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D:\stu\Projects\Loan-Portfolio-Financial-Decision-Engine\"/>
    </mc:Choice>
  </mc:AlternateContent>
  <xr:revisionPtr revIDLastSave="0" documentId="13_ncr:1_{B53A82BD-8EB1-4A06-BA7E-930F34D6A3F0}" xr6:coauthVersionLast="47" xr6:coauthVersionMax="47" xr10:uidLastSave="{00000000-0000-0000-0000-000000000000}"/>
  <bookViews>
    <workbookView xWindow="-120" yWindow="-120" windowWidth="29040" windowHeight="16440" xr2:uid="{DC1E042B-8088-43F9-A0AD-A9AC5B7CB310}"/>
  </bookViews>
  <sheets>
    <sheet name="01_README" sheetId="1" r:id="rId1"/>
    <sheet name="02_RAW_DATA" sheetId="2" r:id="rId2"/>
    <sheet name="03_DATA_CLEANING" sheetId="3" r:id="rId3"/>
    <sheet name="04_LOAN_CALCULATOR" sheetId="4" r:id="rId4"/>
    <sheet name="05_AMORTIZATION" sheetId="5" r:id="rId5"/>
    <sheet name="06_PORTFOLIO_ANALYSIS" sheetId="6" r:id="rId6"/>
    <sheet name="07_RISK_ANALYSIS" sheetId="7" r:id="rId7"/>
    <sheet name="08_FORECASTING" sheetId="12" r:id="rId8"/>
    <sheet name="09_SCENARIO_ANALYSIS" sheetId="9" r:id="rId9"/>
    <sheet name="10_DECISION_ENGINE" sheetId="10" r:id="rId10"/>
    <sheet name="11_DASHBOARD" sheetId="11" r:id="rId11"/>
  </sheets>
  <definedNames>
    <definedName name="ExternalData_1" localSheetId="1" hidden="1">'02_RAW_DATA'!$A$1:$AD$10001</definedName>
    <definedName name="Risk">'11_DASHBOARD'!$N$3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0" i="6" l="1"/>
  <c r="F21" i="6"/>
  <c r="F22" i="6"/>
  <c r="F23" i="6"/>
  <c r="F24" i="6"/>
  <c r="F25" i="6"/>
  <c r="F26" i="6"/>
  <c r="D20" i="6" a="1"/>
  <c r="D20" i="6" s="1"/>
  <c r="D21" i="6" a="1"/>
  <c r="D21" i="6" s="1"/>
  <c r="D22" i="6" a="1"/>
  <c r="D22" i="6" s="1"/>
  <c r="D23" i="6" a="1"/>
  <c r="D23" i="6" s="1"/>
  <c r="D24" i="6" a="1"/>
  <c r="D24" i="6" s="1"/>
  <c r="D25" i="6" a="1"/>
  <c r="D25" i="6" s="1"/>
  <c r="D26" i="6" a="1"/>
  <c r="D26" i="6" s="1"/>
  <c r="C20" i="6" a="1"/>
  <c r="C20" i="6" s="1"/>
  <c r="C21" i="6" a="1"/>
  <c r="C21" i="6" s="1"/>
  <c r="C22" i="6" a="1"/>
  <c r="C22" i="6" s="1"/>
  <c r="C23" i="6" a="1"/>
  <c r="C23" i="6" s="1"/>
  <c r="C24" i="6" a="1"/>
  <c r="C24" i="6" s="1"/>
  <c r="C25" i="6" a="1"/>
  <c r="C25" i="6" s="1"/>
  <c r="C26" i="6" a="1"/>
  <c r="C26" i="6" s="1"/>
  <c r="B20" i="6" a="1"/>
  <c r="B20" i="6" s="1"/>
  <c r="B21" i="6" a="1"/>
  <c r="B21" i="6" s="1"/>
  <c r="B22" i="6" a="1"/>
  <c r="B22" i="6" s="1"/>
  <c r="B23" i="6" a="1"/>
  <c r="B23" i="6" s="1"/>
  <c r="B24" i="6" a="1"/>
  <c r="B24" i="6" s="1"/>
  <c r="B25" i="6" a="1"/>
  <c r="B25" i="6" s="1"/>
  <c r="B26" i="6" a="1"/>
  <c r="B26" i="6" s="1"/>
  <c r="F19" i="6" a="1"/>
  <c r="F19" i="6" s="1"/>
  <c r="D19" i="6" a="1"/>
  <c r="D19" i="6" s="1"/>
  <c r="C19" i="6" a="1"/>
  <c r="C19" i="6" s="1"/>
  <c r="B19" i="6" a="1"/>
  <c r="B19" i="6" s="1"/>
  <c r="E26" i="6" a="1"/>
  <c r="E26" i="6" s="1"/>
  <c r="E25" i="6" a="1"/>
  <c r="E25" i="6" s="1"/>
  <c r="E24" i="6" a="1"/>
  <c r="E24" i="6" s="1"/>
  <c r="E22" i="6" a="1"/>
  <c r="E22" i="6" s="1"/>
  <c r="E23" i="6" a="1"/>
  <c r="E23" i="6" s="1"/>
  <c r="E21" i="6" a="1"/>
  <c r="E21" i="6" s="1"/>
  <c r="E20" i="6" a="1"/>
  <c r="E20" i="6" s="1"/>
  <c r="E19" i="6" a="1"/>
  <c r="E19" i="6" s="1"/>
  <c r="K32" i="6" a="1"/>
  <c r="K32" i="6" s="1"/>
  <c r="K35" i="6" a="1"/>
  <c r="K35" i="6" s="1"/>
  <c r="K34" i="6" a="1"/>
  <c r="K34" i="6" s="1"/>
  <c r="K33" i="6" a="1"/>
  <c r="K33" i="6" s="1"/>
  <c r="K31" i="6" a="1"/>
  <c r="K31" i="6" s="1"/>
  <c r="B23" i="7" a="1"/>
  <c r="B23" i="7" s="1"/>
  <c r="B24" i="7" a="1"/>
  <c r="B24" i="7" s="1"/>
  <c r="B25" i="7" a="1"/>
  <c r="B25" i="7" s="1"/>
  <c r="B26" i="7" a="1"/>
  <c r="B26" i="7" s="1"/>
  <c r="B22" i="7" a="1"/>
  <c r="B22" i="7" s="1"/>
  <c r="M8" i="11" l="1" a="1"/>
  <c r="M8" i="11" s="1"/>
  <c r="J8" i="11" a="1"/>
  <c r="J8" i="11" s="1"/>
  <c r="G8" i="11" a="1"/>
  <c r="G8" i="11" s="1"/>
  <c r="D8" i="11" a="1"/>
  <c r="D8" i="11" s="1"/>
  <c r="A8" i="11" a="1"/>
  <c r="A8" i="11" s="1"/>
  <c r="J8" i="7"/>
  <c r="J9" i="7"/>
  <c r="J7" i="7"/>
  <c r="H9" i="7"/>
  <c r="H8" i="7"/>
  <c r="H7" i="7"/>
  <c r="J35" i="6"/>
  <c r="J34" i="6"/>
  <c r="J33" i="6"/>
  <c r="J32" i="6"/>
  <c r="J31" i="6"/>
  <c r="K20" i="6"/>
  <c r="K21" i="6"/>
  <c r="K19" i="6"/>
  <c r="J20" i="6"/>
  <c r="J21" i="6"/>
  <c r="J19" i="6"/>
  <c r="I20" i="6"/>
  <c r="I21" i="6"/>
  <c r="I19" i="6"/>
  <c r="B13" i="6"/>
  <c r="I9" i="7" l="1"/>
  <c r="L31" i="6"/>
  <c r="K9" i="7"/>
  <c r="L32" i="6"/>
  <c r="L33" i="6"/>
  <c r="I7" i="7"/>
  <c r="L34" i="6"/>
  <c r="I8" i="7"/>
  <c r="K7" i="7"/>
  <c r="K8" i="7"/>
  <c r="L35" i="6"/>
  <c r="M31" i="6"/>
  <c r="M32" i="6"/>
  <c r="M35" i="6"/>
  <c r="M33" i="6"/>
  <c r="M34" i="6"/>
  <c r="B22" i="10"/>
  <c r="B20" i="10"/>
  <c r="B19" i="10"/>
  <c r="G11" i="10"/>
  <c r="G9" i="10"/>
  <c r="G7" i="10"/>
  <c r="G8" i="10" s="1"/>
  <c r="B21" i="10" s="1"/>
  <c r="B7" i="9"/>
  <c r="G18" i="9" s="1"/>
  <c r="G10" i="10" l="1"/>
  <c r="B23" i="10"/>
  <c r="B28" i="10" s="1"/>
  <c r="G14" i="9"/>
  <c r="G15" i="9"/>
  <c r="G16" i="9"/>
  <c r="G17" i="9"/>
  <c r="A6" i="12"/>
  <c r="A7" i="12" s="1"/>
  <c r="G6" i="10"/>
  <c r="I25" i="9"/>
  <c r="I26" i="9"/>
  <c r="I27" i="9"/>
  <c r="I28" i="9"/>
  <c r="I24" i="9"/>
  <c r="H25" i="9"/>
  <c r="H26" i="9"/>
  <c r="H27" i="9"/>
  <c r="H28" i="9"/>
  <c r="H24" i="9"/>
  <c r="B9" i="9"/>
  <c r="B27" i="9" s="1"/>
  <c r="B5" i="9"/>
  <c r="H15" i="9" s="1"/>
  <c r="I15" i="9" s="1"/>
  <c r="J18" i="7"/>
  <c r="I18" i="7"/>
  <c r="H18" i="7"/>
  <c r="J17" i="7"/>
  <c r="I17" i="7"/>
  <c r="H17" i="7"/>
  <c r="J16" i="7"/>
  <c r="I16" i="7"/>
  <c r="H16" i="7"/>
  <c r="J15" i="7"/>
  <c r="I15" i="7"/>
  <c r="H15" i="7"/>
  <c r="J14" i="7"/>
  <c r="I14" i="7"/>
  <c r="H14" i="7"/>
  <c r="A32" i="7" a="1"/>
  <c r="A32" i="7" s="1"/>
  <c r="C14" i="7"/>
  <c r="D18" i="7"/>
  <c r="D17" i="7"/>
  <c r="D16" i="7"/>
  <c r="D15" i="7"/>
  <c r="D14" i="7"/>
  <c r="C18" i="7"/>
  <c r="C17" i="7"/>
  <c r="C16" i="7"/>
  <c r="C15" i="7"/>
  <c r="B18" i="7"/>
  <c r="B17" i="7"/>
  <c r="B16" i="7"/>
  <c r="B15" i="7"/>
  <c r="B14" i="7"/>
  <c r="I26" i="7"/>
  <c r="I25" i="7"/>
  <c r="I24" i="7"/>
  <c r="I23" i="7"/>
  <c r="H26" i="7"/>
  <c r="H25" i="7"/>
  <c r="H24" i="7"/>
  <c r="H23" i="7"/>
  <c r="I22" i="7"/>
  <c r="H22" i="7"/>
  <c r="B10" i="7"/>
  <c r="B9" i="7"/>
  <c r="B8" i="7"/>
  <c r="B7" i="7"/>
  <c r="B6" i="7"/>
  <c r="G32" i="6"/>
  <c r="G33" i="6"/>
  <c r="G34" i="6"/>
  <c r="G35" i="6"/>
  <c r="G31" i="6"/>
  <c r="F32" i="6"/>
  <c r="F33" i="6"/>
  <c r="F34" i="6"/>
  <c r="F35" i="6"/>
  <c r="F31" i="6"/>
  <c r="E32" i="6"/>
  <c r="E33" i="6"/>
  <c r="E34" i="6"/>
  <c r="E35" i="6"/>
  <c r="E31" i="6"/>
  <c r="D32" i="6"/>
  <c r="D33" i="6"/>
  <c r="D34" i="6"/>
  <c r="D35" i="6"/>
  <c r="D31" i="6"/>
  <c r="B32" i="6"/>
  <c r="B33" i="6"/>
  <c r="B34" i="6"/>
  <c r="B35" i="6"/>
  <c r="B31" i="6"/>
  <c r="C35" i="6"/>
  <c r="C32" i="6"/>
  <c r="C33" i="6"/>
  <c r="C34" i="6"/>
  <c r="C31" i="6"/>
  <c r="B9" i="6"/>
  <c r="B10" i="6"/>
  <c r="I9" i="6"/>
  <c r="I10" i="6"/>
  <c r="I11" i="6"/>
  <c r="I12" i="6"/>
  <c r="H9" i="6"/>
  <c r="H10" i="6"/>
  <c r="H11" i="6"/>
  <c r="H12" i="6"/>
  <c r="G9" i="6"/>
  <c r="G10" i="6"/>
  <c r="G11" i="6"/>
  <c r="G12" i="6"/>
  <c r="I8" i="6"/>
  <c r="H8" i="6"/>
  <c r="G8" i="6"/>
  <c r="B12" i="6"/>
  <c r="B14" i="6"/>
  <c r="B15" i="6"/>
  <c r="B11" i="6"/>
  <c r="B7" i="6"/>
  <c r="B8" i="6"/>
  <c r="A18" i="5"/>
  <c r="B14" i="5"/>
  <c r="B18" i="5" s="1"/>
  <c r="B12" i="5"/>
  <c r="B11" i="5"/>
  <c r="B10" i="5"/>
  <c r="C18" i="5" s="1"/>
  <c r="B9" i="5"/>
  <c r="E20" i="4"/>
  <c r="E26" i="4"/>
  <c r="E25" i="4"/>
  <c r="E24" i="4"/>
  <c r="E23" i="4"/>
  <c r="E22" i="4"/>
  <c r="E21" i="4"/>
  <c r="E19" i="4"/>
  <c r="B24" i="4"/>
  <c r="B23" i="4"/>
  <c r="E14" i="4"/>
  <c r="E13" i="4"/>
  <c r="E11" i="4"/>
  <c r="E12" i="4"/>
  <c r="E10" i="4"/>
  <c r="E9" i="4"/>
  <c r="B22" i="4" s="1"/>
  <c r="E8" i="4"/>
  <c r="B15" i="4"/>
  <c r="B14" i="4"/>
  <c r="B13" i="4"/>
  <c r="B12" i="4"/>
  <c r="B11" i="4"/>
  <c r="B9" i="4"/>
  <c r="B10" i="4"/>
  <c r="B13" i="3"/>
  <c r="C13" i="3" s="1"/>
  <c r="B12" i="3"/>
  <c r="C12" i="3" s="1"/>
  <c r="B11" i="3"/>
  <c r="C11" i="3" s="1"/>
  <c r="B10" i="3"/>
  <c r="C10" i="3" s="1"/>
  <c r="B9" i="3"/>
  <c r="C9" i="3" s="1"/>
  <c r="B8" i="3"/>
  <c r="C8" i="3" s="1"/>
  <c r="B7" i="3"/>
  <c r="C7" i="3" s="1"/>
  <c r="B4" i="3" a="1"/>
  <c r="B4" i="3" s="1"/>
  <c r="C4" i="3" s="1"/>
  <c r="B6" i="3"/>
  <c r="C6" i="3" s="1"/>
  <c r="B5" i="3"/>
  <c r="C5" i="3" s="1"/>
  <c r="B3" i="3"/>
  <c r="C3" i="3" s="1"/>
  <c r="J8" i="6" l="1"/>
  <c r="A19" i="5"/>
  <c r="A20" i="5" s="1"/>
  <c r="B29" i="10"/>
  <c r="E18" i="5"/>
  <c r="H14" i="9"/>
  <c r="I14" i="9" s="1"/>
  <c r="C6" i="12"/>
  <c r="H17" i="9"/>
  <c r="J17" i="9" s="1"/>
  <c r="H16" i="9"/>
  <c r="J16" i="9" s="1"/>
  <c r="J10" i="6"/>
  <c r="D27" i="9"/>
  <c r="C27" i="9"/>
  <c r="B7" i="12"/>
  <c r="E7" i="12"/>
  <c r="C7" i="12"/>
  <c r="A8" i="12"/>
  <c r="J12" i="6"/>
  <c r="J11" i="6"/>
  <c r="B24" i="9"/>
  <c r="B25" i="9"/>
  <c r="E6" i="12"/>
  <c r="J9" i="6"/>
  <c r="B26" i="9"/>
  <c r="B6" i="12"/>
  <c r="A15" i="9"/>
  <c r="B15" i="9" s="1"/>
  <c r="D15" i="9" s="1"/>
  <c r="A18" i="9"/>
  <c r="B18" i="9" s="1"/>
  <c r="D18" i="9" s="1"/>
  <c r="A17" i="9"/>
  <c r="B17" i="9" s="1"/>
  <c r="D17" i="9" s="1"/>
  <c r="A14" i="9"/>
  <c r="B14" i="9" s="1"/>
  <c r="C14" i="9" s="1"/>
  <c r="A16" i="9"/>
  <c r="B16" i="9" s="1"/>
  <c r="D16" i="9" s="1"/>
  <c r="H18" i="9"/>
  <c r="J18" i="9" s="1"/>
  <c r="J15" i="9"/>
  <c r="J22" i="7"/>
  <c r="J24" i="7"/>
  <c r="J23" i="7"/>
  <c r="J25" i="7"/>
  <c r="J26" i="7"/>
  <c r="A21" i="5"/>
  <c r="B13" i="5"/>
  <c r="D18" i="5" s="1"/>
  <c r="B19" i="5"/>
  <c r="B20" i="5" s="1"/>
  <c r="E27" i="4"/>
  <c r="B25" i="4"/>
  <c r="B19" i="4"/>
  <c r="B20" i="4" s="1"/>
  <c r="B21" i="4" s="1"/>
  <c r="F6" i="12" l="1"/>
  <c r="C15" i="9"/>
  <c r="F18" i="5"/>
  <c r="H18" i="5" s="1"/>
  <c r="C18" i="9"/>
  <c r="J14" i="9"/>
  <c r="I16" i="9"/>
  <c r="D7" i="12"/>
  <c r="C16" i="9"/>
  <c r="I17" i="9"/>
  <c r="D6" i="12"/>
  <c r="I18" i="9"/>
  <c r="D25" i="9"/>
  <c r="C25" i="9"/>
  <c r="D26" i="9"/>
  <c r="C26" i="9"/>
  <c r="B21" i="5"/>
  <c r="C17" i="9"/>
  <c r="B8" i="12"/>
  <c r="E8" i="12"/>
  <c r="C8" i="12"/>
  <c r="A9" i="12"/>
  <c r="F7" i="12"/>
  <c r="D24" i="9"/>
  <c r="C24" i="9"/>
  <c r="D14" i="9"/>
  <c r="A22" i="5"/>
  <c r="D21" i="5"/>
  <c r="G18" i="5"/>
  <c r="D20" i="5"/>
  <c r="D19" i="5"/>
  <c r="F8" i="12" l="1"/>
  <c r="A10" i="12"/>
  <c r="C9" i="12"/>
  <c r="B9" i="12"/>
  <c r="E9" i="12"/>
  <c r="D8" i="12"/>
  <c r="C19" i="5"/>
  <c r="E19" i="5" s="1"/>
  <c r="A23" i="5"/>
  <c r="D22" i="5"/>
  <c r="B22" i="5"/>
  <c r="F9" i="12" l="1"/>
  <c r="D9" i="12"/>
  <c r="A11" i="12"/>
  <c r="C10" i="12"/>
  <c r="B10" i="12"/>
  <c r="E10" i="12"/>
  <c r="B23" i="5"/>
  <c r="F19" i="5"/>
  <c r="A24" i="5"/>
  <c r="D23" i="5"/>
  <c r="D10" i="12" l="1"/>
  <c r="F10" i="12"/>
  <c r="A12" i="12"/>
  <c r="C11" i="12"/>
  <c r="B11" i="12"/>
  <c r="E11" i="12"/>
  <c r="F11" i="12" s="1"/>
  <c r="H19" i="5"/>
  <c r="G19" i="5"/>
  <c r="C20" i="5" s="1"/>
  <c r="E20" i="5" s="1"/>
  <c r="A25" i="5"/>
  <c r="D24" i="5"/>
  <c r="B24" i="5"/>
  <c r="D11" i="12" l="1"/>
  <c r="A13" i="12"/>
  <c r="C12" i="12"/>
  <c r="B12" i="12"/>
  <c r="E12" i="12"/>
  <c r="B25" i="5"/>
  <c r="F20" i="5"/>
  <c r="G20" i="5" s="1"/>
  <c r="C21" i="5" s="1"/>
  <c r="E21" i="5" s="1"/>
  <c r="F21" i="5" s="1"/>
  <c r="D25" i="5"/>
  <c r="A26" i="5"/>
  <c r="D12" i="12" l="1"/>
  <c r="F12" i="12"/>
  <c r="A14" i="12"/>
  <c r="E13" i="12"/>
  <c r="C13" i="12"/>
  <c r="B13" i="12"/>
  <c r="H20" i="5"/>
  <c r="A27" i="5"/>
  <c r="D26" i="5"/>
  <c r="G21" i="5"/>
  <c r="C22" i="5" s="1"/>
  <c r="H21" i="5"/>
  <c r="B26" i="5"/>
  <c r="D13" i="12" l="1"/>
  <c r="F13" i="12"/>
  <c r="B27" i="5"/>
  <c r="A15" i="12"/>
  <c r="E14" i="12"/>
  <c r="C14" i="12"/>
  <c r="B14" i="12"/>
  <c r="A28" i="5"/>
  <c r="D27" i="5"/>
  <c r="E22" i="5"/>
  <c r="D14" i="12" l="1"/>
  <c r="F14" i="12"/>
  <c r="A16" i="12"/>
  <c r="B15" i="12"/>
  <c r="E15" i="12"/>
  <c r="C15" i="12"/>
  <c r="F22" i="5"/>
  <c r="G22" i="5" s="1"/>
  <c r="C23" i="5" s="1"/>
  <c r="A29" i="5"/>
  <c r="D28" i="5"/>
  <c r="B28" i="5"/>
  <c r="D15" i="12" l="1"/>
  <c r="B29" i="5"/>
  <c r="F15" i="12"/>
  <c r="A17" i="12"/>
  <c r="B16" i="12"/>
  <c r="E16" i="12"/>
  <c r="F16" i="12" s="1"/>
  <c r="C16" i="12"/>
  <c r="H22" i="5"/>
  <c r="A30" i="5"/>
  <c r="D29" i="5"/>
  <c r="E23" i="5"/>
  <c r="F23" i="5" s="1"/>
  <c r="D16" i="12" l="1"/>
  <c r="A18" i="12"/>
  <c r="C17" i="12"/>
  <c r="B17" i="12"/>
  <c r="E17" i="12"/>
  <c r="G23" i="5"/>
  <c r="H23" i="5"/>
  <c r="A31" i="5"/>
  <c r="D30" i="5"/>
  <c r="B30" i="5"/>
  <c r="F17" i="12" l="1"/>
  <c r="D17" i="12"/>
  <c r="B31" i="5"/>
  <c r="A19" i="12"/>
  <c r="C18" i="12"/>
  <c r="B18" i="12"/>
  <c r="E18" i="12"/>
  <c r="A32" i="5"/>
  <c r="D31" i="5"/>
  <c r="C24" i="5"/>
  <c r="F18" i="12" l="1"/>
  <c r="D18" i="12"/>
  <c r="A20" i="12"/>
  <c r="C19" i="12"/>
  <c r="B19" i="12"/>
  <c r="E19" i="12"/>
  <c r="A33" i="5"/>
  <c r="D32" i="5"/>
  <c r="B32" i="5"/>
  <c r="E24" i="5"/>
  <c r="F24" i="5" s="1"/>
  <c r="H24" i="5" s="1"/>
  <c r="D19" i="12" l="1"/>
  <c r="F19" i="12"/>
  <c r="B33" i="5"/>
  <c r="A21" i="12"/>
  <c r="C20" i="12"/>
  <c r="B20" i="12"/>
  <c r="E20" i="12"/>
  <c r="F20" i="12" s="1"/>
  <c r="G24" i="5"/>
  <c r="A34" i="5"/>
  <c r="D33" i="5"/>
  <c r="D20" i="12" l="1"/>
  <c r="A22" i="12"/>
  <c r="E21" i="12"/>
  <c r="C21" i="12"/>
  <c r="B21" i="12"/>
  <c r="A35" i="5"/>
  <c r="D34" i="5"/>
  <c r="B34" i="5"/>
  <c r="C25" i="5"/>
  <c r="D21" i="12" l="1"/>
  <c r="F21" i="12"/>
  <c r="A23" i="12"/>
  <c r="E22" i="12"/>
  <c r="C22" i="12"/>
  <c r="B22" i="12"/>
  <c r="B35" i="5"/>
  <c r="A36" i="5"/>
  <c r="D35" i="5"/>
  <c r="E25" i="5"/>
  <c r="F25" i="5" s="1"/>
  <c r="D22" i="12" l="1"/>
  <c r="F22" i="12"/>
  <c r="A24" i="12"/>
  <c r="E23" i="12"/>
  <c r="C23" i="12"/>
  <c r="B23" i="12"/>
  <c r="G25" i="5"/>
  <c r="H25" i="5"/>
  <c r="A37" i="5"/>
  <c r="D36" i="5"/>
  <c r="B36" i="5"/>
  <c r="D23" i="12" l="1"/>
  <c r="F23" i="12"/>
  <c r="B37" i="5"/>
  <c r="A25" i="12"/>
  <c r="B24" i="12"/>
  <c r="E24" i="12"/>
  <c r="C24" i="12"/>
  <c r="A38" i="5"/>
  <c r="D37" i="5"/>
  <c r="C26" i="5"/>
  <c r="D24" i="12" l="1"/>
  <c r="F24" i="12"/>
  <c r="A26" i="12"/>
  <c r="C25" i="12"/>
  <c r="B25" i="12"/>
  <c r="E25" i="12"/>
  <c r="A39" i="5"/>
  <c r="D38" i="5"/>
  <c r="B38" i="5"/>
  <c r="E26" i="5"/>
  <c r="F26" i="5" s="1"/>
  <c r="H26" i="5" s="1"/>
  <c r="F25" i="12" l="1"/>
  <c r="D25" i="12"/>
  <c r="A27" i="12"/>
  <c r="C26" i="12"/>
  <c r="B26" i="12"/>
  <c r="E26" i="12"/>
  <c r="B39" i="5"/>
  <c r="G26" i="5"/>
  <c r="A40" i="5"/>
  <c r="D39" i="5"/>
  <c r="D26" i="12" l="1"/>
  <c r="F26" i="12"/>
  <c r="A28" i="12"/>
  <c r="C27" i="12"/>
  <c r="B27" i="12"/>
  <c r="E27" i="12"/>
  <c r="F27" i="12" s="1"/>
  <c r="A41" i="5"/>
  <c r="D40" i="5"/>
  <c r="B40" i="5"/>
  <c r="C27" i="5"/>
  <c r="D27" i="12" l="1"/>
  <c r="A29" i="12"/>
  <c r="C28" i="12"/>
  <c r="B28" i="12"/>
  <c r="E28" i="12"/>
  <c r="B41" i="5"/>
  <c r="A42" i="5"/>
  <c r="D41" i="5"/>
  <c r="E27" i="5"/>
  <c r="F27" i="5" s="1"/>
  <c r="H27" i="5" s="1"/>
  <c r="F28" i="12" l="1"/>
  <c r="D28" i="12"/>
  <c r="A30" i="12"/>
  <c r="E29" i="12"/>
  <c r="C29" i="12"/>
  <c r="B29" i="12"/>
  <c r="G27" i="5"/>
  <c r="A43" i="5"/>
  <c r="D42" i="5"/>
  <c r="B42" i="5"/>
  <c r="D29" i="12" l="1"/>
  <c r="B43" i="5"/>
  <c r="F29" i="12"/>
  <c r="A31" i="12"/>
  <c r="E30" i="12"/>
  <c r="C30" i="12"/>
  <c r="B30" i="12"/>
  <c r="A44" i="5"/>
  <c r="D43" i="5"/>
  <c r="C28" i="5"/>
  <c r="D30" i="12" l="1"/>
  <c r="F30" i="12"/>
  <c r="A32" i="12"/>
  <c r="E31" i="12"/>
  <c r="C31" i="12"/>
  <c r="B31" i="12"/>
  <c r="A45" i="5"/>
  <c r="D44" i="5"/>
  <c r="B44" i="5"/>
  <c r="E28" i="5"/>
  <c r="F28" i="5" s="1"/>
  <c r="F31" i="12" l="1"/>
  <c r="D31" i="12"/>
  <c r="B32" i="12"/>
  <c r="E32" i="12"/>
  <c r="A33" i="12"/>
  <c r="C32" i="12"/>
  <c r="D32" i="12" s="1"/>
  <c r="B45" i="5"/>
  <c r="G28" i="5"/>
  <c r="H28" i="5"/>
  <c r="A46" i="5"/>
  <c r="D45" i="5"/>
  <c r="F32" i="12" l="1"/>
  <c r="A34" i="12"/>
  <c r="C33" i="12"/>
  <c r="B33" i="12"/>
  <c r="E33" i="12"/>
  <c r="F33" i="12" s="1"/>
  <c r="A47" i="5"/>
  <c r="D46" i="5"/>
  <c r="B46" i="5"/>
  <c r="C29" i="5"/>
  <c r="D33" i="12" l="1"/>
  <c r="A35" i="12"/>
  <c r="C34" i="12"/>
  <c r="B34" i="12"/>
  <c r="E34" i="12"/>
  <c r="B47" i="5"/>
  <c r="A48" i="5"/>
  <c r="D47" i="5"/>
  <c r="E29" i="5"/>
  <c r="F29" i="5" s="1"/>
  <c r="H29" i="5" s="1"/>
  <c r="F34" i="12" l="1"/>
  <c r="D34" i="12"/>
  <c r="A36" i="12"/>
  <c r="C35" i="12"/>
  <c r="B35" i="12"/>
  <c r="E35" i="12"/>
  <c r="A49" i="5"/>
  <c r="D48" i="5"/>
  <c r="G29" i="5"/>
  <c r="B48" i="5"/>
  <c r="D35" i="12" l="1"/>
  <c r="F35" i="12"/>
  <c r="B49" i="5"/>
  <c r="A37" i="12"/>
  <c r="C36" i="12"/>
  <c r="B36" i="12"/>
  <c r="E36" i="12"/>
  <c r="A50" i="5"/>
  <c r="D49" i="5"/>
  <c r="C30" i="5"/>
  <c r="D36" i="12" l="1"/>
  <c r="F36" i="12"/>
  <c r="A38" i="12"/>
  <c r="E37" i="12"/>
  <c r="C37" i="12"/>
  <c r="B37" i="12"/>
  <c r="A51" i="5"/>
  <c r="D50" i="5"/>
  <c r="B50" i="5"/>
  <c r="E30" i="5"/>
  <c r="F30" i="5" s="1"/>
  <c r="B51" i="5" l="1"/>
  <c r="D37" i="12"/>
  <c r="F37" i="12"/>
  <c r="A39" i="12"/>
  <c r="E38" i="12"/>
  <c r="C38" i="12"/>
  <c r="B38" i="12"/>
  <c r="G30" i="5"/>
  <c r="H30" i="5"/>
  <c r="A52" i="5"/>
  <c r="D51" i="5"/>
  <c r="F38" i="12" l="1"/>
  <c r="D38" i="12"/>
  <c r="E39" i="12"/>
  <c r="A40" i="12"/>
  <c r="C39" i="12"/>
  <c r="B39" i="12"/>
  <c r="A53" i="5"/>
  <c r="D52" i="5"/>
  <c r="B52" i="5"/>
  <c r="C31" i="5"/>
  <c r="D39" i="12" l="1"/>
  <c r="F39" i="12"/>
  <c r="A41" i="12"/>
  <c r="B40" i="12"/>
  <c r="E40" i="12"/>
  <c r="C40" i="12"/>
  <c r="D40" i="12" s="1"/>
  <c r="B53" i="5"/>
  <c r="A54" i="5"/>
  <c r="D53" i="5"/>
  <c r="E31" i="5"/>
  <c r="F31" i="5" s="1"/>
  <c r="F40" i="12" l="1"/>
  <c r="A42" i="12"/>
  <c r="C41" i="12"/>
  <c r="B41" i="12"/>
  <c r="E41" i="12"/>
  <c r="F41" i="12" s="1"/>
  <c r="G31" i="5"/>
  <c r="C32" i="5" s="1"/>
  <c r="H31" i="5"/>
  <c r="A55" i="5"/>
  <c r="D54" i="5"/>
  <c r="B54" i="5"/>
  <c r="D41" i="12" l="1"/>
  <c r="B55" i="5"/>
  <c r="A43" i="12"/>
  <c r="C42" i="12"/>
  <c r="B42" i="12"/>
  <c r="E42" i="12"/>
  <c r="A56" i="5"/>
  <c r="D55" i="5"/>
  <c r="E32" i="5"/>
  <c r="F32" i="5" s="1"/>
  <c r="H32" i="5" s="1"/>
  <c r="D42" i="12" l="1"/>
  <c r="F42" i="12"/>
  <c r="A44" i="12"/>
  <c r="C43" i="12"/>
  <c r="B43" i="12"/>
  <c r="E43" i="12"/>
  <c r="A57" i="5"/>
  <c r="D56" i="5"/>
  <c r="B56" i="5"/>
  <c r="G32" i="5"/>
  <c r="C33" i="5" s="1"/>
  <c r="F43" i="12" l="1"/>
  <c r="D43" i="12"/>
  <c r="A45" i="12"/>
  <c r="C44" i="12"/>
  <c r="B44" i="12"/>
  <c r="E44" i="12"/>
  <c r="B57" i="5"/>
  <c r="A58" i="5"/>
  <c r="D57" i="5"/>
  <c r="E33" i="5"/>
  <c r="F33" i="5" s="1"/>
  <c r="H33" i="5" s="1"/>
  <c r="D44" i="12" l="1"/>
  <c r="F44" i="12"/>
  <c r="E45" i="12"/>
  <c r="A46" i="12"/>
  <c r="C45" i="12"/>
  <c r="B45" i="12"/>
  <c r="G33" i="5"/>
  <c r="A59" i="5"/>
  <c r="D58" i="5"/>
  <c r="B58" i="5"/>
  <c r="D45" i="12" l="1"/>
  <c r="E46" i="12"/>
  <c r="A47" i="12"/>
  <c r="C46" i="12"/>
  <c r="B46" i="12"/>
  <c r="F45" i="12"/>
  <c r="B59" i="5"/>
  <c r="A60" i="5"/>
  <c r="D59" i="5"/>
  <c r="C34" i="5"/>
  <c r="D46" i="12" l="1"/>
  <c r="F46" i="12"/>
  <c r="E47" i="12"/>
  <c r="C47" i="12"/>
  <c r="B47" i="12"/>
  <c r="H6" i="12"/>
  <c r="A61" i="5"/>
  <c r="D60" i="5"/>
  <c r="B60" i="5"/>
  <c r="E34" i="5"/>
  <c r="F34" i="5" s="1"/>
  <c r="H34" i="5" s="1"/>
  <c r="D47" i="12" l="1"/>
  <c r="F47" i="12"/>
  <c r="H7" i="12"/>
  <c r="B61" i="5"/>
  <c r="G34" i="5"/>
  <c r="A62" i="5"/>
  <c r="D61" i="5"/>
  <c r="I6" i="12"/>
  <c r="J6" i="12"/>
  <c r="L6" i="12"/>
  <c r="K6" i="12" l="1"/>
  <c r="H8" i="12"/>
  <c r="A63" i="5"/>
  <c r="D62" i="5"/>
  <c r="B62" i="5"/>
  <c r="C35" i="5"/>
  <c r="L7" i="12"/>
  <c r="J7" i="12"/>
  <c r="I7" i="12"/>
  <c r="B63" i="5" l="1"/>
  <c r="K7" i="12"/>
  <c r="H9" i="12"/>
  <c r="A64" i="5"/>
  <c r="D63" i="5"/>
  <c r="E35" i="5"/>
  <c r="F35" i="5" s="1"/>
  <c r="H35" i="5" s="1"/>
  <c r="I8" i="12"/>
  <c r="L8" i="12"/>
  <c r="J8" i="12"/>
  <c r="K8" i="12" l="1"/>
  <c r="H10" i="12"/>
  <c r="G35" i="5"/>
  <c r="A65" i="5"/>
  <c r="D64" i="5"/>
  <c r="B64" i="5"/>
  <c r="L9" i="12"/>
  <c r="I9" i="12"/>
  <c r="J9" i="12"/>
  <c r="B65" i="5" l="1"/>
  <c r="K9" i="12"/>
  <c r="H11" i="12"/>
  <c r="A66" i="5"/>
  <c r="B66" i="5" s="1"/>
  <c r="D65" i="5"/>
  <c r="C36" i="5"/>
  <c r="L10" i="12"/>
  <c r="I10" i="12"/>
  <c r="J10" i="12"/>
  <c r="K10" i="12" l="1"/>
  <c r="H12" i="12"/>
  <c r="A67" i="5"/>
  <c r="D66" i="5"/>
  <c r="E36" i="5"/>
  <c r="F36" i="5" s="1"/>
  <c r="L11" i="12"/>
  <c r="I11" i="12"/>
  <c r="J11" i="12"/>
  <c r="K11" i="12" l="1"/>
  <c r="H13" i="12"/>
  <c r="G36" i="5"/>
  <c r="C37" i="5" s="1"/>
  <c r="H36" i="5"/>
  <c r="A68" i="5"/>
  <c r="D67" i="5"/>
  <c r="B67" i="5"/>
  <c r="I12" i="12"/>
  <c r="J12" i="12"/>
  <c r="L12" i="12"/>
  <c r="K12" i="12" l="1"/>
  <c r="H14" i="12"/>
  <c r="B68" i="5"/>
  <c r="A69" i="5"/>
  <c r="D68" i="5"/>
  <c r="E37" i="5"/>
  <c r="F37" i="5" s="1"/>
  <c r="H37" i="5" s="1"/>
  <c r="J13" i="12"/>
  <c r="I13" i="12"/>
  <c r="L13" i="12"/>
  <c r="K13" i="12" l="1"/>
  <c r="H15" i="12"/>
  <c r="G37" i="5"/>
  <c r="A70" i="5"/>
  <c r="D69" i="5"/>
  <c r="B69" i="5"/>
  <c r="B70" i="5" s="1"/>
  <c r="I14" i="12"/>
  <c r="L14" i="12"/>
  <c r="J14" i="12"/>
  <c r="K14" i="12" l="1"/>
  <c r="H16" i="12"/>
  <c r="A71" i="5"/>
  <c r="D70" i="5"/>
  <c r="C38" i="5"/>
  <c r="I15" i="12"/>
  <c r="L15" i="12"/>
  <c r="J15" i="12"/>
  <c r="K15" i="12" l="1"/>
  <c r="H17" i="12"/>
  <c r="A72" i="5"/>
  <c r="D71" i="5"/>
  <c r="B71" i="5"/>
  <c r="B72" i="5" s="1"/>
  <c r="E38" i="5"/>
  <c r="F38" i="5" s="1"/>
  <c r="L16" i="12"/>
  <c r="J16" i="12"/>
  <c r="I16" i="12"/>
  <c r="K16" i="12" l="1"/>
  <c r="G38" i="5"/>
  <c r="C39" i="5" s="1"/>
  <c r="H38" i="5"/>
  <c r="A73" i="5"/>
  <c r="D72" i="5"/>
  <c r="L17" i="12"/>
  <c r="J17" i="12"/>
  <c r="I17" i="12"/>
  <c r="K17" i="12" l="1"/>
  <c r="J23" i="12"/>
  <c r="J25" i="12"/>
  <c r="J24" i="12"/>
  <c r="J22" i="12"/>
  <c r="J26" i="12"/>
  <c r="A74" i="5"/>
  <c r="D73" i="5"/>
  <c r="B73" i="5"/>
  <c r="E39" i="5"/>
  <c r="F39" i="5" s="1"/>
  <c r="B74" i="5" l="1"/>
  <c r="G39" i="5"/>
  <c r="C40" i="5" s="1"/>
  <c r="H39" i="5"/>
  <c r="A75" i="5"/>
  <c r="D74" i="5"/>
  <c r="A76" i="5" l="1"/>
  <c r="D75" i="5"/>
  <c r="B75" i="5"/>
  <c r="E40" i="5"/>
  <c r="F40" i="5" s="1"/>
  <c r="H40" i="5" s="1"/>
  <c r="G40" i="5" l="1"/>
  <c r="C41" i="5" s="1"/>
  <c r="B76" i="5"/>
  <c r="A77" i="5"/>
  <c r="D76" i="5"/>
  <c r="A78" i="5" l="1"/>
  <c r="D77" i="5"/>
  <c r="B77" i="5"/>
  <c r="E41" i="5"/>
  <c r="F41" i="5" s="1"/>
  <c r="H41" i="5" s="1"/>
  <c r="D78" i="5" l="1"/>
  <c r="B78" i="5"/>
  <c r="A79" i="5"/>
  <c r="G41" i="5"/>
  <c r="C42" i="5" s="1"/>
  <c r="D79" i="5" l="1"/>
  <c r="B79" i="5"/>
  <c r="A80" i="5"/>
  <c r="E42" i="5"/>
  <c r="F42" i="5" s="1"/>
  <c r="H42" i="5" s="1"/>
  <c r="G42" i="5" l="1"/>
  <c r="D80" i="5"/>
  <c r="B80" i="5"/>
  <c r="A81" i="5"/>
  <c r="D81" i="5" l="1"/>
  <c r="B81" i="5"/>
  <c r="A82" i="5"/>
  <c r="C43" i="5"/>
  <c r="D82" i="5" l="1"/>
  <c r="B82" i="5"/>
  <c r="A83" i="5"/>
  <c r="E43" i="5"/>
  <c r="F43" i="5" s="1"/>
  <c r="D83" i="5" l="1"/>
  <c r="B83" i="5"/>
  <c r="A84" i="5"/>
  <c r="G43" i="5"/>
  <c r="H43" i="5"/>
  <c r="B84" i="5" l="1"/>
  <c r="D84" i="5"/>
  <c r="A85" i="5"/>
  <c r="C44" i="5"/>
  <c r="D85" i="5" l="1"/>
  <c r="B85" i="5"/>
  <c r="A86" i="5"/>
  <c r="E44" i="5"/>
  <c r="F44" i="5" s="1"/>
  <c r="B86" i="5" l="1"/>
  <c r="D86" i="5"/>
  <c r="A87" i="5"/>
  <c r="G44" i="5"/>
  <c r="C45" i="5" s="1"/>
  <c r="H44" i="5"/>
  <c r="D87" i="5" l="1"/>
  <c r="B87" i="5"/>
  <c r="A88" i="5"/>
  <c r="E45" i="5"/>
  <c r="F45" i="5" s="1"/>
  <c r="H45" i="5" s="1"/>
  <c r="B88" i="5" l="1"/>
  <c r="D88" i="5"/>
  <c r="A89" i="5"/>
  <c r="G45" i="5"/>
  <c r="D89" i="5" l="1"/>
  <c r="B89" i="5"/>
  <c r="A90" i="5"/>
  <c r="C46" i="5"/>
  <c r="D90" i="5" l="1"/>
  <c r="B90" i="5"/>
  <c r="A91" i="5"/>
  <c r="E46" i="5"/>
  <c r="F46" i="5" s="1"/>
  <c r="H46" i="5" s="1"/>
  <c r="G46" i="5" l="1"/>
  <c r="D91" i="5"/>
  <c r="B91" i="5"/>
  <c r="A92" i="5"/>
  <c r="D92" i="5" l="1"/>
  <c r="B92" i="5"/>
  <c r="A93" i="5"/>
  <c r="C47" i="5"/>
  <c r="D93" i="5" l="1"/>
  <c r="B93" i="5"/>
  <c r="A94" i="5"/>
  <c r="E47" i="5"/>
  <c r="F47" i="5" s="1"/>
  <c r="H47" i="5" s="1"/>
  <c r="G47" i="5" l="1"/>
  <c r="B94" i="5"/>
  <c r="D94" i="5"/>
  <c r="A95" i="5"/>
  <c r="D95" i="5" l="1"/>
  <c r="B95" i="5"/>
  <c r="A96" i="5"/>
  <c r="C48" i="5"/>
  <c r="B96" i="5" l="1"/>
  <c r="D96" i="5"/>
  <c r="A97" i="5"/>
  <c r="E48" i="5"/>
  <c r="F48" i="5" s="1"/>
  <c r="H48" i="5" s="1"/>
  <c r="G48" i="5" l="1"/>
  <c r="D97" i="5"/>
  <c r="B97" i="5"/>
  <c r="A98" i="5"/>
  <c r="D98" i="5" l="1"/>
  <c r="B98" i="5"/>
  <c r="A99" i="5"/>
  <c r="C49" i="5"/>
  <c r="D99" i="5" l="1"/>
  <c r="B99" i="5"/>
  <c r="A100" i="5"/>
  <c r="E49" i="5"/>
  <c r="F49" i="5" s="1"/>
  <c r="D100" i="5" l="1"/>
  <c r="B100" i="5"/>
  <c r="A101" i="5"/>
  <c r="G49" i="5"/>
  <c r="H49" i="5"/>
  <c r="D101" i="5" l="1"/>
  <c r="B101" i="5"/>
  <c r="A102" i="5"/>
  <c r="C50" i="5"/>
  <c r="B102" i="5" l="1"/>
  <c r="D102" i="5"/>
  <c r="A103" i="5"/>
  <c r="E50" i="5"/>
  <c r="F50" i="5" s="1"/>
  <c r="H50" i="5" s="1"/>
  <c r="G50" i="5" l="1"/>
  <c r="C51" i="5" s="1"/>
  <c r="D103" i="5"/>
  <c r="B103" i="5"/>
  <c r="A104" i="5"/>
  <c r="B104" i="5" l="1"/>
  <c r="D104" i="5"/>
  <c r="A105" i="5"/>
  <c r="E51" i="5"/>
  <c r="F51" i="5" s="1"/>
  <c r="B105" i="5" l="1"/>
  <c r="D105" i="5"/>
  <c r="A106" i="5"/>
  <c r="G51" i="5"/>
  <c r="H51" i="5"/>
  <c r="B106" i="5" l="1"/>
  <c r="D106" i="5"/>
  <c r="A107" i="5"/>
  <c r="C52" i="5"/>
  <c r="D107" i="5" l="1"/>
  <c r="B107" i="5"/>
  <c r="A108" i="5"/>
  <c r="E52" i="5"/>
  <c r="F52" i="5" s="1"/>
  <c r="D108" i="5" l="1"/>
  <c r="B108" i="5"/>
  <c r="A109" i="5"/>
  <c r="G52" i="5"/>
  <c r="H52" i="5"/>
  <c r="D109" i="5" l="1"/>
  <c r="B109" i="5"/>
  <c r="A110" i="5"/>
  <c r="C53" i="5"/>
  <c r="B110" i="5" l="1"/>
  <c r="D110" i="5"/>
  <c r="A111" i="5"/>
  <c r="E53" i="5"/>
  <c r="F53" i="5" s="1"/>
  <c r="H53" i="5" s="1"/>
  <c r="G53" i="5" l="1"/>
  <c r="D111" i="5"/>
  <c r="B111" i="5"/>
  <c r="A112" i="5"/>
  <c r="B112" i="5" l="1"/>
  <c r="D112" i="5"/>
  <c r="A113" i="5"/>
  <c r="C54" i="5"/>
  <c r="B113" i="5" l="1"/>
  <c r="D113" i="5"/>
  <c r="A114" i="5"/>
  <c r="E54" i="5"/>
  <c r="F54" i="5" s="1"/>
  <c r="H54" i="5" s="1"/>
  <c r="G54" i="5" l="1"/>
  <c r="B114" i="5"/>
  <c r="D114" i="5"/>
  <c r="A115" i="5"/>
  <c r="D115" i="5" l="1"/>
  <c r="B115" i="5"/>
  <c r="A116" i="5"/>
  <c r="C55" i="5"/>
  <c r="D116" i="5" l="1"/>
  <c r="B116" i="5"/>
  <c r="A117" i="5"/>
  <c r="E55" i="5"/>
  <c r="F55" i="5" s="1"/>
  <c r="H55" i="5" s="1"/>
  <c r="G55" i="5" l="1"/>
  <c r="D117" i="5"/>
  <c r="B117" i="5"/>
  <c r="A118" i="5"/>
  <c r="B118" i="5" l="1"/>
  <c r="D118" i="5"/>
  <c r="A119" i="5"/>
  <c r="C56" i="5"/>
  <c r="D119" i="5" l="1"/>
  <c r="B119" i="5"/>
  <c r="A120" i="5"/>
  <c r="E56" i="5"/>
  <c r="F56" i="5" s="1"/>
  <c r="B120" i="5" l="1"/>
  <c r="D120" i="5"/>
  <c r="A121" i="5"/>
  <c r="G56" i="5"/>
  <c r="C57" i="5" s="1"/>
  <c r="H56" i="5"/>
  <c r="D121" i="5" l="1"/>
  <c r="B121" i="5"/>
  <c r="A122" i="5"/>
  <c r="E57" i="5"/>
  <c r="F57" i="5" s="1"/>
  <c r="H57" i="5" s="1"/>
  <c r="D122" i="5" l="1"/>
  <c r="B122" i="5"/>
  <c r="A123" i="5"/>
  <c r="G57" i="5"/>
  <c r="B123" i="5" l="1"/>
  <c r="D123" i="5"/>
  <c r="A124" i="5"/>
  <c r="C58" i="5"/>
  <c r="B124" i="5" l="1"/>
  <c r="D124" i="5"/>
  <c r="A125" i="5"/>
  <c r="E58" i="5"/>
  <c r="F58" i="5" s="1"/>
  <c r="D125" i="5" l="1"/>
  <c r="B125" i="5"/>
  <c r="A126" i="5"/>
  <c r="G58" i="5"/>
  <c r="H58" i="5"/>
  <c r="D126" i="5" l="1"/>
  <c r="B126" i="5"/>
  <c r="A127" i="5"/>
  <c r="C59" i="5"/>
  <c r="D127" i="5" l="1"/>
  <c r="B127" i="5"/>
  <c r="A128" i="5"/>
  <c r="E59" i="5"/>
  <c r="F59" i="5" s="1"/>
  <c r="D128" i="5" l="1"/>
  <c r="B128" i="5"/>
  <c r="A129" i="5"/>
  <c r="G59" i="5"/>
  <c r="H59" i="5"/>
  <c r="D129" i="5" l="1"/>
  <c r="B129" i="5"/>
  <c r="A130" i="5"/>
  <c r="C60" i="5"/>
  <c r="D130" i="5" l="1"/>
  <c r="B130" i="5"/>
  <c r="A131" i="5"/>
  <c r="E60" i="5"/>
  <c r="F60" i="5" s="1"/>
  <c r="H60" i="5" s="1"/>
  <c r="G60" i="5" l="1"/>
  <c r="D131" i="5"/>
  <c r="B131" i="5"/>
  <c r="A132" i="5"/>
  <c r="B132" i="5" l="1"/>
  <c r="D132" i="5"/>
  <c r="A133" i="5"/>
  <c r="C61" i="5"/>
  <c r="D133" i="5" l="1"/>
  <c r="B133" i="5"/>
  <c r="A134" i="5"/>
  <c r="E61" i="5"/>
  <c r="F61" i="5" s="1"/>
  <c r="B134" i="5" l="1"/>
  <c r="D134" i="5"/>
  <c r="A135" i="5"/>
  <c r="G61" i="5"/>
  <c r="H61" i="5"/>
  <c r="D135" i="5" l="1"/>
  <c r="B135" i="5"/>
  <c r="A136" i="5"/>
  <c r="C62" i="5"/>
  <c r="D136" i="5" l="1"/>
  <c r="B136" i="5"/>
  <c r="A137" i="5"/>
  <c r="E62" i="5"/>
  <c r="F62" i="5" s="1"/>
  <c r="H62" i="5" s="1"/>
  <c r="D137" i="5" l="1"/>
  <c r="B137" i="5"/>
  <c r="A138" i="5"/>
  <c r="G62" i="5"/>
  <c r="D138" i="5" l="1"/>
  <c r="B138" i="5"/>
  <c r="A139" i="5"/>
  <c r="C63" i="5"/>
  <c r="D139" i="5" l="1"/>
  <c r="B139" i="5"/>
  <c r="A140" i="5"/>
  <c r="E63" i="5"/>
  <c r="F63" i="5" s="1"/>
  <c r="H63" i="5" s="1"/>
  <c r="G63" i="5" l="1"/>
  <c r="D140" i="5"/>
  <c r="B140" i="5"/>
  <c r="A141" i="5"/>
  <c r="D141" i="5" l="1"/>
  <c r="B141" i="5"/>
  <c r="A142" i="5"/>
  <c r="C64" i="5"/>
  <c r="B142" i="5" l="1"/>
  <c r="D142" i="5"/>
  <c r="A143" i="5"/>
  <c r="E64" i="5"/>
  <c r="F64" i="5" s="1"/>
  <c r="H64" i="5" s="1"/>
  <c r="B143" i="5" l="1"/>
  <c r="D143" i="5"/>
  <c r="A144" i="5"/>
  <c r="G64" i="5"/>
  <c r="D144" i="5" l="1"/>
  <c r="B144" i="5"/>
  <c r="A145" i="5"/>
  <c r="C65" i="5"/>
  <c r="D145" i="5" l="1"/>
  <c r="B145" i="5"/>
  <c r="A146" i="5"/>
  <c r="E65" i="5"/>
  <c r="F65" i="5" s="1"/>
  <c r="H65" i="5" s="1"/>
  <c r="G65" i="5" l="1"/>
  <c r="D146" i="5"/>
  <c r="B146" i="5"/>
  <c r="A147" i="5"/>
  <c r="D147" i="5" l="1"/>
  <c r="B147" i="5"/>
  <c r="A148" i="5"/>
  <c r="C66" i="5"/>
  <c r="D148" i="5" l="1"/>
  <c r="B148" i="5"/>
  <c r="A149" i="5"/>
  <c r="E66" i="5"/>
  <c r="F66" i="5" s="1"/>
  <c r="H66" i="5" s="1"/>
  <c r="G66" i="5" l="1"/>
  <c r="D149" i="5"/>
  <c r="B149" i="5"/>
  <c r="A150" i="5"/>
  <c r="B150" i="5" l="1"/>
  <c r="D150" i="5"/>
  <c r="A151" i="5"/>
  <c r="C67" i="5"/>
  <c r="D151" i="5" l="1"/>
  <c r="B151" i="5"/>
  <c r="A152" i="5"/>
  <c r="E67" i="5"/>
  <c r="F67" i="5" s="1"/>
  <c r="B152" i="5" l="1"/>
  <c r="D152" i="5"/>
  <c r="A153" i="5"/>
  <c r="G67" i="5"/>
  <c r="H67" i="5"/>
  <c r="D153" i="5" l="1"/>
  <c r="B153" i="5"/>
  <c r="A154" i="5"/>
  <c r="C68" i="5"/>
  <c r="D154" i="5" l="1"/>
  <c r="B154" i="5"/>
  <c r="A155" i="5"/>
  <c r="E68" i="5"/>
  <c r="F68" i="5" s="1"/>
  <c r="D155" i="5" l="1"/>
  <c r="B155" i="5"/>
  <c r="A156" i="5"/>
  <c r="G68" i="5"/>
  <c r="C69" i="5" s="1"/>
  <c r="H68" i="5"/>
  <c r="D156" i="5" l="1"/>
  <c r="B156" i="5"/>
  <c r="A157" i="5"/>
  <c r="E69" i="5"/>
  <c r="F69" i="5" s="1"/>
  <c r="D157" i="5" l="1"/>
  <c r="B157" i="5"/>
  <c r="A158" i="5"/>
  <c r="G69" i="5"/>
  <c r="C70" i="5" s="1"/>
  <c r="H69" i="5"/>
  <c r="B158" i="5" l="1"/>
  <c r="D158" i="5"/>
  <c r="A159" i="5"/>
  <c r="E70" i="5"/>
  <c r="F70" i="5" s="1"/>
  <c r="B159" i="5" l="1"/>
  <c r="D159" i="5"/>
  <c r="A160" i="5"/>
  <c r="G70" i="5"/>
  <c r="C71" i="5" s="1"/>
  <c r="H70" i="5"/>
  <c r="D160" i="5" l="1"/>
  <c r="B160" i="5"/>
  <c r="A161" i="5"/>
  <c r="E71" i="5"/>
  <c r="F71" i="5" s="1"/>
  <c r="B161" i="5" l="1"/>
  <c r="D161" i="5"/>
  <c r="A162" i="5"/>
  <c r="G71" i="5"/>
  <c r="C72" i="5" s="1"/>
  <c r="H71" i="5"/>
  <c r="D162" i="5" l="1"/>
  <c r="B162" i="5"/>
  <c r="A163" i="5"/>
  <c r="E72" i="5"/>
  <c r="F72" i="5" s="1"/>
  <c r="D163" i="5" l="1"/>
  <c r="B163" i="5"/>
  <c r="A164" i="5"/>
  <c r="G72" i="5"/>
  <c r="H72" i="5"/>
  <c r="C73" i="5"/>
  <c r="D164" i="5" l="1"/>
  <c r="B164" i="5"/>
  <c r="A165" i="5"/>
  <c r="E73" i="5"/>
  <c r="F73" i="5" s="1"/>
  <c r="H73" i="5" s="1"/>
  <c r="G73" i="5" l="1"/>
  <c r="C74" i="5" s="1"/>
  <c r="D165" i="5"/>
  <c r="B165" i="5"/>
  <c r="A166" i="5"/>
  <c r="B166" i="5" l="1"/>
  <c r="D166" i="5"/>
  <c r="A167" i="5"/>
  <c r="E74" i="5"/>
  <c r="F74" i="5" s="1"/>
  <c r="D167" i="5" l="1"/>
  <c r="B167" i="5"/>
  <c r="A168" i="5"/>
  <c r="G74" i="5"/>
  <c r="C75" i="5" s="1"/>
  <c r="H74" i="5"/>
  <c r="D168" i="5" l="1"/>
  <c r="B168" i="5"/>
  <c r="A169" i="5"/>
  <c r="E75" i="5"/>
  <c r="F75" i="5" s="1"/>
  <c r="D169" i="5" l="1"/>
  <c r="B169" i="5"/>
  <c r="A170" i="5"/>
  <c r="G75" i="5"/>
  <c r="C76" i="5" s="1"/>
  <c r="H75" i="5"/>
  <c r="E76" i="5" l="1"/>
  <c r="F76" i="5" s="1"/>
  <c r="H76" i="5" s="1"/>
  <c r="B170" i="5"/>
  <c r="D170" i="5"/>
  <c r="A171" i="5"/>
  <c r="D171" i="5" l="1"/>
  <c r="B171" i="5"/>
  <c r="A172" i="5"/>
  <c r="G76" i="5"/>
  <c r="C77" i="5" s="1"/>
  <c r="E77" i="5" s="1"/>
  <c r="F77" i="5" s="1"/>
  <c r="G77" i="5" l="1"/>
  <c r="C78" i="5" s="1"/>
  <c r="H77" i="5"/>
  <c r="D172" i="5"/>
  <c r="B172" i="5"/>
  <c r="A173" i="5"/>
  <c r="E78" i="5" l="1"/>
  <c r="F78" i="5" s="1"/>
  <c r="H78" i="5" s="1"/>
  <c r="D173" i="5"/>
  <c r="B173" i="5"/>
  <c r="A174" i="5"/>
  <c r="G78" i="5" l="1"/>
  <c r="C79" i="5" s="1"/>
  <c r="B174" i="5"/>
  <c r="D174" i="5"/>
  <c r="A175" i="5"/>
  <c r="E79" i="5" l="1"/>
  <c r="F79" i="5" s="1"/>
  <c r="H79" i="5" s="1"/>
  <c r="D175" i="5"/>
  <c r="B175" i="5"/>
  <c r="A176" i="5"/>
  <c r="G79" i="5" l="1"/>
  <c r="C80" i="5" s="1"/>
  <c r="D176" i="5"/>
  <c r="B176" i="5"/>
  <c r="A177" i="5"/>
  <c r="E80" i="5" l="1"/>
  <c r="F80" i="5" s="1"/>
  <c r="H80" i="5" s="1"/>
  <c r="D177" i="5"/>
  <c r="B177" i="5"/>
  <c r="A178" i="5"/>
  <c r="G80" i="5" l="1"/>
  <c r="C81" i="5" s="1"/>
  <c r="D178" i="5"/>
  <c r="B178" i="5"/>
  <c r="A179" i="5"/>
  <c r="E81" i="5" l="1"/>
  <c r="F81" i="5" s="1"/>
  <c r="H81" i="5" s="1"/>
  <c r="B179" i="5"/>
  <c r="D179" i="5"/>
  <c r="A180" i="5"/>
  <c r="G81" i="5" l="1"/>
  <c r="C82" i="5" s="1"/>
  <c r="D180" i="5"/>
  <c r="B180" i="5"/>
  <c r="A181" i="5"/>
  <c r="E82" i="5" l="1"/>
  <c r="F82" i="5" s="1"/>
  <c r="H82" i="5" s="1"/>
  <c r="D181" i="5"/>
  <c r="B181" i="5"/>
  <c r="A182" i="5"/>
  <c r="G82" i="5" l="1"/>
  <c r="C83" i="5" s="1"/>
  <c r="B182" i="5"/>
  <c r="D182" i="5"/>
  <c r="A183" i="5"/>
  <c r="E83" i="5" l="1"/>
  <c r="F83" i="5" s="1"/>
  <c r="H83" i="5" s="1"/>
  <c r="D183" i="5"/>
  <c r="B183" i="5"/>
  <c r="A184" i="5"/>
  <c r="G83" i="5" l="1"/>
  <c r="C84" i="5" s="1"/>
  <c r="D184" i="5"/>
  <c r="B184" i="5"/>
  <c r="A185" i="5"/>
  <c r="E84" i="5" l="1"/>
  <c r="F84" i="5" s="1"/>
  <c r="H84" i="5" s="1"/>
  <c r="G84" i="5"/>
  <c r="C85" i="5" s="1"/>
  <c r="D185" i="5"/>
  <c r="B185" i="5"/>
  <c r="A186" i="5"/>
  <c r="E85" i="5" l="1"/>
  <c r="F85" i="5" s="1"/>
  <c r="H85" i="5" s="1"/>
  <c r="D186" i="5"/>
  <c r="B186" i="5"/>
  <c r="A187" i="5"/>
  <c r="G85" i="5" l="1"/>
  <c r="C86" i="5" s="1"/>
  <c r="D187" i="5"/>
  <c r="B187" i="5"/>
  <c r="A188" i="5"/>
  <c r="E86" i="5" l="1"/>
  <c r="F86" i="5" s="1"/>
  <c r="H86" i="5" s="1"/>
  <c r="D188" i="5"/>
  <c r="B188" i="5"/>
  <c r="A189" i="5"/>
  <c r="G86" i="5" l="1"/>
  <c r="C87" i="5" s="1"/>
  <c r="E87" i="5" s="1"/>
  <c r="F87" i="5" s="1"/>
  <c r="H87" i="5" s="1"/>
  <c r="D189" i="5"/>
  <c r="B189" i="5"/>
  <c r="A190" i="5"/>
  <c r="G87" i="5" l="1"/>
  <c r="C88" i="5" s="1"/>
  <c r="D190" i="5"/>
  <c r="B190" i="5"/>
  <c r="A191" i="5"/>
  <c r="E88" i="5" l="1"/>
  <c r="F88" i="5" s="1"/>
  <c r="H88" i="5" s="1"/>
  <c r="D191" i="5"/>
  <c r="B191" i="5"/>
  <c r="A192" i="5"/>
  <c r="G88" i="5" l="1"/>
  <c r="C89" i="5" s="1"/>
  <c r="D192" i="5"/>
  <c r="B192" i="5"/>
  <c r="A193" i="5"/>
  <c r="E89" i="5" l="1"/>
  <c r="F89" i="5" s="1"/>
  <c r="H89" i="5" s="1"/>
  <c r="D193" i="5"/>
  <c r="B193" i="5"/>
  <c r="A194" i="5"/>
  <c r="G89" i="5" l="1"/>
  <c r="C90" i="5" s="1"/>
  <c r="D194" i="5"/>
  <c r="B194" i="5"/>
  <c r="A195" i="5"/>
  <c r="E90" i="5" l="1"/>
  <c r="F90" i="5" s="1"/>
  <c r="H90" i="5" s="1"/>
  <c r="D195" i="5"/>
  <c r="B195" i="5"/>
  <c r="A196" i="5"/>
  <c r="G90" i="5" l="1"/>
  <c r="C91" i="5" s="1"/>
  <c r="D196" i="5"/>
  <c r="B196" i="5"/>
  <c r="A197" i="5"/>
  <c r="E91" i="5" l="1"/>
  <c r="F91" i="5" s="1"/>
  <c r="H91" i="5" s="1"/>
  <c r="D197" i="5"/>
  <c r="B197" i="5"/>
  <c r="A198" i="5"/>
  <c r="G91" i="5" l="1"/>
  <c r="C92" i="5" s="1"/>
  <c r="B198" i="5"/>
  <c r="D198" i="5"/>
  <c r="A199" i="5"/>
  <c r="E92" i="5" l="1"/>
  <c r="F92" i="5" s="1"/>
  <c r="H92" i="5" s="1"/>
  <c r="D199" i="5"/>
  <c r="B199" i="5"/>
  <c r="A200" i="5"/>
  <c r="G92" i="5" l="1"/>
  <c r="C93" i="5" s="1"/>
  <c r="D200" i="5"/>
  <c r="B200" i="5"/>
  <c r="A201" i="5"/>
  <c r="E93" i="5" l="1"/>
  <c r="F93" i="5" s="1"/>
  <c r="H93" i="5" s="1"/>
  <c r="D201" i="5"/>
  <c r="B201" i="5"/>
  <c r="A202" i="5"/>
  <c r="G93" i="5" l="1"/>
  <c r="C94" i="5" s="1"/>
  <c r="D202" i="5"/>
  <c r="B202" i="5"/>
  <c r="A203" i="5"/>
  <c r="E94" i="5" l="1"/>
  <c r="F94" i="5" s="1"/>
  <c r="H94" i="5" s="1"/>
  <c r="D203" i="5"/>
  <c r="B203" i="5"/>
  <c r="A204" i="5"/>
  <c r="G94" i="5" l="1"/>
  <c r="C95" i="5" s="1"/>
  <c r="D204" i="5"/>
  <c r="B204" i="5"/>
  <c r="A205" i="5"/>
  <c r="E95" i="5" l="1"/>
  <c r="F95" i="5" s="1"/>
  <c r="H95" i="5" s="1"/>
  <c r="D205" i="5"/>
  <c r="B205" i="5"/>
  <c r="A206" i="5"/>
  <c r="G95" i="5" l="1"/>
  <c r="C96" i="5" s="1"/>
  <c r="B206" i="5"/>
  <c r="D206" i="5"/>
  <c r="A207" i="5"/>
  <c r="E96" i="5" l="1"/>
  <c r="F96" i="5" s="1"/>
  <c r="H96" i="5" s="1"/>
  <c r="B207" i="5"/>
  <c r="D207" i="5"/>
  <c r="A208" i="5"/>
  <c r="G96" i="5" l="1"/>
  <c r="C97" i="5" s="1"/>
  <c r="D208" i="5"/>
  <c r="B208" i="5"/>
  <c r="A209" i="5"/>
  <c r="E97" i="5" l="1"/>
  <c r="F97" i="5" s="1"/>
  <c r="H97" i="5" s="1"/>
  <c r="D209" i="5"/>
  <c r="B209" i="5"/>
  <c r="A210" i="5"/>
  <c r="G97" i="5" l="1"/>
  <c r="C98" i="5" s="1"/>
  <c r="E98" i="5" s="1"/>
  <c r="F98" i="5" s="1"/>
  <c r="H98" i="5" s="1"/>
  <c r="D210" i="5"/>
  <c r="B210" i="5"/>
  <c r="A211" i="5"/>
  <c r="G98" i="5" l="1"/>
  <c r="C99" i="5" s="1"/>
  <c r="A212" i="5"/>
  <c r="D211" i="5"/>
  <c r="B211" i="5"/>
  <c r="E99" i="5" l="1"/>
  <c r="F99" i="5" s="1"/>
  <c r="H99" i="5" s="1"/>
  <c r="A213" i="5"/>
  <c r="D212" i="5"/>
  <c r="B212" i="5"/>
  <c r="G99" i="5" l="1"/>
  <c r="C100" i="5" s="1"/>
  <c r="A214" i="5"/>
  <c r="D213" i="5"/>
  <c r="B213" i="5"/>
  <c r="E100" i="5" l="1"/>
  <c r="F100" i="5" s="1"/>
  <c r="H100" i="5" s="1"/>
  <c r="A215" i="5"/>
  <c r="B214" i="5"/>
  <c r="D214" i="5"/>
  <c r="G100" i="5" l="1"/>
  <c r="C101" i="5" s="1"/>
  <c r="A216" i="5"/>
  <c r="D215" i="5"/>
  <c r="B215" i="5"/>
  <c r="E101" i="5" l="1"/>
  <c r="F101" i="5" s="1"/>
  <c r="H101" i="5" s="1"/>
  <c r="A217" i="5"/>
  <c r="B216" i="5"/>
  <c r="D216" i="5"/>
  <c r="G101" i="5" l="1"/>
  <c r="C102" i="5" s="1"/>
  <c r="E102" i="5" s="1"/>
  <c r="F102" i="5" s="1"/>
  <c r="H102" i="5" s="1"/>
  <c r="A218" i="5"/>
  <c r="D217" i="5"/>
  <c r="B217" i="5"/>
  <c r="G102" i="5" l="1"/>
  <c r="C103" i="5" s="1"/>
  <c r="E103" i="5" s="1"/>
  <c r="F103" i="5" s="1"/>
  <c r="H103" i="5" s="1"/>
  <c r="A219" i="5"/>
  <c r="D218" i="5"/>
  <c r="B218" i="5"/>
  <c r="G103" i="5" l="1"/>
  <c r="C104" i="5" s="1"/>
  <c r="A220" i="5"/>
  <c r="D219" i="5"/>
  <c r="B219" i="5"/>
  <c r="E104" i="5" l="1"/>
  <c r="F104" i="5" s="1"/>
  <c r="H104" i="5" s="1"/>
  <c r="G104" i="5"/>
  <c r="C105" i="5" s="1"/>
  <c r="A221" i="5"/>
  <c r="D220" i="5"/>
  <c r="B220" i="5"/>
  <c r="E105" i="5" l="1"/>
  <c r="F105" i="5" s="1"/>
  <c r="H105" i="5" s="1"/>
  <c r="A222" i="5"/>
  <c r="D221" i="5"/>
  <c r="B221" i="5"/>
  <c r="G105" i="5" l="1"/>
  <c r="C106" i="5" s="1"/>
  <c r="A223" i="5"/>
  <c r="B222" i="5"/>
  <c r="D222" i="5"/>
  <c r="E106" i="5" l="1"/>
  <c r="F106" i="5" s="1"/>
  <c r="H106" i="5" s="1"/>
  <c r="A224" i="5"/>
  <c r="D223" i="5"/>
  <c r="B223" i="5"/>
  <c r="G106" i="5" l="1"/>
  <c r="C107" i="5" s="1"/>
  <c r="A225" i="5"/>
  <c r="D224" i="5"/>
  <c r="B224" i="5"/>
  <c r="E107" i="5" l="1"/>
  <c r="F107" i="5" s="1"/>
  <c r="H107" i="5" s="1"/>
  <c r="G107" i="5"/>
  <c r="C108" i="5" s="1"/>
  <c r="A226" i="5"/>
  <c r="B225" i="5"/>
  <c r="D225" i="5"/>
  <c r="E108" i="5" l="1"/>
  <c r="F108" i="5" s="1"/>
  <c r="H108" i="5" s="1"/>
  <c r="A227" i="5"/>
  <c r="D226" i="5"/>
  <c r="B226" i="5"/>
  <c r="G108" i="5" l="1"/>
  <c r="C109" i="5" s="1"/>
  <c r="A228" i="5"/>
  <c r="D227" i="5"/>
  <c r="B227" i="5"/>
  <c r="E109" i="5" l="1"/>
  <c r="F109" i="5" s="1"/>
  <c r="H109" i="5" s="1"/>
  <c r="A229" i="5"/>
  <c r="D228" i="5"/>
  <c r="B228" i="5"/>
  <c r="G109" i="5" l="1"/>
  <c r="C110" i="5" s="1"/>
  <c r="A230" i="5"/>
  <c r="D229" i="5"/>
  <c r="B229" i="5"/>
  <c r="E110" i="5" l="1"/>
  <c r="F110" i="5" s="1"/>
  <c r="H110" i="5" s="1"/>
  <c r="A231" i="5"/>
  <c r="B230" i="5"/>
  <c r="D230" i="5"/>
  <c r="G110" i="5" l="1"/>
  <c r="C111" i="5" s="1"/>
  <c r="E111" i="5"/>
  <c r="F111" i="5" s="1"/>
  <c r="H111" i="5" s="1"/>
  <c r="A232" i="5"/>
  <c r="D231" i="5"/>
  <c r="B231" i="5"/>
  <c r="G111" i="5" l="1"/>
  <c r="C112" i="5" s="1"/>
  <c r="A233" i="5"/>
  <c r="D232" i="5"/>
  <c r="B232" i="5"/>
  <c r="E112" i="5" l="1"/>
  <c r="F112" i="5" s="1"/>
  <c r="H112" i="5" s="1"/>
  <c r="A234" i="5"/>
  <c r="D233" i="5"/>
  <c r="B233" i="5"/>
  <c r="G112" i="5" l="1"/>
  <c r="C113" i="5" s="1"/>
  <c r="A235" i="5"/>
  <c r="B234" i="5"/>
  <c r="D234" i="5"/>
  <c r="E113" i="5" l="1"/>
  <c r="F113" i="5" s="1"/>
  <c r="H113" i="5" s="1"/>
  <c r="A236" i="5"/>
  <c r="D235" i="5"/>
  <c r="B235" i="5"/>
  <c r="G113" i="5" l="1"/>
  <c r="C114" i="5" s="1"/>
  <c r="E114" i="5" s="1"/>
  <c r="F114" i="5" s="1"/>
  <c r="H114" i="5" s="1"/>
  <c r="A237" i="5"/>
  <c r="D236" i="5"/>
  <c r="B236" i="5"/>
  <c r="G114" i="5" l="1"/>
  <c r="C115" i="5" s="1"/>
  <c r="A238" i="5"/>
  <c r="D237" i="5"/>
  <c r="B237" i="5"/>
  <c r="E115" i="5" l="1"/>
  <c r="F115" i="5" s="1"/>
  <c r="H115" i="5" s="1"/>
  <c r="A239" i="5"/>
  <c r="B238" i="5"/>
  <c r="D238" i="5"/>
  <c r="G115" i="5" l="1"/>
  <c r="C116" i="5" s="1"/>
  <c r="A240" i="5"/>
  <c r="D239" i="5"/>
  <c r="B239" i="5"/>
  <c r="E116" i="5" l="1"/>
  <c r="F116" i="5" s="1"/>
  <c r="H116" i="5" s="1"/>
  <c r="A241" i="5"/>
  <c r="D240" i="5"/>
  <c r="B240" i="5"/>
  <c r="G116" i="5" l="1"/>
  <c r="C117" i="5" s="1"/>
  <c r="A242" i="5"/>
  <c r="D241" i="5"/>
  <c r="B241" i="5"/>
  <c r="E117" i="5" l="1"/>
  <c r="F117" i="5" s="1"/>
  <c r="H117" i="5" s="1"/>
  <c r="A243" i="5"/>
  <c r="D242" i="5"/>
  <c r="B242" i="5"/>
  <c r="G117" i="5" l="1"/>
  <c r="C118" i="5" s="1"/>
  <c r="A244" i="5"/>
  <c r="B243" i="5"/>
  <c r="D243" i="5"/>
  <c r="E118" i="5" l="1"/>
  <c r="F118" i="5" s="1"/>
  <c r="H118" i="5" s="1"/>
  <c r="A245" i="5"/>
  <c r="D244" i="5"/>
  <c r="B244" i="5"/>
  <c r="G118" i="5" l="1"/>
  <c r="C119" i="5" s="1"/>
  <c r="A246" i="5"/>
  <c r="D245" i="5"/>
  <c r="B245" i="5"/>
  <c r="E119" i="5" l="1"/>
  <c r="F119" i="5" s="1"/>
  <c r="H119" i="5" s="1"/>
  <c r="A247" i="5"/>
  <c r="B246" i="5"/>
  <c r="D246" i="5"/>
  <c r="G119" i="5" l="1"/>
  <c r="C120" i="5" s="1"/>
  <c r="A248" i="5"/>
  <c r="D247" i="5"/>
  <c r="B247" i="5"/>
  <c r="E120" i="5" l="1"/>
  <c r="F120" i="5" s="1"/>
  <c r="H120" i="5" s="1"/>
  <c r="A249" i="5"/>
  <c r="D248" i="5"/>
  <c r="B248" i="5"/>
  <c r="G120" i="5" l="1"/>
  <c r="C121" i="5" s="1"/>
  <c r="A250" i="5"/>
  <c r="D249" i="5"/>
  <c r="B249" i="5"/>
  <c r="E121" i="5" l="1"/>
  <c r="F121" i="5" s="1"/>
  <c r="H121" i="5" s="1"/>
  <c r="A251" i="5"/>
  <c r="D250" i="5"/>
  <c r="B250" i="5"/>
  <c r="G121" i="5" l="1"/>
  <c r="C122" i="5" s="1"/>
  <c r="A252" i="5"/>
  <c r="D251" i="5"/>
  <c r="B251" i="5"/>
  <c r="E122" i="5" l="1"/>
  <c r="F122" i="5" s="1"/>
  <c r="H122" i="5" s="1"/>
  <c r="A253" i="5"/>
  <c r="B252" i="5"/>
  <c r="D252" i="5"/>
  <c r="G122" i="5" l="1"/>
  <c r="C123" i="5" s="1"/>
  <c r="A254" i="5"/>
  <c r="D253" i="5"/>
  <c r="B253" i="5"/>
  <c r="E123" i="5" l="1"/>
  <c r="F123" i="5" s="1"/>
  <c r="H123" i="5" s="1"/>
  <c r="A255" i="5"/>
  <c r="D254" i="5"/>
  <c r="B254" i="5"/>
  <c r="G123" i="5" l="1"/>
  <c r="C124" i="5" s="1"/>
  <c r="A256" i="5"/>
  <c r="D255" i="5"/>
  <c r="B255" i="5"/>
  <c r="E124" i="5" l="1"/>
  <c r="F124" i="5" s="1"/>
  <c r="H124" i="5" s="1"/>
  <c r="A257" i="5"/>
  <c r="D256" i="5"/>
  <c r="B256" i="5"/>
  <c r="G124" i="5" l="1"/>
  <c r="C125" i="5" s="1"/>
  <c r="A258" i="5"/>
  <c r="D257" i="5"/>
  <c r="B257" i="5"/>
  <c r="E125" i="5" l="1"/>
  <c r="F125" i="5" s="1"/>
  <c r="H125" i="5" s="1"/>
  <c r="A259" i="5"/>
  <c r="D258" i="5"/>
  <c r="B258" i="5"/>
  <c r="G125" i="5" l="1"/>
  <c r="C126" i="5" s="1"/>
  <c r="A260" i="5"/>
  <c r="B259" i="5"/>
  <c r="D259" i="5"/>
  <c r="E126" i="5" l="1"/>
  <c r="F126" i="5" s="1"/>
  <c r="H126" i="5" s="1"/>
  <c r="A261" i="5"/>
  <c r="B260" i="5"/>
  <c r="D260" i="5"/>
  <c r="G126" i="5" l="1"/>
  <c r="C127" i="5" s="1"/>
  <c r="A262" i="5"/>
  <c r="D261" i="5"/>
  <c r="B261" i="5"/>
  <c r="E127" i="5" l="1"/>
  <c r="F127" i="5" s="1"/>
  <c r="H127" i="5" s="1"/>
  <c r="A263" i="5"/>
  <c r="B262" i="5"/>
  <c r="D262" i="5"/>
  <c r="G127" i="5" l="1"/>
  <c r="C128" i="5" s="1"/>
  <c r="A264" i="5"/>
  <c r="D263" i="5"/>
  <c r="B263" i="5"/>
  <c r="E128" i="5" l="1"/>
  <c r="F128" i="5" s="1"/>
  <c r="H128" i="5" s="1"/>
  <c r="A265" i="5"/>
  <c r="D264" i="5"/>
  <c r="B264" i="5"/>
  <c r="G128" i="5" l="1"/>
  <c r="C129" i="5" s="1"/>
  <c r="A266" i="5"/>
  <c r="D265" i="5"/>
  <c r="B265" i="5"/>
  <c r="E129" i="5" l="1"/>
  <c r="F129" i="5" s="1"/>
  <c r="H129" i="5" s="1"/>
  <c r="G129" i="5"/>
  <c r="C130" i="5" s="1"/>
  <c r="A267" i="5"/>
  <c r="D266" i="5"/>
  <c r="B266" i="5"/>
  <c r="E130" i="5" l="1"/>
  <c r="F130" i="5" s="1"/>
  <c r="H130" i="5" s="1"/>
  <c r="A268" i="5"/>
  <c r="D267" i="5"/>
  <c r="B267" i="5"/>
  <c r="G130" i="5" l="1"/>
  <c r="C131" i="5" s="1"/>
  <c r="E131" i="5" s="1"/>
  <c r="F131" i="5" s="1"/>
  <c r="H131" i="5" s="1"/>
  <c r="A269" i="5"/>
  <c r="D268" i="5"/>
  <c r="B268" i="5"/>
  <c r="G131" i="5" l="1"/>
  <c r="C132" i="5" s="1"/>
  <c r="A270" i="5"/>
  <c r="D269" i="5"/>
  <c r="B269" i="5"/>
  <c r="E132" i="5" l="1"/>
  <c r="F132" i="5" s="1"/>
  <c r="H132" i="5" s="1"/>
  <c r="A271" i="5"/>
  <c r="B270" i="5"/>
  <c r="D270" i="5"/>
  <c r="G132" i="5" l="1"/>
  <c r="C133" i="5" s="1"/>
  <c r="A272" i="5"/>
  <c r="B271" i="5"/>
  <c r="D271" i="5"/>
  <c r="E133" i="5" l="1"/>
  <c r="F133" i="5" s="1"/>
  <c r="H133" i="5" s="1"/>
  <c r="A273" i="5"/>
  <c r="D272" i="5"/>
  <c r="B272" i="5"/>
  <c r="G133" i="5" l="1"/>
  <c r="C134" i="5" s="1"/>
  <c r="A274" i="5"/>
  <c r="D273" i="5"/>
  <c r="B273" i="5"/>
  <c r="E134" i="5" l="1"/>
  <c r="F134" i="5" s="1"/>
  <c r="H134" i="5" s="1"/>
  <c r="A275" i="5"/>
  <c r="D274" i="5"/>
  <c r="B274" i="5"/>
  <c r="G134" i="5" l="1"/>
  <c r="C135" i="5" s="1"/>
  <c r="A276" i="5"/>
  <c r="D275" i="5"/>
  <c r="B275" i="5"/>
  <c r="E135" i="5" l="1"/>
  <c r="F135" i="5" s="1"/>
  <c r="H135" i="5" s="1"/>
  <c r="A277" i="5"/>
  <c r="D276" i="5"/>
  <c r="B276" i="5"/>
  <c r="G135" i="5" l="1"/>
  <c r="C136" i="5" s="1"/>
  <c r="A278" i="5"/>
  <c r="D277" i="5"/>
  <c r="B277" i="5"/>
  <c r="E136" i="5" l="1"/>
  <c r="F136" i="5" s="1"/>
  <c r="H136" i="5" s="1"/>
  <c r="A279" i="5"/>
  <c r="B278" i="5"/>
  <c r="D278" i="5"/>
  <c r="G136" i="5" l="1"/>
  <c r="C137" i="5" s="1"/>
  <c r="A280" i="5"/>
  <c r="D279" i="5"/>
  <c r="B279" i="5"/>
  <c r="E137" i="5" l="1"/>
  <c r="F137" i="5" s="1"/>
  <c r="H137" i="5" s="1"/>
  <c r="A281" i="5"/>
  <c r="B280" i="5"/>
  <c r="D280" i="5"/>
  <c r="G137" i="5" l="1"/>
  <c r="C138" i="5" s="1"/>
  <c r="A282" i="5"/>
  <c r="D281" i="5"/>
  <c r="B281" i="5"/>
  <c r="E138" i="5" l="1"/>
  <c r="F138" i="5" s="1"/>
  <c r="H138" i="5" s="1"/>
  <c r="A283" i="5"/>
  <c r="D282" i="5"/>
  <c r="B282" i="5"/>
  <c r="G138" i="5" l="1"/>
  <c r="C139" i="5" s="1"/>
  <c r="A284" i="5"/>
  <c r="D283" i="5"/>
  <c r="B283" i="5"/>
  <c r="E139" i="5" l="1"/>
  <c r="F139" i="5" s="1"/>
  <c r="H139" i="5" s="1"/>
  <c r="A285" i="5"/>
  <c r="D284" i="5"/>
  <c r="B284" i="5"/>
  <c r="G139" i="5" l="1"/>
  <c r="C140" i="5" s="1"/>
  <c r="A286" i="5"/>
  <c r="D285" i="5"/>
  <c r="B285" i="5"/>
  <c r="E140" i="5" l="1"/>
  <c r="F140" i="5" s="1"/>
  <c r="H140" i="5" s="1"/>
  <c r="A287" i="5"/>
  <c r="B286" i="5"/>
  <c r="D286" i="5"/>
  <c r="G140" i="5" l="1"/>
  <c r="C141" i="5" s="1"/>
  <c r="A288" i="5"/>
  <c r="D287" i="5"/>
  <c r="B287" i="5"/>
  <c r="E141" i="5" l="1"/>
  <c r="F141" i="5" s="1"/>
  <c r="H141" i="5" s="1"/>
  <c r="A289" i="5"/>
  <c r="D288" i="5"/>
  <c r="B288" i="5"/>
  <c r="G141" i="5" l="1"/>
  <c r="C142" i="5" s="1"/>
  <c r="A290" i="5"/>
  <c r="B289" i="5"/>
  <c r="D289" i="5"/>
  <c r="E142" i="5" l="1"/>
  <c r="F142" i="5" s="1"/>
  <c r="H142" i="5" s="1"/>
  <c r="A291" i="5"/>
  <c r="D290" i="5"/>
  <c r="B290" i="5"/>
  <c r="G142" i="5" l="1"/>
  <c r="C143" i="5" s="1"/>
  <c r="A292" i="5"/>
  <c r="D291" i="5"/>
  <c r="B291" i="5"/>
  <c r="E143" i="5" l="1"/>
  <c r="F143" i="5" s="1"/>
  <c r="H143" i="5" s="1"/>
  <c r="A293" i="5"/>
  <c r="D292" i="5"/>
  <c r="B292" i="5"/>
  <c r="G143" i="5" l="1"/>
  <c r="C144" i="5" s="1"/>
  <c r="A294" i="5"/>
  <c r="D293" i="5"/>
  <c r="B293" i="5"/>
  <c r="E144" i="5" l="1"/>
  <c r="F144" i="5" s="1"/>
  <c r="H144" i="5" s="1"/>
  <c r="A295" i="5"/>
  <c r="B294" i="5"/>
  <c r="D294" i="5"/>
  <c r="G144" i="5" l="1"/>
  <c r="C145" i="5" s="1"/>
  <c r="A296" i="5"/>
  <c r="D295" i="5"/>
  <c r="B295" i="5"/>
  <c r="E145" i="5" l="1"/>
  <c r="F145" i="5" s="1"/>
  <c r="H145" i="5" s="1"/>
  <c r="A297" i="5"/>
  <c r="D296" i="5"/>
  <c r="B296" i="5"/>
  <c r="G145" i="5" l="1"/>
  <c r="C146" i="5" s="1"/>
  <c r="A298" i="5"/>
  <c r="D297" i="5"/>
  <c r="B297" i="5"/>
  <c r="E146" i="5" l="1"/>
  <c r="F146" i="5" s="1"/>
  <c r="H146" i="5" s="1"/>
  <c r="A299" i="5"/>
  <c r="B298" i="5"/>
  <c r="D298" i="5"/>
  <c r="G146" i="5" l="1"/>
  <c r="C147" i="5" s="1"/>
  <c r="A300" i="5"/>
  <c r="D299" i="5"/>
  <c r="B299" i="5"/>
  <c r="E147" i="5" l="1"/>
  <c r="F147" i="5" s="1"/>
  <c r="H147" i="5" s="1"/>
  <c r="A301" i="5"/>
  <c r="D300" i="5"/>
  <c r="B300" i="5"/>
  <c r="G147" i="5" l="1"/>
  <c r="C148" i="5" s="1"/>
  <c r="E148" i="5" s="1"/>
  <c r="F148" i="5" s="1"/>
  <c r="H148" i="5" s="1"/>
  <c r="A302" i="5"/>
  <c r="D301" i="5"/>
  <c r="B301" i="5"/>
  <c r="G148" i="5" l="1"/>
  <c r="C149" i="5" s="1"/>
  <c r="A303" i="5"/>
  <c r="B302" i="5"/>
  <c r="D302" i="5"/>
  <c r="E149" i="5" l="1"/>
  <c r="F149" i="5" s="1"/>
  <c r="H149" i="5" s="1"/>
  <c r="A304" i="5"/>
  <c r="D303" i="5"/>
  <c r="B303" i="5"/>
  <c r="G149" i="5" l="1"/>
  <c r="C150" i="5" s="1"/>
  <c r="A305" i="5"/>
  <c r="D304" i="5"/>
  <c r="B304" i="5"/>
  <c r="E150" i="5" l="1"/>
  <c r="F150" i="5" s="1"/>
  <c r="H150" i="5" s="1"/>
  <c r="A306" i="5"/>
  <c r="D305" i="5"/>
  <c r="B305" i="5"/>
  <c r="G150" i="5" l="1"/>
  <c r="C151" i="5" s="1"/>
  <c r="A307" i="5"/>
  <c r="D306" i="5"/>
  <c r="B306" i="5"/>
  <c r="E151" i="5" l="1"/>
  <c r="F151" i="5" s="1"/>
  <c r="H151" i="5" s="1"/>
  <c r="A308" i="5"/>
  <c r="B307" i="5"/>
  <c r="D307" i="5"/>
  <c r="G151" i="5" l="1"/>
  <c r="C152" i="5" s="1"/>
  <c r="A309" i="5"/>
  <c r="D308" i="5"/>
  <c r="B308" i="5"/>
  <c r="E152" i="5" l="1"/>
  <c r="F152" i="5" s="1"/>
  <c r="H152" i="5" s="1"/>
  <c r="G152" i="5"/>
  <c r="C153" i="5" s="1"/>
  <c r="A310" i="5"/>
  <c r="D309" i="5"/>
  <c r="B309" i="5"/>
  <c r="E153" i="5" l="1"/>
  <c r="F153" i="5" s="1"/>
  <c r="H153" i="5" s="1"/>
  <c r="A311" i="5"/>
  <c r="B310" i="5"/>
  <c r="D310" i="5"/>
  <c r="G153" i="5" l="1"/>
  <c r="C154" i="5" s="1"/>
  <c r="A312" i="5"/>
  <c r="D311" i="5"/>
  <c r="B311" i="5"/>
  <c r="E154" i="5" l="1"/>
  <c r="F154" i="5" s="1"/>
  <c r="H154" i="5" s="1"/>
  <c r="A313" i="5"/>
  <c r="D312" i="5"/>
  <c r="B312" i="5"/>
  <c r="G154" i="5" l="1"/>
  <c r="C155" i="5" s="1"/>
  <c r="A314" i="5"/>
  <c r="D313" i="5"/>
  <c r="B313" i="5"/>
  <c r="E155" i="5" l="1"/>
  <c r="F155" i="5" s="1"/>
  <c r="H155" i="5" s="1"/>
  <c r="A315" i="5"/>
  <c r="D314" i="5"/>
  <c r="B314" i="5"/>
  <c r="G155" i="5" l="1"/>
  <c r="C156" i="5" s="1"/>
  <c r="A316" i="5"/>
  <c r="D315" i="5"/>
  <c r="B315" i="5"/>
  <c r="E156" i="5" l="1"/>
  <c r="F156" i="5" s="1"/>
  <c r="H156" i="5" s="1"/>
  <c r="A317" i="5"/>
  <c r="B316" i="5"/>
  <c r="D316" i="5"/>
  <c r="G156" i="5" l="1"/>
  <c r="C157" i="5" s="1"/>
  <c r="A318" i="5"/>
  <c r="D317" i="5"/>
  <c r="B317" i="5"/>
  <c r="E157" i="5" l="1"/>
  <c r="F157" i="5" s="1"/>
  <c r="H157" i="5" s="1"/>
  <c r="A319" i="5"/>
  <c r="H318" i="5"/>
  <c r="G318" i="5"/>
  <c r="E318" i="5"/>
  <c r="D318" i="5"/>
  <c r="C318" i="5"/>
  <c r="B318" i="5"/>
  <c r="F318" i="5"/>
  <c r="G157" i="5" l="1"/>
  <c r="C158" i="5" s="1"/>
  <c r="A320" i="5"/>
  <c r="H319" i="5"/>
  <c r="G319" i="5"/>
  <c r="E319" i="5"/>
  <c r="D319" i="5"/>
  <c r="C319" i="5"/>
  <c r="B319" i="5"/>
  <c r="F319" i="5"/>
  <c r="E158" i="5" l="1"/>
  <c r="F158" i="5" s="1"/>
  <c r="H158" i="5" s="1"/>
  <c r="A321" i="5"/>
  <c r="H320" i="5"/>
  <c r="G320" i="5"/>
  <c r="E320" i="5"/>
  <c r="D320" i="5"/>
  <c r="C320" i="5"/>
  <c r="B320" i="5"/>
  <c r="F320" i="5"/>
  <c r="G158" i="5" l="1"/>
  <c r="C159" i="5" s="1"/>
  <c r="A322" i="5"/>
  <c r="F321" i="5"/>
  <c r="G321" i="5"/>
  <c r="H321" i="5"/>
  <c r="E321" i="5"/>
  <c r="D321" i="5"/>
  <c r="C321" i="5"/>
  <c r="B321" i="5"/>
  <c r="E159" i="5" l="1"/>
  <c r="F159" i="5" s="1"/>
  <c r="H159" i="5" s="1"/>
  <c r="A323" i="5"/>
  <c r="H322" i="5"/>
  <c r="G322" i="5"/>
  <c r="F322" i="5"/>
  <c r="E322" i="5"/>
  <c r="D322" i="5"/>
  <c r="C322" i="5"/>
  <c r="B322" i="5"/>
  <c r="G159" i="5" l="1"/>
  <c r="C160" i="5" s="1"/>
  <c r="A324" i="5"/>
  <c r="H323" i="5"/>
  <c r="G323" i="5"/>
  <c r="F323" i="5"/>
  <c r="E323" i="5"/>
  <c r="C323" i="5"/>
  <c r="D323" i="5"/>
  <c r="B323" i="5"/>
  <c r="E160" i="5" l="1"/>
  <c r="F160" i="5" s="1"/>
  <c r="H160" i="5" s="1"/>
  <c r="A325" i="5"/>
  <c r="H324" i="5"/>
  <c r="G324" i="5"/>
  <c r="F324" i="5"/>
  <c r="E324" i="5"/>
  <c r="C324" i="5"/>
  <c r="D324" i="5"/>
  <c r="B324" i="5"/>
  <c r="G160" i="5" l="1"/>
  <c r="C161" i="5" s="1"/>
  <c r="A326" i="5"/>
  <c r="H325" i="5"/>
  <c r="F325" i="5"/>
  <c r="D325" i="5"/>
  <c r="G325" i="5"/>
  <c r="B325" i="5"/>
  <c r="C325" i="5"/>
  <c r="E325" i="5"/>
  <c r="E161" i="5" l="1"/>
  <c r="F161" i="5" s="1"/>
  <c r="H161" i="5" s="1"/>
  <c r="A327" i="5"/>
  <c r="H326" i="5"/>
  <c r="E326" i="5"/>
  <c r="G326" i="5"/>
  <c r="F326" i="5"/>
  <c r="C326" i="5"/>
  <c r="B326" i="5"/>
  <c r="D326" i="5"/>
  <c r="G161" i="5" l="1"/>
  <c r="C162" i="5" s="1"/>
  <c r="A328" i="5"/>
  <c r="H327" i="5"/>
  <c r="E327" i="5"/>
  <c r="G327" i="5"/>
  <c r="F327" i="5"/>
  <c r="D327" i="5"/>
  <c r="B327" i="5"/>
  <c r="C327" i="5"/>
  <c r="E162" i="5" l="1"/>
  <c r="F162" i="5" s="1"/>
  <c r="H162" i="5" s="1"/>
  <c r="A329" i="5"/>
  <c r="H328" i="5"/>
  <c r="G328" i="5"/>
  <c r="E328" i="5"/>
  <c r="F328" i="5"/>
  <c r="D328" i="5"/>
  <c r="C328" i="5"/>
  <c r="B328" i="5"/>
  <c r="G162" i="5" l="1"/>
  <c r="C163" i="5" s="1"/>
  <c r="A330" i="5"/>
  <c r="G329" i="5"/>
  <c r="F329" i="5"/>
  <c r="H329" i="5"/>
  <c r="E329" i="5"/>
  <c r="D329" i="5"/>
  <c r="B329" i="5"/>
  <c r="C329" i="5"/>
  <c r="E163" i="5" l="1"/>
  <c r="F163" i="5" s="1"/>
  <c r="H163" i="5" s="1"/>
  <c r="A331" i="5"/>
  <c r="H330" i="5"/>
  <c r="G330" i="5"/>
  <c r="E330" i="5"/>
  <c r="F330" i="5"/>
  <c r="D330" i="5"/>
  <c r="B330" i="5"/>
  <c r="C330" i="5"/>
  <c r="G163" i="5" l="1"/>
  <c r="C164" i="5" s="1"/>
  <c r="A332" i="5"/>
  <c r="H331" i="5"/>
  <c r="G331" i="5"/>
  <c r="F331" i="5"/>
  <c r="D331" i="5"/>
  <c r="C331" i="5"/>
  <c r="B331" i="5"/>
  <c r="E331" i="5"/>
  <c r="E164" i="5" l="1"/>
  <c r="F164" i="5" s="1"/>
  <c r="H164" i="5" s="1"/>
  <c r="A333" i="5"/>
  <c r="H332" i="5"/>
  <c r="G332" i="5"/>
  <c r="F332" i="5"/>
  <c r="E332" i="5"/>
  <c r="C332" i="5"/>
  <c r="B332" i="5"/>
  <c r="D332" i="5"/>
  <c r="G164" i="5" l="1"/>
  <c r="C165" i="5" s="1"/>
  <c r="A334" i="5"/>
  <c r="H333" i="5"/>
  <c r="F333" i="5"/>
  <c r="D333" i="5"/>
  <c r="G333" i="5"/>
  <c r="E333" i="5"/>
  <c r="C333" i="5"/>
  <c r="B333" i="5"/>
  <c r="E165" i="5" l="1"/>
  <c r="F165" i="5" s="1"/>
  <c r="H165" i="5" s="1"/>
  <c r="A335" i="5"/>
  <c r="H334" i="5"/>
  <c r="G334" i="5"/>
  <c r="E334" i="5"/>
  <c r="C334" i="5"/>
  <c r="B334" i="5"/>
  <c r="F334" i="5"/>
  <c r="D334" i="5"/>
  <c r="G165" i="5" l="1"/>
  <c r="C166" i="5" s="1"/>
  <c r="A336" i="5"/>
  <c r="H335" i="5"/>
  <c r="G335" i="5"/>
  <c r="F335" i="5"/>
  <c r="E335" i="5"/>
  <c r="D335" i="5"/>
  <c r="B335" i="5"/>
  <c r="C335" i="5"/>
  <c r="E166" i="5" l="1"/>
  <c r="F166" i="5" s="1"/>
  <c r="H166" i="5" s="1"/>
  <c r="A337" i="5"/>
  <c r="H336" i="5"/>
  <c r="G336" i="5"/>
  <c r="F336" i="5"/>
  <c r="E336" i="5"/>
  <c r="D336" i="5"/>
  <c r="C336" i="5"/>
  <c r="B336" i="5"/>
  <c r="G166" i="5" l="1"/>
  <c r="C167" i="5" s="1"/>
  <c r="A338" i="5"/>
  <c r="H337" i="5"/>
  <c r="F337" i="5"/>
  <c r="E337" i="5"/>
  <c r="D337" i="5"/>
  <c r="B337" i="5"/>
  <c r="C337" i="5"/>
  <c r="G337" i="5"/>
  <c r="E167" i="5" l="1"/>
  <c r="F167" i="5" s="1"/>
  <c r="H167" i="5" s="1"/>
  <c r="A339" i="5"/>
  <c r="H338" i="5"/>
  <c r="F338" i="5"/>
  <c r="E338" i="5"/>
  <c r="G338" i="5"/>
  <c r="D338" i="5"/>
  <c r="B338" i="5"/>
  <c r="C338" i="5"/>
  <c r="G167" i="5" l="1"/>
  <c r="C168" i="5" s="1"/>
  <c r="A340" i="5"/>
  <c r="H339" i="5"/>
  <c r="G339" i="5"/>
  <c r="F339" i="5"/>
  <c r="E339" i="5"/>
  <c r="D339" i="5"/>
  <c r="B339" i="5"/>
  <c r="C339" i="5"/>
  <c r="E168" i="5" l="1"/>
  <c r="F168" i="5" s="1"/>
  <c r="H168" i="5" s="1"/>
  <c r="A341" i="5"/>
  <c r="H340" i="5"/>
  <c r="G340" i="5"/>
  <c r="F340" i="5"/>
  <c r="E340" i="5"/>
  <c r="D340" i="5"/>
  <c r="C340" i="5"/>
  <c r="B340" i="5"/>
  <c r="G168" i="5" l="1"/>
  <c r="C169" i="5" s="1"/>
  <c r="A342" i="5"/>
  <c r="H341" i="5"/>
  <c r="F341" i="5"/>
  <c r="D341" i="5"/>
  <c r="G341" i="5"/>
  <c r="E341" i="5"/>
  <c r="C341" i="5"/>
  <c r="B341" i="5"/>
  <c r="E169" i="5" l="1"/>
  <c r="F169" i="5" s="1"/>
  <c r="H169" i="5" s="1"/>
  <c r="A343" i="5"/>
  <c r="H342" i="5"/>
  <c r="G342" i="5"/>
  <c r="E342" i="5"/>
  <c r="F342" i="5"/>
  <c r="C342" i="5"/>
  <c r="B342" i="5"/>
  <c r="D342" i="5"/>
  <c r="G169" i="5" l="1"/>
  <c r="C170" i="5" s="1"/>
  <c r="E170" i="5" s="1"/>
  <c r="F170" i="5" s="1"/>
  <c r="H170" i="5" s="1"/>
  <c r="A344" i="5"/>
  <c r="H343" i="5"/>
  <c r="G343" i="5"/>
  <c r="E343" i="5"/>
  <c r="F343" i="5"/>
  <c r="C343" i="5"/>
  <c r="D343" i="5"/>
  <c r="B343" i="5"/>
  <c r="G170" i="5" l="1"/>
  <c r="C171" i="5" s="1"/>
  <c r="A345" i="5"/>
  <c r="H344" i="5"/>
  <c r="G344" i="5"/>
  <c r="E344" i="5"/>
  <c r="C344" i="5"/>
  <c r="F344" i="5"/>
  <c r="B344" i="5"/>
  <c r="D344" i="5"/>
  <c r="E171" i="5" l="1"/>
  <c r="F171" i="5" s="1"/>
  <c r="H171" i="5" s="1"/>
  <c r="A346" i="5"/>
  <c r="H345" i="5"/>
  <c r="F345" i="5"/>
  <c r="G345" i="5"/>
  <c r="E345" i="5"/>
  <c r="D345" i="5"/>
  <c r="B345" i="5"/>
  <c r="C345" i="5"/>
  <c r="G171" i="5" l="1"/>
  <c r="C172" i="5" s="1"/>
  <c r="A347" i="5"/>
  <c r="H346" i="5"/>
  <c r="G346" i="5"/>
  <c r="E346" i="5"/>
  <c r="B346" i="5"/>
  <c r="C346" i="5"/>
  <c r="F346" i="5"/>
  <c r="D346" i="5"/>
  <c r="E172" i="5" l="1"/>
  <c r="F172" i="5" s="1"/>
  <c r="H172" i="5" s="1"/>
  <c r="A348" i="5"/>
  <c r="H347" i="5"/>
  <c r="G347" i="5"/>
  <c r="F347" i="5"/>
  <c r="D347" i="5"/>
  <c r="E347" i="5"/>
  <c r="B347" i="5"/>
  <c r="C347" i="5"/>
  <c r="G172" i="5" l="1"/>
  <c r="C173" i="5" s="1"/>
  <c r="E173" i="5"/>
  <c r="F173" i="5" s="1"/>
  <c r="H173" i="5" s="1"/>
  <c r="A349" i="5"/>
  <c r="H348" i="5"/>
  <c r="G348" i="5"/>
  <c r="F348" i="5"/>
  <c r="D348" i="5"/>
  <c r="E348" i="5"/>
  <c r="B348" i="5"/>
  <c r="C348" i="5"/>
  <c r="G173" i="5" l="1"/>
  <c r="C174" i="5" s="1"/>
  <c r="A350" i="5"/>
  <c r="H349" i="5"/>
  <c r="G349" i="5"/>
  <c r="F349" i="5"/>
  <c r="D349" i="5"/>
  <c r="E349" i="5"/>
  <c r="B349" i="5"/>
  <c r="C349" i="5"/>
  <c r="E174" i="5" l="1"/>
  <c r="F174" i="5" s="1"/>
  <c r="H174" i="5" s="1"/>
  <c r="A351" i="5"/>
  <c r="H350" i="5"/>
  <c r="E350" i="5"/>
  <c r="G350" i="5"/>
  <c r="F350" i="5"/>
  <c r="C350" i="5"/>
  <c r="B350" i="5"/>
  <c r="D350" i="5"/>
  <c r="G174" i="5" l="1"/>
  <c r="C175" i="5" s="1"/>
  <c r="A352" i="5"/>
  <c r="H351" i="5"/>
  <c r="E351" i="5"/>
  <c r="G351" i="5"/>
  <c r="F351" i="5"/>
  <c r="D351" i="5"/>
  <c r="C351" i="5"/>
  <c r="B351" i="5"/>
  <c r="E175" i="5" l="1"/>
  <c r="F175" i="5" s="1"/>
  <c r="H175" i="5" s="1"/>
  <c r="A353" i="5"/>
  <c r="H352" i="5"/>
  <c r="G352" i="5"/>
  <c r="E352" i="5"/>
  <c r="F352" i="5"/>
  <c r="C352" i="5"/>
  <c r="D352" i="5"/>
  <c r="B352" i="5"/>
  <c r="G175" i="5" l="1"/>
  <c r="C176" i="5" s="1"/>
  <c r="A354" i="5"/>
  <c r="F353" i="5"/>
  <c r="H353" i="5"/>
  <c r="G353" i="5"/>
  <c r="E353" i="5"/>
  <c r="D353" i="5"/>
  <c r="C353" i="5"/>
  <c r="B353" i="5"/>
  <c r="E176" i="5" l="1"/>
  <c r="F176" i="5" s="1"/>
  <c r="H176" i="5" s="1"/>
  <c r="A355" i="5"/>
  <c r="H354" i="5"/>
  <c r="G354" i="5"/>
  <c r="F354" i="5"/>
  <c r="E354" i="5"/>
  <c r="D354" i="5"/>
  <c r="C354" i="5"/>
  <c r="B354" i="5"/>
  <c r="G176" i="5" l="1"/>
  <c r="C177" i="5" s="1"/>
  <c r="A356" i="5"/>
  <c r="H355" i="5"/>
  <c r="G355" i="5"/>
  <c r="D355" i="5"/>
  <c r="C355" i="5"/>
  <c r="B355" i="5"/>
  <c r="E355" i="5"/>
  <c r="F355" i="5"/>
  <c r="E177" i="5" l="1"/>
  <c r="F177" i="5" s="1"/>
  <c r="H177" i="5" s="1"/>
  <c r="A357" i="5"/>
  <c r="H356" i="5"/>
  <c r="G356" i="5"/>
  <c r="F356" i="5"/>
  <c r="E356" i="5"/>
  <c r="D356" i="5"/>
  <c r="C356" i="5"/>
  <c r="B356" i="5"/>
  <c r="G177" i="5" l="1"/>
  <c r="C178" i="5" s="1"/>
  <c r="A358" i="5"/>
  <c r="H357" i="5"/>
  <c r="G357" i="5"/>
  <c r="F357" i="5"/>
  <c r="D357" i="5"/>
  <c r="E357" i="5"/>
  <c r="C357" i="5"/>
  <c r="B357" i="5"/>
  <c r="E178" i="5" l="1"/>
  <c r="F178" i="5" s="1"/>
  <c r="H178" i="5" s="1"/>
  <c r="A359" i="5"/>
  <c r="H358" i="5"/>
  <c r="E358" i="5"/>
  <c r="G358" i="5"/>
  <c r="C358" i="5"/>
  <c r="B358" i="5"/>
  <c r="D358" i="5"/>
  <c r="F358" i="5"/>
  <c r="G178" i="5" l="1"/>
  <c r="C179" i="5" s="1"/>
  <c r="A360" i="5"/>
  <c r="H359" i="5"/>
  <c r="G359" i="5"/>
  <c r="E359" i="5"/>
  <c r="F359" i="5"/>
  <c r="D359" i="5"/>
  <c r="C359" i="5"/>
  <c r="B359" i="5"/>
  <c r="E179" i="5" l="1"/>
  <c r="F179" i="5" s="1"/>
  <c r="H179" i="5" s="1"/>
  <c r="A361" i="5"/>
  <c r="H360" i="5"/>
  <c r="G360" i="5"/>
  <c r="F360" i="5"/>
  <c r="E360" i="5"/>
  <c r="C360" i="5"/>
  <c r="D360" i="5"/>
  <c r="B360" i="5"/>
  <c r="G179" i="5" l="1"/>
  <c r="C180" i="5" s="1"/>
  <c r="A362" i="5"/>
  <c r="F361" i="5"/>
  <c r="G361" i="5"/>
  <c r="H361" i="5"/>
  <c r="E361" i="5"/>
  <c r="D361" i="5"/>
  <c r="C361" i="5"/>
  <c r="B361" i="5"/>
  <c r="E180" i="5" l="1"/>
  <c r="F180" i="5" s="1"/>
  <c r="H180" i="5" s="1"/>
  <c r="A363" i="5"/>
  <c r="H362" i="5"/>
  <c r="F362" i="5"/>
  <c r="E362" i="5"/>
  <c r="G362" i="5"/>
  <c r="B362" i="5"/>
  <c r="D362" i="5"/>
  <c r="C362" i="5"/>
  <c r="G180" i="5" l="1"/>
  <c r="C181" i="5" s="1"/>
  <c r="A364" i="5"/>
  <c r="H363" i="5"/>
  <c r="G363" i="5"/>
  <c r="F363" i="5"/>
  <c r="D363" i="5"/>
  <c r="E363" i="5"/>
  <c r="C363" i="5"/>
  <c r="B363" i="5"/>
  <c r="E181" i="5" l="1"/>
  <c r="F181" i="5" s="1"/>
  <c r="H181" i="5" s="1"/>
  <c r="A365" i="5"/>
  <c r="H364" i="5"/>
  <c r="G364" i="5"/>
  <c r="F364" i="5"/>
  <c r="E364" i="5"/>
  <c r="C364" i="5"/>
  <c r="B364" i="5"/>
  <c r="D364" i="5"/>
  <c r="G181" i="5" l="1"/>
  <c r="C182" i="5" s="1"/>
  <c r="A366" i="5"/>
  <c r="H365" i="5"/>
  <c r="F365" i="5"/>
  <c r="D365" i="5"/>
  <c r="G365" i="5"/>
  <c r="E365" i="5"/>
  <c r="C365" i="5"/>
  <c r="B365" i="5"/>
  <c r="E182" i="5" l="1"/>
  <c r="F182" i="5" s="1"/>
  <c r="H182" i="5" s="1"/>
  <c r="A367" i="5"/>
  <c r="H366" i="5"/>
  <c r="E366" i="5"/>
  <c r="F366" i="5"/>
  <c r="C366" i="5"/>
  <c r="B366" i="5"/>
  <c r="D366" i="5"/>
  <c r="G366" i="5"/>
  <c r="G182" i="5" l="1"/>
  <c r="C183" i="5" s="1"/>
  <c r="A368" i="5"/>
  <c r="H367" i="5"/>
  <c r="G367" i="5"/>
  <c r="E367" i="5"/>
  <c r="F367" i="5"/>
  <c r="D367" i="5"/>
  <c r="C367" i="5"/>
  <c r="B367" i="5"/>
  <c r="E183" i="5" l="1"/>
  <c r="F183" i="5" s="1"/>
  <c r="H183" i="5" s="1"/>
  <c r="A369" i="5"/>
  <c r="H368" i="5"/>
  <c r="G368" i="5"/>
  <c r="E368" i="5"/>
  <c r="F368" i="5"/>
  <c r="C368" i="5"/>
  <c r="D368" i="5"/>
  <c r="B368" i="5"/>
  <c r="G183" i="5" l="1"/>
  <c r="C184" i="5" s="1"/>
  <c r="A370" i="5"/>
  <c r="H369" i="5"/>
  <c r="F369" i="5"/>
  <c r="G369" i="5"/>
  <c r="E369" i="5"/>
  <c r="C369" i="5"/>
  <c r="D369" i="5"/>
  <c r="B369" i="5"/>
  <c r="E184" i="5" l="1"/>
  <c r="F184" i="5" s="1"/>
  <c r="H184" i="5" s="1"/>
  <c r="A371" i="5"/>
  <c r="H370" i="5"/>
  <c r="G370" i="5"/>
  <c r="E370" i="5"/>
  <c r="F370" i="5"/>
  <c r="B370" i="5"/>
  <c r="D370" i="5"/>
  <c r="C370" i="5"/>
  <c r="G184" i="5" l="1"/>
  <c r="C185" i="5" s="1"/>
  <c r="A372" i="5"/>
  <c r="H371" i="5"/>
  <c r="G371" i="5"/>
  <c r="F371" i="5"/>
  <c r="D371" i="5"/>
  <c r="B371" i="5"/>
  <c r="E371" i="5"/>
  <c r="C371" i="5"/>
  <c r="E185" i="5" l="1"/>
  <c r="F185" i="5" s="1"/>
  <c r="H185" i="5" s="1"/>
  <c r="A373" i="5"/>
  <c r="H372" i="5"/>
  <c r="G372" i="5"/>
  <c r="F372" i="5"/>
  <c r="D372" i="5"/>
  <c r="B372" i="5"/>
  <c r="E372" i="5"/>
  <c r="C372" i="5"/>
  <c r="G185" i="5" l="1"/>
  <c r="C186" i="5" s="1"/>
  <c r="A374" i="5"/>
  <c r="H373" i="5"/>
  <c r="G373" i="5"/>
  <c r="F373" i="5"/>
  <c r="D373" i="5"/>
  <c r="C373" i="5"/>
  <c r="B373" i="5"/>
  <c r="E373" i="5"/>
  <c r="E186" i="5" l="1"/>
  <c r="F186" i="5" s="1"/>
  <c r="H186" i="5" s="1"/>
  <c r="A375" i="5"/>
  <c r="H374" i="5"/>
  <c r="G374" i="5"/>
  <c r="F374" i="5"/>
  <c r="E374" i="5"/>
  <c r="C374" i="5"/>
  <c r="B374" i="5"/>
  <c r="D374" i="5"/>
  <c r="G186" i="5" l="1"/>
  <c r="C187" i="5" s="1"/>
  <c r="A376" i="5"/>
  <c r="H375" i="5"/>
  <c r="G375" i="5"/>
  <c r="F375" i="5"/>
  <c r="E375" i="5"/>
  <c r="D375" i="5"/>
  <c r="C375" i="5"/>
  <c r="B375" i="5"/>
  <c r="E187" i="5" l="1"/>
  <c r="F187" i="5" s="1"/>
  <c r="H187" i="5" s="1"/>
  <c r="A377" i="5"/>
  <c r="H376" i="5"/>
  <c r="G376" i="5"/>
  <c r="F376" i="5"/>
  <c r="E376" i="5"/>
  <c r="C376" i="5"/>
  <c r="D376" i="5"/>
  <c r="B376" i="5"/>
  <c r="G187" i="5" l="1"/>
  <c r="C188" i="5" s="1"/>
  <c r="A378" i="5"/>
  <c r="H377" i="5"/>
  <c r="F377" i="5"/>
  <c r="G377" i="5"/>
  <c r="E377" i="5"/>
  <c r="D377" i="5"/>
  <c r="C377" i="5"/>
  <c r="B377" i="5"/>
  <c r="E188" i="5" l="1"/>
  <c r="F188" i="5" s="1"/>
  <c r="H188" i="5" s="1"/>
  <c r="A379" i="5"/>
  <c r="H378" i="5"/>
  <c r="G378" i="5"/>
  <c r="F378" i="5"/>
  <c r="E378" i="5"/>
  <c r="D378" i="5"/>
  <c r="C378" i="5"/>
  <c r="B378" i="5"/>
  <c r="G188" i="5" l="1"/>
  <c r="C189" i="5" s="1"/>
  <c r="A380" i="5"/>
  <c r="H379" i="5"/>
  <c r="G379" i="5"/>
  <c r="F379" i="5"/>
  <c r="E379" i="5"/>
  <c r="D379" i="5"/>
  <c r="C379" i="5"/>
  <c r="B379" i="5"/>
  <c r="E189" i="5" l="1"/>
  <c r="A381" i="5"/>
  <c r="H380" i="5"/>
  <c r="G380" i="5"/>
  <c r="F380" i="5"/>
  <c r="E380" i="5"/>
  <c r="B380" i="5"/>
  <c r="D380" i="5"/>
  <c r="C380" i="5"/>
  <c r="F189" i="5" l="1"/>
  <c r="H189" i="5" s="1"/>
  <c r="G189" i="5"/>
  <c r="C190" i="5" s="1"/>
  <c r="A382" i="5"/>
  <c r="H381" i="5"/>
  <c r="G381" i="5"/>
  <c r="F381" i="5"/>
  <c r="D381" i="5"/>
  <c r="E381" i="5"/>
  <c r="B381" i="5"/>
  <c r="C381" i="5"/>
  <c r="E190" i="5" l="1"/>
  <c r="A383" i="5"/>
  <c r="H382" i="5"/>
  <c r="E382" i="5"/>
  <c r="G382" i="5"/>
  <c r="D382" i="5"/>
  <c r="C382" i="5"/>
  <c r="B382" i="5"/>
  <c r="F382" i="5"/>
  <c r="F190" i="5" l="1"/>
  <c r="A384" i="5"/>
  <c r="H383" i="5"/>
  <c r="G383" i="5"/>
  <c r="E383" i="5"/>
  <c r="F383" i="5"/>
  <c r="B383" i="5"/>
  <c r="C383" i="5"/>
  <c r="D383" i="5"/>
  <c r="H190" i="5" l="1"/>
  <c r="G190" i="5"/>
  <c r="C191" i="5" s="1"/>
  <c r="E191" i="5" s="1"/>
  <c r="F191" i="5" s="1"/>
  <c r="H191" i="5" s="1"/>
  <c r="A385" i="5"/>
  <c r="H384" i="5"/>
  <c r="G384" i="5"/>
  <c r="E384" i="5"/>
  <c r="D384" i="5"/>
  <c r="C384" i="5"/>
  <c r="F384" i="5"/>
  <c r="B384" i="5"/>
  <c r="G191" i="5" l="1"/>
  <c r="C192" i="5" s="1"/>
  <c r="E192" i="5"/>
  <c r="A386" i="5"/>
  <c r="F385" i="5"/>
  <c r="G385" i="5"/>
  <c r="H385" i="5"/>
  <c r="E385" i="5"/>
  <c r="D385" i="5"/>
  <c r="C385" i="5"/>
  <c r="B385" i="5"/>
  <c r="F192" i="5" l="1"/>
  <c r="H192" i="5" s="1"/>
  <c r="G192" i="5"/>
  <c r="C193" i="5" s="1"/>
  <c r="A387" i="5"/>
  <c r="H386" i="5"/>
  <c r="F386" i="5"/>
  <c r="E386" i="5"/>
  <c r="D386" i="5"/>
  <c r="C386" i="5"/>
  <c r="B386" i="5"/>
  <c r="G386" i="5"/>
  <c r="E193" i="5" l="1"/>
  <c r="F193" i="5" s="1"/>
  <c r="H193" i="5" s="1"/>
  <c r="A388" i="5"/>
  <c r="H387" i="5"/>
  <c r="F387" i="5"/>
  <c r="E387" i="5"/>
  <c r="G387" i="5"/>
  <c r="C387" i="5"/>
  <c r="D387" i="5"/>
  <c r="B387" i="5"/>
  <c r="G193" i="5" l="1"/>
  <c r="C194" i="5" s="1"/>
  <c r="A389" i="5"/>
  <c r="H388" i="5"/>
  <c r="G388" i="5"/>
  <c r="F388" i="5"/>
  <c r="E388" i="5"/>
  <c r="C388" i="5"/>
  <c r="B388" i="5"/>
  <c r="D388" i="5"/>
  <c r="E194" i="5" l="1"/>
  <c r="F194" i="5" s="1"/>
  <c r="H194" i="5" s="1"/>
  <c r="A390" i="5"/>
  <c r="H389" i="5"/>
  <c r="F389" i="5"/>
  <c r="D389" i="5"/>
  <c r="B389" i="5"/>
  <c r="G389" i="5"/>
  <c r="C389" i="5"/>
  <c r="E389" i="5"/>
  <c r="G194" i="5" l="1"/>
  <c r="C195" i="5" s="1"/>
  <c r="A391" i="5"/>
  <c r="H390" i="5"/>
  <c r="G390" i="5"/>
  <c r="E390" i="5"/>
  <c r="F390" i="5"/>
  <c r="C390" i="5"/>
  <c r="B390" i="5"/>
  <c r="D390" i="5"/>
  <c r="E195" i="5" l="1"/>
  <c r="F195" i="5" s="1"/>
  <c r="H195" i="5" s="1"/>
  <c r="A392" i="5"/>
  <c r="H391" i="5"/>
  <c r="G391" i="5"/>
  <c r="E391" i="5"/>
  <c r="F391" i="5"/>
  <c r="D391" i="5"/>
  <c r="B391" i="5"/>
  <c r="C391" i="5"/>
  <c r="G195" i="5" l="1"/>
  <c r="C196" i="5" s="1"/>
  <c r="A393" i="5"/>
  <c r="H392" i="5"/>
  <c r="G392" i="5"/>
  <c r="E392" i="5"/>
  <c r="F392" i="5"/>
  <c r="C392" i="5"/>
  <c r="D392" i="5"/>
  <c r="B392" i="5"/>
  <c r="E196" i="5" l="1"/>
  <c r="F196" i="5" s="1"/>
  <c r="H196" i="5" s="1"/>
  <c r="A394" i="5"/>
  <c r="F393" i="5"/>
  <c r="G393" i="5"/>
  <c r="H393" i="5"/>
  <c r="E393" i="5"/>
  <c r="D393" i="5"/>
  <c r="B393" i="5"/>
  <c r="C393" i="5"/>
  <c r="G196" i="5" l="1"/>
  <c r="C197" i="5" s="1"/>
  <c r="A395" i="5"/>
  <c r="H394" i="5"/>
  <c r="G394" i="5"/>
  <c r="E394" i="5"/>
  <c r="D394" i="5"/>
  <c r="F394" i="5"/>
  <c r="B394" i="5"/>
  <c r="C394" i="5"/>
  <c r="E197" i="5" l="1"/>
  <c r="F197" i="5" s="1"/>
  <c r="H197" i="5" s="1"/>
  <c r="A396" i="5"/>
  <c r="H395" i="5"/>
  <c r="G395" i="5"/>
  <c r="F395" i="5"/>
  <c r="D395" i="5"/>
  <c r="E395" i="5"/>
  <c r="C395" i="5"/>
  <c r="B395" i="5"/>
  <c r="G197" i="5" l="1"/>
  <c r="C198" i="5" s="1"/>
  <c r="A397" i="5"/>
  <c r="H396" i="5"/>
  <c r="G396" i="5"/>
  <c r="F396" i="5"/>
  <c r="E396" i="5"/>
  <c r="C396" i="5"/>
  <c r="D396" i="5"/>
  <c r="B396" i="5"/>
  <c r="E198" i="5" l="1"/>
  <c r="F198" i="5" s="1"/>
  <c r="H198" i="5" s="1"/>
  <c r="A398" i="5"/>
  <c r="H397" i="5"/>
  <c r="D397" i="5"/>
  <c r="G397" i="5"/>
  <c r="E397" i="5"/>
  <c r="F397" i="5"/>
  <c r="C397" i="5"/>
  <c r="B397" i="5"/>
  <c r="G198" i="5" l="1"/>
  <c r="C199" i="5" s="1"/>
  <c r="A399" i="5"/>
  <c r="H398" i="5"/>
  <c r="F398" i="5"/>
  <c r="E398" i="5"/>
  <c r="G398" i="5"/>
  <c r="C398" i="5"/>
  <c r="B398" i="5"/>
  <c r="D398" i="5"/>
  <c r="E199" i="5" l="1"/>
  <c r="F199" i="5" s="1"/>
  <c r="H199" i="5" s="1"/>
  <c r="G199" i="5"/>
  <c r="C200" i="5" s="1"/>
  <c r="A400" i="5"/>
  <c r="H399" i="5"/>
  <c r="F399" i="5"/>
  <c r="E399" i="5"/>
  <c r="G399" i="5"/>
  <c r="B399" i="5"/>
  <c r="C399" i="5"/>
  <c r="D399" i="5"/>
  <c r="E200" i="5" l="1"/>
  <c r="F200" i="5" s="1"/>
  <c r="H200" i="5" s="1"/>
  <c r="A401" i="5"/>
  <c r="H400" i="5"/>
  <c r="G400" i="5"/>
  <c r="F400" i="5"/>
  <c r="E400" i="5"/>
  <c r="D400" i="5"/>
  <c r="C400" i="5"/>
  <c r="B400" i="5"/>
  <c r="G200" i="5" l="1"/>
  <c r="C201" i="5" s="1"/>
  <c r="A402" i="5"/>
  <c r="H401" i="5"/>
  <c r="G401" i="5"/>
  <c r="F401" i="5"/>
  <c r="E401" i="5"/>
  <c r="B401" i="5"/>
  <c r="C401" i="5"/>
  <c r="D401" i="5"/>
  <c r="E201" i="5" l="1"/>
  <c r="F201" i="5" s="1"/>
  <c r="H201" i="5" s="1"/>
  <c r="A403" i="5"/>
  <c r="H402" i="5"/>
  <c r="G402" i="5"/>
  <c r="F402" i="5"/>
  <c r="E402" i="5"/>
  <c r="D402" i="5"/>
  <c r="B402" i="5"/>
  <c r="C402" i="5"/>
  <c r="G201" i="5" l="1"/>
  <c r="C202" i="5" s="1"/>
  <c r="A404" i="5"/>
  <c r="H403" i="5"/>
  <c r="G403" i="5"/>
  <c r="F403" i="5"/>
  <c r="E403" i="5"/>
  <c r="D403" i="5"/>
  <c r="B403" i="5"/>
  <c r="C403" i="5"/>
  <c r="E202" i="5" l="1"/>
  <c r="F202" i="5" s="1"/>
  <c r="H202" i="5" s="1"/>
  <c r="A405" i="5"/>
  <c r="H404" i="5"/>
  <c r="G404" i="5"/>
  <c r="F404" i="5"/>
  <c r="E404" i="5"/>
  <c r="D404" i="5"/>
  <c r="B404" i="5"/>
  <c r="C404" i="5"/>
  <c r="G202" i="5" l="1"/>
  <c r="C203" i="5" s="1"/>
  <c r="A406" i="5"/>
  <c r="H405" i="5"/>
  <c r="G405" i="5"/>
  <c r="D405" i="5"/>
  <c r="F405" i="5"/>
  <c r="E405" i="5"/>
  <c r="C405" i="5"/>
  <c r="B405" i="5"/>
  <c r="E203" i="5" l="1"/>
  <c r="F203" i="5" s="1"/>
  <c r="H203" i="5" s="1"/>
  <c r="A407" i="5"/>
  <c r="H406" i="5"/>
  <c r="G406" i="5"/>
  <c r="E406" i="5"/>
  <c r="C406" i="5"/>
  <c r="B406" i="5"/>
  <c r="F406" i="5"/>
  <c r="D406" i="5"/>
  <c r="G203" i="5" l="1"/>
  <c r="C204" i="5" s="1"/>
  <c r="A408" i="5"/>
  <c r="H407" i="5"/>
  <c r="E407" i="5"/>
  <c r="G407" i="5"/>
  <c r="F407" i="5"/>
  <c r="C407" i="5"/>
  <c r="D407" i="5"/>
  <c r="B407" i="5"/>
  <c r="E204" i="5" l="1"/>
  <c r="F204" i="5" s="1"/>
  <c r="H204" i="5" s="1"/>
  <c r="A409" i="5"/>
  <c r="H408" i="5"/>
  <c r="G408" i="5"/>
  <c r="F408" i="5"/>
  <c r="E408" i="5"/>
  <c r="C408" i="5"/>
  <c r="D408" i="5"/>
  <c r="B408" i="5"/>
  <c r="G204" i="5" l="1"/>
  <c r="C205" i="5" s="1"/>
  <c r="A410" i="5"/>
  <c r="H409" i="5"/>
  <c r="F409" i="5"/>
  <c r="E409" i="5"/>
  <c r="D409" i="5"/>
  <c r="G409" i="5"/>
  <c r="B409" i="5"/>
  <c r="C409" i="5"/>
  <c r="E205" i="5" l="1"/>
  <c r="F205" i="5" s="1"/>
  <c r="H205" i="5" s="1"/>
  <c r="A411" i="5"/>
  <c r="H410" i="5"/>
  <c r="F410" i="5"/>
  <c r="E410" i="5"/>
  <c r="G410" i="5"/>
  <c r="D410" i="5"/>
  <c r="B410" i="5"/>
  <c r="C410" i="5"/>
  <c r="G205" i="5" l="1"/>
  <c r="C206" i="5" s="1"/>
  <c r="A412" i="5"/>
  <c r="H411" i="5"/>
  <c r="G411" i="5"/>
  <c r="F411" i="5"/>
  <c r="D411" i="5"/>
  <c r="E411" i="5"/>
  <c r="B411" i="5"/>
  <c r="C411" i="5"/>
  <c r="E206" i="5" l="1"/>
  <c r="F206" i="5" s="1"/>
  <c r="H206" i="5" s="1"/>
  <c r="A413" i="5"/>
  <c r="H412" i="5"/>
  <c r="G412" i="5"/>
  <c r="F412" i="5"/>
  <c r="D412" i="5"/>
  <c r="E412" i="5"/>
  <c r="B412" i="5"/>
  <c r="C412" i="5"/>
  <c r="G206" i="5" l="1"/>
  <c r="C207" i="5" s="1"/>
  <c r="A414" i="5"/>
  <c r="H413" i="5"/>
  <c r="G413" i="5"/>
  <c r="D413" i="5"/>
  <c r="F413" i="5"/>
  <c r="E413" i="5"/>
  <c r="C413" i="5"/>
  <c r="B413" i="5"/>
  <c r="E207" i="5" l="1"/>
  <c r="F207" i="5" s="1"/>
  <c r="H207" i="5" s="1"/>
  <c r="A415" i="5"/>
  <c r="H414" i="5"/>
  <c r="G414" i="5"/>
  <c r="E414" i="5"/>
  <c r="F414" i="5"/>
  <c r="C414" i="5"/>
  <c r="B414" i="5"/>
  <c r="D414" i="5"/>
  <c r="G207" i="5" l="1"/>
  <c r="C208" i="5" s="1"/>
  <c r="A416" i="5"/>
  <c r="H415" i="5"/>
  <c r="G415" i="5"/>
  <c r="E415" i="5"/>
  <c r="D415" i="5"/>
  <c r="F415" i="5"/>
  <c r="B415" i="5"/>
  <c r="C415" i="5"/>
  <c r="E208" i="5" l="1"/>
  <c r="F208" i="5" s="1"/>
  <c r="H208" i="5" s="1"/>
  <c r="A417" i="5"/>
  <c r="H416" i="5"/>
  <c r="G416" i="5"/>
  <c r="E416" i="5"/>
  <c r="C416" i="5"/>
  <c r="D416" i="5"/>
  <c r="F416" i="5"/>
  <c r="B416" i="5"/>
  <c r="G208" i="5" l="1"/>
  <c r="C209" i="5" s="1"/>
  <c r="A418" i="5"/>
  <c r="H417" i="5"/>
  <c r="F417" i="5"/>
  <c r="G417" i="5"/>
  <c r="E417" i="5"/>
  <c r="C417" i="5"/>
  <c r="B417" i="5"/>
  <c r="D417" i="5"/>
  <c r="E209" i="5" l="1"/>
  <c r="F209" i="5" s="1"/>
  <c r="H209" i="5" s="1"/>
  <c r="A419" i="5"/>
  <c r="H418" i="5"/>
  <c r="G418" i="5"/>
  <c r="E418" i="5"/>
  <c r="D418" i="5"/>
  <c r="C418" i="5"/>
  <c r="B418" i="5"/>
  <c r="F418" i="5"/>
  <c r="G209" i="5" l="1"/>
  <c r="C210" i="5" s="1"/>
  <c r="A420" i="5"/>
  <c r="H419" i="5"/>
  <c r="F419" i="5"/>
  <c r="G419" i="5"/>
  <c r="C419" i="5"/>
  <c r="B419" i="5"/>
  <c r="E419" i="5"/>
  <c r="D419" i="5"/>
  <c r="E210" i="5" l="1"/>
  <c r="F210" i="5" s="1"/>
  <c r="H210" i="5" s="1"/>
  <c r="A421" i="5"/>
  <c r="H420" i="5"/>
  <c r="G420" i="5"/>
  <c r="F420" i="5"/>
  <c r="E420" i="5"/>
  <c r="D420" i="5"/>
  <c r="C420" i="5"/>
  <c r="B420" i="5"/>
  <c r="G210" i="5" l="1"/>
  <c r="C211" i="5" s="1"/>
  <c r="A422" i="5"/>
  <c r="H421" i="5"/>
  <c r="D421" i="5"/>
  <c r="F421" i="5"/>
  <c r="G421" i="5"/>
  <c r="E421" i="5"/>
  <c r="C421" i="5"/>
  <c r="B421" i="5"/>
  <c r="E211" i="5" l="1"/>
  <c r="F211" i="5" s="1"/>
  <c r="H211" i="5" s="1"/>
  <c r="A423" i="5"/>
  <c r="H422" i="5"/>
  <c r="G422" i="5"/>
  <c r="E422" i="5"/>
  <c r="F422" i="5"/>
  <c r="C422" i="5"/>
  <c r="B422" i="5"/>
  <c r="D422" i="5"/>
  <c r="G211" i="5" l="1"/>
  <c r="C212" i="5" s="1"/>
  <c r="A424" i="5"/>
  <c r="H423" i="5"/>
  <c r="G423" i="5"/>
  <c r="E423" i="5"/>
  <c r="F423" i="5"/>
  <c r="D423" i="5"/>
  <c r="B423" i="5"/>
  <c r="C423" i="5"/>
  <c r="E212" i="5" l="1"/>
  <c r="F212" i="5" s="1"/>
  <c r="H212" i="5" s="1"/>
  <c r="A425" i="5"/>
  <c r="H424" i="5"/>
  <c r="G424" i="5"/>
  <c r="E424" i="5"/>
  <c r="F424" i="5"/>
  <c r="C424" i="5"/>
  <c r="B424" i="5"/>
  <c r="D424" i="5"/>
  <c r="G212" i="5" l="1"/>
  <c r="C213" i="5" s="1"/>
  <c r="A426" i="5"/>
  <c r="F425" i="5"/>
  <c r="H425" i="5"/>
  <c r="E425" i="5"/>
  <c r="G425" i="5"/>
  <c r="B425" i="5"/>
  <c r="C425" i="5"/>
  <c r="D425" i="5"/>
  <c r="E213" i="5" l="1"/>
  <c r="F213" i="5" s="1"/>
  <c r="H213" i="5" s="1"/>
  <c r="A427" i="5"/>
  <c r="H426" i="5"/>
  <c r="G426" i="5"/>
  <c r="E426" i="5"/>
  <c r="F426" i="5"/>
  <c r="D426" i="5"/>
  <c r="B426" i="5"/>
  <c r="C426" i="5"/>
  <c r="G213" i="5" l="1"/>
  <c r="C214" i="5" s="1"/>
  <c r="E214" i="5" s="1"/>
  <c r="F214" i="5" s="1"/>
  <c r="H214" i="5" s="1"/>
  <c r="A428" i="5"/>
  <c r="H427" i="5"/>
  <c r="G427" i="5"/>
  <c r="D427" i="5"/>
  <c r="F427" i="5"/>
  <c r="E427" i="5"/>
  <c r="C427" i="5"/>
  <c r="B427" i="5"/>
  <c r="G214" i="5" l="1"/>
  <c r="C215" i="5" s="1"/>
  <c r="A429" i="5"/>
  <c r="H428" i="5"/>
  <c r="G428" i="5"/>
  <c r="F428" i="5"/>
  <c r="E428" i="5"/>
  <c r="D428" i="5"/>
  <c r="C428" i="5"/>
  <c r="B428" i="5"/>
  <c r="E215" i="5" l="1"/>
  <c r="F215" i="5" s="1"/>
  <c r="H215" i="5" s="1"/>
  <c r="A430" i="5"/>
  <c r="H429" i="5"/>
  <c r="D429" i="5"/>
  <c r="F429" i="5"/>
  <c r="G429" i="5"/>
  <c r="E429" i="5"/>
  <c r="C429" i="5"/>
  <c r="B429" i="5"/>
  <c r="G215" i="5" l="1"/>
  <c r="C216" i="5" s="1"/>
  <c r="A431" i="5"/>
  <c r="H430" i="5"/>
  <c r="F430" i="5"/>
  <c r="E430" i="5"/>
  <c r="C430" i="5"/>
  <c r="B430" i="5"/>
  <c r="D430" i="5"/>
  <c r="G430" i="5"/>
  <c r="E216" i="5" l="1"/>
  <c r="F216" i="5" s="1"/>
  <c r="H216" i="5" s="1"/>
  <c r="A432" i="5"/>
  <c r="H431" i="5"/>
  <c r="F431" i="5"/>
  <c r="E431" i="5"/>
  <c r="D431" i="5"/>
  <c r="G431" i="5"/>
  <c r="C431" i="5"/>
  <c r="B431" i="5"/>
  <c r="G216" i="5" l="1"/>
  <c r="C217" i="5" s="1"/>
  <c r="A433" i="5"/>
  <c r="H432" i="5"/>
  <c r="G432" i="5"/>
  <c r="F432" i="5"/>
  <c r="E432" i="5"/>
  <c r="C432" i="5"/>
  <c r="D432" i="5"/>
  <c r="B432" i="5"/>
  <c r="E217" i="5" l="1"/>
  <c r="F217" i="5" s="1"/>
  <c r="H217" i="5" s="1"/>
  <c r="A434" i="5"/>
  <c r="H433" i="5"/>
  <c r="G433" i="5"/>
  <c r="F433" i="5"/>
  <c r="E433" i="5"/>
  <c r="D433" i="5"/>
  <c r="C433" i="5"/>
  <c r="B433" i="5"/>
  <c r="G217" i="5" l="1"/>
  <c r="C218" i="5" s="1"/>
  <c r="A435" i="5"/>
  <c r="H434" i="5"/>
  <c r="G434" i="5"/>
  <c r="F434" i="5"/>
  <c r="E434" i="5"/>
  <c r="D434" i="5"/>
  <c r="C434" i="5"/>
  <c r="B434" i="5"/>
  <c r="E218" i="5" l="1"/>
  <c r="F218" i="5" s="1"/>
  <c r="H218" i="5" s="1"/>
  <c r="G218" i="5"/>
  <c r="C219" i="5" s="1"/>
  <c r="A436" i="5"/>
  <c r="H435" i="5"/>
  <c r="G435" i="5"/>
  <c r="F435" i="5"/>
  <c r="B435" i="5"/>
  <c r="D435" i="5"/>
  <c r="E435" i="5"/>
  <c r="C435" i="5"/>
  <c r="E219" i="5" l="1"/>
  <c r="F219" i="5" s="1"/>
  <c r="H219" i="5" s="1"/>
  <c r="A437" i="5"/>
  <c r="H436" i="5"/>
  <c r="G436" i="5"/>
  <c r="F436" i="5"/>
  <c r="D436" i="5"/>
  <c r="B436" i="5"/>
  <c r="C436" i="5"/>
  <c r="E436" i="5"/>
  <c r="G219" i="5" l="1"/>
  <c r="C220" i="5" s="1"/>
  <c r="A438" i="5"/>
  <c r="H437" i="5"/>
  <c r="G437" i="5"/>
  <c r="D437" i="5"/>
  <c r="F437" i="5"/>
  <c r="C437" i="5"/>
  <c r="B437" i="5"/>
  <c r="E437" i="5"/>
  <c r="E220" i="5" l="1"/>
  <c r="F220" i="5" s="1"/>
  <c r="H220" i="5" s="1"/>
  <c r="A439" i="5"/>
  <c r="H438" i="5"/>
  <c r="G438" i="5"/>
  <c r="E438" i="5"/>
  <c r="C438" i="5"/>
  <c r="B438" i="5"/>
  <c r="F438" i="5"/>
  <c r="D438" i="5"/>
  <c r="G220" i="5" l="1"/>
  <c r="C221" i="5" s="1"/>
  <c r="A440" i="5"/>
  <c r="H439" i="5"/>
  <c r="G439" i="5"/>
  <c r="E439" i="5"/>
  <c r="D439" i="5"/>
  <c r="C439" i="5"/>
  <c r="B439" i="5"/>
  <c r="F439" i="5"/>
  <c r="E221" i="5" l="1"/>
  <c r="F221" i="5" s="1"/>
  <c r="H221" i="5" s="1"/>
  <c r="A441" i="5"/>
  <c r="H440" i="5"/>
  <c r="G440" i="5"/>
  <c r="F440" i="5"/>
  <c r="E440" i="5"/>
  <c r="C440" i="5"/>
  <c r="D440" i="5"/>
  <c r="B440" i="5"/>
  <c r="G221" i="5" l="1"/>
  <c r="C222" i="5" s="1"/>
  <c r="A442" i="5"/>
  <c r="H441" i="5"/>
  <c r="F441" i="5"/>
  <c r="G441" i="5"/>
  <c r="E441" i="5"/>
  <c r="D441" i="5"/>
  <c r="C441" i="5"/>
  <c r="B441" i="5"/>
  <c r="E222" i="5" l="1"/>
  <c r="F222" i="5" s="1"/>
  <c r="H222" i="5" s="1"/>
  <c r="A443" i="5"/>
  <c r="H442" i="5"/>
  <c r="F442" i="5"/>
  <c r="G442" i="5"/>
  <c r="E442" i="5"/>
  <c r="C442" i="5"/>
  <c r="D442" i="5"/>
  <c r="B442" i="5"/>
  <c r="G222" i="5" l="1"/>
  <c r="C223" i="5" s="1"/>
  <c r="A444" i="5"/>
  <c r="H443" i="5"/>
  <c r="G443" i="5"/>
  <c r="F443" i="5"/>
  <c r="E443" i="5"/>
  <c r="C443" i="5"/>
  <c r="D443" i="5"/>
  <c r="B443" i="5"/>
  <c r="E223" i="5" l="1"/>
  <c r="F223" i="5" s="1"/>
  <c r="H223" i="5" s="1"/>
  <c r="A445" i="5"/>
  <c r="H444" i="5"/>
  <c r="G444" i="5"/>
  <c r="F444" i="5"/>
  <c r="E444" i="5"/>
  <c r="D444" i="5"/>
  <c r="B444" i="5"/>
  <c r="C444" i="5"/>
  <c r="G223" i="5" l="1"/>
  <c r="C224" i="5" s="1"/>
  <c r="E224" i="5"/>
  <c r="F224" i="5" s="1"/>
  <c r="H224" i="5" s="1"/>
  <c r="A446" i="5"/>
  <c r="H445" i="5"/>
  <c r="G445" i="5"/>
  <c r="D445" i="5"/>
  <c r="F445" i="5"/>
  <c r="E445" i="5"/>
  <c r="B445" i="5"/>
  <c r="C445" i="5"/>
  <c r="G224" i="5" l="1"/>
  <c r="C225" i="5" s="1"/>
  <c r="A447" i="5"/>
  <c r="H446" i="5"/>
  <c r="E446" i="5"/>
  <c r="G446" i="5"/>
  <c r="F446" i="5"/>
  <c r="D446" i="5"/>
  <c r="C446" i="5"/>
  <c r="B446" i="5"/>
  <c r="E225" i="5" l="1"/>
  <c r="F225" i="5" s="1"/>
  <c r="H225" i="5" s="1"/>
  <c r="G225" i="5"/>
  <c r="C226" i="5" s="1"/>
  <c r="A448" i="5"/>
  <c r="H447" i="5"/>
  <c r="G447" i="5"/>
  <c r="E447" i="5"/>
  <c r="F447" i="5"/>
  <c r="D447" i="5"/>
  <c r="B447" i="5"/>
  <c r="C447" i="5"/>
  <c r="E226" i="5" l="1"/>
  <c r="F226" i="5" s="1"/>
  <c r="H226" i="5" s="1"/>
  <c r="A449" i="5"/>
  <c r="H448" i="5"/>
  <c r="G448" i="5"/>
  <c r="E448" i="5"/>
  <c r="D448" i="5"/>
  <c r="C448" i="5"/>
  <c r="F448" i="5"/>
  <c r="B448" i="5"/>
  <c r="G226" i="5" l="1"/>
  <c r="C227" i="5" s="1"/>
  <c r="A450" i="5"/>
  <c r="F449" i="5"/>
  <c r="G449" i="5"/>
  <c r="E449" i="5"/>
  <c r="H449" i="5"/>
  <c r="D449" i="5"/>
  <c r="C449" i="5"/>
  <c r="B449" i="5"/>
  <c r="E227" i="5" l="1"/>
  <c r="F227" i="5" s="1"/>
  <c r="H227" i="5" s="1"/>
  <c r="A451" i="5"/>
  <c r="H450" i="5"/>
  <c r="E450" i="5"/>
  <c r="F450" i="5"/>
  <c r="D450" i="5"/>
  <c r="C450" i="5"/>
  <c r="G450" i="5"/>
  <c r="B450" i="5"/>
  <c r="G227" i="5" l="1"/>
  <c r="C228" i="5" s="1"/>
  <c r="A452" i="5"/>
  <c r="H451" i="5"/>
  <c r="F451" i="5"/>
  <c r="E451" i="5"/>
  <c r="D451" i="5"/>
  <c r="C451" i="5"/>
  <c r="G451" i="5"/>
  <c r="B451" i="5"/>
  <c r="E228" i="5" l="1"/>
  <c r="F228" i="5" s="1"/>
  <c r="H228" i="5" s="1"/>
  <c r="A453" i="5"/>
  <c r="H452" i="5"/>
  <c r="G452" i="5"/>
  <c r="F452" i="5"/>
  <c r="E452" i="5"/>
  <c r="D452" i="5"/>
  <c r="C452" i="5"/>
  <c r="B452" i="5"/>
  <c r="G228" i="5" l="1"/>
  <c r="C229" i="5" s="1"/>
  <c r="E229" i="5" s="1"/>
  <c r="F229" i="5" s="1"/>
  <c r="H229" i="5" s="1"/>
  <c r="A454" i="5"/>
  <c r="H453" i="5"/>
  <c r="D453" i="5"/>
  <c r="F453" i="5"/>
  <c r="G453" i="5"/>
  <c r="E453" i="5"/>
  <c r="B453" i="5"/>
  <c r="C453" i="5"/>
  <c r="G229" i="5" l="1"/>
  <c r="C230" i="5" s="1"/>
  <c r="A455" i="5"/>
  <c r="H454" i="5"/>
  <c r="G454" i="5"/>
  <c r="E454" i="5"/>
  <c r="F454" i="5"/>
  <c r="C454" i="5"/>
  <c r="B454" i="5"/>
  <c r="D454" i="5"/>
  <c r="E230" i="5" l="1"/>
  <c r="F230" i="5" s="1"/>
  <c r="H230" i="5" s="1"/>
  <c r="A456" i="5"/>
  <c r="H455" i="5"/>
  <c r="G455" i="5"/>
  <c r="E455" i="5"/>
  <c r="F455" i="5"/>
  <c r="D455" i="5"/>
  <c r="B455" i="5"/>
  <c r="C455" i="5"/>
  <c r="G230" i="5" l="1"/>
  <c r="C231" i="5" s="1"/>
  <c r="A457" i="5"/>
  <c r="H456" i="5"/>
  <c r="G456" i="5"/>
  <c r="E456" i="5"/>
  <c r="F456" i="5"/>
  <c r="C456" i="5"/>
  <c r="B456" i="5"/>
  <c r="D456" i="5"/>
  <c r="E231" i="5" l="1"/>
  <c r="F231" i="5" s="1"/>
  <c r="H231" i="5" s="1"/>
  <c r="A458" i="5"/>
  <c r="F457" i="5"/>
  <c r="H457" i="5"/>
  <c r="G457" i="5"/>
  <c r="E457" i="5"/>
  <c r="D457" i="5"/>
  <c r="B457" i="5"/>
  <c r="C457" i="5"/>
  <c r="G231" i="5" l="1"/>
  <c r="C232" i="5" s="1"/>
  <c r="A459" i="5"/>
  <c r="H458" i="5"/>
  <c r="G458" i="5"/>
  <c r="E458" i="5"/>
  <c r="F458" i="5"/>
  <c r="D458" i="5"/>
  <c r="B458" i="5"/>
  <c r="C458" i="5"/>
  <c r="E232" i="5" l="1"/>
  <c r="F232" i="5" s="1"/>
  <c r="H232" i="5" s="1"/>
  <c r="A460" i="5"/>
  <c r="H459" i="5"/>
  <c r="G459" i="5"/>
  <c r="F459" i="5"/>
  <c r="D459" i="5"/>
  <c r="C459" i="5"/>
  <c r="E459" i="5"/>
  <c r="B459" i="5"/>
  <c r="G232" i="5" l="1"/>
  <c r="C233" i="5" s="1"/>
  <c r="A461" i="5"/>
  <c r="H460" i="5"/>
  <c r="G460" i="5"/>
  <c r="F460" i="5"/>
  <c r="C460" i="5"/>
  <c r="E460" i="5"/>
  <c r="D460" i="5"/>
  <c r="B460" i="5"/>
  <c r="E233" i="5" l="1"/>
  <c r="F233" i="5" s="1"/>
  <c r="H233" i="5" s="1"/>
  <c r="A462" i="5"/>
  <c r="H461" i="5"/>
  <c r="F461" i="5"/>
  <c r="D461" i="5"/>
  <c r="G461" i="5"/>
  <c r="E461" i="5"/>
  <c r="C461" i="5"/>
  <c r="B461" i="5"/>
  <c r="G233" i="5" l="1"/>
  <c r="C234" i="5" s="1"/>
  <c r="A463" i="5"/>
  <c r="H462" i="5"/>
  <c r="E462" i="5"/>
  <c r="F462" i="5"/>
  <c r="G462" i="5"/>
  <c r="C462" i="5"/>
  <c r="B462" i="5"/>
  <c r="D462" i="5"/>
  <c r="E234" i="5" l="1"/>
  <c r="F234" i="5" s="1"/>
  <c r="H234" i="5" s="1"/>
  <c r="G234" i="5"/>
  <c r="C235" i="5" s="1"/>
  <c r="A464" i="5"/>
  <c r="H463" i="5"/>
  <c r="E463" i="5"/>
  <c r="F463" i="5"/>
  <c r="G463" i="5"/>
  <c r="D463" i="5"/>
  <c r="B463" i="5"/>
  <c r="C463" i="5"/>
  <c r="E235" i="5" l="1"/>
  <c r="F235" i="5" s="1"/>
  <c r="H235" i="5" s="1"/>
  <c r="A465" i="5"/>
  <c r="H464" i="5"/>
  <c r="G464" i="5"/>
  <c r="E464" i="5"/>
  <c r="F464" i="5"/>
  <c r="D464" i="5"/>
  <c r="C464" i="5"/>
  <c r="B464" i="5"/>
  <c r="G235" i="5" l="1"/>
  <c r="C236" i="5" s="1"/>
  <c r="E236" i="5" s="1"/>
  <c r="F236" i="5" s="1"/>
  <c r="H236" i="5" s="1"/>
  <c r="A466" i="5"/>
  <c r="H465" i="5"/>
  <c r="G465" i="5"/>
  <c r="F465" i="5"/>
  <c r="E465" i="5"/>
  <c r="D465" i="5"/>
  <c r="B465" i="5"/>
  <c r="C465" i="5"/>
  <c r="G236" i="5" l="1"/>
  <c r="C237" i="5" s="1"/>
  <c r="A467" i="5"/>
  <c r="H466" i="5"/>
  <c r="G466" i="5"/>
  <c r="F466" i="5"/>
  <c r="E466" i="5"/>
  <c r="D466" i="5"/>
  <c r="B466" i="5"/>
  <c r="C466" i="5"/>
  <c r="E237" i="5" l="1"/>
  <c r="F237" i="5" s="1"/>
  <c r="H237" i="5" s="1"/>
  <c r="A468" i="5"/>
  <c r="H467" i="5"/>
  <c r="G467" i="5"/>
  <c r="E467" i="5"/>
  <c r="D467" i="5"/>
  <c r="F467" i="5"/>
  <c r="B467" i="5"/>
  <c r="C467" i="5"/>
  <c r="G237" i="5" l="1"/>
  <c r="C238" i="5" s="1"/>
  <c r="A469" i="5"/>
  <c r="H468" i="5"/>
  <c r="G468" i="5"/>
  <c r="E468" i="5"/>
  <c r="D468" i="5"/>
  <c r="F468" i="5"/>
  <c r="C468" i="5"/>
  <c r="B468" i="5"/>
  <c r="E238" i="5" l="1"/>
  <c r="F238" i="5" s="1"/>
  <c r="H238" i="5" s="1"/>
  <c r="A470" i="5"/>
  <c r="H469" i="5"/>
  <c r="G469" i="5"/>
  <c r="D469" i="5"/>
  <c r="E469" i="5"/>
  <c r="C469" i="5"/>
  <c r="F469" i="5"/>
  <c r="B469" i="5"/>
  <c r="G238" i="5" l="1"/>
  <c r="C239" i="5" s="1"/>
  <c r="A471" i="5"/>
  <c r="H470" i="5"/>
  <c r="G470" i="5"/>
  <c r="F470" i="5"/>
  <c r="E470" i="5"/>
  <c r="C470" i="5"/>
  <c r="B470" i="5"/>
  <c r="D470" i="5"/>
  <c r="E239" i="5" l="1"/>
  <c r="F239" i="5" s="1"/>
  <c r="H239" i="5" s="1"/>
  <c r="A472" i="5"/>
  <c r="H471" i="5"/>
  <c r="F471" i="5"/>
  <c r="E471" i="5"/>
  <c r="G471" i="5"/>
  <c r="C471" i="5"/>
  <c r="D471" i="5"/>
  <c r="B471" i="5"/>
  <c r="G239" i="5" l="1"/>
  <c r="C240" i="5" s="1"/>
  <c r="E240" i="5"/>
  <c r="F240" i="5" s="1"/>
  <c r="H240" i="5" s="1"/>
  <c r="A473" i="5"/>
  <c r="H472" i="5"/>
  <c r="G472" i="5"/>
  <c r="F472" i="5"/>
  <c r="E472" i="5"/>
  <c r="C472" i="5"/>
  <c r="B472" i="5"/>
  <c r="D472" i="5"/>
  <c r="G240" i="5" l="1"/>
  <c r="C241" i="5" s="1"/>
  <c r="A474" i="5"/>
  <c r="H473" i="5"/>
  <c r="F473" i="5"/>
  <c r="E473" i="5"/>
  <c r="D473" i="5"/>
  <c r="G473" i="5"/>
  <c r="B473" i="5"/>
  <c r="C473" i="5"/>
  <c r="E241" i="5" l="1"/>
  <c r="F241" i="5" s="1"/>
  <c r="H241" i="5" s="1"/>
  <c r="A475" i="5"/>
  <c r="H474" i="5"/>
  <c r="F474" i="5"/>
  <c r="E474" i="5"/>
  <c r="G474" i="5"/>
  <c r="B474" i="5"/>
  <c r="C474" i="5"/>
  <c r="D474" i="5"/>
  <c r="G241" i="5" l="1"/>
  <c r="C242" i="5" s="1"/>
  <c r="A476" i="5"/>
  <c r="H475" i="5"/>
  <c r="G475" i="5"/>
  <c r="F475" i="5"/>
  <c r="D475" i="5"/>
  <c r="E475" i="5"/>
  <c r="B475" i="5"/>
  <c r="C475" i="5"/>
  <c r="E242" i="5" l="1"/>
  <c r="F242" i="5" s="1"/>
  <c r="H242" i="5" s="1"/>
  <c r="A477" i="5"/>
  <c r="H476" i="5"/>
  <c r="G476" i="5"/>
  <c r="D476" i="5"/>
  <c r="E476" i="5"/>
  <c r="F476" i="5"/>
  <c r="B476" i="5"/>
  <c r="C476" i="5"/>
  <c r="G242" i="5" l="1"/>
  <c r="C243" i="5" s="1"/>
  <c r="A478" i="5"/>
  <c r="H477" i="5"/>
  <c r="G477" i="5"/>
  <c r="D477" i="5"/>
  <c r="F477" i="5"/>
  <c r="E477" i="5"/>
  <c r="B477" i="5"/>
  <c r="C477" i="5"/>
  <c r="E243" i="5" l="1"/>
  <c r="F243" i="5" s="1"/>
  <c r="H243" i="5" s="1"/>
  <c r="A479" i="5"/>
  <c r="H478" i="5"/>
  <c r="G478" i="5"/>
  <c r="E478" i="5"/>
  <c r="C478" i="5"/>
  <c r="B478" i="5"/>
  <c r="F478" i="5"/>
  <c r="D478" i="5"/>
  <c r="G243" i="5" l="1"/>
  <c r="C244" i="5" s="1"/>
  <c r="A480" i="5"/>
  <c r="H479" i="5"/>
  <c r="G479" i="5"/>
  <c r="F479" i="5"/>
  <c r="E479" i="5"/>
  <c r="B479" i="5"/>
  <c r="C479" i="5"/>
  <c r="D479" i="5"/>
  <c r="E244" i="5" l="1"/>
  <c r="F244" i="5" s="1"/>
  <c r="H244" i="5" s="1"/>
  <c r="A481" i="5"/>
  <c r="H480" i="5"/>
  <c r="G480" i="5"/>
  <c r="F480" i="5"/>
  <c r="E480" i="5"/>
  <c r="C480" i="5"/>
  <c r="D480" i="5"/>
  <c r="B480" i="5"/>
  <c r="G244" i="5" l="1"/>
  <c r="C245" i="5" s="1"/>
  <c r="A482" i="5"/>
  <c r="F481" i="5"/>
  <c r="H481" i="5"/>
  <c r="G481" i="5"/>
  <c r="E481" i="5"/>
  <c r="D481" i="5"/>
  <c r="C481" i="5"/>
  <c r="B481" i="5"/>
  <c r="E245" i="5" l="1"/>
  <c r="F245" i="5" s="1"/>
  <c r="H245" i="5" s="1"/>
  <c r="A483" i="5"/>
  <c r="H482" i="5"/>
  <c r="G482" i="5"/>
  <c r="F482" i="5"/>
  <c r="E482" i="5"/>
  <c r="D482" i="5"/>
  <c r="C482" i="5"/>
  <c r="B482" i="5"/>
  <c r="G245" i="5" l="1"/>
  <c r="C246" i="5" s="1"/>
  <c r="E246" i="5" s="1"/>
  <c r="F246" i="5" s="1"/>
  <c r="H246" i="5" s="1"/>
  <c r="A484" i="5"/>
  <c r="H483" i="5"/>
  <c r="G483" i="5"/>
  <c r="F483" i="5"/>
  <c r="D483" i="5"/>
  <c r="C483" i="5"/>
  <c r="B483" i="5"/>
  <c r="E483" i="5"/>
  <c r="G246" i="5" l="1"/>
  <c r="C247" i="5" s="1"/>
  <c r="E247" i="5" s="1"/>
  <c r="F247" i="5" s="1"/>
  <c r="H247" i="5" s="1"/>
  <c r="A485" i="5"/>
  <c r="H484" i="5"/>
  <c r="G484" i="5"/>
  <c r="F484" i="5"/>
  <c r="E484" i="5"/>
  <c r="D484" i="5"/>
  <c r="C484" i="5"/>
  <c r="B484" i="5"/>
  <c r="G247" i="5" l="1"/>
  <c r="C248" i="5" s="1"/>
  <c r="E248" i="5" s="1"/>
  <c r="F248" i="5" s="1"/>
  <c r="H248" i="5" s="1"/>
  <c r="A486" i="5"/>
  <c r="H485" i="5"/>
  <c r="D485" i="5"/>
  <c r="G485" i="5"/>
  <c r="E485" i="5"/>
  <c r="F485" i="5"/>
  <c r="C485" i="5"/>
  <c r="B485" i="5"/>
  <c r="G248" i="5" l="1"/>
  <c r="C249" i="5" s="1"/>
  <c r="A487" i="5"/>
  <c r="H486" i="5"/>
  <c r="G486" i="5"/>
  <c r="E486" i="5"/>
  <c r="C486" i="5"/>
  <c r="F486" i="5"/>
  <c r="D486" i="5"/>
  <c r="B486" i="5"/>
  <c r="E249" i="5" l="1"/>
  <c r="F249" i="5" s="1"/>
  <c r="H249" i="5" s="1"/>
  <c r="A488" i="5"/>
  <c r="H487" i="5"/>
  <c r="G487" i="5"/>
  <c r="E487" i="5"/>
  <c r="F487" i="5"/>
  <c r="D487" i="5"/>
  <c r="B487" i="5"/>
  <c r="C487" i="5"/>
  <c r="G249" i="5" l="1"/>
  <c r="C250" i="5" s="1"/>
  <c r="A489" i="5"/>
  <c r="H488" i="5"/>
  <c r="G488" i="5"/>
  <c r="F488" i="5"/>
  <c r="E488" i="5"/>
  <c r="C488" i="5"/>
  <c r="D488" i="5"/>
  <c r="B488" i="5"/>
  <c r="E250" i="5" l="1"/>
  <c r="F250" i="5" s="1"/>
  <c r="H250" i="5" s="1"/>
  <c r="G250" i="5"/>
  <c r="C251" i="5" s="1"/>
  <c r="A490" i="5"/>
  <c r="F489" i="5"/>
  <c r="E489" i="5"/>
  <c r="G489" i="5"/>
  <c r="H489" i="5"/>
  <c r="B489" i="5"/>
  <c r="D489" i="5"/>
  <c r="C489" i="5"/>
  <c r="E251" i="5" l="1"/>
  <c r="F251" i="5" s="1"/>
  <c r="H251" i="5" s="1"/>
  <c r="A491" i="5"/>
  <c r="H490" i="5"/>
  <c r="G490" i="5"/>
  <c r="F490" i="5"/>
  <c r="E490" i="5"/>
  <c r="B490" i="5"/>
  <c r="D490" i="5"/>
  <c r="C490" i="5"/>
  <c r="G251" i="5" l="1"/>
  <c r="C252" i="5" s="1"/>
  <c r="A492" i="5"/>
  <c r="H491" i="5"/>
  <c r="G491" i="5"/>
  <c r="F491" i="5"/>
  <c r="D491" i="5"/>
  <c r="E491" i="5"/>
  <c r="C491" i="5"/>
  <c r="B491" i="5"/>
  <c r="E252" i="5" l="1"/>
  <c r="F252" i="5" s="1"/>
  <c r="H252" i="5" s="1"/>
  <c r="A493" i="5"/>
  <c r="H492" i="5"/>
  <c r="G492" i="5"/>
  <c r="F492" i="5"/>
  <c r="E492" i="5"/>
  <c r="C492" i="5"/>
  <c r="B492" i="5"/>
  <c r="D492" i="5"/>
  <c r="G252" i="5" l="1"/>
  <c r="C253" i="5" s="1"/>
  <c r="A494" i="5"/>
  <c r="H493" i="5"/>
  <c r="D493" i="5"/>
  <c r="F493" i="5"/>
  <c r="G493" i="5"/>
  <c r="E493" i="5"/>
  <c r="C493" i="5"/>
  <c r="B493" i="5"/>
  <c r="E253" i="5" l="1"/>
  <c r="F253" i="5" s="1"/>
  <c r="H253" i="5" s="1"/>
  <c r="A495" i="5"/>
  <c r="H494" i="5"/>
  <c r="E494" i="5"/>
  <c r="C494" i="5"/>
  <c r="D494" i="5"/>
  <c r="F494" i="5"/>
  <c r="B494" i="5"/>
  <c r="G494" i="5"/>
  <c r="G253" i="5" l="1"/>
  <c r="C254" i="5" s="1"/>
  <c r="A496" i="5"/>
  <c r="H495" i="5"/>
  <c r="E495" i="5"/>
  <c r="D495" i="5"/>
  <c r="C495" i="5"/>
  <c r="F495" i="5"/>
  <c r="B495" i="5"/>
  <c r="G495" i="5"/>
  <c r="E254" i="5" l="1"/>
  <c r="F254" i="5" s="1"/>
  <c r="H254" i="5" s="1"/>
  <c r="A497" i="5"/>
  <c r="H496" i="5"/>
  <c r="G496" i="5"/>
  <c r="E496" i="5"/>
  <c r="C496" i="5"/>
  <c r="D496" i="5"/>
  <c r="F496" i="5"/>
  <c r="B496" i="5"/>
  <c r="G254" i="5" l="1"/>
  <c r="C255" i="5" s="1"/>
  <c r="E255" i="5"/>
  <c r="F255" i="5" s="1"/>
  <c r="H255" i="5" s="1"/>
  <c r="A498" i="5"/>
  <c r="H497" i="5"/>
  <c r="G497" i="5"/>
  <c r="F497" i="5"/>
  <c r="E497" i="5"/>
  <c r="B497" i="5"/>
  <c r="C497" i="5"/>
  <c r="D497" i="5"/>
  <c r="G255" i="5" l="1"/>
  <c r="C256" i="5" s="1"/>
  <c r="E256" i="5"/>
  <c r="F256" i="5" s="1"/>
  <c r="H256" i="5" s="1"/>
  <c r="A499" i="5"/>
  <c r="H498" i="5"/>
  <c r="G498" i="5"/>
  <c r="F498" i="5"/>
  <c r="E498" i="5"/>
  <c r="B498" i="5"/>
  <c r="C498" i="5"/>
  <c r="D498" i="5"/>
  <c r="G256" i="5" l="1"/>
  <c r="C257" i="5" s="1"/>
  <c r="A500" i="5"/>
  <c r="H499" i="5"/>
  <c r="G499" i="5"/>
  <c r="F499" i="5"/>
  <c r="D499" i="5"/>
  <c r="B499" i="5"/>
  <c r="C499" i="5"/>
  <c r="E499" i="5"/>
  <c r="E257" i="5" l="1"/>
  <c r="F257" i="5" s="1"/>
  <c r="H257" i="5" s="1"/>
  <c r="G257" i="5"/>
  <c r="C258" i="5" s="1"/>
  <c r="A501" i="5"/>
  <c r="H500" i="5"/>
  <c r="G500" i="5"/>
  <c r="F500" i="5"/>
  <c r="D500" i="5"/>
  <c r="B500" i="5"/>
  <c r="E500" i="5"/>
  <c r="C500" i="5"/>
  <c r="E258" i="5" l="1"/>
  <c r="F258" i="5" s="1"/>
  <c r="H258" i="5" s="1"/>
  <c r="A502" i="5"/>
  <c r="H501" i="5"/>
  <c r="G501" i="5"/>
  <c r="D501" i="5"/>
  <c r="F501" i="5"/>
  <c r="E501" i="5"/>
  <c r="C501" i="5"/>
  <c r="B501" i="5"/>
  <c r="G258" i="5" l="1"/>
  <c r="C259" i="5" s="1"/>
  <c r="A503" i="5"/>
  <c r="H502" i="5"/>
  <c r="G502" i="5"/>
  <c r="E502" i="5"/>
  <c r="F502" i="5"/>
  <c r="C502" i="5"/>
  <c r="D502" i="5"/>
  <c r="B502" i="5"/>
  <c r="E259" i="5" l="1"/>
  <c r="F259" i="5" s="1"/>
  <c r="H259" i="5" s="1"/>
  <c r="A504" i="5"/>
  <c r="H503" i="5"/>
  <c r="G503" i="5"/>
  <c r="E503" i="5"/>
  <c r="F503" i="5"/>
  <c r="D503" i="5"/>
  <c r="C503" i="5"/>
  <c r="B503" i="5"/>
  <c r="G259" i="5" l="1"/>
  <c r="C260" i="5" s="1"/>
  <c r="A505" i="5"/>
  <c r="H504" i="5"/>
  <c r="G504" i="5"/>
  <c r="E504" i="5"/>
  <c r="F504" i="5"/>
  <c r="C504" i="5"/>
  <c r="D504" i="5"/>
  <c r="B504" i="5"/>
  <c r="E260" i="5" l="1"/>
  <c r="F260" i="5" s="1"/>
  <c r="H260" i="5" s="1"/>
  <c r="A506" i="5"/>
  <c r="H505" i="5"/>
  <c r="F505" i="5"/>
  <c r="G505" i="5"/>
  <c r="E505" i="5"/>
  <c r="D505" i="5"/>
  <c r="B505" i="5"/>
  <c r="C505" i="5"/>
  <c r="G260" i="5" l="1"/>
  <c r="C261" i="5" s="1"/>
  <c r="A507" i="5"/>
  <c r="H506" i="5"/>
  <c r="G506" i="5"/>
  <c r="E506" i="5"/>
  <c r="F506" i="5"/>
  <c r="B506" i="5"/>
  <c r="D506" i="5"/>
  <c r="C506" i="5"/>
  <c r="E261" i="5" l="1"/>
  <c r="F261" i="5" s="1"/>
  <c r="H261" i="5" s="1"/>
  <c r="A508" i="5"/>
  <c r="H507" i="5"/>
  <c r="G507" i="5"/>
  <c r="F507" i="5"/>
  <c r="E507" i="5"/>
  <c r="D507" i="5"/>
  <c r="C507" i="5"/>
  <c r="B507" i="5"/>
  <c r="G261" i="5" l="1"/>
  <c r="C262" i="5" s="1"/>
  <c r="A509" i="5"/>
  <c r="H508" i="5"/>
  <c r="G508" i="5"/>
  <c r="F508" i="5"/>
  <c r="E508" i="5"/>
  <c r="B508" i="5"/>
  <c r="D508" i="5"/>
  <c r="C508" i="5"/>
  <c r="E262" i="5" l="1"/>
  <c r="F262" i="5" s="1"/>
  <c r="H262" i="5" s="1"/>
  <c r="A510" i="5"/>
  <c r="H509" i="5"/>
  <c r="G509" i="5"/>
  <c r="D509" i="5"/>
  <c r="F509" i="5"/>
  <c r="E509" i="5"/>
  <c r="B509" i="5"/>
  <c r="C509" i="5"/>
  <c r="G262" i="5" l="1"/>
  <c r="C263" i="5" s="1"/>
  <c r="A511" i="5"/>
  <c r="H510" i="5"/>
  <c r="E510" i="5"/>
  <c r="F510" i="5"/>
  <c r="G510" i="5"/>
  <c r="D510" i="5"/>
  <c r="C510" i="5"/>
  <c r="B510" i="5"/>
  <c r="E263" i="5" l="1"/>
  <c r="F263" i="5" s="1"/>
  <c r="H263" i="5" s="1"/>
  <c r="A512" i="5"/>
  <c r="H511" i="5"/>
  <c r="G511" i="5"/>
  <c r="E511" i="5"/>
  <c r="F511" i="5"/>
  <c r="B511" i="5"/>
  <c r="D511" i="5"/>
  <c r="C511" i="5"/>
  <c r="G263" i="5" l="1"/>
  <c r="C264" i="5" s="1"/>
  <c r="A513" i="5"/>
  <c r="H512" i="5"/>
  <c r="G512" i="5"/>
  <c r="E512" i="5"/>
  <c r="D512" i="5"/>
  <c r="C512" i="5"/>
  <c r="F512" i="5"/>
  <c r="B512" i="5"/>
  <c r="E264" i="5" l="1"/>
  <c r="F264" i="5" s="1"/>
  <c r="H264" i="5" s="1"/>
  <c r="A514" i="5"/>
  <c r="F513" i="5"/>
  <c r="G513" i="5"/>
  <c r="E513" i="5"/>
  <c r="D513" i="5"/>
  <c r="H513" i="5"/>
  <c r="C513" i="5"/>
  <c r="B513" i="5"/>
  <c r="G264" i="5" l="1"/>
  <c r="C265" i="5" s="1"/>
  <c r="A515" i="5"/>
  <c r="H514" i="5"/>
  <c r="E514" i="5"/>
  <c r="F514" i="5"/>
  <c r="D514" i="5"/>
  <c r="C514" i="5"/>
  <c r="B514" i="5"/>
  <c r="G514" i="5"/>
  <c r="G265" i="5" l="1"/>
  <c r="C266" i="5" s="1"/>
  <c r="E265" i="5"/>
  <c r="F265" i="5" s="1"/>
  <c r="H265" i="5" s="1"/>
  <c r="A516" i="5"/>
  <c r="H515" i="5"/>
  <c r="G515" i="5"/>
  <c r="E515" i="5"/>
  <c r="F515" i="5"/>
  <c r="C515" i="5"/>
  <c r="B515" i="5"/>
  <c r="D515" i="5"/>
  <c r="E266" i="5" l="1"/>
  <c r="F266" i="5" s="1"/>
  <c r="H266" i="5" s="1"/>
  <c r="A517" i="5"/>
  <c r="H516" i="5"/>
  <c r="G516" i="5"/>
  <c r="F516" i="5"/>
  <c r="E516" i="5"/>
  <c r="C516" i="5"/>
  <c r="B516" i="5"/>
  <c r="D516" i="5"/>
  <c r="G266" i="5" l="1"/>
  <c r="C267" i="5" s="1"/>
  <c r="A518" i="5"/>
  <c r="H517" i="5"/>
  <c r="D517" i="5"/>
  <c r="F517" i="5"/>
  <c r="G517" i="5"/>
  <c r="E517" i="5"/>
  <c r="C517" i="5"/>
  <c r="B517" i="5"/>
  <c r="E267" i="5" l="1"/>
  <c r="F267" i="5" s="1"/>
  <c r="H267" i="5" s="1"/>
  <c r="A519" i="5"/>
  <c r="H518" i="5"/>
  <c r="G518" i="5"/>
  <c r="E518" i="5"/>
  <c r="F518" i="5"/>
  <c r="C518" i="5"/>
  <c r="D518" i="5"/>
  <c r="B518" i="5"/>
  <c r="G267" i="5" l="1"/>
  <c r="C268" i="5" s="1"/>
  <c r="A520" i="5"/>
  <c r="H519" i="5"/>
  <c r="G519" i="5"/>
  <c r="E519" i="5"/>
  <c r="F519" i="5"/>
  <c r="D519" i="5"/>
  <c r="C519" i="5"/>
  <c r="B519" i="5"/>
  <c r="E268" i="5" l="1"/>
  <c r="F268" i="5" s="1"/>
  <c r="H268" i="5" s="1"/>
  <c r="A521" i="5"/>
  <c r="H520" i="5"/>
  <c r="G520" i="5"/>
  <c r="E520" i="5"/>
  <c r="F520" i="5"/>
  <c r="C520" i="5"/>
  <c r="D520" i="5"/>
  <c r="B520" i="5"/>
  <c r="G268" i="5" l="1"/>
  <c r="C269" i="5" s="1"/>
  <c r="A522" i="5"/>
  <c r="F521" i="5"/>
  <c r="G521" i="5"/>
  <c r="E521" i="5"/>
  <c r="D521" i="5"/>
  <c r="H521" i="5"/>
  <c r="B521" i="5"/>
  <c r="C521" i="5"/>
  <c r="E269" i="5" l="1"/>
  <c r="F269" i="5" s="1"/>
  <c r="H269" i="5" s="1"/>
  <c r="A523" i="5"/>
  <c r="H522" i="5"/>
  <c r="G522" i="5"/>
  <c r="E522" i="5"/>
  <c r="D522" i="5"/>
  <c r="F522" i="5"/>
  <c r="B522" i="5"/>
  <c r="C522" i="5"/>
  <c r="G269" i="5" l="1"/>
  <c r="C270" i="5" s="1"/>
  <c r="A524" i="5"/>
  <c r="H523" i="5"/>
  <c r="G523" i="5"/>
  <c r="D523" i="5"/>
  <c r="C523" i="5"/>
  <c r="F523" i="5"/>
  <c r="E523" i="5"/>
  <c r="B523" i="5"/>
  <c r="E270" i="5" l="1"/>
  <c r="F270" i="5" s="1"/>
  <c r="H270" i="5" s="1"/>
  <c r="A525" i="5"/>
  <c r="H524" i="5"/>
  <c r="G524" i="5"/>
  <c r="F524" i="5"/>
  <c r="C524" i="5"/>
  <c r="D524" i="5"/>
  <c r="E524" i="5"/>
  <c r="B524" i="5"/>
  <c r="G270" i="5" l="1"/>
  <c r="C271" i="5" s="1"/>
  <c r="A526" i="5"/>
  <c r="H525" i="5"/>
  <c r="F525" i="5"/>
  <c r="D525" i="5"/>
  <c r="G525" i="5"/>
  <c r="E525" i="5"/>
  <c r="C525" i="5"/>
  <c r="B525" i="5"/>
  <c r="E271" i="5" l="1"/>
  <c r="F271" i="5" s="1"/>
  <c r="H271" i="5" s="1"/>
  <c r="A527" i="5"/>
  <c r="H526" i="5"/>
  <c r="E526" i="5"/>
  <c r="F526" i="5"/>
  <c r="G526" i="5"/>
  <c r="C526" i="5"/>
  <c r="D526" i="5"/>
  <c r="B526" i="5"/>
  <c r="G271" i="5" l="1"/>
  <c r="C272" i="5" s="1"/>
  <c r="A528" i="5"/>
  <c r="H527" i="5"/>
  <c r="E527" i="5"/>
  <c r="F527" i="5"/>
  <c r="G527" i="5"/>
  <c r="C527" i="5"/>
  <c r="D527" i="5"/>
  <c r="B527" i="5"/>
  <c r="G272" i="5" l="1"/>
  <c r="C273" i="5" s="1"/>
  <c r="E272" i="5"/>
  <c r="F272" i="5" s="1"/>
  <c r="H272" i="5" s="1"/>
  <c r="A529" i="5"/>
  <c r="H528" i="5"/>
  <c r="G528" i="5"/>
  <c r="E528" i="5"/>
  <c r="F528" i="5"/>
  <c r="D528" i="5"/>
  <c r="C528" i="5"/>
  <c r="B528" i="5"/>
  <c r="E273" i="5" l="1"/>
  <c r="F273" i="5" s="1"/>
  <c r="H273" i="5" s="1"/>
  <c r="G273" i="5"/>
  <c r="C274" i="5" s="1"/>
  <c r="A530" i="5"/>
  <c r="H529" i="5"/>
  <c r="G529" i="5"/>
  <c r="F529" i="5"/>
  <c r="E529" i="5"/>
  <c r="B529" i="5"/>
  <c r="C529" i="5"/>
  <c r="D529" i="5"/>
  <c r="E274" i="5" l="1"/>
  <c r="F274" i="5" s="1"/>
  <c r="H274" i="5" s="1"/>
  <c r="G274" i="5"/>
  <c r="C275" i="5" s="1"/>
  <c r="A531" i="5"/>
  <c r="H530" i="5"/>
  <c r="G530" i="5"/>
  <c r="F530" i="5"/>
  <c r="E530" i="5"/>
  <c r="D530" i="5"/>
  <c r="B530" i="5"/>
  <c r="C530" i="5"/>
  <c r="E275" i="5" l="1"/>
  <c r="F275" i="5" s="1"/>
  <c r="H275" i="5" s="1"/>
  <c r="A532" i="5"/>
  <c r="H531" i="5"/>
  <c r="G531" i="5"/>
  <c r="F531" i="5"/>
  <c r="E531" i="5"/>
  <c r="D531" i="5"/>
  <c r="C531" i="5"/>
  <c r="B531" i="5"/>
  <c r="G275" i="5" l="1"/>
  <c r="C276" i="5" s="1"/>
  <c r="A533" i="5"/>
  <c r="H532" i="5"/>
  <c r="G532" i="5"/>
  <c r="F532" i="5"/>
  <c r="E532" i="5"/>
  <c r="D532" i="5"/>
  <c r="B532" i="5"/>
  <c r="C532" i="5"/>
  <c r="E276" i="5" l="1"/>
  <c r="F276" i="5" s="1"/>
  <c r="H276" i="5" s="1"/>
  <c r="A534" i="5"/>
  <c r="H533" i="5"/>
  <c r="G533" i="5"/>
  <c r="D533" i="5"/>
  <c r="F533" i="5"/>
  <c r="E533" i="5"/>
  <c r="C533" i="5"/>
  <c r="B533" i="5"/>
  <c r="G276" i="5" l="1"/>
  <c r="C277" i="5" s="1"/>
  <c r="A535" i="5"/>
  <c r="H534" i="5"/>
  <c r="G534" i="5"/>
  <c r="F534" i="5"/>
  <c r="E534" i="5"/>
  <c r="C534" i="5"/>
  <c r="D534" i="5"/>
  <c r="B534" i="5"/>
  <c r="E277" i="5" l="1"/>
  <c r="F277" i="5" s="1"/>
  <c r="H277" i="5" s="1"/>
  <c r="G277" i="5"/>
  <c r="C278" i="5" s="1"/>
  <c r="A536" i="5"/>
  <c r="H535" i="5"/>
  <c r="F535" i="5"/>
  <c r="G535" i="5"/>
  <c r="E535" i="5"/>
  <c r="C535" i="5"/>
  <c r="B535" i="5"/>
  <c r="D535" i="5"/>
  <c r="E278" i="5" l="1"/>
  <c r="F278" i="5" s="1"/>
  <c r="H278" i="5" s="1"/>
  <c r="G278" i="5"/>
  <c r="C279" i="5" s="1"/>
  <c r="A537" i="5"/>
  <c r="H536" i="5"/>
  <c r="G536" i="5"/>
  <c r="F536" i="5"/>
  <c r="E536" i="5"/>
  <c r="C536" i="5"/>
  <c r="D536" i="5"/>
  <c r="B536" i="5"/>
  <c r="E279" i="5" l="1"/>
  <c r="F279" i="5" s="1"/>
  <c r="H279" i="5" s="1"/>
  <c r="A538" i="5"/>
  <c r="H537" i="5"/>
  <c r="F537" i="5"/>
  <c r="E537" i="5"/>
  <c r="D537" i="5"/>
  <c r="G537" i="5"/>
  <c r="B537" i="5"/>
  <c r="C537" i="5"/>
  <c r="G279" i="5" l="1"/>
  <c r="C280" i="5" s="1"/>
  <c r="A539" i="5"/>
  <c r="H538" i="5"/>
  <c r="F538" i="5"/>
  <c r="E538" i="5"/>
  <c r="G538" i="5"/>
  <c r="D538" i="5"/>
  <c r="B538" i="5"/>
  <c r="C538" i="5"/>
  <c r="E280" i="5" l="1"/>
  <c r="F280" i="5" s="1"/>
  <c r="H280" i="5" s="1"/>
  <c r="A540" i="5"/>
  <c r="H539" i="5"/>
  <c r="G539" i="5"/>
  <c r="F539" i="5"/>
  <c r="D539" i="5"/>
  <c r="E539" i="5"/>
  <c r="C539" i="5"/>
  <c r="B539" i="5"/>
  <c r="G280" i="5" l="1"/>
  <c r="C281" i="5" s="1"/>
  <c r="A541" i="5"/>
  <c r="H540" i="5"/>
  <c r="G540" i="5"/>
  <c r="D540" i="5"/>
  <c r="F540" i="5"/>
  <c r="B540" i="5"/>
  <c r="E540" i="5"/>
  <c r="C540" i="5"/>
  <c r="E281" i="5" l="1"/>
  <c r="F281" i="5" s="1"/>
  <c r="H281" i="5" s="1"/>
  <c r="A542" i="5"/>
  <c r="H541" i="5"/>
  <c r="G541" i="5"/>
  <c r="D541" i="5"/>
  <c r="F541" i="5"/>
  <c r="B541" i="5"/>
  <c r="E541" i="5"/>
  <c r="C541" i="5"/>
  <c r="G281" i="5" l="1"/>
  <c r="C282" i="5" s="1"/>
  <c r="A543" i="5"/>
  <c r="H542" i="5"/>
  <c r="G542" i="5"/>
  <c r="E542" i="5"/>
  <c r="C542" i="5"/>
  <c r="D542" i="5"/>
  <c r="F542" i="5"/>
  <c r="B542" i="5"/>
  <c r="E282" i="5" l="1"/>
  <c r="F282" i="5" s="1"/>
  <c r="H282" i="5" s="1"/>
  <c r="A544" i="5"/>
  <c r="H543" i="5"/>
  <c r="G543" i="5"/>
  <c r="F543" i="5"/>
  <c r="E543" i="5"/>
  <c r="D543" i="5"/>
  <c r="B543" i="5"/>
  <c r="C543" i="5"/>
  <c r="G282" i="5" l="1"/>
  <c r="C283" i="5" s="1"/>
  <c r="A545" i="5"/>
  <c r="H544" i="5"/>
  <c r="G544" i="5"/>
  <c r="F544" i="5"/>
  <c r="E544" i="5"/>
  <c r="C544" i="5"/>
  <c r="D544" i="5"/>
  <c r="B544" i="5"/>
  <c r="E283" i="5" l="1"/>
  <c r="F283" i="5" s="1"/>
  <c r="H283" i="5" s="1"/>
  <c r="A546" i="5"/>
  <c r="H545" i="5"/>
  <c r="F545" i="5"/>
  <c r="G545" i="5"/>
  <c r="E545" i="5"/>
  <c r="C545" i="5"/>
  <c r="B545" i="5"/>
  <c r="D545" i="5"/>
  <c r="G283" i="5" l="1"/>
  <c r="C284" i="5" s="1"/>
  <c r="A547" i="5"/>
  <c r="H546" i="5"/>
  <c r="G546" i="5"/>
  <c r="F546" i="5"/>
  <c r="E546" i="5"/>
  <c r="D546" i="5"/>
  <c r="C546" i="5"/>
  <c r="B546" i="5"/>
  <c r="E284" i="5" l="1"/>
  <c r="F284" i="5" s="1"/>
  <c r="H284" i="5" s="1"/>
  <c r="A548" i="5"/>
  <c r="H547" i="5"/>
  <c r="G547" i="5"/>
  <c r="F547" i="5"/>
  <c r="E547" i="5"/>
  <c r="C547" i="5"/>
  <c r="D547" i="5"/>
  <c r="B547" i="5"/>
  <c r="G284" i="5" l="1"/>
  <c r="C285" i="5" s="1"/>
  <c r="A549" i="5"/>
  <c r="H548" i="5"/>
  <c r="G548" i="5"/>
  <c r="F548" i="5"/>
  <c r="E548" i="5"/>
  <c r="D548" i="5"/>
  <c r="C548" i="5"/>
  <c r="B548" i="5"/>
  <c r="G285" i="5" l="1"/>
  <c r="C286" i="5" s="1"/>
  <c r="E285" i="5"/>
  <c r="F285" i="5" s="1"/>
  <c r="H285" i="5" s="1"/>
  <c r="A550" i="5"/>
  <c r="H549" i="5"/>
  <c r="D549" i="5"/>
  <c r="G549" i="5"/>
  <c r="E549" i="5"/>
  <c r="C549" i="5"/>
  <c r="B549" i="5"/>
  <c r="F549" i="5"/>
  <c r="E286" i="5" l="1"/>
  <c r="F286" i="5" s="1"/>
  <c r="H286" i="5" s="1"/>
  <c r="A551" i="5"/>
  <c r="H550" i="5"/>
  <c r="G550" i="5"/>
  <c r="E550" i="5"/>
  <c r="F550" i="5"/>
  <c r="C550" i="5"/>
  <c r="D550" i="5"/>
  <c r="B550" i="5"/>
  <c r="G286" i="5" l="1"/>
  <c r="C287" i="5" s="1"/>
  <c r="A552" i="5"/>
  <c r="H551" i="5"/>
  <c r="G551" i="5"/>
  <c r="F551" i="5"/>
  <c r="E551" i="5"/>
  <c r="D551" i="5"/>
  <c r="B551" i="5"/>
  <c r="C551" i="5"/>
  <c r="E287" i="5" l="1"/>
  <c r="F287" i="5" s="1"/>
  <c r="H287" i="5" s="1"/>
  <c r="A553" i="5"/>
  <c r="H552" i="5"/>
  <c r="G552" i="5"/>
  <c r="F552" i="5"/>
  <c r="E552" i="5"/>
  <c r="C552" i="5"/>
  <c r="D552" i="5"/>
  <c r="B552" i="5"/>
  <c r="G287" i="5" l="1"/>
  <c r="C288" i="5" s="1"/>
  <c r="A554" i="5"/>
  <c r="F553" i="5"/>
  <c r="H553" i="5"/>
  <c r="E553" i="5"/>
  <c r="G553" i="5"/>
  <c r="B553" i="5"/>
  <c r="C553" i="5"/>
  <c r="D553" i="5"/>
  <c r="G288" i="5" l="1"/>
  <c r="C289" i="5" s="1"/>
  <c r="E288" i="5"/>
  <c r="F288" i="5" s="1"/>
  <c r="H288" i="5" s="1"/>
  <c r="A555" i="5"/>
  <c r="H554" i="5"/>
  <c r="G554" i="5"/>
  <c r="F554" i="5"/>
  <c r="E554" i="5"/>
  <c r="D554" i="5"/>
  <c r="B554" i="5"/>
  <c r="C554" i="5"/>
  <c r="E289" i="5" l="1"/>
  <c r="F289" i="5" s="1"/>
  <c r="H289" i="5" s="1"/>
  <c r="A556" i="5"/>
  <c r="H555" i="5"/>
  <c r="G555" i="5"/>
  <c r="F555" i="5"/>
  <c r="D555" i="5"/>
  <c r="C555" i="5"/>
  <c r="B555" i="5"/>
  <c r="E555" i="5"/>
  <c r="G289" i="5" l="1"/>
  <c r="C290" i="5" s="1"/>
  <c r="A557" i="5"/>
  <c r="H556" i="5"/>
  <c r="F556" i="5"/>
  <c r="G556" i="5"/>
  <c r="E556" i="5"/>
  <c r="D556" i="5"/>
  <c r="C556" i="5"/>
  <c r="B556" i="5"/>
  <c r="E290" i="5" l="1"/>
  <c r="F290" i="5" s="1"/>
  <c r="H290" i="5" s="1"/>
  <c r="A558" i="5"/>
  <c r="H557" i="5"/>
  <c r="D557" i="5"/>
  <c r="F557" i="5"/>
  <c r="G557" i="5"/>
  <c r="E557" i="5"/>
  <c r="C557" i="5"/>
  <c r="B557" i="5"/>
  <c r="G290" i="5" l="1"/>
  <c r="C291" i="5" s="1"/>
  <c r="A559" i="5"/>
  <c r="H558" i="5"/>
  <c r="E558" i="5"/>
  <c r="C558" i="5"/>
  <c r="F558" i="5"/>
  <c r="D558" i="5"/>
  <c r="G558" i="5"/>
  <c r="B558" i="5"/>
  <c r="E291" i="5" l="1"/>
  <c r="F291" i="5" s="1"/>
  <c r="H291" i="5" s="1"/>
  <c r="G291" i="5"/>
  <c r="C292" i="5" s="1"/>
  <c r="A560" i="5"/>
  <c r="H559" i="5"/>
  <c r="G559" i="5"/>
  <c r="E559" i="5"/>
  <c r="F559" i="5"/>
  <c r="D559" i="5"/>
  <c r="C559" i="5"/>
  <c r="B559" i="5"/>
  <c r="E292" i="5" l="1"/>
  <c r="F292" i="5" s="1"/>
  <c r="H292" i="5" s="1"/>
  <c r="G292" i="5"/>
  <c r="C293" i="5" s="1"/>
  <c r="A561" i="5"/>
  <c r="H560" i="5"/>
  <c r="G560" i="5"/>
  <c r="E560" i="5"/>
  <c r="C560" i="5"/>
  <c r="F560" i="5"/>
  <c r="D560" i="5"/>
  <c r="B560" i="5"/>
  <c r="E293" i="5" l="1"/>
  <c r="F293" i="5" s="1"/>
  <c r="H293" i="5" s="1"/>
  <c r="A562" i="5"/>
  <c r="H561" i="5"/>
  <c r="F561" i="5"/>
  <c r="G561" i="5"/>
  <c r="E561" i="5"/>
  <c r="B561" i="5"/>
  <c r="D561" i="5"/>
  <c r="C561" i="5"/>
  <c r="G293" i="5" l="1"/>
  <c r="C294" i="5" s="1"/>
  <c r="A563" i="5"/>
  <c r="H562" i="5"/>
  <c r="G562" i="5"/>
  <c r="F562" i="5"/>
  <c r="E562" i="5"/>
  <c r="B562" i="5"/>
  <c r="D562" i="5"/>
  <c r="C562" i="5"/>
  <c r="E294" i="5" l="1"/>
  <c r="F294" i="5" s="1"/>
  <c r="H294" i="5" s="1"/>
  <c r="A564" i="5"/>
  <c r="H563" i="5"/>
  <c r="G563" i="5"/>
  <c r="F563" i="5"/>
  <c r="E563" i="5"/>
  <c r="D563" i="5"/>
  <c r="B563" i="5"/>
  <c r="C563" i="5"/>
  <c r="G294" i="5" l="1"/>
  <c r="C295" i="5" s="1"/>
  <c r="A565" i="5"/>
  <c r="H564" i="5"/>
  <c r="G564" i="5"/>
  <c r="F564" i="5"/>
  <c r="D564" i="5"/>
  <c r="E564" i="5"/>
  <c r="B564" i="5"/>
  <c r="C564" i="5"/>
  <c r="E295" i="5" l="1"/>
  <c r="F295" i="5" s="1"/>
  <c r="H295" i="5" s="1"/>
  <c r="A566" i="5"/>
  <c r="H565" i="5"/>
  <c r="D565" i="5"/>
  <c r="G565" i="5"/>
  <c r="F565" i="5"/>
  <c r="E565" i="5"/>
  <c r="C565" i="5"/>
  <c r="B565" i="5"/>
  <c r="G295" i="5" l="1"/>
  <c r="C296" i="5" s="1"/>
  <c r="A567" i="5"/>
  <c r="H566" i="5"/>
  <c r="E566" i="5"/>
  <c r="G566" i="5"/>
  <c r="F566" i="5"/>
  <c r="C566" i="5"/>
  <c r="D566" i="5"/>
  <c r="B566" i="5"/>
  <c r="E296" i="5" l="1"/>
  <c r="F296" i="5" s="1"/>
  <c r="H296" i="5" s="1"/>
  <c r="A568" i="5"/>
  <c r="H567" i="5"/>
  <c r="G567" i="5"/>
  <c r="D567" i="5"/>
  <c r="E567" i="5"/>
  <c r="C567" i="5"/>
  <c r="F567" i="5"/>
  <c r="B567" i="5"/>
  <c r="G296" i="5" l="1"/>
  <c r="C297" i="5" s="1"/>
  <c r="A569" i="5"/>
  <c r="H568" i="5"/>
  <c r="G568" i="5"/>
  <c r="E568" i="5"/>
  <c r="C568" i="5"/>
  <c r="D568" i="5"/>
  <c r="F568" i="5"/>
  <c r="B568" i="5"/>
  <c r="E297" i="5" l="1"/>
  <c r="F297" i="5" s="1"/>
  <c r="H297" i="5" s="1"/>
  <c r="A570" i="5"/>
  <c r="G569" i="5"/>
  <c r="F569" i="5"/>
  <c r="H569" i="5"/>
  <c r="E569" i="5"/>
  <c r="D569" i="5"/>
  <c r="B569" i="5"/>
  <c r="C569" i="5"/>
  <c r="G297" i="5" l="1"/>
  <c r="C298" i="5" s="1"/>
  <c r="A571" i="5"/>
  <c r="H570" i="5"/>
  <c r="G570" i="5"/>
  <c r="E570" i="5"/>
  <c r="F570" i="5"/>
  <c r="B570" i="5"/>
  <c r="C570" i="5"/>
  <c r="D570" i="5"/>
  <c r="E298" i="5" l="1"/>
  <c r="F298" i="5" s="1"/>
  <c r="H298" i="5" s="1"/>
  <c r="A572" i="5"/>
  <c r="H571" i="5"/>
  <c r="F571" i="5"/>
  <c r="G571" i="5"/>
  <c r="E571" i="5"/>
  <c r="C571" i="5"/>
  <c r="B571" i="5"/>
  <c r="D571" i="5"/>
  <c r="G298" i="5" l="1"/>
  <c r="C299" i="5" s="1"/>
  <c r="A573" i="5"/>
  <c r="H572" i="5"/>
  <c r="G572" i="5"/>
  <c r="F572" i="5"/>
  <c r="D572" i="5"/>
  <c r="E572" i="5"/>
  <c r="B572" i="5"/>
  <c r="C572" i="5"/>
  <c r="E299" i="5" l="1"/>
  <c r="F299" i="5" s="1"/>
  <c r="H299" i="5" s="1"/>
  <c r="G299" i="5"/>
  <c r="C300" i="5" s="1"/>
  <c r="A574" i="5"/>
  <c r="H573" i="5"/>
  <c r="G573" i="5"/>
  <c r="D573" i="5"/>
  <c r="F573" i="5"/>
  <c r="E573" i="5"/>
  <c r="B573" i="5"/>
  <c r="C573" i="5"/>
  <c r="E300" i="5" l="1"/>
  <c r="F300" i="5" s="1"/>
  <c r="H300" i="5" s="1"/>
  <c r="A575" i="5"/>
  <c r="H574" i="5"/>
  <c r="E574" i="5"/>
  <c r="F574" i="5"/>
  <c r="G574" i="5"/>
  <c r="D574" i="5"/>
  <c r="C574" i="5"/>
  <c r="B574" i="5"/>
  <c r="G300" i="5" l="1"/>
  <c r="C301" i="5" s="1"/>
  <c r="A576" i="5"/>
  <c r="H575" i="5"/>
  <c r="F575" i="5"/>
  <c r="E575" i="5"/>
  <c r="G575" i="5"/>
  <c r="D575" i="5"/>
  <c r="B575" i="5"/>
  <c r="C575" i="5"/>
  <c r="E301" i="5" l="1"/>
  <c r="F301" i="5" s="1"/>
  <c r="H301" i="5" s="1"/>
  <c r="G301" i="5"/>
  <c r="C302" i="5" s="1"/>
  <c r="A577" i="5"/>
  <c r="H576" i="5"/>
  <c r="G576" i="5"/>
  <c r="E576" i="5"/>
  <c r="F576" i="5"/>
  <c r="D576" i="5"/>
  <c r="C576" i="5"/>
  <c r="B576" i="5"/>
  <c r="E302" i="5" l="1"/>
  <c r="F302" i="5" s="1"/>
  <c r="H302" i="5" s="1"/>
  <c r="G302" i="5"/>
  <c r="C303" i="5" s="1"/>
  <c r="A578" i="5"/>
  <c r="H577" i="5"/>
  <c r="F577" i="5"/>
  <c r="E577" i="5"/>
  <c r="G577" i="5"/>
  <c r="D577" i="5"/>
  <c r="C577" i="5"/>
  <c r="B577" i="5"/>
  <c r="E303" i="5" l="1"/>
  <c r="F303" i="5" s="1"/>
  <c r="H303" i="5" s="1"/>
  <c r="G303" i="5"/>
  <c r="C304" i="5" s="1"/>
  <c r="A579" i="5"/>
  <c r="H578" i="5"/>
  <c r="G578" i="5"/>
  <c r="E578" i="5"/>
  <c r="F578" i="5"/>
  <c r="D578" i="5"/>
  <c r="C578" i="5"/>
  <c r="B578" i="5"/>
  <c r="E304" i="5" l="1"/>
  <c r="F304" i="5" s="1"/>
  <c r="H304" i="5" s="1"/>
  <c r="G304" i="5"/>
  <c r="C305" i="5" s="1"/>
  <c r="A580" i="5"/>
  <c r="H579" i="5"/>
  <c r="G579" i="5"/>
  <c r="E579" i="5"/>
  <c r="F579" i="5"/>
  <c r="D579" i="5"/>
  <c r="C579" i="5"/>
  <c r="B579" i="5"/>
  <c r="E305" i="5" l="1"/>
  <c r="F305" i="5" s="1"/>
  <c r="H305" i="5" s="1"/>
  <c r="A581" i="5"/>
  <c r="H580" i="5"/>
  <c r="G580" i="5"/>
  <c r="F580" i="5"/>
  <c r="E580" i="5"/>
  <c r="D580" i="5"/>
  <c r="C580" i="5"/>
  <c r="B580" i="5"/>
  <c r="G305" i="5" l="1"/>
  <c r="C306" i="5" s="1"/>
  <c r="A582" i="5"/>
  <c r="H581" i="5"/>
  <c r="G581" i="5"/>
  <c r="D581" i="5"/>
  <c r="F581" i="5"/>
  <c r="E581" i="5"/>
  <c r="C581" i="5"/>
  <c r="B581" i="5"/>
  <c r="E306" i="5" l="1"/>
  <c r="F306" i="5" s="1"/>
  <c r="H306" i="5" s="1"/>
  <c r="A583" i="5"/>
  <c r="H582" i="5"/>
  <c r="G582" i="5"/>
  <c r="E582" i="5"/>
  <c r="F582" i="5"/>
  <c r="C582" i="5"/>
  <c r="D582" i="5"/>
  <c r="B582" i="5"/>
  <c r="G306" i="5" l="1"/>
  <c r="C307" i="5" s="1"/>
  <c r="A584" i="5"/>
  <c r="H583" i="5"/>
  <c r="G583" i="5"/>
  <c r="F583" i="5"/>
  <c r="D583" i="5"/>
  <c r="E583" i="5"/>
  <c r="C583" i="5"/>
  <c r="B583" i="5"/>
  <c r="E307" i="5" l="1"/>
  <c r="F307" i="5" s="1"/>
  <c r="H307" i="5" s="1"/>
  <c r="G307" i="5"/>
  <c r="C308" i="5" s="1"/>
  <c r="A585" i="5"/>
  <c r="H584" i="5"/>
  <c r="G584" i="5"/>
  <c r="E584" i="5"/>
  <c r="F584" i="5"/>
  <c r="C584" i="5"/>
  <c r="D584" i="5"/>
  <c r="B584" i="5"/>
  <c r="E308" i="5" l="1"/>
  <c r="F308" i="5" s="1"/>
  <c r="H308" i="5" s="1"/>
  <c r="G308" i="5"/>
  <c r="C309" i="5" s="1"/>
  <c r="A586" i="5"/>
  <c r="F585" i="5"/>
  <c r="H585" i="5"/>
  <c r="G585" i="5"/>
  <c r="E585" i="5"/>
  <c r="D585" i="5"/>
  <c r="B585" i="5"/>
  <c r="C585" i="5"/>
  <c r="E309" i="5" l="1"/>
  <c r="F309" i="5" s="1"/>
  <c r="H309" i="5" s="1"/>
  <c r="G309" i="5"/>
  <c r="C310" i="5" s="1"/>
  <c r="A587" i="5"/>
  <c r="H586" i="5"/>
  <c r="G586" i="5"/>
  <c r="E586" i="5"/>
  <c r="F586" i="5"/>
  <c r="D586" i="5"/>
  <c r="B586" i="5"/>
  <c r="C586" i="5"/>
  <c r="E310" i="5" l="1"/>
  <c r="F310" i="5" s="1"/>
  <c r="H310" i="5" s="1"/>
  <c r="G310" i="5"/>
  <c r="C311" i="5" s="1"/>
  <c r="A588" i="5"/>
  <c r="G587" i="5"/>
  <c r="H587" i="5"/>
  <c r="F587" i="5"/>
  <c r="D587" i="5"/>
  <c r="C587" i="5"/>
  <c r="B587" i="5"/>
  <c r="E587" i="5"/>
  <c r="E311" i="5" l="1"/>
  <c r="F311" i="5" s="1"/>
  <c r="H311" i="5" s="1"/>
  <c r="G311" i="5"/>
  <c r="C312" i="5" s="1"/>
  <c r="A589" i="5"/>
  <c r="H588" i="5"/>
  <c r="G588" i="5"/>
  <c r="F588" i="5"/>
  <c r="C588" i="5"/>
  <c r="B588" i="5"/>
  <c r="E588" i="5"/>
  <c r="D588" i="5"/>
  <c r="E312" i="5" l="1"/>
  <c r="F312" i="5" s="1"/>
  <c r="H312" i="5" s="1"/>
  <c r="G312" i="5"/>
  <c r="C313" i="5" s="1"/>
  <c r="A590" i="5"/>
  <c r="H589" i="5"/>
  <c r="F589" i="5"/>
  <c r="D589" i="5"/>
  <c r="G589" i="5"/>
  <c r="C589" i="5"/>
  <c r="B589" i="5"/>
  <c r="E589" i="5"/>
  <c r="E313" i="5" l="1"/>
  <c r="F313" i="5" s="1"/>
  <c r="H313" i="5" s="1"/>
  <c r="A591" i="5"/>
  <c r="H590" i="5"/>
  <c r="G590" i="5"/>
  <c r="E590" i="5"/>
  <c r="F590" i="5"/>
  <c r="C590" i="5"/>
  <c r="D590" i="5"/>
  <c r="B590" i="5"/>
  <c r="G313" i="5" l="1"/>
  <c r="C314" i="5" s="1"/>
  <c r="A592" i="5"/>
  <c r="H591" i="5"/>
  <c r="G591" i="5"/>
  <c r="F591" i="5"/>
  <c r="E591" i="5"/>
  <c r="D591" i="5"/>
  <c r="C591" i="5"/>
  <c r="B591" i="5"/>
  <c r="E314" i="5" l="1"/>
  <c r="F314" i="5" s="1"/>
  <c r="H314" i="5" s="1"/>
  <c r="A593" i="5"/>
  <c r="H592" i="5"/>
  <c r="G592" i="5"/>
  <c r="E592" i="5"/>
  <c r="F592" i="5"/>
  <c r="D592" i="5"/>
  <c r="C592" i="5"/>
  <c r="B592" i="5"/>
  <c r="G314" i="5" l="1"/>
  <c r="C315" i="5" s="1"/>
  <c r="A594" i="5"/>
  <c r="H593" i="5"/>
  <c r="F593" i="5"/>
  <c r="E593" i="5"/>
  <c r="G593" i="5"/>
  <c r="B593" i="5"/>
  <c r="D593" i="5"/>
  <c r="C593" i="5"/>
  <c r="E315" i="5" l="1"/>
  <c r="F315" i="5" s="1"/>
  <c r="H315" i="5" s="1"/>
  <c r="A595" i="5"/>
  <c r="H594" i="5"/>
  <c r="F594" i="5"/>
  <c r="E594" i="5"/>
  <c r="D594" i="5"/>
  <c r="G594" i="5"/>
  <c r="B594" i="5"/>
  <c r="C594" i="5"/>
  <c r="G315" i="5" l="1"/>
  <c r="C316" i="5" s="1"/>
  <c r="A596" i="5"/>
  <c r="H595" i="5"/>
  <c r="E595" i="5"/>
  <c r="D595" i="5"/>
  <c r="F595" i="5"/>
  <c r="G595" i="5"/>
  <c r="B595" i="5"/>
  <c r="C595" i="5"/>
  <c r="E316" i="5" l="1"/>
  <c r="F316" i="5" s="1"/>
  <c r="H316" i="5" s="1"/>
  <c r="A597" i="5"/>
  <c r="H596" i="5"/>
  <c r="G596" i="5"/>
  <c r="E596" i="5"/>
  <c r="D596" i="5"/>
  <c r="F596" i="5"/>
  <c r="B596" i="5"/>
  <c r="C596" i="5"/>
  <c r="G316" i="5" l="1"/>
  <c r="C317" i="5" s="1"/>
  <c r="A598" i="5"/>
  <c r="H597" i="5"/>
  <c r="G597" i="5"/>
  <c r="D597" i="5"/>
  <c r="F597" i="5"/>
  <c r="E597" i="5"/>
  <c r="C597" i="5"/>
  <c r="B597" i="5"/>
  <c r="E317" i="5" l="1"/>
  <c r="G317" i="5"/>
  <c r="A599" i="5"/>
  <c r="H598" i="5"/>
  <c r="G598" i="5"/>
  <c r="F598" i="5"/>
  <c r="E598" i="5"/>
  <c r="C598" i="5"/>
  <c r="D598" i="5"/>
  <c r="B598" i="5"/>
  <c r="F317" i="5" l="1"/>
  <c r="H317" i="5" s="1"/>
  <c r="E11" i="5"/>
  <c r="A600" i="5"/>
  <c r="H599" i="5"/>
  <c r="G599" i="5"/>
  <c r="F599" i="5"/>
  <c r="E599" i="5"/>
  <c r="C599" i="5"/>
  <c r="D599" i="5"/>
  <c r="B599" i="5"/>
  <c r="A601" i="5" l="1"/>
  <c r="H600" i="5"/>
  <c r="G600" i="5"/>
  <c r="F600" i="5"/>
  <c r="E600" i="5"/>
  <c r="C600" i="5"/>
  <c r="D600" i="5"/>
  <c r="B600" i="5"/>
  <c r="A602" i="5" l="1"/>
  <c r="F601" i="5"/>
  <c r="G601" i="5"/>
  <c r="H601" i="5"/>
  <c r="E601" i="5"/>
  <c r="D601" i="5"/>
  <c r="B601" i="5"/>
  <c r="C601" i="5"/>
  <c r="A603" i="5" l="1"/>
  <c r="H602" i="5"/>
  <c r="G602" i="5"/>
  <c r="F602" i="5"/>
  <c r="E602" i="5"/>
  <c r="B602" i="5"/>
  <c r="C602" i="5"/>
  <c r="D602" i="5"/>
  <c r="A604" i="5" l="1"/>
  <c r="G603" i="5"/>
  <c r="H603" i="5"/>
  <c r="F603" i="5"/>
  <c r="D603" i="5"/>
  <c r="E603" i="5"/>
  <c r="C603" i="5"/>
  <c r="B603" i="5"/>
  <c r="A605" i="5" l="1"/>
  <c r="H604" i="5"/>
  <c r="G604" i="5"/>
  <c r="E604" i="5"/>
  <c r="F604" i="5"/>
  <c r="D604" i="5"/>
  <c r="B604" i="5"/>
  <c r="C604" i="5"/>
  <c r="A606" i="5" l="1"/>
  <c r="H605" i="5"/>
  <c r="G605" i="5"/>
  <c r="D605" i="5"/>
  <c r="E605" i="5"/>
  <c r="F605" i="5"/>
  <c r="C605" i="5"/>
  <c r="B605" i="5"/>
  <c r="A607" i="5" l="1"/>
  <c r="H606" i="5"/>
  <c r="G606" i="5"/>
  <c r="E606" i="5"/>
  <c r="C606" i="5"/>
  <c r="F606" i="5"/>
  <c r="D606" i="5"/>
  <c r="B606" i="5"/>
  <c r="A608" i="5" l="1"/>
  <c r="H607" i="5"/>
  <c r="F607" i="5"/>
  <c r="G607" i="5"/>
  <c r="E607" i="5"/>
  <c r="C607" i="5"/>
  <c r="B607" i="5"/>
  <c r="D607" i="5"/>
  <c r="A609" i="5" l="1"/>
  <c r="H608" i="5"/>
  <c r="G608" i="5"/>
  <c r="F608" i="5"/>
  <c r="E608" i="5"/>
  <c r="C608" i="5"/>
  <c r="B608" i="5"/>
  <c r="D608" i="5"/>
  <c r="A610" i="5" l="1"/>
  <c r="H609" i="5"/>
  <c r="F609" i="5"/>
  <c r="G609" i="5"/>
  <c r="E609" i="5"/>
  <c r="D609" i="5"/>
  <c r="C609" i="5"/>
  <c r="B609" i="5"/>
  <c r="A611" i="5" l="1"/>
  <c r="H610" i="5"/>
  <c r="G610" i="5"/>
  <c r="F610" i="5"/>
  <c r="D610" i="5"/>
  <c r="E610" i="5"/>
  <c r="C610" i="5"/>
  <c r="B610" i="5"/>
  <c r="A612" i="5" l="1"/>
  <c r="H611" i="5"/>
  <c r="F611" i="5"/>
  <c r="E611" i="5"/>
  <c r="D611" i="5"/>
  <c r="C611" i="5"/>
  <c r="G611" i="5"/>
  <c r="B611" i="5"/>
  <c r="A613" i="5" l="1"/>
  <c r="H612" i="5"/>
  <c r="F612" i="5"/>
  <c r="D612" i="5"/>
  <c r="E612" i="5"/>
  <c r="C612" i="5"/>
  <c r="B612" i="5"/>
  <c r="G612" i="5"/>
  <c r="A614" i="5" l="1"/>
  <c r="H613" i="5"/>
  <c r="D613" i="5"/>
  <c r="G613" i="5"/>
  <c r="F613" i="5"/>
  <c r="E613" i="5"/>
  <c r="C613" i="5"/>
  <c r="B613" i="5"/>
  <c r="A615" i="5" l="1"/>
  <c r="H614" i="5"/>
  <c r="G614" i="5"/>
  <c r="E614" i="5"/>
  <c r="C614" i="5"/>
  <c r="D614" i="5"/>
  <c r="F614" i="5"/>
  <c r="B614" i="5"/>
  <c r="A616" i="5" l="1"/>
  <c r="H615" i="5"/>
  <c r="G615" i="5"/>
  <c r="D615" i="5"/>
  <c r="C615" i="5"/>
  <c r="F615" i="5"/>
  <c r="B615" i="5"/>
  <c r="E615" i="5"/>
  <c r="A617" i="5" l="1"/>
  <c r="H616" i="5"/>
  <c r="G616" i="5"/>
  <c r="F616" i="5"/>
  <c r="E616" i="5"/>
  <c r="C616" i="5"/>
  <c r="D616" i="5"/>
  <c r="B616" i="5"/>
  <c r="A618" i="5" l="1"/>
  <c r="F617" i="5"/>
  <c r="H617" i="5"/>
  <c r="G617" i="5"/>
  <c r="E617" i="5"/>
  <c r="D617" i="5"/>
  <c r="B617" i="5"/>
  <c r="C617" i="5"/>
  <c r="A619" i="5" l="1"/>
  <c r="H618" i="5"/>
  <c r="G618" i="5"/>
  <c r="F618" i="5"/>
  <c r="E618" i="5"/>
  <c r="B618" i="5"/>
  <c r="D618" i="5"/>
  <c r="C618" i="5"/>
  <c r="A620" i="5" l="1"/>
  <c r="G619" i="5"/>
  <c r="F619" i="5"/>
  <c r="H619" i="5"/>
  <c r="D619" i="5"/>
  <c r="E619" i="5"/>
  <c r="C619" i="5"/>
  <c r="B619" i="5"/>
  <c r="A621" i="5" l="1"/>
  <c r="H620" i="5"/>
  <c r="G620" i="5"/>
  <c r="F620" i="5"/>
  <c r="E620" i="5"/>
  <c r="C620" i="5"/>
  <c r="B620" i="5"/>
  <c r="D620" i="5"/>
  <c r="A622" i="5" l="1"/>
  <c r="H621" i="5"/>
  <c r="D621" i="5"/>
  <c r="G621" i="5"/>
  <c r="F621" i="5"/>
  <c r="E621" i="5"/>
  <c r="C621" i="5"/>
  <c r="B621" i="5"/>
  <c r="A623" i="5" l="1"/>
  <c r="H622" i="5"/>
  <c r="E622" i="5"/>
  <c r="G622" i="5"/>
  <c r="C622" i="5"/>
  <c r="D622" i="5"/>
  <c r="B622" i="5"/>
  <c r="F622" i="5"/>
  <c r="A624" i="5" l="1"/>
  <c r="H623" i="5"/>
  <c r="G623" i="5"/>
  <c r="F623" i="5"/>
  <c r="D623" i="5"/>
  <c r="E623" i="5"/>
  <c r="C623" i="5"/>
  <c r="B623" i="5"/>
  <c r="A625" i="5" l="1"/>
  <c r="H624" i="5"/>
  <c r="G624" i="5"/>
  <c r="E624" i="5"/>
  <c r="F624" i="5"/>
  <c r="C624" i="5"/>
  <c r="D624" i="5"/>
  <c r="B624" i="5"/>
  <c r="A626" i="5" l="1"/>
  <c r="H625" i="5"/>
  <c r="F625" i="5"/>
  <c r="G625" i="5"/>
  <c r="E625" i="5"/>
  <c r="C625" i="5"/>
  <c r="B625" i="5"/>
  <c r="D625" i="5"/>
  <c r="A627" i="5" l="1"/>
  <c r="H626" i="5"/>
  <c r="F626" i="5"/>
  <c r="G626" i="5"/>
  <c r="B626" i="5"/>
  <c r="E626" i="5"/>
  <c r="D626" i="5"/>
  <c r="C626" i="5"/>
  <c r="A628" i="5" l="1"/>
  <c r="H627" i="5"/>
  <c r="G627" i="5"/>
  <c r="F627" i="5"/>
  <c r="D627" i="5"/>
  <c r="E627" i="5"/>
  <c r="C627" i="5"/>
  <c r="B627" i="5"/>
  <c r="A629" i="5" l="1"/>
  <c r="H628" i="5"/>
  <c r="G628" i="5"/>
  <c r="F628" i="5"/>
  <c r="D628" i="5"/>
  <c r="E628" i="5"/>
  <c r="B628" i="5"/>
  <c r="C628" i="5"/>
  <c r="A630" i="5" l="1"/>
  <c r="H629" i="5"/>
  <c r="D629" i="5"/>
  <c r="F629" i="5"/>
  <c r="E629" i="5"/>
  <c r="G629" i="5"/>
  <c r="C629" i="5"/>
  <c r="B629" i="5"/>
  <c r="A631" i="5" l="1"/>
  <c r="H630" i="5"/>
  <c r="E630" i="5"/>
  <c r="F630" i="5"/>
  <c r="C630" i="5"/>
  <c r="G630" i="5"/>
  <c r="D630" i="5"/>
  <c r="B630" i="5"/>
  <c r="A632" i="5" l="1"/>
  <c r="H631" i="5"/>
  <c r="E631" i="5"/>
  <c r="F631" i="5"/>
  <c r="D631" i="5"/>
  <c r="G631" i="5"/>
  <c r="C631" i="5"/>
  <c r="B631" i="5"/>
  <c r="A633" i="5" l="1"/>
  <c r="H632" i="5"/>
  <c r="G632" i="5"/>
  <c r="E632" i="5"/>
  <c r="C632" i="5"/>
  <c r="F632" i="5"/>
  <c r="D632" i="5"/>
  <c r="B632" i="5"/>
  <c r="A634" i="5" l="1"/>
  <c r="G633" i="5"/>
  <c r="F633" i="5"/>
  <c r="H633" i="5"/>
  <c r="E633" i="5"/>
  <c r="D633" i="5"/>
  <c r="C633" i="5"/>
  <c r="B633" i="5"/>
  <c r="A635" i="5" l="1"/>
  <c r="H634" i="5"/>
  <c r="G634" i="5"/>
  <c r="E634" i="5"/>
  <c r="F634" i="5"/>
  <c r="D634" i="5"/>
  <c r="C634" i="5"/>
  <c r="B634" i="5"/>
  <c r="A636" i="5" l="1"/>
  <c r="H635" i="5"/>
  <c r="G635" i="5"/>
  <c r="F635" i="5"/>
  <c r="E635" i="5"/>
  <c r="D635" i="5"/>
  <c r="C635" i="5"/>
  <c r="B635" i="5"/>
  <c r="A637" i="5" l="1"/>
  <c r="H636" i="5"/>
  <c r="G636" i="5"/>
  <c r="F636" i="5"/>
  <c r="E636" i="5"/>
  <c r="B636" i="5"/>
  <c r="D636" i="5"/>
  <c r="C636" i="5"/>
  <c r="A638" i="5" l="1"/>
  <c r="H637" i="5"/>
  <c r="G637" i="5"/>
  <c r="D637" i="5"/>
  <c r="F637" i="5"/>
  <c r="E637" i="5"/>
  <c r="C637" i="5"/>
  <c r="B637" i="5"/>
  <c r="A639" i="5" l="1"/>
  <c r="H638" i="5"/>
  <c r="E638" i="5"/>
  <c r="G638" i="5"/>
  <c r="F638" i="5"/>
  <c r="D638" i="5"/>
  <c r="C638" i="5"/>
  <c r="B638" i="5"/>
  <c r="A640" i="5" l="1"/>
  <c r="H639" i="5"/>
  <c r="G639" i="5"/>
  <c r="F639" i="5"/>
  <c r="E639" i="5"/>
  <c r="C639" i="5"/>
  <c r="B639" i="5"/>
  <c r="D639" i="5"/>
  <c r="A641" i="5" l="1"/>
  <c r="H640" i="5"/>
  <c r="G640" i="5"/>
  <c r="E640" i="5"/>
  <c r="D640" i="5"/>
  <c r="C640" i="5"/>
  <c r="F640" i="5"/>
  <c r="B640" i="5"/>
  <c r="A642" i="5" l="1"/>
  <c r="F641" i="5"/>
  <c r="G641" i="5"/>
  <c r="D641" i="5"/>
  <c r="C641" i="5"/>
  <c r="H641" i="5"/>
  <c r="E641" i="5"/>
  <c r="B641" i="5"/>
  <c r="A643" i="5" l="1"/>
  <c r="H642" i="5"/>
  <c r="G642" i="5"/>
  <c r="E642" i="5"/>
  <c r="D642" i="5"/>
  <c r="F642" i="5"/>
  <c r="C642" i="5"/>
  <c r="B642" i="5"/>
  <c r="A644" i="5" l="1"/>
  <c r="H643" i="5"/>
  <c r="G643" i="5"/>
  <c r="E643" i="5"/>
  <c r="F643" i="5"/>
  <c r="C643" i="5"/>
  <c r="D643" i="5"/>
  <c r="B643" i="5"/>
  <c r="A645" i="5" l="1"/>
  <c r="H644" i="5"/>
  <c r="F644" i="5"/>
  <c r="G644" i="5"/>
  <c r="E644" i="5"/>
  <c r="C644" i="5"/>
  <c r="B644" i="5"/>
  <c r="D644" i="5"/>
  <c r="A646" i="5" l="1"/>
  <c r="H645" i="5"/>
  <c r="G645" i="5"/>
  <c r="D645" i="5"/>
  <c r="F645" i="5"/>
  <c r="E645" i="5"/>
  <c r="C645" i="5"/>
  <c r="B645" i="5"/>
  <c r="A647" i="5" l="1"/>
  <c r="H646" i="5"/>
  <c r="G646" i="5"/>
  <c r="E646" i="5"/>
  <c r="F646" i="5"/>
  <c r="C646" i="5"/>
  <c r="D646" i="5"/>
  <c r="B646" i="5"/>
  <c r="A648" i="5" l="1"/>
  <c r="H647" i="5"/>
  <c r="F647" i="5"/>
  <c r="D647" i="5"/>
  <c r="G647" i="5"/>
  <c r="E647" i="5"/>
  <c r="B647" i="5"/>
  <c r="C647" i="5"/>
  <c r="A649" i="5" l="1"/>
  <c r="H648" i="5"/>
  <c r="E648" i="5"/>
  <c r="F648" i="5"/>
  <c r="C648" i="5"/>
  <c r="D648" i="5"/>
  <c r="B648" i="5"/>
  <c r="G648" i="5"/>
  <c r="A650" i="5" l="1"/>
  <c r="F649" i="5"/>
  <c r="D649" i="5"/>
  <c r="H649" i="5"/>
  <c r="E649" i="5"/>
  <c r="B649" i="5"/>
  <c r="G649" i="5"/>
  <c r="C649" i="5"/>
  <c r="A651" i="5" l="1"/>
  <c r="H650" i="5"/>
  <c r="G650" i="5"/>
  <c r="F650" i="5"/>
  <c r="D650" i="5"/>
  <c r="E650" i="5"/>
  <c r="B650" i="5"/>
  <c r="C650" i="5"/>
  <c r="A652" i="5" l="1"/>
  <c r="G651" i="5"/>
  <c r="H651" i="5"/>
  <c r="F651" i="5"/>
  <c r="D651" i="5"/>
  <c r="C651" i="5"/>
  <c r="E651" i="5"/>
  <c r="B651" i="5"/>
  <c r="A653" i="5" l="1"/>
  <c r="H652" i="5"/>
  <c r="G652" i="5"/>
  <c r="E652" i="5"/>
  <c r="F652" i="5"/>
  <c r="C652" i="5"/>
  <c r="D652" i="5"/>
  <c r="B652" i="5"/>
  <c r="A654" i="5" l="1"/>
  <c r="H653" i="5"/>
  <c r="G653" i="5"/>
  <c r="F653" i="5"/>
  <c r="D653" i="5"/>
  <c r="E653" i="5"/>
  <c r="C653" i="5"/>
  <c r="B653" i="5"/>
  <c r="A655" i="5" l="1"/>
  <c r="H654" i="5"/>
  <c r="G654" i="5"/>
  <c r="E654" i="5"/>
  <c r="F654" i="5"/>
  <c r="C654" i="5"/>
  <c r="D654" i="5"/>
  <c r="B654" i="5"/>
  <c r="A656" i="5" l="1"/>
  <c r="H655" i="5"/>
  <c r="G655" i="5"/>
  <c r="F655" i="5"/>
  <c r="E655" i="5"/>
  <c r="C655" i="5"/>
  <c r="D655" i="5"/>
  <c r="B655" i="5"/>
  <c r="A657" i="5" l="1"/>
  <c r="H656" i="5"/>
  <c r="G656" i="5"/>
  <c r="E656" i="5"/>
  <c r="F656" i="5"/>
  <c r="D656" i="5"/>
  <c r="C656" i="5"/>
  <c r="B656" i="5"/>
  <c r="A658" i="5" l="1"/>
  <c r="H657" i="5"/>
  <c r="F657" i="5"/>
  <c r="G657" i="5"/>
  <c r="E657" i="5"/>
  <c r="C657" i="5"/>
  <c r="B657" i="5"/>
  <c r="D657" i="5"/>
  <c r="A659" i="5" l="1"/>
  <c r="H658" i="5"/>
  <c r="G658" i="5"/>
  <c r="F658" i="5"/>
  <c r="D658" i="5"/>
  <c r="E658" i="5"/>
  <c r="B658" i="5"/>
  <c r="C658" i="5"/>
  <c r="A660" i="5" l="1"/>
  <c r="H659" i="5"/>
  <c r="G659" i="5"/>
  <c r="F659" i="5"/>
  <c r="D659" i="5"/>
  <c r="C659" i="5"/>
  <c r="B659" i="5"/>
  <c r="E659" i="5"/>
  <c r="A661" i="5" l="1"/>
  <c r="H660" i="5"/>
  <c r="G660" i="5"/>
  <c r="F660" i="5"/>
  <c r="D660" i="5"/>
  <c r="E660" i="5"/>
  <c r="B660" i="5"/>
  <c r="C660" i="5"/>
  <c r="A662" i="5" l="1"/>
  <c r="H661" i="5"/>
  <c r="G661" i="5"/>
  <c r="D661" i="5"/>
  <c r="C661" i="5"/>
  <c r="E661" i="5"/>
  <c r="F661" i="5"/>
  <c r="B661" i="5"/>
  <c r="A663" i="5" l="1"/>
  <c r="H662" i="5"/>
  <c r="G662" i="5"/>
  <c r="F662" i="5"/>
  <c r="E662" i="5"/>
  <c r="C662" i="5"/>
  <c r="D662" i="5"/>
  <c r="B662" i="5"/>
  <c r="A664" i="5" l="1"/>
  <c r="H663" i="5"/>
  <c r="F663" i="5"/>
  <c r="E663" i="5"/>
  <c r="G663" i="5"/>
  <c r="C663" i="5"/>
  <c r="B663" i="5"/>
  <c r="D663" i="5"/>
  <c r="A665" i="5" l="1"/>
  <c r="H664" i="5"/>
  <c r="F664" i="5"/>
  <c r="E664" i="5"/>
  <c r="G664" i="5"/>
  <c r="C664" i="5"/>
  <c r="D664" i="5"/>
  <c r="B664" i="5"/>
  <c r="A666" i="5" l="1"/>
  <c r="H665" i="5"/>
  <c r="F665" i="5"/>
  <c r="D665" i="5"/>
  <c r="G665" i="5"/>
  <c r="E665" i="5"/>
  <c r="C665" i="5"/>
  <c r="B665" i="5"/>
  <c r="A667" i="5" l="1"/>
  <c r="H666" i="5"/>
  <c r="G666" i="5"/>
  <c r="F666" i="5"/>
  <c r="E666" i="5"/>
  <c r="D666" i="5"/>
  <c r="C666" i="5"/>
  <c r="B666" i="5"/>
  <c r="A668" i="5" l="1"/>
  <c r="H667" i="5"/>
  <c r="G667" i="5"/>
  <c r="F667" i="5"/>
  <c r="D667" i="5"/>
  <c r="E667" i="5"/>
  <c r="C667" i="5"/>
  <c r="B667" i="5"/>
  <c r="A669" i="5" l="1"/>
  <c r="H668" i="5"/>
  <c r="G668" i="5"/>
  <c r="D668" i="5"/>
  <c r="E668" i="5"/>
  <c r="F668" i="5"/>
  <c r="B668" i="5"/>
  <c r="C668" i="5"/>
  <c r="A670" i="5" l="1"/>
  <c r="H669" i="5"/>
  <c r="G669" i="5"/>
  <c r="D669" i="5"/>
  <c r="E669" i="5"/>
  <c r="F669" i="5"/>
  <c r="C669" i="5"/>
  <c r="B669" i="5"/>
  <c r="A671" i="5" l="1"/>
  <c r="H670" i="5"/>
  <c r="G670" i="5"/>
  <c r="E670" i="5"/>
  <c r="F670" i="5"/>
  <c r="C670" i="5"/>
  <c r="D670" i="5"/>
  <c r="B670" i="5"/>
  <c r="A672" i="5" l="1"/>
  <c r="H671" i="5"/>
  <c r="F671" i="5"/>
  <c r="G671" i="5"/>
  <c r="D671" i="5"/>
  <c r="E671" i="5"/>
  <c r="C671" i="5"/>
  <c r="B671" i="5"/>
  <c r="A673" i="5" l="1"/>
  <c r="H672" i="5"/>
  <c r="F672" i="5"/>
  <c r="G672" i="5"/>
  <c r="E672" i="5"/>
  <c r="C672" i="5"/>
  <c r="D672" i="5"/>
  <c r="B672" i="5"/>
  <c r="A674" i="5" l="1"/>
  <c r="F673" i="5"/>
  <c r="H673" i="5"/>
  <c r="G673" i="5"/>
  <c r="C673" i="5"/>
  <c r="E673" i="5"/>
  <c r="D673" i="5"/>
  <c r="B673" i="5"/>
  <c r="A675" i="5" l="1"/>
  <c r="H674" i="5"/>
  <c r="G674" i="5"/>
  <c r="F674" i="5"/>
  <c r="E674" i="5"/>
  <c r="D674" i="5"/>
  <c r="C674" i="5"/>
  <c r="B674" i="5"/>
  <c r="A676" i="5" l="1"/>
  <c r="G675" i="5"/>
  <c r="H675" i="5"/>
  <c r="F675" i="5"/>
  <c r="E675" i="5"/>
  <c r="C675" i="5"/>
  <c r="B675" i="5"/>
  <c r="D675" i="5"/>
  <c r="A677" i="5" l="1"/>
  <c r="H676" i="5"/>
  <c r="G676" i="5"/>
  <c r="F676" i="5"/>
  <c r="E676" i="5"/>
  <c r="D676" i="5"/>
  <c r="C676" i="5"/>
  <c r="B676" i="5"/>
  <c r="A678" i="5" l="1"/>
  <c r="H677" i="5"/>
  <c r="G677" i="5"/>
  <c r="D677" i="5"/>
  <c r="F677" i="5"/>
  <c r="E677" i="5"/>
  <c r="C677" i="5"/>
  <c r="B677" i="5"/>
  <c r="A679" i="5" l="1"/>
  <c r="H678" i="5"/>
  <c r="G678" i="5"/>
  <c r="E678" i="5"/>
  <c r="C678" i="5"/>
  <c r="F678" i="5"/>
  <c r="D678" i="5"/>
  <c r="B678" i="5"/>
  <c r="A680" i="5" l="1"/>
  <c r="H679" i="5"/>
  <c r="G679" i="5"/>
  <c r="F679" i="5"/>
  <c r="E679" i="5"/>
  <c r="D679" i="5"/>
  <c r="C679" i="5"/>
  <c r="B679" i="5"/>
  <c r="A681" i="5" l="1"/>
  <c r="H680" i="5"/>
  <c r="F680" i="5"/>
  <c r="E680" i="5"/>
  <c r="C680" i="5"/>
  <c r="G680" i="5"/>
  <c r="D680" i="5"/>
  <c r="B680" i="5"/>
  <c r="A682" i="5" l="1"/>
  <c r="F681" i="5"/>
  <c r="H681" i="5"/>
  <c r="G681" i="5"/>
  <c r="B681" i="5"/>
  <c r="C681" i="5"/>
  <c r="E681" i="5"/>
  <c r="D681" i="5"/>
  <c r="A683" i="5" l="1"/>
  <c r="H682" i="5"/>
  <c r="G682" i="5"/>
  <c r="F682" i="5"/>
  <c r="D682" i="5"/>
  <c r="E682" i="5"/>
  <c r="C682" i="5"/>
  <c r="B682" i="5"/>
  <c r="A684" i="5" l="1"/>
  <c r="H683" i="5"/>
  <c r="G683" i="5"/>
  <c r="F683" i="5"/>
  <c r="D683" i="5"/>
  <c r="C683" i="5"/>
  <c r="B683" i="5"/>
  <c r="E683" i="5"/>
  <c r="A685" i="5" l="1"/>
  <c r="H684" i="5"/>
  <c r="G684" i="5"/>
  <c r="F684" i="5"/>
  <c r="E684" i="5"/>
  <c r="D684" i="5"/>
  <c r="C684" i="5"/>
  <c r="B684" i="5"/>
  <c r="A686" i="5" l="1"/>
  <c r="H685" i="5"/>
  <c r="G685" i="5"/>
  <c r="D685" i="5"/>
  <c r="F685" i="5"/>
  <c r="E685" i="5"/>
  <c r="C685" i="5"/>
  <c r="B685" i="5"/>
  <c r="A687" i="5" l="1"/>
  <c r="H686" i="5"/>
  <c r="G686" i="5"/>
  <c r="E686" i="5"/>
  <c r="C686" i="5"/>
  <c r="D686" i="5"/>
  <c r="F686" i="5"/>
  <c r="B686" i="5"/>
  <c r="A688" i="5" l="1"/>
  <c r="H687" i="5"/>
  <c r="G687" i="5"/>
  <c r="E687" i="5"/>
  <c r="D687" i="5"/>
  <c r="C687" i="5"/>
  <c r="F687" i="5"/>
  <c r="B687" i="5"/>
  <c r="A689" i="5" l="1"/>
  <c r="H688" i="5"/>
  <c r="G688" i="5"/>
  <c r="E688" i="5"/>
  <c r="C688" i="5"/>
  <c r="D688" i="5"/>
  <c r="F688" i="5"/>
  <c r="B688" i="5"/>
  <c r="A690" i="5" l="1"/>
  <c r="F689" i="5"/>
  <c r="H689" i="5"/>
  <c r="G689" i="5"/>
  <c r="E689" i="5"/>
  <c r="D689" i="5"/>
  <c r="C689" i="5"/>
  <c r="B689" i="5"/>
  <c r="A691" i="5" l="1"/>
  <c r="G690" i="5"/>
  <c r="F690" i="5"/>
  <c r="H690" i="5"/>
  <c r="E690" i="5"/>
  <c r="D690" i="5"/>
  <c r="C690" i="5"/>
  <c r="B690" i="5"/>
  <c r="A692" i="5" l="1"/>
  <c r="G691" i="5"/>
  <c r="F691" i="5"/>
  <c r="H691" i="5"/>
  <c r="E691" i="5"/>
  <c r="D691" i="5"/>
  <c r="C691" i="5"/>
  <c r="B691" i="5"/>
  <c r="A693" i="5" l="1"/>
  <c r="H692" i="5"/>
  <c r="F692" i="5"/>
  <c r="G692" i="5"/>
  <c r="D692" i="5"/>
  <c r="E692" i="5"/>
  <c r="B692" i="5"/>
  <c r="C692" i="5"/>
  <c r="A694" i="5" l="1"/>
  <c r="H693" i="5"/>
  <c r="G693" i="5"/>
  <c r="D693" i="5"/>
  <c r="F693" i="5"/>
  <c r="C693" i="5"/>
  <c r="E693" i="5"/>
  <c r="B693" i="5"/>
  <c r="A695" i="5" l="1"/>
  <c r="H694" i="5"/>
  <c r="G694" i="5"/>
  <c r="E694" i="5"/>
  <c r="F694" i="5"/>
  <c r="C694" i="5"/>
  <c r="D694" i="5"/>
  <c r="B694" i="5"/>
  <c r="A696" i="5" l="1"/>
  <c r="H695" i="5"/>
  <c r="E695" i="5"/>
  <c r="D695" i="5"/>
  <c r="G695" i="5"/>
  <c r="C695" i="5"/>
  <c r="B695" i="5"/>
  <c r="F695" i="5"/>
  <c r="A697" i="5" l="1"/>
  <c r="H696" i="5"/>
  <c r="E696" i="5"/>
  <c r="F696" i="5"/>
  <c r="C696" i="5"/>
  <c r="D696" i="5"/>
  <c r="G696" i="5"/>
  <c r="B696" i="5"/>
  <c r="A698" i="5" l="1"/>
  <c r="H697" i="5"/>
  <c r="F697" i="5"/>
  <c r="E697" i="5"/>
  <c r="D697" i="5"/>
  <c r="C697" i="5"/>
  <c r="G697" i="5"/>
  <c r="B697" i="5"/>
  <c r="A699" i="5" l="1"/>
  <c r="H698" i="5"/>
  <c r="G698" i="5"/>
  <c r="F698" i="5"/>
  <c r="E698" i="5"/>
  <c r="C698" i="5"/>
  <c r="D698" i="5"/>
  <c r="B698" i="5"/>
  <c r="A700" i="5" l="1"/>
  <c r="E7" i="5" s="1"/>
  <c r="H699" i="5"/>
  <c r="G699" i="5"/>
  <c r="F699" i="5"/>
  <c r="E699" i="5"/>
  <c r="C699" i="5"/>
  <c r="B699" i="5"/>
  <c r="D699" i="5"/>
  <c r="A701" i="5" l="1"/>
  <c r="H700" i="5"/>
  <c r="G700" i="5"/>
  <c r="E10" i="5" s="1" a="1"/>
  <c r="E10" i="5" s="1"/>
  <c r="F700" i="5"/>
  <c r="E9" i="5" s="1"/>
  <c r="E700" i="5"/>
  <c r="E8" i="5" s="1"/>
  <c r="D700" i="5"/>
  <c r="B700" i="5"/>
  <c r="C700" i="5"/>
  <c r="A702" i="5" l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H701" i="5"/>
  <c r="G701" i="5"/>
  <c r="E701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670DD6-793A-4876-83FB-BCEEF69C4F23}" keepAlive="1" name="Query - loan_portfolio_raw" description="Connection to the 'loan_portfolio_raw' query in the workbook." type="5" refreshedVersion="8" background="1" saveData="1">
    <dbPr connection="Provider=Microsoft.Mashup.OleDb.1;Data Source=$Workbook$;Location=loan_portfolio_raw;Extended Properties=&quot;&quot;" command="SELECT * FROM [loan_portfolio_raw]"/>
  </connection>
  <connection id="2" xr16:uid="{CDB02872-E2AE-4860-88C5-DF0300953310}" keepAlive="1" name="Query - tblLoansRaw" description="Connection to the 'tblLoansRaw' query in the workbook." type="5" refreshedVersion="0" background="1">
    <dbPr connection="Provider=Microsoft.Mashup.OleDb.1;Data Source=$Workbook$;Location=tblLoansRaw;Extended Properties=&quot;&quot;" command="SELECT * FROM [tblLoansRaw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<sst xmlns="http://schemas.openxmlformats.org/spreadsheetml/2006/main" count="411" uniqueCount="315">
  <si>
    <t>Region</t>
  </si>
  <si>
    <t>Home</t>
  </si>
  <si>
    <t>Mumbai</t>
  </si>
  <si>
    <t>High</t>
  </si>
  <si>
    <t>Business</t>
  </si>
  <si>
    <t>Bengaluru</t>
  </si>
  <si>
    <t>Auto</t>
  </si>
  <si>
    <t>Hyderabad</t>
  </si>
  <si>
    <t>Personal</t>
  </si>
  <si>
    <t>Delhi NCR</t>
  </si>
  <si>
    <t>Low</t>
  </si>
  <si>
    <t>Medium</t>
  </si>
  <si>
    <t>Ahmedabad</t>
  </si>
  <si>
    <t>Chennai</t>
  </si>
  <si>
    <t>Education</t>
  </si>
  <si>
    <t>Jaipur</t>
  </si>
  <si>
    <t>Pune</t>
  </si>
  <si>
    <t>A</t>
  </si>
  <si>
    <t>B</t>
  </si>
  <si>
    <t>C</t>
  </si>
  <si>
    <t>Data Quality Check</t>
  </si>
  <si>
    <t>Result</t>
  </si>
  <si>
    <t>Status</t>
  </si>
  <si>
    <t>Total Records</t>
  </si>
  <si>
    <t>Total Columns</t>
  </si>
  <si>
    <t>Duplicate Loan IDs</t>
  </si>
  <si>
    <t>Missing Loan IDs</t>
  </si>
  <si>
    <t>Missing Customer IDs</t>
  </si>
  <si>
    <t>Negative Loan Amounts</t>
  </si>
  <si>
    <t>Invalid Credit Scores</t>
  </si>
  <si>
    <t>Invalid Interest Rates</t>
  </si>
  <si>
    <t>Invalid Tenure</t>
  </si>
  <si>
    <t>Invalid DPD</t>
  </si>
  <si>
    <t>Invalid Default Flags</t>
  </si>
  <si>
    <t>Domain</t>
  </si>
  <si>
    <t>Banking / BFSI / Financial Analytics</t>
  </si>
  <si>
    <t>Dataset</t>
  </si>
  <si>
    <t>10,000 synthetic loan records</t>
  </si>
  <si>
    <t>Microsoft Excel</t>
  </si>
  <si>
    <t>Data Period</t>
  </si>
  <si>
    <t>2023–2026</t>
  </si>
  <si>
    <t>Portfolio Analytics, Risk Analysis, Financial Decision Engine &amp; Executive Dashboard</t>
  </si>
  <si>
    <t>Project Overview</t>
  </si>
  <si>
    <t>Business Problem</t>
  </si>
  <si>
    <t>Financial institutions need to monitor loan portfolios, identify credit and delinquency risks, understand portfolio performance, and evaluate borrower-level financial decisions. This project develops an Excel-based analytical model to transform loan-level data into actionable portfolio insights and financial recommendations.</t>
  </si>
  <si>
    <t>2. Which loan types contribute the most to the portfolio?</t>
  </si>
  <si>
    <t>1. What is the total loan portfolio and outstanding exposure?</t>
  </si>
  <si>
    <t xml:space="preserve">3. Which regions have the highest loan exposure and delinquency?            </t>
  </si>
  <si>
    <t xml:space="preserve">4. How does credit score relate to loan risk?                               </t>
  </si>
  <si>
    <t xml:space="preserve">5. Which loans/customers represent higher financial risk?                   </t>
  </si>
  <si>
    <t xml:space="preserve">6. How much interest has been paid and how much remains?                    </t>
  </si>
  <si>
    <t xml:space="preserve">7. What happens to loan cost when interest rates change?                    </t>
  </si>
  <si>
    <t>8. Should a borrower prepay a loan or continue the existing repayment plan?</t>
  </si>
  <si>
    <t>Category</t>
  </si>
  <si>
    <t>Data Preparation</t>
  </si>
  <si>
    <t>Financial Modeling</t>
  </si>
  <si>
    <t>Advanced Analysis</t>
  </si>
  <si>
    <t>What-If Analysis, Goal Seek, Scenario Manager, Solver</t>
  </si>
  <si>
    <t>Visualization</t>
  </si>
  <si>
    <t>Sheet</t>
  </si>
  <si>
    <t>Purpose</t>
  </si>
  <si>
    <t>01_README</t>
  </si>
  <si>
    <t>02_RAW_DATA</t>
  </si>
  <si>
    <t>03_DATA_CLEANING</t>
  </si>
  <si>
    <t>Data quality &amp; validation</t>
  </si>
  <si>
    <t>04_LOAN_CALCULATOR</t>
  </si>
  <si>
    <t>05_AMORTIZATION</t>
  </si>
  <si>
    <t>06_PORTFOLIO_ANALYSIS</t>
  </si>
  <si>
    <t>07_RISK_ANALYSIS</t>
  </si>
  <si>
    <t>08_FORECASTING</t>
  </si>
  <si>
    <t>Portfolio forecasting</t>
  </si>
  <si>
    <t>09_SCENARIO_ANALYSIS</t>
  </si>
  <si>
    <t>10_DECISION_ENGINE</t>
  </si>
  <si>
    <t>11_DASHBOARD</t>
  </si>
  <si>
    <r>
      <rPr>
        <b/>
        <sz val="14"/>
        <color theme="1"/>
        <rFont val="Aptos Narrow"/>
        <family val="2"/>
        <scheme val="minor"/>
      </rPr>
      <t>LOAN PORTFOLIO &amp; FINANCIAL DECISION ENGINE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11"/>
        <color theme="1"/>
        <rFont val="Aptos Narrow"/>
        <family val="2"/>
        <scheme val="minor"/>
      </rPr>
      <t>Advanced Excel | Banking &amp; Financial Analytics</t>
    </r>
  </si>
  <si>
    <t>Workbook Structure</t>
  </si>
  <si>
    <t>Important note</t>
  </si>
  <si>
    <r>
      <t>Data Note:</t>
    </r>
    <r>
      <rPr>
        <sz val="11"/>
        <color theme="1"/>
        <rFont val="Aptos Narrow"/>
        <family val="2"/>
        <scheme val="minor"/>
      </rPr>
      <t xml:space="preserve"> The dataset used in this project is synthetic and created for educational and portfolio purposes. It does not represent actual customer or financial institution data.</t>
    </r>
  </si>
  <si>
    <t>Key Business Questions</t>
  </si>
  <si>
    <t>LOAN CALCULATOR &amp; FINANCIAL ANALYSIS ENGINE</t>
  </si>
  <si>
    <t>Value</t>
  </si>
  <si>
    <t>Loan Selection</t>
  </si>
  <si>
    <t>Select Loan ID</t>
  </si>
  <si>
    <t xml:space="preserve">Customer ID     </t>
  </si>
  <si>
    <t xml:space="preserve">Customer Age    </t>
  </si>
  <si>
    <t xml:space="preserve">Gender          </t>
  </si>
  <si>
    <t xml:space="preserve">Employment Type </t>
  </si>
  <si>
    <t xml:space="preserve">Annual Income   </t>
  </si>
  <si>
    <t>Customer Segment</t>
  </si>
  <si>
    <t xml:space="preserve">Region          </t>
  </si>
  <si>
    <t>Loan Information</t>
  </si>
  <si>
    <t>Borrower Information</t>
  </si>
  <si>
    <t>Loan Type</t>
  </si>
  <si>
    <t>Loan Amount</t>
  </si>
  <si>
    <t>Interest Rate</t>
  </si>
  <si>
    <t>Tenure</t>
  </si>
  <si>
    <t>Loan Start Date</t>
  </si>
  <si>
    <t>Loan End Date</t>
  </si>
  <si>
    <t>Original EMI</t>
  </si>
  <si>
    <t>Financial Calculation Engine</t>
  </si>
  <si>
    <t>Calculated EMI</t>
  </si>
  <si>
    <t>Total Repayment</t>
  </si>
  <si>
    <t>Total Interest</t>
  </si>
  <si>
    <t>Principal Repaid</t>
  </si>
  <si>
    <t>Outstanding Principal</t>
  </si>
  <si>
    <t>Payments Made</t>
  </si>
  <si>
    <t>Payments Remaining</t>
  </si>
  <si>
    <t>Risk Snapshot</t>
  </si>
  <si>
    <t>Credit Score</t>
  </si>
  <si>
    <t>Debt-to-Income</t>
  </si>
  <si>
    <t>Loan-to-Income</t>
  </si>
  <si>
    <t>Days Past Due</t>
  </si>
  <si>
    <t>Payments Missed</t>
  </si>
  <si>
    <t>Payment Status</t>
  </si>
  <si>
    <t>Default Flag</t>
  </si>
  <si>
    <t>Risk Category</t>
  </si>
  <si>
    <t>Financial Health</t>
  </si>
  <si>
    <t>LOAN AMORTIZATION SCHEDULE</t>
  </si>
  <si>
    <t>Month-by-month principal, interest and outstanding balance analysis</t>
  </si>
  <si>
    <t>Loan summary</t>
  </si>
  <si>
    <t>Tenure (Months)</t>
  </si>
  <si>
    <t>Monthly EMI</t>
  </si>
  <si>
    <t>Payment #</t>
  </si>
  <si>
    <t>Payment Date</t>
  </si>
  <si>
    <t>Opening Balance</t>
  </si>
  <si>
    <t>EMI</t>
  </si>
  <si>
    <t>Interest</t>
  </si>
  <si>
    <t>Principal</t>
  </si>
  <si>
    <t>Closing Balance</t>
  </si>
  <si>
    <t>Principal %</t>
  </si>
  <si>
    <t>Total Payments</t>
  </si>
  <si>
    <t>Total Principal</t>
  </si>
  <si>
    <t>Final Balance</t>
  </si>
  <si>
    <t>Interest % of Repayment</t>
  </si>
  <si>
    <t>Portfolio Performance &amp; Exposure Analysis</t>
  </si>
  <si>
    <t>Executive KPIs</t>
  </si>
  <si>
    <t>Total Loans</t>
  </si>
  <si>
    <t>Total Loan Amount</t>
  </si>
  <si>
    <t>Total Interest Paid</t>
  </si>
  <si>
    <t>Default Rate</t>
  </si>
  <si>
    <t>Portfolio Overview</t>
  </si>
  <si>
    <t>Loan Mix</t>
  </si>
  <si>
    <t>Regional Analysis</t>
  </si>
  <si>
    <t>Risk &amp; Delinquency</t>
  </si>
  <si>
    <t>Loan Type Performance</t>
  </si>
  <si>
    <t>Average Loan Amount</t>
  </si>
  <si>
    <t>Average Interest Rate</t>
  </si>
  <si>
    <t>Average Credit Score</t>
  </si>
  <si>
    <t>Average DTI</t>
  </si>
  <si>
    <t>Number of Loans</t>
  </si>
  <si>
    <t>Outstanding</t>
  </si>
  <si>
    <t>Portfolio Share</t>
  </si>
  <si>
    <t>Loans</t>
  </si>
  <si>
    <t>Avg Credit Score</t>
  </si>
  <si>
    <t>Avg Loan</t>
  </si>
  <si>
    <t>Avg Rate</t>
  </si>
  <si>
    <t>Avg EMI</t>
  </si>
  <si>
    <t>DPD</t>
  </si>
  <si>
    <t>DPD Bucket</t>
  </si>
  <si>
    <t>Current (0)</t>
  </si>
  <si>
    <t>1–30 Days</t>
  </si>
  <si>
    <t>31–60 Days</t>
  </si>
  <si>
    <t>61–90 Days</t>
  </si>
  <si>
    <t>90+ Days</t>
  </si>
  <si>
    <t>% of Loans</t>
  </si>
  <si>
    <t>% of Exposure</t>
  </si>
  <si>
    <t>CREDIT &amp; LOAN RISK ANALYSIS</t>
  </si>
  <si>
    <t>RISK EXECUTIVE KPIs</t>
  </si>
  <si>
    <t>High Risk Loans</t>
  </si>
  <si>
    <t>High Risk %</t>
  </si>
  <si>
    <t>90+ DPD Rate</t>
  </si>
  <si>
    <t>RISK CATEGORY ANALYSIS</t>
  </si>
  <si>
    <t>CREDIT SCORE RISK ANALYSIS</t>
  </si>
  <si>
    <t>Credit Score Band</t>
  </si>
  <si>
    <t>&lt;600</t>
  </si>
  <si>
    <t>600-649</t>
  </si>
  <si>
    <t>650-699</t>
  </si>
  <si>
    <t>700-749</t>
  </si>
  <si>
    <t>750+</t>
  </si>
  <si>
    <t>DEBT-TO-INCOME RISK</t>
  </si>
  <si>
    <t>DTI Band</t>
  </si>
  <si>
    <t>&lt;20%</t>
  </si>
  <si>
    <t>20-35%</t>
  </si>
  <si>
    <t>35-50%</t>
  </si>
  <si>
    <t>50-60%</t>
  </si>
  <si>
    <t>&gt;60%</t>
  </si>
  <si>
    <t>Loan ID</t>
  </si>
  <si>
    <t>Customer ID</t>
  </si>
  <si>
    <t>DTI</t>
  </si>
  <si>
    <t>Risk</t>
  </si>
  <si>
    <t>HIGH-RISK LOAN PORTFOLIO</t>
  </si>
  <si>
    <t>Month</t>
  </si>
  <si>
    <t>Loans Originated</t>
  </si>
  <si>
    <t>Forecast Month</t>
  </si>
  <si>
    <t>Forecast Loans</t>
  </si>
  <si>
    <t>Forecast Loan Amount</t>
  </si>
  <si>
    <t>LOAN PORTFOLIO SCENARIO ANALYSIS</t>
  </si>
  <si>
    <t>Scenario Inputs</t>
  </si>
  <si>
    <t>Scenario Outputs</t>
  </si>
  <si>
    <t>Interest Rate Scenario</t>
  </si>
  <si>
    <t>Default Rate Scenario</t>
  </si>
  <si>
    <t>Tenure Scenario</t>
  </si>
  <si>
    <t>Prepayment Scenario</t>
  </si>
  <si>
    <t>Base Default Rate</t>
  </si>
  <si>
    <t>Base</t>
  </si>
  <si>
    <t>Scenario</t>
  </si>
  <si>
    <t>Defaulted Loans</t>
  </si>
  <si>
    <t>Defaulted Exposure</t>
  </si>
  <si>
    <t>Optimistic</t>
  </si>
  <si>
    <t>Moderate Stress</t>
  </si>
  <si>
    <t>Severe Stress</t>
  </si>
  <si>
    <t>Prepayment Rate</t>
  </si>
  <si>
    <t>Loans Prepaid</t>
  </si>
  <si>
    <t>Principal Recovered</t>
  </si>
  <si>
    <t>MANAGEMENT SCENARIO SUMMARY</t>
  </si>
  <si>
    <t>Impact</t>
  </si>
  <si>
    <t>Business Interpretation</t>
  </si>
  <si>
    <t>Interest +2%</t>
  </si>
  <si>
    <t>Higher EMI</t>
  </si>
  <si>
    <t>Borrower affordability pressure</t>
  </si>
  <si>
    <t>Default +5%</t>
  </si>
  <si>
    <t>Higher loss exposure</t>
  </si>
  <si>
    <t>Increased credit risk</t>
  </si>
  <si>
    <t>Tenure +24 months</t>
  </si>
  <si>
    <t>Lower EMI</t>
  </si>
  <si>
    <t>Higher total interest</t>
  </si>
  <si>
    <t>Prepayment +20%</t>
  </si>
  <si>
    <t>Lower outstanding</t>
  </si>
  <si>
    <t>Reduced future interest income</t>
  </si>
  <si>
    <t>FINANCIAL LOAN DECISION ENGINE</t>
  </si>
  <si>
    <t>Applicant Input Section</t>
  </si>
  <si>
    <t>Annual Income</t>
  </si>
  <si>
    <t>Calculated Metrics</t>
  </si>
  <si>
    <t>Metric</t>
  </si>
  <si>
    <t>EMI-to-Income</t>
  </si>
  <si>
    <t>Credit Risk Level</t>
  </si>
  <si>
    <t>Affordability</t>
  </si>
  <si>
    <t>LOAN ORIGINATION FORECAST &amp; TREND ANALYSIS</t>
  </si>
  <si>
    <t>Loan Amount Originated</t>
  </si>
  <si>
    <t>Avg Loan Amount</t>
  </si>
  <si>
    <t>Cohort Default Rate</t>
  </si>
  <si>
    <t>Historical Origination Performance</t>
  </si>
  <si>
    <t>12-Month Origination Forecast</t>
  </si>
  <si>
    <t>Forecast Default Rate</t>
  </si>
  <si>
    <t>Forecast</t>
  </si>
  <si>
    <t>Forecast Period</t>
  </si>
  <si>
    <t>Total Forecast Loans</t>
  </si>
  <si>
    <t>Total Forecast Loan Amount</t>
  </si>
  <si>
    <t>Avg Monthly Originations</t>
  </si>
  <si>
    <t>Avg Forecast Loan Size</t>
  </si>
  <si>
    <t>Avg Forecast Default Rate</t>
  </si>
  <si>
    <t>Jul-2026 – Jun-2027</t>
  </si>
  <si>
    <t>Base Interest Rate (%)</t>
  </si>
  <si>
    <t>Interest Rate Change (pp)</t>
  </si>
  <si>
    <t>Base Tenure (Months)</t>
  </si>
  <si>
    <t>Tenure Change (Months)</t>
  </si>
  <si>
    <t>Default Rate Change (pp)</t>
  </si>
  <si>
    <t>Interest Rate (%)</t>
  </si>
  <si>
    <t>Estimated_EMI</t>
  </si>
  <si>
    <t>Decision Assessment</t>
  </si>
  <si>
    <t>Credit Score Component</t>
  </si>
  <si>
    <t>DTI Component</t>
  </si>
  <si>
    <t>Affordability Component</t>
  </si>
  <si>
    <t>Repayment Component</t>
  </si>
  <si>
    <t>Decision Score</t>
  </si>
  <si>
    <t>FINAL LENDING DECISION</t>
  </si>
  <si>
    <t>Executive Portfolio Risk Dashboard</t>
  </si>
  <si>
    <t>TOTAL LOAN AMOUNT</t>
  </si>
  <si>
    <t>OUTSTANDING PRINCIPAL</t>
  </si>
  <si>
    <t>AVERAGE CREDIT SCORE</t>
  </si>
  <si>
    <t>AVG INTEREST RATE</t>
  </si>
  <si>
    <t>LOAN PORTFOLIO &amp; FINANCIAL DECISION ENGINE</t>
  </si>
  <si>
    <t>All</t>
  </si>
  <si>
    <t>DEFAULT EXPOSURE BY LOAN TYPE</t>
  </si>
  <si>
    <t>Default Exposure (Cr)</t>
  </si>
  <si>
    <t>REGION</t>
  </si>
  <si>
    <t>RISK</t>
  </si>
  <si>
    <t>LN000438</t>
  </si>
  <si>
    <t>LOAN TYPE</t>
  </si>
  <si>
    <t>LN000390</t>
  </si>
  <si>
    <t>Interactive Portfolio Analytics • Credit Risk • Financial Modelling • Decision Support</t>
  </si>
  <si>
    <t>Macro/Security Note</t>
  </si>
  <si>
    <t>Macro-Enabled Dashboard</t>
  </si>
  <si>
    <t>Excel Tables, Data Validation, Data Quality Checks, Conditional Formatting</t>
  </si>
  <si>
    <t>Analytical Functions</t>
  </si>
  <si>
    <t>Risk Analytics</t>
  </si>
  <si>
    <t>Interactivity</t>
  </si>
  <si>
    <t>Automation</t>
  </si>
  <si>
    <t>Excel &amp; Analytics Skills Demonstrated</t>
  </si>
  <si>
    <t>Techniques Demonstrated</t>
  </si>
  <si>
    <t>SUMIFS, COUNTIFS, AVERAGEIFS, SUMPRODUCT, XLOOKUP, FILTER, IFERROR</t>
  </si>
  <si>
    <t>PMT, IPMT, PPMT, PV, FV, Amortization</t>
  </si>
  <si>
    <t>Default Rate, DPD Analysis, Credit Risk Segmentation, Exposure Analysis</t>
  </si>
  <si>
    <t>KPI Cards, Dynamic Charts, Executive Dashboard</t>
  </si>
  <si>
    <t>Dynamic Dropdown Filters</t>
  </si>
  <si>
    <t>VBA Macro – Reset Dashboard Filters</t>
  </si>
  <si>
    <t>Project documentation &amp; navigation</t>
  </si>
  <si>
    <t>Loan-level source dataset</t>
  </si>
  <si>
    <t>Borrower-level EMI calculations</t>
  </si>
  <si>
    <t>Loan repayment schedule</t>
  </si>
  <si>
    <t>Portfolio KPIs &amp; exposure analysis</t>
  </si>
  <si>
    <t>Credit, default &amp; delinquency analytics</t>
  </si>
  <si>
    <t>Interest-rate &amp; financial what-if modelling</t>
  </si>
  <si>
    <t>Borrower financial decision support</t>
  </si>
  <si>
    <t>Interactive executive portfolio dashboard</t>
  </si>
  <si>
    <t>Advanced Portfolio Project</t>
  </si>
  <si>
    <t>Objective</t>
  </si>
  <si>
    <t>Build an end-to-end Excel-based financial analytics solution for monitoring a simulated loan portfolio, identifying credit and delinquency risks, modelling loan economics, evaluating financial scenarios, and supporting borrower-level lending decisions.</t>
  </si>
  <si>
    <t>PROJECT TYPE</t>
  </si>
  <si>
    <t>DATASET</t>
  </si>
  <si>
    <t>PERIOD</t>
  </si>
  <si>
    <t>PLATFORM</t>
  </si>
  <si>
    <t>10,000 Loans</t>
  </si>
  <si>
    <t>Primary Deliverable</t>
  </si>
  <si>
    <r>
      <t xml:space="preserve">The dashboard includes a VBA-powered RESET FILTERS button that resets Loan Type, Region, and Risk Category to </t>
    </r>
    <r>
      <rPr>
        <b/>
        <sz val="12"/>
        <color theme="6" tint="-0.499984740745262"/>
        <rFont val="Aptos Narrow"/>
        <family val="2"/>
        <scheme val="minor"/>
      </rPr>
      <t>All</t>
    </r>
    <r>
      <rPr>
        <b/>
        <sz val="11"/>
        <color theme="5" tint="-0.249977111117893"/>
        <rFont val="Aptos Narrow"/>
        <family val="2"/>
        <scheme val="minor"/>
      </rPr>
      <t xml:space="preserve">. When opening the macro-enabled version of the workbook, users may need to select </t>
    </r>
    <r>
      <rPr>
        <b/>
        <sz val="12"/>
        <color theme="6" tint="-0.499984740745262"/>
        <rFont val="Aptos Narrow"/>
        <family val="2"/>
        <scheme val="minor"/>
      </rPr>
      <t>Enable Content / Enable Macros</t>
    </r>
    <r>
      <rPr>
        <b/>
        <sz val="11"/>
        <color theme="5" tint="-0.249977111117893"/>
        <rFont val="Aptos Narrow"/>
        <family val="2"/>
        <scheme val="minor"/>
      </rPr>
      <t xml:space="preserve"> for this functionality to work.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</si>
</sst>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 &quot;₹&quot;\ * #,##0.00_ ;_ &quot;₹&quot;\ * \-#,##0.00_ ;_ &quot;₹&quot;\ * &quot;-&quot;??_ ;_ @_ "/>
    <numFmt numFmtId="164" formatCode="[$₹-439]#,##0.00"/>
    <numFmt numFmtId="165" formatCode="_ [$₹-439]* #,##0.00_ ;_ [$₹-439]* \-#,##0.00_ ;_ [$₹-439]* &quot;-&quot;??_ ;_ @_ "/>
    <numFmt numFmtId="166" formatCode="mmm/yyyy"/>
    <numFmt numFmtId="167" formatCode="_ [$₹-4009]\ * #,##0.00_ ;_ [$₹-4009]\ * \-#,##0.00_ ;_ [$₹-4009]\ * &quot;-&quot;??_ ;_ @_ "/>
    <numFmt numFmtId="168" formatCode="0.000%"/>
    <numFmt numFmtId="169" formatCode="&quot;₹&quot;0.00\ &quot;Cr&quot;"/>
  </numFmts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21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2"/>
      <color theme="5" tint="-0.249977111117893"/>
      <name val="Aptos Narrow"/>
      <family val="2"/>
      <scheme val="minor"/>
    </font>
    <font>
      <b/>
      <sz val="12"/>
      <color theme="6" tint="-0.499984740745262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2" applyNumberFormat="0" applyAlignment="0" applyProtection="0"/>
    <xf numFmtId="44" fontId="3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center"/>
    </xf>
    <xf numFmtId="9" fontId="0" fillId="0" borderId="0" xfId="1" applyFont="1"/>
    <xf numFmtId="165" fontId="0" fillId="0" borderId="0" xfId="0" applyNumberFormat="1"/>
    <xf numFmtId="0" fontId="4" fillId="0" borderId="0" xfId="0" applyFont="1" applyAlignment="1">
      <alignment horizontal="center"/>
    </xf>
    <xf numFmtId="10" fontId="0" fillId="0" borderId="0" xfId="1" applyNumberFormat="1" applyFont="1"/>
    <xf numFmtId="165" fontId="0" fillId="0" borderId="0" xfId="0" applyNumberFormat="1" applyAlignment="1">
      <alignment wrapText="1"/>
    </xf>
    <xf numFmtId="0" fontId="1" fillId="0" borderId="0" xfId="0" applyFont="1" applyAlignment="1"/>
    <xf numFmtId="0" fontId="1" fillId="0" borderId="0" xfId="0" applyFont="1" applyAlignment="1">
      <alignment vertical="center" wrapText="1"/>
    </xf>
    <xf numFmtId="165" fontId="0" fillId="0" borderId="0" xfId="0" applyNumberFormat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2" borderId="0" xfId="2"/>
    <xf numFmtId="0" fontId="7" fillId="3" borderId="0" xfId="3"/>
    <xf numFmtId="0" fontId="8" fillId="4" borderId="0" xfId="4"/>
    <xf numFmtId="0" fontId="7" fillId="3" borderId="0" xfId="3" applyAlignment="1">
      <alignment vertical="center" wrapText="1"/>
    </xf>
    <xf numFmtId="10" fontId="7" fillId="3" borderId="0" xfId="3" applyNumberFormat="1" applyAlignment="1">
      <alignment horizontal="right" vertical="center" wrapText="1"/>
    </xf>
    <xf numFmtId="165" fontId="7" fillId="3" borderId="0" xfId="3" applyNumberFormat="1" applyAlignment="1">
      <alignment horizontal="right" vertical="center" wrapText="1"/>
    </xf>
    <xf numFmtId="0" fontId="8" fillId="4" borderId="0" xfId="4" applyAlignment="1">
      <alignment vertical="center" wrapText="1"/>
    </xf>
    <xf numFmtId="0" fontId="8" fillId="4" borderId="0" xfId="4" applyAlignment="1">
      <alignment horizontal="right" vertical="center" wrapText="1"/>
    </xf>
    <xf numFmtId="10" fontId="8" fillId="4" borderId="0" xfId="4" applyNumberFormat="1" applyAlignment="1">
      <alignment horizontal="right" vertical="center" wrapText="1"/>
    </xf>
    <xf numFmtId="165" fontId="8" fillId="4" borderId="0" xfId="4" applyNumberFormat="1" applyAlignment="1">
      <alignment horizontal="right" vertical="center" wrapText="1"/>
    </xf>
    <xf numFmtId="0" fontId="6" fillId="2" borderId="0" xfId="2" applyAlignment="1">
      <alignment vertical="center" wrapText="1"/>
    </xf>
    <xf numFmtId="0" fontId="6" fillId="2" borderId="0" xfId="2" applyAlignment="1">
      <alignment horizontal="right" vertical="center" wrapText="1"/>
    </xf>
    <xf numFmtId="10" fontId="6" fillId="2" borderId="0" xfId="2" applyNumberFormat="1" applyAlignment="1">
      <alignment horizontal="right" vertical="center" wrapText="1"/>
    </xf>
    <xf numFmtId="165" fontId="6" fillId="2" borderId="0" xfId="2" applyNumberFormat="1" applyAlignment="1">
      <alignment horizontal="right" vertical="center" wrapText="1"/>
    </xf>
    <xf numFmtId="165" fontId="7" fillId="3" borderId="0" xfId="3" applyNumberFormat="1"/>
    <xf numFmtId="10" fontId="7" fillId="3" borderId="0" xfId="3" applyNumberFormat="1"/>
    <xf numFmtId="165" fontId="6" fillId="2" borderId="0" xfId="2" applyNumberFormat="1"/>
    <xf numFmtId="10" fontId="6" fillId="2" borderId="0" xfId="2" applyNumberFormat="1"/>
    <xf numFmtId="0" fontId="9" fillId="5" borderId="2" xfId="5"/>
    <xf numFmtId="165" fontId="9" fillId="5" borderId="2" xfId="5" applyNumberFormat="1"/>
    <xf numFmtId="10" fontId="9" fillId="5" borderId="2" xfId="5" applyNumberFormat="1"/>
    <xf numFmtId="165" fontId="9" fillId="5" borderId="2" xfId="5" applyNumberFormat="1" applyAlignment="1">
      <alignment horizontal="right" vertical="center" wrapText="1"/>
    </xf>
    <xf numFmtId="0" fontId="2" fillId="0" borderId="0" xfId="0" applyFont="1" applyAlignment="1"/>
    <xf numFmtId="9" fontId="0" fillId="0" borderId="0" xfId="0" applyNumberFormat="1"/>
    <xf numFmtId="0" fontId="0" fillId="0" borderId="0" xfId="0" applyFont="1"/>
    <xf numFmtId="10" fontId="0" fillId="0" borderId="0" xfId="0" applyNumberFormat="1"/>
    <xf numFmtId="0" fontId="5" fillId="0" borderId="0" xfId="0" applyFont="1" applyAlignment="1"/>
    <xf numFmtId="166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44" fontId="0" fillId="0" borderId="0" xfId="6" applyFont="1"/>
    <xf numFmtId="44" fontId="0" fillId="0" borderId="0" xfId="0" applyNumberFormat="1"/>
    <xf numFmtId="2" fontId="0" fillId="0" borderId="0" xfId="0" applyNumberFormat="1"/>
    <xf numFmtId="0" fontId="10" fillId="0" borderId="0" xfId="0" applyFont="1"/>
    <xf numFmtId="165" fontId="10" fillId="0" borderId="0" xfId="0" applyNumberFormat="1" applyFont="1"/>
    <xf numFmtId="14" fontId="10" fillId="0" borderId="0" xfId="0" applyNumberFormat="1" applyFont="1"/>
    <xf numFmtId="0" fontId="1" fillId="7" borderId="0" xfId="0" applyFont="1" applyFill="1"/>
    <xf numFmtId="164" fontId="10" fillId="0" borderId="0" xfId="0" applyNumberFormat="1" applyFont="1"/>
    <xf numFmtId="9" fontId="10" fillId="0" borderId="0" xfId="1" applyFont="1"/>
    <xf numFmtId="168" fontId="10" fillId="0" borderId="0" xfId="1" applyNumberFormat="1" applyFont="1"/>
    <xf numFmtId="165" fontId="1" fillId="6" borderId="0" xfId="0" applyNumberFormat="1" applyFont="1" applyFill="1"/>
    <xf numFmtId="0" fontId="1" fillId="6" borderId="0" xfId="0" applyFont="1" applyFill="1"/>
    <xf numFmtId="9" fontId="1" fillId="6" borderId="0" xfId="1" applyFont="1" applyFill="1"/>
    <xf numFmtId="10" fontId="1" fillId="6" borderId="0" xfId="1" applyNumberFormat="1" applyFont="1" applyFill="1"/>
    <xf numFmtId="2" fontId="1" fillId="6" borderId="0" xfId="0" applyNumberFormat="1" applyFont="1" applyFill="1"/>
    <xf numFmtId="0" fontId="13" fillId="8" borderId="0" xfId="0" applyFont="1" applyFill="1" applyAlignment="1"/>
    <xf numFmtId="0" fontId="7" fillId="3" borderId="0" xfId="3" applyAlignment="1">
      <alignment horizontal="right" vertical="center" wrapText="1"/>
    </xf>
    <xf numFmtId="0" fontId="0" fillId="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6" fillId="8" borderId="0" xfId="0" applyFont="1" applyFill="1" applyAlignment="1">
      <alignment horizontal="center" vertical="center"/>
    </xf>
    <xf numFmtId="0" fontId="18" fillId="8" borderId="0" xfId="0" applyFont="1" applyFill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1" fillId="11" borderId="0" xfId="0" applyFont="1" applyFill="1"/>
    <xf numFmtId="14" fontId="0" fillId="11" borderId="0" xfId="0" applyNumberFormat="1" applyFill="1"/>
    <xf numFmtId="0" fontId="0" fillId="11" borderId="0" xfId="0" applyFill="1" applyAlignment="1"/>
    <xf numFmtId="0" fontId="0" fillId="11" borderId="0" xfId="0" applyFill="1" applyAlignment="1">
      <alignment horizontal="center"/>
    </xf>
    <xf numFmtId="14" fontId="0" fillId="11" borderId="0" xfId="0" applyNumberFormat="1" applyFill="1" applyAlignment="1">
      <alignment horizontal="center" wrapText="1"/>
    </xf>
    <xf numFmtId="14" fontId="0" fillId="11" borderId="0" xfId="0" applyNumberFormat="1" applyFill="1" applyAlignment="1">
      <alignment wrapText="1"/>
    </xf>
    <xf numFmtId="0" fontId="15" fillId="11" borderId="0" xfId="0" applyFont="1" applyFill="1" applyAlignment="1">
      <alignment horizontal="center"/>
    </xf>
    <xf numFmtId="0" fontId="20" fillId="11" borderId="0" xfId="0" applyFont="1" applyFill="1" applyAlignment="1">
      <alignment horizontal="center" vertical="center"/>
    </xf>
    <xf numFmtId="0" fontId="20" fillId="11" borderId="0" xfId="0" applyFont="1" applyFill="1" applyAlignment="1">
      <alignment horizontal="center"/>
    </xf>
    <xf numFmtId="0" fontId="19" fillId="11" borderId="0" xfId="0" applyFont="1" applyFill="1"/>
    <xf numFmtId="0" fontId="20" fillId="11" borderId="0" xfId="0" applyFont="1" applyFill="1"/>
    <xf numFmtId="0" fontId="1" fillId="10" borderId="0" xfId="0" applyFont="1" applyFill="1"/>
    <xf numFmtId="164" fontId="0" fillId="10" borderId="0" xfId="0" applyNumberFormat="1" applyFill="1"/>
    <xf numFmtId="9" fontId="0" fillId="10" borderId="0" xfId="1" applyFont="1" applyFill="1"/>
    <xf numFmtId="0" fontId="0" fillId="10" borderId="1" xfId="0" applyFont="1" applyFill="1" applyBorder="1"/>
    <xf numFmtId="0" fontId="0" fillId="7" borderId="0" xfId="0" applyFill="1"/>
    <xf numFmtId="0" fontId="17" fillId="10" borderId="0" xfId="0" applyFont="1" applyFill="1"/>
    <xf numFmtId="14" fontId="17" fillId="10" borderId="0" xfId="0" applyNumberFormat="1" applyFont="1" applyFill="1"/>
    <xf numFmtId="14" fontId="19" fillId="11" borderId="0" xfId="0" applyNumberFormat="1" applyFont="1" applyFill="1" applyAlignment="1">
      <alignment horizontal="center" vertical="center" wrapText="1"/>
    </xf>
    <xf numFmtId="0" fontId="15" fillId="11" borderId="0" xfId="0" applyFont="1" applyFill="1" applyAlignment="1">
      <alignment horizontal="center"/>
    </xf>
    <xf numFmtId="0" fontId="20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wrapText="1"/>
    </xf>
    <xf numFmtId="14" fontId="20" fillId="11" borderId="0" xfId="0" applyNumberFormat="1" applyFont="1" applyFill="1" applyAlignment="1">
      <alignment horizontal="center" wrapText="1"/>
    </xf>
    <xf numFmtId="14" fontId="0" fillId="11" borderId="0" xfId="0" applyNumberFormat="1" applyFill="1" applyAlignment="1">
      <alignment horizontal="center" wrapText="1"/>
    </xf>
    <xf numFmtId="14" fontId="20" fillId="11" borderId="0" xfId="0" applyNumberFormat="1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2" fillId="9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1" fillId="8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10" borderId="0" xfId="0" applyFill="1" applyAlignment="1">
      <alignment horizontal="center"/>
    </xf>
    <xf numFmtId="0" fontId="17" fillId="10" borderId="0" xfId="0" applyFont="1" applyFill="1" applyAlignment="1">
      <alignment horizontal="center"/>
    </xf>
    <xf numFmtId="169" fontId="15" fillId="0" borderId="0" xfId="0" applyNumberFormat="1" applyFont="1" applyAlignment="1">
      <alignment horizontal="center" vertical="center" wrapText="1"/>
    </xf>
    <xf numFmtId="169" fontId="14" fillId="0" borderId="0" xfId="0" applyNumberFormat="1" applyFont="1" applyAlignment="1">
      <alignment horizontal="center" vertical="center" wrapText="1"/>
    </xf>
    <xf numFmtId="10" fontId="14" fillId="0" borderId="0" xfId="1" applyNumberFormat="1" applyFont="1" applyAlignment="1">
      <alignment horizontal="center"/>
    </xf>
    <xf numFmtId="169" fontId="14" fillId="0" borderId="0" xfId="0" applyNumberFormat="1" applyFont="1" applyAlignment="1">
      <alignment horizontal="center" wrapText="1"/>
    </xf>
    <xf numFmtId="10" fontId="14" fillId="0" borderId="0" xfId="1" applyNumberFormat="1" applyFont="1" applyAlignment="1">
      <alignment horizontal="center" wrapText="1"/>
    </xf>
    <xf numFmtId="2" fontId="14" fillId="0" borderId="0" xfId="0" applyNumberFormat="1" applyFont="1" applyAlignment="1">
      <alignment horizontal="center"/>
    </xf>
  </cellXfs>
  <cellStyles count="7">
    <cellStyle name="Bad" xfId="3" builtinId="27"/>
    <cellStyle name="Currency" xfId="6" builtinId="4"/>
    <cellStyle name="Good" xfId="2" builtinId="26"/>
    <cellStyle name="Input" xfId="5" builtinId="20"/>
    <cellStyle name="Neutral" xfId="4" builtinId="28"/>
    <cellStyle name="Normal" xfId="0" builtinId="0"/>
    <cellStyle name="Percent" xfId="1" builtinId="5"/>
  </cellStyles>
  <dxfs count="2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78299627-2F8F-469A-9E98-13D7CAC4239D}"/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Outstanding by Loan Type (Cr)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'06_PORTFOLIO_ANALYSIS'!$F$8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339F-42C3-BDA7-A35EDE4E323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₹ 85.62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59394988336217"/>
                      <c:h val="0.2605437635512952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0-339F-42C3-BDA7-A35EDE4E32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'06_PORTFOLIO_ANALYSIS'!$G$7:$J$7</c15:sqref>
                  </c15:fullRef>
                </c:ext>
              </c:extLst>
              <c:f>'06_PORTFOLIO_ANALYSIS'!$I$7</c:f>
              <c:strCache>
                <c:ptCount val="1"/>
                <c:pt idx="0">
                  <c:v>Outstanding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'06_PORTFOLIO_ANALYSIS'!$G$8:$J$8</c15:sqref>
                  </c15:fullRef>
                </c:ext>
              </c:extLst>
              <c:f>'06_PORTFOLIO_ANALYSIS'!$I$8</c:f>
              <c:numCache>
                <c:formatCode>_ [$₹-439]* #,##0.00_ ;_ [$₹-439]* \-#,##0.00_ ;_ [$₹-439]* "-"??_ ;_ @_ </c:formatCode>
                <c:ptCount val="1"/>
                <c:pt idx="0">
                  <c:v>856230019.14000082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9F-42C3-BDA7-A35EDE4E3233}"/>
            </c:ext>
          </c:extLst>
        </c:ser>
        <c:ser>
          <c:idx val="1"/>
          <c:order val="1"/>
          <c:tx>
            <c:strRef>
              <c:f>'06_PORTFOLIO_ANALYSIS'!$F$9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39F-42C3-BDA7-A35EDE4E3233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₹778.96</a:t>
                    </a:r>
                  </a:p>
                </c:rich>
              </c:tx>
              <c:numFmt formatCode="_ [$₹-439]* #,##0.00_ ;_ [$₹-439]* \-#,##0.00_ ;_ [$₹-439]* &quot;-&quot;??_ ;_ @_ 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151290541048988"/>
                      <c:h val="0.2605437635512952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B-339F-42C3-BDA7-A35EDE4E32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'06_PORTFOLIO_ANALYSIS'!$G$7:$J$7</c15:sqref>
                  </c15:fullRef>
                </c:ext>
              </c:extLst>
              <c:f>'06_PORTFOLIO_ANALYSIS'!$I$7</c:f>
              <c:strCache>
                <c:ptCount val="1"/>
                <c:pt idx="0">
                  <c:v>Outstanding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'06_PORTFOLIO_ANALYSIS'!$G$9:$J$9</c15:sqref>
                  </c15:fullRef>
                </c:ext>
              </c:extLst>
              <c:f>'06_PORTFOLIO_ANALYSIS'!$I$9</c:f>
              <c:numCache>
                <c:formatCode>_ [$₹-439]* #,##0.00_ ;_ [$₹-439]* \-#,##0.00_ ;_ [$₹-439]* "-"??_ ;_ @_ </c:formatCode>
                <c:ptCount val="1"/>
                <c:pt idx="0">
                  <c:v>7789583045.9000149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39F-42C3-BDA7-A35EDE4E3233}"/>
            </c:ext>
          </c:extLst>
        </c:ser>
        <c:ser>
          <c:idx val="2"/>
          <c:order val="2"/>
          <c:tx>
            <c:strRef>
              <c:f>'06_PORTFOLIO_ANALYSIS'!$F$10</c:f>
              <c:strCache>
                <c:ptCount val="1"/>
                <c:pt idx="0">
                  <c:v>Auto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9F-42C3-BDA7-A35EDE4E323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₹115.10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345887576190833"/>
                      <c:h val="0.2605437635512952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5-339F-42C3-BDA7-A35EDE4E32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'06_PORTFOLIO_ANALYSIS'!$G$7:$J$7</c15:sqref>
                  </c15:fullRef>
                </c:ext>
              </c:extLst>
              <c:f>'06_PORTFOLIO_ANALYSIS'!$I$7</c:f>
              <c:strCache>
                <c:ptCount val="1"/>
                <c:pt idx="0">
                  <c:v>Outstanding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'06_PORTFOLIO_ANALYSIS'!$G$10:$J$10</c15:sqref>
                  </c15:fullRef>
                </c:ext>
              </c:extLst>
              <c:f>'06_PORTFOLIO_ANALYSIS'!$I$10</c:f>
              <c:numCache>
                <c:formatCode>_ [$₹-439]* #,##0.00_ ;_ [$₹-439]* \-#,##0.00_ ;_ [$₹-439]* "-"??_ ;_ @_ </c:formatCode>
                <c:ptCount val="1"/>
                <c:pt idx="0">
                  <c:v>1151000433.1900008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9F-42C3-BDA7-A35EDE4E3233}"/>
            </c:ext>
          </c:extLst>
        </c:ser>
        <c:ser>
          <c:idx val="3"/>
          <c:order val="3"/>
          <c:tx>
            <c:strRef>
              <c:f>'06_PORTFOLIO_ANALYSIS'!$F$11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39F-42C3-BDA7-A35EDE4E323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₹52.72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241835352547215"/>
                      <c:h val="0.2605437635512952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26-339F-42C3-BDA7-A35EDE4E32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'06_PORTFOLIO_ANALYSIS'!$G$7:$J$7</c15:sqref>
                  </c15:fullRef>
                </c:ext>
              </c:extLst>
              <c:f>'06_PORTFOLIO_ANALYSIS'!$I$7</c:f>
              <c:strCache>
                <c:ptCount val="1"/>
                <c:pt idx="0">
                  <c:v>Outstanding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'06_PORTFOLIO_ANALYSIS'!$G$11:$J$11</c15:sqref>
                  </c15:fullRef>
                </c:ext>
              </c:extLst>
              <c:f>'06_PORTFOLIO_ANALYSIS'!$I$11</c:f>
              <c:numCache>
                <c:formatCode>_ [$₹-439]* #,##0.00_ ;_ [$₹-439]* \-#,##0.00_ ;_ [$₹-439]* "-"??_ ;_ @_ </c:formatCode>
                <c:ptCount val="1"/>
                <c:pt idx="0">
                  <c:v>527200454.11999995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39F-42C3-BDA7-A35EDE4E3233}"/>
            </c:ext>
          </c:extLst>
        </c:ser>
        <c:ser>
          <c:idx val="4"/>
          <c:order val="4"/>
          <c:tx>
            <c:strRef>
              <c:f>'06_PORTFOLIO_ANALYSIS'!$F$12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A3C-492E-BA60-CD39BECAF2B0}"/>
              </c:ext>
            </c:extLst>
          </c:dPt>
          <c:dLbls>
            <c:dLbl>
              <c:idx val="0"/>
              <c:layout>
                <c:manualLayout>
                  <c:x val="-1.0950346322798443E-16"/>
                  <c:y val="5.79710144927536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₹233.64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45159530438709"/>
                      <c:h val="0.2605437635512952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8-7A3C-492E-BA60-CD39BECAF2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'06_PORTFOLIO_ANALYSIS'!$G$7:$J$7</c15:sqref>
                  </c15:fullRef>
                </c:ext>
              </c:extLst>
              <c:f>'06_PORTFOLIO_ANALYSIS'!$I$7</c:f>
              <c:strCache>
                <c:ptCount val="1"/>
                <c:pt idx="0">
                  <c:v>Outstanding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'06_PORTFOLIO_ANALYSIS'!$G$12:$J$12</c15:sqref>
                  </c15:fullRef>
                </c:ext>
              </c:extLst>
              <c:f>'06_PORTFOLIO_ANALYSIS'!$I$12</c:f>
              <c:numCache>
                <c:formatCode>_ [$₹-439]* #,##0.00_ ;_ [$₹-439]* \-#,##0.00_ ;_ [$₹-439]* "-"??_ ;_ @_ </c:formatCode>
                <c:ptCount val="1"/>
                <c:pt idx="0">
                  <c:v>2336362510.0500007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339F-42C3-BDA7-A35EDE4E32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36467840"/>
        <c:axId val="579107184"/>
      </c:barChart>
      <c:catAx>
        <c:axId val="1836467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79107184"/>
        <c:crosses val="autoZero"/>
        <c:auto val="1"/>
        <c:lblAlgn val="ctr"/>
        <c:lblOffset val="100"/>
        <c:noMultiLvlLbl val="0"/>
      </c:catAx>
      <c:valAx>
        <c:axId val="5791071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3646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Regional Default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'06_PORTFOLIO_ANALYSIS'!$A$19</c:f>
              <c:strCache>
                <c:ptCount val="1"/>
                <c:pt idx="0">
                  <c:v>Delhi NCR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'06_PORTFOLIO_ANALYSIS'!$B$19:$F$19</c15:sqref>
                  </c15:fullRef>
                </c:ext>
              </c:extLst>
              <c:f>'06_PORTFOLIO_ANALYSIS'!$E$19</c:f>
              <c:numCache>
                <c:formatCode>_ [$₹-439]* #,##0.00_ ;_ [$₹-439]* \-#,##0.00_ ;_ [$₹-439]* "-"??_ ;_ @_ </c:formatCode>
                <c:ptCount val="1"/>
                <c:pt idx="0" formatCode="0.00%">
                  <c:v>1.8604651162790697E-2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4-47BC-8CE6-319E2F5ED21C}"/>
            </c:ext>
          </c:extLst>
        </c:ser>
        <c:ser>
          <c:idx val="5"/>
          <c:order val="5"/>
          <c:tx>
            <c:strRef>
              <c:f>'06_PORTFOLIO_ANALYSIS'!$A$24</c:f>
              <c:strCache>
                <c:ptCount val="1"/>
                <c:pt idx="0">
                  <c:v>Pune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'06_PORTFOLIO_ANALYSIS'!$B$24:$F$24</c15:sqref>
                  </c15:fullRef>
                </c:ext>
              </c:extLst>
              <c:f>'06_PORTFOLIO_ANALYSIS'!$E$24</c:f>
              <c:numCache>
                <c:formatCode>_ [$₹-439]* #,##0.00_ ;_ [$₹-439]* \-#,##0.00_ ;_ [$₹-439]* "-"??_ ;_ @_ </c:formatCode>
                <c:ptCount val="1"/>
                <c:pt idx="0" formatCode="0.00%">
                  <c:v>2.2243713733075435E-2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EC4-47BC-8CE6-319E2F5ED21C}"/>
            </c:ext>
          </c:extLst>
        </c:ser>
        <c:ser>
          <c:idx val="6"/>
          <c:order val="6"/>
          <c:tx>
            <c:strRef>
              <c:f>'06_PORTFOLIO_ANALYSIS'!$A$25</c:f>
              <c:strCache>
                <c:ptCount val="1"/>
                <c:pt idx="0">
                  <c:v>Ahmedabad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'06_PORTFOLIO_ANALYSIS'!$B$25:$F$25</c15:sqref>
                  </c15:fullRef>
                </c:ext>
              </c:extLst>
              <c:f>'06_PORTFOLIO_ANALYSIS'!$E$25</c:f>
              <c:numCache>
                <c:formatCode>_ [$₹-439]* #,##0.00_ ;_ [$₹-439]* \-#,##0.00_ ;_ [$₹-439]* "-"??_ ;_ @_ </c:formatCode>
                <c:ptCount val="1"/>
                <c:pt idx="0" formatCode="0.00%">
                  <c:v>2.2850924918389554E-2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EC4-47BC-8CE6-319E2F5ED21C}"/>
            </c:ext>
          </c:extLst>
        </c:ser>
        <c:ser>
          <c:idx val="7"/>
          <c:order val="7"/>
          <c:tx>
            <c:strRef>
              <c:f>'06_PORTFOLIO_ANALYSIS'!$A$26</c:f>
              <c:strCache>
                <c:ptCount val="1"/>
                <c:pt idx="0">
                  <c:v>Chennai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'06_PORTFOLIO_ANALYSIS'!$B$26:$F$26</c15:sqref>
                  </c15:fullRef>
                </c:ext>
              </c:extLst>
              <c:f>'06_PORTFOLIO_ANALYSIS'!$E$26</c:f>
              <c:numCache>
                <c:formatCode>_ [$₹-439]* #,##0.00_ ;_ [$₹-439]* \-#,##0.00_ ;_ [$₹-439]* "-"??_ ;_ @_ </c:formatCode>
                <c:ptCount val="1"/>
                <c:pt idx="0" formatCode="0.00%">
                  <c:v>1.9624573378839591E-2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C4-47BC-8CE6-319E2F5ED21C}"/>
            </c:ext>
          </c:extLst>
        </c:ser>
        <c:ser>
          <c:idx val="1"/>
          <c:order val="1"/>
          <c:tx>
            <c:strRef>
              <c:f>'06_PORTFOLIO_ANALYSIS'!$A$20</c:f>
              <c:strCache>
                <c:ptCount val="1"/>
                <c:pt idx="0">
                  <c:v>Jaipur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'06_PORTFOLIO_ANALYSIS'!$B$20:$F$20</c15:sqref>
                  </c15:fullRef>
                </c:ext>
              </c:extLst>
              <c:f>'06_PORTFOLIO_ANALYSIS'!$E$20</c:f>
              <c:numCache>
                <c:formatCode>_ [$₹-439]* #,##0.00_ ;_ [$₹-439]* \-#,##0.00_ ;_ [$₹-439]* "-"??_ ;_ @_ </c:formatCode>
                <c:ptCount val="1"/>
                <c:pt idx="0" formatCode="0.00%">
                  <c:v>2.4555461473327687E-2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C4-47BC-8CE6-319E2F5ED21C}"/>
            </c:ext>
          </c:extLst>
        </c:ser>
        <c:ser>
          <c:idx val="2"/>
          <c:order val="2"/>
          <c:tx>
            <c:strRef>
              <c:f>'06_PORTFOLIO_ANALYSIS'!$A$21</c:f>
              <c:strCache>
                <c:ptCount val="1"/>
                <c:pt idx="0">
                  <c:v>Mumbai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'06_PORTFOLIO_ANALYSIS'!$B$21:$F$21</c15:sqref>
                  </c15:fullRef>
                </c:ext>
              </c:extLst>
              <c:f>'06_PORTFOLIO_ANALYSIS'!$E$21</c:f>
              <c:numCache>
                <c:formatCode>_ [$₹-439]* #,##0.00_ ;_ [$₹-439]* \-#,##0.00_ ;_ [$₹-439]* "-"??_ ;_ @_ </c:formatCode>
                <c:ptCount val="1"/>
                <c:pt idx="0" formatCode="0.00%">
                  <c:v>2.1276595744680851E-2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C4-47BC-8CE6-319E2F5ED21C}"/>
            </c:ext>
          </c:extLst>
        </c:ser>
        <c:ser>
          <c:idx val="3"/>
          <c:order val="3"/>
          <c:tx>
            <c:strRef>
              <c:f>'06_PORTFOLIO_ANALYSIS'!$A$22</c:f>
              <c:strCache>
                <c:ptCount val="1"/>
                <c:pt idx="0">
                  <c:v>Bengaluru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'06_PORTFOLIO_ANALYSIS'!$B$22:$F$22</c15:sqref>
                  </c15:fullRef>
                </c:ext>
              </c:extLst>
              <c:f>'06_PORTFOLIO_ANALYSIS'!$E$22</c:f>
              <c:numCache>
                <c:formatCode>_ [$₹-439]* #,##0.00_ ;_ [$₹-439]* \-#,##0.00_ ;_ [$₹-439]* "-"??_ ;_ @_ </c:formatCode>
                <c:ptCount val="1"/>
                <c:pt idx="0" formatCode="0.00%">
                  <c:v>1.928374655647383E-2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4-47BC-8CE6-319E2F5ED21C}"/>
            </c:ext>
          </c:extLst>
        </c:ser>
        <c:ser>
          <c:idx val="4"/>
          <c:order val="4"/>
          <c:tx>
            <c:strRef>
              <c:f>'06_PORTFOLIO_ANALYSIS'!$A$23</c:f>
              <c:strCache>
                <c:ptCount val="1"/>
                <c:pt idx="0">
                  <c:v>Hyderabad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'06_PORTFOLIO_ANALYSIS'!$B$18:$F$18</c15:sqref>
                  </c15:fullRef>
                </c:ext>
              </c:extLst>
              <c:f>'06_PORTFOLIO_ANALYSIS'!$E$18</c:f>
              <c:strCache>
                <c:ptCount val="1"/>
                <c:pt idx="0">
                  <c:v>Default Rate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'06_PORTFOLIO_ANALYSIS'!$B$23:$F$23</c15:sqref>
                  </c15:fullRef>
                </c:ext>
              </c:extLst>
              <c:f>'06_PORTFOLIO_ANALYSIS'!$E$23</c:f>
              <c:numCache>
                <c:formatCode>_ [$₹-439]* #,##0.00_ ;_ [$₹-439]* \-#,##0.00_ ;_ [$₹-439]* "-"??_ ;_ @_ </c:formatCode>
                <c:ptCount val="1"/>
                <c:pt idx="0" formatCode="0.00%">
                  <c:v>1.2987012987012988E-2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C4-47BC-8CE6-319E2F5ED2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57057520"/>
        <c:axId val="457056560"/>
        <c:extLst/>
      </c:barChart>
      <c:catAx>
        <c:axId val="4570575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7056560"/>
        <c:crosses val="autoZero"/>
        <c:auto val="1"/>
        <c:lblAlgn val="ctr"/>
        <c:lblOffset val="100"/>
        <c:noMultiLvlLbl val="0"/>
      </c:catAx>
      <c:valAx>
        <c:axId val="457056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705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Loans by Delinquency (DPD)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'06_PORTFOLIO_ANALYSIS'!$J$30</c:f>
              <c:strCache>
                <c:ptCount val="1"/>
                <c:pt idx="0">
                  <c:v>Loans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'06_PORTFOLIO_ANALYSIS'!$I$31:$I$35</c:f>
              <c:strCache>
                <c:ptCount val="5"/>
                <c:pt idx="0">
                  <c:v>Current (0)</c:v>
                </c:pt>
                <c:pt idx="1">
                  <c:v>1–30 Days</c:v>
                </c:pt>
                <c:pt idx="2">
                  <c:v>31–60 Days</c:v>
                </c:pt>
                <c:pt idx="3">
                  <c:v>61–90 Days</c:v>
                </c:pt>
                <c:pt idx="4">
                  <c:v>90+ Days</c:v>
                </c:pt>
              </c:strCache>
            </c:strRef>
          </c:cat>
          <c:val>
            <c:numRef>
              <c:f>'06_PORTFOLIO_ANALYSIS'!$J$31:$J$35</c:f>
              <c:numCache>
                <c:formatCode>General</c:formatCode>
                <c:ptCount val="5"/>
                <c:pt idx="0">
                  <c:v>8429</c:v>
                </c:pt>
                <c:pt idx="1">
                  <c:v>1407</c:v>
                </c:pt>
                <c:pt idx="2">
                  <c:v>35</c:v>
                </c:pt>
                <c:pt idx="3">
                  <c:v>55</c:v>
                </c:pt>
                <c:pt idx="4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BE-46BE-8701-5F861483D0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627678560"/>
        <c:axId val="627681440"/>
      </c:barChart>
      <c:catAx>
        <c:axId val="627678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681440"/>
        <c:crosses val="autoZero"/>
        <c:auto val="1"/>
        <c:lblAlgn val="ctr"/>
        <c:lblOffset val="100"/>
        <c:noMultiLvlLbl val="0"/>
      </c:catAx>
      <c:valAx>
        <c:axId val="62768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67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IN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Risk Category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IN"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'07_RISK_ANALYSIS'!$H$6</c:f>
              <c:strCache>
                <c:ptCount val="1"/>
                <c:pt idx="0">
                  <c:v>Loans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A1-4650-B88A-E8DF3561D4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7A1-4650-B88A-E8DF3561D4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A1-4650-B88A-E8DF3561D40C}"/>
              </c:ext>
            </c:extLst>
          </c:dPt>
          <c:dLbls>
            <c:dLbl>
              <c:idx val="0"/>
              <c:layout>
                <c:manualLayout>
                  <c:x val="3.8518527505051622E-2"/>
                  <c:y val="-8.5024145964812087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7A1-4650-B88A-E8DF3561D40C}"/>
                </c:ext>
              </c:extLst>
            </c:dLbl>
            <c:dLbl>
              <c:idx val="1"/>
              <c:layout>
                <c:manualLayout>
                  <c:x val="9.7777800589746416E-2"/>
                  <c:y val="3.5426727485338358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A1-4650-B88A-E8DF3561D40C}"/>
                </c:ext>
              </c:extLst>
            </c:dLbl>
            <c:dLbl>
              <c:idx val="2"/>
              <c:layout>
                <c:manualLayout>
                  <c:x val="-0.11555558251515491"/>
                  <c:y val="-2.8341381988270749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A1-4650-B88A-E8DF3561D4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'07_RISK_ANALYSIS'!$G$7:$G$9</c:f>
              <c:strCache>
                <c:ptCount val="3"/>
                <c:pt idx="0">
                  <c:v>Low</c:v>
                </c:pt>
                <c:pt idx="1">
                  <c:v>Medium</c:v>
                </c:pt>
                <c:pt idx="2">
                  <c:v>High</c:v>
                </c:pt>
              </c:strCache>
            </c:strRef>
          </c:cat>
          <c:val>
            <c:numRef>
              <c:f>'07_RISK_ANALYSIS'!$H$7:$H$9</c:f>
              <c:numCache>
                <c:formatCode>General</c:formatCode>
                <c:ptCount val="3"/>
                <c:pt idx="0">
                  <c:v>1364</c:v>
                </c:pt>
                <c:pt idx="1">
                  <c:v>3705</c:v>
                </c:pt>
                <c:pt idx="2">
                  <c:v>4931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1-4650-B88A-E8DF3561D4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IN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12-Month Loan Origination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IN"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'08_FORECASTING'!$J$5</c:f>
              <c:strCache>
                <c:ptCount val="1"/>
                <c:pt idx="0">
                  <c:v>Forecast Loan Amount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'08_FORECASTING'!$H$6:$H$17</c:f>
              <c:numCache>
                <c:formatCode>mmm/yyyy</c:formatCode>
                <c:ptCount val="12"/>
                <c:pt idx="0">
                  <c:v>46204</c:v>
                </c:pt>
                <c:pt idx="1">
                  <c:v>46235</c:v>
                </c:pt>
                <c:pt idx="2">
                  <c:v>46266</c:v>
                </c:pt>
                <c:pt idx="3">
                  <c:v>46296</c:v>
                </c:pt>
                <c:pt idx="4">
                  <c:v>46327</c:v>
                </c:pt>
                <c:pt idx="5">
                  <c:v>46357</c:v>
                </c:pt>
                <c:pt idx="6">
                  <c:v>46388</c:v>
                </c:pt>
                <c:pt idx="7">
                  <c:v>46419</c:v>
                </c:pt>
                <c:pt idx="8">
                  <c:v>46447</c:v>
                </c:pt>
                <c:pt idx="9">
                  <c:v>46478</c:v>
                </c:pt>
                <c:pt idx="10">
                  <c:v>46508</c:v>
                </c:pt>
                <c:pt idx="11">
                  <c:v>46539</c:v>
                </c:pt>
              </c:numCache>
            </c:numRef>
          </c:cat>
          <c:val>
            <c:numRef>
              <c:f>'08_FORECASTING'!$J$6:$J$17</c:f>
              <c:numCache>
                <c:formatCode>_("₹"* #,##0.00_);_("₹"* \(#,##0.00\);_("₹"* "-"??_);_(@_)</c:formatCode>
                <c:ptCount val="12"/>
                <c:pt idx="0">
                  <c:v>402368954.19312334</c:v>
                </c:pt>
                <c:pt idx="1">
                  <c:v>402926468.40968853</c:v>
                </c:pt>
                <c:pt idx="2">
                  <c:v>403483982.62625372</c:v>
                </c:pt>
                <c:pt idx="3">
                  <c:v>404041496.84281892</c:v>
                </c:pt>
                <c:pt idx="4">
                  <c:v>404599011.05938411</c:v>
                </c:pt>
                <c:pt idx="5">
                  <c:v>405156525.2759493</c:v>
                </c:pt>
                <c:pt idx="6">
                  <c:v>405714039.49251449</c:v>
                </c:pt>
                <c:pt idx="7">
                  <c:v>406271553.70907968</c:v>
                </c:pt>
                <c:pt idx="8">
                  <c:v>406829067.92564481</c:v>
                </c:pt>
                <c:pt idx="9">
                  <c:v>407386582.14221001</c:v>
                </c:pt>
                <c:pt idx="10">
                  <c:v>407944096.3587752</c:v>
                </c:pt>
                <c:pt idx="11">
                  <c:v>408501610.57534039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7-437F-B1A0-F69F89A24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5409856"/>
        <c:axId val="9254127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'08_FORECASTING'!$I$5</c15:sqref>
                        </c15:formulaRef>
                      </c:ext>
                    </c:extLst>
                    <c:strCache>
                      <c:ptCount val="1"/>
                      <c:pt idx="0">
                        <c:v>Forecast Loans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'08_FORECASTING'!$H$6:$H$17</c15:sqref>
                        </c15:formulaRef>
                      </c:ext>
                    </c:extLst>
                    <c:numCache>
                      <c:formatCode>mmm/yyyy</c:formatCode>
                      <c:ptCount val="12"/>
                      <c:pt idx="0">
                        <c:v>46204</c:v>
                      </c:pt>
                      <c:pt idx="1">
                        <c:v>46235</c:v>
                      </c:pt>
                      <c:pt idx="2">
                        <c:v>46266</c:v>
                      </c:pt>
                      <c:pt idx="3">
                        <c:v>46296</c:v>
                      </c:pt>
                      <c:pt idx="4">
                        <c:v>46327</c:v>
                      </c:pt>
                      <c:pt idx="5">
                        <c:v>46357</c:v>
                      </c:pt>
                      <c:pt idx="6">
                        <c:v>46388</c:v>
                      </c:pt>
                      <c:pt idx="7">
                        <c:v>46419</c:v>
                      </c:pt>
                      <c:pt idx="8">
                        <c:v>46447</c:v>
                      </c:pt>
                      <c:pt idx="9">
                        <c:v>46478</c:v>
                      </c:pt>
                      <c:pt idx="10">
                        <c:v>46508</c:v>
                      </c:pt>
                      <c:pt idx="11">
                        <c:v>46539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'08_FORECASTING'!$I$6:$I$17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241</c:v>
                      </c:pt>
                      <c:pt idx="1">
                        <c:v>242</c:v>
                      </c:pt>
                      <c:pt idx="2">
                        <c:v>242</c:v>
                      </c:pt>
                      <c:pt idx="3">
                        <c:v>242</c:v>
                      </c:pt>
                      <c:pt idx="4">
                        <c:v>242</c:v>
                      </c:pt>
                      <c:pt idx="5">
                        <c:v>243</c:v>
                      </c:pt>
                      <c:pt idx="6">
                        <c:v>243</c:v>
                      </c:pt>
                      <c:pt idx="7">
                        <c:v>243</c:v>
                      </c:pt>
                      <c:pt idx="8">
                        <c:v>244</c:v>
                      </c:pt>
                      <c:pt idx="9">
                        <c:v>244</c:v>
                      </c:pt>
                      <c:pt idx="10">
                        <c:v>244</c:v>
                      </c:pt>
                      <c:pt idx="11">
                        <c:v>245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8E7-437F-B1A0-F69F89A24B2A}"/>
                  </c:ext>
                </c:extLst>
              </c15:ser>
            </c15:filteredLineSeries>
          </c:ext>
        </c:extLst>
      </c:lineChart>
      <c:dateAx>
        <c:axId val="9254098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12736"/>
        <c:crosses val="autoZero"/>
        <c:auto val="1"/>
        <c:lblOffset val="100"/>
        <c:baseTimeUnit val="months"/>
      </c:dateAx>
      <c:valAx>
        <c:axId val="92541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₹&quot;0.00\ &quot;C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409856"/>
        <c:crosses val="autoZero"/>
        <c:crossBetween val="between"/>
        <c:dispUnits>
          <c:builtInUnit val="hundred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'07_RISK_ANALYSIS'!$B$21</c:f>
              <c:strCache>
                <c:ptCount val="1"/>
                <c:pt idx="0">
                  <c:v>Default Exposure (Cr)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'07_RISK_ANALYSIS'!$A$22:$A$26</c:f>
              <c:strCache>
                <c:ptCount val="5"/>
                <c:pt idx="0">
                  <c:v>Personal</c:v>
                </c:pt>
                <c:pt idx="1">
                  <c:v>Home</c:v>
                </c:pt>
                <c:pt idx="2">
                  <c:v>Auto</c:v>
                </c:pt>
                <c:pt idx="3">
                  <c:v>Education</c:v>
                </c:pt>
                <c:pt idx="4">
                  <c:v>Business</c:v>
                </c:pt>
              </c:strCache>
            </c:strRef>
          </c:cat>
          <c:val>
            <c:numRef>
              <c:f>'07_RISK_ANALYSIS'!$B$22:$B$26</c:f>
              <c:numCache>
                <c:formatCode>_ [$₹-4009]\ * #,##0.00_ ;_ [$₹-4009]\ * \-#,##0.00_ ;_ [$₹-4009]\ * "-"??_ ;_ @_ </c:formatCode>
                <c:ptCount val="5"/>
                <c:pt idx="0">
                  <c:v>0.92471496799999997</c:v>
                </c:pt>
                <c:pt idx="1">
                  <c:v>37.766069838999996</c:v>
                </c:pt>
                <c:pt idx="2">
                  <c:v>1.6658176290000002</c:v>
                </c:pt>
                <c:pt idx="3">
                  <c:v>0.61698594700000009</c:v>
                </c:pt>
                <c:pt idx="4">
                  <c:v>11.444537063000002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7-49EF-A5B4-E545AB2ACD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78120480"/>
        <c:axId val="1678120000"/>
      </c:barChart>
      <c:catAx>
        <c:axId val="167812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120000"/>
        <c:crosses val="autoZero"/>
        <c:auto val="1"/>
        <c:lblAlgn val="ctr"/>
        <c:lblOffset val="100"/>
        <c:noMultiLvlLbl val="0"/>
      </c:catAx>
      <c:valAx>
        <c:axId val="167812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[$₹-4009]\ * #,##0.00_ ;_ [$₹-4009]\ * \-#,##0.00_ ;_ [$₹-4009]\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12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8</xdr:row>
      <xdr:rowOff>180976</xdr:rowOff>
    </xdr:from>
    <xdr:to>
      <xdr:col>7</xdr:col>
      <xdr:colOff>19049</xdr:colOff>
      <xdr:row>18</xdr:row>
      <xdr:rowOff>28576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67E3E3-7019-44AD-A0E3-9F48A0E93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600076</xdr:colOff>
      <xdr:row>8</xdr:row>
      <xdr:rowOff>180976</xdr:rowOff>
    </xdr:from>
    <xdr:to>
      <xdr:col>14</xdr:col>
      <xdr:colOff>608735</xdr:colOff>
      <xdr:row>18</xdr:row>
      <xdr:rowOff>25111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77B1A0-6445-41C2-8511-1FD19D60A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173182</xdr:rowOff>
    </xdr:from>
    <xdr:to>
      <xdr:col>7</xdr:col>
      <xdr:colOff>0</xdr:colOff>
      <xdr:row>28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6456720-77E1-40D6-8077-D835320006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597477</xdr:colOff>
      <xdr:row>18</xdr:row>
      <xdr:rowOff>164523</xdr:rowOff>
    </xdr:from>
    <xdr:to>
      <xdr:col>15</xdr:col>
      <xdr:colOff>0</xdr:colOff>
      <xdr:row>28</xdr:row>
      <xdr:rowOff>51955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7CBC61-BC1C-4FF3-A1E7-52255DD33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6</xdr:col>
      <xdr:colOff>600075</xdr:colOff>
      <xdr:row>37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6AF4B8A-08D8-4B5D-8B2B-B2DC62CEE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29</xdr:row>
      <xdr:rowOff>1</xdr:rowOff>
    </xdr:from>
    <xdr:to>
      <xdr:col>14</xdr:col>
      <xdr:colOff>600075</xdr:colOff>
      <xdr:row>38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ADA0E0-17FD-49C6-B33E-F64733569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19049</xdr:colOff>
      <xdr:row>2</xdr:row>
      <xdr:rowOff>19050</xdr:rowOff>
    </xdr:from>
    <xdr:to>
      <xdr:col>15</xdr:col>
      <xdr:colOff>9524</xdr:colOff>
      <xdr:row>2</xdr:row>
      <xdr:rowOff>342900</xdr:rowOff>
    </xdr:to>
    <xdr:sp macro="[0]!ResetDashboardFilters" textlink="">
      <xdr:nvSpPr>
        <xdr:cNvPr id="9" name="Rectangle 8">
          <a:extLst>
            <a:ext uri="{FF2B5EF4-FFF2-40B4-BE49-F238E27FC236}">
              <a16:creationId xmlns:a16="http://schemas.microsoft.com/office/drawing/2014/main" id="{7F027E3E-6ACA-0C67-13B0-69B0993051CE}"/>
            </a:ext>
          </a:extLst>
        </xdr:cNvPr>
        <xdr:cNvSpPr/>
      </xdr:nvSpPr>
      <xdr:spPr>
        <a:xfrm>
          <a:off x="8553449" y="400050"/>
          <a:ext cx="600075" cy="3238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RESET FILTERS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966FCA9-7A64-43FE-B5A3-517B7A096641}" autoFormatId="16" applyNumberFormats="0" applyBorderFormats="0" applyFontFormats="0" applyPatternFormats="0" applyAlignmentFormats="0" applyWidthHeightFormats="0">
  <queryTableRefresh nextId="31">
    <queryTableFields count="30">
      <queryTableField id="1" name="Loan_ID" tableColumnId="1"/>
      <queryTableField id="2" name="Customer_ID" tableColumnId="2"/>
      <queryTableField id="3" name="Loan_Type" tableColumnId="3"/>
      <queryTableField id="4" name="Customer_Age" tableColumnId="4"/>
      <queryTableField id="5" name="Gender" tableColumnId="5"/>
      <queryTableField id="6" name="Employment_Type" tableColumnId="6"/>
      <queryTableField id="7" name="Annual_Income" tableColumnId="7"/>
      <queryTableField id="8" name="Credit_Score" tableColumnId="8"/>
      <queryTableField id="9" name="Region" tableColumnId="9"/>
      <queryTableField id="10" name="Loan_Amount" tableColumnId="10"/>
      <queryTableField id="11" name="Interest_Rate" tableColumnId="11"/>
      <queryTableField id="12" name="Tenure_Months" tableColumnId="12"/>
      <queryTableField id="13" name="Loan_Start_Date" tableColumnId="13"/>
      <queryTableField id="14" name="Loan_End_Date" tableColumnId="14"/>
      <queryTableField id="15" name="Monthly_EMI" tableColumnId="15"/>
      <queryTableField id="16" name="Payments_Made" tableColumnId="16"/>
      <queryTableField id="17" name="Payments_Missed" tableColumnId="17"/>
      <queryTableField id="18" name="Days_Past_Due" tableColumnId="18"/>
      <queryTableField id="19" name="Outstanding_Principal" tableColumnId="19"/>
      <queryTableField id="20" name="Total_Interest_Paid" tableColumnId="20"/>
      <queryTableField id="21" name="Payment_Status" tableColumnId="21"/>
      <queryTableField id="22" name="Default_Flag" tableColumnId="22"/>
      <queryTableField id="23" name="Collateral" tableColumnId="23"/>
      <queryTableField id="24" name="Debt_to_Income" tableColumnId="24"/>
      <queryTableField id="25" name="Loan_to_Income" tableColumnId="25"/>
      <queryTableField id="26" name="Risk_Category" tableColumnId="26"/>
      <queryTableField id="27" name="Origination_Channel" tableColumnId="27"/>
      <queryTableField id="28" name="Customer_Segment" tableColumnId="28"/>
      <queryTableField id="29" name="Prepayment_Eligible" tableColumnId="29"/>
      <queryTableField id="30" name="Prepayment_Charge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3A7F5E-31B1-4FA3-91AE-DA1E1D105C3F}" name="tblLoansRaw" displayName="tblLoansRaw" ref="A1:AD10001" tableType="queryTable" totalsRowShown="0">
  <autoFilter ref="A1:AD10001" xr:uid="{9B3A7F5E-31B1-4FA3-91AE-DA1E1D105C3F}"/>
  <tableColumns count="30">
    <tableColumn id="1" xr3:uid="{A9EC2B62-91BB-45BB-AE40-CD754ABA1E7E}" uniqueName="1" name="Loan_ID" queryTableFieldId="1" dataDxfId="21"/>
    <tableColumn id="2" xr3:uid="{2990821D-3E66-470D-9069-C4299970C964}" uniqueName="2" name="Customer_ID" queryTableFieldId="2" dataDxfId="20"/>
    <tableColumn id="3" xr3:uid="{1089CE69-BD94-49C9-9D2F-D8D73B0E066D}" uniqueName="3" name="Loan_Type" queryTableFieldId="3" dataDxfId="19"/>
    <tableColumn id="4" xr3:uid="{A37DB3FF-5517-4BBB-BB11-76B717C84C66}" uniqueName="4" name="Customer_Age" queryTableFieldId="4"/>
    <tableColumn id="5" xr3:uid="{7A08790C-62AD-42FD-94D5-75A2AEA8CD4B}" uniqueName="5" name="Gender" queryTableFieldId="5" dataDxfId="18"/>
    <tableColumn id="6" xr3:uid="{BA1C64DA-97D8-4547-8E24-558606A9C402}" uniqueName="6" name="Employment_Type" queryTableFieldId="6" dataDxfId="17"/>
    <tableColumn id="7" xr3:uid="{8E1D4941-E28D-45FE-8153-4FE094FDB30C}" uniqueName="7" name="Annual_Income" queryTableFieldId="7"/>
    <tableColumn id="8" xr3:uid="{D3DD8C77-F063-4506-BB47-8EF23EEB1303}" uniqueName="8" name="Credit_Score" queryTableFieldId="8"/>
    <tableColumn id="9" xr3:uid="{9FF0715D-20FE-469B-B0A5-8E5B5AE20250}" uniqueName="9" name="Region" queryTableFieldId="9" dataDxfId="16"/>
    <tableColumn id="10" xr3:uid="{91CFCCC5-28DD-459A-8004-534B9260E5EA}" uniqueName="10" name="Loan_Amount" queryTableFieldId="10"/>
    <tableColumn id="11" xr3:uid="{2F3D5FDE-8024-46ED-B061-DE41FA2204D8}" uniqueName="11" name="Interest_Rate" queryTableFieldId="11"/>
    <tableColumn id="12" xr3:uid="{CE4846E1-735F-4769-A710-9565546B426D}" uniqueName="12" name="Tenure_Months" queryTableFieldId="12"/>
    <tableColumn id="13" xr3:uid="{94BC7E9C-F988-48B3-BD26-48820DF667B0}" uniqueName="13" name="Loan_Start_Date" queryTableFieldId="13" dataDxfId="15"/>
    <tableColumn id="14" xr3:uid="{F654C9DC-A6DF-485C-A90D-9F838AB3B2E2}" uniqueName="14" name="Loan_End_Date" queryTableFieldId="14" dataDxfId="14"/>
    <tableColumn id="15" xr3:uid="{5FCAEA15-C392-4BAF-8EAD-B832DE7FAF6C}" uniqueName="15" name="Monthly_EMI" queryTableFieldId="15"/>
    <tableColumn id="16" xr3:uid="{BCA60AB2-469A-4C75-9145-3F360E640C58}" uniqueName="16" name="Payments_Made" queryTableFieldId="16"/>
    <tableColumn id="17" xr3:uid="{CCCA7801-2B50-46D9-A156-BF7A4830B330}" uniqueName="17" name="Payments_Missed" queryTableFieldId="17"/>
    <tableColumn id="18" xr3:uid="{9714592F-48C1-4E7F-A8AF-7516D5E60015}" uniqueName="18" name="Days_Past_Due" queryTableFieldId="18"/>
    <tableColumn id="19" xr3:uid="{B6781E68-7A3A-4B7C-922D-AEA74813B532}" uniqueName="19" name="Outstanding_Principal" queryTableFieldId="19"/>
    <tableColumn id="20" xr3:uid="{0BB6CA82-F4F0-4454-982D-32BF054D29DF}" uniqueName="20" name="Total_Interest_Paid" queryTableFieldId="20"/>
    <tableColumn id="21" xr3:uid="{D9CE1A7C-451F-4730-84DC-187D1BDB3CBB}" uniqueName="21" name="Payment_Status" queryTableFieldId="21" dataDxfId="13"/>
    <tableColumn id="22" xr3:uid="{8C71BD03-9227-4FC3-AE7C-E78B490CAF2D}" uniqueName="22" name="Default_Flag" queryTableFieldId="22"/>
    <tableColumn id="23" xr3:uid="{29327A85-7ACA-412F-A5B2-FB13945A1380}" uniqueName="23" name="Collateral" queryTableFieldId="23" dataDxfId="12"/>
    <tableColumn id="24" xr3:uid="{47D54925-212D-4F30-9923-297B9FEC6898}" uniqueName="24" name="Debt_to_Income" queryTableFieldId="24"/>
    <tableColumn id="25" xr3:uid="{6A4E01CF-3212-4204-A434-24593480BE20}" uniqueName="25" name="Loan_to_Income" queryTableFieldId="25"/>
    <tableColumn id="26" xr3:uid="{E9BA3B02-EA35-4430-9A41-5E6A22349476}" uniqueName="26" name="Risk_Category" queryTableFieldId="26" dataDxfId="11"/>
    <tableColumn id="27" xr3:uid="{BBFE73C6-6712-4C08-8D36-95CA6CC42583}" uniqueName="27" name="Origination_Channel" queryTableFieldId="27" dataDxfId="10"/>
    <tableColumn id="28" xr3:uid="{FE67A95F-55A5-4C6B-A679-2B75902B8AE6}" uniqueName="28" name="Customer_Segment" queryTableFieldId="28" dataDxfId="9"/>
    <tableColumn id="29" xr3:uid="{06749440-C18B-4A73-807A-C0C4D2EC111D}" uniqueName="29" name="Prepayment_Eligible" queryTableFieldId="29" dataDxfId="8"/>
    <tableColumn id="30" xr3:uid="{7BF8643D-7CA7-468D-AED7-D0028ADD6D12}" uniqueName="30" name="Prepayment_Charge" queryTableField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EF1FB-CAC3-4977-B84B-4B6002E345AC}">
  <sheetPr codeName="Sheet1">
    <tabColor theme="4" tint="0.59999389629810485"/>
  </sheetPr>
  <dimension ref="A1:XFD74"/>
  <sheetViews>
    <sheetView showGridLines="0" showRowColHeaders="0" tabSelected="1" zoomScale="94" workbookViewId="0">
      <selection activeCell="A34" sqref="A34:H34"/>
    </sheetView>
  </sheetViews>
  <sheetFormatPr defaultRowHeight="15" x14ac:dyDescent="0.25"/>
  <cols>
    <col min="1" max="1" width="25.28515625" style="68" customWidth="1"/>
    <col min="2" max="2" width="21.85546875" style="68" customWidth="1"/>
    <col min="3" max="3" width="16.28515625" style="68" customWidth="1"/>
    <col min="4" max="4" width="21.28515625" style="68" customWidth="1"/>
    <col min="5" max="9" width="9.140625" style="68"/>
    <col min="10" max="10" width="9.7109375" style="68" bestFit="1" customWidth="1"/>
    <col min="11" max="16384" width="9.140625" style="68"/>
  </cols>
  <sheetData>
    <row r="1" spans="1:16384" ht="15" customHeight="1" x14ac:dyDescent="0.25">
      <c r="A1" s="91" t="s">
        <v>74</v>
      </c>
      <c r="B1" s="91"/>
      <c r="C1" s="91"/>
      <c r="D1" s="91"/>
      <c r="E1" s="91"/>
      <c r="F1" s="91"/>
      <c r="G1" s="91"/>
      <c r="H1" s="91"/>
    </row>
    <row r="2" spans="1:16384" x14ac:dyDescent="0.25">
      <c r="A2" s="91"/>
      <c r="B2" s="91"/>
      <c r="C2" s="91"/>
      <c r="D2" s="91"/>
      <c r="E2" s="91"/>
      <c r="F2" s="91"/>
      <c r="G2" s="91"/>
      <c r="H2" s="91"/>
    </row>
    <row r="3" spans="1:16384" x14ac:dyDescent="0.25">
      <c r="A3" s="91"/>
      <c r="B3" s="91"/>
      <c r="C3" s="91"/>
      <c r="D3" s="91"/>
      <c r="E3" s="91"/>
      <c r="F3" s="91"/>
      <c r="G3" s="91"/>
      <c r="H3" s="91"/>
    </row>
    <row r="4" spans="1:16384" x14ac:dyDescent="0.25">
      <c r="A4" s="90" t="s">
        <v>280</v>
      </c>
      <c r="B4" s="90"/>
      <c r="C4" s="90"/>
      <c r="D4" s="90"/>
      <c r="E4" s="90"/>
      <c r="F4" s="90"/>
      <c r="G4" s="90"/>
      <c r="H4" s="90"/>
      <c r="I4" s="90"/>
    </row>
    <row r="5" spans="1:16384" x14ac:dyDescent="0.25">
      <c r="A5" s="72"/>
      <c r="B5" s="72"/>
      <c r="C5" s="72"/>
      <c r="D5" s="72"/>
      <c r="E5" s="72"/>
      <c r="F5" s="72"/>
      <c r="G5" s="72"/>
      <c r="H5" s="72"/>
      <c r="I5" s="72"/>
    </row>
    <row r="6" spans="1:16384" ht="21" x14ac:dyDescent="0.35">
      <c r="A6" s="75" t="s">
        <v>308</v>
      </c>
      <c r="B6" s="75" t="s">
        <v>309</v>
      </c>
      <c r="C6" s="75" t="s">
        <v>310</v>
      </c>
      <c r="D6" s="75" t="s">
        <v>311</v>
      </c>
      <c r="E6" s="72"/>
      <c r="F6" s="72"/>
      <c r="G6" s="72"/>
      <c r="H6" s="72"/>
      <c r="I6" s="72"/>
    </row>
    <row r="7" spans="1:16384" ht="15.75" x14ac:dyDescent="0.25">
      <c r="A7" s="76" t="s">
        <v>305</v>
      </c>
      <c r="B7" s="77" t="s">
        <v>312</v>
      </c>
      <c r="C7" s="77" t="s">
        <v>40</v>
      </c>
      <c r="D7" s="77" t="s">
        <v>38</v>
      </c>
      <c r="E7" s="72"/>
      <c r="F7" s="72"/>
      <c r="G7" s="72"/>
      <c r="H7" s="72"/>
      <c r="I7" s="72"/>
    </row>
    <row r="8" spans="1:16384" x14ac:dyDescent="0.25">
      <c r="A8" s="72"/>
      <c r="B8" s="72"/>
      <c r="C8" s="72"/>
      <c r="D8" s="72"/>
      <c r="E8" s="72"/>
      <c r="F8" s="72"/>
      <c r="G8" s="72"/>
      <c r="H8" s="72"/>
      <c r="I8" s="72"/>
    </row>
    <row r="9" spans="1:16384" ht="21" x14ac:dyDescent="0.35">
      <c r="A9" s="88" t="s">
        <v>42</v>
      </c>
      <c r="B9" s="88"/>
      <c r="C9" s="88"/>
      <c r="D9" s="88"/>
      <c r="E9" s="88"/>
      <c r="F9" s="88"/>
      <c r="G9" s="88"/>
      <c r="H9" s="88"/>
      <c r="J9" s="70"/>
      <c r="K9" s="70"/>
    </row>
    <row r="10" spans="1:16384" x14ac:dyDescent="0.25">
      <c r="A10" s="69" t="s">
        <v>306</v>
      </c>
      <c r="B10" s="72"/>
      <c r="C10" s="72"/>
      <c r="D10" s="72"/>
      <c r="E10" s="72"/>
      <c r="F10" s="72"/>
      <c r="G10" s="72"/>
      <c r="H10" s="72"/>
      <c r="I10" s="72"/>
    </row>
    <row r="11" spans="1:16384" s="73" customFormat="1" x14ac:dyDescent="0.25">
      <c r="A11" s="94" t="s">
        <v>307</v>
      </c>
      <c r="B11" s="94"/>
      <c r="C11" s="94"/>
      <c r="D11" s="94"/>
      <c r="E11" s="94"/>
      <c r="F11" s="94"/>
      <c r="G11" s="94"/>
      <c r="H11" s="94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  <c r="BI11" s="93"/>
      <c r="BJ11" s="93"/>
      <c r="BK11" s="93"/>
      <c r="BL11" s="93"/>
      <c r="BM11" s="93"/>
      <c r="BN11" s="93"/>
      <c r="BO11" s="93"/>
      <c r="BP11" s="93"/>
      <c r="BQ11" s="93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3"/>
      <c r="CQ11" s="93"/>
      <c r="CR11" s="93"/>
      <c r="CS11" s="93"/>
      <c r="CT11" s="93"/>
      <c r="CU11" s="93"/>
      <c r="CV11" s="93"/>
      <c r="CW11" s="93"/>
      <c r="CX11" s="93"/>
      <c r="CY11" s="93"/>
      <c r="CZ11" s="93"/>
      <c r="DA11" s="93"/>
      <c r="DB11" s="93"/>
      <c r="DC11" s="93"/>
      <c r="DD11" s="93"/>
      <c r="DE11" s="93"/>
      <c r="DF11" s="93"/>
      <c r="DG11" s="93"/>
      <c r="DH11" s="93"/>
      <c r="DI11" s="93"/>
      <c r="DJ11" s="93"/>
      <c r="DK11" s="93"/>
      <c r="DL11" s="93"/>
      <c r="DM11" s="93"/>
      <c r="DN11" s="93"/>
      <c r="DO11" s="93"/>
      <c r="DP11" s="93"/>
      <c r="DQ11" s="93"/>
      <c r="DR11" s="93"/>
      <c r="DS11" s="93"/>
      <c r="DT11" s="93"/>
      <c r="DU11" s="93"/>
      <c r="DV11" s="93"/>
      <c r="DW11" s="93"/>
      <c r="DX11" s="93"/>
      <c r="DY11" s="93"/>
      <c r="DZ11" s="93"/>
      <c r="EA11" s="93"/>
      <c r="EB11" s="93"/>
      <c r="EC11" s="93"/>
      <c r="ED11" s="93"/>
      <c r="EE11" s="93"/>
      <c r="EF11" s="93"/>
      <c r="EG11" s="93"/>
      <c r="EH11" s="93"/>
      <c r="EI11" s="93"/>
      <c r="EJ11" s="93"/>
      <c r="EK11" s="93"/>
      <c r="EL11" s="93"/>
      <c r="EM11" s="93"/>
      <c r="EN11" s="93"/>
      <c r="EO11" s="93"/>
      <c r="EP11" s="93"/>
      <c r="EQ11" s="93"/>
      <c r="ER11" s="93"/>
      <c r="ES11" s="93"/>
      <c r="ET11" s="93"/>
      <c r="EU11" s="93"/>
      <c r="EV11" s="93"/>
      <c r="EW11" s="93"/>
      <c r="EX11" s="93"/>
      <c r="EY11" s="93"/>
      <c r="EZ11" s="93"/>
      <c r="FA11" s="93"/>
      <c r="FB11" s="93"/>
      <c r="FC11" s="93"/>
      <c r="FD11" s="93"/>
      <c r="FE11" s="93"/>
      <c r="FF11" s="93"/>
      <c r="FG11" s="93"/>
      <c r="FH11" s="93"/>
      <c r="FI11" s="93"/>
      <c r="FJ11" s="93"/>
      <c r="FK11" s="93"/>
      <c r="FL11" s="93"/>
      <c r="FM11" s="93"/>
      <c r="FN11" s="93"/>
      <c r="FO11" s="93"/>
      <c r="FP11" s="93"/>
      <c r="FQ11" s="93"/>
      <c r="FR11" s="93"/>
      <c r="FS11" s="93"/>
      <c r="FT11" s="93"/>
      <c r="FU11" s="93"/>
      <c r="FV11" s="93"/>
      <c r="FW11" s="93"/>
      <c r="FX11" s="93"/>
      <c r="FY11" s="93"/>
      <c r="FZ11" s="93"/>
      <c r="GA11" s="93"/>
      <c r="GB11" s="93"/>
      <c r="GC11" s="93"/>
      <c r="GD11" s="93"/>
      <c r="GE11" s="93"/>
      <c r="GF11" s="93"/>
      <c r="GG11" s="93"/>
      <c r="GH11" s="93"/>
      <c r="GI11" s="93"/>
      <c r="GJ11" s="93"/>
      <c r="GK11" s="93"/>
      <c r="GL11" s="93"/>
      <c r="GM11" s="93"/>
      <c r="GN11" s="93"/>
      <c r="GO11" s="93"/>
      <c r="GP11" s="93"/>
      <c r="GQ11" s="93"/>
      <c r="GR11" s="93"/>
      <c r="GS11" s="93"/>
      <c r="GT11" s="93"/>
      <c r="GU11" s="93"/>
      <c r="GV11" s="93"/>
      <c r="GW11" s="93"/>
      <c r="GX11" s="93"/>
      <c r="GY11" s="93"/>
      <c r="GZ11" s="93"/>
      <c r="HA11" s="93"/>
      <c r="HB11" s="93"/>
      <c r="HC11" s="93"/>
      <c r="HD11" s="93"/>
      <c r="HE11" s="93"/>
      <c r="HF11" s="93"/>
      <c r="HG11" s="93"/>
      <c r="HH11" s="93"/>
      <c r="HI11" s="93"/>
      <c r="HJ11" s="93"/>
      <c r="HK11" s="93"/>
      <c r="HL11" s="93"/>
      <c r="HM11" s="93"/>
      <c r="HN11" s="93"/>
      <c r="HO11" s="93"/>
      <c r="HP11" s="93"/>
      <c r="HQ11" s="93"/>
      <c r="HR11" s="93"/>
      <c r="HS11" s="93"/>
      <c r="HT11" s="93"/>
      <c r="HU11" s="93"/>
      <c r="HV11" s="93"/>
      <c r="HW11" s="93"/>
      <c r="HX11" s="93"/>
      <c r="HY11" s="93"/>
      <c r="HZ11" s="93"/>
      <c r="IA11" s="93"/>
      <c r="IB11" s="93"/>
      <c r="IC11" s="93"/>
      <c r="ID11" s="93"/>
      <c r="IE11" s="93"/>
      <c r="IF11" s="93"/>
      <c r="IG11" s="93"/>
      <c r="IH11" s="93"/>
      <c r="II11" s="93"/>
      <c r="IJ11" s="93"/>
      <c r="IK11" s="93"/>
      <c r="IL11" s="93"/>
      <c r="IM11" s="93"/>
      <c r="IN11" s="93"/>
      <c r="IO11" s="93"/>
      <c r="IP11" s="93"/>
      <c r="IQ11" s="93"/>
      <c r="IR11" s="93"/>
      <c r="IS11" s="93"/>
      <c r="IT11" s="93"/>
      <c r="IU11" s="93"/>
      <c r="IV11" s="93"/>
      <c r="IW11" s="93"/>
      <c r="IX11" s="93"/>
      <c r="IY11" s="93"/>
      <c r="IZ11" s="93"/>
      <c r="JA11" s="93"/>
      <c r="JB11" s="93"/>
      <c r="JC11" s="93"/>
      <c r="JD11" s="93"/>
      <c r="JE11" s="93"/>
      <c r="JF11" s="93"/>
      <c r="JG11" s="93"/>
      <c r="JH11" s="93"/>
      <c r="JI11" s="93"/>
      <c r="JJ11" s="93"/>
      <c r="JK11" s="93"/>
      <c r="JL11" s="93"/>
      <c r="JM11" s="93"/>
      <c r="JN11" s="93"/>
      <c r="JO11" s="93"/>
      <c r="JP11" s="93"/>
      <c r="JQ11" s="93"/>
      <c r="JR11" s="93"/>
      <c r="JS11" s="93"/>
      <c r="JT11" s="93"/>
      <c r="JU11" s="93"/>
      <c r="JV11" s="93"/>
      <c r="JW11" s="93"/>
      <c r="JX11" s="93"/>
      <c r="JY11" s="93"/>
      <c r="JZ11" s="93"/>
      <c r="KA11" s="93"/>
      <c r="KB11" s="93"/>
      <c r="KC11" s="93"/>
      <c r="KD11" s="93"/>
      <c r="KE11" s="93"/>
      <c r="KF11" s="93"/>
      <c r="KG11" s="93"/>
      <c r="KH11" s="93"/>
      <c r="KI11" s="93"/>
      <c r="KJ11" s="93"/>
      <c r="KK11" s="93"/>
      <c r="KL11" s="93"/>
      <c r="KM11" s="93"/>
      <c r="KN11" s="93"/>
      <c r="KO11" s="93"/>
      <c r="KP11" s="93"/>
      <c r="KQ11" s="93"/>
      <c r="KR11" s="93"/>
      <c r="KS11" s="93"/>
      <c r="KT11" s="93"/>
      <c r="KU11" s="93"/>
      <c r="KV11" s="93"/>
      <c r="KW11" s="93"/>
      <c r="KX11" s="93"/>
      <c r="KY11" s="93"/>
      <c r="KZ11" s="93"/>
      <c r="LA11" s="93"/>
      <c r="LB11" s="93"/>
      <c r="LC11" s="93"/>
      <c r="LD11" s="93"/>
      <c r="LE11" s="93"/>
      <c r="LF11" s="93"/>
      <c r="LG11" s="93"/>
      <c r="LH11" s="93"/>
      <c r="LI11" s="93"/>
      <c r="LJ11" s="93"/>
      <c r="LK11" s="93"/>
      <c r="LL11" s="93"/>
      <c r="LM11" s="93"/>
      <c r="LN11" s="93"/>
      <c r="LO11" s="93"/>
      <c r="LP11" s="93"/>
      <c r="LQ11" s="93"/>
      <c r="LR11" s="93"/>
      <c r="LS11" s="93"/>
      <c r="LT11" s="93"/>
      <c r="LU11" s="93"/>
      <c r="LV11" s="93"/>
      <c r="LW11" s="93"/>
      <c r="LX11" s="93"/>
      <c r="LY11" s="93"/>
      <c r="LZ11" s="93"/>
      <c r="MA11" s="93"/>
      <c r="MB11" s="93"/>
      <c r="MC11" s="93"/>
      <c r="MD11" s="93"/>
      <c r="ME11" s="93"/>
      <c r="MF11" s="93"/>
      <c r="MG11" s="93"/>
      <c r="MH11" s="93"/>
      <c r="MI11" s="93"/>
      <c r="MJ11" s="93"/>
      <c r="MK11" s="93"/>
      <c r="ML11" s="93"/>
      <c r="MM11" s="93"/>
      <c r="MN11" s="93"/>
      <c r="MO11" s="93"/>
      <c r="MP11" s="93"/>
      <c r="MQ11" s="93"/>
      <c r="MR11" s="93"/>
      <c r="MS11" s="93"/>
      <c r="MT11" s="93"/>
      <c r="MU11" s="93"/>
      <c r="MV11" s="93"/>
      <c r="MW11" s="93"/>
      <c r="MX11" s="93"/>
      <c r="MY11" s="93"/>
      <c r="MZ11" s="93"/>
      <c r="NA11" s="93"/>
      <c r="NB11" s="93"/>
      <c r="NC11" s="93"/>
      <c r="ND11" s="93"/>
      <c r="NE11" s="93"/>
      <c r="NF11" s="93"/>
      <c r="NG11" s="93"/>
      <c r="NH11" s="93"/>
      <c r="NI11" s="93"/>
      <c r="NJ11" s="93"/>
      <c r="NK11" s="93"/>
      <c r="NL11" s="93"/>
      <c r="NM11" s="93"/>
      <c r="NN11" s="93"/>
      <c r="NO11" s="93"/>
      <c r="NP11" s="93"/>
      <c r="NQ11" s="93"/>
      <c r="NR11" s="93"/>
      <c r="NS11" s="93"/>
      <c r="NT11" s="93"/>
      <c r="NU11" s="93"/>
      <c r="NV11" s="93"/>
      <c r="NW11" s="93"/>
      <c r="NX11" s="93"/>
      <c r="NY11" s="93"/>
      <c r="NZ11" s="93"/>
      <c r="OA11" s="93"/>
      <c r="OB11" s="93"/>
      <c r="OC11" s="93"/>
      <c r="OD11" s="93"/>
      <c r="OE11" s="93"/>
      <c r="OF11" s="93"/>
      <c r="OG11" s="93"/>
      <c r="OH11" s="93"/>
      <c r="OI11" s="93"/>
      <c r="OJ11" s="93"/>
      <c r="OK11" s="93"/>
      <c r="OL11" s="93"/>
      <c r="OM11" s="93"/>
      <c r="ON11" s="93"/>
      <c r="OO11" s="93"/>
      <c r="OP11" s="93"/>
      <c r="OQ11" s="93"/>
      <c r="OR11" s="93"/>
      <c r="OS11" s="93"/>
      <c r="OT11" s="93"/>
      <c r="OU11" s="93"/>
      <c r="OV11" s="93"/>
      <c r="OW11" s="93"/>
      <c r="OX11" s="93"/>
      <c r="OY11" s="93"/>
      <c r="OZ11" s="93"/>
      <c r="PA11" s="93"/>
      <c r="PB11" s="93"/>
      <c r="PC11" s="93"/>
      <c r="PD11" s="93"/>
      <c r="PE11" s="93"/>
      <c r="PF11" s="93"/>
      <c r="PG11" s="93"/>
      <c r="PH11" s="93"/>
      <c r="PI11" s="93"/>
      <c r="PJ11" s="93"/>
      <c r="PK11" s="93"/>
      <c r="PL11" s="93"/>
      <c r="PM11" s="93"/>
      <c r="PN11" s="93"/>
      <c r="PO11" s="93"/>
      <c r="PP11" s="93"/>
      <c r="PQ11" s="93"/>
      <c r="PR11" s="93"/>
      <c r="PS11" s="93"/>
      <c r="PT11" s="93"/>
      <c r="PU11" s="93"/>
      <c r="PV11" s="93"/>
      <c r="PW11" s="93"/>
      <c r="PX11" s="93"/>
      <c r="PY11" s="93"/>
      <c r="PZ11" s="93"/>
      <c r="QA11" s="93"/>
      <c r="QB11" s="93"/>
      <c r="QC11" s="93"/>
      <c r="QD11" s="93"/>
      <c r="QE11" s="93"/>
      <c r="QF11" s="93"/>
      <c r="QG11" s="93"/>
      <c r="QH11" s="93"/>
      <c r="QI11" s="93"/>
      <c r="QJ11" s="93"/>
      <c r="QK11" s="93"/>
      <c r="QL11" s="93"/>
      <c r="QM11" s="93"/>
      <c r="QN11" s="93"/>
      <c r="QO11" s="93"/>
      <c r="QP11" s="93"/>
      <c r="QQ11" s="93"/>
      <c r="QR11" s="93"/>
      <c r="QS11" s="93"/>
      <c r="QT11" s="93"/>
      <c r="QU11" s="93"/>
      <c r="QV11" s="93"/>
      <c r="QW11" s="93"/>
      <c r="QX11" s="93"/>
      <c r="QY11" s="93"/>
      <c r="QZ11" s="93"/>
      <c r="RA11" s="93"/>
      <c r="RB11" s="93"/>
      <c r="RC11" s="93"/>
      <c r="RD11" s="93"/>
      <c r="RE11" s="93"/>
      <c r="RF11" s="93"/>
      <c r="RG11" s="93"/>
      <c r="RH11" s="93"/>
      <c r="RI11" s="93"/>
      <c r="RJ11" s="93"/>
      <c r="RK11" s="93"/>
      <c r="RL11" s="93"/>
      <c r="RM11" s="93"/>
      <c r="RN11" s="93"/>
      <c r="RO11" s="93"/>
      <c r="RP11" s="93"/>
      <c r="RQ11" s="93"/>
      <c r="RR11" s="93"/>
      <c r="RS11" s="93"/>
      <c r="RT11" s="93"/>
      <c r="RU11" s="93"/>
      <c r="RV11" s="93"/>
      <c r="RW11" s="93"/>
      <c r="RX11" s="93"/>
      <c r="RY11" s="93"/>
      <c r="RZ11" s="93"/>
      <c r="SA11" s="93"/>
      <c r="SB11" s="93"/>
      <c r="SC11" s="93"/>
      <c r="SD11" s="93"/>
      <c r="SE11" s="93"/>
      <c r="SF11" s="93"/>
      <c r="SG11" s="93"/>
      <c r="SH11" s="93"/>
      <c r="SI11" s="93"/>
      <c r="SJ11" s="93"/>
      <c r="SK11" s="93"/>
      <c r="SL11" s="93"/>
      <c r="SM11" s="93"/>
      <c r="SN11" s="93"/>
      <c r="SO11" s="93"/>
      <c r="SP11" s="93"/>
      <c r="SQ11" s="93"/>
      <c r="SR11" s="93"/>
      <c r="SS11" s="93"/>
      <c r="ST11" s="93"/>
      <c r="SU11" s="93"/>
      <c r="SV11" s="93"/>
      <c r="SW11" s="93"/>
      <c r="SX11" s="93"/>
      <c r="SY11" s="93"/>
      <c r="SZ11" s="93"/>
      <c r="TA11" s="93"/>
      <c r="TB11" s="93"/>
      <c r="TC11" s="93"/>
      <c r="TD11" s="93"/>
      <c r="TE11" s="93"/>
      <c r="TF11" s="93"/>
      <c r="TG11" s="93"/>
      <c r="TH11" s="93"/>
      <c r="TI11" s="93"/>
      <c r="TJ11" s="93"/>
      <c r="TK11" s="93"/>
      <c r="TL11" s="93"/>
      <c r="TM11" s="93"/>
      <c r="TN11" s="93"/>
      <c r="TO11" s="93"/>
      <c r="TP11" s="93"/>
      <c r="TQ11" s="93"/>
      <c r="TR11" s="93"/>
      <c r="TS11" s="93"/>
      <c r="TT11" s="93"/>
      <c r="TU11" s="93"/>
      <c r="TV11" s="93"/>
      <c r="TW11" s="93"/>
      <c r="TX11" s="93"/>
      <c r="TY11" s="93"/>
      <c r="TZ11" s="93"/>
      <c r="UA11" s="93"/>
      <c r="UB11" s="93"/>
      <c r="UC11" s="93"/>
      <c r="UD11" s="93"/>
      <c r="UE11" s="93"/>
      <c r="UF11" s="93"/>
      <c r="UG11" s="93"/>
      <c r="UH11" s="93"/>
      <c r="UI11" s="93"/>
      <c r="UJ11" s="93"/>
      <c r="UK11" s="93"/>
      <c r="UL11" s="93"/>
      <c r="UM11" s="93"/>
      <c r="UN11" s="93"/>
      <c r="UO11" s="93"/>
      <c r="UP11" s="93"/>
      <c r="UQ11" s="93"/>
      <c r="UR11" s="93"/>
      <c r="US11" s="93"/>
      <c r="UT11" s="93"/>
      <c r="UU11" s="93"/>
      <c r="UV11" s="93"/>
      <c r="UW11" s="93"/>
      <c r="UX11" s="93"/>
      <c r="UY11" s="93"/>
      <c r="UZ11" s="93"/>
      <c r="VA11" s="93"/>
      <c r="VB11" s="93"/>
      <c r="VC11" s="93"/>
      <c r="VD11" s="93"/>
      <c r="VE11" s="93"/>
      <c r="VF11" s="93"/>
      <c r="VG11" s="93"/>
      <c r="VH11" s="93"/>
      <c r="VI11" s="93"/>
      <c r="VJ11" s="93"/>
      <c r="VK11" s="93"/>
      <c r="VL11" s="93"/>
      <c r="VM11" s="93"/>
      <c r="VN11" s="93"/>
      <c r="VO11" s="93"/>
      <c r="VP11" s="93"/>
      <c r="VQ11" s="93"/>
      <c r="VR11" s="93"/>
      <c r="VS11" s="93"/>
      <c r="VT11" s="93"/>
      <c r="VU11" s="93"/>
      <c r="VV11" s="93"/>
      <c r="VW11" s="93"/>
      <c r="VX11" s="93"/>
      <c r="VY11" s="93"/>
      <c r="VZ11" s="93"/>
      <c r="WA11" s="93"/>
      <c r="WB11" s="93"/>
      <c r="WC11" s="93"/>
      <c r="WD11" s="93"/>
      <c r="WE11" s="93"/>
      <c r="WF11" s="93"/>
      <c r="WG11" s="93"/>
      <c r="WH11" s="93"/>
      <c r="WI11" s="93"/>
      <c r="WJ11" s="93"/>
      <c r="WK11" s="93"/>
      <c r="WL11" s="93"/>
      <c r="WM11" s="93"/>
      <c r="WN11" s="93"/>
      <c r="WO11" s="93"/>
      <c r="WP11" s="93"/>
      <c r="WQ11" s="93"/>
      <c r="WR11" s="93"/>
      <c r="WS11" s="93"/>
      <c r="WT11" s="93"/>
      <c r="WU11" s="93"/>
      <c r="WV11" s="93"/>
      <c r="WW11" s="93"/>
      <c r="WX11" s="93"/>
      <c r="WY11" s="93"/>
      <c r="WZ11" s="93"/>
      <c r="XA11" s="93"/>
      <c r="XB11" s="93"/>
      <c r="XC11" s="93"/>
      <c r="XD11" s="93"/>
      <c r="XE11" s="93"/>
      <c r="XF11" s="93"/>
      <c r="XG11" s="93"/>
      <c r="XH11" s="93"/>
      <c r="XI11" s="93"/>
      <c r="XJ11" s="93"/>
      <c r="XK11" s="93"/>
      <c r="XL11" s="93"/>
      <c r="XM11" s="93"/>
      <c r="XN11" s="93"/>
      <c r="XO11" s="93"/>
      <c r="XP11" s="93"/>
      <c r="XQ11" s="93"/>
      <c r="XR11" s="93"/>
      <c r="XS11" s="93"/>
      <c r="XT11" s="93"/>
      <c r="XU11" s="93"/>
      <c r="XV11" s="93"/>
      <c r="XW11" s="93"/>
      <c r="XX11" s="93"/>
      <c r="XY11" s="93"/>
      <c r="XZ11" s="93"/>
      <c r="YA11" s="93"/>
      <c r="YB11" s="93"/>
      <c r="YC11" s="93"/>
      <c r="YD11" s="93"/>
      <c r="YE11" s="93"/>
      <c r="YF11" s="93"/>
      <c r="YG11" s="93"/>
      <c r="YH11" s="93"/>
      <c r="YI11" s="93"/>
      <c r="YJ11" s="93"/>
      <c r="YK11" s="93"/>
      <c r="YL11" s="93"/>
      <c r="YM11" s="93"/>
      <c r="YN11" s="93"/>
      <c r="YO11" s="93"/>
      <c r="YP11" s="93"/>
      <c r="YQ11" s="93"/>
      <c r="YR11" s="93"/>
      <c r="YS11" s="93"/>
      <c r="YT11" s="93"/>
      <c r="YU11" s="93"/>
      <c r="YV11" s="93"/>
      <c r="YW11" s="93"/>
      <c r="YX11" s="93"/>
      <c r="YY11" s="93"/>
      <c r="YZ11" s="93"/>
      <c r="ZA11" s="93"/>
      <c r="ZB11" s="93"/>
      <c r="ZC11" s="93"/>
      <c r="ZD11" s="93"/>
      <c r="ZE11" s="93"/>
      <c r="ZF11" s="93"/>
      <c r="ZG11" s="93"/>
      <c r="ZH11" s="93"/>
      <c r="ZI11" s="93"/>
      <c r="ZJ11" s="93"/>
      <c r="ZK11" s="93"/>
      <c r="ZL11" s="93"/>
      <c r="ZM11" s="93"/>
      <c r="ZN11" s="93"/>
      <c r="ZO11" s="93"/>
      <c r="ZP11" s="93"/>
      <c r="ZQ11" s="93"/>
      <c r="ZR11" s="93"/>
      <c r="ZS11" s="93"/>
      <c r="ZT11" s="93"/>
      <c r="ZU11" s="93"/>
      <c r="ZV11" s="93"/>
      <c r="ZW11" s="93"/>
      <c r="ZX11" s="93"/>
      <c r="ZY11" s="93"/>
      <c r="ZZ11" s="93"/>
      <c r="AAA11" s="93"/>
      <c r="AAB11" s="93"/>
      <c r="AAC11" s="93"/>
      <c r="AAD11" s="93"/>
      <c r="AAE11" s="93"/>
      <c r="AAF11" s="93"/>
      <c r="AAG11" s="93"/>
      <c r="AAH11" s="93"/>
      <c r="AAI11" s="93"/>
      <c r="AAJ11" s="93"/>
      <c r="AAK11" s="93"/>
      <c r="AAL11" s="93"/>
      <c r="AAM11" s="93"/>
      <c r="AAN11" s="93"/>
      <c r="AAO11" s="93"/>
      <c r="AAP11" s="93"/>
      <c r="AAQ11" s="93"/>
      <c r="AAR11" s="93"/>
      <c r="AAS11" s="93"/>
      <c r="AAT11" s="93"/>
      <c r="AAU11" s="93"/>
      <c r="AAV11" s="93"/>
      <c r="AAW11" s="93"/>
      <c r="AAX11" s="93"/>
      <c r="AAY11" s="93"/>
      <c r="AAZ11" s="93"/>
      <c r="ABA11" s="93"/>
      <c r="ABB11" s="93"/>
      <c r="ABC11" s="93"/>
      <c r="ABD11" s="93"/>
      <c r="ABE11" s="93"/>
      <c r="ABF11" s="93"/>
      <c r="ABG11" s="93"/>
      <c r="ABH11" s="93"/>
      <c r="ABI11" s="93"/>
      <c r="ABJ11" s="93"/>
      <c r="ABK11" s="93"/>
      <c r="ABL11" s="93"/>
      <c r="ABM11" s="93"/>
      <c r="ABN11" s="93"/>
      <c r="ABO11" s="93"/>
      <c r="ABP11" s="93"/>
      <c r="ABQ11" s="93"/>
      <c r="ABR11" s="93"/>
      <c r="ABS11" s="93"/>
      <c r="ABT11" s="93"/>
      <c r="ABU11" s="93"/>
      <c r="ABV11" s="93"/>
      <c r="ABW11" s="93"/>
      <c r="ABX11" s="93"/>
      <c r="ABY11" s="93"/>
      <c r="ABZ11" s="93"/>
      <c r="ACA11" s="93"/>
      <c r="ACB11" s="93"/>
      <c r="ACC11" s="93"/>
      <c r="ACD11" s="93"/>
      <c r="ACE11" s="93"/>
      <c r="ACF11" s="93"/>
      <c r="ACG11" s="93"/>
      <c r="ACH11" s="93"/>
      <c r="ACI11" s="93"/>
      <c r="ACJ11" s="93"/>
      <c r="ACK11" s="93"/>
      <c r="ACL11" s="93"/>
      <c r="ACM11" s="93"/>
      <c r="ACN11" s="93"/>
      <c r="ACO11" s="93"/>
      <c r="ACP11" s="93"/>
      <c r="ACQ11" s="93"/>
      <c r="ACR11" s="93"/>
      <c r="ACS11" s="93"/>
      <c r="ACT11" s="93"/>
      <c r="ACU11" s="93"/>
      <c r="ACV11" s="93"/>
      <c r="ACW11" s="93"/>
      <c r="ACX11" s="93"/>
      <c r="ACY11" s="93"/>
      <c r="ACZ11" s="93"/>
      <c r="ADA11" s="93"/>
      <c r="ADB11" s="93"/>
      <c r="ADC11" s="93"/>
      <c r="ADD11" s="93"/>
      <c r="ADE11" s="93"/>
      <c r="ADF11" s="93"/>
      <c r="ADG11" s="93"/>
      <c r="ADH11" s="93"/>
      <c r="ADI11" s="93"/>
      <c r="ADJ11" s="93"/>
      <c r="ADK11" s="93"/>
      <c r="ADL11" s="93"/>
      <c r="ADM11" s="93"/>
      <c r="ADN11" s="93"/>
      <c r="ADO11" s="93"/>
      <c r="ADP11" s="93"/>
      <c r="ADQ11" s="93"/>
      <c r="ADR11" s="93"/>
      <c r="ADS11" s="93"/>
      <c r="ADT11" s="93"/>
      <c r="ADU11" s="93"/>
      <c r="ADV11" s="93"/>
      <c r="ADW11" s="93"/>
      <c r="ADX11" s="93"/>
      <c r="ADY11" s="93"/>
      <c r="ADZ11" s="93"/>
      <c r="AEA11" s="93"/>
      <c r="AEB11" s="93"/>
      <c r="AEC11" s="93"/>
      <c r="AED11" s="93"/>
      <c r="AEE11" s="93"/>
      <c r="AEF11" s="93"/>
      <c r="AEG11" s="93"/>
      <c r="AEH11" s="93"/>
      <c r="AEI11" s="93"/>
      <c r="AEJ11" s="93"/>
      <c r="AEK11" s="93"/>
      <c r="AEL11" s="93"/>
      <c r="AEM11" s="93"/>
      <c r="AEN11" s="93"/>
      <c r="AEO11" s="93"/>
      <c r="AEP11" s="93"/>
      <c r="AEQ11" s="93"/>
      <c r="AER11" s="93"/>
      <c r="AES11" s="93"/>
      <c r="AET11" s="93"/>
      <c r="AEU11" s="93"/>
      <c r="AEV11" s="93"/>
      <c r="AEW11" s="93"/>
      <c r="AEX11" s="93"/>
      <c r="AEY11" s="93"/>
      <c r="AEZ11" s="93"/>
      <c r="AFA11" s="93"/>
      <c r="AFB11" s="93"/>
      <c r="AFC11" s="93"/>
      <c r="AFD11" s="93"/>
      <c r="AFE11" s="93"/>
      <c r="AFF11" s="93"/>
      <c r="AFG11" s="93"/>
      <c r="AFH11" s="93"/>
      <c r="AFI11" s="93"/>
      <c r="AFJ11" s="93"/>
      <c r="AFK11" s="93"/>
      <c r="AFL11" s="93"/>
      <c r="AFM11" s="93"/>
      <c r="AFN11" s="93"/>
      <c r="AFO11" s="93"/>
      <c r="AFP11" s="93"/>
      <c r="AFQ11" s="93"/>
      <c r="AFR11" s="93"/>
      <c r="AFS11" s="93"/>
      <c r="AFT11" s="93"/>
      <c r="AFU11" s="93"/>
      <c r="AFV11" s="93"/>
      <c r="AFW11" s="93"/>
      <c r="AFX11" s="93"/>
      <c r="AFY11" s="93"/>
      <c r="AFZ11" s="93"/>
      <c r="AGA11" s="93"/>
      <c r="AGB11" s="93"/>
      <c r="AGC11" s="93"/>
      <c r="AGD11" s="93"/>
      <c r="AGE11" s="93"/>
      <c r="AGF11" s="93"/>
      <c r="AGG11" s="93"/>
      <c r="AGH11" s="93"/>
      <c r="AGI11" s="93"/>
      <c r="AGJ11" s="93"/>
      <c r="AGK11" s="93"/>
      <c r="AGL11" s="93"/>
      <c r="AGM11" s="93"/>
      <c r="AGN11" s="93"/>
      <c r="AGO11" s="93"/>
      <c r="AGP11" s="93"/>
      <c r="AGQ11" s="93"/>
      <c r="AGR11" s="93"/>
      <c r="AGS11" s="93"/>
      <c r="AGT11" s="93"/>
      <c r="AGU11" s="93"/>
      <c r="AGV11" s="93"/>
      <c r="AGW11" s="93"/>
      <c r="AGX11" s="93"/>
      <c r="AGY11" s="93"/>
      <c r="AGZ11" s="93"/>
      <c r="AHA11" s="93"/>
      <c r="AHB11" s="93"/>
      <c r="AHC11" s="93"/>
      <c r="AHD11" s="93"/>
      <c r="AHE11" s="93"/>
      <c r="AHF11" s="93"/>
      <c r="AHG11" s="93"/>
      <c r="AHH11" s="93"/>
      <c r="AHI11" s="93"/>
      <c r="AHJ11" s="93"/>
      <c r="AHK11" s="93"/>
      <c r="AHL11" s="93"/>
      <c r="AHM11" s="93"/>
      <c r="AHN11" s="93"/>
      <c r="AHO11" s="93"/>
      <c r="AHP11" s="93"/>
      <c r="AHQ11" s="93"/>
      <c r="AHR11" s="93"/>
      <c r="AHS11" s="93"/>
      <c r="AHT11" s="93"/>
      <c r="AHU11" s="93"/>
      <c r="AHV11" s="93"/>
      <c r="AHW11" s="93"/>
      <c r="AHX11" s="93"/>
      <c r="AHY11" s="93"/>
      <c r="AHZ11" s="93"/>
      <c r="AIA11" s="93"/>
      <c r="AIB11" s="93"/>
      <c r="AIC11" s="93"/>
      <c r="AID11" s="93"/>
      <c r="AIE11" s="93"/>
      <c r="AIF11" s="93"/>
      <c r="AIG11" s="93"/>
      <c r="AIH11" s="93"/>
      <c r="AII11" s="93"/>
      <c r="AIJ11" s="93"/>
      <c r="AIK11" s="93"/>
      <c r="AIL11" s="93"/>
      <c r="AIM11" s="93"/>
      <c r="AIN11" s="93"/>
      <c r="AIO11" s="93"/>
      <c r="AIP11" s="93"/>
      <c r="AIQ11" s="93"/>
      <c r="AIR11" s="93"/>
      <c r="AIS11" s="93"/>
      <c r="AIT11" s="93"/>
      <c r="AIU11" s="93"/>
      <c r="AIV11" s="93"/>
      <c r="AIW11" s="93"/>
      <c r="AIX11" s="93"/>
      <c r="AIY11" s="93"/>
      <c r="AIZ11" s="93"/>
      <c r="AJA11" s="93"/>
      <c r="AJB11" s="93"/>
      <c r="AJC11" s="93"/>
      <c r="AJD11" s="93"/>
      <c r="AJE11" s="93"/>
      <c r="AJF11" s="93"/>
      <c r="AJG11" s="93"/>
      <c r="AJH11" s="93"/>
      <c r="AJI11" s="93"/>
      <c r="AJJ11" s="93"/>
      <c r="AJK11" s="93"/>
      <c r="AJL11" s="93"/>
      <c r="AJM11" s="93"/>
      <c r="AJN11" s="93"/>
      <c r="AJO11" s="93"/>
      <c r="AJP11" s="93"/>
      <c r="AJQ11" s="93"/>
      <c r="AJR11" s="93"/>
      <c r="AJS11" s="93"/>
      <c r="AJT11" s="93"/>
      <c r="AJU11" s="93"/>
      <c r="AJV11" s="93"/>
      <c r="AJW11" s="93"/>
      <c r="AJX11" s="93"/>
      <c r="AJY11" s="93"/>
      <c r="AJZ11" s="93"/>
      <c r="AKA11" s="93"/>
      <c r="AKB11" s="93"/>
      <c r="AKC11" s="93"/>
      <c r="AKD11" s="93"/>
      <c r="AKE11" s="93"/>
      <c r="AKF11" s="93"/>
      <c r="AKG11" s="93"/>
      <c r="AKH11" s="93"/>
      <c r="AKI11" s="93"/>
      <c r="AKJ11" s="93"/>
      <c r="AKK11" s="93"/>
      <c r="AKL11" s="93"/>
      <c r="AKM11" s="93"/>
      <c r="AKN11" s="93"/>
      <c r="AKO11" s="93"/>
      <c r="AKP11" s="93"/>
      <c r="AKQ11" s="93"/>
      <c r="AKR11" s="93"/>
      <c r="AKS11" s="93"/>
      <c r="AKT11" s="93"/>
      <c r="AKU11" s="93"/>
      <c r="AKV11" s="93"/>
      <c r="AKW11" s="93"/>
      <c r="AKX11" s="93"/>
      <c r="AKY11" s="93"/>
      <c r="AKZ11" s="93"/>
      <c r="ALA11" s="93"/>
      <c r="ALB11" s="93"/>
      <c r="ALC11" s="93"/>
      <c r="ALD11" s="93"/>
      <c r="ALE11" s="93"/>
      <c r="ALF11" s="93"/>
      <c r="ALG11" s="93"/>
      <c r="ALH11" s="93"/>
      <c r="ALI11" s="93"/>
      <c r="ALJ11" s="93"/>
      <c r="ALK11" s="93"/>
      <c r="ALL11" s="93"/>
      <c r="ALM11" s="93"/>
      <c r="ALN11" s="93"/>
      <c r="ALO11" s="93"/>
      <c r="ALP11" s="93"/>
      <c r="ALQ11" s="93"/>
      <c r="ALR11" s="93"/>
      <c r="ALS11" s="93"/>
      <c r="ALT11" s="93"/>
      <c r="ALU11" s="93"/>
      <c r="ALV11" s="93"/>
      <c r="ALW11" s="93"/>
      <c r="ALX11" s="93"/>
      <c r="ALY11" s="93"/>
      <c r="ALZ11" s="93"/>
      <c r="AMA11" s="93"/>
      <c r="AMB11" s="93"/>
      <c r="AMC11" s="93"/>
      <c r="AMD11" s="93"/>
      <c r="AME11" s="93"/>
      <c r="AMF11" s="93"/>
      <c r="AMG11" s="93"/>
      <c r="AMH11" s="93"/>
      <c r="AMI11" s="93"/>
      <c r="AMJ11" s="93"/>
      <c r="AMK11" s="93"/>
      <c r="AML11" s="93"/>
      <c r="AMM11" s="93"/>
      <c r="AMN11" s="93"/>
      <c r="AMO11" s="93"/>
      <c r="AMP11" s="93"/>
      <c r="AMQ11" s="93"/>
      <c r="AMR11" s="93"/>
      <c r="AMS11" s="93"/>
      <c r="AMT11" s="93"/>
      <c r="AMU11" s="93"/>
      <c r="AMV11" s="93"/>
      <c r="AMW11" s="93"/>
      <c r="AMX11" s="93"/>
      <c r="AMY11" s="93"/>
      <c r="AMZ11" s="93"/>
      <c r="ANA11" s="93"/>
      <c r="ANB11" s="93"/>
      <c r="ANC11" s="93"/>
      <c r="AND11" s="93"/>
      <c r="ANE11" s="93"/>
      <c r="ANF11" s="93"/>
      <c r="ANG11" s="93"/>
      <c r="ANH11" s="93"/>
      <c r="ANI11" s="93"/>
      <c r="ANJ11" s="93"/>
      <c r="ANK11" s="93"/>
      <c r="ANL11" s="93"/>
      <c r="ANM11" s="93"/>
      <c r="ANN11" s="93"/>
      <c r="ANO11" s="93"/>
      <c r="ANP11" s="93"/>
      <c r="ANQ11" s="93"/>
      <c r="ANR11" s="93"/>
      <c r="ANS11" s="93"/>
      <c r="ANT11" s="93"/>
      <c r="ANU11" s="93"/>
      <c r="ANV11" s="93"/>
      <c r="ANW11" s="93"/>
      <c r="ANX11" s="93"/>
      <c r="ANY11" s="93"/>
      <c r="ANZ11" s="93"/>
      <c r="AOA11" s="93"/>
      <c r="AOB11" s="93"/>
      <c r="AOC11" s="93"/>
      <c r="AOD11" s="93"/>
      <c r="AOE11" s="93"/>
      <c r="AOF11" s="93"/>
      <c r="AOG11" s="93"/>
      <c r="AOH11" s="93"/>
      <c r="AOI11" s="93"/>
      <c r="AOJ11" s="93"/>
      <c r="AOK11" s="93"/>
      <c r="AOL11" s="93"/>
      <c r="AOM11" s="93"/>
      <c r="AON11" s="93"/>
      <c r="AOO11" s="93"/>
      <c r="AOP11" s="93"/>
      <c r="AOQ11" s="93"/>
      <c r="AOR11" s="93"/>
      <c r="AOS11" s="93"/>
      <c r="AOT11" s="93"/>
      <c r="AOU11" s="93"/>
      <c r="AOV11" s="93"/>
      <c r="AOW11" s="93"/>
      <c r="AOX11" s="93"/>
      <c r="AOY11" s="93"/>
      <c r="AOZ11" s="93"/>
      <c r="APA11" s="93"/>
      <c r="APB11" s="93"/>
      <c r="APC11" s="93"/>
      <c r="APD11" s="93"/>
      <c r="APE11" s="93"/>
      <c r="APF11" s="93"/>
      <c r="APG11" s="93"/>
      <c r="APH11" s="93"/>
      <c r="API11" s="93"/>
      <c r="APJ11" s="93"/>
      <c r="APK11" s="93"/>
      <c r="APL11" s="93"/>
      <c r="APM11" s="93"/>
      <c r="APN11" s="93"/>
      <c r="APO11" s="93"/>
      <c r="APP11" s="93"/>
      <c r="APQ11" s="93"/>
      <c r="APR11" s="93"/>
      <c r="APS11" s="93"/>
      <c r="APT11" s="93"/>
      <c r="APU11" s="93"/>
      <c r="APV11" s="93"/>
      <c r="APW11" s="93"/>
      <c r="APX11" s="93"/>
      <c r="APY11" s="93"/>
      <c r="APZ11" s="93"/>
      <c r="AQA11" s="93"/>
      <c r="AQB11" s="93"/>
      <c r="AQC11" s="93"/>
      <c r="AQD11" s="93"/>
      <c r="AQE11" s="93"/>
      <c r="AQF11" s="93"/>
      <c r="AQG11" s="93"/>
      <c r="AQH11" s="93"/>
      <c r="AQI11" s="93"/>
      <c r="AQJ11" s="93"/>
      <c r="AQK11" s="93"/>
      <c r="AQL11" s="93"/>
      <c r="AQM11" s="93"/>
      <c r="AQN11" s="93"/>
      <c r="AQO11" s="93"/>
      <c r="AQP11" s="93"/>
      <c r="AQQ11" s="93"/>
      <c r="AQR11" s="93"/>
      <c r="AQS11" s="93"/>
      <c r="AQT11" s="93"/>
      <c r="AQU11" s="93"/>
      <c r="AQV11" s="93"/>
      <c r="AQW11" s="93"/>
      <c r="AQX11" s="93"/>
      <c r="AQY11" s="93"/>
      <c r="AQZ11" s="93"/>
      <c r="ARA11" s="93"/>
      <c r="ARB11" s="93"/>
      <c r="ARC11" s="93"/>
      <c r="ARD11" s="93"/>
      <c r="ARE11" s="93"/>
      <c r="ARF11" s="93"/>
      <c r="ARG11" s="93"/>
      <c r="ARH11" s="93"/>
      <c r="ARI11" s="93"/>
      <c r="ARJ11" s="93"/>
      <c r="ARK11" s="93"/>
      <c r="ARL11" s="93"/>
      <c r="ARM11" s="93"/>
      <c r="ARN11" s="93"/>
      <c r="ARO11" s="93"/>
      <c r="ARP11" s="93"/>
      <c r="ARQ11" s="93"/>
      <c r="ARR11" s="93"/>
      <c r="ARS11" s="93"/>
      <c r="ART11" s="93"/>
      <c r="ARU11" s="93"/>
      <c r="ARV11" s="93"/>
      <c r="ARW11" s="93"/>
      <c r="ARX11" s="93"/>
      <c r="ARY11" s="93"/>
      <c r="ARZ11" s="93"/>
      <c r="ASA11" s="93"/>
      <c r="ASB11" s="93"/>
      <c r="ASC11" s="93"/>
      <c r="ASD11" s="93"/>
      <c r="ASE11" s="93"/>
      <c r="ASF11" s="93"/>
      <c r="ASG11" s="93"/>
      <c r="ASH11" s="93"/>
      <c r="ASI11" s="93"/>
      <c r="ASJ11" s="93"/>
      <c r="ASK11" s="93"/>
      <c r="ASL11" s="93"/>
      <c r="ASM11" s="93"/>
      <c r="ASN11" s="93"/>
      <c r="ASO11" s="93"/>
      <c r="ASP11" s="93"/>
      <c r="ASQ11" s="93"/>
      <c r="ASR11" s="93"/>
      <c r="ASS11" s="93"/>
      <c r="AST11" s="93"/>
      <c r="ASU11" s="93"/>
      <c r="ASV11" s="93"/>
      <c r="ASW11" s="93"/>
      <c r="ASX11" s="93"/>
      <c r="ASY11" s="93"/>
      <c r="ASZ11" s="93"/>
      <c r="ATA11" s="93"/>
      <c r="ATB11" s="93"/>
      <c r="ATC11" s="93"/>
      <c r="ATD11" s="93"/>
      <c r="ATE11" s="93"/>
      <c r="ATF11" s="93"/>
      <c r="ATG11" s="93"/>
      <c r="ATH11" s="93"/>
      <c r="ATI11" s="93"/>
      <c r="ATJ11" s="93"/>
      <c r="ATK11" s="93"/>
      <c r="ATL11" s="93"/>
      <c r="ATM11" s="93"/>
      <c r="ATN11" s="93"/>
      <c r="ATO11" s="93"/>
      <c r="ATP11" s="93"/>
      <c r="ATQ11" s="93"/>
      <c r="ATR11" s="93"/>
      <c r="ATS11" s="93"/>
      <c r="ATT11" s="93"/>
      <c r="ATU11" s="93"/>
      <c r="ATV11" s="93"/>
      <c r="ATW11" s="93"/>
      <c r="ATX11" s="93"/>
      <c r="ATY11" s="93"/>
      <c r="ATZ11" s="93"/>
      <c r="AUA11" s="93"/>
      <c r="AUB11" s="93"/>
      <c r="AUC11" s="93"/>
      <c r="AUD11" s="93"/>
      <c r="AUE11" s="93"/>
      <c r="AUF11" s="93"/>
      <c r="AUG11" s="93"/>
      <c r="AUH11" s="93"/>
      <c r="AUI11" s="93"/>
      <c r="AUJ11" s="93"/>
      <c r="AUK11" s="93"/>
      <c r="AUL11" s="93"/>
      <c r="AUM11" s="93"/>
      <c r="AUN11" s="93"/>
      <c r="AUO11" s="93"/>
      <c r="AUP11" s="93"/>
      <c r="AUQ11" s="93"/>
      <c r="AUR11" s="93"/>
      <c r="AUS11" s="93"/>
      <c r="AUT11" s="93"/>
      <c r="AUU11" s="93"/>
      <c r="AUV11" s="93"/>
      <c r="AUW11" s="93"/>
      <c r="AUX11" s="93"/>
      <c r="AUY11" s="93"/>
      <c r="AUZ11" s="93"/>
      <c r="AVA11" s="93"/>
      <c r="AVB11" s="93"/>
      <c r="AVC11" s="93"/>
      <c r="AVD11" s="93"/>
      <c r="AVE11" s="93"/>
      <c r="AVF11" s="93"/>
      <c r="AVG11" s="93"/>
      <c r="AVH11" s="93"/>
      <c r="AVI11" s="93"/>
      <c r="AVJ11" s="93"/>
      <c r="AVK11" s="93"/>
      <c r="AVL11" s="93"/>
      <c r="AVM11" s="93"/>
      <c r="AVN11" s="93"/>
      <c r="AVO11" s="93"/>
      <c r="AVP11" s="93"/>
      <c r="AVQ11" s="93"/>
      <c r="AVR11" s="93"/>
      <c r="AVS11" s="93"/>
      <c r="AVT11" s="93"/>
      <c r="AVU11" s="93"/>
      <c r="AVV11" s="93"/>
      <c r="AVW11" s="93"/>
      <c r="AVX11" s="93"/>
      <c r="AVY11" s="93"/>
      <c r="AVZ11" s="93"/>
      <c r="AWA11" s="93"/>
      <c r="AWB11" s="93"/>
      <c r="AWC11" s="93"/>
      <c r="AWD11" s="93"/>
      <c r="AWE11" s="93"/>
      <c r="AWF11" s="93"/>
      <c r="AWG11" s="93"/>
      <c r="AWH11" s="93"/>
      <c r="AWI11" s="93"/>
      <c r="AWJ11" s="93"/>
      <c r="AWK11" s="93"/>
      <c r="AWL11" s="93"/>
      <c r="AWM11" s="93"/>
      <c r="AWN11" s="93"/>
      <c r="AWO11" s="93"/>
      <c r="AWP11" s="93"/>
      <c r="AWQ11" s="93"/>
      <c r="AWR11" s="93"/>
      <c r="AWS11" s="93"/>
      <c r="AWT11" s="93"/>
      <c r="AWU11" s="93"/>
      <c r="AWV11" s="93"/>
      <c r="AWW11" s="93"/>
      <c r="AWX11" s="93"/>
      <c r="AWY11" s="93"/>
      <c r="AWZ11" s="93"/>
      <c r="AXA11" s="93"/>
      <c r="AXB11" s="93"/>
      <c r="AXC11" s="93"/>
      <c r="AXD11" s="93"/>
      <c r="AXE11" s="93"/>
      <c r="AXF11" s="93"/>
      <c r="AXG11" s="93"/>
      <c r="AXH11" s="93"/>
      <c r="AXI11" s="93"/>
      <c r="AXJ11" s="93"/>
      <c r="AXK11" s="93"/>
      <c r="AXL11" s="93"/>
      <c r="AXM11" s="93"/>
      <c r="AXN11" s="93"/>
      <c r="AXO11" s="93"/>
      <c r="AXP11" s="93"/>
      <c r="AXQ11" s="93"/>
      <c r="AXR11" s="93"/>
      <c r="AXS11" s="93"/>
      <c r="AXT11" s="93"/>
      <c r="AXU11" s="93"/>
      <c r="AXV11" s="93"/>
      <c r="AXW11" s="93"/>
      <c r="AXX11" s="93"/>
      <c r="AXY11" s="93"/>
      <c r="AXZ11" s="93"/>
      <c r="AYA11" s="93"/>
      <c r="AYB11" s="93"/>
      <c r="AYC11" s="93"/>
      <c r="AYD11" s="93"/>
      <c r="AYE11" s="93"/>
      <c r="AYF11" s="93"/>
      <c r="AYG11" s="93"/>
      <c r="AYH11" s="93"/>
      <c r="AYI11" s="93"/>
      <c r="AYJ11" s="93"/>
      <c r="AYK11" s="93"/>
      <c r="AYL11" s="93"/>
      <c r="AYM11" s="93"/>
      <c r="AYN11" s="93"/>
      <c r="AYO11" s="93"/>
      <c r="AYP11" s="93"/>
      <c r="AYQ11" s="93"/>
      <c r="AYR11" s="93"/>
      <c r="AYS11" s="93"/>
      <c r="AYT11" s="93"/>
      <c r="AYU11" s="93"/>
      <c r="AYV11" s="93"/>
      <c r="AYW11" s="93"/>
      <c r="AYX11" s="93"/>
      <c r="AYY11" s="93"/>
      <c r="AYZ11" s="93"/>
      <c r="AZA11" s="93"/>
      <c r="AZB11" s="93"/>
      <c r="AZC11" s="93"/>
      <c r="AZD11" s="93"/>
      <c r="AZE11" s="93"/>
      <c r="AZF11" s="93"/>
      <c r="AZG11" s="93"/>
      <c r="AZH11" s="93"/>
      <c r="AZI11" s="93"/>
      <c r="AZJ11" s="93"/>
      <c r="AZK11" s="93"/>
      <c r="AZL11" s="93"/>
      <c r="AZM11" s="93"/>
      <c r="AZN11" s="93"/>
      <c r="AZO11" s="93"/>
      <c r="AZP11" s="93"/>
      <c r="AZQ11" s="93"/>
      <c r="AZR11" s="93"/>
      <c r="AZS11" s="93"/>
      <c r="AZT11" s="93"/>
      <c r="AZU11" s="93"/>
      <c r="AZV11" s="93"/>
      <c r="AZW11" s="93"/>
      <c r="AZX11" s="93"/>
      <c r="AZY11" s="93"/>
      <c r="AZZ11" s="93"/>
      <c r="BAA11" s="93"/>
      <c r="BAB11" s="93"/>
      <c r="BAC11" s="93"/>
      <c r="BAD11" s="93"/>
      <c r="BAE11" s="93"/>
      <c r="BAF11" s="93"/>
      <c r="BAG11" s="93"/>
      <c r="BAH11" s="93"/>
      <c r="BAI11" s="93"/>
      <c r="BAJ11" s="93"/>
      <c r="BAK11" s="93"/>
      <c r="BAL11" s="93"/>
      <c r="BAM11" s="93"/>
      <c r="BAN11" s="93"/>
      <c r="BAO11" s="93"/>
      <c r="BAP11" s="93"/>
      <c r="BAQ11" s="93"/>
      <c r="BAR11" s="93"/>
      <c r="BAS11" s="93"/>
      <c r="BAT11" s="93"/>
      <c r="BAU11" s="93"/>
      <c r="BAV11" s="93"/>
      <c r="BAW11" s="93"/>
      <c r="BAX11" s="93"/>
      <c r="BAY11" s="93"/>
      <c r="BAZ11" s="93"/>
      <c r="BBA11" s="93"/>
      <c r="BBB11" s="93"/>
      <c r="BBC11" s="93"/>
      <c r="BBD11" s="93"/>
      <c r="BBE11" s="93"/>
      <c r="BBF11" s="93"/>
      <c r="BBG11" s="93"/>
      <c r="BBH11" s="93"/>
      <c r="BBI11" s="93"/>
      <c r="BBJ11" s="93"/>
      <c r="BBK11" s="93"/>
      <c r="BBL11" s="93"/>
      <c r="BBM11" s="93"/>
      <c r="BBN11" s="93"/>
      <c r="BBO11" s="93"/>
      <c r="BBP11" s="93"/>
      <c r="BBQ11" s="93"/>
      <c r="BBR11" s="93"/>
      <c r="BBS11" s="93"/>
      <c r="BBT11" s="93"/>
      <c r="BBU11" s="93"/>
      <c r="BBV11" s="93"/>
      <c r="BBW11" s="93"/>
      <c r="BBX11" s="93"/>
      <c r="BBY11" s="93"/>
      <c r="BBZ11" s="93"/>
      <c r="BCA11" s="93"/>
      <c r="BCB11" s="93"/>
      <c r="BCC11" s="93"/>
      <c r="BCD11" s="93"/>
      <c r="BCE11" s="93"/>
      <c r="BCF11" s="93"/>
      <c r="BCG11" s="93"/>
      <c r="BCH11" s="93"/>
      <c r="BCI11" s="93"/>
      <c r="BCJ11" s="93"/>
      <c r="BCK11" s="93"/>
      <c r="BCL11" s="93"/>
      <c r="BCM11" s="93"/>
      <c r="BCN11" s="93"/>
      <c r="BCO11" s="93"/>
      <c r="BCP11" s="93"/>
      <c r="BCQ11" s="93"/>
      <c r="BCR11" s="93"/>
      <c r="BCS11" s="93"/>
      <c r="BCT11" s="93"/>
      <c r="BCU11" s="93"/>
      <c r="BCV11" s="93"/>
      <c r="BCW11" s="93"/>
      <c r="BCX11" s="93"/>
      <c r="BCY11" s="93"/>
      <c r="BCZ11" s="93"/>
      <c r="BDA11" s="93"/>
      <c r="BDB11" s="93"/>
      <c r="BDC11" s="93"/>
      <c r="BDD11" s="93"/>
      <c r="BDE11" s="93"/>
      <c r="BDF11" s="93"/>
      <c r="BDG11" s="93"/>
      <c r="BDH11" s="93"/>
      <c r="BDI11" s="93"/>
      <c r="BDJ11" s="93"/>
      <c r="BDK11" s="93"/>
      <c r="BDL11" s="93"/>
      <c r="BDM11" s="93"/>
      <c r="BDN11" s="93"/>
      <c r="BDO11" s="93"/>
      <c r="BDP11" s="93"/>
      <c r="BDQ11" s="93"/>
      <c r="BDR11" s="93"/>
      <c r="BDS11" s="93"/>
      <c r="BDT11" s="93"/>
      <c r="BDU11" s="93"/>
      <c r="BDV11" s="93"/>
      <c r="BDW11" s="93"/>
      <c r="BDX11" s="93"/>
      <c r="BDY11" s="93"/>
      <c r="BDZ11" s="93"/>
      <c r="BEA11" s="93"/>
      <c r="BEB11" s="93"/>
      <c r="BEC11" s="93"/>
      <c r="BED11" s="93"/>
      <c r="BEE11" s="93"/>
      <c r="BEF11" s="93"/>
      <c r="BEG11" s="93"/>
      <c r="BEH11" s="93"/>
      <c r="BEI11" s="93"/>
      <c r="BEJ11" s="93"/>
      <c r="BEK11" s="93"/>
      <c r="BEL11" s="93"/>
      <c r="BEM11" s="93"/>
      <c r="BEN11" s="93"/>
      <c r="BEO11" s="93"/>
      <c r="BEP11" s="93"/>
      <c r="BEQ11" s="93"/>
      <c r="BER11" s="93"/>
      <c r="BES11" s="93"/>
      <c r="BET11" s="93"/>
      <c r="BEU11" s="93"/>
      <c r="BEV11" s="93"/>
      <c r="BEW11" s="93"/>
      <c r="BEX11" s="93"/>
      <c r="BEY11" s="93"/>
      <c r="BEZ11" s="93"/>
      <c r="BFA11" s="93"/>
      <c r="BFB11" s="93"/>
      <c r="BFC11" s="93"/>
      <c r="BFD11" s="93"/>
      <c r="BFE11" s="93"/>
      <c r="BFF11" s="93"/>
      <c r="BFG11" s="93"/>
      <c r="BFH11" s="93"/>
      <c r="BFI11" s="93"/>
      <c r="BFJ11" s="93"/>
      <c r="BFK11" s="93"/>
      <c r="BFL11" s="93"/>
      <c r="BFM11" s="93"/>
      <c r="BFN11" s="93"/>
      <c r="BFO11" s="93"/>
      <c r="BFP11" s="93"/>
      <c r="BFQ11" s="93"/>
      <c r="BFR11" s="93"/>
      <c r="BFS11" s="93"/>
      <c r="BFT11" s="93"/>
      <c r="BFU11" s="93"/>
      <c r="BFV11" s="93"/>
      <c r="BFW11" s="93"/>
      <c r="BFX11" s="93"/>
      <c r="BFY11" s="93"/>
      <c r="BFZ11" s="93"/>
      <c r="BGA11" s="93"/>
      <c r="BGB11" s="93"/>
      <c r="BGC11" s="93"/>
      <c r="BGD11" s="93"/>
      <c r="BGE11" s="93"/>
      <c r="BGF11" s="93"/>
      <c r="BGG11" s="93"/>
      <c r="BGH11" s="93"/>
      <c r="BGI11" s="93"/>
      <c r="BGJ11" s="93"/>
      <c r="BGK11" s="93"/>
      <c r="BGL11" s="93"/>
      <c r="BGM11" s="93"/>
      <c r="BGN11" s="93"/>
      <c r="BGO11" s="93"/>
      <c r="BGP11" s="93"/>
      <c r="BGQ11" s="93"/>
      <c r="BGR11" s="93"/>
      <c r="BGS11" s="93"/>
      <c r="BGT11" s="93"/>
      <c r="BGU11" s="93"/>
      <c r="BGV11" s="93"/>
      <c r="BGW11" s="93"/>
      <c r="BGX11" s="93"/>
      <c r="BGY11" s="93"/>
      <c r="BGZ11" s="93"/>
      <c r="BHA11" s="93"/>
      <c r="BHB11" s="93"/>
      <c r="BHC11" s="93"/>
      <c r="BHD11" s="93"/>
      <c r="BHE11" s="93"/>
      <c r="BHF11" s="93"/>
      <c r="BHG11" s="93"/>
      <c r="BHH11" s="93"/>
      <c r="BHI11" s="93"/>
      <c r="BHJ11" s="93"/>
      <c r="BHK11" s="93"/>
      <c r="BHL11" s="93"/>
      <c r="BHM11" s="93"/>
      <c r="BHN11" s="93"/>
      <c r="BHO11" s="93"/>
      <c r="BHP11" s="93"/>
      <c r="BHQ11" s="93"/>
      <c r="BHR11" s="93"/>
      <c r="BHS11" s="93"/>
      <c r="BHT11" s="93"/>
      <c r="BHU11" s="93"/>
      <c r="BHV11" s="93"/>
      <c r="BHW11" s="93"/>
      <c r="BHX11" s="93"/>
      <c r="BHY11" s="93"/>
      <c r="BHZ11" s="93"/>
      <c r="BIA11" s="93"/>
      <c r="BIB11" s="93"/>
      <c r="BIC11" s="93"/>
      <c r="BID11" s="93"/>
      <c r="BIE11" s="93"/>
      <c r="BIF11" s="93"/>
      <c r="BIG11" s="93"/>
      <c r="BIH11" s="93"/>
      <c r="BII11" s="93"/>
      <c r="BIJ11" s="93"/>
      <c r="BIK11" s="93"/>
      <c r="BIL11" s="93"/>
      <c r="BIM11" s="93"/>
      <c r="BIN11" s="93"/>
      <c r="BIO11" s="93"/>
      <c r="BIP11" s="93"/>
      <c r="BIQ11" s="93"/>
      <c r="BIR11" s="93"/>
      <c r="BIS11" s="93"/>
      <c r="BIT11" s="93"/>
      <c r="BIU11" s="93"/>
      <c r="BIV11" s="93"/>
      <c r="BIW11" s="93"/>
      <c r="BIX11" s="93"/>
      <c r="BIY11" s="93"/>
      <c r="BIZ11" s="93"/>
      <c r="BJA11" s="93"/>
      <c r="BJB11" s="93"/>
      <c r="BJC11" s="93"/>
      <c r="BJD11" s="93"/>
      <c r="BJE11" s="93"/>
      <c r="BJF11" s="93"/>
      <c r="BJG11" s="93"/>
      <c r="BJH11" s="93"/>
      <c r="BJI11" s="93"/>
      <c r="BJJ11" s="93"/>
      <c r="BJK11" s="93"/>
      <c r="BJL11" s="93"/>
      <c r="BJM11" s="93"/>
      <c r="BJN11" s="93"/>
      <c r="BJO11" s="93"/>
      <c r="BJP11" s="93"/>
      <c r="BJQ11" s="93"/>
      <c r="BJR11" s="93"/>
      <c r="BJS11" s="93"/>
      <c r="BJT11" s="93"/>
      <c r="BJU11" s="93"/>
      <c r="BJV11" s="93"/>
      <c r="BJW11" s="93"/>
      <c r="BJX11" s="93"/>
      <c r="BJY11" s="93"/>
      <c r="BJZ11" s="93"/>
      <c r="BKA11" s="93"/>
      <c r="BKB11" s="93"/>
      <c r="BKC11" s="93"/>
      <c r="BKD11" s="93"/>
      <c r="BKE11" s="93"/>
      <c r="BKF11" s="93"/>
      <c r="BKG11" s="93"/>
      <c r="BKH11" s="93"/>
      <c r="BKI11" s="93"/>
      <c r="BKJ11" s="93"/>
      <c r="BKK11" s="93"/>
      <c r="BKL11" s="93"/>
      <c r="BKM11" s="93"/>
      <c r="BKN11" s="93"/>
      <c r="BKO11" s="93"/>
      <c r="BKP11" s="93"/>
      <c r="BKQ11" s="93"/>
      <c r="BKR11" s="93"/>
      <c r="BKS11" s="93"/>
      <c r="BKT11" s="93"/>
      <c r="BKU11" s="93"/>
      <c r="BKV11" s="93"/>
      <c r="BKW11" s="93"/>
      <c r="BKX11" s="93"/>
      <c r="BKY11" s="93"/>
      <c r="BKZ11" s="93"/>
      <c r="BLA11" s="93"/>
      <c r="BLB11" s="93"/>
      <c r="BLC11" s="93"/>
      <c r="BLD11" s="93"/>
      <c r="BLE11" s="93"/>
      <c r="BLF11" s="93"/>
      <c r="BLG11" s="93"/>
      <c r="BLH11" s="93"/>
      <c r="BLI11" s="93"/>
      <c r="BLJ11" s="93"/>
      <c r="BLK11" s="93"/>
      <c r="BLL11" s="93"/>
      <c r="BLM11" s="93"/>
      <c r="BLN11" s="93"/>
      <c r="BLO11" s="93"/>
      <c r="BLP11" s="93"/>
      <c r="BLQ11" s="93"/>
      <c r="BLR11" s="93"/>
      <c r="BLS11" s="93"/>
      <c r="BLT11" s="93"/>
      <c r="BLU11" s="93"/>
      <c r="BLV11" s="93"/>
      <c r="BLW11" s="93"/>
      <c r="BLX11" s="93"/>
      <c r="BLY11" s="93"/>
      <c r="BLZ11" s="93"/>
      <c r="BMA11" s="93"/>
      <c r="BMB11" s="93"/>
      <c r="BMC11" s="93"/>
      <c r="BMD11" s="93"/>
      <c r="BME11" s="93"/>
      <c r="BMF11" s="93"/>
      <c r="BMG11" s="93"/>
      <c r="BMH11" s="93"/>
      <c r="BMI11" s="93"/>
      <c r="BMJ11" s="93"/>
      <c r="BMK11" s="93"/>
      <c r="BML11" s="93"/>
      <c r="BMM11" s="93"/>
      <c r="BMN11" s="93"/>
      <c r="BMO11" s="93"/>
      <c r="BMP11" s="93"/>
      <c r="BMQ11" s="93"/>
      <c r="BMR11" s="93"/>
      <c r="BMS11" s="93"/>
      <c r="BMT11" s="93"/>
      <c r="BMU11" s="93"/>
      <c r="BMV11" s="93"/>
      <c r="BMW11" s="93"/>
      <c r="BMX11" s="93"/>
      <c r="BMY11" s="93"/>
      <c r="BMZ11" s="93"/>
      <c r="BNA11" s="93"/>
      <c r="BNB11" s="93"/>
      <c r="BNC11" s="93"/>
      <c r="BND11" s="93"/>
      <c r="BNE11" s="93"/>
      <c r="BNF11" s="93"/>
      <c r="BNG11" s="93"/>
      <c r="BNH11" s="93"/>
      <c r="BNI11" s="93"/>
      <c r="BNJ11" s="93"/>
      <c r="BNK11" s="93"/>
      <c r="BNL11" s="93"/>
      <c r="BNM11" s="93"/>
      <c r="BNN11" s="93"/>
      <c r="BNO11" s="93"/>
      <c r="BNP11" s="93"/>
      <c r="BNQ11" s="93"/>
      <c r="BNR11" s="93"/>
      <c r="BNS11" s="93"/>
      <c r="BNT11" s="93"/>
      <c r="BNU11" s="93"/>
      <c r="BNV11" s="93"/>
      <c r="BNW11" s="93"/>
      <c r="BNX11" s="93"/>
      <c r="BNY11" s="93"/>
      <c r="BNZ11" s="93"/>
      <c r="BOA11" s="93"/>
      <c r="BOB11" s="93"/>
      <c r="BOC11" s="93"/>
      <c r="BOD11" s="93"/>
      <c r="BOE11" s="93"/>
      <c r="BOF11" s="93"/>
      <c r="BOG11" s="93"/>
      <c r="BOH11" s="93"/>
      <c r="BOI11" s="93"/>
      <c r="BOJ11" s="93"/>
      <c r="BOK11" s="93"/>
      <c r="BOL11" s="93"/>
      <c r="BOM11" s="93"/>
      <c r="BON11" s="93"/>
      <c r="BOO11" s="93"/>
      <c r="BOP11" s="93"/>
      <c r="BOQ11" s="93"/>
      <c r="BOR11" s="93"/>
      <c r="BOS11" s="93"/>
      <c r="BOT11" s="93"/>
      <c r="BOU11" s="93"/>
      <c r="BOV11" s="93"/>
      <c r="BOW11" s="93"/>
      <c r="BOX11" s="93"/>
      <c r="BOY11" s="93"/>
      <c r="BOZ11" s="93"/>
      <c r="BPA11" s="93"/>
      <c r="BPB11" s="93"/>
      <c r="BPC11" s="93"/>
      <c r="BPD11" s="93"/>
      <c r="BPE11" s="93"/>
      <c r="BPF11" s="93"/>
      <c r="BPG11" s="93"/>
      <c r="BPH11" s="93"/>
      <c r="BPI11" s="93"/>
      <c r="BPJ11" s="93"/>
      <c r="BPK11" s="93"/>
      <c r="BPL11" s="93"/>
      <c r="BPM11" s="93"/>
      <c r="BPN11" s="93"/>
      <c r="BPO11" s="93"/>
      <c r="BPP11" s="93"/>
      <c r="BPQ11" s="93"/>
      <c r="BPR11" s="93"/>
      <c r="BPS11" s="93"/>
      <c r="BPT11" s="93"/>
      <c r="BPU11" s="93"/>
      <c r="BPV11" s="93"/>
      <c r="BPW11" s="93"/>
      <c r="BPX11" s="93"/>
      <c r="BPY11" s="93"/>
      <c r="BPZ11" s="93"/>
      <c r="BQA11" s="93"/>
      <c r="BQB11" s="93"/>
      <c r="BQC11" s="93"/>
      <c r="BQD11" s="93"/>
      <c r="BQE11" s="93"/>
      <c r="BQF11" s="93"/>
      <c r="BQG11" s="93"/>
      <c r="BQH11" s="93"/>
      <c r="BQI11" s="93"/>
      <c r="BQJ11" s="93"/>
      <c r="BQK11" s="93"/>
      <c r="BQL11" s="93"/>
      <c r="BQM11" s="93"/>
      <c r="BQN11" s="93"/>
      <c r="BQO11" s="93"/>
      <c r="BQP11" s="93"/>
      <c r="BQQ11" s="93"/>
      <c r="BQR11" s="93"/>
      <c r="BQS11" s="93"/>
      <c r="BQT11" s="93"/>
      <c r="BQU11" s="93"/>
      <c r="BQV11" s="93"/>
      <c r="BQW11" s="93"/>
      <c r="BQX11" s="93"/>
      <c r="BQY11" s="93"/>
      <c r="BQZ11" s="93"/>
      <c r="BRA11" s="93"/>
      <c r="BRB11" s="93"/>
      <c r="BRC11" s="93"/>
      <c r="BRD11" s="93"/>
      <c r="BRE11" s="93"/>
      <c r="BRF11" s="93"/>
      <c r="BRG11" s="93"/>
      <c r="BRH11" s="93"/>
      <c r="BRI11" s="93"/>
      <c r="BRJ11" s="93"/>
      <c r="BRK11" s="93"/>
      <c r="BRL11" s="93"/>
      <c r="BRM11" s="93"/>
      <c r="BRN11" s="93"/>
      <c r="BRO11" s="93"/>
      <c r="BRP11" s="93"/>
      <c r="BRQ11" s="93"/>
      <c r="BRR11" s="93"/>
      <c r="BRS11" s="93"/>
      <c r="BRT11" s="93"/>
      <c r="BRU11" s="93"/>
      <c r="BRV11" s="93"/>
      <c r="BRW11" s="93"/>
      <c r="BRX11" s="93"/>
      <c r="BRY11" s="93"/>
      <c r="BRZ11" s="93"/>
      <c r="BSA11" s="93"/>
      <c r="BSB11" s="93"/>
      <c r="BSC11" s="93"/>
      <c r="BSD11" s="93"/>
      <c r="BSE11" s="93"/>
      <c r="BSF11" s="93"/>
      <c r="BSG11" s="93"/>
      <c r="BSH11" s="93"/>
      <c r="BSI11" s="93"/>
      <c r="BSJ11" s="93"/>
      <c r="BSK11" s="93"/>
      <c r="BSL11" s="93"/>
      <c r="BSM11" s="93"/>
      <c r="BSN11" s="93"/>
      <c r="BSO11" s="93"/>
      <c r="BSP11" s="93"/>
      <c r="BSQ11" s="93"/>
      <c r="BSR11" s="93"/>
      <c r="BSS11" s="93"/>
      <c r="BST11" s="93"/>
      <c r="BSU11" s="93"/>
      <c r="BSV11" s="93"/>
      <c r="BSW11" s="93"/>
      <c r="BSX11" s="93"/>
      <c r="BSY11" s="93"/>
      <c r="BSZ11" s="93"/>
      <c r="BTA11" s="93"/>
      <c r="BTB11" s="93"/>
      <c r="BTC11" s="93"/>
      <c r="BTD11" s="93"/>
      <c r="BTE11" s="93"/>
      <c r="BTF11" s="93"/>
      <c r="BTG11" s="93"/>
      <c r="BTH11" s="93"/>
      <c r="BTI11" s="93"/>
      <c r="BTJ11" s="93"/>
      <c r="BTK11" s="93"/>
      <c r="BTL11" s="93"/>
      <c r="BTM11" s="93"/>
      <c r="BTN11" s="93"/>
      <c r="BTO11" s="93"/>
      <c r="BTP11" s="93"/>
      <c r="BTQ11" s="93"/>
      <c r="BTR11" s="93"/>
      <c r="BTS11" s="93"/>
      <c r="BTT11" s="93"/>
      <c r="BTU11" s="93"/>
      <c r="BTV11" s="93"/>
      <c r="BTW11" s="93"/>
      <c r="BTX11" s="93"/>
      <c r="BTY11" s="93"/>
      <c r="BTZ11" s="93"/>
      <c r="BUA11" s="93"/>
      <c r="BUB11" s="93"/>
      <c r="BUC11" s="93"/>
      <c r="BUD11" s="93"/>
      <c r="BUE11" s="93"/>
      <c r="BUF11" s="93"/>
      <c r="BUG11" s="93"/>
      <c r="BUH11" s="93"/>
      <c r="BUI11" s="93"/>
      <c r="BUJ11" s="93"/>
      <c r="BUK11" s="93"/>
      <c r="BUL11" s="93"/>
      <c r="BUM11" s="93"/>
      <c r="BUN11" s="93"/>
      <c r="BUO11" s="93"/>
      <c r="BUP11" s="93"/>
      <c r="BUQ11" s="93"/>
      <c r="BUR11" s="93"/>
      <c r="BUS11" s="93"/>
      <c r="BUT11" s="93"/>
      <c r="BUU11" s="93"/>
      <c r="BUV11" s="93"/>
      <c r="BUW11" s="93"/>
      <c r="BUX11" s="93"/>
      <c r="BUY11" s="93"/>
      <c r="BUZ11" s="93"/>
      <c r="BVA11" s="93"/>
      <c r="BVB11" s="93"/>
      <c r="BVC11" s="93"/>
      <c r="BVD11" s="93"/>
      <c r="BVE11" s="93"/>
      <c r="BVF11" s="93"/>
      <c r="BVG11" s="93"/>
      <c r="BVH11" s="93"/>
      <c r="BVI11" s="93"/>
      <c r="BVJ11" s="93"/>
      <c r="BVK11" s="93"/>
      <c r="BVL11" s="93"/>
      <c r="BVM11" s="93"/>
      <c r="BVN11" s="93"/>
      <c r="BVO11" s="93"/>
      <c r="BVP11" s="93"/>
      <c r="BVQ11" s="93"/>
      <c r="BVR11" s="93"/>
      <c r="BVS11" s="93"/>
      <c r="BVT11" s="93"/>
      <c r="BVU11" s="93"/>
      <c r="BVV11" s="93"/>
      <c r="BVW11" s="93"/>
      <c r="BVX11" s="93"/>
      <c r="BVY11" s="93"/>
      <c r="BVZ11" s="93"/>
      <c r="BWA11" s="93"/>
      <c r="BWB11" s="93"/>
      <c r="BWC11" s="93"/>
      <c r="BWD11" s="93"/>
      <c r="BWE11" s="93"/>
      <c r="BWF11" s="93"/>
      <c r="BWG11" s="93"/>
      <c r="BWH11" s="93"/>
      <c r="BWI11" s="93"/>
      <c r="BWJ11" s="93"/>
      <c r="BWK11" s="93"/>
      <c r="BWL11" s="93"/>
      <c r="BWM11" s="93"/>
      <c r="BWN11" s="93"/>
      <c r="BWO11" s="93"/>
      <c r="BWP11" s="93"/>
      <c r="BWQ11" s="93"/>
      <c r="BWR11" s="93"/>
      <c r="BWS11" s="93"/>
      <c r="BWT11" s="93"/>
      <c r="BWU11" s="93"/>
      <c r="BWV11" s="93"/>
      <c r="BWW11" s="93"/>
      <c r="BWX11" s="93"/>
      <c r="BWY11" s="93"/>
      <c r="BWZ11" s="93"/>
      <c r="BXA11" s="93"/>
      <c r="BXB11" s="93"/>
      <c r="BXC11" s="93"/>
      <c r="BXD11" s="93"/>
      <c r="BXE11" s="93"/>
      <c r="BXF11" s="93"/>
      <c r="BXG11" s="93"/>
      <c r="BXH11" s="93"/>
      <c r="BXI11" s="93"/>
      <c r="BXJ11" s="93"/>
      <c r="BXK11" s="93"/>
      <c r="BXL11" s="93"/>
      <c r="BXM11" s="93"/>
      <c r="BXN11" s="93"/>
      <c r="BXO11" s="93"/>
      <c r="BXP11" s="93"/>
      <c r="BXQ11" s="93"/>
      <c r="BXR11" s="93"/>
      <c r="BXS11" s="93"/>
      <c r="BXT11" s="93"/>
      <c r="BXU11" s="93"/>
      <c r="BXV11" s="93"/>
      <c r="BXW11" s="93"/>
      <c r="BXX11" s="93"/>
      <c r="BXY11" s="93"/>
      <c r="BXZ11" s="93"/>
      <c r="BYA11" s="93"/>
      <c r="BYB11" s="93"/>
      <c r="BYC11" s="93"/>
      <c r="BYD11" s="93"/>
      <c r="BYE11" s="93"/>
      <c r="BYF11" s="93"/>
      <c r="BYG11" s="93"/>
      <c r="BYH11" s="93"/>
      <c r="BYI11" s="93"/>
      <c r="BYJ11" s="93"/>
      <c r="BYK11" s="93"/>
      <c r="BYL11" s="93"/>
      <c r="BYM11" s="93"/>
      <c r="BYN11" s="93"/>
      <c r="BYO11" s="93"/>
      <c r="BYP11" s="93"/>
      <c r="BYQ11" s="93"/>
      <c r="BYR11" s="93"/>
      <c r="BYS11" s="93"/>
      <c r="BYT11" s="93"/>
      <c r="BYU11" s="93"/>
      <c r="BYV11" s="93"/>
      <c r="BYW11" s="93"/>
      <c r="BYX11" s="93"/>
      <c r="BYY11" s="93"/>
      <c r="BYZ11" s="93"/>
      <c r="BZA11" s="93"/>
      <c r="BZB11" s="93"/>
      <c r="BZC11" s="93"/>
      <c r="BZD11" s="93"/>
      <c r="BZE11" s="93"/>
      <c r="BZF11" s="93"/>
      <c r="BZG11" s="93"/>
      <c r="BZH11" s="93"/>
      <c r="BZI11" s="93"/>
      <c r="BZJ11" s="93"/>
      <c r="BZK11" s="93"/>
      <c r="BZL11" s="93"/>
      <c r="BZM11" s="93"/>
      <c r="BZN11" s="93"/>
      <c r="BZO11" s="93"/>
      <c r="BZP11" s="93"/>
      <c r="BZQ11" s="93"/>
      <c r="BZR11" s="93"/>
      <c r="BZS11" s="93"/>
      <c r="BZT11" s="93"/>
      <c r="BZU11" s="93"/>
      <c r="BZV11" s="93"/>
      <c r="BZW11" s="93"/>
      <c r="BZX11" s="93"/>
      <c r="BZY11" s="93"/>
      <c r="BZZ11" s="93"/>
      <c r="CAA11" s="93"/>
      <c r="CAB11" s="93"/>
      <c r="CAC11" s="93"/>
      <c r="CAD11" s="93"/>
      <c r="CAE11" s="93"/>
      <c r="CAF11" s="93"/>
      <c r="CAG11" s="93"/>
      <c r="CAH11" s="93"/>
      <c r="CAI11" s="93"/>
      <c r="CAJ11" s="93"/>
      <c r="CAK11" s="93"/>
      <c r="CAL11" s="93"/>
      <c r="CAM11" s="93"/>
      <c r="CAN11" s="93"/>
      <c r="CAO11" s="93"/>
      <c r="CAP11" s="93"/>
      <c r="CAQ11" s="93"/>
      <c r="CAR11" s="93"/>
      <c r="CAS11" s="93"/>
      <c r="CAT11" s="93"/>
      <c r="CAU11" s="93"/>
      <c r="CAV11" s="93"/>
      <c r="CAW11" s="93"/>
      <c r="CAX11" s="93"/>
      <c r="CAY11" s="93"/>
      <c r="CAZ11" s="93"/>
      <c r="CBA11" s="93"/>
      <c r="CBB11" s="93"/>
      <c r="CBC11" s="93"/>
      <c r="CBD11" s="93"/>
      <c r="CBE11" s="93"/>
      <c r="CBF11" s="93"/>
      <c r="CBG11" s="93"/>
      <c r="CBH11" s="93"/>
      <c r="CBI11" s="93"/>
      <c r="CBJ11" s="93"/>
      <c r="CBK11" s="93"/>
      <c r="CBL11" s="93"/>
      <c r="CBM11" s="93"/>
      <c r="CBN11" s="93"/>
      <c r="CBO11" s="93"/>
      <c r="CBP11" s="93"/>
      <c r="CBQ11" s="93"/>
      <c r="CBR11" s="93"/>
      <c r="CBS11" s="93"/>
      <c r="CBT11" s="93"/>
      <c r="CBU11" s="93"/>
      <c r="CBV11" s="93"/>
      <c r="CBW11" s="93"/>
      <c r="CBX11" s="93"/>
      <c r="CBY11" s="93"/>
      <c r="CBZ11" s="93"/>
      <c r="CCA11" s="93"/>
      <c r="CCB11" s="93"/>
      <c r="CCC11" s="93"/>
      <c r="CCD11" s="93"/>
      <c r="CCE11" s="93"/>
      <c r="CCF11" s="93"/>
      <c r="CCG11" s="93"/>
      <c r="CCH11" s="93"/>
      <c r="CCI11" s="93"/>
      <c r="CCJ11" s="93"/>
      <c r="CCK11" s="93"/>
      <c r="CCL11" s="93"/>
      <c r="CCM11" s="93"/>
      <c r="CCN11" s="93"/>
      <c r="CCO11" s="93"/>
      <c r="CCP11" s="93"/>
      <c r="CCQ11" s="93"/>
      <c r="CCR11" s="93"/>
      <c r="CCS11" s="93"/>
      <c r="CCT11" s="93"/>
      <c r="CCU11" s="93"/>
      <c r="CCV11" s="93"/>
      <c r="CCW11" s="93"/>
      <c r="CCX11" s="93"/>
      <c r="CCY11" s="93"/>
      <c r="CCZ11" s="93"/>
      <c r="CDA11" s="93"/>
      <c r="CDB11" s="93"/>
      <c r="CDC11" s="93"/>
      <c r="CDD11" s="93"/>
      <c r="CDE11" s="93"/>
      <c r="CDF11" s="93"/>
      <c r="CDG11" s="93"/>
      <c r="CDH11" s="93"/>
      <c r="CDI11" s="93"/>
      <c r="CDJ11" s="93"/>
      <c r="CDK11" s="93"/>
      <c r="CDL11" s="93"/>
      <c r="CDM11" s="93"/>
      <c r="CDN11" s="93"/>
      <c r="CDO11" s="93"/>
      <c r="CDP11" s="93"/>
      <c r="CDQ11" s="93"/>
      <c r="CDR11" s="93"/>
      <c r="CDS11" s="93"/>
      <c r="CDT11" s="93"/>
      <c r="CDU11" s="93"/>
      <c r="CDV11" s="93"/>
      <c r="CDW11" s="93"/>
      <c r="CDX11" s="93"/>
      <c r="CDY11" s="93"/>
      <c r="CDZ11" s="93"/>
      <c r="CEA11" s="93"/>
      <c r="CEB11" s="93"/>
      <c r="CEC11" s="93"/>
      <c r="CED11" s="93"/>
      <c r="CEE11" s="93"/>
      <c r="CEF11" s="93"/>
      <c r="CEG11" s="93"/>
      <c r="CEH11" s="93"/>
      <c r="CEI11" s="93"/>
      <c r="CEJ11" s="93"/>
      <c r="CEK11" s="93"/>
      <c r="CEL11" s="93"/>
      <c r="CEM11" s="93"/>
      <c r="CEN11" s="93"/>
      <c r="CEO11" s="93"/>
      <c r="CEP11" s="93"/>
      <c r="CEQ11" s="93"/>
      <c r="CER11" s="93"/>
      <c r="CES11" s="93"/>
      <c r="CET11" s="93"/>
      <c r="CEU11" s="93"/>
      <c r="CEV11" s="93"/>
      <c r="CEW11" s="93"/>
      <c r="CEX11" s="93"/>
      <c r="CEY11" s="93"/>
      <c r="CEZ11" s="93"/>
      <c r="CFA11" s="93"/>
      <c r="CFB11" s="93"/>
      <c r="CFC11" s="93"/>
      <c r="CFD11" s="93"/>
      <c r="CFE11" s="93"/>
      <c r="CFF11" s="93"/>
      <c r="CFG11" s="93"/>
      <c r="CFH11" s="93"/>
      <c r="CFI11" s="93"/>
      <c r="CFJ11" s="93"/>
      <c r="CFK11" s="93"/>
      <c r="CFL11" s="93"/>
      <c r="CFM11" s="93"/>
      <c r="CFN11" s="93"/>
      <c r="CFO11" s="93"/>
      <c r="CFP11" s="93"/>
      <c r="CFQ11" s="93"/>
      <c r="CFR11" s="93"/>
      <c r="CFS11" s="93"/>
      <c r="CFT11" s="93"/>
      <c r="CFU11" s="93"/>
      <c r="CFV11" s="93"/>
      <c r="CFW11" s="93"/>
      <c r="CFX11" s="93"/>
      <c r="CFY11" s="93"/>
      <c r="CFZ11" s="93"/>
      <c r="CGA11" s="93"/>
      <c r="CGB11" s="93"/>
      <c r="CGC11" s="93"/>
      <c r="CGD11" s="93"/>
      <c r="CGE11" s="93"/>
      <c r="CGF11" s="93"/>
      <c r="CGG11" s="93"/>
      <c r="CGH11" s="93"/>
      <c r="CGI11" s="93"/>
      <c r="CGJ11" s="93"/>
      <c r="CGK11" s="93"/>
      <c r="CGL11" s="93"/>
      <c r="CGM11" s="93"/>
      <c r="CGN11" s="93"/>
      <c r="CGO11" s="93"/>
      <c r="CGP11" s="93"/>
      <c r="CGQ11" s="93"/>
      <c r="CGR11" s="93"/>
      <c r="CGS11" s="93"/>
      <c r="CGT11" s="93"/>
      <c r="CGU11" s="93"/>
      <c r="CGV11" s="93"/>
      <c r="CGW11" s="93"/>
      <c r="CGX11" s="93"/>
      <c r="CGY11" s="93"/>
      <c r="CGZ11" s="93"/>
      <c r="CHA11" s="93"/>
      <c r="CHB11" s="93"/>
      <c r="CHC11" s="93"/>
      <c r="CHD11" s="93"/>
      <c r="CHE11" s="93"/>
      <c r="CHF11" s="93"/>
      <c r="CHG11" s="93"/>
      <c r="CHH11" s="93"/>
      <c r="CHI11" s="93"/>
      <c r="CHJ11" s="93"/>
      <c r="CHK11" s="93"/>
      <c r="CHL11" s="93"/>
      <c r="CHM11" s="93"/>
      <c r="CHN11" s="93"/>
      <c r="CHO11" s="93"/>
      <c r="CHP11" s="93"/>
      <c r="CHQ11" s="93"/>
      <c r="CHR11" s="93"/>
      <c r="CHS11" s="93"/>
      <c r="CHT11" s="93"/>
      <c r="CHU11" s="93"/>
      <c r="CHV11" s="93"/>
      <c r="CHW11" s="93"/>
      <c r="CHX11" s="93"/>
      <c r="CHY11" s="93"/>
      <c r="CHZ11" s="93"/>
      <c r="CIA11" s="93"/>
      <c r="CIB11" s="93"/>
      <c r="CIC11" s="93"/>
      <c r="CID11" s="93"/>
      <c r="CIE11" s="93"/>
      <c r="CIF11" s="93"/>
      <c r="CIG11" s="93"/>
      <c r="CIH11" s="93"/>
      <c r="CII11" s="93"/>
      <c r="CIJ11" s="93"/>
      <c r="CIK11" s="93"/>
      <c r="CIL11" s="93"/>
      <c r="CIM11" s="93"/>
      <c r="CIN11" s="93"/>
      <c r="CIO11" s="93"/>
      <c r="CIP11" s="93"/>
      <c r="CIQ11" s="93"/>
      <c r="CIR11" s="93"/>
      <c r="CIS11" s="93"/>
      <c r="CIT11" s="93"/>
      <c r="CIU11" s="93"/>
      <c r="CIV11" s="93"/>
      <c r="CIW11" s="93"/>
      <c r="CIX11" s="93"/>
      <c r="CIY11" s="93"/>
      <c r="CIZ11" s="93"/>
      <c r="CJA11" s="93"/>
      <c r="CJB11" s="93"/>
      <c r="CJC11" s="93"/>
      <c r="CJD11" s="93"/>
      <c r="CJE11" s="93"/>
      <c r="CJF11" s="93"/>
      <c r="CJG11" s="93"/>
      <c r="CJH11" s="93"/>
      <c r="CJI11" s="93"/>
      <c r="CJJ11" s="93"/>
      <c r="CJK11" s="93"/>
      <c r="CJL11" s="93"/>
      <c r="CJM11" s="93"/>
      <c r="CJN11" s="93"/>
      <c r="CJO11" s="93"/>
      <c r="CJP11" s="93"/>
      <c r="CJQ11" s="93"/>
      <c r="CJR11" s="93"/>
      <c r="CJS11" s="93"/>
      <c r="CJT11" s="93"/>
      <c r="CJU11" s="93"/>
      <c r="CJV11" s="93"/>
      <c r="CJW11" s="93"/>
      <c r="CJX11" s="93"/>
      <c r="CJY11" s="93"/>
      <c r="CJZ11" s="93"/>
      <c r="CKA11" s="93"/>
      <c r="CKB11" s="93"/>
      <c r="CKC11" s="93"/>
      <c r="CKD11" s="93"/>
      <c r="CKE11" s="93"/>
      <c r="CKF11" s="93"/>
      <c r="CKG11" s="93"/>
      <c r="CKH11" s="93"/>
      <c r="CKI11" s="93"/>
      <c r="CKJ11" s="93"/>
      <c r="CKK11" s="93"/>
      <c r="CKL11" s="93"/>
      <c r="CKM11" s="93"/>
      <c r="CKN11" s="93"/>
      <c r="CKO11" s="93"/>
      <c r="CKP11" s="93"/>
      <c r="CKQ11" s="93"/>
      <c r="CKR11" s="93"/>
      <c r="CKS11" s="93"/>
      <c r="CKT11" s="93"/>
      <c r="CKU11" s="93"/>
      <c r="CKV11" s="93"/>
      <c r="CKW11" s="93"/>
      <c r="CKX11" s="93"/>
      <c r="CKY11" s="93"/>
      <c r="CKZ11" s="93"/>
      <c r="CLA11" s="93"/>
      <c r="CLB11" s="93"/>
      <c r="CLC11" s="93"/>
      <c r="CLD11" s="93"/>
      <c r="CLE11" s="93"/>
      <c r="CLF11" s="93"/>
      <c r="CLG11" s="93"/>
      <c r="CLH11" s="93"/>
      <c r="CLI11" s="93"/>
      <c r="CLJ11" s="93"/>
      <c r="CLK11" s="93"/>
      <c r="CLL11" s="93"/>
      <c r="CLM11" s="93"/>
      <c r="CLN11" s="93"/>
      <c r="CLO11" s="93"/>
      <c r="CLP11" s="93"/>
      <c r="CLQ11" s="93"/>
      <c r="CLR11" s="93"/>
      <c r="CLS11" s="93"/>
      <c r="CLT11" s="93"/>
      <c r="CLU11" s="93"/>
      <c r="CLV11" s="93"/>
      <c r="CLW11" s="93"/>
      <c r="CLX11" s="93"/>
      <c r="CLY11" s="93"/>
      <c r="CLZ11" s="93"/>
      <c r="CMA11" s="93"/>
      <c r="CMB11" s="93"/>
      <c r="CMC11" s="93"/>
      <c r="CMD11" s="93"/>
      <c r="CME11" s="93"/>
      <c r="CMF11" s="93"/>
      <c r="CMG11" s="93"/>
      <c r="CMH11" s="93"/>
      <c r="CMI11" s="93"/>
      <c r="CMJ11" s="93"/>
      <c r="CMK11" s="93"/>
      <c r="CML11" s="93"/>
      <c r="CMM11" s="93"/>
      <c r="CMN11" s="93"/>
      <c r="CMO11" s="93"/>
      <c r="CMP11" s="93"/>
      <c r="CMQ11" s="93"/>
      <c r="CMR11" s="93"/>
      <c r="CMS11" s="93"/>
      <c r="CMT11" s="93"/>
      <c r="CMU11" s="93"/>
      <c r="CMV11" s="93"/>
      <c r="CMW11" s="93"/>
      <c r="CMX11" s="93"/>
      <c r="CMY11" s="93"/>
      <c r="CMZ11" s="93"/>
      <c r="CNA11" s="93"/>
      <c r="CNB11" s="93"/>
      <c r="CNC11" s="93"/>
      <c r="CND11" s="93"/>
      <c r="CNE11" s="93"/>
      <c r="CNF11" s="93"/>
      <c r="CNG11" s="93"/>
      <c r="CNH11" s="93"/>
      <c r="CNI11" s="93"/>
      <c r="CNJ11" s="93"/>
      <c r="CNK11" s="93"/>
      <c r="CNL11" s="93"/>
      <c r="CNM11" s="93"/>
      <c r="CNN11" s="93"/>
      <c r="CNO11" s="93"/>
      <c r="CNP11" s="93"/>
      <c r="CNQ11" s="93"/>
      <c r="CNR11" s="93"/>
      <c r="CNS11" s="93"/>
      <c r="CNT11" s="93"/>
      <c r="CNU11" s="93"/>
      <c r="CNV11" s="93"/>
      <c r="CNW11" s="93"/>
      <c r="CNX11" s="93"/>
      <c r="CNY11" s="93"/>
      <c r="CNZ11" s="93"/>
      <c r="COA11" s="93"/>
      <c r="COB11" s="93"/>
      <c r="COC11" s="93"/>
      <c r="COD11" s="93"/>
      <c r="COE11" s="93"/>
      <c r="COF11" s="93"/>
      <c r="COG11" s="93"/>
      <c r="COH11" s="93"/>
      <c r="COI11" s="93"/>
      <c r="COJ11" s="93"/>
      <c r="COK11" s="93"/>
      <c r="COL11" s="93"/>
      <c r="COM11" s="93"/>
      <c r="CON11" s="93"/>
      <c r="COO11" s="93"/>
      <c r="COP11" s="93"/>
      <c r="COQ11" s="93"/>
      <c r="COR11" s="93"/>
      <c r="COS11" s="93"/>
      <c r="COT11" s="93"/>
      <c r="COU11" s="93"/>
      <c r="COV11" s="93"/>
      <c r="COW11" s="93"/>
      <c r="COX11" s="93"/>
      <c r="COY11" s="93"/>
      <c r="COZ11" s="93"/>
      <c r="CPA11" s="93"/>
      <c r="CPB11" s="93"/>
      <c r="CPC11" s="93"/>
      <c r="CPD11" s="93"/>
      <c r="CPE11" s="93"/>
      <c r="CPF11" s="93"/>
      <c r="CPG11" s="93"/>
      <c r="CPH11" s="93"/>
      <c r="CPI11" s="93"/>
      <c r="CPJ11" s="93"/>
      <c r="CPK11" s="93"/>
      <c r="CPL11" s="93"/>
      <c r="CPM11" s="93"/>
      <c r="CPN11" s="93"/>
      <c r="CPO11" s="93"/>
      <c r="CPP11" s="93"/>
      <c r="CPQ11" s="93"/>
      <c r="CPR11" s="93"/>
      <c r="CPS11" s="93"/>
      <c r="CPT11" s="93"/>
      <c r="CPU11" s="93"/>
      <c r="CPV11" s="93"/>
      <c r="CPW11" s="93"/>
      <c r="CPX11" s="93"/>
      <c r="CPY11" s="93"/>
      <c r="CPZ11" s="93"/>
      <c r="CQA11" s="93"/>
      <c r="CQB11" s="93"/>
      <c r="CQC11" s="93"/>
      <c r="CQD11" s="93"/>
      <c r="CQE11" s="93"/>
      <c r="CQF11" s="93"/>
      <c r="CQG11" s="93"/>
      <c r="CQH11" s="93"/>
      <c r="CQI11" s="93"/>
      <c r="CQJ11" s="93"/>
      <c r="CQK11" s="93"/>
      <c r="CQL11" s="93"/>
      <c r="CQM11" s="93"/>
      <c r="CQN11" s="93"/>
      <c r="CQO11" s="93"/>
      <c r="CQP11" s="93"/>
      <c r="CQQ11" s="93"/>
      <c r="CQR11" s="93"/>
      <c r="CQS11" s="93"/>
      <c r="CQT11" s="93"/>
      <c r="CQU11" s="93"/>
      <c r="CQV11" s="93"/>
      <c r="CQW11" s="93"/>
      <c r="CQX11" s="93"/>
      <c r="CQY11" s="93"/>
      <c r="CQZ11" s="93"/>
      <c r="CRA11" s="93"/>
      <c r="CRB11" s="93"/>
      <c r="CRC11" s="93"/>
      <c r="CRD11" s="93"/>
      <c r="CRE11" s="93"/>
      <c r="CRF11" s="93"/>
      <c r="CRG11" s="93"/>
      <c r="CRH11" s="93"/>
      <c r="CRI11" s="93"/>
      <c r="CRJ11" s="93"/>
      <c r="CRK11" s="93"/>
      <c r="CRL11" s="93"/>
      <c r="CRM11" s="93"/>
      <c r="CRN11" s="93"/>
      <c r="CRO11" s="93"/>
      <c r="CRP11" s="93"/>
      <c r="CRQ11" s="93"/>
      <c r="CRR11" s="93"/>
      <c r="CRS11" s="93"/>
      <c r="CRT11" s="93"/>
      <c r="CRU11" s="93"/>
      <c r="CRV11" s="93"/>
      <c r="CRW11" s="93"/>
      <c r="CRX11" s="93"/>
      <c r="CRY11" s="93"/>
      <c r="CRZ11" s="93"/>
      <c r="CSA11" s="93"/>
      <c r="CSB11" s="93"/>
      <c r="CSC11" s="93"/>
      <c r="CSD11" s="93"/>
      <c r="CSE11" s="93"/>
      <c r="CSF11" s="93"/>
      <c r="CSG11" s="93"/>
      <c r="CSH11" s="93"/>
      <c r="CSI11" s="93"/>
      <c r="CSJ11" s="93"/>
      <c r="CSK11" s="93"/>
      <c r="CSL11" s="93"/>
      <c r="CSM11" s="93"/>
      <c r="CSN11" s="93"/>
      <c r="CSO11" s="93"/>
      <c r="CSP11" s="93"/>
      <c r="CSQ11" s="93"/>
      <c r="CSR11" s="93"/>
      <c r="CSS11" s="93"/>
      <c r="CST11" s="93"/>
      <c r="CSU11" s="93"/>
      <c r="CSV11" s="93"/>
      <c r="CSW11" s="93"/>
      <c r="CSX11" s="93"/>
      <c r="CSY11" s="93"/>
      <c r="CSZ11" s="93"/>
      <c r="CTA11" s="93"/>
      <c r="CTB11" s="93"/>
      <c r="CTC11" s="93"/>
      <c r="CTD11" s="93"/>
      <c r="CTE11" s="93"/>
      <c r="CTF11" s="93"/>
      <c r="CTG11" s="93"/>
      <c r="CTH11" s="93"/>
      <c r="CTI11" s="93"/>
      <c r="CTJ11" s="93"/>
      <c r="CTK11" s="93"/>
      <c r="CTL11" s="93"/>
      <c r="CTM11" s="93"/>
      <c r="CTN11" s="93"/>
      <c r="CTO11" s="93"/>
      <c r="CTP11" s="93"/>
      <c r="CTQ11" s="93"/>
      <c r="CTR11" s="93"/>
      <c r="CTS11" s="93"/>
      <c r="CTT11" s="93"/>
      <c r="CTU11" s="93"/>
      <c r="CTV11" s="93"/>
      <c r="CTW11" s="93"/>
      <c r="CTX11" s="93"/>
      <c r="CTY11" s="93"/>
      <c r="CTZ11" s="93"/>
      <c r="CUA11" s="93"/>
      <c r="CUB11" s="93"/>
      <c r="CUC11" s="93"/>
      <c r="CUD11" s="93"/>
      <c r="CUE11" s="93"/>
      <c r="CUF11" s="93"/>
      <c r="CUG11" s="93"/>
      <c r="CUH11" s="93"/>
      <c r="CUI11" s="93"/>
      <c r="CUJ11" s="93"/>
      <c r="CUK11" s="93"/>
      <c r="CUL11" s="93"/>
      <c r="CUM11" s="93"/>
      <c r="CUN11" s="93"/>
      <c r="CUO11" s="93"/>
      <c r="CUP11" s="93"/>
      <c r="CUQ11" s="93"/>
      <c r="CUR11" s="93"/>
      <c r="CUS11" s="93"/>
      <c r="CUT11" s="93"/>
      <c r="CUU11" s="93"/>
      <c r="CUV11" s="93"/>
      <c r="CUW11" s="93"/>
      <c r="CUX11" s="93"/>
      <c r="CUY11" s="93"/>
      <c r="CUZ11" s="93"/>
      <c r="CVA11" s="93"/>
      <c r="CVB11" s="93"/>
      <c r="CVC11" s="93"/>
      <c r="CVD11" s="93"/>
      <c r="CVE11" s="93"/>
      <c r="CVF11" s="93"/>
      <c r="CVG11" s="93"/>
      <c r="CVH11" s="93"/>
      <c r="CVI11" s="93"/>
      <c r="CVJ11" s="93"/>
      <c r="CVK11" s="93"/>
      <c r="CVL11" s="93"/>
      <c r="CVM11" s="93"/>
      <c r="CVN11" s="93"/>
      <c r="CVO11" s="93"/>
      <c r="CVP11" s="93"/>
      <c r="CVQ11" s="93"/>
      <c r="CVR11" s="93"/>
      <c r="CVS11" s="93"/>
      <c r="CVT11" s="93"/>
      <c r="CVU11" s="93"/>
      <c r="CVV11" s="93"/>
      <c r="CVW11" s="93"/>
      <c r="CVX11" s="93"/>
      <c r="CVY11" s="93"/>
      <c r="CVZ11" s="93"/>
      <c r="CWA11" s="93"/>
      <c r="CWB11" s="93"/>
      <c r="CWC11" s="93"/>
      <c r="CWD11" s="93"/>
      <c r="CWE11" s="93"/>
      <c r="CWF11" s="93"/>
      <c r="CWG11" s="93"/>
      <c r="CWH11" s="93"/>
      <c r="CWI11" s="93"/>
      <c r="CWJ11" s="93"/>
      <c r="CWK11" s="93"/>
      <c r="CWL11" s="93"/>
      <c r="CWM11" s="93"/>
      <c r="CWN11" s="93"/>
      <c r="CWO11" s="93"/>
      <c r="CWP11" s="93"/>
      <c r="CWQ11" s="93"/>
      <c r="CWR11" s="93"/>
      <c r="CWS11" s="93"/>
      <c r="CWT11" s="93"/>
      <c r="CWU11" s="93"/>
      <c r="CWV11" s="93"/>
      <c r="CWW11" s="93"/>
      <c r="CWX11" s="93"/>
      <c r="CWY11" s="93"/>
      <c r="CWZ11" s="93"/>
      <c r="CXA11" s="93"/>
      <c r="CXB11" s="93"/>
      <c r="CXC11" s="93"/>
      <c r="CXD11" s="93"/>
      <c r="CXE11" s="93"/>
      <c r="CXF11" s="93"/>
      <c r="CXG11" s="93"/>
      <c r="CXH11" s="93"/>
      <c r="CXI11" s="93"/>
      <c r="CXJ11" s="93"/>
      <c r="CXK11" s="93"/>
      <c r="CXL11" s="93"/>
      <c r="CXM11" s="93"/>
      <c r="CXN11" s="93"/>
      <c r="CXO11" s="93"/>
      <c r="CXP11" s="93"/>
      <c r="CXQ11" s="93"/>
      <c r="CXR11" s="93"/>
      <c r="CXS11" s="93"/>
      <c r="CXT11" s="93"/>
      <c r="CXU11" s="93"/>
      <c r="CXV11" s="93"/>
      <c r="CXW11" s="93"/>
      <c r="CXX11" s="93"/>
      <c r="CXY11" s="93"/>
      <c r="CXZ11" s="93"/>
      <c r="CYA11" s="93"/>
      <c r="CYB11" s="93"/>
      <c r="CYC11" s="93"/>
      <c r="CYD11" s="93"/>
      <c r="CYE11" s="93"/>
      <c r="CYF11" s="93"/>
      <c r="CYG11" s="93"/>
      <c r="CYH11" s="93"/>
      <c r="CYI11" s="93"/>
      <c r="CYJ11" s="93"/>
      <c r="CYK11" s="93"/>
      <c r="CYL11" s="93"/>
      <c r="CYM11" s="93"/>
      <c r="CYN11" s="93"/>
      <c r="CYO11" s="93"/>
      <c r="CYP11" s="93"/>
      <c r="CYQ11" s="93"/>
      <c r="CYR11" s="93"/>
      <c r="CYS11" s="93"/>
      <c r="CYT11" s="93"/>
      <c r="CYU11" s="93"/>
      <c r="CYV11" s="93"/>
      <c r="CYW11" s="93"/>
      <c r="CYX11" s="93"/>
      <c r="CYY11" s="93"/>
      <c r="CYZ11" s="93"/>
      <c r="CZA11" s="93"/>
      <c r="CZB11" s="93"/>
      <c r="CZC11" s="93"/>
      <c r="CZD11" s="93"/>
      <c r="CZE11" s="93"/>
      <c r="CZF11" s="93"/>
      <c r="CZG11" s="93"/>
      <c r="CZH11" s="93"/>
      <c r="CZI11" s="93"/>
      <c r="CZJ11" s="93"/>
      <c r="CZK11" s="93"/>
      <c r="CZL11" s="93"/>
      <c r="CZM11" s="93"/>
      <c r="CZN11" s="93"/>
      <c r="CZO11" s="93"/>
      <c r="CZP11" s="93"/>
      <c r="CZQ11" s="93"/>
      <c r="CZR11" s="93"/>
      <c r="CZS11" s="93"/>
      <c r="CZT11" s="93"/>
      <c r="CZU11" s="93"/>
      <c r="CZV11" s="93"/>
      <c r="CZW11" s="93"/>
      <c r="CZX11" s="93"/>
      <c r="CZY11" s="93"/>
      <c r="CZZ11" s="93"/>
      <c r="DAA11" s="93"/>
      <c r="DAB11" s="93"/>
      <c r="DAC11" s="93"/>
      <c r="DAD11" s="93"/>
      <c r="DAE11" s="93"/>
      <c r="DAF11" s="93"/>
      <c r="DAG11" s="93"/>
      <c r="DAH11" s="93"/>
      <c r="DAI11" s="93"/>
      <c r="DAJ11" s="93"/>
      <c r="DAK11" s="93"/>
      <c r="DAL11" s="93"/>
      <c r="DAM11" s="93"/>
      <c r="DAN11" s="93"/>
      <c r="DAO11" s="93"/>
      <c r="DAP11" s="93"/>
      <c r="DAQ11" s="93"/>
      <c r="DAR11" s="93"/>
      <c r="DAS11" s="93"/>
      <c r="DAT11" s="93"/>
      <c r="DAU11" s="93"/>
      <c r="DAV11" s="93"/>
      <c r="DAW11" s="93"/>
      <c r="DAX11" s="93"/>
      <c r="DAY11" s="93"/>
      <c r="DAZ11" s="93"/>
      <c r="DBA11" s="93"/>
      <c r="DBB11" s="93"/>
      <c r="DBC11" s="93"/>
      <c r="DBD11" s="93"/>
      <c r="DBE11" s="93"/>
      <c r="DBF11" s="93"/>
      <c r="DBG11" s="93"/>
      <c r="DBH11" s="93"/>
      <c r="DBI11" s="93"/>
      <c r="DBJ11" s="93"/>
      <c r="DBK11" s="93"/>
      <c r="DBL11" s="93"/>
      <c r="DBM11" s="93"/>
      <c r="DBN11" s="93"/>
      <c r="DBO11" s="93"/>
      <c r="DBP11" s="93"/>
      <c r="DBQ11" s="93"/>
      <c r="DBR11" s="93"/>
      <c r="DBS11" s="93"/>
      <c r="DBT11" s="93"/>
      <c r="DBU11" s="93"/>
      <c r="DBV11" s="93"/>
      <c r="DBW11" s="93"/>
      <c r="DBX11" s="93"/>
      <c r="DBY11" s="93"/>
      <c r="DBZ11" s="93"/>
      <c r="DCA11" s="93"/>
      <c r="DCB11" s="93"/>
      <c r="DCC11" s="93"/>
      <c r="DCD11" s="93"/>
      <c r="DCE11" s="93"/>
      <c r="DCF11" s="93"/>
      <c r="DCG11" s="93"/>
      <c r="DCH11" s="93"/>
      <c r="DCI11" s="93"/>
      <c r="DCJ11" s="93"/>
      <c r="DCK11" s="93"/>
      <c r="DCL11" s="93"/>
      <c r="DCM11" s="93"/>
      <c r="DCN11" s="93"/>
      <c r="DCO11" s="93"/>
      <c r="DCP11" s="93"/>
      <c r="DCQ11" s="93"/>
      <c r="DCR11" s="93"/>
      <c r="DCS11" s="93"/>
      <c r="DCT11" s="93"/>
      <c r="DCU11" s="93"/>
      <c r="DCV11" s="93"/>
      <c r="DCW11" s="93"/>
      <c r="DCX11" s="93"/>
      <c r="DCY11" s="93"/>
      <c r="DCZ11" s="93"/>
      <c r="DDA11" s="93"/>
      <c r="DDB11" s="93"/>
      <c r="DDC11" s="93"/>
      <c r="DDD11" s="93"/>
      <c r="DDE11" s="93"/>
      <c r="DDF11" s="93"/>
      <c r="DDG11" s="93"/>
      <c r="DDH11" s="93"/>
      <c r="DDI11" s="93"/>
      <c r="DDJ11" s="93"/>
      <c r="DDK11" s="93"/>
      <c r="DDL11" s="93"/>
      <c r="DDM11" s="93"/>
      <c r="DDN11" s="93"/>
      <c r="DDO11" s="93"/>
      <c r="DDP11" s="93"/>
      <c r="DDQ11" s="93"/>
      <c r="DDR11" s="93"/>
      <c r="DDS11" s="93"/>
      <c r="DDT11" s="93"/>
      <c r="DDU11" s="93"/>
      <c r="DDV11" s="93"/>
      <c r="DDW11" s="93"/>
      <c r="DDX11" s="93"/>
      <c r="DDY11" s="93"/>
      <c r="DDZ11" s="93"/>
      <c r="DEA11" s="93"/>
      <c r="DEB11" s="93"/>
      <c r="DEC11" s="93"/>
      <c r="DED11" s="93"/>
      <c r="DEE11" s="93"/>
      <c r="DEF11" s="93"/>
      <c r="DEG11" s="93"/>
      <c r="DEH11" s="93"/>
      <c r="DEI11" s="93"/>
      <c r="DEJ11" s="93"/>
      <c r="DEK11" s="93"/>
      <c r="DEL11" s="93"/>
      <c r="DEM11" s="93"/>
      <c r="DEN11" s="93"/>
      <c r="DEO11" s="93"/>
      <c r="DEP11" s="93"/>
      <c r="DEQ11" s="93"/>
      <c r="DER11" s="93"/>
      <c r="DES11" s="93"/>
      <c r="DET11" s="93"/>
      <c r="DEU11" s="93"/>
      <c r="DEV11" s="93"/>
      <c r="DEW11" s="93"/>
      <c r="DEX11" s="93"/>
      <c r="DEY11" s="93"/>
      <c r="DEZ11" s="93"/>
      <c r="DFA11" s="93"/>
      <c r="DFB11" s="93"/>
      <c r="DFC11" s="93"/>
      <c r="DFD11" s="93"/>
      <c r="DFE11" s="93"/>
      <c r="DFF11" s="93"/>
      <c r="DFG11" s="93"/>
      <c r="DFH11" s="93"/>
      <c r="DFI11" s="93"/>
      <c r="DFJ11" s="93"/>
      <c r="DFK11" s="93"/>
      <c r="DFL11" s="93"/>
      <c r="DFM11" s="93"/>
      <c r="DFN11" s="93"/>
      <c r="DFO11" s="93"/>
      <c r="DFP11" s="93"/>
      <c r="DFQ11" s="93"/>
      <c r="DFR11" s="93"/>
      <c r="DFS11" s="93"/>
      <c r="DFT11" s="93"/>
      <c r="DFU11" s="93"/>
      <c r="DFV11" s="93"/>
      <c r="DFW11" s="93"/>
      <c r="DFX11" s="93"/>
      <c r="DFY11" s="93"/>
      <c r="DFZ11" s="93"/>
      <c r="DGA11" s="93"/>
      <c r="DGB11" s="93"/>
      <c r="DGC11" s="93"/>
      <c r="DGD11" s="93"/>
      <c r="DGE11" s="93"/>
      <c r="DGF11" s="93"/>
      <c r="DGG11" s="93"/>
      <c r="DGH11" s="93"/>
      <c r="DGI11" s="93"/>
      <c r="DGJ11" s="93"/>
      <c r="DGK11" s="93"/>
      <c r="DGL11" s="93"/>
      <c r="DGM11" s="93"/>
      <c r="DGN11" s="93"/>
      <c r="DGO11" s="93"/>
      <c r="DGP11" s="93"/>
      <c r="DGQ11" s="93"/>
      <c r="DGR11" s="93"/>
      <c r="DGS11" s="93"/>
      <c r="DGT11" s="93"/>
      <c r="DGU11" s="93"/>
      <c r="DGV11" s="93"/>
      <c r="DGW11" s="93"/>
      <c r="DGX11" s="93"/>
      <c r="DGY11" s="93"/>
      <c r="DGZ11" s="93"/>
      <c r="DHA11" s="93"/>
      <c r="DHB11" s="93"/>
      <c r="DHC11" s="93"/>
      <c r="DHD11" s="93"/>
      <c r="DHE11" s="93"/>
      <c r="DHF11" s="93"/>
      <c r="DHG11" s="93"/>
      <c r="DHH11" s="93"/>
      <c r="DHI11" s="93"/>
      <c r="DHJ11" s="93"/>
      <c r="DHK11" s="93"/>
      <c r="DHL11" s="93"/>
      <c r="DHM11" s="93"/>
      <c r="DHN11" s="93"/>
      <c r="DHO11" s="93"/>
      <c r="DHP11" s="93"/>
      <c r="DHQ11" s="93"/>
      <c r="DHR11" s="93"/>
      <c r="DHS11" s="93"/>
      <c r="DHT11" s="93"/>
      <c r="DHU11" s="93"/>
      <c r="DHV11" s="93"/>
      <c r="DHW11" s="93"/>
      <c r="DHX11" s="93"/>
      <c r="DHY11" s="93"/>
      <c r="DHZ11" s="93"/>
      <c r="DIA11" s="93"/>
      <c r="DIB11" s="93"/>
      <c r="DIC11" s="93"/>
      <c r="DID11" s="93"/>
      <c r="DIE11" s="93"/>
      <c r="DIF11" s="93"/>
      <c r="DIG11" s="93"/>
      <c r="DIH11" s="93"/>
      <c r="DII11" s="93"/>
      <c r="DIJ11" s="93"/>
      <c r="DIK11" s="93"/>
      <c r="DIL11" s="93"/>
      <c r="DIM11" s="93"/>
      <c r="DIN11" s="93"/>
      <c r="DIO11" s="93"/>
      <c r="DIP11" s="93"/>
      <c r="DIQ11" s="93"/>
      <c r="DIR11" s="93"/>
      <c r="DIS11" s="93"/>
      <c r="DIT11" s="93"/>
      <c r="DIU11" s="93"/>
      <c r="DIV11" s="93"/>
      <c r="DIW11" s="93"/>
      <c r="DIX11" s="93"/>
      <c r="DIY11" s="93"/>
      <c r="DIZ11" s="93"/>
      <c r="DJA11" s="93"/>
      <c r="DJB11" s="93"/>
      <c r="DJC11" s="93"/>
      <c r="DJD11" s="93"/>
      <c r="DJE11" s="93"/>
      <c r="DJF11" s="93"/>
      <c r="DJG11" s="93"/>
      <c r="DJH11" s="93"/>
      <c r="DJI11" s="93"/>
      <c r="DJJ11" s="93"/>
      <c r="DJK11" s="93"/>
      <c r="DJL11" s="93"/>
      <c r="DJM11" s="93"/>
      <c r="DJN11" s="93"/>
      <c r="DJO11" s="93"/>
      <c r="DJP11" s="93"/>
      <c r="DJQ11" s="93"/>
      <c r="DJR11" s="93"/>
      <c r="DJS11" s="93"/>
      <c r="DJT11" s="93"/>
      <c r="DJU11" s="93"/>
      <c r="DJV11" s="93"/>
      <c r="DJW11" s="93"/>
      <c r="DJX11" s="93"/>
      <c r="DJY11" s="93"/>
      <c r="DJZ11" s="93"/>
      <c r="DKA11" s="93"/>
      <c r="DKB11" s="93"/>
      <c r="DKC11" s="93"/>
      <c r="DKD11" s="93"/>
      <c r="DKE11" s="93"/>
      <c r="DKF11" s="93"/>
      <c r="DKG11" s="93"/>
      <c r="DKH11" s="93"/>
      <c r="DKI11" s="93"/>
      <c r="DKJ11" s="93"/>
      <c r="DKK11" s="93"/>
      <c r="DKL11" s="93"/>
      <c r="DKM11" s="93"/>
      <c r="DKN11" s="93"/>
      <c r="DKO11" s="93"/>
      <c r="DKP11" s="93"/>
      <c r="DKQ11" s="93"/>
      <c r="DKR11" s="93"/>
      <c r="DKS11" s="93"/>
      <c r="DKT11" s="93"/>
      <c r="DKU11" s="93"/>
      <c r="DKV11" s="93"/>
      <c r="DKW11" s="93"/>
      <c r="DKX11" s="93"/>
      <c r="DKY11" s="93"/>
      <c r="DKZ11" s="93"/>
      <c r="DLA11" s="93"/>
      <c r="DLB11" s="93"/>
      <c r="DLC11" s="93"/>
      <c r="DLD11" s="93"/>
      <c r="DLE11" s="93"/>
      <c r="DLF11" s="93"/>
      <c r="DLG11" s="93"/>
      <c r="DLH11" s="93"/>
      <c r="DLI11" s="93"/>
      <c r="DLJ11" s="93"/>
      <c r="DLK11" s="93"/>
      <c r="DLL11" s="93"/>
      <c r="DLM11" s="93"/>
      <c r="DLN11" s="93"/>
      <c r="DLO11" s="93"/>
      <c r="DLP11" s="93"/>
      <c r="DLQ11" s="93"/>
      <c r="DLR11" s="93"/>
      <c r="DLS11" s="93"/>
      <c r="DLT11" s="93"/>
      <c r="DLU11" s="93"/>
      <c r="DLV11" s="93"/>
      <c r="DLW11" s="93"/>
      <c r="DLX11" s="93"/>
      <c r="DLY11" s="93"/>
      <c r="DLZ11" s="93"/>
      <c r="DMA11" s="93"/>
      <c r="DMB11" s="93"/>
      <c r="DMC11" s="93"/>
      <c r="DMD11" s="93"/>
      <c r="DME11" s="93"/>
      <c r="DMF11" s="93"/>
      <c r="DMG11" s="93"/>
      <c r="DMH11" s="93"/>
      <c r="DMI11" s="93"/>
      <c r="DMJ11" s="93"/>
      <c r="DMK11" s="93"/>
      <c r="DML11" s="93"/>
      <c r="DMM11" s="93"/>
      <c r="DMN11" s="93"/>
      <c r="DMO11" s="93"/>
      <c r="DMP11" s="93"/>
      <c r="DMQ11" s="93"/>
      <c r="DMR11" s="93"/>
      <c r="DMS11" s="93"/>
      <c r="DMT11" s="93"/>
      <c r="DMU11" s="93"/>
      <c r="DMV11" s="93"/>
      <c r="DMW11" s="93"/>
      <c r="DMX11" s="93"/>
      <c r="DMY11" s="93"/>
      <c r="DMZ11" s="93"/>
      <c r="DNA11" s="93"/>
      <c r="DNB11" s="93"/>
      <c r="DNC11" s="93"/>
      <c r="DND11" s="93"/>
      <c r="DNE11" s="93"/>
      <c r="DNF11" s="93"/>
      <c r="DNG11" s="93"/>
      <c r="DNH11" s="93"/>
      <c r="DNI11" s="93"/>
      <c r="DNJ11" s="93"/>
      <c r="DNK11" s="93"/>
      <c r="DNL11" s="93"/>
      <c r="DNM11" s="93"/>
      <c r="DNN11" s="93"/>
      <c r="DNO11" s="93"/>
      <c r="DNP11" s="93"/>
      <c r="DNQ11" s="93"/>
      <c r="DNR11" s="93"/>
      <c r="DNS11" s="93"/>
      <c r="DNT11" s="93"/>
      <c r="DNU11" s="93"/>
      <c r="DNV11" s="93"/>
      <c r="DNW11" s="93"/>
      <c r="DNX11" s="93"/>
      <c r="DNY11" s="93"/>
      <c r="DNZ11" s="93"/>
      <c r="DOA11" s="93"/>
      <c r="DOB11" s="93"/>
      <c r="DOC11" s="93"/>
      <c r="DOD11" s="93"/>
      <c r="DOE11" s="93"/>
      <c r="DOF11" s="93"/>
      <c r="DOG11" s="93"/>
      <c r="DOH11" s="93"/>
      <c r="DOI11" s="93"/>
      <c r="DOJ11" s="93"/>
      <c r="DOK11" s="93"/>
      <c r="DOL11" s="93"/>
      <c r="DOM11" s="93"/>
      <c r="DON11" s="93"/>
      <c r="DOO11" s="93"/>
      <c r="DOP11" s="93"/>
      <c r="DOQ11" s="93"/>
      <c r="DOR11" s="93"/>
      <c r="DOS11" s="93"/>
      <c r="DOT11" s="93"/>
      <c r="DOU11" s="93"/>
      <c r="DOV11" s="93"/>
      <c r="DOW11" s="93"/>
      <c r="DOX11" s="93"/>
      <c r="DOY11" s="93"/>
      <c r="DOZ11" s="93"/>
      <c r="DPA11" s="93"/>
      <c r="DPB11" s="93"/>
      <c r="DPC11" s="93"/>
      <c r="DPD11" s="93"/>
      <c r="DPE11" s="93"/>
      <c r="DPF11" s="93"/>
      <c r="DPG11" s="93"/>
      <c r="DPH11" s="93"/>
      <c r="DPI11" s="93"/>
      <c r="DPJ11" s="93"/>
      <c r="DPK11" s="93"/>
      <c r="DPL11" s="93"/>
      <c r="DPM11" s="93"/>
      <c r="DPN11" s="93"/>
      <c r="DPO11" s="93"/>
      <c r="DPP11" s="93"/>
      <c r="DPQ11" s="93"/>
      <c r="DPR11" s="93"/>
      <c r="DPS11" s="93"/>
      <c r="DPT11" s="93"/>
      <c r="DPU11" s="93"/>
      <c r="DPV11" s="93"/>
      <c r="DPW11" s="93"/>
      <c r="DPX11" s="93"/>
      <c r="DPY11" s="93"/>
      <c r="DPZ11" s="93"/>
      <c r="DQA11" s="93"/>
      <c r="DQB11" s="93"/>
      <c r="DQC11" s="93"/>
      <c r="DQD11" s="93"/>
      <c r="DQE11" s="93"/>
      <c r="DQF11" s="93"/>
      <c r="DQG11" s="93"/>
      <c r="DQH11" s="93"/>
      <c r="DQI11" s="93"/>
      <c r="DQJ11" s="93"/>
      <c r="DQK11" s="93"/>
      <c r="DQL11" s="93"/>
      <c r="DQM11" s="93"/>
      <c r="DQN11" s="93"/>
      <c r="DQO11" s="93"/>
      <c r="DQP11" s="93"/>
      <c r="DQQ11" s="93"/>
      <c r="DQR11" s="93"/>
      <c r="DQS11" s="93"/>
      <c r="DQT11" s="93"/>
      <c r="DQU11" s="93"/>
      <c r="DQV11" s="93"/>
      <c r="DQW11" s="93"/>
      <c r="DQX11" s="93"/>
      <c r="DQY11" s="93"/>
      <c r="DQZ11" s="93"/>
      <c r="DRA11" s="93"/>
      <c r="DRB11" s="93"/>
      <c r="DRC11" s="93"/>
      <c r="DRD11" s="93"/>
      <c r="DRE11" s="93"/>
      <c r="DRF11" s="93"/>
      <c r="DRG11" s="93"/>
      <c r="DRH11" s="93"/>
      <c r="DRI11" s="93"/>
      <c r="DRJ11" s="93"/>
      <c r="DRK11" s="93"/>
      <c r="DRL11" s="93"/>
      <c r="DRM11" s="93"/>
      <c r="DRN11" s="93"/>
      <c r="DRO11" s="93"/>
      <c r="DRP11" s="93"/>
      <c r="DRQ11" s="93"/>
      <c r="DRR11" s="93"/>
      <c r="DRS11" s="93"/>
      <c r="DRT11" s="93"/>
      <c r="DRU11" s="93"/>
      <c r="DRV11" s="93"/>
      <c r="DRW11" s="93"/>
      <c r="DRX11" s="93"/>
      <c r="DRY11" s="93"/>
      <c r="DRZ11" s="93"/>
      <c r="DSA11" s="93"/>
      <c r="DSB11" s="93"/>
      <c r="DSC11" s="93"/>
      <c r="DSD11" s="93"/>
      <c r="DSE11" s="93"/>
      <c r="DSF11" s="93"/>
      <c r="DSG11" s="93"/>
      <c r="DSH11" s="93"/>
      <c r="DSI11" s="93"/>
      <c r="DSJ11" s="93"/>
      <c r="DSK11" s="93"/>
      <c r="DSL11" s="93"/>
      <c r="DSM11" s="93"/>
      <c r="DSN11" s="93"/>
      <c r="DSO11" s="93"/>
      <c r="DSP11" s="93"/>
      <c r="DSQ11" s="93"/>
      <c r="DSR11" s="93"/>
      <c r="DSS11" s="93"/>
      <c r="DST11" s="93"/>
      <c r="DSU11" s="93"/>
      <c r="DSV11" s="93"/>
      <c r="DSW11" s="93"/>
      <c r="DSX11" s="93"/>
      <c r="DSY11" s="93"/>
      <c r="DSZ11" s="93"/>
      <c r="DTA11" s="93"/>
      <c r="DTB11" s="93"/>
      <c r="DTC11" s="93"/>
      <c r="DTD11" s="93"/>
      <c r="DTE11" s="93"/>
      <c r="DTF11" s="93"/>
      <c r="DTG11" s="93"/>
      <c r="DTH11" s="93"/>
      <c r="DTI11" s="93"/>
      <c r="DTJ11" s="93"/>
      <c r="DTK11" s="93"/>
      <c r="DTL11" s="93"/>
      <c r="DTM11" s="93"/>
      <c r="DTN11" s="93"/>
      <c r="DTO11" s="93"/>
      <c r="DTP11" s="93"/>
      <c r="DTQ11" s="93"/>
      <c r="DTR11" s="93"/>
      <c r="DTS11" s="93"/>
      <c r="DTT11" s="93"/>
      <c r="DTU11" s="93"/>
      <c r="DTV11" s="93"/>
      <c r="DTW11" s="93"/>
      <c r="DTX11" s="93"/>
      <c r="DTY11" s="93"/>
      <c r="DTZ11" s="93"/>
      <c r="DUA11" s="93"/>
      <c r="DUB11" s="93"/>
      <c r="DUC11" s="93"/>
      <c r="DUD11" s="93"/>
      <c r="DUE11" s="93"/>
      <c r="DUF11" s="93"/>
      <c r="DUG11" s="93"/>
      <c r="DUH11" s="93"/>
      <c r="DUI11" s="93"/>
      <c r="DUJ11" s="93"/>
      <c r="DUK11" s="93"/>
      <c r="DUL11" s="93"/>
      <c r="DUM11" s="93"/>
      <c r="DUN11" s="93"/>
      <c r="DUO11" s="93"/>
      <c r="DUP11" s="93"/>
      <c r="DUQ11" s="93"/>
      <c r="DUR11" s="93"/>
      <c r="DUS11" s="93"/>
      <c r="DUT11" s="93"/>
      <c r="DUU11" s="93"/>
      <c r="DUV11" s="93"/>
      <c r="DUW11" s="93"/>
      <c r="DUX11" s="93"/>
      <c r="DUY11" s="93"/>
      <c r="DUZ11" s="93"/>
      <c r="DVA11" s="93"/>
      <c r="DVB11" s="93"/>
      <c r="DVC11" s="93"/>
      <c r="DVD11" s="93"/>
      <c r="DVE11" s="93"/>
      <c r="DVF11" s="93"/>
      <c r="DVG11" s="93"/>
      <c r="DVH11" s="93"/>
      <c r="DVI11" s="93"/>
      <c r="DVJ11" s="93"/>
      <c r="DVK11" s="93"/>
      <c r="DVL11" s="93"/>
      <c r="DVM11" s="93"/>
      <c r="DVN11" s="93"/>
      <c r="DVO11" s="93"/>
      <c r="DVP11" s="93"/>
      <c r="DVQ11" s="93"/>
      <c r="DVR11" s="93"/>
      <c r="DVS11" s="93"/>
      <c r="DVT11" s="93"/>
      <c r="DVU11" s="93"/>
      <c r="DVV11" s="93"/>
      <c r="DVW11" s="93"/>
      <c r="DVX11" s="93"/>
      <c r="DVY11" s="93"/>
      <c r="DVZ11" s="93"/>
      <c r="DWA11" s="93"/>
      <c r="DWB11" s="93"/>
      <c r="DWC11" s="93"/>
      <c r="DWD11" s="93"/>
      <c r="DWE11" s="93"/>
      <c r="DWF11" s="93"/>
      <c r="DWG11" s="93"/>
      <c r="DWH11" s="93"/>
      <c r="DWI11" s="93"/>
      <c r="DWJ11" s="93"/>
      <c r="DWK11" s="93"/>
      <c r="DWL11" s="93"/>
      <c r="DWM11" s="93"/>
      <c r="DWN11" s="93"/>
      <c r="DWO11" s="93"/>
      <c r="DWP11" s="93"/>
      <c r="DWQ11" s="93"/>
      <c r="DWR11" s="93"/>
      <c r="DWS11" s="93"/>
      <c r="DWT11" s="93"/>
      <c r="DWU11" s="93"/>
      <c r="DWV11" s="93"/>
      <c r="DWW11" s="93"/>
      <c r="DWX11" s="93"/>
      <c r="DWY11" s="93"/>
      <c r="DWZ11" s="93"/>
      <c r="DXA11" s="93"/>
      <c r="DXB11" s="93"/>
      <c r="DXC11" s="93"/>
      <c r="DXD11" s="93"/>
      <c r="DXE11" s="93"/>
      <c r="DXF11" s="93"/>
      <c r="DXG11" s="93"/>
      <c r="DXH11" s="93"/>
      <c r="DXI11" s="93"/>
      <c r="DXJ11" s="93"/>
      <c r="DXK11" s="93"/>
      <c r="DXL11" s="93"/>
      <c r="DXM11" s="93"/>
      <c r="DXN11" s="93"/>
      <c r="DXO11" s="93"/>
      <c r="DXP11" s="93"/>
      <c r="DXQ11" s="93"/>
      <c r="DXR11" s="93"/>
      <c r="DXS11" s="93"/>
      <c r="DXT11" s="93"/>
      <c r="DXU11" s="93"/>
      <c r="DXV11" s="93"/>
      <c r="DXW11" s="93"/>
      <c r="DXX11" s="93"/>
      <c r="DXY11" s="93"/>
      <c r="DXZ11" s="93"/>
      <c r="DYA11" s="93"/>
      <c r="DYB11" s="93"/>
      <c r="DYC11" s="93"/>
      <c r="DYD11" s="93"/>
      <c r="DYE11" s="93"/>
      <c r="DYF11" s="93"/>
      <c r="DYG11" s="93"/>
      <c r="DYH11" s="93"/>
      <c r="DYI11" s="93"/>
      <c r="DYJ11" s="93"/>
      <c r="DYK11" s="93"/>
      <c r="DYL11" s="93"/>
      <c r="DYM11" s="93"/>
      <c r="DYN11" s="93"/>
      <c r="DYO11" s="93"/>
      <c r="DYP11" s="93"/>
      <c r="DYQ11" s="93"/>
      <c r="DYR11" s="93"/>
      <c r="DYS11" s="93"/>
      <c r="DYT11" s="93"/>
      <c r="DYU11" s="93"/>
      <c r="DYV11" s="93"/>
      <c r="DYW11" s="93"/>
      <c r="DYX11" s="93"/>
      <c r="DYY11" s="93"/>
      <c r="DYZ11" s="93"/>
      <c r="DZA11" s="93"/>
      <c r="DZB11" s="93"/>
      <c r="DZC11" s="93"/>
      <c r="DZD11" s="93"/>
      <c r="DZE11" s="93"/>
      <c r="DZF11" s="93"/>
      <c r="DZG11" s="93"/>
      <c r="DZH11" s="93"/>
      <c r="DZI11" s="93"/>
      <c r="DZJ11" s="93"/>
      <c r="DZK11" s="93"/>
      <c r="DZL11" s="93"/>
      <c r="DZM11" s="93"/>
      <c r="DZN11" s="93"/>
      <c r="DZO11" s="93"/>
      <c r="DZP11" s="93"/>
      <c r="DZQ11" s="93"/>
      <c r="DZR11" s="93"/>
      <c r="DZS11" s="93"/>
      <c r="DZT11" s="93"/>
      <c r="DZU11" s="93"/>
      <c r="DZV11" s="93"/>
      <c r="DZW11" s="93"/>
      <c r="DZX11" s="93"/>
      <c r="DZY11" s="93"/>
      <c r="DZZ11" s="93"/>
      <c r="EAA11" s="93"/>
      <c r="EAB11" s="93"/>
      <c r="EAC11" s="93"/>
      <c r="EAD11" s="93"/>
      <c r="EAE11" s="93"/>
      <c r="EAF11" s="93"/>
      <c r="EAG11" s="93"/>
      <c r="EAH11" s="93"/>
      <c r="EAI11" s="93"/>
      <c r="EAJ11" s="93"/>
      <c r="EAK11" s="93"/>
      <c r="EAL11" s="93"/>
      <c r="EAM11" s="93"/>
      <c r="EAN11" s="93"/>
      <c r="EAO11" s="93"/>
      <c r="EAP11" s="93"/>
      <c r="EAQ11" s="93"/>
      <c r="EAR11" s="93"/>
      <c r="EAS11" s="93"/>
      <c r="EAT11" s="93"/>
      <c r="EAU11" s="93"/>
      <c r="EAV11" s="93"/>
      <c r="EAW11" s="93"/>
      <c r="EAX11" s="93"/>
      <c r="EAY11" s="93"/>
      <c r="EAZ11" s="93"/>
      <c r="EBA11" s="93"/>
      <c r="EBB11" s="93"/>
      <c r="EBC11" s="93"/>
      <c r="EBD11" s="93"/>
      <c r="EBE11" s="93"/>
      <c r="EBF11" s="93"/>
      <c r="EBG11" s="93"/>
      <c r="EBH11" s="93"/>
      <c r="EBI11" s="93"/>
      <c r="EBJ11" s="93"/>
      <c r="EBK11" s="93"/>
      <c r="EBL11" s="93"/>
      <c r="EBM11" s="93"/>
      <c r="EBN11" s="93"/>
      <c r="EBO11" s="93"/>
      <c r="EBP11" s="93"/>
      <c r="EBQ11" s="93"/>
      <c r="EBR11" s="93"/>
      <c r="EBS11" s="93"/>
      <c r="EBT11" s="93"/>
      <c r="EBU11" s="93"/>
      <c r="EBV11" s="93"/>
      <c r="EBW11" s="93"/>
      <c r="EBX11" s="93"/>
      <c r="EBY11" s="93"/>
      <c r="EBZ11" s="93"/>
      <c r="ECA11" s="93"/>
      <c r="ECB11" s="93"/>
      <c r="ECC11" s="93"/>
      <c r="ECD11" s="93"/>
      <c r="ECE11" s="93"/>
      <c r="ECF11" s="93"/>
      <c r="ECG11" s="93"/>
      <c r="ECH11" s="93"/>
      <c r="ECI11" s="93"/>
      <c r="ECJ11" s="93"/>
      <c r="ECK11" s="93"/>
      <c r="ECL11" s="93"/>
      <c r="ECM11" s="93"/>
      <c r="ECN11" s="93"/>
      <c r="ECO11" s="93"/>
      <c r="ECP11" s="93"/>
      <c r="ECQ11" s="93"/>
      <c r="ECR11" s="93"/>
      <c r="ECS11" s="93"/>
      <c r="ECT11" s="93"/>
      <c r="ECU11" s="93"/>
      <c r="ECV11" s="93"/>
      <c r="ECW11" s="93"/>
      <c r="ECX11" s="93"/>
      <c r="ECY11" s="93"/>
      <c r="ECZ11" s="93"/>
      <c r="EDA11" s="93"/>
      <c r="EDB11" s="93"/>
      <c r="EDC11" s="93"/>
      <c r="EDD11" s="93"/>
      <c r="EDE11" s="93"/>
      <c r="EDF11" s="93"/>
      <c r="EDG11" s="93"/>
      <c r="EDH11" s="93"/>
      <c r="EDI11" s="93"/>
      <c r="EDJ11" s="93"/>
      <c r="EDK11" s="93"/>
      <c r="EDL11" s="93"/>
      <c r="EDM11" s="93"/>
      <c r="EDN11" s="93"/>
      <c r="EDO11" s="93"/>
      <c r="EDP11" s="93"/>
      <c r="EDQ11" s="93"/>
      <c r="EDR11" s="93"/>
      <c r="EDS11" s="93"/>
      <c r="EDT11" s="93"/>
      <c r="EDU11" s="93"/>
      <c r="EDV11" s="93"/>
      <c r="EDW11" s="93"/>
      <c r="EDX11" s="93"/>
      <c r="EDY11" s="93"/>
      <c r="EDZ11" s="93"/>
      <c r="EEA11" s="93"/>
      <c r="EEB11" s="93"/>
      <c r="EEC11" s="93"/>
      <c r="EED11" s="93"/>
      <c r="EEE11" s="93"/>
      <c r="EEF11" s="93"/>
      <c r="EEG11" s="93"/>
      <c r="EEH11" s="93"/>
      <c r="EEI11" s="93"/>
      <c r="EEJ11" s="93"/>
      <c r="EEK11" s="93"/>
      <c r="EEL11" s="93"/>
      <c r="EEM11" s="93"/>
      <c r="EEN11" s="93"/>
      <c r="EEO11" s="93"/>
      <c r="EEP11" s="93"/>
      <c r="EEQ11" s="93"/>
      <c r="EER11" s="93"/>
      <c r="EES11" s="93"/>
      <c r="EET11" s="93"/>
      <c r="EEU11" s="93"/>
      <c r="EEV11" s="93"/>
      <c r="EEW11" s="93"/>
      <c r="EEX11" s="93"/>
      <c r="EEY11" s="93"/>
      <c r="EEZ11" s="93"/>
      <c r="EFA11" s="93"/>
      <c r="EFB11" s="93"/>
      <c r="EFC11" s="93"/>
      <c r="EFD11" s="93"/>
      <c r="EFE11" s="93"/>
      <c r="EFF11" s="93"/>
      <c r="EFG11" s="93"/>
      <c r="EFH11" s="93"/>
      <c r="EFI11" s="93"/>
      <c r="EFJ11" s="93"/>
      <c r="EFK11" s="93"/>
      <c r="EFL11" s="93"/>
      <c r="EFM11" s="93"/>
      <c r="EFN11" s="93"/>
      <c r="EFO11" s="93"/>
      <c r="EFP11" s="93"/>
      <c r="EFQ11" s="93"/>
      <c r="EFR11" s="93"/>
      <c r="EFS11" s="93"/>
      <c r="EFT11" s="93"/>
      <c r="EFU11" s="93"/>
      <c r="EFV11" s="93"/>
      <c r="EFW11" s="93"/>
      <c r="EFX11" s="93"/>
      <c r="EFY11" s="93"/>
      <c r="EFZ11" s="93"/>
      <c r="EGA11" s="93"/>
      <c r="EGB11" s="93"/>
      <c r="EGC11" s="93"/>
      <c r="EGD11" s="93"/>
      <c r="EGE11" s="93"/>
      <c r="EGF11" s="93"/>
      <c r="EGG11" s="93"/>
      <c r="EGH11" s="93"/>
      <c r="EGI11" s="93"/>
      <c r="EGJ11" s="93"/>
      <c r="EGK11" s="93"/>
      <c r="EGL11" s="93"/>
      <c r="EGM11" s="93"/>
      <c r="EGN11" s="93"/>
      <c r="EGO11" s="93"/>
      <c r="EGP11" s="93"/>
      <c r="EGQ11" s="93"/>
      <c r="EGR11" s="93"/>
      <c r="EGS11" s="93"/>
      <c r="EGT11" s="93"/>
      <c r="EGU11" s="93"/>
      <c r="EGV11" s="93"/>
      <c r="EGW11" s="93"/>
      <c r="EGX11" s="93"/>
      <c r="EGY11" s="93"/>
      <c r="EGZ11" s="93"/>
      <c r="EHA11" s="93"/>
      <c r="EHB11" s="93"/>
      <c r="EHC11" s="93"/>
      <c r="EHD11" s="93"/>
      <c r="EHE11" s="93"/>
      <c r="EHF11" s="93"/>
      <c r="EHG11" s="93"/>
      <c r="EHH11" s="93"/>
      <c r="EHI11" s="93"/>
      <c r="EHJ11" s="93"/>
      <c r="EHK11" s="93"/>
      <c r="EHL11" s="93"/>
      <c r="EHM11" s="93"/>
      <c r="EHN11" s="93"/>
      <c r="EHO11" s="93"/>
      <c r="EHP11" s="93"/>
      <c r="EHQ11" s="93"/>
      <c r="EHR11" s="93"/>
      <c r="EHS11" s="93"/>
      <c r="EHT11" s="93"/>
      <c r="EHU11" s="93"/>
      <c r="EHV11" s="93"/>
      <c r="EHW11" s="93"/>
      <c r="EHX11" s="93"/>
      <c r="EHY11" s="93"/>
      <c r="EHZ11" s="93"/>
      <c r="EIA11" s="93"/>
      <c r="EIB11" s="93"/>
      <c r="EIC11" s="93"/>
      <c r="EID11" s="93"/>
      <c r="EIE11" s="93"/>
      <c r="EIF11" s="93"/>
      <c r="EIG11" s="93"/>
      <c r="EIH11" s="93"/>
      <c r="EII11" s="93"/>
      <c r="EIJ11" s="93"/>
      <c r="EIK11" s="93"/>
      <c r="EIL11" s="93"/>
      <c r="EIM11" s="93"/>
      <c r="EIN11" s="93"/>
      <c r="EIO11" s="93"/>
      <c r="EIP11" s="93"/>
      <c r="EIQ11" s="93"/>
      <c r="EIR11" s="93"/>
      <c r="EIS11" s="93"/>
      <c r="EIT11" s="93"/>
      <c r="EIU11" s="93"/>
      <c r="EIV11" s="93"/>
      <c r="EIW11" s="93"/>
      <c r="EIX11" s="93"/>
      <c r="EIY11" s="93"/>
      <c r="EIZ11" s="93"/>
      <c r="EJA11" s="93"/>
      <c r="EJB11" s="93"/>
      <c r="EJC11" s="93"/>
      <c r="EJD11" s="93"/>
      <c r="EJE11" s="93"/>
      <c r="EJF11" s="93"/>
      <c r="EJG11" s="93"/>
      <c r="EJH11" s="93"/>
      <c r="EJI11" s="93"/>
      <c r="EJJ11" s="93"/>
      <c r="EJK11" s="93"/>
      <c r="EJL11" s="93"/>
      <c r="EJM11" s="93"/>
      <c r="EJN11" s="93"/>
      <c r="EJO11" s="93"/>
      <c r="EJP11" s="93"/>
      <c r="EJQ11" s="93"/>
      <c r="EJR11" s="93"/>
      <c r="EJS11" s="93"/>
      <c r="EJT11" s="93"/>
      <c r="EJU11" s="93"/>
      <c r="EJV11" s="93"/>
      <c r="EJW11" s="93"/>
      <c r="EJX11" s="93"/>
      <c r="EJY11" s="93"/>
      <c r="EJZ11" s="93"/>
      <c r="EKA11" s="93"/>
      <c r="EKB11" s="93"/>
      <c r="EKC11" s="93"/>
      <c r="EKD11" s="93"/>
      <c r="EKE11" s="93"/>
      <c r="EKF11" s="93"/>
      <c r="EKG11" s="93"/>
      <c r="EKH11" s="93"/>
      <c r="EKI11" s="93"/>
      <c r="EKJ11" s="93"/>
      <c r="EKK11" s="93"/>
      <c r="EKL11" s="93"/>
      <c r="EKM11" s="93"/>
      <c r="EKN11" s="93"/>
      <c r="EKO11" s="93"/>
      <c r="EKP11" s="93"/>
      <c r="EKQ11" s="93"/>
      <c r="EKR11" s="93"/>
      <c r="EKS11" s="93"/>
      <c r="EKT11" s="93"/>
      <c r="EKU11" s="93"/>
      <c r="EKV11" s="93"/>
      <c r="EKW11" s="93"/>
      <c r="EKX11" s="93"/>
      <c r="EKY11" s="93"/>
      <c r="EKZ11" s="93"/>
      <c r="ELA11" s="93"/>
      <c r="ELB11" s="93"/>
      <c r="ELC11" s="93"/>
      <c r="ELD11" s="93"/>
      <c r="ELE11" s="93"/>
      <c r="ELF11" s="93"/>
      <c r="ELG11" s="93"/>
      <c r="ELH11" s="93"/>
      <c r="ELI11" s="93"/>
      <c r="ELJ11" s="93"/>
      <c r="ELK11" s="93"/>
      <c r="ELL11" s="93"/>
      <c r="ELM11" s="93"/>
      <c r="ELN11" s="93"/>
      <c r="ELO11" s="93"/>
      <c r="ELP11" s="93"/>
      <c r="ELQ11" s="93"/>
      <c r="ELR11" s="93"/>
      <c r="ELS11" s="93"/>
      <c r="ELT11" s="93"/>
      <c r="ELU11" s="93"/>
      <c r="ELV11" s="93"/>
      <c r="ELW11" s="93"/>
      <c r="ELX11" s="93"/>
      <c r="ELY11" s="93"/>
      <c r="ELZ11" s="93"/>
      <c r="EMA11" s="93"/>
      <c r="EMB11" s="93"/>
      <c r="EMC11" s="93"/>
      <c r="EMD11" s="93"/>
      <c r="EME11" s="93"/>
      <c r="EMF11" s="93"/>
      <c r="EMG11" s="93"/>
      <c r="EMH11" s="93"/>
      <c r="EMI11" s="93"/>
      <c r="EMJ11" s="93"/>
      <c r="EMK11" s="93"/>
      <c r="EML11" s="93"/>
      <c r="EMM11" s="93"/>
      <c r="EMN11" s="93"/>
      <c r="EMO11" s="93"/>
      <c r="EMP11" s="93"/>
      <c r="EMQ11" s="93"/>
      <c r="EMR11" s="93"/>
      <c r="EMS11" s="93"/>
      <c r="EMT11" s="93"/>
      <c r="EMU11" s="93"/>
      <c r="EMV11" s="93"/>
      <c r="EMW11" s="93"/>
      <c r="EMX11" s="93"/>
      <c r="EMY11" s="93"/>
      <c r="EMZ11" s="93"/>
      <c r="ENA11" s="93"/>
      <c r="ENB11" s="93"/>
      <c r="ENC11" s="93"/>
      <c r="END11" s="93"/>
      <c r="ENE11" s="93"/>
      <c r="ENF11" s="93"/>
      <c r="ENG11" s="93"/>
      <c r="ENH11" s="93"/>
      <c r="ENI11" s="93"/>
      <c r="ENJ11" s="93"/>
      <c r="ENK11" s="93"/>
      <c r="ENL11" s="93"/>
      <c r="ENM11" s="93"/>
      <c r="ENN11" s="93"/>
      <c r="ENO11" s="93"/>
      <c r="ENP11" s="93"/>
      <c r="ENQ11" s="93"/>
      <c r="ENR11" s="93"/>
      <c r="ENS11" s="93"/>
      <c r="ENT11" s="93"/>
      <c r="ENU11" s="93"/>
      <c r="ENV11" s="93"/>
      <c r="ENW11" s="93"/>
      <c r="ENX11" s="93"/>
      <c r="ENY11" s="93"/>
      <c r="ENZ11" s="93"/>
      <c r="EOA11" s="93"/>
      <c r="EOB11" s="93"/>
      <c r="EOC11" s="93"/>
      <c r="EOD11" s="93"/>
      <c r="EOE11" s="93"/>
      <c r="EOF11" s="93"/>
      <c r="EOG11" s="93"/>
      <c r="EOH11" s="93"/>
      <c r="EOI11" s="93"/>
      <c r="EOJ11" s="93"/>
      <c r="EOK11" s="93"/>
      <c r="EOL11" s="93"/>
      <c r="EOM11" s="93"/>
      <c r="EON11" s="93"/>
      <c r="EOO11" s="93"/>
      <c r="EOP11" s="93"/>
      <c r="EOQ11" s="93"/>
      <c r="EOR11" s="93"/>
      <c r="EOS11" s="93"/>
      <c r="EOT11" s="93"/>
      <c r="EOU11" s="93"/>
      <c r="EOV11" s="93"/>
      <c r="EOW11" s="93"/>
      <c r="EOX11" s="93"/>
      <c r="EOY11" s="93"/>
      <c r="EOZ11" s="93"/>
      <c r="EPA11" s="93"/>
      <c r="EPB11" s="93"/>
      <c r="EPC11" s="93"/>
      <c r="EPD11" s="93"/>
      <c r="EPE11" s="93"/>
      <c r="EPF11" s="93"/>
      <c r="EPG11" s="93"/>
      <c r="EPH11" s="93"/>
      <c r="EPI11" s="93"/>
      <c r="EPJ11" s="93"/>
      <c r="EPK11" s="93"/>
      <c r="EPL11" s="93"/>
      <c r="EPM11" s="93"/>
      <c r="EPN11" s="93"/>
      <c r="EPO11" s="93"/>
      <c r="EPP11" s="93"/>
      <c r="EPQ11" s="93"/>
      <c r="EPR11" s="93"/>
      <c r="EPS11" s="93"/>
      <c r="EPT11" s="93"/>
      <c r="EPU11" s="93"/>
      <c r="EPV11" s="93"/>
      <c r="EPW11" s="93"/>
      <c r="EPX11" s="93"/>
      <c r="EPY11" s="93"/>
      <c r="EPZ11" s="93"/>
      <c r="EQA11" s="93"/>
      <c r="EQB11" s="93"/>
      <c r="EQC11" s="93"/>
      <c r="EQD11" s="93"/>
      <c r="EQE11" s="93"/>
      <c r="EQF11" s="93"/>
      <c r="EQG11" s="93"/>
      <c r="EQH11" s="93"/>
      <c r="EQI11" s="93"/>
      <c r="EQJ11" s="93"/>
      <c r="EQK11" s="93"/>
      <c r="EQL11" s="93"/>
      <c r="EQM11" s="93"/>
      <c r="EQN11" s="93"/>
      <c r="EQO11" s="93"/>
      <c r="EQP11" s="93"/>
      <c r="EQQ11" s="93"/>
      <c r="EQR11" s="93"/>
      <c r="EQS11" s="93"/>
      <c r="EQT11" s="93"/>
      <c r="EQU11" s="93"/>
      <c r="EQV11" s="93"/>
      <c r="EQW11" s="93"/>
      <c r="EQX11" s="93"/>
      <c r="EQY11" s="93"/>
      <c r="EQZ11" s="93"/>
      <c r="ERA11" s="93"/>
      <c r="ERB11" s="93"/>
      <c r="ERC11" s="93"/>
      <c r="ERD11" s="93"/>
      <c r="ERE11" s="93"/>
      <c r="ERF11" s="93"/>
      <c r="ERG11" s="93"/>
      <c r="ERH11" s="93"/>
      <c r="ERI11" s="93"/>
      <c r="ERJ11" s="93"/>
      <c r="ERK11" s="93"/>
      <c r="ERL11" s="93"/>
      <c r="ERM11" s="93"/>
      <c r="ERN11" s="93"/>
      <c r="ERO11" s="93"/>
      <c r="ERP11" s="93"/>
      <c r="ERQ11" s="93"/>
      <c r="ERR11" s="93"/>
      <c r="ERS11" s="93"/>
      <c r="ERT11" s="93"/>
      <c r="ERU11" s="93"/>
      <c r="ERV11" s="93"/>
      <c r="ERW11" s="93"/>
      <c r="ERX11" s="93"/>
      <c r="ERY11" s="93"/>
      <c r="ERZ11" s="93"/>
      <c r="ESA11" s="93"/>
      <c r="ESB11" s="93"/>
      <c r="ESC11" s="93"/>
      <c r="ESD11" s="93"/>
      <c r="ESE11" s="93"/>
      <c r="ESF11" s="93"/>
      <c r="ESG11" s="93"/>
      <c r="ESH11" s="93"/>
      <c r="ESI11" s="93"/>
      <c r="ESJ11" s="93"/>
      <c r="ESK11" s="93"/>
      <c r="ESL11" s="93"/>
      <c r="ESM11" s="93"/>
      <c r="ESN11" s="93"/>
      <c r="ESO11" s="93"/>
      <c r="ESP11" s="93"/>
      <c r="ESQ11" s="93"/>
      <c r="ESR11" s="93"/>
      <c r="ESS11" s="93"/>
      <c r="EST11" s="93"/>
      <c r="ESU11" s="93"/>
      <c r="ESV11" s="93"/>
      <c r="ESW11" s="93"/>
      <c r="ESX11" s="93"/>
      <c r="ESY11" s="93"/>
      <c r="ESZ11" s="93"/>
      <c r="ETA11" s="93"/>
      <c r="ETB11" s="93"/>
      <c r="ETC11" s="93"/>
      <c r="ETD11" s="93"/>
      <c r="ETE11" s="93"/>
      <c r="ETF11" s="93"/>
      <c r="ETG11" s="93"/>
      <c r="ETH11" s="93"/>
      <c r="ETI11" s="93"/>
      <c r="ETJ11" s="93"/>
      <c r="ETK11" s="93"/>
      <c r="ETL11" s="93"/>
      <c r="ETM11" s="93"/>
      <c r="ETN11" s="93"/>
      <c r="ETO11" s="93"/>
      <c r="ETP11" s="93"/>
      <c r="ETQ11" s="93"/>
      <c r="ETR11" s="93"/>
      <c r="ETS11" s="93"/>
      <c r="ETT11" s="93"/>
      <c r="ETU11" s="93"/>
      <c r="ETV11" s="93"/>
      <c r="ETW11" s="93"/>
      <c r="ETX11" s="93"/>
      <c r="ETY11" s="93"/>
      <c r="ETZ11" s="93"/>
      <c r="EUA11" s="93"/>
      <c r="EUB11" s="93"/>
      <c r="EUC11" s="93"/>
      <c r="EUD11" s="93"/>
      <c r="EUE11" s="93"/>
      <c r="EUF11" s="93"/>
      <c r="EUG11" s="93"/>
      <c r="EUH11" s="93"/>
      <c r="EUI11" s="93"/>
      <c r="EUJ11" s="93"/>
      <c r="EUK11" s="93"/>
      <c r="EUL11" s="93"/>
      <c r="EUM11" s="93"/>
      <c r="EUN11" s="93"/>
      <c r="EUO11" s="93"/>
      <c r="EUP11" s="93"/>
      <c r="EUQ11" s="93"/>
      <c r="EUR11" s="93"/>
      <c r="EUS11" s="93"/>
      <c r="EUT11" s="93"/>
      <c r="EUU11" s="93"/>
      <c r="EUV11" s="93"/>
      <c r="EUW11" s="93"/>
      <c r="EUX11" s="93"/>
      <c r="EUY11" s="93"/>
      <c r="EUZ11" s="93"/>
      <c r="EVA11" s="93"/>
      <c r="EVB11" s="93"/>
      <c r="EVC11" s="93"/>
      <c r="EVD11" s="93"/>
      <c r="EVE11" s="93"/>
      <c r="EVF11" s="93"/>
      <c r="EVG11" s="93"/>
      <c r="EVH11" s="93"/>
      <c r="EVI11" s="93"/>
      <c r="EVJ11" s="93"/>
      <c r="EVK11" s="93"/>
      <c r="EVL11" s="93"/>
      <c r="EVM11" s="93"/>
      <c r="EVN11" s="93"/>
      <c r="EVO11" s="93"/>
      <c r="EVP11" s="93"/>
      <c r="EVQ11" s="93"/>
      <c r="EVR11" s="93"/>
      <c r="EVS11" s="93"/>
      <c r="EVT11" s="93"/>
      <c r="EVU11" s="93"/>
      <c r="EVV11" s="93"/>
      <c r="EVW11" s="93"/>
      <c r="EVX11" s="93"/>
      <c r="EVY11" s="93"/>
      <c r="EVZ11" s="93"/>
      <c r="EWA11" s="93"/>
      <c r="EWB11" s="93"/>
      <c r="EWC11" s="93"/>
      <c r="EWD11" s="93"/>
      <c r="EWE11" s="93"/>
      <c r="EWF11" s="93"/>
      <c r="EWG11" s="93"/>
      <c r="EWH11" s="93"/>
      <c r="EWI11" s="93"/>
      <c r="EWJ11" s="93"/>
      <c r="EWK11" s="93"/>
      <c r="EWL11" s="93"/>
      <c r="EWM11" s="93"/>
      <c r="EWN11" s="93"/>
      <c r="EWO11" s="93"/>
      <c r="EWP11" s="93"/>
      <c r="EWQ11" s="93"/>
      <c r="EWR11" s="93"/>
      <c r="EWS11" s="93"/>
      <c r="EWT11" s="93"/>
      <c r="EWU11" s="93"/>
      <c r="EWV11" s="93"/>
      <c r="EWW11" s="93"/>
      <c r="EWX11" s="93"/>
      <c r="EWY11" s="93"/>
      <c r="EWZ11" s="93"/>
      <c r="EXA11" s="93"/>
      <c r="EXB11" s="93"/>
      <c r="EXC11" s="93"/>
      <c r="EXD11" s="93"/>
      <c r="EXE11" s="93"/>
      <c r="EXF11" s="93"/>
      <c r="EXG11" s="93"/>
      <c r="EXH11" s="93"/>
      <c r="EXI11" s="93"/>
      <c r="EXJ11" s="93"/>
      <c r="EXK11" s="93"/>
      <c r="EXL11" s="93"/>
      <c r="EXM11" s="93"/>
      <c r="EXN11" s="93"/>
      <c r="EXO11" s="93"/>
      <c r="EXP11" s="93"/>
      <c r="EXQ11" s="93"/>
      <c r="EXR11" s="93"/>
      <c r="EXS11" s="93"/>
      <c r="EXT11" s="93"/>
      <c r="EXU11" s="93"/>
      <c r="EXV11" s="93"/>
      <c r="EXW11" s="93"/>
      <c r="EXX11" s="93"/>
      <c r="EXY11" s="93"/>
      <c r="EXZ11" s="93"/>
      <c r="EYA11" s="93"/>
      <c r="EYB11" s="93"/>
      <c r="EYC11" s="93"/>
      <c r="EYD11" s="93"/>
      <c r="EYE11" s="93"/>
      <c r="EYF11" s="93"/>
      <c r="EYG11" s="93"/>
      <c r="EYH11" s="93"/>
      <c r="EYI11" s="93"/>
      <c r="EYJ11" s="93"/>
      <c r="EYK11" s="93"/>
      <c r="EYL11" s="93"/>
      <c r="EYM11" s="93"/>
      <c r="EYN11" s="93"/>
      <c r="EYO11" s="93"/>
      <c r="EYP11" s="93"/>
      <c r="EYQ11" s="93"/>
      <c r="EYR11" s="93"/>
      <c r="EYS11" s="93"/>
      <c r="EYT11" s="93"/>
      <c r="EYU11" s="93"/>
      <c r="EYV11" s="93"/>
      <c r="EYW11" s="93"/>
      <c r="EYX11" s="93"/>
      <c r="EYY11" s="93"/>
      <c r="EYZ11" s="93"/>
      <c r="EZA11" s="93"/>
      <c r="EZB11" s="93"/>
      <c r="EZC11" s="93"/>
      <c r="EZD11" s="93"/>
      <c r="EZE11" s="93"/>
      <c r="EZF11" s="93"/>
      <c r="EZG11" s="93"/>
      <c r="EZH11" s="93"/>
      <c r="EZI11" s="93"/>
      <c r="EZJ11" s="93"/>
      <c r="EZK11" s="93"/>
      <c r="EZL11" s="93"/>
      <c r="EZM11" s="93"/>
      <c r="EZN11" s="93"/>
      <c r="EZO11" s="93"/>
      <c r="EZP11" s="93"/>
      <c r="EZQ11" s="93"/>
      <c r="EZR11" s="93"/>
      <c r="EZS11" s="93"/>
      <c r="EZT11" s="93"/>
      <c r="EZU11" s="93"/>
      <c r="EZV11" s="93"/>
      <c r="EZW11" s="93"/>
      <c r="EZX11" s="93"/>
      <c r="EZY11" s="93"/>
      <c r="EZZ11" s="93"/>
      <c r="FAA11" s="93"/>
      <c r="FAB11" s="93"/>
      <c r="FAC11" s="93"/>
      <c r="FAD11" s="93"/>
      <c r="FAE11" s="93"/>
      <c r="FAF11" s="93"/>
      <c r="FAG11" s="93"/>
      <c r="FAH11" s="93"/>
      <c r="FAI11" s="93"/>
      <c r="FAJ11" s="93"/>
      <c r="FAK11" s="93"/>
      <c r="FAL11" s="93"/>
      <c r="FAM11" s="93"/>
      <c r="FAN11" s="93"/>
      <c r="FAO11" s="93"/>
      <c r="FAP11" s="93"/>
      <c r="FAQ11" s="93"/>
      <c r="FAR11" s="93"/>
      <c r="FAS11" s="93"/>
      <c r="FAT11" s="93"/>
      <c r="FAU11" s="93"/>
      <c r="FAV11" s="93"/>
      <c r="FAW11" s="93"/>
      <c r="FAX11" s="93"/>
      <c r="FAY11" s="93"/>
      <c r="FAZ11" s="93"/>
      <c r="FBA11" s="93"/>
      <c r="FBB11" s="93"/>
      <c r="FBC11" s="93"/>
      <c r="FBD11" s="93"/>
      <c r="FBE11" s="93"/>
      <c r="FBF11" s="93"/>
      <c r="FBG11" s="93"/>
      <c r="FBH11" s="93"/>
      <c r="FBI11" s="93"/>
      <c r="FBJ11" s="93"/>
      <c r="FBK11" s="93"/>
      <c r="FBL11" s="93"/>
      <c r="FBM11" s="93"/>
      <c r="FBN11" s="93"/>
      <c r="FBO11" s="93"/>
      <c r="FBP11" s="93"/>
      <c r="FBQ11" s="93"/>
      <c r="FBR11" s="93"/>
      <c r="FBS11" s="93"/>
      <c r="FBT11" s="93"/>
      <c r="FBU11" s="93"/>
      <c r="FBV11" s="93"/>
      <c r="FBW11" s="93"/>
      <c r="FBX11" s="93"/>
      <c r="FBY11" s="93"/>
      <c r="FBZ11" s="93"/>
      <c r="FCA11" s="93"/>
      <c r="FCB11" s="93"/>
      <c r="FCC11" s="93"/>
      <c r="FCD11" s="93"/>
      <c r="FCE11" s="93"/>
      <c r="FCF11" s="93"/>
      <c r="FCG11" s="93"/>
      <c r="FCH11" s="93"/>
      <c r="FCI11" s="93"/>
      <c r="FCJ11" s="93"/>
      <c r="FCK11" s="93"/>
      <c r="FCL11" s="93"/>
      <c r="FCM11" s="93"/>
      <c r="FCN11" s="93"/>
      <c r="FCO11" s="93"/>
      <c r="FCP11" s="93"/>
      <c r="FCQ11" s="93"/>
      <c r="FCR11" s="93"/>
      <c r="FCS11" s="93"/>
      <c r="FCT11" s="93"/>
      <c r="FCU11" s="93"/>
      <c r="FCV11" s="93"/>
      <c r="FCW11" s="93"/>
      <c r="FCX11" s="93"/>
      <c r="FCY11" s="93"/>
      <c r="FCZ11" s="93"/>
      <c r="FDA11" s="93"/>
      <c r="FDB11" s="93"/>
      <c r="FDC11" s="93"/>
      <c r="FDD11" s="93"/>
      <c r="FDE11" s="93"/>
      <c r="FDF11" s="93"/>
      <c r="FDG11" s="93"/>
      <c r="FDH11" s="93"/>
      <c r="FDI11" s="93"/>
      <c r="FDJ11" s="93"/>
      <c r="FDK11" s="93"/>
      <c r="FDL11" s="93"/>
      <c r="FDM11" s="93"/>
      <c r="FDN11" s="93"/>
      <c r="FDO11" s="93"/>
      <c r="FDP11" s="93"/>
      <c r="FDQ11" s="93"/>
      <c r="FDR11" s="93"/>
      <c r="FDS11" s="93"/>
      <c r="FDT11" s="93"/>
      <c r="FDU11" s="93"/>
      <c r="FDV11" s="93"/>
      <c r="FDW11" s="93"/>
      <c r="FDX11" s="93"/>
      <c r="FDY11" s="93"/>
      <c r="FDZ11" s="93"/>
      <c r="FEA11" s="93"/>
      <c r="FEB11" s="93"/>
      <c r="FEC11" s="93"/>
      <c r="FED11" s="93"/>
      <c r="FEE11" s="93"/>
      <c r="FEF11" s="93"/>
      <c r="FEG11" s="93"/>
      <c r="FEH11" s="93"/>
      <c r="FEI11" s="93"/>
      <c r="FEJ11" s="93"/>
      <c r="FEK11" s="93"/>
      <c r="FEL11" s="93"/>
      <c r="FEM11" s="93"/>
      <c r="FEN11" s="93"/>
      <c r="FEO11" s="93"/>
      <c r="FEP11" s="93"/>
      <c r="FEQ11" s="93"/>
      <c r="FER11" s="93"/>
      <c r="FES11" s="93"/>
      <c r="FET11" s="93"/>
      <c r="FEU11" s="93"/>
      <c r="FEV11" s="93"/>
      <c r="FEW11" s="93"/>
      <c r="FEX11" s="93"/>
      <c r="FEY11" s="93"/>
      <c r="FEZ11" s="93"/>
      <c r="FFA11" s="93"/>
      <c r="FFB11" s="93"/>
      <c r="FFC11" s="93"/>
      <c r="FFD11" s="93"/>
      <c r="FFE11" s="93"/>
      <c r="FFF11" s="93"/>
      <c r="FFG11" s="93"/>
      <c r="FFH11" s="93"/>
      <c r="FFI11" s="93"/>
      <c r="FFJ11" s="93"/>
      <c r="FFK11" s="93"/>
      <c r="FFL11" s="93"/>
      <c r="FFM11" s="93"/>
      <c r="FFN11" s="93"/>
      <c r="FFO11" s="93"/>
      <c r="FFP11" s="93"/>
      <c r="FFQ11" s="93"/>
      <c r="FFR11" s="93"/>
      <c r="FFS11" s="93"/>
      <c r="FFT11" s="93"/>
      <c r="FFU11" s="93"/>
      <c r="FFV11" s="93"/>
      <c r="FFW11" s="93"/>
      <c r="FFX11" s="93"/>
      <c r="FFY11" s="93"/>
      <c r="FFZ11" s="93"/>
      <c r="FGA11" s="93"/>
      <c r="FGB11" s="93"/>
      <c r="FGC11" s="93"/>
      <c r="FGD11" s="93"/>
      <c r="FGE11" s="93"/>
      <c r="FGF11" s="93"/>
      <c r="FGG11" s="93"/>
      <c r="FGH11" s="93"/>
      <c r="FGI11" s="93"/>
      <c r="FGJ11" s="93"/>
      <c r="FGK11" s="93"/>
      <c r="FGL11" s="93"/>
      <c r="FGM11" s="93"/>
      <c r="FGN11" s="93"/>
      <c r="FGO11" s="93"/>
      <c r="FGP11" s="93"/>
      <c r="FGQ11" s="93"/>
      <c r="FGR11" s="93"/>
      <c r="FGS11" s="93"/>
      <c r="FGT11" s="93"/>
      <c r="FGU11" s="93"/>
      <c r="FGV11" s="93"/>
      <c r="FGW11" s="93"/>
      <c r="FGX11" s="93"/>
      <c r="FGY11" s="93"/>
      <c r="FGZ11" s="93"/>
      <c r="FHA11" s="93"/>
      <c r="FHB11" s="93"/>
      <c r="FHC11" s="93"/>
      <c r="FHD11" s="93"/>
      <c r="FHE11" s="93"/>
      <c r="FHF11" s="93"/>
      <c r="FHG11" s="93"/>
      <c r="FHH11" s="93"/>
      <c r="FHI11" s="93"/>
      <c r="FHJ11" s="93"/>
      <c r="FHK11" s="93"/>
      <c r="FHL11" s="93"/>
      <c r="FHM11" s="93"/>
      <c r="FHN11" s="93"/>
      <c r="FHO11" s="93"/>
      <c r="FHP11" s="93"/>
      <c r="FHQ11" s="93"/>
      <c r="FHR11" s="93"/>
      <c r="FHS11" s="93"/>
      <c r="FHT11" s="93"/>
      <c r="FHU11" s="93"/>
      <c r="FHV11" s="93"/>
      <c r="FHW11" s="93"/>
      <c r="FHX11" s="93"/>
      <c r="FHY11" s="93"/>
      <c r="FHZ11" s="93"/>
      <c r="FIA11" s="93"/>
      <c r="FIB11" s="93"/>
      <c r="FIC11" s="93"/>
      <c r="FID11" s="93"/>
      <c r="FIE11" s="93"/>
      <c r="FIF11" s="93"/>
      <c r="FIG11" s="93"/>
      <c r="FIH11" s="93"/>
      <c r="FII11" s="93"/>
      <c r="FIJ11" s="93"/>
      <c r="FIK11" s="93"/>
      <c r="FIL11" s="93"/>
      <c r="FIM11" s="93"/>
      <c r="FIN11" s="93"/>
      <c r="FIO11" s="93"/>
      <c r="FIP11" s="93"/>
      <c r="FIQ11" s="93"/>
      <c r="FIR11" s="93"/>
      <c r="FIS11" s="93"/>
      <c r="FIT11" s="93"/>
      <c r="FIU11" s="93"/>
      <c r="FIV11" s="93"/>
      <c r="FIW11" s="93"/>
      <c r="FIX11" s="93"/>
      <c r="FIY11" s="93"/>
      <c r="FIZ11" s="93"/>
      <c r="FJA11" s="93"/>
      <c r="FJB11" s="93"/>
      <c r="FJC11" s="93"/>
      <c r="FJD11" s="93"/>
      <c r="FJE11" s="93"/>
      <c r="FJF11" s="93"/>
      <c r="FJG11" s="93"/>
      <c r="FJH11" s="93"/>
      <c r="FJI11" s="93"/>
      <c r="FJJ11" s="93"/>
      <c r="FJK11" s="93"/>
      <c r="FJL11" s="93"/>
      <c r="FJM11" s="93"/>
      <c r="FJN11" s="93"/>
      <c r="FJO11" s="93"/>
      <c r="FJP11" s="93"/>
      <c r="FJQ11" s="93"/>
      <c r="FJR11" s="93"/>
      <c r="FJS11" s="93"/>
      <c r="FJT11" s="93"/>
      <c r="FJU11" s="93"/>
      <c r="FJV11" s="93"/>
      <c r="FJW11" s="93"/>
      <c r="FJX11" s="93"/>
      <c r="FJY11" s="93"/>
      <c r="FJZ11" s="93"/>
      <c r="FKA11" s="93"/>
      <c r="FKB11" s="93"/>
      <c r="FKC11" s="93"/>
      <c r="FKD11" s="93"/>
      <c r="FKE11" s="93"/>
      <c r="FKF11" s="93"/>
      <c r="FKG11" s="93"/>
      <c r="FKH11" s="93"/>
      <c r="FKI11" s="93"/>
      <c r="FKJ11" s="93"/>
      <c r="FKK11" s="93"/>
      <c r="FKL11" s="93"/>
      <c r="FKM11" s="93"/>
      <c r="FKN11" s="93"/>
      <c r="FKO11" s="93"/>
      <c r="FKP11" s="93"/>
      <c r="FKQ11" s="93"/>
      <c r="FKR11" s="93"/>
      <c r="FKS11" s="93"/>
      <c r="FKT11" s="93"/>
      <c r="FKU11" s="93"/>
      <c r="FKV11" s="93"/>
      <c r="FKW11" s="93"/>
      <c r="FKX11" s="93"/>
      <c r="FKY11" s="93"/>
      <c r="FKZ11" s="93"/>
      <c r="FLA11" s="93"/>
      <c r="FLB11" s="93"/>
      <c r="FLC11" s="93"/>
      <c r="FLD11" s="93"/>
      <c r="FLE11" s="93"/>
      <c r="FLF11" s="93"/>
      <c r="FLG11" s="93"/>
      <c r="FLH11" s="93"/>
      <c r="FLI11" s="93"/>
      <c r="FLJ11" s="93"/>
      <c r="FLK11" s="93"/>
      <c r="FLL11" s="93"/>
      <c r="FLM11" s="93"/>
      <c r="FLN11" s="93"/>
      <c r="FLO11" s="93"/>
      <c r="FLP11" s="93"/>
      <c r="FLQ11" s="93"/>
      <c r="FLR11" s="93"/>
      <c r="FLS11" s="93"/>
      <c r="FLT11" s="93"/>
      <c r="FLU11" s="93"/>
      <c r="FLV11" s="93"/>
      <c r="FLW11" s="93"/>
      <c r="FLX11" s="93"/>
      <c r="FLY11" s="93"/>
      <c r="FLZ11" s="93"/>
      <c r="FMA11" s="93"/>
      <c r="FMB11" s="93"/>
      <c r="FMC11" s="93"/>
      <c r="FMD11" s="93"/>
      <c r="FME11" s="93"/>
      <c r="FMF11" s="93"/>
      <c r="FMG11" s="93"/>
      <c r="FMH11" s="93"/>
      <c r="FMI11" s="93"/>
      <c r="FMJ11" s="93"/>
      <c r="FMK11" s="93"/>
      <c r="FML11" s="93"/>
      <c r="FMM11" s="93"/>
      <c r="FMN11" s="93"/>
      <c r="FMO11" s="93"/>
      <c r="FMP11" s="93"/>
      <c r="FMQ11" s="93"/>
      <c r="FMR11" s="93"/>
      <c r="FMS11" s="93"/>
      <c r="FMT11" s="93"/>
      <c r="FMU11" s="93"/>
      <c r="FMV11" s="93"/>
      <c r="FMW11" s="93"/>
      <c r="FMX11" s="93"/>
      <c r="FMY11" s="93"/>
      <c r="FMZ11" s="93"/>
      <c r="FNA11" s="93"/>
      <c r="FNB11" s="93"/>
      <c r="FNC11" s="93"/>
      <c r="FND11" s="93"/>
      <c r="FNE11" s="93"/>
      <c r="FNF11" s="93"/>
      <c r="FNG11" s="93"/>
      <c r="FNH11" s="93"/>
      <c r="FNI11" s="93"/>
      <c r="FNJ11" s="93"/>
      <c r="FNK11" s="93"/>
      <c r="FNL11" s="93"/>
      <c r="FNM11" s="93"/>
      <c r="FNN11" s="93"/>
      <c r="FNO11" s="93"/>
      <c r="FNP11" s="93"/>
      <c r="FNQ11" s="93"/>
      <c r="FNR11" s="93"/>
      <c r="FNS11" s="93"/>
      <c r="FNT11" s="93"/>
      <c r="FNU11" s="93"/>
      <c r="FNV11" s="93"/>
      <c r="FNW11" s="93"/>
      <c r="FNX11" s="93"/>
      <c r="FNY11" s="93"/>
      <c r="FNZ11" s="93"/>
      <c r="FOA11" s="93"/>
      <c r="FOB11" s="93"/>
      <c r="FOC11" s="93"/>
      <c r="FOD11" s="93"/>
      <c r="FOE11" s="93"/>
      <c r="FOF11" s="93"/>
      <c r="FOG11" s="93"/>
      <c r="FOH11" s="93"/>
      <c r="FOI11" s="93"/>
      <c r="FOJ11" s="93"/>
      <c r="FOK11" s="93"/>
      <c r="FOL11" s="93"/>
      <c r="FOM11" s="93"/>
      <c r="FON11" s="93"/>
      <c r="FOO11" s="93"/>
      <c r="FOP11" s="93"/>
      <c r="FOQ11" s="93"/>
      <c r="FOR11" s="93"/>
      <c r="FOS11" s="93"/>
      <c r="FOT11" s="93"/>
      <c r="FOU11" s="93"/>
      <c r="FOV11" s="93"/>
      <c r="FOW11" s="93"/>
      <c r="FOX11" s="93"/>
      <c r="FOY11" s="93"/>
      <c r="FOZ11" s="93"/>
      <c r="FPA11" s="93"/>
      <c r="FPB11" s="93"/>
      <c r="FPC11" s="93"/>
      <c r="FPD11" s="93"/>
      <c r="FPE11" s="93"/>
      <c r="FPF11" s="93"/>
      <c r="FPG11" s="93"/>
      <c r="FPH11" s="93"/>
      <c r="FPI11" s="93"/>
      <c r="FPJ11" s="93"/>
      <c r="FPK11" s="93"/>
      <c r="FPL11" s="93"/>
      <c r="FPM11" s="93"/>
      <c r="FPN11" s="93"/>
      <c r="FPO11" s="93"/>
      <c r="FPP11" s="93"/>
      <c r="FPQ11" s="93"/>
      <c r="FPR11" s="93"/>
      <c r="FPS11" s="93"/>
      <c r="FPT11" s="93"/>
      <c r="FPU11" s="93"/>
      <c r="FPV11" s="93"/>
      <c r="FPW11" s="93"/>
      <c r="FPX11" s="93"/>
      <c r="FPY11" s="93"/>
      <c r="FPZ11" s="93"/>
      <c r="FQA11" s="93"/>
      <c r="FQB11" s="93"/>
      <c r="FQC11" s="93"/>
      <c r="FQD11" s="93"/>
      <c r="FQE11" s="93"/>
      <c r="FQF11" s="93"/>
      <c r="FQG11" s="93"/>
      <c r="FQH11" s="93"/>
      <c r="FQI11" s="93"/>
      <c r="FQJ11" s="93"/>
      <c r="FQK11" s="93"/>
      <c r="FQL11" s="93"/>
      <c r="FQM11" s="93"/>
      <c r="FQN11" s="93"/>
      <c r="FQO11" s="93"/>
      <c r="FQP11" s="93"/>
      <c r="FQQ11" s="93"/>
      <c r="FQR11" s="93"/>
      <c r="FQS11" s="93"/>
      <c r="FQT11" s="93"/>
      <c r="FQU11" s="93"/>
      <c r="FQV11" s="93"/>
      <c r="FQW11" s="93"/>
      <c r="FQX11" s="93"/>
      <c r="FQY11" s="93"/>
      <c r="FQZ11" s="93"/>
      <c r="FRA11" s="93"/>
      <c r="FRB11" s="93"/>
      <c r="FRC11" s="93"/>
      <c r="FRD11" s="93"/>
      <c r="FRE11" s="93"/>
      <c r="FRF11" s="93"/>
      <c r="FRG11" s="93"/>
      <c r="FRH11" s="93"/>
      <c r="FRI11" s="93"/>
      <c r="FRJ11" s="93"/>
      <c r="FRK11" s="93"/>
      <c r="FRL11" s="93"/>
      <c r="FRM11" s="93"/>
      <c r="FRN11" s="93"/>
      <c r="FRO11" s="93"/>
      <c r="FRP11" s="93"/>
      <c r="FRQ11" s="93"/>
      <c r="FRR11" s="93"/>
      <c r="FRS11" s="93"/>
      <c r="FRT11" s="93"/>
      <c r="FRU11" s="93"/>
      <c r="FRV11" s="93"/>
      <c r="FRW11" s="93"/>
      <c r="FRX11" s="93"/>
      <c r="FRY11" s="93"/>
      <c r="FRZ11" s="93"/>
      <c r="FSA11" s="93"/>
      <c r="FSB11" s="93"/>
      <c r="FSC11" s="93"/>
      <c r="FSD11" s="93"/>
      <c r="FSE11" s="93"/>
      <c r="FSF11" s="93"/>
      <c r="FSG11" s="93"/>
      <c r="FSH11" s="93"/>
      <c r="FSI11" s="93"/>
      <c r="FSJ11" s="93"/>
      <c r="FSK11" s="93"/>
      <c r="FSL11" s="93"/>
      <c r="FSM11" s="93"/>
      <c r="FSN11" s="93"/>
      <c r="FSO11" s="93"/>
      <c r="FSP11" s="93"/>
      <c r="FSQ11" s="93"/>
      <c r="FSR11" s="93"/>
      <c r="FSS11" s="93"/>
      <c r="FST11" s="93"/>
      <c r="FSU11" s="93"/>
      <c r="FSV11" s="93"/>
      <c r="FSW11" s="93"/>
      <c r="FSX11" s="93"/>
      <c r="FSY11" s="93"/>
      <c r="FSZ11" s="93"/>
      <c r="FTA11" s="93"/>
      <c r="FTB11" s="93"/>
      <c r="FTC11" s="93"/>
      <c r="FTD11" s="93"/>
      <c r="FTE11" s="93"/>
      <c r="FTF11" s="93"/>
      <c r="FTG11" s="93"/>
      <c r="FTH11" s="93"/>
      <c r="FTI11" s="93"/>
      <c r="FTJ11" s="93"/>
      <c r="FTK11" s="93"/>
      <c r="FTL11" s="93"/>
      <c r="FTM11" s="93"/>
      <c r="FTN11" s="93"/>
      <c r="FTO11" s="93"/>
      <c r="FTP11" s="93"/>
      <c r="FTQ11" s="93"/>
      <c r="FTR11" s="93"/>
      <c r="FTS11" s="93"/>
      <c r="FTT11" s="93"/>
      <c r="FTU11" s="93"/>
      <c r="FTV11" s="93"/>
      <c r="FTW11" s="93"/>
      <c r="FTX11" s="93"/>
      <c r="FTY11" s="93"/>
      <c r="FTZ11" s="93"/>
      <c r="FUA11" s="93"/>
      <c r="FUB11" s="93"/>
      <c r="FUC11" s="93"/>
      <c r="FUD11" s="93"/>
      <c r="FUE11" s="93"/>
      <c r="FUF11" s="93"/>
      <c r="FUG11" s="93"/>
      <c r="FUH11" s="93"/>
      <c r="FUI11" s="93"/>
      <c r="FUJ11" s="93"/>
      <c r="FUK11" s="93"/>
      <c r="FUL11" s="93"/>
      <c r="FUM11" s="93"/>
      <c r="FUN11" s="93"/>
      <c r="FUO11" s="93"/>
      <c r="FUP11" s="93"/>
      <c r="FUQ11" s="93"/>
      <c r="FUR11" s="93"/>
      <c r="FUS11" s="93"/>
      <c r="FUT11" s="93"/>
      <c r="FUU11" s="93"/>
      <c r="FUV11" s="93"/>
      <c r="FUW11" s="93"/>
      <c r="FUX11" s="93"/>
      <c r="FUY11" s="93"/>
      <c r="FUZ11" s="93"/>
      <c r="FVA11" s="93"/>
      <c r="FVB11" s="93"/>
      <c r="FVC11" s="93"/>
      <c r="FVD11" s="93"/>
      <c r="FVE11" s="93"/>
      <c r="FVF11" s="93"/>
      <c r="FVG11" s="93"/>
      <c r="FVH11" s="93"/>
      <c r="FVI11" s="93"/>
      <c r="FVJ11" s="93"/>
      <c r="FVK11" s="93"/>
      <c r="FVL11" s="93"/>
      <c r="FVM11" s="93"/>
      <c r="FVN11" s="93"/>
      <c r="FVO11" s="93"/>
      <c r="FVP11" s="93"/>
      <c r="FVQ11" s="93"/>
      <c r="FVR11" s="93"/>
      <c r="FVS11" s="93"/>
      <c r="FVT11" s="93"/>
      <c r="FVU11" s="93"/>
      <c r="FVV11" s="93"/>
      <c r="FVW11" s="93"/>
      <c r="FVX11" s="93"/>
      <c r="FVY11" s="93"/>
      <c r="FVZ11" s="93"/>
      <c r="FWA11" s="93"/>
      <c r="FWB11" s="93"/>
      <c r="FWC11" s="93"/>
      <c r="FWD11" s="93"/>
      <c r="FWE11" s="93"/>
      <c r="FWF11" s="93"/>
      <c r="FWG11" s="93"/>
      <c r="FWH11" s="93"/>
      <c r="FWI11" s="93"/>
      <c r="FWJ11" s="93"/>
      <c r="FWK11" s="93"/>
      <c r="FWL11" s="93"/>
      <c r="FWM11" s="93"/>
      <c r="FWN11" s="93"/>
      <c r="FWO11" s="93"/>
      <c r="FWP11" s="93"/>
      <c r="FWQ11" s="93"/>
      <c r="FWR11" s="93"/>
      <c r="FWS11" s="93"/>
      <c r="FWT11" s="93"/>
      <c r="FWU11" s="93"/>
      <c r="FWV11" s="93"/>
      <c r="FWW11" s="93"/>
      <c r="FWX11" s="93"/>
      <c r="FWY11" s="93"/>
      <c r="FWZ11" s="93"/>
      <c r="FXA11" s="93"/>
      <c r="FXB11" s="93"/>
      <c r="FXC11" s="93"/>
      <c r="FXD11" s="93"/>
      <c r="FXE11" s="93"/>
      <c r="FXF11" s="93"/>
      <c r="FXG11" s="93"/>
      <c r="FXH11" s="93"/>
      <c r="FXI11" s="93"/>
      <c r="FXJ11" s="93"/>
      <c r="FXK11" s="93"/>
      <c r="FXL11" s="93"/>
      <c r="FXM11" s="93"/>
      <c r="FXN11" s="93"/>
      <c r="FXO11" s="93"/>
      <c r="FXP11" s="93"/>
      <c r="FXQ11" s="93"/>
      <c r="FXR11" s="93"/>
      <c r="FXS11" s="93"/>
      <c r="FXT11" s="93"/>
      <c r="FXU11" s="93"/>
      <c r="FXV11" s="93"/>
      <c r="FXW11" s="93"/>
      <c r="FXX11" s="93"/>
      <c r="FXY11" s="93"/>
      <c r="FXZ11" s="93"/>
      <c r="FYA11" s="93"/>
      <c r="FYB11" s="93"/>
      <c r="FYC11" s="93"/>
      <c r="FYD11" s="93"/>
      <c r="FYE11" s="93"/>
      <c r="FYF11" s="93"/>
      <c r="FYG11" s="93"/>
      <c r="FYH11" s="93"/>
      <c r="FYI11" s="93"/>
      <c r="FYJ11" s="93"/>
      <c r="FYK11" s="93"/>
      <c r="FYL11" s="93"/>
      <c r="FYM11" s="93"/>
      <c r="FYN11" s="93"/>
      <c r="FYO11" s="93"/>
      <c r="FYP11" s="93"/>
      <c r="FYQ11" s="93"/>
      <c r="FYR11" s="93"/>
      <c r="FYS11" s="93"/>
      <c r="FYT11" s="93"/>
      <c r="FYU11" s="93"/>
      <c r="FYV11" s="93"/>
      <c r="FYW11" s="93"/>
      <c r="FYX11" s="93"/>
      <c r="FYY11" s="93"/>
      <c r="FYZ11" s="93"/>
      <c r="FZA11" s="93"/>
      <c r="FZB11" s="93"/>
      <c r="FZC11" s="93"/>
      <c r="FZD11" s="93"/>
      <c r="FZE11" s="93"/>
      <c r="FZF11" s="93"/>
      <c r="FZG11" s="93"/>
      <c r="FZH11" s="93"/>
      <c r="FZI11" s="93"/>
      <c r="FZJ11" s="93"/>
      <c r="FZK11" s="93"/>
      <c r="FZL11" s="93"/>
      <c r="FZM11" s="93"/>
      <c r="FZN11" s="93"/>
      <c r="FZO11" s="93"/>
      <c r="FZP11" s="93"/>
      <c r="FZQ11" s="93"/>
      <c r="FZR11" s="93"/>
      <c r="FZS11" s="93"/>
      <c r="FZT11" s="93"/>
      <c r="FZU11" s="93"/>
      <c r="FZV11" s="93"/>
      <c r="FZW11" s="93"/>
      <c r="FZX11" s="93"/>
      <c r="FZY11" s="93"/>
      <c r="FZZ11" s="93"/>
      <c r="GAA11" s="93"/>
      <c r="GAB11" s="93"/>
      <c r="GAC11" s="93"/>
      <c r="GAD11" s="93"/>
      <c r="GAE11" s="93"/>
      <c r="GAF11" s="93"/>
      <c r="GAG11" s="93"/>
      <c r="GAH11" s="93"/>
      <c r="GAI11" s="93"/>
      <c r="GAJ11" s="93"/>
      <c r="GAK11" s="93"/>
      <c r="GAL11" s="93"/>
      <c r="GAM11" s="93"/>
      <c r="GAN11" s="93"/>
      <c r="GAO11" s="93"/>
      <c r="GAP11" s="93"/>
      <c r="GAQ11" s="93"/>
      <c r="GAR11" s="93"/>
      <c r="GAS11" s="93"/>
      <c r="GAT11" s="93"/>
      <c r="GAU11" s="93"/>
      <c r="GAV11" s="93"/>
      <c r="GAW11" s="93"/>
      <c r="GAX11" s="93"/>
      <c r="GAY11" s="93"/>
      <c r="GAZ11" s="93"/>
      <c r="GBA11" s="93"/>
      <c r="GBB11" s="93"/>
      <c r="GBC11" s="93"/>
      <c r="GBD11" s="93"/>
      <c r="GBE11" s="93"/>
      <c r="GBF11" s="93"/>
      <c r="GBG11" s="93"/>
      <c r="GBH11" s="93"/>
      <c r="GBI11" s="93"/>
      <c r="GBJ11" s="93"/>
      <c r="GBK11" s="93"/>
      <c r="GBL11" s="93"/>
      <c r="GBM11" s="93"/>
      <c r="GBN11" s="93"/>
      <c r="GBO11" s="93"/>
      <c r="GBP11" s="93"/>
      <c r="GBQ11" s="93"/>
      <c r="GBR11" s="93"/>
      <c r="GBS11" s="93"/>
      <c r="GBT11" s="93"/>
      <c r="GBU11" s="93"/>
      <c r="GBV11" s="93"/>
      <c r="GBW11" s="93"/>
      <c r="GBX11" s="93"/>
      <c r="GBY11" s="93"/>
      <c r="GBZ11" s="93"/>
      <c r="GCA11" s="93"/>
      <c r="GCB11" s="93"/>
      <c r="GCC11" s="93"/>
      <c r="GCD11" s="93"/>
      <c r="GCE11" s="93"/>
      <c r="GCF11" s="93"/>
      <c r="GCG11" s="93"/>
      <c r="GCH11" s="93"/>
      <c r="GCI11" s="93"/>
      <c r="GCJ11" s="93"/>
      <c r="GCK11" s="93"/>
      <c r="GCL11" s="93"/>
      <c r="GCM11" s="93"/>
      <c r="GCN11" s="93"/>
      <c r="GCO11" s="93"/>
      <c r="GCP11" s="93"/>
      <c r="GCQ11" s="93"/>
      <c r="GCR11" s="93"/>
      <c r="GCS11" s="93"/>
      <c r="GCT11" s="93"/>
      <c r="GCU11" s="93"/>
      <c r="GCV11" s="93"/>
      <c r="GCW11" s="93"/>
      <c r="GCX11" s="93"/>
      <c r="GCY11" s="93"/>
      <c r="GCZ11" s="93"/>
      <c r="GDA11" s="93"/>
      <c r="GDB11" s="93"/>
      <c r="GDC11" s="93"/>
      <c r="GDD11" s="93"/>
      <c r="GDE11" s="93"/>
      <c r="GDF11" s="93"/>
      <c r="GDG11" s="93"/>
      <c r="GDH11" s="93"/>
      <c r="GDI11" s="93"/>
      <c r="GDJ11" s="93"/>
      <c r="GDK11" s="93"/>
      <c r="GDL11" s="93"/>
      <c r="GDM11" s="93"/>
      <c r="GDN11" s="93"/>
      <c r="GDO11" s="93"/>
      <c r="GDP11" s="93"/>
      <c r="GDQ11" s="93"/>
      <c r="GDR11" s="93"/>
      <c r="GDS11" s="93"/>
      <c r="GDT11" s="93"/>
      <c r="GDU11" s="93"/>
      <c r="GDV11" s="93"/>
      <c r="GDW11" s="93"/>
      <c r="GDX11" s="93"/>
      <c r="GDY11" s="93"/>
      <c r="GDZ11" s="93"/>
      <c r="GEA11" s="93"/>
      <c r="GEB11" s="93"/>
      <c r="GEC11" s="93"/>
      <c r="GED11" s="93"/>
      <c r="GEE11" s="93"/>
      <c r="GEF11" s="93"/>
      <c r="GEG11" s="93"/>
      <c r="GEH11" s="93"/>
      <c r="GEI11" s="93"/>
      <c r="GEJ11" s="93"/>
      <c r="GEK11" s="93"/>
      <c r="GEL11" s="93"/>
      <c r="GEM11" s="93"/>
      <c r="GEN11" s="93"/>
      <c r="GEO11" s="93"/>
      <c r="GEP11" s="93"/>
      <c r="GEQ11" s="93"/>
      <c r="GER11" s="93"/>
      <c r="GES11" s="93"/>
      <c r="GET11" s="93"/>
      <c r="GEU11" s="93"/>
      <c r="GEV11" s="93"/>
      <c r="GEW11" s="93"/>
      <c r="GEX11" s="93"/>
      <c r="GEY11" s="93"/>
      <c r="GEZ11" s="93"/>
      <c r="GFA11" s="93"/>
      <c r="GFB11" s="93"/>
      <c r="GFC11" s="93"/>
      <c r="GFD11" s="93"/>
      <c r="GFE11" s="93"/>
      <c r="GFF11" s="93"/>
      <c r="GFG11" s="93"/>
      <c r="GFH11" s="93"/>
      <c r="GFI11" s="93"/>
      <c r="GFJ11" s="93"/>
      <c r="GFK11" s="93"/>
      <c r="GFL11" s="93"/>
      <c r="GFM11" s="93"/>
      <c r="GFN11" s="93"/>
      <c r="GFO11" s="93"/>
      <c r="GFP11" s="93"/>
      <c r="GFQ11" s="93"/>
      <c r="GFR11" s="93"/>
      <c r="GFS11" s="93"/>
      <c r="GFT11" s="93"/>
      <c r="GFU11" s="93"/>
      <c r="GFV11" s="93"/>
      <c r="GFW11" s="93"/>
      <c r="GFX11" s="93"/>
      <c r="GFY11" s="93"/>
      <c r="GFZ11" s="93"/>
      <c r="GGA11" s="93"/>
      <c r="GGB11" s="93"/>
      <c r="GGC11" s="93"/>
      <c r="GGD11" s="93"/>
      <c r="GGE11" s="93"/>
      <c r="GGF11" s="93"/>
      <c r="GGG11" s="93"/>
      <c r="GGH11" s="93"/>
      <c r="GGI11" s="93"/>
      <c r="GGJ11" s="93"/>
      <c r="GGK11" s="93"/>
      <c r="GGL11" s="93"/>
      <c r="GGM11" s="93"/>
      <c r="GGN11" s="93"/>
      <c r="GGO11" s="93"/>
      <c r="GGP11" s="93"/>
      <c r="GGQ11" s="93"/>
      <c r="GGR11" s="93"/>
      <c r="GGS11" s="93"/>
      <c r="GGT11" s="93"/>
      <c r="GGU11" s="93"/>
      <c r="GGV11" s="93"/>
      <c r="GGW11" s="93"/>
      <c r="GGX11" s="93"/>
      <c r="GGY11" s="93"/>
      <c r="GGZ11" s="93"/>
      <c r="GHA11" s="93"/>
      <c r="GHB11" s="93"/>
      <c r="GHC11" s="93"/>
      <c r="GHD11" s="93"/>
      <c r="GHE11" s="93"/>
      <c r="GHF11" s="93"/>
      <c r="GHG11" s="93"/>
      <c r="GHH11" s="93"/>
      <c r="GHI11" s="93"/>
      <c r="GHJ11" s="93"/>
      <c r="GHK11" s="93"/>
      <c r="GHL11" s="93"/>
      <c r="GHM11" s="93"/>
      <c r="GHN11" s="93"/>
      <c r="GHO11" s="93"/>
      <c r="GHP11" s="93"/>
      <c r="GHQ11" s="93"/>
      <c r="GHR11" s="93"/>
      <c r="GHS11" s="93"/>
      <c r="GHT11" s="93"/>
      <c r="GHU11" s="93"/>
      <c r="GHV11" s="93"/>
      <c r="GHW11" s="93"/>
      <c r="GHX11" s="93"/>
      <c r="GHY11" s="93"/>
      <c r="GHZ11" s="93"/>
      <c r="GIA11" s="93"/>
      <c r="GIB11" s="93"/>
      <c r="GIC11" s="93"/>
      <c r="GID11" s="93"/>
      <c r="GIE11" s="93"/>
      <c r="GIF11" s="93"/>
      <c r="GIG11" s="93"/>
      <c r="GIH11" s="93"/>
      <c r="GII11" s="93"/>
      <c r="GIJ11" s="93"/>
      <c r="GIK11" s="93"/>
      <c r="GIL11" s="93"/>
      <c r="GIM11" s="93"/>
      <c r="GIN11" s="93"/>
      <c r="GIO11" s="93"/>
      <c r="GIP11" s="93"/>
      <c r="GIQ11" s="93"/>
      <c r="GIR11" s="93"/>
      <c r="GIS11" s="93"/>
      <c r="GIT11" s="93"/>
      <c r="GIU11" s="93"/>
      <c r="GIV11" s="93"/>
      <c r="GIW11" s="93"/>
      <c r="GIX11" s="93"/>
      <c r="GIY11" s="93"/>
      <c r="GIZ11" s="93"/>
      <c r="GJA11" s="93"/>
      <c r="GJB11" s="93"/>
      <c r="GJC11" s="93"/>
      <c r="GJD11" s="93"/>
      <c r="GJE11" s="93"/>
      <c r="GJF11" s="93"/>
      <c r="GJG11" s="93"/>
      <c r="GJH11" s="93"/>
      <c r="GJI11" s="93"/>
      <c r="GJJ11" s="93"/>
      <c r="GJK11" s="93"/>
      <c r="GJL11" s="93"/>
      <c r="GJM11" s="93"/>
      <c r="GJN11" s="93"/>
      <c r="GJO11" s="93"/>
      <c r="GJP11" s="93"/>
      <c r="GJQ11" s="93"/>
      <c r="GJR11" s="93"/>
      <c r="GJS11" s="93"/>
      <c r="GJT11" s="93"/>
      <c r="GJU11" s="93"/>
      <c r="GJV11" s="93"/>
      <c r="GJW11" s="93"/>
      <c r="GJX11" s="93"/>
      <c r="GJY11" s="93"/>
      <c r="GJZ11" s="93"/>
      <c r="GKA11" s="93"/>
      <c r="GKB11" s="93"/>
      <c r="GKC11" s="93"/>
      <c r="GKD11" s="93"/>
      <c r="GKE11" s="93"/>
      <c r="GKF11" s="93"/>
      <c r="GKG11" s="93"/>
      <c r="GKH11" s="93"/>
      <c r="GKI11" s="93"/>
      <c r="GKJ11" s="93"/>
      <c r="GKK11" s="93"/>
      <c r="GKL11" s="93"/>
      <c r="GKM11" s="93"/>
      <c r="GKN11" s="93"/>
      <c r="GKO11" s="93"/>
      <c r="GKP11" s="93"/>
      <c r="GKQ11" s="93"/>
      <c r="GKR11" s="93"/>
      <c r="GKS11" s="93"/>
      <c r="GKT11" s="93"/>
      <c r="GKU11" s="93"/>
      <c r="GKV11" s="93"/>
      <c r="GKW11" s="93"/>
      <c r="GKX11" s="93"/>
      <c r="GKY11" s="93"/>
      <c r="GKZ11" s="93"/>
      <c r="GLA11" s="93"/>
      <c r="GLB11" s="93"/>
      <c r="GLC11" s="93"/>
      <c r="GLD11" s="93"/>
      <c r="GLE11" s="93"/>
      <c r="GLF11" s="93"/>
      <c r="GLG11" s="93"/>
      <c r="GLH11" s="93"/>
      <c r="GLI11" s="93"/>
      <c r="GLJ11" s="93"/>
      <c r="GLK11" s="93"/>
      <c r="GLL11" s="93"/>
      <c r="GLM11" s="93"/>
      <c r="GLN11" s="93"/>
      <c r="GLO11" s="93"/>
      <c r="GLP11" s="93"/>
      <c r="GLQ11" s="93"/>
      <c r="GLR11" s="93"/>
      <c r="GLS11" s="93"/>
      <c r="GLT11" s="93"/>
      <c r="GLU11" s="93"/>
      <c r="GLV11" s="93"/>
      <c r="GLW11" s="93"/>
      <c r="GLX11" s="93"/>
      <c r="GLY11" s="93"/>
      <c r="GLZ11" s="93"/>
      <c r="GMA11" s="93"/>
      <c r="GMB11" s="93"/>
      <c r="GMC11" s="93"/>
      <c r="GMD11" s="93"/>
      <c r="GME11" s="93"/>
      <c r="GMF11" s="93"/>
      <c r="GMG11" s="93"/>
      <c r="GMH11" s="93"/>
      <c r="GMI11" s="93"/>
      <c r="GMJ11" s="93"/>
      <c r="GMK11" s="93"/>
      <c r="GML11" s="93"/>
      <c r="GMM11" s="93"/>
      <c r="GMN11" s="93"/>
      <c r="GMO11" s="93"/>
      <c r="GMP11" s="93"/>
      <c r="GMQ11" s="93"/>
      <c r="GMR11" s="93"/>
      <c r="GMS11" s="93"/>
      <c r="GMT11" s="93"/>
      <c r="GMU11" s="93"/>
      <c r="GMV11" s="93"/>
      <c r="GMW11" s="93"/>
      <c r="GMX11" s="93"/>
      <c r="GMY11" s="93"/>
      <c r="GMZ11" s="93"/>
      <c r="GNA11" s="93"/>
      <c r="GNB11" s="93"/>
      <c r="GNC11" s="93"/>
      <c r="GND11" s="93"/>
      <c r="GNE11" s="93"/>
      <c r="GNF11" s="93"/>
      <c r="GNG11" s="93"/>
      <c r="GNH11" s="93"/>
      <c r="GNI11" s="93"/>
      <c r="GNJ11" s="93"/>
      <c r="GNK11" s="93"/>
      <c r="GNL11" s="93"/>
      <c r="GNM11" s="93"/>
      <c r="GNN11" s="93"/>
      <c r="GNO11" s="93"/>
      <c r="GNP11" s="93"/>
      <c r="GNQ11" s="93"/>
      <c r="GNR11" s="93"/>
      <c r="GNS11" s="93"/>
      <c r="GNT11" s="93"/>
      <c r="GNU11" s="93"/>
      <c r="GNV11" s="93"/>
      <c r="GNW11" s="93"/>
      <c r="GNX11" s="93"/>
      <c r="GNY11" s="93"/>
      <c r="GNZ11" s="93"/>
      <c r="GOA11" s="93"/>
      <c r="GOB11" s="93"/>
      <c r="GOC11" s="93"/>
      <c r="GOD11" s="93"/>
      <c r="GOE11" s="93"/>
      <c r="GOF11" s="93"/>
      <c r="GOG11" s="93"/>
      <c r="GOH11" s="93"/>
      <c r="GOI11" s="93"/>
      <c r="GOJ11" s="93"/>
      <c r="GOK11" s="93"/>
      <c r="GOL11" s="93"/>
      <c r="GOM11" s="93"/>
      <c r="GON11" s="93"/>
      <c r="GOO11" s="93"/>
      <c r="GOP11" s="93"/>
      <c r="GOQ11" s="93"/>
      <c r="GOR11" s="93"/>
      <c r="GOS11" s="93"/>
      <c r="GOT11" s="93"/>
      <c r="GOU11" s="93"/>
      <c r="GOV11" s="93"/>
      <c r="GOW11" s="93"/>
      <c r="GOX11" s="93"/>
      <c r="GOY11" s="93"/>
      <c r="GOZ11" s="93"/>
      <c r="GPA11" s="93"/>
      <c r="GPB11" s="93"/>
      <c r="GPC11" s="93"/>
      <c r="GPD11" s="93"/>
      <c r="GPE11" s="93"/>
      <c r="GPF11" s="93"/>
      <c r="GPG11" s="93"/>
      <c r="GPH11" s="93"/>
      <c r="GPI11" s="93"/>
      <c r="GPJ11" s="93"/>
      <c r="GPK11" s="93"/>
      <c r="GPL11" s="93"/>
      <c r="GPM11" s="93"/>
      <c r="GPN11" s="93"/>
      <c r="GPO11" s="93"/>
      <c r="GPP11" s="93"/>
      <c r="GPQ11" s="93"/>
      <c r="GPR11" s="93"/>
      <c r="GPS11" s="93"/>
      <c r="GPT11" s="93"/>
      <c r="GPU11" s="93"/>
      <c r="GPV11" s="93"/>
      <c r="GPW11" s="93"/>
      <c r="GPX11" s="93"/>
      <c r="GPY11" s="93"/>
      <c r="GPZ11" s="93"/>
      <c r="GQA11" s="93"/>
      <c r="GQB11" s="93"/>
      <c r="GQC11" s="93"/>
      <c r="GQD11" s="93"/>
      <c r="GQE11" s="93"/>
      <c r="GQF11" s="93"/>
      <c r="GQG11" s="93"/>
      <c r="GQH11" s="93"/>
      <c r="GQI11" s="93"/>
      <c r="GQJ11" s="93"/>
      <c r="GQK11" s="93"/>
      <c r="GQL11" s="93"/>
      <c r="GQM11" s="93"/>
      <c r="GQN11" s="93"/>
      <c r="GQO11" s="93"/>
      <c r="GQP11" s="93"/>
      <c r="GQQ11" s="93"/>
      <c r="GQR11" s="93"/>
      <c r="GQS11" s="93"/>
      <c r="GQT11" s="93"/>
      <c r="GQU11" s="93"/>
      <c r="GQV11" s="93"/>
      <c r="GQW11" s="93"/>
      <c r="GQX11" s="93"/>
      <c r="GQY11" s="93"/>
      <c r="GQZ11" s="93"/>
      <c r="GRA11" s="93"/>
      <c r="GRB11" s="93"/>
      <c r="GRC11" s="93"/>
      <c r="GRD11" s="93"/>
      <c r="GRE11" s="93"/>
      <c r="GRF11" s="93"/>
      <c r="GRG11" s="93"/>
      <c r="GRH11" s="93"/>
      <c r="GRI11" s="93"/>
      <c r="GRJ11" s="93"/>
      <c r="GRK11" s="93"/>
      <c r="GRL11" s="93"/>
      <c r="GRM11" s="93"/>
      <c r="GRN11" s="93"/>
      <c r="GRO11" s="93"/>
      <c r="GRP11" s="93"/>
      <c r="GRQ11" s="93"/>
      <c r="GRR11" s="93"/>
      <c r="GRS11" s="93"/>
      <c r="GRT11" s="93"/>
      <c r="GRU11" s="93"/>
      <c r="GRV11" s="93"/>
      <c r="GRW11" s="93"/>
      <c r="GRX11" s="93"/>
      <c r="GRY11" s="93"/>
      <c r="GRZ11" s="93"/>
      <c r="GSA11" s="93"/>
      <c r="GSB11" s="93"/>
      <c r="GSC11" s="93"/>
      <c r="GSD11" s="93"/>
      <c r="GSE11" s="93"/>
      <c r="GSF11" s="93"/>
      <c r="GSG11" s="93"/>
      <c r="GSH11" s="93"/>
      <c r="GSI11" s="93"/>
      <c r="GSJ11" s="93"/>
      <c r="GSK11" s="93"/>
      <c r="GSL11" s="93"/>
      <c r="GSM11" s="93"/>
      <c r="GSN11" s="93"/>
      <c r="GSO11" s="93"/>
      <c r="GSP11" s="93"/>
      <c r="GSQ11" s="93"/>
      <c r="GSR11" s="93"/>
      <c r="GSS11" s="93"/>
      <c r="GST11" s="93"/>
      <c r="GSU11" s="93"/>
      <c r="GSV11" s="93"/>
      <c r="GSW11" s="93"/>
      <c r="GSX11" s="93"/>
      <c r="GSY11" s="93"/>
      <c r="GSZ11" s="93"/>
      <c r="GTA11" s="93"/>
      <c r="GTB11" s="93"/>
      <c r="GTC11" s="93"/>
      <c r="GTD11" s="93"/>
      <c r="GTE11" s="93"/>
      <c r="GTF11" s="93"/>
      <c r="GTG11" s="93"/>
      <c r="GTH11" s="93"/>
      <c r="GTI11" s="93"/>
      <c r="GTJ11" s="93"/>
      <c r="GTK11" s="93"/>
      <c r="GTL11" s="93"/>
      <c r="GTM11" s="93"/>
      <c r="GTN11" s="93"/>
      <c r="GTO11" s="93"/>
      <c r="GTP11" s="93"/>
      <c r="GTQ11" s="93"/>
      <c r="GTR11" s="93"/>
      <c r="GTS11" s="93"/>
      <c r="GTT11" s="93"/>
      <c r="GTU11" s="93"/>
      <c r="GTV11" s="93"/>
      <c r="GTW11" s="93"/>
      <c r="GTX11" s="93"/>
      <c r="GTY11" s="93"/>
      <c r="GTZ11" s="93"/>
      <c r="GUA11" s="93"/>
      <c r="GUB11" s="93"/>
      <c r="GUC11" s="93"/>
      <c r="GUD11" s="93"/>
      <c r="GUE11" s="93"/>
      <c r="GUF11" s="93"/>
      <c r="GUG11" s="93"/>
      <c r="GUH11" s="93"/>
      <c r="GUI11" s="93"/>
      <c r="GUJ11" s="93"/>
      <c r="GUK11" s="93"/>
      <c r="GUL11" s="93"/>
      <c r="GUM11" s="93"/>
      <c r="GUN11" s="93"/>
      <c r="GUO11" s="93"/>
      <c r="GUP11" s="93"/>
      <c r="GUQ11" s="93"/>
      <c r="GUR11" s="93"/>
      <c r="GUS11" s="93"/>
      <c r="GUT11" s="93"/>
      <c r="GUU11" s="93"/>
      <c r="GUV11" s="93"/>
      <c r="GUW11" s="93"/>
      <c r="GUX11" s="93"/>
      <c r="GUY11" s="93"/>
      <c r="GUZ11" s="93"/>
      <c r="GVA11" s="93"/>
      <c r="GVB11" s="93"/>
      <c r="GVC11" s="93"/>
      <c r="GVD11" s="93"/>
      <c r="GVE11" s="93"/>
      <c r="GVF11" s="93"/>
      <c r="GVG11" s="93"/>
      <c r="GVH11" s="93"/>
      <c r="GVI11" s="93"/>
      <c r="GVJ11" s="93"/>
      <c r="GVK11" s="93"/>
      <c r="GVL11" s="93"/>
      <c r="GVM11" s="93"/>
      <c r="GVN11" s="93"/>
      <c r="GVO11" s="93"/>
      <c r="GVP11" s="93"/>
      <c r="GVQ11" s="93"/>
      <c r="GVR11" s="93"/>
      <c r="GVS11" s="93"/>
      <c r="GVT11" s="93"/>
      <c r="GVU11" s="93"/>
      <c r="GVV11" s="93"/>
      <c r="GVW11" s="93"/>
      <c r="GVX11" s="93"/>
      <c r="GVY11" s="93"/>
      <c r="GVZ11" s="93"/>
      <c r="GWA11" s="93"/>
      <c r="GWB11" s="93"/>
      <c r="GWC11" s="93"/>
      <c r="GWD11" s="93"/>
      <c r="GWE11" s="93"/>
      <c r="GWF11" s="93"/>
      <c r="GWG11" s="93"/>
      <c r="GWH11" s="93"/>
      <c r="GWI11" s="93"/>
      <c r="GWJ11" s="93"/>
      <c r="GWK11" s="93"/>
      <c r="GWL11" s="93"/>
      <c r="GWM11" s="93"/>
      <c r="GWN11" s="93"/>
      <c r="GWO11" s="93"/>
      <c r="GWP11" s="93"/>
      <c r="GWQ11" s="93"/>
      <c r="GWR11" s="93"/>
      <c r="GWS11" s="93"/>
      <c r="GWT11" s="93"/>
      <c r="GWU11" s="93"/>
      <c r="GWV11" s="93"/>
      <c r="GWW11" s="93"/>
      <c r="GWX11" s="93"/>
      <c r="GWY11" s="93"/>
      <c r="GWZ11" s="93"/>
      <c r="GXA11" s="93"/>
      <c r="GXB11" s="93"/>
      <c r="GXC11" s="93"/>
      <c r="GXD11" s="93"/>
      <c r="GXE11" s="93"/>
      <c r="GXF11" s="93"/>
      <c r="GXG11" s="93"/>
      <c r="GXH11" s="93"/>
      <c r="GXI11" s="93"/>
      <c r="GXJ11" s="93"/>
      <c r="GXK11" s="93"/>
      <c r="GXL11" s="93"/>
      <c r="GXM11" s="93"/>
      <c r="GXN11" s="93"/>
      <c r="GXO11" s="93"/>
      <c r="GXP11" s="93"/>
      <c r="GXQ11" s="93"/>
      <c r="GXR11" s="93"/>
      <c r="GXS11" s="93"/>
      <c r="GXT11" s="93"/>
      <c r="GXU11" s="93"/>
      <c r="GXV11" s="93"/>
      <c r="GXW11" s="93"/>
      <c r="GXX11" s="93"/>
      <c r="GXY11" s="93"/>
      <c r="GXZ11" s="93"/>
      <c r="GYA11" s="93"/>
      <c r="GYB11" s="93"/>
      <c r="GYC11" s="93"/>
      <c r="GYD11" s="93"/>
      <c r="GYE11" s="93"/>
      <c r="GYF11" s="93"/>
      <c r="GYG11" s="93"/>
      <c r="GYH11" s="93"/>
      <c r="GYI11" s="93"/>
      <c r="GYJ11" s="93"/>
      <c r="GYK11" s="93"/>
      <c r="GYL11" s="93"/>
      <c r="GYM11" s="93"/>
      <c r="GYN11" s="93"/>
      <c r="GYO11" s="93"/>
      <c r="GYP11" s="93"/>
      <c r="GYQ11" s="93"/>
      <c r="GYR11" s="93"/>
      <c r="GYS11" s="93"/>
      <c r="GYT11" s="93"/>
      <c r="GYU11" s="93"/>
      <c r="GYV11" s="93"/>
      <c r="GYW11" s="93"/>
      <c r="GYX11" s="93"/>
      <c r="GYY11" s="93"/>
      <c r="GYZ11" s="93"/>
      <c r="GZA11" s="93"/>
      <c r="GZB11" s="93"/>
      <c r="GZC11" s="93"/>
      <c r="GZD11" s="93"/>
      <c r="GZE11" s="93"/>
      <c r="GZF11" s="93"/>
      <c r="GZG11" s="93"/>
      <c r="GZH11" s="93"/>
      <c r="GZI11" s="93"/>
      <c r="GZJ11" s="93"/>
      <c r="GZK11" s="93"/>
      <c r="GZL11" s="93"/>
      <c r="GZM11" s="93"/>
      <c r="GZN11" s="93"/>
      <c r="GZO11" s="93"/>
      <c r="GZP11" s="93"/>
      <c r="GZQ11" s="93"/>
      <c r="GZR11" s="93"/>
      <c r="GZS11" s="93"/>
      <c r="GZT11" s="93"/>
      <c r="GZU11" s="93"/>
      <c r="GZV11" s="93"/>
      <c r="GZW11" s="93"/>
      <c r="GZX11" s="93"/>
      <c r="GZY11" s="93"/>
      <c r="GZZ11" s="93"/>
      <c r="HAA11" s="93"/>
      <c r="HAB11" s="93"/>
      <c r="HAC11" s="93"/>
      <c r="HAD11" s="93"/>
      <c r="HAE11" s="93"/>
      <c r="HAF11" s="93"/>
      <c r="HAG11" s="93"/>
      <c r="HAH11" s="93"/>
      <c r="HAI11" s="93"/>
      <c r="HAJ11" s="93"/>
      <c r="HAK11" s="93"/>
      <c r="HAL11" s="93"/>
      <c r="HAM11" s="93"/>
      <c r="HAN11" s="93"/>
      <c r="HAO11" s="93"/>
      <c r="HAP11" s="93"/>
      <c r="HAQ11" s="93"/>
      <c r="HAR11" s="93"/>
      <c r="HAS11" s="93"/>
      <c r="HAT11" s="93"/>
      <c r="HAU11" s="93"/>
      <c r="HAV11" s="93"/>
      <c r="HAW11" s="93"/>
      <c r="HAX11" s="93"/>
      <c r="HAY11" s="93"/>
      <c r="HAZ11" s="93"/>
      <c r="HBA11" s="93"/>
      <c r="HBB11" s="93"/>
      <c r="HBC11" s="93"/>
      <c r="HBD11" s="93"/>
      <c r="HBE11" s="93"/>
      <c r="HBF11" s="93"/>
      <c r="HBG11" s="93"/>
      <c r="HBH11" s="93"/>
      <c r="HBI11" s="93"/>
      <c r="HBJ11" s="93"/>
      <c r="HBK11" s="93"/>
      <c r="HBL11" s="93"/>
      <c r="HBM11" s="93"/>
      <c r="HBN11" s="93"/>
      <c r="HBO11" s="93"/>
      <c r="HBP11" s="93"/>
      <c r="HBQ11" s="93"/>
      <c r="HBR11" s="93"/>
      <c r="HBS11" s="93"/>
      <c r="HBT11" s="93"/>
      <c r="HBU11" s="93"/>
      <c r="HBV11" s="93"/>
      <c r="HBW11" s="93"/>
      <c r="HBX11" s="93"/>
      <c r="HBY11" s="93"/>
      <c r="HBZ11" s="93"/>
      <c r="HCA11" s="93"/>
      <c r="HCB11" s="93"/>
      <c r="HCC11" s="93"/>
      <c r="HCD11" s="93"/>
      <c r="HCE11" s="93"/>
      <c r="HCF11" s="93"/>
      <c r="HCG11" s="93"/>
      <c r="HCH11" s="93"/>
      <c r="HCI11" s="93"/>
      <c r="HCJ11" s="93"/>
      <c r="HCK11" s="93"/>
      <c r="HCL11" s="93"/>
      <c r="HCM11" s="93"/>
      <c r="HCN11" s="93"/>
      <c r="HCO11" s="93"/>
      <c r="HCP11" s="93"/>
      <c r="HCQ11" s="93"/>
      <c r="HCR11" s="93"/>
      <c r="HCS11" s="93"/>
      <c r="HCT11" s="93"/>
      <c r="HCU11" s="93"/>
      <c r="HCV11" s="93"/>
      <c r="HCW11" s="93"/>
      <c r="HCX11" s="93"/>
      <c r="HCY11" s="93"/>
      <c r="HCZ11" s="93"/>
      <c r="HDA11" s="93"/>
      <c r="HDB11" s="93"/>
      <c r="HDC11" s="93"/>
      <c r="HDD11" s="93"/>
      <c r="HDE11" s="93"/>
      <c r="HDF11" s="93"/>
      <c r="HDG11" s="93"/>
      <c r="HDH11" s="93"/>
      <c r="HDI11" s="93"/>
      <c r="HDJ11" s="93"/>
      <c r="HDK11" s="93"/>
      <c r="HDL11" s="93"/>
      <c r="HDM11" s="93"/>
      <c r="HDN11" s="93"/>
      <c r="HDO11" s="93"/>
      <c r="HDP11" s="93"/>
      <c r="HDQ11" s="93"/>
      <c r="HDR11" s="93"/>
      <c r="HDS11" s="93"/>
      <c r="HDT11" s="93"/>
      <c r="HDU11" s="93"/>
      <c r="HDV11" s="93"/>
      <c r="HDW11" s="93"/>
      <c r="HDX11" s="93"/>
      <c r="HDY11" s="93"/>
      <c r="HDZ11" s="93"/>
      <c r="HEA11" s="93"/>
      <c r="HEB11" s="93"/>
      <c r="HEC11" s="93"/>
      <c r="HED11" s="93"/>
      <c r="HEE11" s="93"/>
      <c r="HEF11" s="93"/>
      <c r="HEG11" s="93"/>
      <c r="HEH11" s="93"/>
      <c r="HEI11" s="93"/>
      <c r="HEJ11" s="93"/>
      <c r="HEK11" s="93"/>
      <c r="HEL11" s="93"/>
      <c r="HEM11" s="93"/>
      <c r="HEN11" s="93"/>
      <c r="HEO11" s="93"/>
      <c r="HEP11" s="93"/>
      <c r="HEQ11" s="93"/>
      <c r="HER11" s="93"/>
      <c r="HES11" s="93"/>
      <c r="HET11" s="93"/>
      <c r="HEU11" s="93"/>
      <c r="HEV11" s="93"/>
      <c r="HEW11" s="93"/>
      <c r="HEX11" s="93"/>
      <c r="HEY11" s="93"/>
      <c r="HEZ11" s="93"/>
      <c r="HFA11" s="93"/>
      <c r="HFB11" s="93"/>
      <c r="HFC11" s="93"/>
      <c r="HFD11" s="93"/>
      <c r="HFE11" s="93"/>
      <c r="HFF11" s="93"/>
      <c r="HFG11" s="93"/>
      <c r="HFH11" s="93"/>
      <c r="HFI11" s="93"/>
      <c r="HFJ11" s="93"/>
      <c r="HFK11" s="93"/>
      <c r="HFL11" s="93"/>
      <c r="HFM11" s="93"/>
      <c r="HFN11" s="93"/>
      <c r="HFO11" s="93"/>
      <c r="HFP11" s="93"/>
      <c r="HFQ11" s="93"/>
      <c r="HFR11" s="93"/>
      <c r="HFS11" s="93"/>
      <c r="HFT11" s="93"/>
      <c r="HFU11" s="93"/>
      <c r="HFV11" s="93"/>
      <c r="HFW11" s="93"/>
      <c r="HFX11" s="93"/>
      <c r="HFY11" s="93"/>
      <c r="HFZ11" s="93"/>
      <c r="HGA11" s="93"/>
      <c r="HGB11" s="93"/>
      <c r="HGC11" s="93"/>
      <c r="HGD11" s="93"/>
      <c r="HGE11" s="93"/>
      <c r="HGF11" s="93"/>
      <c r="HGG11" s="93"/>
      <c r="HGH11" s="93"/>
      <c r="HGI11" s="93"/>
      <c r="HGJ11" s="93"/>
      <c r="HGK11" s="93"/>
      <c r="HGL11" s="93"/>
      <c r="HGM11" s="93"/>
      <c r="HGN11" s="93"/>
      <c r="HGO11" s="93"/>
      <c r="HGP11" s="93"/>
      <c r="HGQ11" s="93"/>
      <c r="HGR11" s="93"/>
      <c r="HGS11" s="93"/>
      <c r="HGT11" s="93"/>
      <c r="HGU11" s="93"/>
      <c r="HGV11" s="93"/>
      <c r="HGW11" s="93"/>
      <c r="HGX11" s="93"/>
      <c r="HGY11" s="93"/>
      <c r="HGZ11" s="93"/>
      <c r="HHA11" s="93"/>
      <c r="HHB11" s="93"/>
      <c r="HHC11" s="93"/>
      <c r="HHD11" s="93"/>
      <c r="HHE11" s="93"/>
      <c r="HHF11" s="93"/>
      <c r="HHG11" s="93"/>
      <c r="HHH11" s="93"/>
      <c r="HHI11" s="93"/>
      <c r="HHJ11" s="93"/>
      <c r="HHK11" s="93"/>
      <c r="HHL11" s="93"/>
      <c r="HHM11" s="93"/>
      <c r="HHN11" s="93"/>
      <c r="HHO11" s="93"/>
      <c r="HHP11" s="93"/>
      <c r="HHQ11" s="93"/>
      <c r="HHR11" s="93"/>
      <c r="HHS11" s="93"/>
      <c r="HHT11" s="93"/>
      <c r="HHU11" s="93"/>
      <c r="HHV11" s="93"/>
      <c r="HHW11" s="93"/>
      <c r="HHX11" s="93"/>
      <c r="HHY11" s="93"/>
      <c r="HHZ11" s="93"/>
      <c r="HIA11" s="93"/>
      <c r="HIB11" s="93"/>
      <c r="HIC11" s="93"/>
      <c r="HID11" s="93"/>
      <c r="HIE11" s="93"/>
      <c r="HIF11" s="93"/>
      <c r="HIG11" s="93"/>
      <c r="HIH11" s="93"/>
      <c r="HII11" s="93"/>
      <c r="HIJ11" s="93"/>
      <c r="HIK11" s="93"/>
      <c r="HIL11" s="93"/>
      <c r="HIM11" s="93"/>
      <c r="HIN11" s="93"/>
      <c r="HIO11" s="93"/>
      <c r="HIP11" s="93"/>
      <c r="HIQ11" s="93"/>
      <c r="HIR11" s="93"/>
      <c r="HIS11" s="93"/>
      <c r="HIT11" s="93"/>
      <c r="HIU11" s="93"/>
      <c r="HIV11" s="93"/>
      <c r="HIW11" s="93"/>
      <c r="HIX11" s="93"/>
      <c r="HIY11" s="93"/>
      <c r="HIZ11" s="93"/>
      <c r="HJA11" s="93"/>
      <c r="HJB11" s="93"/>
      <c r="HJC11" s="93"/>
      <c r="HJD11" s="93"/>
      <c r="HJE11" s="93"/>
      <c r="HJF11" s="93"/>
      <c r="HJG11" s="93"/>
      <c r="HJH11" s="93"/>
      <c r="HJI11" s="93"/>
      <c r="HJJ11" s="93"/>
      <c r="HJK11" s="93"/>
      <c r="HJL11" s="93"/>
      <c r="HJM11" s="93"/>
      <c r="HJN11" s="93"/>
      <c r="HJO11" s="93"/>
      <c r="HJP11" s="93"/>
      <c r="HJQ11" s="93"/>
      <c r="HJR11" s="93"/>
      <c r="HJS11" s="93"/>
      <c r="HJT11" s="93"/>
      <c r="HJU11" s="93"/>
      <c r="HJV11" s="93"/>
      <c r="HJW11" s="93"/>
      <c r="HJX11" s="93"/>
      <c r="HJY11" s="93"/>
      <c r="HJZ11" s="93"/>
      <c r="HKA11" s="93"/>
      <c r="HKB11" s="93"/>
      <c r="HKC11" s="93"/>
      <c r="HKD11" s="93"/>
      <c r="HKE11" s="93"/>
      <c r="HKF11" s="93"/>
      <c r="HKG11" s="93"/>
      <c r="HKH11" s="93"/>
      <c r="HKI11" s="93"/>
      <c r="HKJ11" s="93"/>
      <c r="HKK11" s="93"/>
      <c r="HKL11" s="93"/>
      <c r="HKM11" s="93"/>
      <c r="HKN11" s="93"/>
      <c r="HKO11" s="93"/>
      <c r="HKP11" s="93"/>
      <c r="HKQ11" s="93"/>
      <c r="HKR11" s="93"/>
      <c r="HKS11" s="93"/>
      <c r="HKT11" s="93"/>
      <c r="HKU11" s="93"/>
      <c r="HKV11" s="93"/>
      <c r="HKW11" s="93"/>
      <c r="HKX11" s="93"/>
      <c r="HKY11" s="93"/>
      <c r="HKZ11" s="93"/>
      <c r="HLA11" s="93"/>
      <c r="HLB11" s="93"/>
      <c r="HLC11" s="93"/>
      <c r="HLD11" s="93"/>
      <c r="HLE11" s="93"/>
      <c r="HLF11" s="93"/>
      <c r="HLG11" s="93"/>
      <c r="HLH11" s="93"/>
      <c r="HLI11" s="93"/>
      <c r="HLJ11" s="93"/>
      <c r="HLK11" s="93"/>
      <c r="HLL11" s="93"/>
      <c r="HLM11" s="93"/>
      <c r="HLN11" s="93"/>
      <c r="HLO11" s="93"/>
      <c r="HLP11" s="93"/>
      <c r="HLQ11" s="93"/>
      <c r="HLR11" s="93"/>
      <c r="HLS11" s="93"/>
      <c r="HLT11" s="93"/>
      <c r="HLU11" s="93"/>
      <c r="HLV11" s="93"/>
      <c r="HLW11" s="93"/>
      <c r="HLX11" s="93"/>
      <c r="HLY11" s="93"/>
      <c r="HLZ11" s="93"/>
      <c r="HMA11" s="93"/>
      <c r="HMB11" s="93"/>
      <c r="HMC11" s="93"/>
      <c r="HMD11" s="93"/>
      <c r="HME11" s="93"/>
      <c r="HMF11" s="93"/>
      <c r="HMG11" s="93"/>
      <c r="HMH11" s="93"/>
      <c r="HMI11" s="93"/>
      <c r="HMJ11" s="93"/>
      <c r="HMK11" s="93"/>
      <c r="HML11" s="93"/>
      <c r="HMM11" s="93"/>
      <c r="HMN11" s="93"/>
      <c r="HMO11" s="93"/>
      <c r="HMP11" s="93"/>
      <c r="HMQ11" s="93"/>
      <c r="HMR11" s="93"/>
      <c r="HMS11" s="93"/>
      <c r="HMT11" s="93"/>
      <c r="HMU11" s="93"/>
      <c r="HMV11" s="93"/>
      <c r="HMW11" s="93"/>
      <c r="HMX11" s="93"/>
      <c r="HMY11" s="93"/>
      <c r="HMZ11" s="93"/>
      <c r="HNA11" s="93"/>
      <c r="HNB11" s="93"/>
      <c r="HNC11" s="93"/>
      <c r="HND11" s="93"/>
      <c r="HNE11" s="93"/>
      <c r="HNF11" s="93"/>
      <c r="HNG11" s="93"/>
      <c r="HNH11" s="93"/>
      <c r="HNI11" s="93"/>
      <c r="HNJ11" s="93"/>
      <c r="HNK11" s="93"/>
      <c r="HNL11" s="93"/>
      <c r="HNM11" s="93"/>
      <c r="HNN11" s="93"/>
      <c r="HNO11" s="93"/>
      <c r="HNP11" s="93"/>
      <c r="HNQ11" s="93"/>
      <c r="HNR11" s="93"/>
      <c r="HNS11" s="93"/>
      <c r="HNT11" s="93"/>
      <c r="HNU11" s="93"/>
      <c r="HNV11" s="93"/>
      <c r="HNW11" s="93"/>
      <c r="HNX11" s="93"/>
      <c r="HNY11" s="93"/>
      <c r="HNZ11" s="93"/>
      <c r="HOA11" s="93"/>
      <c r="HOB11" s="93"/>
      <c r="HOC11" s="93"/>
      <c r="HOD11" s="93"/>
      <c r="HOE11" s="93"/>
      <c r="HOF11" s="93"/>
      <c r="HOG11" s="93"/>
      <c r="HOH11" s="93"/>
      <c r="HOI11" s="93"/>
      <c r="HOJ11" s="93"/>
      <c r="HOK11" s="93"/>
      <c r="HOL11" s="93"/>
      <c r="HOM11" s="93"/>
      <c r="HON11" s="93"/>
      <c r="HOO11" s="93"/>
      <c r="HOP11" s="93"/>
      <c r="HOQ11" s="93"/>
      <c r="HOR11" s="93"/>
      <c r="HOS11" s="93"/>
      <c r="HOT11" s="93"/>
      <c r="HOU11" s="93"/>
      <c r="HOV11" s="93"/>
      <c r="HOW11" s="93"/>
      <c r="HOX11" s="93"/>
      <c r="HOY11" s="93"/>
      <c r="HOZ11" s="93"/>
      <c r="HPA11" s="93"/>
      <c r="HPB11" s="93"/>
      <c r="HPC11" s="93"/>
      <c r="HPD11" s="93"/>
      <c r="HPE11" s="93"/>
      <c r="HPF11" s="93"/>
      <c r="HPG11" s="93"/>
      <c r="HPH11" s="93"/>
      <c r="HPI11" s="93"/>
      <c r="HPJ11" s="93"/>
      <c r="HPK11" s="93"/>
      <c r="HPL11" s="93"/>
      <c r="HPM11" s="93"/>
      <c r="HPN11" s="93"/>
      <c r="HPO11" s="93"/>
      <c r="HPP11" s="93"/>
      <c r="HPQ11" s="93"/>
      <c r="HPR11" s="93"/>
      <c r="HPS11" s="93"/>
      <c r="HPT11" s="93"/>
      <c r="HPU11" s="93"/>
      <c r="HPV11" s="93"/>
      <c r="HPW11" s="93"/>
      <c r="HPX11" s="93"/>
      <c r="HPY11" s="93"/>
      <c r="HPZ11" s="93"/>
      <c r="HQA11" s="93"/>
      <c r="HQB11" s="93"/>
      <c r="HQC11" s="93"/>
      <c r="HQD11" s="93"/>
      <c r="HQE11" s="93"/>
      <c r="HQF11" s="93"/>
      <c r="HQG11" s="93"/>
      <c r="HQH11" s="93"/>
      <c r="HQI11" s="93"/>
      <c r="HQJ11" s="93"/>
      <c r="HQK11" s="93"/>
      <c r="HQL11" s="93"/>
      <c r="HQM11" s="93"/>
      <c r="HQN11" s="93"/>
      <c r="HQO11" s="93"/>
      <c r="HQP11" s="93"/>
      <c r="HQQ11" s="93"/>
      <c r="HQR11" s="93"/>
      <c r="HQS11" s="93"/>
      <c r="HQT11" s="93"/>
      <c r="HQU11" s="93"/>
      <c r="HQV11" s="93"/>
      <c r="HQW11" s="93"/>
      <c r="HQX11" s="93"/>
      <c r="HQY11" s="93"/>
      <c r="HQZ11" s="93"/>
      <c r="HRA11" s="93"/>
      <c r="HRB11" s="93"/>
      <c r="HRC11" s="93"/>
      <c r="HRD11" s="93"/>
      <c r="HRE11" s="93"/>
      <c r="HRF11" s="93"/>
      <c r="HRG11" s="93"/>
      <c r="HRH11" s="93"/>
      <c r="HRI11" s="93"/>
      <c r="HRJ11" s="93"/>
      <c r="HRK11" s="93"/>
      <c r="HRL11" s="93"/>
      <c r="HRM11" s="93"/>
      <c r="HRN11" s="93"/>
      <c r="HRO11" s="93"/>
      <c r="HRP11" s="93"/>
      <c r="HRQ11" s="93"/>
      <c r="HRR11" s="93"/>
      <c r="HRS11" s="93"/>
      <c r="HRT11" s="93"/>
      <c r="HRU11" s="93"/>
      <c r="HRV11" s="93"/>
      <c r="HRW11" s="93"/>
      <c r="HRX11" s="93"/>
      <c r="HRY11" s="93"/>
      <c r="HRZ11" s="93"/>
      <c r="HSA11" s="93"/>
      <c r="HSB11" s="93"/>
      <c r="HSC11" s="93"/>
      <c r="HSD11" s="93"/>
      <c r="HSE11" s="93"/>
      <c r="HSF11" s="93"/>
      <c r="HSG11" s="93"/>
      <c r="HSH11" s="93"/>
      <c r="HSI11" s="93"/>
      <c r="HSJ11" s="93"/>
      <c r="HSK11" s="93"/>
      <c r="HSL11" s="93"/>
      <c r="HSM11" s="93"/>
      <c r="HSN11" s="93"/>
      <c r="HSO11" s="93"/>
      <c r="HSP11" s="93"/>
      <c r="HSQ11" s="93"/>
      <c r="HSR11" s="93"/>
      <c r="HSS11" s="93"/>
      <c r="HST11" s="93"/>
      <c r="HSU11" s="93"/>
      <c r="HSV11" s="93"/>
      <c r="HSW11" s="93"/>
      <c r="HSX11" s="93"/>
      <c r="HSY11" s="93"/>
      <c r="HSZ11" s="93"/>
      <c r="HTA11" s="93"/>
      <c r="HTB11" s="93"/>
      <c r="HTC11" s="93"/>
      <c r="HTD11" s="93"/>
      <c r="HTE11" s="93"/>
      <c r="HTF11" s="93"/>
      <c r="HTG11" s="93"/>
      <c r="HTH11" s="93"/>
      <c r="HTI11" s="93"/>
      <c r="HTJ11" s="93"/>
      <c r="HTK11" s="93"/>
      <c r="HTL11" s="93"/>
      <c r="HTM11" s="93"/>
      <c r="HTN11" s="93"/>
      <c r="HTO11" s="93"/>
      <c r="HTP11" s="93"/>
      <c r="HTQ11" s="93"/>
      <c r="HTR11" s="93"/>
      <c r="HTS11" s="93"/>
      <c r="HTT11" s="93"/>
      <c r="HTU11" s="93"/>
      <c r="HTV11" s="93"/>
      <c r="HTW11" s="93"/>
      <c r="HTX11" s="93"/>
      <c r="HTY11" s="93"/>
      <c r="HTZ11" s="93"/>
      <c r="HUA11" s="93"/>
      <c r="HUB11" s="93"/>
      <c r="HUC11" s="93"/>
      <c r="HUD11" s="93"/>
      <c r="HUE11" s="93"/>
      <c r="HUF11" s="93"/>
      <c r="HUG11" s="93"/>
      <c r="HUH11" s="93"/>
      <c r="HUI11" s="93"/>
      <c r="HUJ11" s="93"/>
      <c r="HUK11" s="93"/>
      <c r="HUL11" s="93"/>
      <c r="HUM11" s="93"/>
      <c r="HUN11" s="93"/>
      <c r="HUO11" s="93"/>
      <c r="HUP11" s="93"/>
      <c r="HUQ11" s="93"/>
      <c r="HUR11" s="93"/>
      <c r="HUS11" s="93"/>
      <c r="HUT11" s="93"/>
      <c r="HUU11" s="93"/>
      <c r="HUV11" s="93"/>
      <c r="HUW11" s="93"/>
      <c r="HUX11" s="93"/>
      <c r="HUY11" s="93"/>
      <c r="HUZ11" s="93"/>
      <c r="HVA11" s="93"/>
      <c r="HVB11" s="93"/>
      <c r="HVC11" s="93"/>
      <c r="HVD11" s="93"/>
      <c r="HVE11" s="93"/>
      <c r="HVF11" s="93"/>
      <c r="HVG11" s="93"/>
      <c r="HVH11" s="93"/>
      <c r="HVI11" s="93"/>
      <c r="HVJ11" s="93"/>
      <c r="HVK11" s="93"/>
      <c r="HVL11" s="93"/>
      <c r="HVM11" s="93"/>
      <c r="HVN11" s="93"/>
      <c r="HVO11" s="93"/>
      <c r="HVP11" s="93"/>
      <c r="HVQ11" s="93"/>
      <c r="HVR11" s="93"/>
      <c r="HVS11" s="93"/>
      <c r="HVT11" s="93"/>
      <c r="HVU11" s="93"/>
      <c r="HVV11" s="93"/>
      <c r="HVW11" s="93"/>
      <c r="HVX11" s="93"/>
      <c r="HVY11" s="93"/>
      <c r="HVZ11" s="93"/>
      <c r="HWA11" s="93"/>
      <c r="HWB11" s="93"/>
      <c r="HWC11" s="93"/>
      <c r="HWD11" s="93"/>
      <c r="HWE11" s="93"/>
      <c r="HWF11" s="93"/>
      <c r="HWG11" s="93"/>
      <c r="HWH11" s="93"/>
      <c r="HWI11" s="93"/>
      <c r="HWJ11" s="93"/>
      <c r="HWK11" s="93"/>
      <c r="HWL11" s="93"/>
      <c r="HWM11" s="93"/>
      <c r="HWN11" s="93"/>
      <c r="HWO11" s="93"/>
      <c r="HWP11" s="93"/>
      <c r="HWQ11" s="93"/>
      <c r="HWR11" s="93"/>
      <c r="HWS11" s="93"/>
      <c r="HWT11" s="93"/>
      <c r="HWU11" s="93"/>
      <c r="HWV11" s="93"/>
      <c r="HWW11" s="93"/>
      <c r="HWX11" s="93"/>
      <c r="HWY11" s="93"/>
      <c r="HWZ11" s="93"/>
      <c r="HXA11" s="93"/>
      <c r="HXB11" s="93"/>
      <c r="HXC11" s="93"/>
      <c r="HXD11" s="93"/>
      <c r="HXE11" s="93"/>
      <c r="HXF11" s="93"/>
      <c r="HXG11" s="93"/>
      <c r="HXH11" s="93"/>
      <c r="HXI11" s="93"/>
      <c r="HXJ11" s="93"/>
      <c r="HXK11" s="93"/>
      <c r="HXL11" s="93"/>
      <c r="HXM11" s="93"/>
      <c r="HXN11" s="93"/>
      <c r="HXO11" s="93"/>
      <c r="HXP11" s="93"/>
      <c r="HXQ11" s="93"/>
      <c r="HXR11" s="93"/>
      <c r="HXS11" s="93"/>
      <c r="HXT11" s="93"/>
      <c r="HXU11" s="93"/>
      <c r="HXV11" s="93"/>
      <c r="HXW11" s="93"/>
      <c r="HXX11" s="93"/>
      <c r="HXY11" s="93"/>
      <c r="HXZ11" s="93"/>
      <c r="HYA11" s="93"/>
      <c r="HYB11" s="93"/>
      <c r="HYC11" s="93"/>
      <c r="HYD11" s="93"/>
      <c r="HYE11" s="93"/>
      <c r="HYF11" s="93"/>
      <c r="HYG11" s="93"/>
      <c r="HYH11" s="93"/>
      <c r="HYI11" s="93"/>
      <c r="HYJ11" s="93"/>
      <c r="HYK11" s="93"/>
      <c r="HYL11" s="93"/>
      <c r="HYM11" s="93"/>
      <c r="HYN11" s="93"/>
      <c r="HYO11" s="93"/>
      <c r="HYP11" s="93"/>
      <c r="HYQ11" s="93"/>
      <c r="HYR11" s="93"/>
      <c r="HYS11" s="93"/>
      <c r="HYT11" s="93"/>
      <c r="HYU11" s="93"/>
      <c r="HYV11" s="93"/>
      <c r="HYW11" s="93"/>
      <c r="HYX11" s="93"/>
      <c r="HYY11" s="93"/>
      <c r="HYZ11" s="93"/>
      <c r="HZA11" s="93"/>
      <c r="HZB11" s="93"/>
      <c r="HZC11" s="93"/>
      <c r="HZD11" s="93"/>
      <c r="HZE11" s="93"/>
      <c r="HZF11" s="93"/>
      <c r="HZG11" s="93"/>
      <c r="HZH11" s="93"/>
      <c r="HZI11" s="93"/>
      <c r="HZJ11" s="93"/>
      <c r="HZK11" s="93"/>
      <c r="HZL11" s="93"/>
      <c r="HZM11" s="93"/>
      <c r="HZN11" s="93"/>
      <c r="HZO11" s="93"/>
      <c r="HZP11" s="93"/>
      <c r="HZQ11" s="93"/>
      <c r="HZR11" s="93"/>
      <c r="HZS11" s="93"/>
      <c r="HZT11" s="93"/>
      <c r="HZU11" s="93"/>
      <c r="HZV11" s="93"/>
      <c r="HZW11" s="93"/>
      <c r="HZX11" s="93"/>
      <c r="HZY11" s="93"/>
      <c r="HZZ11" s="93"/>
      <c r="IAA11" s="93"/>
      <c r="IAB11" s="93"/>
      <c r="IAC11" s="93"/>
      <c r="IAD11" s="93"/>
      <c r="IAE11" s="93"/>
      <c r="IAF11" s="93"/>
      <c r="IAG11" s="93"/>
      <c r="IAH11" s="93"/>
      <c r="IAI11" s="93"/>
      <c r="IAJ11" s="93"/>
      <c r="IAK11" s="93"/>
      <c r="IAL11" s="93"/>
      <c r="IAM11" s="93"/>
      <c r="IAN11" s="93"/>
      <c r="IAO11" s="93"/>
      <c r="IAP11" s="93"/>
      <c r="IAQ11" s="93"/>
      <c r="IAR11" s="93"/>
      <c r="IAS11" s="93"/>
      <c r="IAT11" s="93"/>
      <c r="IAU11" s="93"/>
      <c r="IAV11" s="93"/>
      <c r="IAW11" s="93"/>
      <c r="IAX11" s="93"/>
      <c r="IAY11" s="93"/>
      <c r="IAZ11" s="93"/>
      <c r="IBA11" s="93"/>
      <c r="IBB11" s="93"/>
      <c r="IBC11" s="93"/>
      <c r="IBD11" s="93"/>
      <c r="IBE11" s="93"/>
      <c r="IBF11" s="93"/>
      <c r="IBG11" s="93"/>
      <c r="IBH11" s="93"/>
      <c r="IBI11" s="93"/>
      <c r="IBJ11" s="93"/>
      <c r="IBK11" s="93"/>
      <c r="IBL11" s="93"/>
      <c r="IBM11" s="93"/>
      <c r="IBN11" s="93"/>
      <c r="IBO11" s="93"/>
      <c r="IBP11" s="93"/>
      <c r="IBQ11" s="93"/>
      <c r="IBR11" s="93"/>
      <c r="IBS11" s="93"/>
      <c r="IBT11" s="93"/>
      <c r="IBU11" s="93"/>
      <c r="IBV11" s="93"/>
      <c r="IBW11" s="93"/>
      <c r="IBX11" s="93"/>
      <c r="IBY11" s="93"/>
      <c r="IBZ11" s="93"/>
      <c r="ICA11" s="93"/>
      <c r="ICB11" s="93"/>
      <c r="ICC11" s="93"/>
      <c r="ICD11" s="93"/>
      <c r="ICE11" s="93"/>
      <c r="ICF11" s="93"/>
      <c r="ICG11" s="93"/>
      <c r="ICH11" s="93"/>
      <c r="ICI11" s="93"/>
      <c r="ICJ11" s="93"/>
      <c r="ICK11" s="93"/>
      <c r="ICL11" s="93"/>
      <c r="ICM11" s="93"/>
      <c r="ICN11" s="93"/>
      <c r="ICO11" s="93"/>
      <c r="ICP11" s="93"/>
      <c r="ICQ11" s="93"/>
      <c r="ICR11" s="93"/>
      <c r="ICS11" s="93"/>
      <c r="ICT11" s="93"/>
      <c r="ICU11" s="93"/>
      <c r="ICV11" s="93"/>
      <c r="ICW11" s="93"/>
      <c r="ICX11" s="93"/>
      <c r="ICY11" s="93"/>
      <c r="ICZ11" s="93"/>
      <c r="IDA11" s="93"/>
      <c r="IDB11" s="93"/>
      <c r="IDC11" s="93"/>
      <c r="IDD11" s="93"/>
      <c r="IDE11" s="93"/>
      <c r="IDF11" s="93"/>
      <c r="IDG11" s="93"/>
      <c r="IDH11" s="93"/>
      <c r="IDI11" s="93"/>
      <c r="IDJ11" s="93"/>
      <c r="IDK11" s="93"/>
      <c r="IDL11" s="93"/>
      <c r="IDM11" s="93"/>
      <c r="IDN11" s="93"/>
      <c r="IDO11" s="93"/>
      <c r="IDP11" s="93"/>
      <c r="IDQ11" s="93"/>
      <c r="IDR11" s="93"/>
      <c r="IDS11" s="93"/>
      <c r="IDT11" s="93"/>
      <c r="IDU11" s="93"/>
      <c r="IDV11" s="93"/>
      <c r="IDW11" s="93"/>
      <c r="IDX11" s="93"/>
      <c r="IDY11" s="93"/>
      <c r="IDZ11" s="93"/>
      <c r="IEA11" s="93"/>
      <c r="IEB11" s="93"/>
      <c r="IEC11" s="93"/>
      <c r="IED11" s="93"/>
      <c r="IEE11" s="93"/>
      <c r="IEF11" s="93"/>
      <c r="IEG11" s="93"/>
      <c r="IEH11" s="93"/>
      <c r="IEI11" s="93"/>
      <c r="IEJ11" s="93"/>
      <c r="IEK11" s="93"/>
      <c r="IEL11" s="93"/>
      <c r="IEM11" s="93"/>
      <c r="IEN11" s="93"/>
      <c r="IEO11" s="93"/>
      <c r="IEP11" s="93"/>
      <c r="IEQ11" s="93"/>
      <c r="IER11" s="93"/>
      <c r="IES11" s="93"/>
      <c r="IET11" s="93"/>
      <c r="IEU11" s="93"/>
      <c r="IEV11" s="93"/>
      <c r="IEW11" s="93"/>
      <c r="IEX11" s="93"/>
      <c r="IEY11" s="93"/>
      <c r="IEZ11" s="93"/>
      <c r="IFA11" s="93"/>
      <c r="IFB11" s="93"/>
      <c r="IFC11" s="93"/>
      <c r="IFD11" s="93"/>
      <c r="IFE11" s="93"/>
      <c r="IFF11" s="93"/>
      <c r="IFG11" s="93"/>
      <c r="IFH11" s="93"/>
      <c r="IFI11" s="93"/>
      <c r="IFJ11" s="93"/>
      <c r="IFK11" s="93"/>
      <c r="IFL11" s="93"/>
      <c r="IFM11" s="93"/>
      <c r="IFN11" s="93"/>
      <c r="IFO11" s="93"/>
      <c r="IFP11" s="93"/>
      <c r="IFQ11" s="93"/>
      <c r="IFR11" s="93"/>
      <c r="IFS11" s="93"/>
      <c r="IFT11" s="93"/>
      <c r="IFU11" s="93"/>
      <c r="IFV11" s="93"/>
      <c r="IFW11" s="93"/>
      <c r="IFX11" s="93"/>
      <c r="IFY11" s="93"/>
      <c r="IFZ11" s="93"/>
      <c r="IGA11" s="93"/>
      <c r="IGB11" s="93"/>
      <c r="IGC11" s="93"/>
      <c r="IGD11" s="93"/>
      <c r="IGE11" s="93"/>
      <c r="IGF11" s="93"/>
      <c r="IGG11" s="93"/>
      <c r="IGH11" s="93"/>
      <c r="IGI11" s="93"/>
      <c r="IGJ11" s="93"/>
      <c r="IGK11" s="93"/>
      <c r="IGL11" s="93"/>
      <c r="IGM11" s="93"/>
      <c r="IGN11" s="93"/>
      <c r="IGO11" s="93"/>
      <c r="IGP11" s="93"/>
      <c r="IGQ11" s="93"/>
      <c r="IGR11" s="93"/>
      <c r="IGS11" s="93"/>
      <c r="IGT11" s="93"/>
      <c r="IGU11" s="93"/>
      <c r="IGV11" s="93"/>
      <c r="IGW11" s="93"/>
      <c r="IGX11" s="93"/>
      <c r="IGY11" s="93"/>
      <c r="IGZ11" s="93"/>
      <c r="IHA11" s="93"/>
      <c r="IHB11" s="93"/>
      <c r="IHC11" s="93"/>
      <c r="IHD11" s="93"/>
      <c r="IHE11" s="93"/>
      <c r="IHF11" s="93"/>
      <c r="IHG11" s="93"/>
      <c r="IHH11" s="93"/>
      <c r="IHI11" s="93"/>
      <c r="IHJ11" s="93"/>
      <c r="IHK11" s="93"/>
      <c r="IHL11" s="93"/>
      <c r="IHM11" s="93"/>
      <c r="IHN11" s="93"/>
      <c r="IHO11" s="93"/>
      <c r="IHP11" s="93"/>
      <c r="IHQ11" s="93"/>
      <c r="IHR11" s="93"/>
      <c r="IHS11" s="93"/>
      <c r="IHT11" s="93"/>
      <c r="IHU11" s="93"/>
      <c r="IHV11" s="93"/>
      <c r="IHW11" s="93"/>
      <c r="IHX11" s="93"/>
      <c r="IHY11" s="93"/>
      <c r="IHZ11" s="93"/>
      <c r="IIA11" s="93"/>
      <c r="IIB11" s="93"/>
      <c r="IIC11" s="93"/>
      <c r="IID11" s="93"/>
      <c r="IIE11" s="93"/>
      <c r="IIF11" s="93"/>
      <c r="IIG11" s="93"/>
      <c r="IIH11" s="93"/>
      <c r="III11" s="93"/>
      <c r="IIJ11" s="93"/>
      <c r="IIK11" s="93"/>
      <c r="IIL11" s="93"/>
      <c r="IIM11" s="93"/>
      <c r="IIN11" s="93"/>
      <c r="IIO11" s="93"/>
      <c r="IIP11" s="93"/>
      <c r="IIQ11" s="93"/>
      <c r="IIR11" s="93"/>
      <c r="IIS11" s="93"/>
      <c r="IIT11" s="93"/>
      <c r="IIU11" s="93"/>
      <c r="IIV11" s="93"/>
      <c r="IIW11" s="93"/>
      <c r="IIX11" s="93"/>
      <c r="IIY11" s="93"/>
      <c r="IIZ11" s="93"/>
      <c r="IJA11" s="93"/>
      <c r="IJB11" s="93"/>
      <c r="IJC11" s="93"/>
      <c r="IJD11" s="93"/>
      <c r="IJE11" s="93"/>
      <c r="IJF11" s="93"/>
      <c r="IJG11" s="93"/>
      <c r="IJH11" s="93"/>
      <c r="IJI11" s="93"/>
      <c r="IJJ11" s="93"/>
      <c r="IJK11" s="93"/>
      <c r="IJL11" s="93"/>
      <c r="IJM11" s="93"/>
      <c r="IJN11" s="93"/>
      <c r="IJO11" s="93"/>
      <c r="IJP11" s="93"/>
      <c r="IJQ11" s="93"/>
      <c r="IJR11" s="93"/>
      <c r="IJS11" s="93"/>
      <c r="IJT11" s="93"/>
      <c r="IJU11" s="93"/>
      <c r="IJV11" s="93"/>
      <c r="IJW11" s="93"/>
      <c r="IJX11" s="93"/>
      <c r="IJY11" s="93"/>
      <c r="IJZ11" s="93"/>
      <c r="IKA11" s="93"/>
      <c r="IKB11" s="93"/>
      <c r="IKC11" s="93"/>
      <c r="IKD11" s="93"/>
      <c r="IKE11" s="93"/>
      <c r="IKF11" s="93"/>
      <c r="IKG11" s="93"/>
      <c r="IKH11" s="93"/>
      <c r="IKI11" s="93"/>
      <c r="IKJ11" s="93"/>
      <c r="IKK11" s="93"/>
      <c r="IKL11" s="93"/>
      <c r="IKM11" s="93"/>
      <c r="IKN11" s="93"/>
      <c r="IKO11" s="93"/>
      <c r="IKP11" s="93"/>
      <c r="IKQ11" s="93"/>
      <c r="IKR11" s="93"/>
      <c r="IKS11" s="93"/>
      <c r="IKT11" s="93"/>
      <c r="IKU11" s="93"/>
      <c r="IKV11" s="93"/>
      <c r="IKW11" s="93"/>
      <c r="IKX11" s="93"/>
      <c r="IKY11" s="93"/>
      <c r="IKZ11" s="93"/>
      <c r="ILA11" s="93"/>
      <c r="ILB11" s="93"/>
      <c r="ILC11" s="93"/>
      <c r="ILD11" s="93"/>
      <c r="ILE11" s="93"/>
      <c r="ILF11" s="93"/>
      <c r="ILG11" s="93"/>
      <c r="ILH11" s="93"/>
      <c r="ILI11" s="93"/>
      <c r="ILJ11" s="93"/>
      <c r="ILK11" s="93"/>
      <c r="ILL11" s="93"/>
      <c r="ILM11" s="93"/>
      <c r="ILN11" s="93"/>
      <c r="ILO11" s="93"/>
      <c r="ILP11" s="93"/>
      <c r="ILQ11" s="93"/>
      <c r="ILR11" s="93"/>
      <c r="ILS11" s="93"/>
      <c r="ILT11" s="93"/>
      <c r="ILU11" s="93"/>
      <c r="ILV11" s="93"/>
      <c r="ILW11" s="93"/>
      <c r="ILX11" s="93"/>
      <c r="ILY11" s="93"/>
      <c r="ILZ11" s="93"/>
      <c r="IMA11" s="93"/>
      <c r="IMB11" s="93"/>
      <c r="IMC11" s="93"/>
      <c r="IMD11" s="93"/>
      <c r="IME11" s="93"/>
      <c r="IMF11" s="93"/>
      <c r="IMG11" s="93"/>
      <c r="IMH11" s="93"/>
      <c r="IMI11" s="93"/>
      <c r="IMJ11" s="93"/>
      <c r="IMK11" s="93"/>
      <c r="IML11" s="93"/>
      <c r="IMM11" s="93"/>
      <c r="IMN11" s="93"/>
      <c r="IMO11" s="93"/>
      <c r="IMP11" s="93"/>
      <c r="IMQ11" s="93"/>
      <c r="IMR11" s="93"/>
      <c r="IMS11" s="93"/>
      <c r="IMT11" s="93"/>
      <c r="IMU11" s="93"/>
      <c r="IMV11" s="93"/>
      <c r="IMW11" s="93"/>
      <c r="IMX11" s="93"/>
      <c r="IMY11" s="93"/>
      <c r="IMZ11" s="93"/>
      <c r="INA11" s="93"/>
      <c r="INB11" s="93"/>
      <c r="INC11" s="93"/>
      <c r="IND11" s="93"/>
      <c r="INE11" s="93"/>
      <c r="INF11" s="93"/>
      <c r="ING11" s="93"/>
      <c r="INH11" s="93"/>
      <c r="INI11" s="93"/>
      <c r="INJ11" s="93"/>
      <c r="INK11" s="93"/>
      <c r="INL11" s="93"/>
      <c r="INM11" s="93"/>
      <c r="INN11" s="93"/>
      <c r="INO11" s="93"/>
      <c r="INP11" s="93"/>
      <c r="INQ11" s="93"/>
      <c r="INR11" s="93"/>
      <c r="INS11" s="93"/>
      <c r="INT11" s="93"/>
      <c r="INU11" s="93"/>
      <c r="INV11" s="93"/>
      <c r="INW11" s="93"/>
      <c r="INX11" s="93"/>
      <c r="INY11" s="93"/>
      <c r="INZ11" s="93"/>
      <c r="IOA11" s="93"/>
      <c r="IOB11" s="93"/>
      <c r="IOC11" s="93"/>
      <c r="IOD11" s="93"/>
      <c r="IOE11" s="93"/>
      <c r="IOF11" s="93"/>
      <c r="IOG11" s="93"/>
      <c r="IOH11" s="93"/>
      <c r="IOI11" s="93"/>
      <c r="IOJ11" s="93"/>
      <c r="IOK11" s="93"/>
      <c r="IOL11" s="93"/>
      <c r="IOM11" s="93"/>
      <c r="ION11" s="93"/>
      <c r="IOO11" s="93"/>
      <c r="IOP11" s="93"/>
      <c r="IOQ11" s="93"/>
      <c r="IOR11" s="93"/>
      <c r="IOS11" s="93"/>
      <c r="IOT11" s="93"/>
      <c r="IOU11" s="93"/>
      <c r="IOV11" s="93"/>
      <c r="IOW11" s="93"/>
      <c r="IOX11" s="93"/>
      <c r="IOY11" s="93"/>
      <c r="IOZ11" s="93"/>
      <c r="IPA11" s="93"/>
      <c r="IPB11" s="93"/>
      <c r="IPC11" s="93"/>
      <c r="IPD11" s="93"/>
      <c r="IPE11" s="93"/>
      <c r="IPF11" s="93"/>
      <c r="IPG11" s="93"/>
      <c r="IPH11" s="93"/>
      <c r="IPI11" s="93"/>
      <c r="IPJ11" s="93"/>
      <c r="IPK11" s="93"/>
      <c r="IPL11" s="93"/>
      <c r="IPM11" s="93"/>
      <c r="IPN11" s="93"/>
      <c r="IPO11" s="93"/>
      <c r="IPP11" s="93"/>
      <c r="IPQ11" s="93"/>
      <c r="IPR11" s="93"/>
      <c r="IPS11" s="93"/>
      <c r="IPT11" s="93"/>
      <c r="IPU11" s="93"/>
      <c r="IPV11" s="93"/>
      <c r="IPW11" s="93"/>
      <c r="IPX11" s="93"/>
      <c r="IPY11" s="93"/>
      <c r="IPZ11" s="93"/>
      <c r="IQA11" s="93"/>
      <c r="IQB11" s="93"/>
      <c r="IQC11" s="93"/>
      <c r="IQD11" s="93"/>
      <c r="IQE11" s="93"/>
      <c r="IQF11" s="93"/>
      <c r="IQG11" s="93"/>
      <c r="IQH11" s="93"/>
      <c r="IQI11" s="93"/>
      <c r="IQJ11" s="93"/>
      <c r="IQK11" s="93"/>
      <c r="IQL11" s="93"/>
      <c r="IQM11" s="93"/>
      <c r="IQN11" s="93"/>
      <c r="IQO11" s="93"/>
      <c r="IQP11" s="93"/>
      <c r="IQQ11" s="93"/>
      <c r="IQR11" s="93"/>
      <c r="IQS11" s="93"/>
      <c r="IQT11" s="93"/>
      <c r="IQU11" s="93"/>
      <c r="IQV11" s="93"/>
      <c r="IQW11" s="93"/>
      <c r="IQX11" s="93"/>
      <c r="IQY11" s="93"/>
      <c r="IQZ11" s="93"/>
      <c r="IRA11" s="93"/>
      <c r="IRB11" s="93"/>
      <c r="IRC11" s="93"/>
      <c r="IRD11" s="93"/>
      <c r="IRE11" s="93"/>
      <c r="IRF11" s="93"/>
      <c r="IRG11" s="93"/>
      <c r="IRH11" s="93"/>
      <c r="IRI11" s="93"/>
      <c r="IRJ11" s="93"/>
      <c r="IRK11" s="93"/>
      <c r="IRL11" s="93"/>
      <c r="IRM11" s="93"/>
      <c r="IRN11" s="93"/>
      <c r="IRO11" s="93"/>
      <c r="IRP11" s="93"/>
      <c r="IRQ11" s="93"/>
      <c r="IRR11" s="93"/>
      <c r="IRS11" s="93"/>
      <c r="IRT11" s="93"/>
      <c r="IRU11" s="93"/>
      <c r="IRV11" s="93"/>
      <c r="IRW11" s="93"/>
      <c r="IRX11" s="93"/>
      <c r="IRY11" s="93"/>
      <c r="IRZ11" s="93"/>
      <c r="ISA11" s="93"/>
      <c r="ISB11" s="93"/>
      <c r="ISC11" s="93"/>
      <c r="ISD11" s="93"/>
      <c r="ISE11" s="93"/>
      <c r="ISF11" s="93"/>
      <c r="ISG11" s="93"/>
      <c r="ISH11" s="93"/>
      <c r="ISI11" s="93"/>
      <c r="ISJ11" s="93"/>
      <c r="ISK11" s="93"/>
      <c r="ISL11" s="93"/>
      <c r="ISM11" s="93"/>
      <c r="ISN11" s="93"/>
      <c r="ISO11" s="93"/>
      <c r="ISP11" s="93"/>
      <c r="ISQ11" s="93"/>
      <c r="ISR11" s="93"/>
      <c r="ISS11" s="93"/>
      <c r="IST11" s="93"/>
      <c r="ISU11" s="93"/>
      <c r="ISV11" s="93"/>
      <c r="ISW11" s="93"/>
      <c r="ISX11" s="93"/>
      <c r="ISY11" s="93"/>
      <c r="ISZ11" s="93"/>
      <c r="ITA11" s="93"/>
      <c r="ITB11" s="93"/>
      <c r="ITC11" s="93"/>
      <c r="ITD11" s="93"/>
      <c r="ITE11" s="93"/>
      <c r="ITF11" s="93"/>
      <c r="ITG11" s="93"/>
      <c r="ITH11" s="93"/>
      <c r="ITI11" s="93"/>
      <c r="ITJ11" s="93"/>
      <c r="ITK11" s="93"/>
      <c r="ITL11" s="93"/>
      <c r="ITM11" s="93"/>
      <c r="ITN11" s="93"/>
      <c r="ITO11" s="93"/>
      <c r="ITP11" s="93"/>
      <c r="ITQ11" s="93"/>
      <c r="ITR11" s="93"/>
      <c r="ITS11" s="93"/>
      <c r="ITT11" s="93"/>
      <c r="ITU11" s="93"/>
      <c r="ITV11" s="93"/>
      <c r="ITW11" s="93"/>
      <c r="ITX11" s="93"/>
      <c r="ITY11" s="93"/>
      <c r="ITZ11" s="93"/>
      <c r="IUA11" s="93"/>
      <c r="IUB11" s="93"/>
      <c r="IUC11" s="93"/>
      <c r="IUD11" s="93"/>
      <c r="IUE11" s="93"/>
      <c r="IUF11" s="93"/>
      <c r="IUG11" s="93"/>
      <c r="IUH11" s="93"/>
      <c r="IUI11" s="93"/>
      <c r="IUJ11" s="93"/>
      <c r="IUK11" s="93"/>
      <c r="IUL11" s="93"/>
      <c r="IUM11" s="93"/>
      <c r="IUN11" s="93"/>
      <c r="IUO11" s="93"/>
      <c r="IUP11" s="93"/>
      <c r="IUQ11" s="93"/>
      <c r="IUR11" s="93"/>
      <c r="IUS11" s="93"/>
      <c r="IUT11" s="93"/>
      <c r="IUU11" s="93"/>
      <c r="IUV11" s="93"/>
      <c r="IUW11" s="93"/>
      <c r="IUX11" s="93"/>
      <c r="IUY11" s="93"/>
      <c r="IUZ11" s="93"/>
      <c r="IVA11" s="93"/>
      <c r="IVB11" s="93"/>
      <c r="IVC11" s="93"/>
      <c r="IVD11" s="93"/>
      <c r="IVE11" s="93"/>
      <c r="IVF11" s="93"/>
      <c r="IVG11" s="93"/>
      <c r="IVH11" s="93"/>
      <c r="IVI11" s="93"/>
      <c r="IVJ11" s="93"/>
      <c r="IVK11" s="93"/>
      <c r="IVL11" s="93"/>
      <c r="IVM11" s="93"/>
      <c r="IVN11" s="93"/>
      <c r="IVO11" s="93"/>
      <c r="IVP11" s="93"/>
      <c r="IVQ11" s="93"/>
      <c r="IVR11" s="93"/>
      <c r="IVS11" s="93"/>
      <c r="IVT11" s="93"/>
      <c r="IVU11" s="93"/>
      <c r="IVV11" s="93"/>
      <c r="IVW11" s="93"/>
      <c r="IVX11" s="93"/>
      <c r="IVY11" s="93"/>
      <c r="IVZ11" s="93"/>
      <c r="IWA11" s="93"/>
      <c r="IWB11" s="93"/>
      <c r="IWC11" s="93"/>
      <c r="IWD11" s="93"/>
      <c r="IWE11" s="93"/>
      <c r="IWF11" s="93"/>
      <c r="IWG11" s="93"/>
      <c r="IWH11" s="93"/>
      <c r="IWI11" s="93"/>
      <c r="IWJ11" s="93"/>
      <c r="IWK11" s="93"/>
      <c r="IWL11" s="93"/>
      <c r="IWM11" s="93"/>
      <c r="IWN11" s="93"/>
      <c r="IWO11" s="93"/>
      <c r="IWP11" s="93"/>
      <c r="IWQ11" s="93"/>
      <c r="IWR11" s="93"/>
      <c r="IWS11" s="93"/>
      <c r="IWT11" s="93"/>
      <c r="IWU11" s="93"/>
      <c r="IWV11" s="93"/>
      <c r="IWW11" s="93"/>
      <c r="IWX11" s="93"/>
      <c r="IWY11" s="93"/>
      <c r="IWZ11" s="93"/>
      <c r="IXA11" s="93"/>
      <c r="IXB11" s="93"/>
      <c r="IXC11" s="93"/>
      <c r="IXD11" s="93"/>
      <c r="IXE11" s="93"/>
      <c r="IXF11" s="93"/>
      <c r="IXG11" s="93"/>
      <c r="IXH11" s="93"/>
      <c r="IXI11" s="93"/>
      <c r="IXJ11" s="93"/>
      <c r="IXK11" s="93"/>
      <c r="IXL11" s="93"/>
      <c r="IXM11" s="93"/>
      <c r="IXN11" s="93"/>
      <c r="IXO11" s="93"/>
      <c r="IXP11" s="93"/>
      <c r="IXQ11" s="93"/>
      <c r="IXR11" s="93"/>
      <c r="IXS11" s="93"/>
      <c r="IXT11" s="93"/>
      <c r="IXU11" s="93"/>
      <c r="IXV11" s="93"/>
      <c r="IXW11" s="93"/>
      <c r="IXX11" s="93"/>
      <c r="IXY11" s="93"/>
      <c r="IXZ11" s="93"/>
      <c r="IYA11" s="93"/>
      <c r="IYB11" s="93"/>
      <c r="IYC11" s="93"/>
      <c r="IYD11" s="93"/>
      <c r="IYE11" s="93"/>
      <c r="IYF11" s="93"/>
      <c r="IYG11" s="93"/>
      <c r="IYH11" s="93"/>
      <c r="IYI11" s="93"/>
      <c r="IYJ11" s="93"/>
      <c r="IYK11" s="93"/>
      <c r="IYL11" s="93"/>
      <c r="IYM11" s="93"/>
      <c r="IYN11" s="93"/>
      <c r="IYO11" s="93"/>
      <c r="IYP11" s="93"/>
      <c r="IYQ11" s="93"/>
      <c r="IYR11" s="93"/>
      <c r="IYS11" s="93"/>
      <c r="IYT11" s="93"/>
      <c r="IYU11" s="93"/>
      <c r="IYV11" s="93"/>
      <c r="IYW11" s="93"/>
      <c r="IYX11" s="93"/>
      <c r="IYY11" s="93"/>
      <c r="IYZ11" s="93"/>
      <c r="IZA11" s="93"/>
      <c r="IZB11" s="93"/>
      <c r="IZC11" s="93"/>
      <c r="IZD11" s="93"/>
      <c r="IZE11" s="93"/>
      <c r="IZF11" s="93"/>
      <c r="IZG11" s="93"/>
      <c r="IZH11" s="93"/>
      <c r="IZI11" s="93"/>
      <c r="IZJ11" s="93"/>
      <c r="IZK11" s="93"/>
      <c r="IZL11" s="93"/>
      <c r="IZM11" s="93"/>
      <c r="IZN11" s="93"/>
      <c r="IZO11" s="93"/>
      <c r="IZP11" s="93"/>
      <c r="IZQ11" s="93"/>
      <c r="IZR11" s="93"/>
      <c r="IZS11" s="93"/>
      <c r="IZT11" s="93"/>
      <c r="IZU11" s="93"/>
      <c r="IZV11" s="93"/>
      <c r="IZW11" s="93"/>
      <c r="IZX11" s="93"/>
      <c r="IZY11" s="93"/>
      <c r="IZZ11" s="93"/>
      <c r="JAA11" s="93"/>
      <c r="JAB11" s="93"/>
      <c r="JAC11" s="93"/>
      <c r="JAD11" s="93"/>
      <c r="JAE11" s="93"/>
      <c r="JAF11" s="93"/>
      <c r="JAG11" s="93"/>
      <c r="JAH11" s="93"/>
      <c r="JAI11" s="93"/>
      <c r="JAJ11" s="93"/>
      <c r="JAK11" s="93"/>
      <c r="JAL11" s="93"/>
      <c r="JAM11" s="93"/>
      <c r="JAN11" s="93"/>
      <c r="JAO11" s="93"/>
      <c r="JAP11" s="93"/>
      <c r="JAQ11" s="93"/>
      <c r="JAR11" s="93"/>
      <c r="JAS11" s="93"/>
      <c r="JAT11" s="93"/>
      <c r="JAU11" s="93"/>
      <c r="JAV11" s="93"/>
      <c r="JAW11" s="93"/>
      <c r="JAX11" s="93"/>
      <c r="JAY11" s="93"/>
      <c r="JAZ11" s="93"/>
      <c r="JBA11" s="93"/>
      <c r="JBB11" s="93"/>
      <c r="JBC11" s="93"/>
      <c r="JBD11" s="93"/>
      <c r="JBE11" s="93"/>
      <c r="JBF11" s="93"/>
      <c r="JBG11" s="93"/>
      <c r="JBH11" s="93"/>
      <c r="JBI11" s="93"/>
      <c r="JBJ11" s="93"/>
      <c r="JBK11" s="93"/>
      <c r="JBL11" s="93"/>
      <c r="JBM11" s="93"/>
      <c r="JBN11" s="93"/>
      <c r="JBO11" s="93"/>
      <c r="JBP11" s="93"/>
      <c r="JBQ11" s="93"/>
      <c r="JBR11" s="93"/>
      <c r="JBS11" s="93"/>
      <c r="JBT11" s="93"/>
      <c r="JBU11" s="93"/>
      <c r="JBV11" s="93"/>
      <c r="JBW11" s="93"/>
      <c r="JBX11" s="93"/>
      <c r="JBY11" s="93"/>
      <c r="JBZ11" s="93"/>
      <c r="JCA11" s="93"/>
      <c r="JCB11" s="93"/>
      <c r="JCC11" s="93"/>
      <c r="JCD11" s="93"/>
      <c r="JCE11" s="93"/>
      <c r="JCF11" s="93"/>
      <c r="JCG11" s="93"/>
      <c r="JCH11" s="93"/>
      <c r="JCI11" s="93"/>
      <c r="JCJ11" s="93"/>
      <c r="JCK11" s="93"/>
      <c r="JCL11" s="93"/>
      <c r="JCM11" s="93"/>
      <c r="JCN11" s="93"/>
      <c r="JCO11" s="93"/>
      <c r="JCP11" s="93"/>
      <c r="JCQ11" s="93"/>
      <c r="JCR11" s="93"/>
      <c r="JCS11" s="93"/>
      <c r="JCT11" s="93"/>
      <c r="JCU11" s="93"/>
      <c r="JCV11" s="93"/>
      <c r="JCW11" s="93"/>
      <c r="JCX11" s="93"/>
      <c r="JCY11" s="93"/>
      <c r="JCZ11" s="93"/>
      <c r="JDA11" s="93"/>
      <c r="JDB11" s="93"/>
      <c r="JDC11" s="93"/>
      <c r="JDD11" s="93"/>
      <c r="JDE11" s="93"/>
      <c r="JDF11" s="93"/>
      <c r="JDG11" s="93"/>
      <c r="JDH11" s="93"/>
      <c r="JDI11" s="93"/>
      <c r="JDJ11" s="93"/>
      <c r="JDK11" s="93"/>
      <c r="JDL11" s="93"/>
      <c r="JDM11" s="93"/>
      <c r="JDN11" s="93"/>
      <c r="JDO11" s="93"/>
      <c r="JDP11" s="93"/>
      <c r="JDQ11" s="93"/>
      <c r="JDR11" s="93"/>
      <c r="JDS11" s="93"/>
      <c r="JDT11" s="93"/>
      <c r="JDU11" s="93"/>
      <c r="JDV11" s="93"/>
      <c r="JDW11" s="93"/>
      <c r="JDX11" s="93"/>
      <c r="JDY11" s="93"/>
      <c r="JDZ11" s="93"/>
      <c r="JEA11" s="93"/>
      <c r="JEB11" s="93"/>
      <c r="JEC11" s="93"/>
      <c r="JED11" s="93"/>
      <c r="JEE11" s="93"/>
      <c r="JEF11" s="93"/>
      <c r="JEG11" s="93"/>
      <c r="JEH11" s="93"/>
      <c r="JEI11" s="93"/>
      <c r="JEJ11" s="93"/>
      <c r="JEK11" s="93"/>
      <c r="JEL11" s="93"/>
      <c r="JEM11" s="93"/>
      <c r="JEN11" s="93"/>
      <c r="JEO11" s="93"/>
      <c r="JEP11" s="93"/>
      <c r="JEQ11" s="93"/>
      <c r="JER11" s="93"/>
      <c r="JES11" s="93"/>
      <c r="JET11" s="93"/>
      <c r="JEU11" s="93"/>
      <c r="JEV11" s="93"/>
      <c r="JEW11" s="93"/>
      <c r="JEX11" s="93"/>
      <c r="JEY11" s="93"/>
      <c r="JEZ11" s="93"/>
      <c r="JFA11" s="93"/>
      <c r="JFB11" s="93"/>
      <c r="JFC11" s="93"/>
      <c r="JFD11" s="93"/>
      <c r="JFE11" s="93"/>
      <c r="JFF11" s="93"/>
      <c r="JFG11" s="93"/>
      <c r="JFH11" s="93"/>
      <c r="JFI11" s="93"/>
      <c r="JFJ11" s="93"/>
      <c r="JFK11" s="93"/>
      <c r="JFL11" s="93"/>
      <c r="JFM11" s="93"/>
      <c r="JFN11" s="93"/>
      <c r="JFO11" s="93"/>
      <c r="JFP11" s="93"/>
      <c r="JFQ11" s="93"/>
      <c r="JFR11" s="93"/>
      <c r="JFS11" s="93"/>
      <c r="JFT11" s="93"/>
      <c r="JFU11" s="93"/>
      <c r="JFV11" s="93"/>
      <c r="JFW11" s="93"/>
      <c r="JFX11" s="93"/>
      <c r="JFY11" s="93"/>
      <c r="JFZ11" s="93"/>
      <c r="JGA11" s="93"/>
      <c r="JGB11" s="93"/>
      <c r="JGC11" s="93"/>
      <c r="JGD11" s="93"/>
      <c r="JGE11" s="93"/>
      <c r="JGF11" s="93"/>
      <c r="JGG11" s="93"/>
      <c r="JGH11" s="93"/>
      <c r="JGI11" s="93"/>
      <c r="JGJ11" s="93"/>
      <c r="JGK11" s="93"/>
      <c r="JGL11" s="93"/>
      <c r="JGM11" s="93"/>
      <c r="JGN11" s="93"/>
      <c r="JGO11" s="93"/>
      <c r="JGP11" s="93"/>
      <c r="JGQ11" s="93"/>
      <c r="JGR11" s="93"/>
      <c r="JGS11" s="93"/>
      <c r="JGT11" s="93"/>
      <c r="JGU11" s="93"/>
      <c r="JGV11" s="93"/>
      <c r="JGW11" s="93"/>
      <c r="JGX11" s="93"/>
      <c r="JGY11" s="93"/>
      <c r="JGZ11" s="93"/>
      <c r="JHA11" s="93"/>
      <c r="JHB11" s="93"/>
      <c r="JHC11" s="93"/>
      <c r="JHD11" s="93"/>
      <c r="JHE11" s="93"/>
      <c r="JHF11" s="93"/>
      <c r="JHG11" s="93"/>
      <c r="JHH11" s="93"/>
      <c r="JHI11" s="93"/>
      <c r="JHJ11" s="93"/>
      <c r="JHK11" s="93"/>
      <c r="JHL11" s="93"/>
      <c r="JHM11" s="93"/>
      <c r="JHN11" s="93"/>
      <c r="JHO11" s="93"/>
      <c r="JHP11" s="93"/>
      <c r="JHQ11" s="93"/>
      <c r="JHR11" s="93"/>
      <c r="JHS11" s="93"/>
      <c r="JHT11" s="93"/>
      <c r="JHU11" s="93"/>
      <c r="JHV11" s="93"/>
      <c r="JHW11" s="93"/>
      <c r="JHX11" s="93"/>
      <c r="JHY11" s="93"/>
      <c r="JHZ11" s="93"/>
      <c r="JIA11" s="93"/>
      <c r="JIB11" s="93"/>
      <c r="JIC11" s="93"/>
      <c r="JID11" s="93"/>
      <c r="JIE11" s="93"/>
      <c r="JIF11" s="93"/>
      <c r="JIG11" s="93"/>
      <c r="JIH11" s="93"/>
      <c r="JII11" s="93"/>
      <c r="JIJ11" s="93"/>
      <c r="JIK11" s="93"/>
      <c r="JIL11" s="93"/>
      <c r="JIM11" s="93"/>
      <c r="JIN11" s="93"/>
      <c r="JIO11" s="93"/>
      <c r="JIP11" s="93"/>
      <c r="JIQ11" s="93"/>
      <c r="JIR11" s="93"/>
      <c r="JIS11" s="93"/>
      <c r="JIT11" s="93"/>
      <c r="JIU11" s="93"/>
      <c r="JIV11" s="93"/>
      <c r="JIW11" s="93"/>
      <c r="JIX11" s="93"/>
      <c r="JIY11" s="93"/>
      <c r="JIZ11" s="93"/>
      <c r="JJA11" s="93"/>
      <c r="JJB11" s="93"/>
      <c r="JJC11" s="93"/>
      <c r="JJD11" s="93"/>
      <c r="JJE11" s="93"/>
      <c r="JJF11" s="93"/>
      <c r="JJG11" s="93"/>
      <c r="JJH11" s="93"/>
      <c r="JJI11" s="93"/>
      <c r="JJJ11" s="93"/>
      <c r="JJK11" s="93"/>
      <c r="JJL11" s="93"/>
      <c r="JJM11" s="93"/>
      <c r="JJN11" s="93"/>
      <c r="JJO11" s="93"/>
      <c r="JJP11" s="93"/>
      <c r="JJQ11" s="93"/>
      <c r="JJR11" s="93"/>
      <c r="JJS11" s="93"/>
      <c r="JJT11" s="93"/>
      <c r="JJU11" s="93"/>
      <c r="JJV11" s="93"/>
      <c r="JJW11" s="93"/>
      <c r="JJX11" s="93"/>
      <c r="JJY11" s="93"/>
      <c r="JJZ11" s="93"/>
      <c r="JKA11" s="93"/>
      <c r="JKB11" s="93"/>
      <c r="JKC11" s="93"/>
      <c r="JKD11" s="93"/>
      <c r="JKE11" s="93"/>
      <c r="JKF11" s="93"/>
      <c r="JKG11" s="93"/>
      <c r="JKH11" s="93"/>
      <c r="JKI11" s="93"/>
      <c r="JKJ11" s="93"/>
      <c r="JKK11" s="93"/>
      <c r="JKL11" s="93"/>
      <c r="JKM11" s="93"/>
      <c r="JKN11" s="93"/>
      <c r="JKO11" s="93"/>
      <c r="JKP11" s="93"/>
      <c r="JKQ11" s="93"/>
      <c r="JKR11" s="93"/>
      <c r="JKS11" s="93"/>
      <c r="JKT11" s="93"/>
      <c r="JKU11" s="93"/>
      <c r="JKV11" s="93"/>
      <c r="JKW11" s="93"/>
      <c r="JKX11" s="93"/>
      <c r="JKY11" s="93"/>
      <c r="JKZ11" s="93"/>
      <c r="JLA11" s="93"/>
      <c r="JLB11" s="93"/>
      <c r="JLC11" s="93"/>
      <c r="JLD11" s="93"/>
      <c r="JLE11" s="93"/>
      <c r="JLF11" s="93"/>
      <c r="JLG11" s="93"/>
      <c r="JLH11" s="93"/>
      <c r="JLI11" s="93"/>
      <c r="JLJ11" s="93"/>
      <c r="JLK11" s="93"/>
      <c r="JLL11" s="93"/>
      <c r="JLM11" s="93"/>
      <c r="JLN11" s="93"/>
      <c r="JLO11" s="93"/>
      <c r="JLP11" s="93"/>
      <c r="JLQ11" s="93"/>
      <c r="JLR11" s="93"/>
      <c r="JLS11" s="93"/>
      <c r="JLT11" s="93"/>
      <c r="JLU11" s="93"/>
      <c r="JLV11" s="93"/>
      <c r="JLW11" s="93"/>
      <c r="JLX11" s="93"/>
      <c r="JLY11" s="93"/>
      <c r="JLZ11" s="93"/>
      <c r="JMA11" s="93"/>
      <c r="JMB11" s="93"/>
      <c r="JMC11" s="93"/>
      <c r="JMD11" s="93"/>
      <c r="JME11" s="93"/>
      <c r="JMF11" s="93"/>
      <c r="JMG11" s="93"/>
      <c r="JMH11" s="93"/>
      <c r="JMI11" s="93"/>
      <c r="JMJ11" s="93"/>
      <c r="JMK11" s="93"/>
      <c r="JML11" s="93"/>
      <c r="JMM11" s="93"/>
      <c r="JMN11" s="93"/>
      <c r="JMO11" s="93"/>
      <c r="JMP11" s="93"/>
      <c r="JMQ11" s="93"/>
      <c r="JMR11" s="93"/>
      <c r="JMS11" s="93"/>
      <c r="JMT11" s="93"/>
      <c r="JMU11" s="93"/>
      <c r="JMV11" s="93"/>
      <c r="JMW11" s="93"/>
      <c r="JMX11" s="93"/>
      <c r="JMY11" s="93"/>
      <c r="JMZ11" s="93"/>
      <c r="JNA11" s="93"/>
      <c r="JNB11" s="93"/>
      <c r="JNC11" s="93"/>
      <c r="JND11" s="93"/>
      <c r="JNE11" s="93"/>
      <c r="JNF11" s="93"/>
      <c r="JNG11" s="93"/>
      <c r="JNH11" s="93"/>
      <c r="JNI11" s="93"/>
      <c r="JNJ11" s="93"/>
      <c r="JNK11" s="93"/>
      <c r="JNL11" s="93"/>
      <c r="JNM11" s="93"/>
      <c r="JNN11" s="93"/>
      <c r="JNO11" s="93"/>
      <c r="JNP11" s="93"/>
      <c r="JNQ11" s="93"/>
      <c r="JNR11" s="93"/>
      <c r="JNS11" s="93"/>
      <c r="JNT11" s="93"/>
      <c r="JNU11" s="93"/>
      <c r="JNV11" s="93"/>
      <c r="JNW11" s="93"/>
      <c r="JNX11" s="93"/>
      <c r="JNY11" s="93"/>
      <c r="JNZ11" s="93"/>
      <c r="JOA11" s="93"/>
      <c r="JOB11" s="93"/>
      <c r="JOC11" s="93"/>
      <c r="JOD11" s="93"/>
      <c r="JOE11" s="93"/>
      <c r="JOF11" s="93"/>
      <c r="JOG11" s="93"/>
      <c r="JOH11" s="93"/>
      <c r="JOI11" s="93"/>
      <c r="JOJ11" s="93"/>
      <c r="JOK11" s="93"/>
      <c r="JOL11" s="93"/>
      <c r="JOM11" s="93"/>
      <c r="JON11" s="93"/>
      <c r="JOO11" s="93"/>
      <c r="JOP11" s="93"/>
      <c r="JOQ11" s="93"/>
      <c r="JOR11" s="93"/>
      <c r="JOS11" s="93"/>
      <c r="JOT11" s="93"/>
      <c r="JOU11" s="93"/>
      <c r="JOV11" s="93"/>
      <c r="JOW11" s="93"/>
      <c r="JOX11" s="93"/>
      <c r="JOY11" s="93"/>
      <c r="JOZ11" s="93"/>
      <c r="JPA11" s="93"/>
      <c r="JPB11" s="93"/>
      <c r="JPC11" s="93"/>
      <c r="JPD11" s="93"/>
      <c r="JPE11" s="93"/>
      <c r="JPF11" s="93"/>
      <c r="JPG11" s="93"/>
      <c r="JPH11" s="93"/>
      <c r="JPI11" s="93"/>
      <c r="JPJ11" s="93"/>
      <c r="JPK11" s="93"/>
      <c r="JPL11" s="93"/>
      <c r="JPM11" s="93"/>
      <c r="JPN11" s="93"/>
      <c r="JPO11" s="93"/>
      <c r="JPP11" s="93"/>
      <c r="JPQ11" s="93"/>
      <c r="JPR11" s="93"/>
      <c r="JPS11" s="93"/>
      <c r="JPT11" s="93"/>
      <c r="JPU11" s="93"/>
      <c r="JPV11" s="93"/>
      <c r="JPW11" s="93"/>
      <c r="JPX11" s="93"/>
      <c r="JPY11" s="93"/>
      <c r="JPZ11" s="93"/>
      <c r="JQA11" s="93"/>
      <c r="JQB11" s="93"/>
      <c r="JQC11" s="93"/>
      <c r="JQD11" s="93"/>
      <c r="JQE11" s="93"/>
      <c r="JQF11" s="93"/>
      <c r="JQG11" s="93"/>
      <c r="JQH11" s="93"/>
      <c r="JQI11" s="93"/>
      <c r="JQJ11" s="93"/>
      <c r="JQK11" s="93"/>
      <c r="JQL11" s="93"/>
      <c r="JQM11" s="93"/>
      <c r="JQN11" s="93"/>
      <c r="JQO11" s="93"/>
      <c r="JQP11" s="93"/>
      <c r="JQQ11" s="93"/>
      <c r="JQR11" s="93"/>
      <c r="JQS11" s="93"/>
      <c r="JQT11" s="93"/>
      <c r="JQU11" s="93"/>
      <c r="JQV11" s="93"/>
      <c r="JQW11" s="93"/>
      <c r="JQX11" s="93"/>
      <c r="JQY11" s="93"/>
      <c r="JQZ11" s="93"/>
      <c r="JRA11" s="93"/>
      <c r="JRB11" s="93"/>
      <c r="JRC11" s="93"/>
      <c r="JRD11" s="93"/>
      <c r="JRE11" s="93"/>
      <c r="JRF11" s="93"/>
      <c r="JRG11" s="93"/>
      <c r="JRH11" s="93"/>
      <c r="JRI11" s="93"/>
      <c r="JRJ11" s="93"/>
      <c r="JRK11" s="93"/>
      <c r="JRL11" s="93"/>
      <c r="JRM11" s="93"/>
      <c r="JRN11" s="93"/>
      <c r="JRO11" s="93"/>
      <c r="JRP11" s="93"/>
      <c r="JRQ11" s="93"/>
      <c r="JRR11" s="93"/>
      <c r="JRS11" s="93"/>
      <c r="JRT11" s="93"/>
      <c r="JRU11" s="93"/>
      <c r="JRV11" s="93"/>
      <c r="JRW11" s="93"/>
      <c r="JRX11" s="93"/>
      <c r="JRY11" s="93"/>
      <c r="JRZ11" s="93"/>
      <c r="JSA11" s="93"/>
      <c r="JSB11" s="93"/>
      <c r="JSC11" s="93"/>
      <c r="JSD11" s="93"/>
      <c r="JSE11" s="93"/>
      <c r="JSF11" s="93"/>
      <c r="JSG11" s="93"/>
      <c r="JSH11" s="93"/>
      <c r="JSI11" s="93"/>
      <c r="JSJ11" s="93"/>
      <c r="JSK11" s="93"/>
      <c r="JSL11" s="93"/>
      <c r="JSM11" s="93"/>
      <c r="JSN11" s="93"/>
      <c r="JSO11" s="93"/>
      <c r="JSP11" s="93"/>
      <c r="JSQ11" s="93"/>
      <c r="JSR11" s="93"/>
      <c r="JSS11" s="93"/>
      <c r="JST11" s="93"/>
      <c r="JSU11" s="93"/>
      <c r="JSV11" s="93"/>
      <c r="JSW11" s="93"/>
      <c r="JSX11" s="93"/>
      <c r="JSY11" s="93"/>
      <c r="JSZ11" s="93"/>
      <c r="JTA11" s="93"/>
      <c r="JTB11" s="93"/>
      <c r="JTC11" s="93"/>
      <c r="JTD11" s="93"/>
      <c r="JTE11" s="93"/>
      <c r="JTF11" s="93"/>
      <c r="JTG11" s="93"/>
      <c r="JTH11" s="93"/>
      <c r="JTI11" s="93"/>
      <c r="JTJ11" s="93"/>
      <c r="JTK11" s="93"/>
      <c r="JTL11" s="93"/>
      <c r="JTM11" s="93"/>
      <c r="JTN11" s="93"/>
      <c r="JTO11" s="93"/>
      <c r="JTP11" s="93"/>
      <c r="JTQ11" s="93"/>
      <c r="JTR11" s="93"/>
      <c r="JTS11" s="93"/>
      <c r="JTT11" s="93"/>
      <c r="JTU11" s="93"/>
      <c r="JTV11" s="93"/>
      <c r="JTW11" s="93"/>
      <c r="JTX11" s="93"/>
      <c r="JTY11" s="93"/>
      <c r="JTZ11" s="93"/>
      <c r="JUA11" s="93"/>
      <c r="JUB11" s="93"/>
      <c r="JUC11" s="93"/>
      <c r="JUD11" s="93"/>
      <c r="JUE11" s="93"/>
      <c r="JUF11" s="93"/>
      <c r="JUG11" s="93"/>
      <c r="JUH11" s="93"/>
      <c r="JUI11" s="93"/>
      <c r="JUJ11" s="93"/>
      <c r="JUK11" s="93"/>
      <c r="JUL11" s="93"/>
      <c r="JUM11" s="93"/>
      <c r="JUN11" s="93"/>
      <c r="JUO11" s="93"/>
      <c r="JUP11" s="93"/>
      <c r="JUQ11" s="93"/>
      <c r="JUR11" s="93"/>
      <c r="JUS11" s="93"/>
      <c r="JUT11" s="93"/>
      <c r="JUU11" s="93"/>
      <c r="JUV11" s="93"/>
      <c r="JUW11" s="93"/>
      <c r="JUX11" s="93"/>
      <c r="JUY11" s="93"/>
      <c r="JUZ11" s="93"/>
      <c r="JVA11" s="93"/>
      <c r="JVB11" s="93"/>
      <c r="JVC11" s="93"/>
      <c r="JVD11" s="93"/>
      <c r="JVE11" s="93"/>
      <c r="JVF11" s="93"/>
      <c r="JVG11" s="93"/>
      <c r="JVH11" s="93"/>
      <c r="JVI11" s="93"/>
      <c r="JVJ11" s="93"/>
      <c r="JVK11" s="93"/>
      <c r="JVL11" s="93"/>
      <c r="JVM11" s="93"/>
      <c r="JVN11" s="93"/>
      <c r="JVO11" s="93"/>
      <c r="JVP11" s="93"/>
      <c r="JVQ11" s="93"/>
      <c r="JVR11" s="93"/>
      <c r="JVS11" s="93"/>
      <c r="JVT11" s="93"/>
      <c r="JVU11" s="93"/>
      <c r="JVV11" s="93"/>
      <c r="JVW11" s="93"/>
      <c r="JVX11" s="93"/>
      <c r="JVY11" s="93"/>
      <c r="JVZ11" s="93"/>
      <c r="JWA11" s="93"/>
      <c r="JWB11" s="93"/>
      <c r="JWC11" s="93"/>
      <c r="JWD11" s="93"/>
      <c r="JWE11" s="93"/>
      <c r="JWF11" s="93"/>
      <c r="JWG11" s="93"/>
      <c r="JWH11" s="93"/>
      <c r="JWI11" s="93"/>
      <c r="JWJ11" s="93"/>
      <c r="JWK11" s="93"/>
      <c r="JWL11" s="93"/>
      <c r="JWM11" s="93"/>
      <c r="JWN11" s="93"/>
      <c r="JWO11" s="93"/>
      <c r="JWP11" s="93"/>
      <c r="JWQ11" s="93"/>
      <c r="JWR11" s="93"/>
      <c r="JWS11" s="93"/>
      <c r="JWT11" s="93"/>
      <c r="JWU11" s="93"/>
      <c r="JWV11" s="93"/>
      <c r="JWW11" s="93"/>
      <c r="JWX11" s="93"/>
      <c r="JWY11" s="93"/>
      <c r="JWZ11" s="93"/>
      <c r="JXA11" s="93"/>
      <c r="JXB11" s="93"/>
      <c r="JXC11" s="93"/>
      <c r="JXD11" s="93"/>
      <c r="JXE11" s="93"/>
      <c r="JXF11" s="93"/>
      <c r="JXG11" s="93"/>
      <c r="JXH11" s="93"/>
      <c r="JXI11" s="93"/>
      <c r="JXJ11" s="93"/>
      <c r="JXK11" s="93"/>
      <c r="JXL11" s="93"/>
      <c r="JXM11" s="93"/>
      <c r="JXN11" s="93"/>
      <c r="JXO11" s="93"/>
      <c r="JXP11" s="93"/>
      <c r="JXQ11" s="93"/>
      <c r="JXR11" s="93"/>
      <c r="JXS11" s="93"/>
      <c r="JXT11" s="93"/>
      <c r="JXU11" s="93"/>
      <c r="JXV11" s="93"/>
      <c r="JXW11" s="93"/>
      <c r="JXX11" s="93"/>
      <c r="JXY11" s="93"/>
      <c r="JXZ11" s="93"/>
      <c r="JYA11" s="93"/>
      <c r="JYB11" s="93"/>
      <c r="JYC11" s="93"/>
      <c r="JYD11" s="93"/>
      <c r="JYE11" s="93"/>
      <c r="JYF11" s="93"/>
      <c r="JYG11" s="93"/>
      <c r="JYH11" s="93"/>
      <c r="JYI11" s="93"/>
      <c r="JYJ11" s="93"/>
      <c r="JYK11" s="93"/>
      <c r="JYL11" s="93"/>
      <c r="JYM11" s="93"/>
      <c r="JYN11" s="93"/>
      <c r="JYO11" s="93"/>
      <c r="JYP11" s="93"/>
      <c r="JYQ11" s="93"/>
      <c r="JYR11" s="93"/>
      <c r="JYS11" s="93"/>
      <c r="JYT11" s="93"/>
      <c r="JYU11" s="93"/>
      <c r="JYV11" s="93"/>
      <c r="JYW11" s="93"/>
      <c r="JYX11" s="93"/>
      <c r="JYY11" s="93"/>
      <c r="JYZ11" s="93"/>
      <c r="JZA11" s="93"/>
      <c r="JZB11" s="93"/>
      <c r="JZC11" s="93"/>
      <c r="JZD11" s="93"/>
      <c r="JZE11" s="93"/>
      <c r="JZF11" s="93"/>
      <c r="JZG11" s="93"/>
      <c r="JZH11" s="93"/>
      <c r="JZI11" s="93"/>
      <c r="JZJ11" s="93"/>
      <c r="JZK11" s="93"/>
      <c r="JZL11" s="93"/>
      <c r="JZM11" s="93"/>
      <c r="JZN11" s="93"/>
      <c r="JZO11" s="93"/>
      <c r="JZP11" s="93"/>
      <c r="JZQ11" s="93"/>
      <c r="JZR11" s="93"/>
      <c r="JZS11" s="93"/>
      <c r="JZT11" s="93"/>
      <c r="JZU11" s="93"/>
      <c r="JZV11" s="93"/>
      <c r="JZW11" s="93"/>
      <c r="JZX11" s="93"/>
      <c r="JZY11" s="93"/>
      <c r="JZZ11" s="93"/>
      <c r="KAA11" s="93"/>
      <c r="KAB11" s="93"/>
      <c r="KAC11" s="93"/>
      <c r="KAD11" s="93"/>
      <c r="KAE11" s="93"/>
      <c r="KAF11" s="93"/>
      <c r="KAG11" s="93"/>
      <c r="KAH11" s="93"/>
      <c r="KAI11" s="93"/>
      <c r="KAJ11" s="93"/>
      <c r="KAK11" s="93"/>
      <c r="KAL11" s="93"/>
      <c r="KAM11" s="93"/>
      <c r="KAN11" s="93"/>
      <c r="KAO11" s="93"/>
      <c r="KAP11" s="93"/>
      <c r="KAQ11" s="93"/>
      <c r="KAR11" s="93"/>
      <c r="KAS11" s="93"/>
      <c r="KAT11" s="93"/>
      <c r="KAU11" s="93"/>
      <c r="KAV11" s="93"/>
      <c r="KAW11" s="93"/>
      <c r="KAX11" s="93"/>
      <c r="KAY11" s="93"/>
      <c r="KAZ11" s="93"/>
      <c r="KBA11" s="93"/>
      <c r="KBB11" s="93"/>
      <c r="KBC11" s="93"/>
      <c r="KBD11" s="93"/>
      <c r="KBE11" s="93"/>
      <c r="KBF11" s="93"/>
      <c r="KBG11" s="93"/>
      <c r="KBH11" s="93"/>
      <c r="KBI11" s="93"/>
      <c r="KBJ11" s="93"/>
      <c r="KBK11" s="93"/>
      <c r="KBL11" s="93"/>
      <c r="KBM11" s="93"/>
      <c r="KBN11" s="93"/>
      <c r="KBO11" s="93"/>
      <c r="KBP11" s="93"/>
      <c r="KBQ11" s="93"/>
      <c r="KBR11" s="93"/>
      <c r="KBS11" s="93"/>
      <c r="KBT11" s="93"/>
      <c r="KBU11" s="93"/>
      <c r="KBV11" s="93"/>
      <c r="KBW11" s="93"/>
      <c r="KBX11" s="93"/>
      <c r="KBY11" s="93"/>
      <c r="KBZ11" s="93"/>
      <c r="KCA11" s="93"/>
      <c r="KCB11" s="93"/>
      <c r="KCC11" s="93"/>
      <c r="KCD11" s="93"/>
      <c r="KCE11" s="93"/>
      <c r="KCF11" s="93"/>
      <c r="KCG11" s="93"/>
      <c r="KCH11" s="93"/>
      <c r="KCI11" s="93"/>
      <c r="KCJ11" s="93"/>
      <c r="KCK11" s="93"/>
      <c r="KCL11" s="93"/>
      <c r="KCM11" s="93"/>
      <c r="KCN11" s="93"/>
      <c r="KCO11" s="93"/>
      <c r="KCP11" s="93"/>
      <c r="KCQ11" s="93"/>
      <c r="KCR11" s="93"/>
      <c r="KCS11" s="93"/>
      <c r="KCT11" s="93"/>
      <c r="KCU11" s="93"/>
      <c r="KCV11" s="93"/>
      <c r="KCW11" s="93"/>
      <c r="KCX11" s="93"/>
      <c r="KCY11" s="93"/>
      <c r="KCZ11" s="93"/>
      <c r="KDA11" s="93"/>
      <c r="KDB11" s="93"/>
      <c r="KDC11" s="93"/>
      <c r="KDD11" s="93"/>
      <c r="KDE11" s="93"/>
      <c r="KDF11" s="93"/>
      <c r="KDG11" s="93"/>
      <c r="KDH11" s="93"/>
      <c r="KDI11" s="93"/>
      <c r="KDJ11" s="93"/>
      <c r="KDK11" s="93"/>
      <c r="KDL11" s="93"/>
      <c r="KDM11" s="93"/>
      <c r="KDN11" s="93"/>
      <c r="KDO11" s="93"/>
      <c r="KDP11" s="93"/>
      <c r="KDQ11" s="93"/>
      <c r="KDR11" s="93"/>
      <c r="KDS11" s="93"/>
      <c r="KDT11" s="93"/>
      <c r="KDU11" s="93"/>
      <c r="KDV11" s="93"/>
      <c r="KDW11" s="93"/>
      <c r="KDX11" s="93"/>
      <c r="KDY11" s="93"/>
      <c r="KDZ11" s="93"/>
      <c r="KEA11" s="93"/>
      <c r="KEB11" s="93"/>
      <c r="KEC11" s="93"/>
      <c r="KED11" s="93"/>
      <c r="KEE11" s="93"/>
      <c r="KEF11" s="93"/>
      <c r="KEG11" s="93"/>
      <c r="KEH11" s="93"/>
      <c r="KEI11" s="93"/>
      <c r="KEJ11" s="93"/>
      <c r="KEK11" s="93"/>
      <c r="KEL11" s="93"/>
      <c r="KEM11" s="93"/>
      <c r="KEN11" s="93"/>
      <c r="KEO11" s="93"/>
      <c r="KEP11" s="93"/>
      <c r="KEQ11" s="93"/>
      <c r="KER11" s="93"/>
      <c r="KES11" s="93"/>
      <c r="KET11" s="93"/>
      <c r="KEU11" s="93"/>
      <c r="KEV11" s="93"/>
      <c r="KEW11" s="93"/>
      <c r="KEX11" s="93"/>
      <c r="KEY11" s="93"/>
      <c r="KEZ11" s="93"/>
      <c r="KFA11" s="93"/>
      <c r="KFB11" s="93"/>
      <c r="KFC11" s="93"/>
      <c r="KFD11" s="93"/>
      <c r="KFE11" s="93"/>
      <c r="KFF11" s="93"/>
      <c r="KFG11" s="93"/>
      <c r="KFH11" s="93"/>
      <c r="KFI11" s="93"/>
      <c r="KFJ11" s="93"/>
      <c r="KFK11" s="93"/>
      <c r="KFL11" s="93"/>
      <c r="KFM11" s="93"/>
      <c r="KFN11" s="93"/>
      <c r="KFO11" s="93"/>
      <c r="KFP11" s="93"/>
      <c r="KFQ11" s="93"/>
      <c r="KFR11" s="93"/>
      <c r="KFS11" s="93"/>
      <c r="KFT11" s="93"/>
      <c r="KFU11" s="93"/>
      <c r="KFV11" s="93"/>
      <c r="KFW11" s="93"/>
      <c r="KFX11" s="93"/>
      <c r="KFY11" s="93"/>
      <c r="KFZ11" s="93"/>
      <c r="KGA11" s="93"/>
      <c r="KGB11" s="93"/>
      <c r="KGC11" s="93"/>
      <c r="KGD11" s="93"/>
      <c r="KGE11" s="93"/>
      <c r="KGF11" s="93"/>
      <c r="KGG11" s="93"/>
      <c r="KGH11" s="93"/>
      <c r="KGI11" s="93"/>
      <c r="KGJ11" s="93"/>
      <c r="KGK11" s="93"/>
      <c r="KGL11" s="93"/>
      <c r="KGM11" s="93"/>
      <c r="KGN11" s="93"/>
      <c r="KGO11" s="93"/>
      <c r="KGP11" s="93"/>
      <c r="KGQ11" s="93"/>
      <c r="KGR11" s="93"/>
      <c r="KGS11" s="93"/>
      <c r="KGT11" s="93"/>
      <c r="KGU11" s="93"/>
      <c r="KGV11" s="93"/>
      <c r="KGW11" s="93"/>
      <c r="KGX11" s="93"/>
      <c r="KGY11" s="93"/>
      <c r="KGZ11" s="93"/>
      <c r="KHA11" s="93"/>
      <c r="KHB11" s="93"/>
      <c r="KHC11" s="93"/>
      <c r="KHD11" s="93"/>
      <c r="KHE11" s="93"/>
      <c r="KHF11" s="93"/>
      <c r="KHG11" s="93"/>
      <c r="KHH11" s="93"/>
      <c r="KHI11" s="93"/>
      <c r="KHJ11" s="93"/>
      <c r="KHK11" s="93"/>
      <c r="KHL11" s="93"/>
      <c r="KHM11" s="93"/>
      <c r="KHN11" s="93"/>
      <c r="KHO11" s="93"/>
      <c r="KHP11" s="93"/>
      <c r="KHQ11" s="93"/>
      <c r="KHR11" s="93"/>
      <c r="KHS11" s="93"/>
      <c r="KHT11" s="93"/>
      <c r="KHU11" s="93"/>
      <c r="KHV11" s="93"/>
      <c r="KHW11" s="93"/>
      <c r="KHX11" s="93"/>
      <c r="KHY11" s="93"/>
      <c r="KHZ11" s="93"/>
      <c r="KIA11" s="93"/>
      <c r="KIB11" s="93"/>
      <c r="KIC11" s="93"/>
      <c r="KID11" s="93"/>
      <c r="KIE11" s="93"/>
      <c r="KIF11" s="93"/>
      <c r="KIG11" s="93"/>
      <c r="KIH11" s="93"/>
      <c r="KII11" s="93"/>
      <c r="KIJ11" s="93"/>
      <c r="KIK11" s="93"/>
      <c r="KIL11" s="93"/>
      <c r="KIM11" s="93"/>
      <c r="KIN11" s="93"/>
      <c r="KIO11" s="93"/>
      <c r="KIP11" s="93"/>
      <c r="KIQ11" s="93"/>
      <c r="KIR11" s="93"/>
      <c r="KIS11" s="93"/>
      <c r="KIT11" s="93"/>
      <c r="KIU11" s="93"/>
      <c r="KIV11" s="93"/>
      <c r="KIW11" s="93"/>
      <c r="KIX11" s="93"/>
      <c r="KIY11" s="93"/>
      <c r="KIZ11" s="93"/>
      <c r="KJA11" s="93"/>
      <c r="KJB11" s="93"/>
      <c r="KJC11" s="93"/>
      <c r="KJD11" s="93"/>
      <c r="KJE11" s="93"/>
      <c r="KJF11" s="93"/>
      <c r="KJG11" s="93"/>
      <c r="KJH11" s="93"/>
      <c r="KJI11" s="93"/>
      <c r="KJJ11" s="93"/>
      <c r="KJK11" s="93"/>
      <c r="KJL11" s="93"/>
      <c r="KJM11" s="93"/>
      <c r="KJN11" s="93"/>
      <c r="KJO11" s="93"/>
      <c r="KJP11" s="93"/>
      <c r="KJQ11" s="93"/>
      <c r="KJR11" s="93"/>
      <c r="KJS11" s="93"/>
      <c r="KJT11" s="93"/>
      <c r="KJU11" s="93"/>
      <c r="KJV11" s="93"/>
      <c r="KJW11" s="93"/>
      <c r="KJX11" s="93"/>
      <c r="KJY11" s="93"/>
      <c r="KJZ11" s="93"/>
      <c r="KKA11" s="93"/>
      <c r="KKB11" s="93"/>
      <c r="KKC11" s="93"/>
      <c r="KKD11" s="93"/>
      <c r="KKE11" s="93"/>
      <c r="KKF11" s="93"/>
      <c r="KKG11" s="93"/>
      <c r="KKH11" s="93"/>
      <c r="KKI11" s="93"/>
      <c r="KKJ11" s="93"/>
      <c r="KKK11" s="93"/>
      <c r="KKL11" s="93"/>
      <c r="KKM11" s="93"/>
      <c r="KKN11" s="93"/>
      <c r="KKO11" s="93"/>
      <c r="KKP11" s="93"/>
      <c r="KKQ11" s="93"/>
      <c r="KKR11" s="93"/>
      <c r="KKS11" s="93"/>
      <c r="KKT11" s="93"/>
      <c r="KKU11" s="93"/>
      <c r="KKV11" s="93"/>
      <c r="KKW11" s="93"/>
      <c r="KKX11" s="93"/>
      <c r="KKY11" s="93"/>
      <c r="KKZ11" s="93"/>
      <c r="KLA11" s="93"/>
      <c r="KLB11" s="93"/>
      <c r="KLC11" s="93"/>
      <c r="KLD11" s="93"/>
      <c r="KLE11" s="93"/>
      <c r="KLF11" s="93"/>
      <c r="KLG11" s="93"/>
      <c r="KLH11" s="93"/>
      <c r="KLI11" s="93"/>
      <c r="KLJ11" s="93"/>
      <c r="KLK11" s="93"/>
      <c r="KLL11" s="93"/>
      <c r="KLM11" s="93"/>
      <c r="KLN11" s="93"/>
      <c r="KLO11" s="93"/>
      <c r="KLP11" s="93"/>
      <c r="KLQ11" s="93"/>
      <c r="KLR11" s="93"/>
      <c r="KLS11" s="93"/>
      <c r="KLT11" s="93"/>
      <c r="KLU11" s="93"/>
      <c r="KLV11" s="93"/>
      <c r="KLW11" s="93"/>
      <c r="KLX11" s="93"/>
      <c r="KLY11" s="93"/>
      <c r="KLZ11" s="93"/>
      <c r="KMA11" s="93"/>
      <c r="KMB11" s="93"/>
      <c r="KMC11" s="93"/>
      <c r="KMD11" s="93"/>
      <c r="KME11" s="93"/>
      <c r="KMF11" s="93"/>
      <c r="KMG11" s="93"/>
      <c r="KMH11" s="93"/>
      <c r="KMI11" s="93"/>
      <c r="KMJ11" s="93"/>
      <c r="KMK11" s="93"/>
      <c r="KML11" s="93"/>
      <c r="KMM11" s="93"/>
      <c r="KMN11" s="93"/>
      <c r="KMO11" s="93"/>
      <c r="KMP11" s="93"/>
      <c r="KMQ11" s="93"/>
      <c r="KMR11" s="93"/>
      <c r="KMS11" s="93"/>
      <c r="KMT11" s="93"/>
      <c r="KMU11" s="93"/>
      <c r="KMV11" s="93"/>
      <c r="KMW11" s="93"/>
      <c r="KMX11" s="93"/>
      <c r="KMY11" s="93"/>
      <c r="KMZ11" s="93"/>
      <c r="KNA11" s="93"/>
      <c r="KNB11" s="93"/>
      <c r="KNC11" s="93"/>
      <c r="KND11" s="93"/>
      <c r="KNE11" s="93"/>
      <c r="KNF11" s="93"/>
      <c r="KNG11" s="93"/>
      <c r="KNH11" s="93"/>
      <c r="KNI11" s="93"/>
      <c r="KNJ11" s="93"/>
      <c r="KNK11" s="93"/>
      <c r="KNL11" s="93"/>
      <c r="KNM11" s="93"/>
      <c r="KNN11" s="93"/>
      <c r="KNO11" s="93"/>
      <c r="KNP11" s="93"/>
      <c r="KNQ11" s="93"/>
      <c r="KNR11" s="93"/>
      <c r="KNS11" s="93"/>
      <c r="KNT11" s="93"/>
      <c r="KNU11" s="93"/>
      <c r="KNV11" s="93"/>
      <c r="KNW11" s="93"/>
      <c r="KNX11" s="93"/>
      <c r="KNY11" s="93"/>
      <c r="KNZ11" s="93"/>
      <c r="KOA11" s="93"/>
      <c r="KOB11" s="93"/>
      <c r="KOC11" s="93"/>
      <c r="KOD11" s="93"/>
      <c r="KOE11" s="93"/>
      <c r="KOF11" s="93"/>
      <c r="KOG11" s="93"/>
      <c r="KOH11" s="93"/>
      <c r="KOI11" s="93"/>
      <c r="KOJ11" s="93"/>
      <c r="KOK11" s="93"/>
      <c r="KOL11" s="93"/>
      <c r="KOM11" s="93"/>
      <c r="KON11" s="93"/>
      <c r="KOO11" s="93"/>
      <c r="KOP11" s="93"/>
      <c r="KOQ11" s="93"/>
      <c r="KOR11" s="93"/>
      <c r="KOS11" s="93"/>
      <c r="KOT11" s="93"/>
      <c r="KOU11" s="93"/>
      <c r="KOV11" s="93"/>
      <c r="KOW11" s="93"/>
      <c r="KOX11" s="93"/>
      <c r="KOY11" s="93"/>
      <c r="KOZ11" s="93"/>
      <c r="KPA11" s="93"/>
      <c r="KPB11" s="93"/>
      <c r="KPC11" s="93"/>
      <c r="KPD11" s="93"/>
      <c r="KPE11" s="93"/>
      <c r="KPF11" s="93"/>
      <c r="KPG11" s="93"/>
      <c r="KPH11" s="93"/>
      <c r="KPI11" s="93"/>
      <c r="KPJ11" s="93"/>
      <c r="KPK11" s="93"/>
      <c r="KPL11" s="93"/>
      <c r="KPM11" s="93"/>
      <c r="KPN11" s="93"/>
      <c r="KPO11" s="93"/>
      <c r="KPP11" s="93"/>
      <c r="KPQ11" s="93"/>
      <c r="KPR11" s="93"/>
      <c r="KPS11" s="93"/>
      <c r="KPT11" s="93"/>
      <c r="KPU11" s="93"/>
      <c r="KPV11" s="93"/>
      <c r="KPW11" s="93"/>
      <c r="KPX11" s="93"/>
      <c r="KPY11" s="93"/>
      <c r="KPZ11" s="93"/>
      <c r="KQA11" s="93"/>
      <c r="KQB11" s="93"/>
      <c r="KQC11" s="93"/>
      <c r="KQD11" s="93"/>
      <c r="KQE11" s="93"/>
      <c r="KQF11" s="93"/>
      <c r="KQG11" s="93"/>
      <c r="KQH11" s="93"/>
      <c r="KQI11" s="93"/>
      <c r="KQJ11" s="93"/>
      <c r="KQK11" s="93"/>
      <c r="KQL11" s="93"/>
      <c r="KQM11" s="93"/>
      <c r="KQN11" s="93"/>
      <c r="KQO11" s="93"/>
      <c r="KQP11" s="93"/>
      <c r="KQQ11" s="93"/>
      <c r="KQR11" s="93"/>
      <c r="KQS11" s="93"/>
      <c r="KQT11" s="93"/>
      <c r="KQU11" s="93"/>
      <c r="KQV11" s="93"/>
      <c r="KQW11" s="93"/>
      <c r="KQX11" s="93"/>
      <c r="KQY11" s="93"/>
      <c r="KQZ11" s="93"/>
      <c r="KRA11" s="93"/>
      <c r="KRB11" s="93"/>
      <c r="KRC11" s="93"/>
      <c r="KRD11" s="93"/>
      <c r="KRE11" s="93"/>
      <c r="KRF11" s="93"/>
      <c r="KRG11" s="93"/>
      <c r="KRH11" s="93"/>
      <c r="KRI11" s="93"/>
      <c r="KRJ11" s="93"/>
      <c r="KRK11" s="93"/>
      <c r="KRL11" s="93"/>
      <c r="KRM11" s="93"/>
      <c r="KRN11" s="93"/>
      <c r="KRO11" s="93"/>
      <c r="KRP11" s="93"/>
      <c r="KRQ11" s="93"/>
      <c r="KRR11" s="93"/>
      <c r="KRS11" s="93"/>
      <c r="KRT11" s="93"/>
      <c r="KRU11" s="93"/>
      <c r="KRV11" s="93"/>
      <c r="KRW11" s="93"/>
      <c r="KRX11" s="93"/>
      <c r="KRY11" s="93"/>
      <c r="KRZ11" s="93"/>
      <c r="KSA11" s="93"/>
      <c r="KSB11" s="93"/>
      <c r="KSC11" s="93"/>
      <c r="KSD11" s="93"/>
      <c r="KSE11" s="93"/>
      <c r="KSF11" s="93"/>
      <c r="KSG11" s="93"/>
      <c r="KSH11" s="93"/>
      <c r="KSI11" s="93"/>
      <c r="KSJ11" s="93"/>
      <c r="KSK11" s="93"/>
      <c r="KSL11" s="93"/>
      <c r="KSM11" s="93"/>
      <c r="KSN11" s="93"/>
      <c r="KSO11" s="93"/>
      <c r="KSP11" s="93"/>
      <c r="KSQ11" s="93"/>
      <c r="KSR11" s="93"/>
      <c r="KSS11" s="93"/>
      <c r="KST11" s="93"/>
      <c r="KSU11" s="93"/>
      <c r="KSV11" s="93"/>
      <c r="KSW11" s="93"/>
      <c r="KSX11" s="93"/>
      <c r="KSY11" s="93"/>
      <c r="KSZ11" s="93"/>
      <c r="KTA11" s="93"/>
      <c r="KTB11" s="93"/>
      <c r="KTC11" s="93"/>
      <c r="KTD11" s="93"/>
      <c r="KTE11" s="93"/>
      <c r="KTF11" s="93"/>
      <c r="KTG11" s="93"/>
      <c r="KTH11" s="93"/>
      <c r="KTI11" s="93"/>
      <c r="KTJ11" s="93"/>
      <c r="KTK11" s="93"/>
      <c r="KTL11" s="93"/>
      <c r="KTM11" s="93"/>
      <c r="KTN11" s="93"/>
      <c r="KTO11" s="93"/>
      <c r="KTP11" s="93"/>
      <c r="KTQ11" s="93"/>
      <c r="KTR11" s="93"/>
      <c r="KTS11" s="93"/>
      <c r="KTT11" s="93"/>
      <c r="KTU11" s="93"/>
      <c r="KTV11" s="93"/>
      <c r="KTW11" s="93"/>
      <c r="KTX11" s="93"/>
      <c r="KTY11" s="93"/>
      <c r="KTZ11" s="93"/>
      <c r="KUA11" s="93"/>
      <c r="KUB11" s="93"/>
      <c r="KUC11" s="93"/>
      <c r="KUD11" s="93"/>
      <c r="KUE11" s="93"/>
      <c r="KUF11" s="93"/>
      <c r="KUG11" s="93"/>
      <c r="KUH11" s="93"/>
      <c r="KUI11" s="93"/>
      <c r="KUJ11" s="93"/>
      <c r="KUK11" s="93"/>
      <c r="KUL11" s="93"/>
      <c r="KUM11" s="93"/>
      <c r="KUN11" s="93"/>
      <c r="KUO11" s="93"/>
      <c r="KUP11" s="93"/>
      <c r="KUQ11" s="93"/>
      <c r="KUR11" s="93"/>
      <c r="KUS11" s="93"/>
      <c r="KUT11" s="93"/>
      <c r="KUU11" s="93"/>
      <c r="KUV11" s="93"/>
      <c r="KUW11" s="93"/>
      <c r="KUX11" s="93"/>
      <c r="KUY11" s="93"/>
      <c r="KUZ11" s="93"/>
      <c r="KVA11" s="93"/>
      <c r="KVB11" s="93"/>
      <c r="KVC11" s="93"/>
      <c r="KVD11" s="93"/>
      <c r="KVE11" s="93"/>
      <c r="KVF11" s="93"/>
      <c r="KVG11" s="93"/>
      <c r="KVH11" s="93"/>
      <c r="KVI11" s="93"/>
      <c r="KVJ11" s="93"/>
      <c r="KVK11" s="93"/>
      <c r="KVL11" s="93"/>
      <c r="KVM11" s="93"/>
      <c r="KVN11" s="93"/>
      <c r="KVO11" s="93"/>
      <c r="KVP11" s="93"/>
      <c r="KVQ11" s="93"/>
      <c r="KVR11" s="93"/>
      <c r="KVS11" s="93"/>
      <c r="KVT11" s="93"/>
      <c r="KVU11" s="93"/>
      <c r="KVV11" s="93"/>
      <c r="KVW11" s="93"/>
      <c r="KVX11" s="93"/>
      <c r="KVY11" s="93"/>
      <c r="KVZ11" s="93"/>
      <c r="KWA11" s="93"/>
      <c r="KWB11" s="93"/>
      <c r="KWC11" s="93"/>
      <c r="KWD11" s="93"/>
      <c r="KWE11" s="93"/>
      <c r="KWF11" s="93"/>
      <c r="KWG11" s="93"/>
      <c r="KWH11" s="93"/>
      <c r="KWI11" s="93"/>
      <c r="KWJ11" s="93"/>
      <c r="KWK11" s="93"/>
      <c r="KWL11" s="93"/>
      <c r="KWM11" s="93"/>
      <c r="KWN11" s="93"/>
      <c r="KWO11" s="93"/>
      <c r="KWP11" s="93"/>
      <c r="KWQ11" s="93"/>
      <c r="KWR11" s="93"/>
      <c r="KWS11" s="93"/>
      <c r="KWT11" s="93"/>
      <c r="KWU11" s="93"/>
      <c r="KWV11" s="93"/>
      <c r="KWW11" s="93"/>
      <c r="KWX11" s="93"/>
      <c r="KWY11" s="93"/>
      <c r="KWZ11" s="93"/>
      <c r="KXA11" s="93"/>
      <c r="KXB11" s="93"/>
      <c r="KXC11" s="93"/>
      <c r="KXD11" s="93"/>
      <c r="KXE11" s="93"/>
      <c r="KXF11" s="93"/>
      <c r="KXG11" s="93"/>
      <c r="KXH11" s="93"/>
      <c r="KXI11" s="93"/>
      <c r="KXJ11" s="93"/>
      <c r="KXK11" s="93"/>
      <c r="KXL11" s="93"/>
      <c r="KXM11" s="93"/>
      <c r="KXN11" s="93"/>
      <c r="KXO11" s="93"/>
      <c r="KXP11" s="93"/>
      <c r="KXQ11" s="93"/>
      <c r="KXR11" s="93"/>
      <c r="KXS11" s="93"/>
      <c r="KXT11" s="93"/>
      <c r="KXU11" s="93"/>
      <c r="KXV11" s="93"/>
      <c r="KXW11" s="93"/>
      <c r="KXX11" s="93"/>
      <c r="KXY11" s="93"/>
      <c r="KXZ11" s="93"/>
      <c r="KYA11" s="93"/>
      <c r="KYB11" s="93"/>
      <c r="KYC11" s="93"/>
      <c r="KYD11" s="93"/>
      <c r="KYE11" s="93"/>
      <c r="KYF11" s="93"/>
      <c r="KYG11" s="93"/>
      <c r="KYH11" s="93"/>
      <c r="KYI11" s="93"/>
      <c r="KYJ11" s="93"/>
      <c r="KYK11" s="93"/>
      <c r="KYL11" s="93"/>
      <c r="KYM11" s="93"/>
      <c r="KYN11" s="93"/>
      <c r="KYO11" s="93"/>
      <c r="KYP11" s="93"/>
      <c r="KYQ11" s="93"/>
      <c r="KYR11" s="93"/>
      <c r="KYS11" s="93"/>
      <c r="KYT11" s="93"/>
      <c r="KYU11" s="93"/>
      <c r="KYV11" s="93"/>
      <c r="KYW11" s="93"/>
      <c r="KYX11" s="93"/>
      <c r="KYY11" s="93"/>
      <c r="KYZ11" s="93"/>
      <c r="KZA11" s="93"/>
      <c r="KZB11" s="93"/>
      <c r="KZC11" s="93"/>
      <c r="KZD11" s="93"/>
      <c r="KZE11" s="93"/>
      <c r="KZF11" s="93"/>
      <c r="KZG11" s="93"/>
      <c r="KZH11" s="93"/>
      <c r="KZI11" s="93"/>
      <c r="KZJ11" s="93"/>
      <c r="KZK11" s="93"/>
      <c r="KZL11" s="93"/>
      <c r="KZM11" s="93"/>
      <c r="KZN11" s="93"/>
      <c r="KZO11" s="93"/>
      <c r="KZP11" s="93"/>
      <c r="KZQ11" s="93"/>
      <c r="KZR11" s="93"/>
      <c r="KZS11" s="93"/>
      <c r="KZT11" s="93"/>
      <c r="KZU11" s="93"/>
      <c r="KZV11" s="93"/>
      <c r="KZW11" s="93"/>
      <c r="KZX11" s="93"/>
      <c r="KZY11" s="93"/>
      <c r="KZZ11" s="93"/>
      <c r="LAA11" s="93"/>
      <c r="LAB11" s="93"/>
      <c r="LAC11" s="93"/>
      <c r="LAD11" s="93"/>
      <c r="LAE11" s="93"/>
      <c r="LAF11" s="93"/>
      <c r="LAG11" s="93"/>
      <c r="LAH11" s="93"/>
      <c r="LAI11" s="93"/>
      <c r="LAJ11" s="93"/>
      <c r="LAK11" s="93"/>
      <c r="LAL11" s="93"/>
      <c r="LAM11" s="93"/>
      <c r="LAN11" s="93"/>
      <c r="LAO11" s="93"/>
      <c r="LAP11" s="93"/>
      <c r="LAQ11" s="93"/>
      <c r="LAR11" s="93"/>
      <c r="LAS11" s="93"/>
      <c r="LAT11" s="93"/>
      <c r="LAU11" s="93"/>
      <c r="LAV11" s="93"/>
      <c r="LAW11" s="93"/>
      <c r="LAX11" s="93"/>
      <c r="LAY11" s="93"/>
      <c r="LAZ11" s="93"/>
      <c r="LBA11" s="93"/>
      <c r="LBB11" s="93"/>
      <c r="LBC11" s="93"/>
      <c r="LBD11" s="93"/>
      <c r="LBE11" s="93"/>
      <c r="LBF11" s="93"/>
      <c r="LBG11" s="93"/>
      <c r="LBH11" s="93"/>
      <c r="LBI11" s="93"/>
      <c r="LBJ11" s="93"/>
      <c r="LBK11" s="93"/>
      <c r="LBL11" s="93"/>
      <c r="LBM11" s="93"/>
      <c r="LBN11" s="93"/>
      <c r="LBO11" s="93"/>
      <c r="LBP11" s="93"/>
      <c r="LBQ11" s="93"/>
      <c r="LBR11" s="93"/>
      <c r="LBS11" s="93"/>
      <c r="LBT11" s="93"/>
      <c r="LBU11" s="93"/>
      <c r="LBV11" s="93"/>
      <c r="LBW11" s="93"/>
      <c r="LBX11" s="93"/>
      <c r="LBY11" s="93"/>
      <c r="LBZ11" s="93"/>
      <c r="LCA11" s="93"/>
      <c r="LCB11" s="93"/>
      <c r="LCC11" s="93"/>
      <c r="LCD11" s="93"/>
      <c r="LCE11" s="93"/>
      <c r="LCF11" s="93"/>
      <c r="LCG11" s="93"/>
      <c r="LCH11" s="93"/>
      <c r="LCI11" s="93"/>
      <c r="LCJ11" s="93"/>
      <c r="LCK11" s="93"/>
      <c r="LCL11" s="93"/>
      <c r="LCM11" s="93"/>
      <c r="LCN11" s="93"/>
      <c r="LCO11" s="93"/>
      <c r="LCP11" s="93"/>
      <c r="LCQ11" s="93"/>
      <c r="LCR11" s="93"/>
      <c r="LCS11" s="93"/>
      <c r="LCT11" s="93"/>
      <c r="LCU11" s="93"/>
      <c r="LCV11" s="93"/>
      <c r="LCW11" s="93"/>
      <c r="LCX11" s="93"/>
      <c r="LCY11" s="93"/>
      <c r="LCZ11" s="93"/>
      <c r="LDA11" s="93"/>
      <c r="LDB11" s="93"/>
      <c r="LDC11" s="93"/>
      <c r="LDD11" s="93"/>
      <c r="LDE11" s="93"/>
      <c r="LDF11" s="93"/>
      <c r="LDG11" s="93"/>
      <c r="LDH11" s="93"/>
      <c r="LDI11" s="93"/>
      <c r="LDJ11" s="93"/>
      <c r="LDK11" s="93"/>
      <c r="LDL11" s="93"/>
      <c r="LDM11" s="93"/>
      <c r="LDN11" s="93"/>
      <c r="LDO11" s="93"/>
      <c r="LDP11" s="93"/>
      <c r="LDQ11" s="93"/>
      <c r="LDR11" s="93"/>
      <c r="LDS11" s="93"/>
      <c r="LDT11" s="93"/>
      <c r="LDU11" s="93"/>
      <c r="LDV11" s="93"/>
      <c r="LDW11" s="93"/>
      <c r="LDX11" s="93"/>
      <c r="LDY11" s="93"/>
      <c r="LDZ11" s="93"/>
      <c r="LEA11" s="93"/>
      <c r="LEB11" s="93"/>
      <c r="LEC11" s="93"/>
      <c r="LED11" s="93"/>
      <c r="LEE11" s="93"/>
      <c r="LEF11" s="93"/>
      <c r="LEG11" s="93"/>
      <c r="LEH11" s="93"/>
      <c r="LEI11" s="93"/>
      <c r="LEJ11" s="93"/>
      <c r="LEK11" s="93"/>
      <c r="LEL11" s="93"/>
      <c r="LEM11" s="93"/>
      <c r="LEN11" s="93"/>
      <c r="LEO11" s="93"/>
      <c r="LEP11" s="93"/>
      <c r="LEQ11" s="93"/>
      <c r="LER11" s="93"/>
      <c r="LES11" s="93"/>
      <c r="LET11" s="93"/>
      <c r="LEU11" s="93"/>
      <c r="LEV11" s="93"/>
      <c r="LEW11" s="93"/>
      <c r="LEX11" s="93"/>
      <c r="LEY11" s="93"/>
      <c r="LEZ11" s="93"/>
      <c r="LFA11" s="93"/>
      <c r="LFB11" s="93"/>
      <c r="LFC11" s="93"/>
      <c r="LFD11" s="93"/>
      <c r="LFE11" s="93"/>
      <c r="LFF11" s="93"/>
      <c r="LFG11" s="93"/>
      <c r="LFH11" s="93"/>
      <c r="LFI11" s="93"/>
      <c r="LFJ11" s="93"/>
      <c r="LFK11" s="93"/>
      <c r="LFL11" s="93"/>
      <c r="LFM11" s="93"/>
      <c r="LFN11" s="93"/>
      <c r="LFO11" s="93"/>
      <c r="LFP11" s="93"/>
      <c r="LFQ11" s="93"/>
      <c r="LFR11" s="93"/>
      <c r="LFS11" s="93"/>
      <c r="LFT11" s="93"/>
      <c r="LFU11" s="93"/>
      <c r="LFV11" s="93"/>
      <c r="LFW11" s="93"/>
      <c r="LFX11" s="93"/>
      <c r="LFY11" s="93"/>
      <c r="LFZ11" s="93"/>
      <c r="LGA11" s="93"/>
      <c r="LGB11" s="93"/>
      <c r="LGC11" s="93"/>
      <c r="LGD11" s="93"/>
      <c r="LGE11" s="93"/>
      <c r="LGF11" s="93"/>
      <c r="LGG11" s="93"/>
      <c r="LGH11" s="93"/>
      <c r="LGI11" s="93"/>
      <c r="LGJ11" s="93"/>
      <c r="LGK11" s="93"/>
      <c r="LGL11" s="93"/>
      <c r="LGM11" s="93"/>
      <c r="LGN11" s="93"/>
      <c r="LGO11" s="93"/>
      <c r="LGP11" s="93"/>
      <c r="LGQ11" s="93"/>
      <c r="LGR11" s="93"/>
      <c r="LGS11" s="93"/>
      <c r="LGT11" s="93"/>
      <c r="LGU11" s="93"/>
      <c r="LGV11" s="93"/>
      <c r="LGW11" s="93"/>
      <c r="LGX11" s="93"/>
      <c r="LGY11" s="93"/>
      <c r="LGZ11" s="93"/>
      <c r="LHA11" s="93"/>
      <c r="LHB11" s="93"/>
      <c r="LHC11" s="93"/>
      <c r="LHD11" s="93"/>
      <c r="LHE11" s="93"/>
      <c r="LHF11" s="93"/>
      <c r="LHG11" s="93"/>
      <c r="LHH11" s="93"/>
      <c r="LHI11" s="93"/>
      <c r="LHJ11" s="93"/>
      <c r="LHK11" s="93"/>
      <c r="LHL11" s="93"/>
      <c r="LHM11" s="93"/>
      <c r="LHN11" s="93"/>
      <c r="LHO11" s="93"/>
      <c r="LHP11" s="93"/>
      <c r="LHQ11" s="93"/>
      <c r="LHR11" s="93"/>
      <c r="LHS11" s="93"/>
      <c r="LHT11" s="93"/>
      <c r="LHU11" s="93"/>
      <c r="LHV11" s="93"/>
      <c r="LHW11" s="93"/>
      <c r="LHX11" s="93"/>
      <c r="LHY11" s="93"/>
      <c r="LHZ11" s="93"/>
      <c r="LIA11" s="93"/>
      <c r="LIB11" s="93"/>
      <c r="LIC11" s="93"/>
      <c r="LID11" s="93"/>
      <c r="LIE11" s="93"/>
      <c r="LIF11" s="93"/>
      <c r="LIG11" s="93"/>
      <c r="LIH11" s="93"/>
      <c r="LII11" s="93"/>
      <c r="LIJ11" s="93"/>
      <c r="LIK11" s="93"/>
      <c r="LIL11" s="93"/>
      <c r="LIM11" s="93"/>
      <c r="LIN11" s="93"/>
      <c r="LIO11" s="93"/>
      <c r="LIP11" s="93"/>
      <c r="LIQ11" s="93"/>
      <c r="LIR11" s="93"/>
      <c r="LIS11" s="93"/>
      <c r="LIT11" s="93"/>
      <c r="LIU11" s="93"/>
      <c r="LIV11" s="93"/>
      <c r="LIW11" s="93"/>
      <c r="LIX11" s="93"/>
      <c r="LIY11" s="93"/>
      <c r="LIZ11" s="93"/>
      <c r="LJA11" s="93"/>
      <c r="LJB11" s="93"/>
      <c r="LJC11" s="93"/>
      <c r="LJD11" s="93"/>
      <c r="LJE11" s="93"/>
      <c r="LJF11" s="93"/>
      <c r="LJG11" s="93"/>
      <c r="LJH11" s="93"/>
      <c r="LJI11" s="93"/>
      <c r="LJJ11" s="93"/>
      <c r="LJK11" s="93"/>
      <c r="LJL11" s="93"/>
      <c r="LJM11" s="93"/>
      <c r="LJN11" s="93"/>
      <c r="LJO11" s="93"/>
      <c r="LJP11" s="93"/>
      <c r="LJQ11" s="93"/>
      <c r="LJR11" s="93"/>
      <c r="LJS11" s="93"/>
      <c r="LJT11" s="93"/>
      <c r="LJU11" s="93"/>
      <c r="LJV11" s="93"/>
      <c r="LJW11" s="93"/>
      <c r="LJX11" s="93"/>
      <c r="LJY11" s="93"/>
      <c r="LJZ11" s="93"/>
      <c r="LKA11" s="93"/>
      <c r="LKB11" s="93"/>
      <c r="LKC11" s="93"/>
      <c r="LKD11" s="93"/>
      <c r="LKE11" s="93"/>
      <c r="LKF11" s="93"/>
      <c r="LKG11" s="93"/>
      <c r="LKH11" s="93"/>
      <c r="LKI11" s="93"/>
      <c r="LKJ11" s="93"/>
      <c r="LKK11" s="93"/>
      <c r="LKL11" s="93"/>
      <c r="LKM11" s="93"/>
      <c r="LKN11" s="93"/>
      <c r="LKO11" s="93"/>
      <c r="LKP11" s="93"/>
      <c r="LKQ11" s="93"/>
      <c r="LKR11" s="93"/>
      <c r="LKS11" s="93"/>
      <c r="LKT11" s="93"/>
      <c r="LKU11" s="93"/>
      <c r="LKV11" s="93"/>
      <c r="LKW11" s="93"/>
      <c r="LKX11" s="93"/>
      <c r="LKY11" s="93"/>
      <c r="LKZ11" s="93"/>
      <c r="LLA11" s="93"/>
      <c r="LLB11" s="93"/>
      <c r="LLC11" s="93"/>
      <c r="LLD11" s="93"/>
      <c r="LLE11" s="93"/>
      <c r="LLF11" s="93"/>
      <c r="LLG11" s="93"/>
      <c r="LLH11" s="93"/>
      <c r="LLI11" s="93"/>
      <c r="LLJ11" s="93"/>
      <c r="LLK11" s="93"/>
      <c r="LLL11" s="93"/>
      <c r="LLM11" s="93"/>
      <c r="LLN11" s="93"/>
      <c r="LLO11" s="93"/>
      <c r="LLP11" s="93"/>
      <c r="LLQ11" s="93"/>
      <c r="LLR11" s="93"/>
      <c r="LLS11" s="93"/>
      <c r="LLT11" s="93"/>
      <c r="LLU11" s="93"/>
      <c r="LLV11" s="93"/>
      <c r="LLW11" s="93"/>
      <c r="LLX11" s="93"/>
      <c r="LLY11" s="93"/>
      <c r="LLZ11" s="93"/>
      <c r="LMA11" s="93"/>
      <c r="LMB11" s="93"/>
      <c r="LMC11" s="93"/>
      <c r="LMD11" s="93"/>
      <c r="LME11" s="93"/>
      <c r="LMF11" s="93"/>
      <c r="LMG11" s="93"/>
      <c r="LMH11" s="93"/>
      <c r="LMI11" s="93"/>
      <c r="LMJ11" s="93"/>
      <c r="LMK11" s="93"/>
      <c r="LML11" s="93"/>
      <c r="LMM11" s="93"/>
      <c r="LMN11" s="93"/>
      <c r="LMO11" s="93"/>
      <c r="LMP11" s="93"/>
      <c r="LMQ11" s="93"/>
      <c r="LMR11" s="93"/>
      <c r="LMS11" s="93"/>
      <c r="LMT11" s="93"/>
      <c r="LMU11" s="93"/>
      <c r="LMV11" s="93"/>
      <c r="LMW11" s="93"/>
      <c r="LMX11" s="93"/>
      <c r="LMY11" s="93"/>
      <c r="LMZ11" s="93"/>
      <c r="LNA11" s="93"/>
      <c r="LNB11" s="93"/>
      <c r="LNC11" s="93"/>
      <c r="LND11" s="93"/>
      <c r="LNE11" s="93"/>
      <c r="LNF11" s="93"/>
      <c r="LNG11" s="93"/>
      <c r="LNH11" s="93"/>
      <c r="LNI11" s="93"/>
      <c r="LNJ11" s="93"/>
      <c r="LNK11" s="93"/>
      <c r="LNL11" s="93"/>
      <c r="LNM11" s="93"/>
      <c r="LNN11" s="93"/>
      <c r="LNO11" s="93"/>
      <c r="LNP11" s="93"/>
      <c r="LNQ11" s="93"/>
      <c r="LNR11" s="93"/>
      <c r="LNS11" s="93"/>
      <c r="LNT11" s="93"/>
      <c r="LNU11" s="93"/>
      <c r="LNV11" s="93"/>
      <c r="LNW11" s="93"/>
      <c r="LNX11" s="93"/>
      <c r="LNY11" s="93"/>
      <c r="LNZ11" s="93"/>
      <c r="LOA11" s="93"/>
      <c r="LOB11" s="93"/>
      <c r="LOC11" s="93"/>
      <c r="LOD11" s="93"/>
      <c r="LOE11" s="93"/>
      <c r="LOF11" s="93"/>
      <c r="LOG11" s="93"/>
      <c r="LOH11" s="93"/>
      <c r="LOI11" s="93"/>
      <c r="LOJ11" s="93"/>
      <c r="LOK11" s="93"/>
      <c r="LOL11" s="93"/>
      <c r="LOM11" s="93"/>
      <c r="LON11" s="93"/>
      <c r="LOO11" s="93"/>
      <c r="LOP11" s="93"/>
      <c r="LOQ11" s="93"/>
      <c r="LOR11" s="93"/>
      <c r="LOS11" s="93"/>
      <c r="LOT11" s="93"/>
      <c r="LOU11" s="93"/>
      <c r="LOV11" s="93"/>
      <c r="LOW11" s="93"/>
      <c r="LOX11" s="93"/>
      <c r="LOY11" s="93"/>
      <c r="LOZ11" s="93"/>
      <c r="LPA11" s="93"/>
      <c r="LPB11" s="93"/>
      <c r="LPC11" s="93"/>
      <c r="LPD11" s="93"/>
      <c r="LPE11" s="93"/>
      <c r="LPF11" s="93"/>
      <c r="LPG11" s="93"/>
      <c r="LPH11" s="93"/>
      <c r="LPI11" s="93"/>
      <c r="LPJ11" s="93"/>
      <c r="LPK11" s="93"/>
      <c r="LPL11" s="93"/>
      <c r="LPM11" s="93"/>
      <c r="LPN11" s="93"/>
      <c r="LPO11" s="93"/>
      <c r="LPP11" s="93"/>
      <c r="LPQ11" s="93"/>
      <c r="LPR11" s="93"/>
      <c r="LPS11" s="93"/>
      <c r="LPT11" s="93"/>
      <c r="LPU11" s="93"/>
      <c r="LPV11" s="93"/>
      <c r="LPW11" s="93"/>
      <c r="LPX11" s="93"/>
      <c r="LPY11" s="93"/>
      <c r="LPZ11" s="93"/>
      <c r="LQA11" s="93"/>
      <c r="LQB11" s="93"/>
      <c r="LQC11" s="93"/>
      <c r="LQD11" s="93"/>
      <c r="LQE11" s="93"/>
      <c r="LQF11" s="93"/>
      <c r="LQG11" s="93"/>
      <c r="LQH11" s="93"/>
      <c r="LQI11" s="93"/>
      <c r="LQJ11" s="93"/>
      <c r="LQK11" s="93"/>
      <c r="LQL11" s="93"/>
      <c r="LQM11" s="93"/>
      <c r="LQN11" s="93"/>
      <c r="LQO11" s="93"/>
      <c r="LQP11" s="93"/>
      <c r="LQQ11" s="93"/>
      <c r="LQR11" s="93"/>
      <c r="LQS11" s="93"/>
      <c r="LQT11" s="93"/>
      <c r="LQU11" s="93"/>
      <c r="LQV11" s="93"/>
      <c r="LQW11" s="93"/>
      <c r="LQX11" s="93"/>
      <c r="LQY11" s="93"/>
      <c r="LQZ11" s="93"/>
      <c r="LRA11" s="93"/>
      <c r="LRB11" s="93"/>
      <c r="LRC11" s="93"/>
      <c r="LRD11" s="93"/>
      <c r="LRE11" s="93"/>
      <c r="LRF11" s="93"/>
      <c r="LRG11" s="93"/>
      <c r="LRH11" s="93"/>
      <c r="LRI11" s="93"/>
      <c r="LRJ11" s="93"/>
      <c r="LRK11" s="93"/>
      <c r="LRL11" s="93"/>
      <c r="LRM11" s="93"/>
      <c r="LRN11" s="93"/>
      <c r="LRO11" s="93"/>
      <c r="LRP11" s="93"/>
      <c r="LRQ11" s="93"/>
      <c r="LRR11" s="93"/>
      <c r="LRS11" s="93"/>
      <c r="LRT11" s="93"/>
      <c r="LRU11" s="93"/>
      <c r="LRV11" s="93"/>
      <c r="LRW11" s="93"/>
      <c r="LRX11" s="93"/>
      <c r="LRY11" s="93"/>
      <c r="LRZ11" s="93"/>
      <c r="LSA11" s="93"/>
      <c r="LSB11" s="93"/>
      <c r="LSC11" s="93"/>
      <c r="LSD11" s="93"/>
      <c r="LSE11" s="93"/>
      <c r="LSF11" s="93"/>
      <c r="LSG11" s="93"/>
      <c r="LSH11" s="93"/>
      <c r="LSI11" s="93"/>
      <c r="LSJ11" s="93"/>
      <c r="LSK11" s="93"/>
      <c r="LSL11" s="93"/>
      <c r="LSM11" s="93"/>
      <c r="LSN11" s="93"/>
      <c r="LSO11" s="93"/>
      <c r="LSP11" s="93"/>
      <c r="LSQ11" s="93"/>
      <c r="LSR11" s="93"/>
      <c r="LSS11" s="93"/>
      <c r="LST11" s="93"/>
      <c r="LSU11" s="93"/>
      <c r="LSV11" s="93"/>
      <c r="LSW11" s="93"/>
      <c r="LSX11" s="93"/>
      <c r="LSY11" s="93"/>
      <c r="LSZ11" s="93"/>
      <c r="LTA11" s="93"/>
      <c r="LTB11" s="93"/>
      <c r="LTC11" s="93"/>
      <c r="LTD11" s="93"/>
      <c r="LTE11" s="93"/>
      <c r="LTF11" s="93"/>
      <c r="LTG11" s="93"/>
      <c r="LTH11" s="93"/>
      <c r="LTI11" s="93"/>
      <c r="LTJ11" s="93"/>
      <c r="LTK11" s="93"/>
      <c r="LTL11" s="93"/>
      <c r="LTM11" s="93"/>
      <c r="LTN11" s="93"/>
      <c r="LTO11" s="93"/>
      <c r="LTP11" s="93"/>
      <c r="LTQ11" s="93"/>
      <c r="LTR11" s="93"/>
      <c r="LTS11" s="93"/>
      <c r="LTT11" s="93"/>
      <c r="LTU11" s="93"/>
      <c r="LTV11" s="93"/>
      <c r="LTW11" s="93"/>
      <c r="LTX11" s="93"/>
      <c r="LTY11" s="93"/>
      <c r="LTZ11" s="93"/>
      <c r="LUA11" s="93"/>
      <c r="LUB11" s="93"/>
      <c r="LUC11" s="93"/>
      <c r="LUD11" s="93"/>
      <c r="LUE11" s="93"/>
      <c r="LUF11" s="93"/>
      <c r="LUG11" s="93"/>
      <c r="LUH11" s="93"/>
      <c r="LUI11" s="93"/>
      <c r="LUJ11" s="93"/>
      <c r="LUK11" s="93"/>
      <c r="LUL11" s="93"/>
      <c r="LUM11" s="93"/>
      <c r="LUN11" s="93"/>
      <c r="LUO11" s="93"/>
      <c r="LUP11" s="93"/>
      <c r="LUQ11" s="93"/>
      <c r="LUR11" s="93"/>
      <c r="LUS11" s="93"/>
      <c r="LUT11" s="93"/>
      <c r="LUU11" s="93"/>
      <c r="LUV11" s="93"/>
      <c r="LUW11" s="93"/>
      <c r="LUX11" s="93"/>
      <c r="LUY11" s="93"/>
      <c r="LUZ11" s="93"/>
      <c r="LVA11" s="93"/>
      <c r="LVB11" s="93"/>
      <c r="LVC11" s="93"/>
      <c r="LVD11" s="93"/>
      <c r="LVE11" s="93"/>
      <c r="LVF11" s="93"/>
      <c r="LVG11" s="93"/>
      <c r="LVH11" s="93"/>
      <c r="LVI11" s="93"/>
      <c r="LVJ11" s="93"/>
      <c r="LVK11" s="93"/>
      <c r="LVL11" s="93"/>
      <c r="LVM11" s="93"/>
      <c r="LVN11" s="93"/>
      <c r="LVO11" s="93"/>
      <c r="LVP11" s="93"/>
      <c r="LVQ11" s="93"/>
      <c r="LVR11" s="93"/>
      <c r="LVS11" s="93"/>
      <c r="LVT11" s="93"/>
      <c r="LVU11" s="93"/>
      <c r="LVV11" s="93"/>
      <c r="LVW11" s="93"/>
      <c r="LVX11" s="93"/>
      <c r="LVY11" s="93"/>
      <c r="LVZ11" s="93"/>
      <c r="LWA11" s="93"/>
      <c r="LWB11" s="93"/>
      <c r="LWC11" s="93"/>
      <c r="LWD11" s="93"/>
      <c r="LWE11" s="93"/>
      <c r="LWF11" s="93"/>
      <c r="LWG11" s="93"/>
      <c r="LWH11" s="93"/>
      <c r="LWI11" s="93"/>
      <c r="LWJ11" s="93"/>
      <c r="LWK11" s="93"/>
      <c r="LWL11" s="93"/>
      <c r="LWM11" s="93"/>
      <c r="LWN11" s="93"/>
      <c r="LWO11" s="93"/>
      <c r="LWP11" s="93"/>
      <c r="LWQ11" s="93"/>
      <c r="LWR11" s="93"/>
      <c r="LWS11" s="93"/>
      <c r="LWT11" s="93"/>
      <c r="LWU11" s="93"/>
      <c r="LWV11" s="93"/>
      <c r="LWW11" s="93"/>
      <c r="LWX11" s="93"/>
      <c r="LWY11" s="93"/>
      <c r="LWZ11" s="93"/>
      <c r="LXA11" s="93"/>
      <c r="LXB11" s="93"/>
      <c r="LXC11" s="93"/>
      <c r="LXD11" s="93"/>
      <c r="LXE11" s="93"/>
      <c r="LXF11" s="93"/>
      <c r="LXG11" s="93"/>
      <c r="LXH11" s="93"/>
      <c r="LXI11" s="93"/>
      <c r="LXJ11" s="93"/>
      <c r="LXK11" s="93"/>
      <c r="LXL11" s="93"/>
      <c r="LXM11" s="93"/>
      <c r="LXN11" s="93"/>
      <c r="LXO11" s="93"/>
      <c r="LXP11" s="93"/>
      <c r="LXQ11" s="93"/>
      <c r="LXR11" s="93"/>
      <c r="LXS11" s="93"/>
      <c r="LXT11" s="93"/>
      <c r="LXU11" s="93"/>
      <c r="LXV11" s="93"/>
      <c r="LXW11" s="93"/>
      <c r="LXX11" s="93"/>
      <c r="LXY11" s="93"/>
      <c r="LXZ11" s="93"/>
      <c r="LYA11" s="93"/>
      <c r="LYB11" s="93"/>
      <c r="LYC11" s="93"/>
      <c r="LYD11" s="93"/>
      <c r="LYE11" s="93"/>
      <c r="LYF11" s="93"/>
      <c r="LYG11" s="93"/>
      <c r="LYH11" s="93"/>
      <c r="LYI11" s="93"/>
      <c r="LYJ11" s="93"/>
      <c r="LYK11" s="93"/>
      <c r="LYL11" s="93"/>
      <c r="LYM11" s="93"/>
      <c r="LYN11" s="93"/>
      <c r="LYO11" s="93"/>
      <c r="LYP11" s="93"/>
      <c r="LYQ11" s="93"/>
      <c r="LYR11" s="93"/>
      <c r="LYS11" s="93"/>
      <c r="LYT11" s="93"/>
      <c r="LYU11" s="93"/>
      <c r="LYV11" s="93"/>
      <c r="LYW11" s="93"/>
      <c r="LYX11" s="93"/>
      <c r="LYY11" s="93"/>
      <c r="LYZ11" s="93"/>
      <c r="LZA11" s="93"/>
      <c r="LZB11" s="93"/>
      <c r="LZC11" s="93"/>
      <c r="LZD11" s="93"/>
      <c r="LZE11" s="93"/>
      <c r="LZF11" s="93"/>
      <c r="LZG11" s="93"/>
      <c r="LZH11" s="93"/>
      <c r="LZI11" s="93"/>
      <c r="LZJ11" s="93"/>
      <c r="LZK11" s="93"/>
      <c r="LZL11" s="93"/>
      <c r="LZM11" s="93"/>
      <c r="LZN11" s="93"/>
      <c r="LZO11" s="93"/>
      <c r="LZP11" s="93"/>
      <c r="LZQ11" s="93"/>
      <c r="LZR11" s="93"/>
      <c r="LZS11" s="93"/>
      <c r="LZT11" s="93"/>
      <c r="LZU11" s="93"/>
      <c r="LZV11" s="93"/>
      <c r="LZW11" s="93"/>
      <c r="LZX11" s="93"/>
      <c r="LZY11" s="93"/>
      <c r="LZZ11" s="93"/>
      <c r="MAA11" s="93"/>
      <c r="MAB11" s="93"/>
      <c r="MAC11" s="93"/>
      <c r="MAD11" s="93"/>
      <c r="MAE11" s="93"/>
      <c r="MAF11" s="93"/>
      <c r="MAG11" s="93"/>
      <c r="MAH11" s="93"/>
      <c r="MAI11" s="93"/>
      <c r="MAJ11" s="93"/>
      <c r="MAK11" s="93"/>
      <c r="MAL11" s="93"/>
      <c r="MAM11" s="93"/>
      <c r="MAN11" s="93"/>
      <c r="MAO11" s="93"/>
      <c r="MAP11" s="93"/>
      <c r="MAQ11" s="93"/>
      <c r="MAR11" s="93"/>
      <c r="MAS11" s="93"/>
      <c r="MAT11" s="93"/>
      <c r="MAU11" s="93"/>
      <c r="MAV11" s="93"/>
      <c r="MAW11" s="93"/>
      <c r="MAX11" s="93"/>
      <c r="MAY11" s="93"/>
      <c r="MAZ11" s="93"/>
      <c r="MBA11" s="93"/>
      <c r="MBB11" s="93"/>
      <c r="MBC11" s="93"/>
      <c r="MBD11" s="93"/>
      <c r="MBE11" s="93"/>
      <c r="MBF11" s="93"/>
      <c r="MBG11" s="93"/>
      <c r="MBH11" s="93"/>
      <c r="MBI11" s="93"/>
      <c r="MBJ11" s="93"/>
      <c r="MBK11" s="93"/>
      <c r="MBL11" s="93"/>
      <c r="MBM11" s="93"/>
      <c r="MBN11" s="93"/>
      <c r="MBO11" s="93"/>
      <c r="MBP11" s="93"/>
      <c r="MBQ11" s="93"/>
      <c r="MBR11" s="93"/>
      <c r="MBS11" s="93"/>
      <c r="MBT11" s="93"/>
      <c r="MBU11" s="93"/>
      <c r="MBV11" s="93"/>
      <c r="MBW11" s="93"/>
      <c r="MBX11" s="93"/>
      <c r="MBY11" s="93"/>
      <c r="MBZ11" s="93"/>
      <c r="MCA11" s="93"/>
      <c r="MCB11" s="93"/>
      <c r="MCC11" s="93"/>
      <c r="MCD11" s="93"/>
      <c r="MCE11" s="93"/>
      <c r="MCF11" s="93"/>
      <c r="MCG11" s="93"/>
      <c r="MCH11" s="93"/>
      <c r="MCI11" s="93"/>
      <c r="MCJ11" s="93"/>
      <c r="MCK11" s="93"/>
      <c r="MCL11" s="93"/>
      <c r="MCM11" s="93"/>
      <c r="MCN11" s="93"/>
      <c r="MCO11" s="93"/>
      <c r="MCP11" s="93"/>
      <c r="MCQ11" s="93"/>
      <c r="MCR11" s="93"/>
      <c r="MCS11" s="93"/>
      <c r="MCT11" s="93"/>
      <c r="MCU11" s="93"/>
      <c r="MCV11" s="93"/>
      <c r="MCW11" s="93"/>
      <c r="MCX11" s="93"/>
      <c r="MCY11" s="93"/>
      <c r="MCZ11" s="93"/>
      <c r="MDA11" s="93"/>
      <c r="MDB11" s="93"/>
      <c r="MDC11" s="93"/>
      <c r="MDD11" s="93"/>
      <c r="MDE11" s="93"/>
      <c r="MDF11" s="93"/>
      <c r="MDG11" s="93"/>
      <c r="MDH11" s="93"/>
      <c r="MDI11" s="93"/>
      <c r="MDJ11" s="93"/>
      <c r="MDK11" s="93"/>
      <c r="MDL11" s="93"/>
      <c r="MDM11" s="93"/>
      <c r="MDN11" s="93"/>
      <c r="MDO11" s="93"/>
      <c r="MDP11" s="93"/>
      <c r="MDQ11" s="93"/>
      <c r="MDR11" s="93"/>
      <c r="MDS11" s="93"/>
      <c r="MDT11" s="93"/>
      <c r="MDU11" s="93"/>
      <c r="MDV11" s="93"/>
      <c r="MDW11" s="93"/>
      <c r="MDX11" s="93"/>
      <c r="MDY11" s="93"/>
      <c r="MDZ11" s="93"/>
      <c r="MEA11" s="93"/>
      <c r="MEB11" s="93"/>
      <c r="MEC11" s="93"/>
      <c r="MED11" s="93"/>
      <c r="MEE11" s="93"/>
      <c r="MEF11" s="93"/>
      <c r="MEG11" s="93"/>
      <c r="MEH11" s="93"/>
      <c r="MEI11" s="93"/>
      <c r="MEJ11" s="93"/>
      <c r="MEK11" s="93"/>
      <c r="MEL11" s="93"/>
      <c r="MEM11" s="93"/>
      <c r="MEN11" s="93"/>
      <c r="MEO11" s="93"/>
      <c r="MEP11" s="93"/>
      <c r="MEQ11" s="93"/>
      <c r="MER11" s="93"/>
      <c r="MES11" s="93"/>
      <c r="MET11" s="93"/>
      <c r="MEU11" s="93"/>
      <c r="MEV11" s="93"/>
      <c r="MEW11" s="93"/>
      <c r="MEX11" s="93"/>
      <c r="MEY11" s="93"/>
      <c r="MEZ11" s="93"/>
      <c r="MFA11" s="93"/>
      <c r="MFB11" s="93"/>
      <c r="MFC11" s="93"/>
      <c r="MFD11" s="93"/>
      <c r="MFE11" s="93"/>
      <c r="MFF11" s="93"/>
      <c r="MFG11" s="93"/>
      <c r="MFH11" s="93"/>
      <c r="MFI11" s="93"/>
      <c r="MFJ11" s="93"/>
      <c r="MFK11" s="93"/>
      <c r="MFL11" s="93"/>
      <c r="MFM11" s="93"/>
      <c r="MFN11" s="93"/>
      <c r="MFO11" s="93"/>
      <c r="MFP11" s="93"/>
      <c r="MFQ11" s="93"/>
      <c r="MFR11" s="93"/>
      <c r="MFS11" s="93"/>
      <c r="MFT11" s="93"/>
      <c r="MFU11" s="93"/>
      <c r="MFV11" s="93"/>
      <c r="MFW11" s="93"/>
      <c r="MFX11" s="93"/>
      <c r="MFY11" s="93"/>
      <c r="MFZ11" s="93"/>
      <c r="MGA11" s="93"/>
      <c r="MGB11" s="93"/>
      <c r="MGC11" s="93"/>
      <c r="MGD11" s="93"/>
      <c r="MGE11" s="93"/>
      <c r="MGF11" s="93"/>
      <c r="MGG11" s="93"/>
      <c r="MGH11" s="93"/>
      <c r="MGI11" s="93"/>
      <c r="MGJ11" s="93"/>
      <c r="MGK11" s="93"/>
      <c r="MGL11" s="93"/>
      <c r="MGM11" s="93"/>
      <c r="MGN11" s="93"/>
      <c r="MGO11" s="93"/>
      <c r="MGP11" s="93"/>
      <c r="MGQ11" s="93"/>
      <c r="MGR11" s="93"/>
      <c r="MGS11" s="93"/>
      <c r="MGT11" s="93"/>
      <c r="MGU11" s="93"/>
      <c r="MGV11" s="93"/>
      <c r="MGW11" s="93"/>
      <c r="MGX11" s="93"/>
      <c r="MGY11" s="93"/>
      <c r="MGZ11" s="93"/>
      <c r="MHA11" s="93"/>
      <c r="MHB11" s="93"/>
      <c r="MHC11" s="93"/>
      <c r="MHD11" s="93"/>
      <c r="MHE11" s="93"/>
      <c r="MHF11" s="93"/>
      <c r="MHG11" s="93"/>
      <c r="MHH11" s="93"/>
      <c r="MHI11" s="93"/>
      <c r="MHJ11" s="93"/>
      <c r="MHK11" s="93"/>
      <c r="MHL11" s="93"/>
      <c r="MHM11" s="93"/>
      <c r="MHN11" s="93"/>
      <c r="MHO11" s="93"/>
      <c r="MHP11" s="93"/>
      <c r="MHQ11" s="93"/>
      <c r="MHR11" s="93"/>
      <c r="MHS11" s="93"/>
      <c r="MHT11" s="93"/>
      <c r="MHU11" s="93"/>
      <c r="MHV11" s="93"/>
      <c r="MHW11" s="93"/>
      <c r="MHX11" s="93"/>
      <c r="MHY11" s="93"/>
      <c r="MHZ11" s="93"/>
      <c r="MIA11" s="93"/>
      <c r="MIB11" s="93"/>
      <c r="MIC11" s="93"/>
      <c r="MID11" s="93"/>
      <c r="MIE11" s="93"/>
      <c r="MIF11" s="93"/>
      <c r="MIG11" s="93"/>
      <c r="MIH11" s="93"/>
      <c r="MII11" s="93"/>
      <c r="MIJ11" s="93"/>
      <c r="MIK11" s="93"/>
      <c r="MIL11" s="93"/>
      <c r="MIM11" s="93"/>
      <c r="MIN11" s="93"/>
      <c r="MIO11" s="93"/>
      <c r="MIP11" s="93"/>
      <c r="MIQ11" s="93"/>
      <c r="MIR11" s="93"/>
      <c r="MIS11" s="93"/>
      <c r="MIT11" s="93"/>
      <c r="MIU11" s="93"/>
      <c r="MIV11" s="93"/>
      <c r="MIW11" s="93"/>
      <c r="MIX11" s="93"/>
      <c r="MIY11" s="93"/>
      <c r="MIZ11" s="93"/>
      <c r="MJA11" s="93"/>
      <c r="MJB11" s="93"/>
      <c r="MJC11" s="93"/>
      <c r="MJD11" s="93"/>
      <c r="MJE11" s="93"/>
      <c r="MJF11" s="93"/>
      <c r="MJG11" s="93"/>
      <c r="MJH11" s="93"/>
      <c r="MJI11" s="93"/>
      <c r="MJJ11" s="93"/>
      <c r="MJK11" s="93"/>
      <c r="MJL11" s="93"/>
      <c r="MJM11" s="93"/>
      <c r="MJN11" s="93"/>
      <c r="MJO11" s="93"/>
      <c r="MJP11" s="93"/>
      <c r="MJQ11" s="93"/>
      <c r="MJR11" s="93"/>
      <c r="MJS11" s="93"/>
      <c r="MJT11" s="93"/>
      <c r="MJU11" s="93"/>
      <c r="MJV11" s="93"/>
      <c r="MJW11" s="93"/>
      <c r="MJX11" s="93"/>
      <c r="MJY11" s="93"/>
      <c r="MJZ11" s="93"/>
      <c r="MKA11" s="93"/>
      <c r="MKB11" s="93"/>
      <c r="MKC11" s="93"/>
      <c r="MKD11" s="93"/>
      <c r="MKE11" s="93"/>
      <c r="MKF11" s="93"/>
      <c r="MKG11" s="93"/>
      <c r="MKH11" s="93"/>
      <c r="MKI11" s="93"/>
      <c r="MKJ11" s="93"/>
      <c r="MKK11" s="93"/>
      <c r="MKL11" s="93"/>
      <c r="MKM11" s="93"/>
      <c r="MKN11" s="93"/>
      <c r="MKO11" s="93"/>
      <c r="MKP11" s="93"/>
      <c r="MKQ11" s="93"/>
      <c r="MKR11" s="93"/>
      <c r="MKS11" s="93"/>
      <c r="MKT11" s="93"/>
      <c r="MKU11" s="93"/>
      <c r="MKV11" s="93"/>
      <c r="MKW11" s="93"/>
      <c r="MKX11" s="93"/>
      <c r="MKY11" s="93"/>
      <c r="MKZ11" s="93"/>
      <c r="MLA11" s="93"/>
      <c r="MLB11" s="93"/>
      <c r="MLC11" s="93"/>
      <c r="MLD11" s="93"/>
      <c r="MLE11" s="93"/>
      <c r="MLF11" s="93"/>
      <c r="MLG11" s="93"/>
      <c r="MLH11" s="93"/>
      <c r="MLI11" s="93"/>
      <c r="MLJ11" s="93"/>
      <c r="MLK11" s="93"/>
      <c r="MLL11" s="93"/>
      <c r="MLM11" s="93"/>
      <c r="MLN11" s="93"/>
      <c r="MLO11" s="93"/>
      <c r="MLP11" s="93"/>
      <c r="MLQ11" s="93"/>
      <c r="MLR11" s="93"/>
      <c r="MLS11" s="93"/>
      <c r="MLT11" s="93"/>
      <c r="MLU11" s="93"/>
      <c r="MLV11" s="93"/>
      <c r="MLW11" s="93"/>
      <c r="MLX11" s="93"/>
      <c r="MLY11" s="93"/>
      <c r="MLZ11" s="93"/>
      <c r="MMA11" s="93"/>
      <c r="MMB11" s="93"/>
      <c r="MMC11" s="93"/>
      <c r="MMD11" s="93"/>
      <c r="MME11" s="93"/>
      <c r="MMF11" s="93"/>
      <c r="MMG11" s="93"/>
      <c r="MMH11" s="93"/>
      <c r="MMI11" s="93"/>
      <c r="MMJ11" s="93"/>
      <c r="MMK11" s="93"/>
      <c r="MML11" s="93"/>
      <c r="MMM11" s="93"/>
      <c r="MMN11" s="93"/>
      <c r="MMO11" s="93"/>
      <c r="MMP11" s="93"/>
      <c r="MMQ11" s="93"/>
      <c r="MMR11" s="93"/>
      <c r="MMS11" s="93"/>
      <c r="MMT11" s="93"/>
      <c r="MMU11" s="93"/>
      <c r="MMV11" s="93"/>
      <c r="MMW11" s="93"/>
      <c r="MMX11" s="93"/>
      <c r="MMY11" s="93"/>
      <c r="MMZ11" s="93"/>
      <c r="MNA11" s="93"/>
      <c r="MNB11" s="93"/>
      <c r="MNC11" s="93"/>
      <c r="MND11" s="93"/>
      <c r="MNE11" s="93"/>
      <c r="MNF11" s="93"/>
      <c r="MNG11" s="93"/>
      <c r="MNH11" s="93"/>
      <c r="MNI11" s="93"/>
      <c r="MNJ11" s="93"/>
      <c r="MNK11" s="93"/>
      <c r="MNL11" s="93"/>
      <c r="MNM11" s="93"/>
      <c r="MNN11" s="93"/>
      <c r="MNO11" s="93"/>
      <c r="MNP11" s="93"/>
      <c r="MNQ11" s="93"/>
      <c r="MNR11" s="93"/>
      <c r="MNS11" s="93"/>
      <c r="MNT11" s="93"/>
      <c r="MNU11" s="93"/>
      <c r="MNV11" s="93"/>
      <c r="MNW11" s="93"/>
      <c r="MNX11" s="93"/>
      <c r="MNY11" s="93"/>
      <c r="MNZ11" s="93"/>
      <c r="MOA11" s="93"/>
      <c r="MOB11" s="93"/>
      <c r="MOC11" s="93"/>
      <c r="MOD11" s="93"/>
      <c r="MOE11" s="93"/>
      <c r="MOF11" s="93"/>
      <c r="MOG11" s="93"/>
      <c r="MOH11" s="93"/>
      <c r="MOI11" s="93"/>
      <c r="MOJ11" s="93"/>
      <c r="MOK11" s="93"/>
      <c r="MOL11" s="93"/>
      <c r="MOM11" s="93"/>
      <c r="MON11" s="93"/>
      <c r="MOO11" s="93"/>
      <c r="MOP11" s="93"/>
      <c r="MOQ11" s="93"/>
      <c r="MOR11" s="93"/>
      <c r="MOS11" s="93"/>
      <c r="MOT11" s="93"/>
      <c r="MOU11" s="93"/>
      <c r="MOV11" s="93"/>
      <c r="MOW11" s="93"/>
      <c r="MOX11" s="93"/>
      <c r="MOY11" s="93"/>
      <c r="MOZ11" s="93"/>
      <c r="MPA11" s="93"/>
      <c r="MPB11" s="93"/>
      <c r="MPC11" s="93"/>
      <c r="MPD11" s="93"/>
      <c r="MPE11" s="93"/>
      <c r="MPF11" s="93"/>
      <c r="MPG11" s="93"/>
      <c r="MPH11" s="93"/>
      <c r="MPI11" s="93"/>
      <c r="MPJ11" s="93"/>
      <c r="MPK11" s="93"/>
      <c r="MPL11" s="93"/>
      <c r="MPM11" s="93"/>
      <c r="MPN11" s="93"/>
      <c r="MPO11" s="93"/>
      <c r="MPP11" s="93"/>
      <c r="MPQ11" s="93"/>
      <c r="MPR11" s="93"/>
      <c r="MPS11" s="93"/>
      <c r="MPT11" s="93"/>
      <c r="MPU11" s="93"/>
      <c r="MPV11" s="93"/>
      <c r="MPW11" s="93"/>
      <c r="MPX11" s="93"/>
      <c r="MPY11" s="93"/>
      <c r="MPZ11" s="93"/>
      <c r="MQA11" s="93"/>
      <c r="MQB11" s="93"/>
      <c r="MQC11" s="93"/>
      <c r="MQD11" s="93"/>
      <c r="MQE11" s="93"/>
      <c r="MQF11" s="93"/>
      <c r="MQG11" s="93"/>
      <c r="MQH11" s="93"/>
      <c r="MQI11" s="93"/>
      <c r="MQJ11" s="93"/>
      <c r="MQK11" s="93"/>
      <c r="MQL11" s="93"/>
      <c r="MQM11" s="93"/>
      <c r="MQN11" s="93"/>
      <c r="MQO11" s="93"/>
      <c r="MQP11" s="93"/>
      <c r="MQQ11" s="93"/>
      <c r="MQR11" s="93"/>
      <c r="MQS11" s="93"/>
      <c r="MQT11" s="93"/>
      <c r="MQU11" s="93"/>
      <c r="MQV11" s="93"/>
      <c r="MQW11" s="93"/>
      <c r="MQX11" s="93"/>
      <c r="MQY11" s="93"/>
      <c r="MQZ11" s="93"/>
      <c r="MRA11" s="93"/>
      <c r="MRB11" s="93"/>
      <c r="MRC11" s="93"/>
      <c r="MRD11" s="93"/>
      <c r="MRE11" s="93"/>
      <c r="MRF11" s="93"/>
      <c r="MRG11" s="93"/>
      <c r="MRH11" s="93"/>
      <c r="MRI11" s="93"/>
      <c r="MRJ11" s="93"/>
      <c r="MRK11" s="93"/>
      <c r="MRL11" s="93"/>
      <c r="MRM11" s="93"/>
      <c r="MRN11" s="93"/>
      <c r="MRO11" s="93"/>
      <c r="MRP11" s="93"/>
      <c r="MRQ11" s="93"/>
      <c r="MRR11" s="93"/>
      <c r="MRS11" s="93"/>
      <c r="MRT11" s="93"/>
      <c r="MRU11" s="93"/>
      <c r="MRV11" s="93"/>
      <c r="MRW11" s="93"/>
      <c r="MRX11" s="93"/>
      <c r="MRY11" s="93"/>
      <c r="MRZ11" s="93"/>
      <c r="MSA11" s="93"/>
      <c r="MSB11" s="93"/>
      <c r="MSC11" s="93"/>
      <c r="MSD11" s="93"/>
      <c r="MSE11" s="93"/>
      <c r="MSF11" s="93"/>
      <c r="MSG11" s="93"/>
      <c r="MSH11" s="93"/>
      <c r="MSI11" s="93"/>
      <c r="MSJ11" s="93"/>
      <c r="MSK11" s="93"/>
      <c r="MSL11" s="93"/>
      <c r="MSM11" s="93"/>
      <c r="MSN11" s="93"/>
      <c r="MSO11" s="93"/>
      <c r="MSP11" s="93"/>
      <c r="MSQ11" s="93"/>
      <c r="MSR11" s="93"/>
      <c r="MSS11" s="93"/>
      <c r="MST11" s="93"/>
      <c r="MSU11" s="93"/>
      <c r="MSV11" s="93"/>
      <c r="MSW11" s="93"/>
      <c r="MSX11" s="93"/>
      <c r="MSY11" s="93"/>
      <c r="MSZ11" s="93"/>
      <c r="MTA11" s="93"/>
      <c r="MTB11" s="93"/>
      <c r="MTC11" s="93"/>
      <c r="MTD11" s="93"/>
      <c r="MTE11" s="93"/>
      <c r="MTF11" s="93"/>
      <c r="MTG11" s="93"/>
      <c r="MTH11" s="93"/>
      <c r="MTI11" s="93"/>
      <c r="MTJ11" s="93"/>
      <c r="MTK11" s="93"/>
      <c r="MTL11" s="93"/>
      <c r="MTM11" s="93"/>
      <c r="MTN11" s="93"/>
      <c r="MTO11" s="93"/>
      <c r="MTP11" s="93"/>
      <c r="MTQ11" s="93"/>
      <c r="MTR11" s="93"/>
      <c r="MTS11" s="93"/>
      <c r="MTT11" s="93"/>
      <c r="MTU11" s="93"/>
      <c r="MTV11" s="93"/>
      <c r="MTW11" s="93"/>
      <c r="MTX11" s="93"/>
      <c r="MTY11" s="93"/>
      <c r="MTZ11" s="93"/>
      <c r="MUA11" s="93"/>
      <c r="MUB11" s="93"/>
      <c r="MUC11" s="93"/>
      <c r="MUD11" s="93"/>
      <c r="MUE11" s="93"/>
      <c r="MUF11" s="93"/>
      <c r="MUG11" s="93"/>
      <c r="MUH11" s="93"/>
      <c r="MUI11" s="93"/>
      <c r="MUJ11" s="93"/>
      <c r="MUK11" s="93"/>
      <c r="MUL11" s="93"/>
      <c r="MUM11" s="93"/>
      <c r="MUN11" s="93"/>
      <c r="MUO11" s="93"/>
      <c r="MUP11" s="93"/>
      <c r="MUQ11" s="93"/>
      <c r="MUR11" s="93"/>
      <c r="MUS11" s="93"/>
      <c r="MUT11" s="93"/>
      <c r="MUU11" s="93"/>
      <c r="MUV11" s="93"/>
      <c r="MUW11" s="93"/>
      <c r="MUX11" s="93"/>
      <c r="MUY11" s="93"/>
      <c r="MUZ11" s="93"/>
      <c r="MVA11" s="93"/>
      <c r="MVB11" s="93"/>
      <c r="MVC11" s="93"/>
      <c r="MVD11" s="93"/>
      <c r="MVE11" s="93"/>
      <c r="MVF11" s="93"/>
      <c r="MVG11" s="93"/>
      <c r="MVH11" s="93"/>
      <c r="MVI11" s="93"/>
      <c r="MVJ11" s="93"/>
      <c r="MVK11" s="93"/>
      <c r="MVL11" s="93"/>
      <c r="MVM11" s="93"/>
      <c r="MVN11" s="93"/>
      <c r="MVO11" s="93"/>
      <c r="MVP11" s="93"/>
      <c r="MVQ11" s="93"/>
      <c r="MVR11" s="93"/>
      <c r="MVS11" s="93"/>
      <c r="MVT11" s="93"/>
      <c r="MVU11" s="93"/>
      <c r="MVV11" s="93"/>
      <c r="MVW11" s="93"/>
      <c r="MVX11" s="93"/>
      <c r="MVY11" s="93"/>
      <c r="MVZ11" s="93"/>
      <c r="MWA11" s="93"/>
      <c r="MWB11" s="93"/>
      <c r="MWC11" s="93"/>
      <c r="MWD11" s="93"/>
      <c r="MWE11" s="93"/>
      <c r="MWF11" s="93"/>
      <c r="MWG11" s="93"/>
      <c r="MWH11" s="93"/>
      <c r="MWI11" s="93"/>
      <c r="MWJ11" s="93"/>
      <c r="MWK11" s="93"/>
      <c r="MWL11" s="93"/>
      <c r="MWM11" s="93"/>
      <c r="MWN11" s="93"/>
      <c r="MWO11" s="93"/>
      <c r="MWP11" s="93"/>
      <c r="MWQ11" s="93"/>
      <c r="MWR11" s="93"/>
      <c r="MWS11" s="93"/>
      <c r="MWT11" s="93"/>
      <c r="MWU11" s="93"/>
      <c r="MWV11" s="93"/>
      <c r="MWW11" s="93"/>
      <c r="MWX11" s="93"/>
      <c r="MWY11" s="93"/>
      <c r="MWZ11" s="93"/>
      <c r="MXA11" s="93"/>
      <c r="MXB11" s="93"/>
      <c r="MXC11" s="93"/>
      <c r="MXD11" s="93"/>
      <c r="MXE11" s="93"/>
      <c r="MXF11" s="93"/>
      <c r="MXG11" s="93"/>
      <c r="MXH11" s="93"/>
      <c r="MXI11" s="93"/>
      <c r="MXJ11" s="93"/>
      <c r="MXK11" s="93"/>
      <c r="MXL11" s="93"/>
      <c r="MXM11" s="93"/>
      <c r="MXN11" s="93"/>
      <c r="MXO11" s="93"/>
      <c r="MXP11" s="93"/>
      <c r="MXQ11" s="93"/>
      <c r="MXR11" s="93"/>
      <c r="MXS11" s="93"/>
      <c r="MXT11" s="93"/>
      <c r="MXU11" s="93"/>
      <c r="MXV11" s="93"/>
      <c r="MXW11" s="93"/>
      <c r="MXX11" s="93"/>
      <c r="MXY11" s="93"/>
      <c r="MXZ11" s="93"/>
      <c r="MYA11" s="93"/>
      <c r="MYB11" s="93"/>
      <c r="MYC11" s="93"/>
      <c r="MYD11" s="93"/>
      <c r="MYE11" s="93"/>
      <c r="MYF11" s="93"/>
      <c r="MYG11" s="93"/>
      <c r="MYH11" s="93"/>
      <c r="MYI11" s="93"/>
      <c r="MYJ11" s="93"/>
      <c r="MYK11" s="93"/>
      <c r="MYL11" s="93"/>
      <c r="MYM11" s="93"/>
      <c r="MYN11" s="93"/>
      <c r="MYO11" s="93"/>
      <c r="MYP11" s="93"/>
      <c r="MYQ11" s="93"/>
      <c r="MYR11" s="93"/>
      <c r="MYS11" s="93"/>
      <c r="MYT11" s="93"/>
      <c r="MYU11" s="93"/>
      <c r="MYV11" s="93"/>
      <c r="MYW11" s="93"/>
      <c r="MYX11" s="93"/>
      <c r="MYY11" s="93"/>
      <c r="MYZ11" s="93"/>
      <c r="MZA11" s="93"/>
      <c r="MZB11" s="93"/>
      <c r="MZC11" s="93"/>
      <c r="MZD11" s="93"/>
      <c r="MZE11" s="93"/>
      <c r="MZF11" s="93"/>
      <c r="MZG11" s="93"/>
      <c r="MZH11" s="93"/>
      <c r="MZI11" s="93"/>
      <c r="MZJ11" s="93"/>
      <c r="MZK11" s="93"/>
      <c r="MZL11" s="93"/>
      <c r="MZM11" s="93"/>
      <c r="MZN11" s="93"/>
      <c r="MZO11" s="93"/>
      <c r="MZP11" s="93"/>
      <c r="MZQ11" s="93"/>
      <c r="MZR11" s="93"/>
      <c r="MZS11" s="93"/>
      <c r="MZT11" s="93"/>
      <c r="MZU11" s="93"/>
      <c r="MZV11" s="93"/>
      <c r="MZW11" s="93"/>
      <c r="MZX11" s="93"/>
      <c r="MZY11" s="93"/>
      <c r="MZZ11" s="93"/>
      <c r="NAA11" s="93"/>
      <c r="NAB11" s="93"/>
      <c r="NAC11" s="93"/>
      <c r="NAD11" s="93"/>
      <c r="NAE11" s="93"/>
      <c r="NAF11" s="93"/>
      <c r="NAG11" s="93"/>
      <c r="NAH11" s="93"/>
      <c r="NAI11" s="93"/>
      <c r="NAJ11" s="93"/>
      <c r="NAK11" s="93"/>
      <c r="NAL11" s="93"/>
      <c r="NAM11" s="93"/>
      <c r="NAN11" s="93"/>
      <c r="NAO11" s="93"/>
      <c r="NAP11" s="93"/>
      <c r="NAQ11" s="93"/>
      <c r="NAR11" s="93"/>
      <c r="NAS11" s="93"/>
      <c r="NAT11" s="93"/>
      <c r="NAU11" s="93"/>
      <c r="NAV11" s="93"/>
      <c r="NAW11" s="93"/>
      <c r="NAX11" s="93"/>
      <c r="NAY11" s="93"/>
      <c r="NAZ11" s="93"/>
      <c r="NBA11" s="93"/>
      <c r="NBB11" s="93"/>
      <c r="NBC11" s="93"/>
      <c r="NBD11" s="93"/>
      <c r="NBE11" s="93"/>
      <c r="NBF11" s="93"/>
      <c r="NBG11" s="93"/>
      <c r="NBH11" s="93"/>
      <c r="NBI11" s="93"/>
      <c r="NBJ11" s="93"/>
      <c r="NBK11" s="93"/>
      <c r="NBL11" s="93"/>
      <c r="NBM11" s="93"/>
      <c r="NBN11" s="93"/>
      <c r="NBO11" s="93"/>
      <c r="NBP11" s="93"/>
      <c r="NBQ11" s="93"/>
      <c r="NBR11" s="93"/>
      <c r="NBS11" s="93"/>
      <c r="NBT11" s="93"/>
      <c r="NBU11" s="93"/>
      <c r="NBV11" s="93"/>
      <c r="NBW11" s="93"/>
      <c r="NBX11" s="93"/>
      <c r="NBY11" s="93"/>
      <c r="NBZ11" s="93"/>
      <c r="NCA11" s="93"/>
      <c r="NCB11" s="93"/>
      <c r="NCC11" s="93"/>
      <c r="NCD11" s="93"/>
      <c r="NCE11" s="93"/>
      <c r="NCF11" s="93"/>
      <c r="NCG11" s="93"/>
      <c r="NCH11" s="93"/>
      <c r="NCI11" s="93"/>
      <c r="NCJ11" s="93"/>
      <c r="NCK11" s="93"/>
      <c r="NCL11" s="93"/>
      <c r="NCM11" s="93"/>
      <c r="NCN11" s="93"/>
      <c r="NCO11" s="93"/>
      <c r="NCP11" s="93"/>
      <c r="NCQ11" s="93"/>
      <c r="NCR11" s="93"/>
      <c r="NCS11" s="93"/>
      <c r="NCT11" s="93"/>
      <c r="NCU11" s="93"/>
      <c r="NCV11" s="93"/>
      <c r="NCW11" s="93"/>
      <c r="NCX11" s="93"/>
      <c r="NCY11" s="93"/>
      <c r="NCZ11" s="93"/>
      <c r="NDA11" s="93"/>
      <c r="NDB11" s="93"/>
      <c r="NDC11" s="93"/>
      <c r="NDD11" s="93"/>
      <c r="NDE11" s="93"/>
      <c r="NDF11" s="93"/>
      <c r="NDG11" s="93"/>
      <c r="NDH11" s="93"/>
      <c r="NDI11" s="93"/>
      <c r="NDJ11" s="93"/>
      <c r="NDK11" s="93"/>
      <c r="NDL11" s="93"/>
      <c r="NDM11" s="93"/>
      <c r="NDN11" s="93"/>
      <c r="NDO11" s="93"/>
      <c r="NDP11" s="93"/>
      <c r="NDQ11" s="93"/>
      <c r="NDR11" s="93"/>
      <c r="NDS11" s="93"/>
      <c r="NDT11" s="93"/>
      <c r="NDU11" s="93"/>
      <c r="NDV11" s="93"/>
      <c r="NDW11" s="93"/>
      <c r="NDX11" s="93"/>
      <c r="NDY11" s="93"/>
      <c r="NDZ11" s="93"/>
      <c r="NEA11" s="93"/>
      <c r="NEB11" s="93"/>
      <c r="NEC11" s="93"/>
      <c r="NED11" s="93"/>
      <c r="NEE11" s="93"/>
      <c r="NEF11" s="93"/>
      <c r="NEG11" s="93"/>
      <c r="NEH11" s="93"/>
      <c r="NEI11" s="93"/>
      <c r="NEJ11" s="93"/>
      <c r="NEK11" s="93"/>
      <c r="NEL11" s="93"/>
      <c r="NEM11" s="93"/>
      <c r="NEN11" s="93"/>
      <c r="NEO11" s="93"/>
      <c r="NEP11" s="93"/>
      <c r="NEQ11" s="93"/>
      <c r="NER11" s="93"/>
      <c r="NES11" s="93"/>
      <c r="NET11" s="93"/>
      <c r="NEU11" s="93"/>
      <c r="NEV11" s="93"/>
      <c r="NEW11" s="93"/>
      <c r="NEX11" s="93"/>
      <c r="NEY11" s="93"/>
      <c r="NEZ11" s="93"/>
      <c r="NFA11" s="93"/>
      <c r="NFB11" s="93"/>
      <c r="NFC11" s="93"/>
      <c r="NFD11" s="93"/>
      <c r="NFE11" s="93"/>
      <c r="NFF11" s="93"/>
      <c r="NFG11" s="93"/>
      <c r="NFH11" s="93"/>
      <c r="NFI11" s="93"/>
      <c r="NFJ11" s="93"/>
      <c r="NFK11" s="93"/>
      <c r="NFL11" s="93"/>
      <c r="NFM11" s="93"/>
      <c r="NFN11" s="93"/>
      <c r="NFO11" s="93"/>
      <c r="NFP11" s="93"/>
      <c r="NFQ11" s="93"/>
      <c r="NFR11" s="93"/>
      <c r="NFS11" s="93"/>
      <c r="NFT11" s="93"/>
      <c r="NFU11" s="93"/>
      <c r="NFV11" s="93"/>
      <c r="NFW11" s="93"/>
      <c r="NFX11" s="93"/>
      <c r="NFY11" s="93"/>
      <c r="NFZ11" s="93"/>
      <c r="NGA11" s="93"/>
      <c r="NGB11" s="93"/>
      <c r="NGC11" s="93"/>
      <c r="NGD11" s="93"/>
      <c r="NGE11" s="93"/>
      <c r="NGF11" s="93"/>
      <c r="NGG11" s="93"/>
      <c r="NGH11" s="93"/>
      <c r="NGI11" s="93"/>
      <c r="NGJ11" s="93"/>
      <c r="NGK11" s="93"/>
      <c r="NGL11" s="93"/>
      <c r="NGM11" s="93"/>
      <c r="NGN11" s="93"/>
      <c r="NGO11" s="93"/>
      <c r="NGP11" s="93"/>
      <c r="NGQ11" s="93"/>
      <c r="NGR11" s="93"/>
      <c r="NGS11" s="93"/>
      <c r="NGT11" s="93"/>
      <c r="NGU11" s="93"/>
      <c r="NGV11" s="93"/>
      <c r="NGW11" s="93"/>
      <c r="NGX11" s="93"/>
      <c r="NGY11" s="93"/>
      <c r="NGZ11" s="93"/>
      <c r="NHA11" s="93"/>
      <c r="NHB11" s="93"/>
      <c r="NHC11" s="93"/>
      <c r="NHD11" s="93"/>
      <c r="NHE11" s="93"/>
      <c r="NHF11" s="93"/>
      <c r="NHG11" s="93"/>
      <c r="NHH11" s="93"/>
      <c r="NHI11" s="93"/>
      <c r="NHJ11" s="93"/>
      <c r="NHK11" s="93"/>
      <c r="NHL11" s="93"/>
      <c r="NHM11" s="93"/>
      <c r="NHN11" s="93"/>
      <c r="NHO11" s="93"/>
      <c r="NHP11" s="93"/>
      <c r="NHQ11" s="93"/>
      <c r="NHR11" s="93"/>
      <c r="NHS11" s="93"/>
      <c r="NHT11" s="93"/>
      <c r="NHU11" s="93"/>
      <c r="NHV11" s="93"/>
      <c r="NHW11" s="93"/>
      <c r="NHX11" s="93"/>
      <c r="NHY11" s="93"/>
      <c r="NHZ11" s="93"/>
      <c r="NIA11" s="93"/>
      <c r="NIB11" s="93"/>
      <c r="NIC11" s="93"/>
      <c r="NID11" s="93"/>
      <c r="NIE11" s="93"/>
      <c r="NIF11" s="93"/>
      <c r="NIG11" s="93"/>
      <c r="NIH11" s="93"/>
      <c r="NII11" s="93"/>
      <c r="NIJ11" s="93"/>
      <c r="NIK11" s="93"/>
      <c r="NIL11" s="93"/>
      <c r="NIM11" s="93"/>
      <c r="NIN11" s="93"/>
      <c r="NIO11" s="93"/>
      <c r="NIP11" s="93"/>
      <c r="NIQ11" s="93"/>
      <c r="NIR11" s="93"/>
      <c r="NIS11" s="93"/>
      <c r="NIT11" s="93"/>
      <c r="NIU11" s="93"/>
      <c r="NIV11" s="93"/>
      <c r="NIW11" s="93"/>
      <c r="NIX11" s="93"/>
      <c r="NIY11" s="93"/>
      <c r="NIZ11" s="93"/>
      <c r="NJA11" s="93"/>
      <c r="NJB11" s="93"/>
      <c r="NJC11" s="93"/>
      <c r="NJD11" s="93"/>
      <c r="NJE11" s="93"/>
      <c r="NJF11" s="93"/>
      <c r="NJG11" s="93"/>
      <c r="NJH11" s="93"/>
      <c r="NJI11" s="93"/>
      <c r="NJJ11" s="93"/>
      <c r="NJK11" s="93"/>
      <c r="NJL11" s="93"/>
      <c r="NJM11" s="93"/>
      <c r="NJN11" s="93"/>
      <c r="NJO11" s="93"/>
      <c r="NJP11" s="93"/>
      <c r="NJQ11" s="93"/>
      <c r="NJR11" s="93"/>
      <c r="NJS11" s="93"/>
      <c r="NJT11" s="93"/>
      <c r="NJU11" s="93"/>
      <c r="NJV11" s="93"/>
      <c r="NJW11" s="93"/>
      <c r="NJX11" s="93"/>
      <c r="NJY11" s="93"/>
      <c r="NJZ11" s="93"/>
      <c r="NKA11" s="93"/>
      <c r="NKB11" s="93"/>
      <c r="NKC11" s="93"/>
      <c r="NKD11" s="93"/>
      <c r="NKE11" s="93"/>
      <c r="NKF11" s="93"/>
      <c r="NKG11" s="93"/>
      <c r="NKH11" s="93"/>
      <c r="NKI11" s="93"/>
      <c r="NKJ11" s="93"/>
      <c r="NKK11" s="93"/>
      <c r="NKL11" s="93"/>
      <c r="NKM11" s="93"/>
      <c r="NKN11" s="93"/>
      <c r="NKO11" s="93"/>
      <c r="NKP11" s="93"/>
      <c r="NKQ11" s="93"/>
      <c r="NKR11" s="93"/>
      <c r="NKS11" s="93"/>
      <c r="NKT11" s="93"/>
      <c r="NKU11" s="93"/>
      <c r="NKV11" s="93"/>
      <c r="NKW11" s="93"/>
      <c r="NKX11" s="93"/>
      <c r="NKY11" s="93"/>
      <c r="NKZ11" s="93"/>
      <c r="NLA11" s="93"/>
      <c r="NLB11" s="93"/>
      <c r="NLC11" s="93"/>
      <c r="NLD11" s="93"/>
      <c r="NLE11" s="93"/>
      <c r="NLF11" s="93"/>
      <c r="NLG11" s="93"/>
      <c r="NLH11" s="93"/>
      <c r="NLI11" s="93"/>
      <c r="NLJ11" s="93"/>
      <c r="NLK11" s="93"/>
      <c r="NLL11" s="93"/>
      <c r="NLM11" s="93"/>
      <c r="NLN11" s="93"/>
      <c r="NLO11" s="93"/>
      <c r="NLP11" s="93"/>
      <c r="NLQ11" s="93"/>
      <c r="NLR11" s="93"/>
      <c r="NLS11" s="93"/>
      <c r="NLT11" s="93"/>
      <c r="NLU11" s="93"/>
      <c r="NLV11" s="93"/>
      <c r="NLW11" s="93"/>
      <c r="NLX11" s="93"/>
      <c r="NLY11" s="93"/>
      <c r="NLZ11" s="93"/>
      <c r="NMA11" s="93"/>
      <c r="NMB11" s="93"/>
      <c r="NMC11" s="93"/>
      <c r="NMD11" s="93"/>
      <c r="NME11" s="93"/>
      <c r="NMF11" s="93"/>
      <c r="NMG11" s="93"/>
      <c r="NMH11" s="93"/>
      <c r="NMI11" s="93"/>
      <c r="NMJ11" s="93"/>
      <c r="NMK11" s="93"/>
      <c r="NML11" s="93"/>
      <c r="NMM11" s="93"/>
      <c r="NMN11" s="93"/>
      <c r="NMO11" s="93"/>
      <c r="NMP11" s="93"/>
      <c r="NMQ11" s="93"/>
      <c r="NMR11" s="93"/>
      <c r="NMS11" s="93"/>
      <c r="NMT11" s="93"/>
      <c r="NMU11" s="93"/>
      <c r="NMV11" s="93"/>
      <c r="NMW11" s="93"/>
      <c r="NMX11" s="93"/>
      <c r="NMY11" s="93"/>
      <c r="NMZ11" s="93"/>
      <c r="NNA11" s="93"/>
      <c r="NNB11" s="93"/>
      <c r="NNC11" s="93"/>
      <c r="NND11" s="93"/>
      <c r="NNE11" s="93"/>
      <c r="NNF11" s="93"/>
      <c r="NNG11" s="93"/>
      <c r="NNH11" s="93"/>
      <c r="NNI11" s="93"/>
      <c r="NNJ11" s="93"/>
      <c r="NNK11" s="93"/>
      <c r="NNL11" s="93"/>
      <c r="NNM11" s="93"/>
      <c r="NNN11" s="93"/>
      <c r="NNO11" s="93"/>
      <c r="NNP11" s="93"/>
      <c r="NNQ11" s="93"/>
      <c r="NNR11" s="93"/>
      <c r="NNS11" s="93"/>
      <c r="NNT11" s="93"/>
      <c r="NNU11" s="93"/>
      <c r="NNV11" s="93"/>
      <c r="NNW11" s="93"/>
      <c r="NNX11" s="93"/>
      <c r="NNY11" s="93"/>
      <c r="NNZ11" s="93"/>
      <c r="NOA11" s="93"/>
      <c r="NOB11" s="93"/>
      <c r="NOC11" s="93"/>
      <c r="NOD11" s="93"/>
      <c r="NOE11" s="93"/>
      <c r="NOF11" s="93"/>
      <c r="NOG11" s="93"/>
      <c r="NOH11" s="93"/>
      <c r="NOI11" s="93"/>
      <c r="NOJ11" s="93"/>
      <c r="NOK11" s="93"/>
      <c r="NOL11" s="93"/>
      <c r="NOM11" s="93"/>
      <c r="NON11" s="93"/>
      <c r="NOO11" s="93"/>
      <c r="NOP11" s="93"/>
      <c r="NOQ11" s="93"/>
      <c r="NOR11" s="93"/>
      <c r="NOS11" s="93"/>
      <c r="NOT11" s="93"/>
      <c r="NOU11" s="93"/>
      <c r="NOV11" s="93"/>
      <c r="NOW11" s="93"/>
      <c r="NOX11" s="93"/>
      <c r="NOY11" s="93"/>
      <c r="NOZ11" s="93"/>
      <c r="NPA11" s="93"/>
      <c r="NPB11" s="93"/>
      <c r="NPC11" s="93"/>
      <c r="NPD11" s="93"/>
      <c r="NPE11" s="93"/>
      <c r="NPF11" s="93"/>
      <c r="NPG11" s="93"/>
      <c r="NPH11" s="93"/>
      <c r="NPI11" s="93"/>
      <c r="NPJ11" s="93"/>
      <c r="NPK11" s="93"/>
      <c r="NPL11" s="93"/>
      <c r="NPM11" s="93"/>
      <c r="NPN11" s="93"/>
      <c r="NPO11" s="93"/>
      <c r="NPP11" s="93"/>
      <c r="NPQ11" s="93"/>
      <c r="NPR11" s="93"/>
      <c r="NPS11" s="93"/>
      <c r="NPT11" s="93"/>
      <c r="NPU11" s="93"/>
      <c r="NPV11" s="93"/>
      <c r="NPW11" s="93"/>
      <c r="NPX11" s="93"/>
      <c r="NPY11" s="93"/>
      <c r="NPZ11" s="93"/>
      <c r="NQA11" s="93"/>
      <c r="NQB11" s="93"/>
      <c r="NQC11" s="93"/>
      <c r="NQD11" s="93"/>
      <c r="NQE11" s="93"/>
      <c r="NQF11" s="93"/>
      <c r="NQG11" s="93"/>
      <c r="NQH11" s="93"/>
      <c r="NQI11" s="93"/>
      <c r="NQJ11" s="93"/>
      <c r="NQK11" s="93"/>
      <c r="NQL11" s="93"/>
      <c r="NQM11" s="93"/>
      <c r="NQN11" s="93"/>
      <c r="NQO11" s="93"/>
      <c r="NQP11" s="93"/>
      <c r="NQQ11" s="93"/>
      <c r="NQR11" s="93"/>
      <c r="NQS11" s="93"/>
      <c r="NQT11" s="93"/>
      <c r="NQU11" s="93"/>
      <c r="NQV11" s="93"/>
      <c r="NQW11" s="93"/>
      <c r="NQX11" s="93"/>
      <c r="NQY11" s="93"/>
      <c r="NQZ11" s="93"/>
      <c r="NRA11" s="93"/>
      <c r="NRB11" s="93"/>
      <c r="NRC11" s="93"/>
      <c r="NRD11" s="93"/>
      <c r="NRE11" s="93"/>
      <c r="NRF11" s="93"/>
      <c r="NRG11" s="93"/>
      <c r="NRH11" s="93"/>
      <c r="NRI11" s="93"/>
      <c r="NRJ11" s="93"/>
      <c r="NRK11" s="93"/>
      <c r="NRL11" s="93"/>
      <c r="NRM11" s="93"/>
      <c r="NRN11" s="93"/>
      <c r="NRO11" s="93"/>
      <c r="NRP11" s="93"/>
      <c r="NRQ11" s="93"/>
      <c r="NRR11" s="93"/>
      <c r="NRS11" s="93"/>
      <c r="NRT11" s="93"/>
      <c r="NRU11" s="93"/>
      <c r="NRV11" s="93"/>
      <c r="NRW11" s="93"/>
      <c r="NRX11" s="93"/>
      <c r="NRY11" s="93"/>
      <c r="NRZ11" s="93"/>
      <c r="NSA11" s="93"/>
      <c r="NSB11" s="93"/>
      <c r="NSC11" s="93"/>
      <c r="NSD11" s="93"/>
      <c r="NSE11" s="93"/>
      <c r="NSF11" s="93"/>
      <c r="NSG11" s="93"/>
      <c r="NSH11" s="93"/>
      <c r="NSI11" s="93"/>
      <c r="NSJ11" s="93"/>
      <c r="NSK11" s="93"/>
      <c r="NSL11" s="93"/>
      <c r="NSM11" s="93"/>
      <c r="NSN11" s="93"/>
      <c r="NSO11" s="93"/>
      <c r="NSP11" s="93"/>
      <c r="NSQ11" s="93"/>
      <c r="NSR11" s="93"/>
      <c r="NSS11" s="93"/>
      <c r="NST11" s="93"/>
      <c r="NSU11" s="93"/>
      <c r="NSV11" s="93"/>
      <c r="NSW11" s="93"/>
      <c r="NSX11" s="93"/>
      <c r="NSY11" s="93"/>
      <c r="NSZ11" s="93"/>
      <c r="NTA11" s="93"/>
      <c r="NTB11" s="93"/>
      <c r="NTC11" s="93"/>
      <c r="NTD11" s="93"/>
      <c r="NTE11" s="93"/>
      <c r="NTF11" s="93"/>
      <c r="NTG11" s="93"/>
      <c r="NTH11" s="93"/>
      <c r="NTI11" s="93"/>
      <c r="NTJ11" s="93"/>
      <c r="NTK11" s="93"/>
      <c r="NTL11" s="93"/>
      <c r="NTM11" s="93"/>
      <c r="NTN11" s="93"/>
      <c r="NTO11" s="93"/>
      <c r="NTP11" s="93"/>
      <c r="NTQ11" s="93"/>
      <c r="NTR11" s="93"/>
      <c r="NTS11" s="93"/>
      <c r="NTT11" s="93"/>
      <c r="NTU11" s="93"/>
      <c r="NTV11" s="93"/>
      <c r="NTW11" s="93"/>
      <c r="NTX11" s="93"/>
      <c r="NTY11" s="93"/>
      <c r="NTZ11" s="93"/>
      <c r="NUA11" s="93"/>
      <c r="NUB11" s="93"/>
      <c r="NUC11" s="93"/>
      <c r="NUD11" s="93"/>
      <c r="NUE11" s="93"/>
      <c r="NUF11" s="93"/>
      <c r="NUG11" s="93"/>
      <c r="NUH11" s="93"/>
      <c r="NUI11" s="93"/>
      <c r="NUJ11" s="93"/>
      <c r="NUK11" s="93"/>
      <c r="NUL11" s="93"/>
      <c r="NUM11" s="93"/>
      <c r="NUN11" s="93"/>
      <c r="NUO11" s="93"/>
      <c r="NUP11" s="93"/>
      <c r="NUQ11" s="93"/>
      <c r="NUR11" s="93"/>
      <c r="NUS11" s="93"/>
      <c r="NUT11" s="93"/>
      <c r="NUU11" s="93"/>
      <c r="NUV11" s="93"/>
      <c r="NUW11" s="93"/>
      <c r="NUX11" s="93"/>
      <c r="NUY11" s="93"/>
      <c r="NUZ11" s="93"/>
      <c r="NVA11" s="93"/>
      <c r="NVB11" s="93"/>
      <c r="NVC11" s="93"/>
      <c r="NVD11" s="93"/>
      <c r="NVE11" s="93"/>
      <c r="NVF11" s="93"/>
      <c r="NVG11" s="93"/>
      <c r="NVH11" s="93"/>
      <c r="NVI11" s="93"/>
      <c r="NVJ11" s="93"/>
      <c r="NVK11" s="93"/>
      <c r="NVL11" s="93"/>
      <c r="NVM11" s="93"/>
      <c r="NVN11" s="93"/>
      <c r="NVO11" s="93"/>
      <c r="NVP11" s="93"/>
      <c r="NVQ11" s="93"/>
      <c r="NVR11" s="93"/>
      <c r="NVS11" s="93"/>
      <c r="NVT11" s="93"/>
      <c r="NVU11" s="93"/>
      <c r="NVV11" s="93"/>
      <c r="NVW11" s="93"/>
      <c r="NVX11" s="93"/>
      <c r="NVY11" s="93"/>
      <c r="NVZ11" s="93"/>
      <c r="NWA11" s="93"/>
      <c r="NWB11" s="93"/>
      <c r="NWC11" s="93"/>
      <c r="NWD11" s="93"/>
      <c r="NWE11" s="93"/>
      <c r="NWF11" s="93"/>
      <c r="NWG11" s="93"/>
      <c r="NWH11" s="93"/>
      <c r="NWI11" s="93"/>
      <c r="NWJ11" s="93"/>
      <c r="NWK11" s="93"/>
      <c r="NWL11" s="93"/>
      <c r="NWM11" s="93"/>
      <c r="NWN11" s="93"/>
      <c r="NWO11" s="93"/>
      <c r="NWP11" s="93"/>
      <c r="NWQ11" s="93"/>
      <c r="NWR11" s="93"/>
      <c r="NWS11" s="93"/>
      <c r="NWT11" s="93"/>
      <c r="NWU11" s="93"/>
      <c r="NWV11" s="93"/>
      <c r="NWW11" s="93"/>
      <c r="NWX11" s="93"/>
      <c r="NWY11" s="93"/>
      <c r="NWZ11" s="93"/>
      <c r="NXA11" s="93"/>
      <c r="NXB11" s="93"/>
      <c r="NXC11" s="93"/>
      <c r="NXD11" s="93"/>
      <c r="NXE11" s="93"/>
      <c r="NXF11" s="93"/>
      <c r="NXG11" s="93"/>
      <c r="NXH11" s="93"/>
      <c r="NXI11" s="93"/>
      <c r="NXJ11" s="93"/>
      <c r="NXK11" s="93"/>
      <c r="NXL11" s="93"/>
      <c r="NXM11" s="93"/>
      <c r="NXN11" s="93"/>
      <c r="NXO11" s="93"/>
      <c r="NXP11" s="93"/>
      <c r="NXQ11" s="93"/>
      <c r="NXR11" s="93"/>
      <c r="NXS11" s="93"/>
      <c r="NXT11" s="93"/>
      <c r="NXU11" s="93"/>
      <c r="NXV11" s="93"/>
      <c r="NXW11" s="93"/>
      <c r="NXX11" s="93"/>
      <c r="NXY11" s="93"/>
      <c r="NXZ11" s="93"/>
      <c r="NYA11" s="93"/>
      <c r="NYB11" s="93"/>
      <c r="NYC11" s="93"/>
      <c r="NYD11" s="93"/>
      <c r="NYE11" s="93"/>
      <c r="NYF11" s="93"/>
      <c r="NYG11" s="93"/>
      <c r="NYH11" s="93"/>
      <c r="NYI11" s="93"/>
      <c r="NYJ11" s="93"/>
      <c r="NYK11" s="93"/>
      <c r="NYL11" s="93"/>
      <c r="NYM11" s="93"/>
      <c r="NYN11" s="93"/>
      <c r="NYO11" s="93"/>
      <c r="NYP11" s="93"/>
      <c r="NYQ11" s="93"/>
      <c r="NYR11" s="93"/>
      <c r="NYS11" s="93"/>
      <c r="NYT11" s="93"/>
      <c r="NYU11" s="93"/>
      <c r="NYV11" s="93"/>
      <c r="NYW11" s="93"/>
      <c r="NYX11" s="93"/>
      <c r="NYY11" s="93"/>
      <c r="NYZ11" s="93"/>
      <c r="NZA11" s="93"/>
      <c r="NZB11" s="93"/>
      <c r="NZC11" s="93"/>
      <c r="NZD11" s="93"/>
      <c r="NZE11" s="93"/>
      <c r="NZF11" s="93"/>
      <c r="NZG11" s="93"/>
      <c r="NZH11" s="93"/>
      <c r="NZI11" s="93"/>
      <c r="NZJ11" s="93"/>
      <c r="NZK11" s="93"/>
      <c r="NZL11" s="93"/>
      <c r="NZM11" s="93"/>
      <c r="NZN11" s="93"/>
      <c r="NZO11" s="93"/>
      <c r="NZP11" s="93"/>
      <c r="NZQ11" s="93"/>
      <c r="NZR11" s="93"/>
      <c r="NZS11" s="93"/>
      <c r="NZT11" s="93"/>
      <c r="NZU11" s="93"/>
      <c r="NZV11" s="93"/>
      <c r="NZW11" s="93"/>
      <c r="NZX11" s="93"/>
      <c r="NZY11" s="93"/>
      <c r="NZZ11" s="93"/>
      <c r="OAA11" s="93"/>
      <c r="OAB11" s="93"/>
      <c r="OAC11" s="93"/>
      <c r="OAD11" s="93"/>
      <c r="OAE11" s="93"/>
      <c r="OAF11" s="93"/>
      <c r="OAG11" s="93"/>
      <c r="OAH11" s="93"/>
      <c r="OAI11" s="93"/>
      <c r="OAJ11" s="93"/>
      <c r="OAK11" s="93"/>
      <c r="OAL11" s="93"/>
      <c r="OAM11" s="93"/>
      <c r="OAN11" s="93"/>
      <c r="OAO11" s="93"/>
      <c r="OAP11" s="93"/>
      <c r="OAQ11" s="93"/>
      <c r="OAR11" s="93"/>
      <c r="OAS11" s="93"/>
      <c r="OAT11" s="93"/>
      <c r="OAU11" s="93"/>
      <c r="OAV11" s="93"/>
      <c r="OAW11" s="93"/>
      <c r="OAX11" s="93"/>
      <c r="OAY11" s="93"/>
      <c r="OAZ11" s="93"/>
      <c r="OBA11" s="93"/>
      <c r="OBB11" s="93"/>
      <c r="OBC11" s="93"/>
      <c r="OBD11" s="93"/>
      <c r="OBE11" s="93"/>
      <c r="OBF11" s="93"/>
      <c r="OBG11" s="93"/>
      <c r="OBH11" s="93"/>
      <c r="OBI11" s="93"/>
      <c r="OBJ11" s="93"/>
      <c r="OBK11" s="93"/>
      <c r="OBL11" s="93"/>
      <c r="OBM11" s="93"/>
      <c r="OBN11" s="93"/>
      <c r="OBO11" s="93"/>
      <c r="OBP11" s="93"/>
      <c r="OBQ11" s="93"/>
      <c r="OBR11" s="93"/>
      <c r="OBS11" s="93"/>
      <c r="OBT11" s="93"/>
      <c r="OBU11" s="93"/>
      <c r="OBV11" s="93"/>
      <c r="OBW11" s="93"/>
      <c r="OBX11" s="93"/>
      <c r="OBY11" s="93"/>
      <c r="OBZ11" s="93"/>
      <c r="OCA11" s="93"/>
      <c r="OCB11" s="93"/>
      <c r="OCC11" s="93"/>
      <c r="OCD11" s="93"/>
      <c r="OCE11" s="93"/>
      <c r="OCF11" s="93"/>
      <c r="OCG11" s="93"/>
      <c r="OCH11" s="93"/>
      <c r="OCI11" s="93"/>
      <c r="OCJ11" s="93"/>
      <c r="OCK11" s="93"/>
      <c r="OCL11" s="93"/>
      <c r="OCM11" s="93"/>
      <c r="OCN11" s="93"/>
      <c r="OCO11" s="93"/>
      <c r="OCP11" s="93"/>
      <c r="OCQ11" s="93"/>
      <c r="OCR11" s="93"/>
      <c r="OCS11" s="93"/>
      <c r="OCT11" s="93"/>
      <c r="OCU11" s="93"/>
      <c r="OCV11" s="93"/>
      <c r="OCW11" s="93"/>
      <c r="OCX11" s="93"/>
      <c r="OCY11" s="93"/>
      <c r="OCZ11" s="93"/>
      <c r="ODA11" s="93"/>
      <c r="ODB11" s="93"/>
      <c r="ODC11" s="93"/>
      <c r="ODD11" s="93"/>
      <c r="ODE11" s="93"/>
      <c r="ODF11" s="93"/>
      <c r="ODG11" s="93"/>
      <c r="ODH11" s="93"/>
      <c r="ODI11" s="93"/>
      <c r="ODJ11" s="93"/>
      <c r="ODK11" s="93"/>
      <c r="ODL11" s="93"/>
      <c r="ODM11" s="93"/>
      <c r="ODN11" s="93"/>
      <c r="ODO11" s="93"/>
      <c r="ODP11" s="93"/>
      <c r="ODQ11" s="93"/>
      <c r="ODR11" s="93"/>
      <c r="ODS11" s="93"/>
      <c r="ODT11" s="93"/>
      <c r="ODU11" s="93"/>
      <c r="ODV11" s="93"/>
      <c r="ODW11" s="93"/>
      <c r="ODX11" s="93"/>
      <c r="ODY11" s="93"/>
      <c r="ODZ11" s="93"/>
      <c r="OEA11" s="93"/>
      <c r="OEB11" s="93"/>
      <c r="OEC11" s="93"/>
      <c r="OED11" s="93"/>
      <c r="OEE11" s="93"/>
      <c r="OEF11" s="93"/>
      <c r="OEG11" s="93"/>
      <c r="OEH11" s="93"/>
      <c r="OEI11" s="93"/>
      <c r="OEJ11" s="93"/>
      <c r="OEK11" s="93"/>
      <c r="OEL11" s="93"/>
      <c r="OEM11" s="93"/>
      <c r="OEN11" s="93"/>
      <c r="OEO11" s="93"/>
      <c r="OEP11" s="93"/>
      <c r="OEQ11" s="93"/>
      <c r="OER11" s="93"/>
      <c r="OES11" s="93"/>
      <c r="OET11" s="93"/>
      <c r="OEU11" s="93"/>
      <c r="OEV11" s="93"/>
      <c r="OEW11" s="93"/>
      <c r="OEX11" s="93"/>
      <c r="OEY11" s="93"/>
      <c r="OEZ11" s="93"/>
      <c r="OFA11" s="93"/>
      <c r="OFB11" s="93"/>
      <c r="OFC11" s="93"/>
      <c r="OFD11" s="93"/>
      <c r="OFE11" s="93"/>
      <c r="OFF11" s="93"/>
      <c r="OFG11" s="93"/>
      <c r="OFH11" s="93"/>
      <c r="OFI11" s="93"/>
      <c r="OFJ11" s="93"/>
      <c r="OFK11" s="93"/>
      <c r="OFL11" s="93"/>
      <c r="OFM11" s="93"/>
      <c r="OFN11" s="93"/>
      <c r="OFO11" s="93"/>
      <c r="OFP11" s="93"/>
      <c r="OFQ11" s="93"/>
      <c r="OFR11" s="93"/>
      <c r="OFS11" s="93"/>
      <c r="OFT11" s="93"/>
      <c r="OFU11" s="93"/>
      <c r="OFV11" s="93"/>
      <c r="OFW11" s="93"/>
      <c r="OFX11" s="93"/>
      <c r="OFY11" s="93"/>
      <c r="OFZ11" s="93"/>
      <c r="OGA11" s="93"/>
      <c r="OGB11" s="93"/>
      <c r="OGC11" s="93"/>
      <c r="OGD11" s="93"/>
      <c r="OGE11" s="93"/>
      <c r="OGF11" s="93"/>
      <c r="OGG11" s="93"/>
      <c r="OGH11" s="93"/>
      <c r="OGI11" s="93"/>
      <c r="OGJ11" s="93"/>
      <c r="OGK11" s="93"/>
      <c r="OGL11" s="93"/>
      <c r="OGM11" s="93"/>
      <c r="OGN11" s="93"/>
      <c r="OGO11" s="93"/>
      <c r="OGP11" s="93"/>
      <c r="OGQ11" s="93"/>
      <c r="OGR11" s="93"/>
      <c r="OGS11" s="93"/>
      <c r="OGT11" s="93"/>
      <c r="OGU11" s="93"/>
      <c r="OGV11" s="93"/>
      <c r="OGW11" s="93"/>
      <c r="OGX11" s="93"/>
      <c r="OGY11" s="93"/>
      <c r="OGZ11" s="93"/>
      <c r="OHA11" s="93"/>
      <c r="OHB11" s="93"/>
      <c r="OHC11" s="93"/>
      <c r="OHD11" s="93"/>
      <c r="OHE11" s="93"/>
      <c r="OHF11" s="93"/>
      <c r="OHG11" s="93"/>
      <c r="OHH11" s="93"/>
      <c r="OHI11" s="93"/>
      <c r="OHJ11" s="93"/>
      <c r="OHK11" s="93"/>
      <c r="OHL11" s="93"/>
      <c r="OHM11" s="93"/>
      <c r="OHN11" s="93"/>
      <c r="OHO11" s="93"/>
      <c r="OHP11" s="93"/>
      <c r="OHQ11" s="93"/>
      <c r="OHR11" s="93"/>
      <c r="OHS11" s="93"/>
      <c r="OHT11" s="93"/>
      <c r="OHU11" s="93"/>
      <c r="OHV11" s="93"/>
      <c r="OHW11" s="93"/>
      <c r="OHX11" s="93"/>
      <c r="OHY11" s="93"/>
      <c r="OHZ11" s="93"/>
      <c r="OIA11" s="93"/>
      <c r="OIB11" s="93"/>
      <c r="OIC11" s="93"/>
      <c r="OID11" s="93"/>
      <c r="OIE11" s="93"/>
      <c r="OIF11" s="93"/>
      <c r="OIG11" s="93"/>
      <c r="OIH11" s="93"/>
      <c r="OII11" s="93"/>
      <c r="OIJ11" s="93"/>
      <c r="OIK11" s="93"/>
      <c r="OIL11" s="93"/>
      <c r="OIM11" s="93"/>
      <c r="OIN11" s="93"/>
      <c r="OIO11" s="93"/>
      <c r="OIP11" s="93"/>
      <c r="OIQ11" s="93"/>
      <c r="OIR11" s="93"/>
      <c r="OIS11" s="93"/>
      <c r="OIT11" s="93"/>
      <c r="OIU11" s="93"/>
      <c r="OIV11" s="93"/>
      <c r="OIW11" s="93"/>
      <c r="OIX11" s="93"/>
      <c r="OIY11" s="93"/>
      <c r="OIZ11" s="93"/>
      <c r="OJA11" s="93"/>
      <c r="OJB11" s="93"/>
      <c r="OJC11" s="93"/>
      <c r="OJD11" s="93"/>
      <c r="OJE11" s="93"/>
      <c r="OJF11" s="93"/>
      <c r="OJG11" s="93"/>
      <c r="OJH11" s="93"/>
      <c r="OJI11" s="93"/>
      <c r="OJJ11" s="93"/>
      <c r="OJK11" s="93"/>
      <c r="OJL11" s="93"/>
      <c r="OJM11" s="93"/>
      <c r="OJN11" s="93"/>
      <c r="OJO11" s="93"/>
      <c r="OJP11" s="93"/>
      <c r="OJQ11" s="93"/>
      <c r="OJR11" s="93"/>
      <c r="OJS11" s="93"/>
      <c r="OJT11" s="93"/>
      <c r="OJU11" s="93"/>
      <c r="OJV11" s="93"/>
      <c r="OJW11" s="93"/>
      <c r="OJX11" s="93"/>
      <c r="OJY11" s="93"/>
      <c r="OJZ11" s="93"/>
      <c r="OKA11" s="93"/>
      <c r="OKB11" s="93"/>
      <c r="OKC11" s="93"/>
      <c r="OKD11" s="93"/>
      <c r="OKE11" s="93"/>
      <c r="OKF11" s="93"/>
      <c r="OKG11" s="93"/>
      <c r="OKH11" s="93"/>
      <c r="OKI11" s="93"/>
      <c r="OKJ11" s="93"/>
      <c r="OKK11" s="93"/>
      <c r="OKL11" s="93"/>
      <c r="OKM11" s="93"/>
      <c r="OKN11" s="93"/>
      <c r="OKO11" s="93"/>
      <c r="OKP11" s="93"/>
      <c r="OKQ11" s="93"/>
      <c r="OKR11" s="93"/>
      <c r="OKS11" s="93"/>
      <c r="OKT11" s="93"/>
      <c r="OKU11" s="93"/>
      <c r="OKV11" s="93"/>
      <c r="OKW11" s="93"/>
      <c r="OKX11" s="93"/>
      <c r="OKY11" s="93"/>
      <c r="OKZ11" s="93"/>
      <c r="OLA11" s="93"/>
      <c r="OLB11" s="93"/>
      <c r="OLC11" s="93"/>
      <c r="OLD11" s="93"/>
      <c r="OLE11" s="93"/>
      <c r="OLF11" s="93"/>
      <c r="OLG11" s="93"/>
      <c r="OLH11" s="93"/>
      <c r="OLI11" s="93"/>
      <c r="OLJ11" s="93"/>
      <c r="OLK11" s="93"/>
      <c r="OLL11" s="93"/>
      <c r="OLM11" s="93"/>
      <c r="OLN11" s="93"/>
      <c r="OLO11" s="93"/>
      <c r="OLP11" s="93"/>
      <c r="OLQ11" s="93"/>
      <c r="OLR11" s="93"/>
      <c r="OLS11" s="93"/>
      <c r="OLT11" s="93"/>
      <c r="OLU11" s="93"/>
      <c r="OLV11" s="93"/>
      <c r="OLW11" s="93"/>
      <c r="OLX11" s="93"/>
      <c r="OLY11" s="93"/>
      <c r="OLZ11" s="93"/>
      <c r="OMA11" s="93"/>
      <c r="OMB11" s="93"/>
      <c r="OMC11" s="93"/>
      <c r="OMD11" s="93"/>
      <c r="OME11" s="93"/>
      <c r="OMF11" s="93"/>
      <c r="OMG11" s="93"/>
      <c r="OMH11" s="93"/>
      <c r="OMI11" s="93"/>
      <c r="OMJ11" s="93"/>
      <c r="OMK11" s="93"/>
      <c r="OML11" s="93"/>
      <c r="OMM11" s="93"/>
      <c r="OMN11" s="93"/>
      <c r="OMO11" s="93"/>
      <c r="OMP11" s="93"/>
      <c r="OMQ11" s="93"/>
      <c r="OMR11" s="93"/>
      <c r="OMS11" s="93"/>
      <c r="OMT11" s="93"/>
      <c r="OMU11" s="93"/>
      <c r="OMV11" s="93"/>
      <c r="OMW11" s="93"/>
      <c r="OMX11" s="93"/>
      <c r="OMY11" s="93"/>
      <c r="OMZ11" s="93"/>
      <c r="ONA11" s="93"/>
      <c r="ONB11" s="93"/>
      <c r="ONC11" s="93"/>
      <c r="OND11" s="93"/>
      <c r="ONE11" s="93"/>
      <c r="ONF11" s="93"/>
      <c r="ONG11" s="93"/>
      <c r="ONH11" s="93"/>
      <c r="ONI11" s="93"/>
      <c r="ONJ11" s="93"/>
      <c r="ONK11" s="93"/>
      <c r="ONL11" s="93"/>
      <c r="ONM11" s="93"/>
      <c r="ONN11" s="93"/>
      <c r="ONO11" s="93"/>
      <c r="ONP11" s="93"/>
      <c r="ONQ11" s="93"/>
      <c r="ONR11" s="93"/>
      <c r="ONS11" s="93"/>
      <c r="ONT11" s="93"/>
      <c r="ONU11" s="93"/>
      <c r="ONV11" s="93"/>
      <c r="ONW11" s="93"/>
      <c r="ONX11" s="93"/>
      <c r="ONY11" s="93"/>
      <c r="ONZ11" s="93"/>
      <c r="OOA11" s="93"/>
      <c r="OOB11" s="93"/>
      <c r="OOC11" s="93"/>
      <c r="OOD11" s="93"/>
      <c r="OOE11" s="93"/>
      <c r="OOF11" s="93"/>
      <c r="OOG11" s="93"/>
      <c r="OOH11" s="93"/>
      <c r="OOI11" s="93"/>
      <c r="OOJ11" s="93"/>
      <c r="OOK11" s="93"/>
      <c r="OOL11" s="93"/>
      <c r="OOM11" s="93"/>
      <c r="OON11" s="93"/>
      <c r="OOO11" s="93"/>
      <c r="OOP11" s="93"/>
      <c r="OOQ11" s="93"/>
      <c r="OOR11" s="93"/>
      <c r="OOS11" s="93"/>
      <c r="OOT11" s="93"/>
      <c r="OOU11" s="93"/>
      <c r="OOV11" s="93"/>
      <c r="OOW11" s="93"/>
      <c r="OOX11" s="93"/>
      <c r="OOY11" s="93"/>
      <c r="OOZ11" s="93"/>
      <c r="OPA11" s="93"/>
      <c r="OPB11" s="93"/>
      <c r="OPC11" s="93"/>
      <c r="OPD11" s="93"/>
      <c r="OPE11" s="93"/>
      <c r="OPF11" s="93"/>
      <c r="OPG11" s="93"/>
      <c r="OPH11" s="93"/>
      <c r="OPI11" s="93"/>
      <c r="OPJ11" s="93"/>
      <c r="OPK11" s="93"/>
      <c r="OPL11" s="93"/>
      <c r="OPM11" s="93"/>
      <c r="OPN11" s="93"/>
      <c r="OPO11" s="93"/>
      <c r="OPP11" s="93"/>
      <c r="OPQ11" s="93"/>
      <c r="OPR11" s="93"/>
      <c r="OPS11" s="93"/>
      <c r="OPT11" s="93"/>
      <c r="OPU11" s="93"/>
      <c r="OPV11" s="93"/>
      <c r="OPW11" s="93"/>
      <c r="OPX11" s="93"/>
      <c r="OPY11" s="93"/>
      <c r="OPZ11" s="93"/>
      <c r="OQA11" s="93"/>
      <c r="OQB11" s="93"/>
      <c r="OQC11" s="93"/>
      <c r="OQD11" s="93"/>
      <c r="OQE11" s="93"/>
      <c r="OQF11" s="93"/>
      <c r="OQG11" s="93"/>
      <c r="OQH11" s="93"/>
      <c r="OQI11" s="93"/>
      <c r="OQJ11" s="93"/>
      <c r="OQK11" s="93"/>
      <c r="OQL11" s="93"/>
      <c r="OQM11" s="93"/>
      <c r="OQN11" s="93"/>
      <c r="OQO11" s="93"/>
      <c r="OQP11" s="93"/>
      <c r="OQQ11" s="93"/>
      <c r="OQR11" s="93"/>
      <c r="OQS11" s="93"/>
      <c r="OQT11" s="93"/>
      <c r="OQU11" s="93"/>
      <c r="OQV11" s="93"/>
      <c r="OQW11" s="93"/>
      <c r="OQX11" s="93"/>
      <c r="OQY11" s="93"/>
      <c r="OQZ11" s="93"/>
      <c r="ORA11" s="93"/>
      <c r="ORB11" s="93"/>
      <c r="ORC11" s="93"/>
      <c r="ORD11" s="93"/>
      <c r="ORE11" s="93"/>
      <c r="ORF11" s="93"/>
      <c r="ORG11" s="93"/>
      <c r="ORH11" s="93"/>
      <c r="ORI11" s="93"/>
      <c r="ORJ11" s="93"/>
      <c r="ORK11" s="93"/>
      <c r="ORL11" s="93"/>
      <c r="ORM11" s="93"/>
      <c r="ORN11" s="93"/>
      <c r="ORO11" s="93"/>
      <c r="ORP11" s="93"/>
      <c r="ORQ11" s="93"/>
      <c r="ORR11" s="93"/>
      <c r="ORS11" s="93"/>
      <c r="ORT11" s="93"/>
      <c r="ORU11" s="93"/>
      <c r="ORV11" s="93"/>
      <c r="ORW11" s="93"/>
      <c r="ORX11" s="93"/>
      <c r="ORY11" s="93"/>
      <c r="ORZ11" s="93"/>
      <c r="OSA11" s="93"/>
      <c r="OSB11" s="93"/>
      <c r="OSC11" s="93"/>
      <c r="OSD11" s="93"/>
      <c r="OSE11" s="93"/>
      <c r="OSF11" s="93"/>
      <c r="OSG11" s="93"/>
      <c r="OSH11" s="93"/>
      <c r="OSI11" s="93"/>
      <c r="OSJ11" s="93"/>
      <c r="OSK11" s="93"/>
      <c r="OSL11" s="93"/>
      <c r="OSM11" s="93"/>
      <c r="OSN11" s="93"/>
      <c r="OSO11" s="93"/>
      <c r="OSP11" s="93"/>
      <c r="OSQ11" s="93"/>
      <c r="OSR11" s="93"/>
      <c r="OSS11" s="93"/>
      <c r="OST11" s="93"/>
      <c r="OSU11" s="93"/>
      <c r="OSV11" s="93"/>
      <c r="OSW11" s="93"/>
      <c r="OSX11" s="93"/>
      <c r="OSY11" s="93"/>
      <c r="OSZ11" s="93"/>
      <c r="OTA11" s="93"/>
      <c r="OTB11" s="93"/>
      <c r="OTC11" s="93"/>
      <c r="OTD11" s="93"/>
      <c r="OTE11" s="93"/>
      <c r="OTF11" s="93"/>
      <c r="OTG11" s="93"/>
      <c r="OTH11" s="93"/>
      <c r="OTI11" s="93"/>
      <c r="OTJ11" s="93"/>
      <c r="OTK11" s="93"/>
      <c r="OTL11" s="93"/>
      <c r="OTM11" s="93"/>
      <c r="OTN11" s="93"/>
      <c r="OTO11" s="93"/>
      <c r="OTP11" s="93"/>
      <c r="OTQ11" s="93"/>
      <c r="OTR11" s="93"/>
      <c r="OTS11" s="93"/>
      <c r="OTT11" s="93"/>
      <c r="OTU11" s="93"/>
      <c r="OTV11" s="93"/>
      <c r="OTW11" s="93"/>
      <c r="OTX11" s="93"/>
      <c r="OTY11" s="93"/>
      <c r="OTZ11" s="93"/>
      <c r="OUA11" s="93"/>
      <c r="OUB11" s="93"/>
      <c r="OUC11" s="93"/>
      <c r="OUD11" s="93"/>
      <c r="OUE11" s="93"/>
      <c r="OUF11" s="93"/>
      <c r="OUG11" s="93"/>
      <c r="OUH11" s="93"/>
      <c r="OUI11" s="93"/>
      <c r="OUJ11" s="93"/>
      <c r="OUK11" s="93"/>
      <c r="OUL11" s="93"/>
      <c r="OUM11" s="93"/>
      <c r="OUN11" s="93"/>
      <c r="OUO11" s="93"/>
      <c r="OUP11" s="93"/>
      <c r="OUQ11" s="93"/>
      <c r="OUR11" s="93"/>
      <c r="OUS11" s="93"/>
      <c r="OUT11" s="93"/>
      <c r="OUU11" s="93"/>
      <c r="OUV11" s="93"/>
      <c r="OUW11" s="93"/>
      <c r="OUX11" s="93"/>
      <c r="OUY11" s="93"/>
      <c r="OUZ11" s="93"/>
      <c r="OVA11" s="93"/>
      <c r="OVB11" s="93"/>
      <c r="OVC11" s="93"/>
      <c r="OVD11" s="93"/>
      <c r="OVE11" s="93"/>
      <c r="OVF11" s="93"/>
      <c r="OVG11" s="93"/>
      <c r="OVH11" s="93"/>
      <c r="OVI11" s="93"/>
      <c r="OVJ11" s="93"/>
      <c r="OVK11" s="93"/>
      <c r="OVL11" s="93"/>
      <c r="OVM11" s="93"/>
      <c r="OVN11" s="93"/>
      <c r="OVO11" s="93"/>
      <c r="OVP11" s="93"/>
      <c r="OVQ11" s="93"/>
      <c r="OVR11" s="93"/>
      <c r="OVS11" s="93"/>
      <c r="OVT11" s="93"/>
      <c r="OVU11" s="93"/>
      <c r="OVV11" s="93"/>
      <c r="OVW11" s="93"/>
      <c r="OVX11" s="93"/>
      <c r="OVY11" s="93"/>
      <c r="OVZ11" s="93"/>
      <c r="OWA11" s="93"/>
      <c r="OWB11" s="93"/>
      <c r="OWC11" s="93"/>
      <c r="OWD11" s="93"/>
      <c r="OWE11" s="93"/>
      <c r="OWF11" s="93"/>
      <c r="OWG11" s="93"/>
      <c r="OWH11" s="93"/>
      <c r="OWI11" s="93"/>
      <c r="OWJ11" s="93"/>
      <c r="OWK11" s="93"/>
      <c r="OWL11" s="93"/>
      <c r="OWM11" s="93"/>
      <c r="OWN11" s="93"/>
      <c r="OWO11" s="93"/>
      <c r="OWP11" s="93"/>
      <c r="OWQ11" s="93"/>
      <c r="OWR11" s="93"/>
      <c r="OWS11" s="93"/>
      <c r="OWT11" s="93"/>
      <c r="OWU11" s="93"/>
      <c r="OWV11" s="93"/>
      <c r="OWW11" s="93"/>
      <c r="OWX11" s="93"/>
      <c r="OWY11" s="93"/>
      <c r="OWZ11" s="93"/>
      <c r="OXA11" s="93"/>
      <c r="OXB11" s="93"/>
      <c r="OXC11" s="93"/>
      <c r="OXD11" s="93"/>
      <c r="OXE11" s="93"/>
      <c r="OXF11" s="93"/>
      <c r="OXG11" s="93"/>
      <c r="OXH11" s="93"/>
      <c r="OXI11" s="93"/>
      <c r="OXJ11" s="93"/>
      <c r="OXK11" s="93"/>
      <c r="OXL11" s="93"/>
      <c r="OXM11" s="93"/>
      <c r="OXN11" s="93"/>
      <c r="OXO11" s="93"/>
      <c r="OXP11" s="93"/>
      <c r="OXQ11" s="93"/>
      <c r="OXR11" s="93"/>
      <c r="OXS11" s="93"/>
      <c r="OXT11" s="93"/>
      <c r="OXU11" s="93"/>
      <c r="OXV11" s="93"/>
      <c r="OXW11" s="93"/>
      <c r="OXX11" s="93"/>
      <c r="OXY11" s="93"/>
      <c r="OXZ11" s="93"/>
      <c r="OYA11" s="93"/>
      <c r="OYB11" s="93"/>
      <c r="OYC11" s="93"/>
      <c r="OYD11" s="93"/>
      <c r="OYE11" s="93"/>
      <c r="OYF11" s="93"/>
      <c r="OYG11" s="93"/>
      <c r="OYH11" s="93"/>
      <c r="OYI11" s="93"/>
      <c r="OYJ11" s="93"/>
      <c r="OYK11" s="93"/>
      <c r="OYL11" s="93"/>
      <c r="OYM11" s="93"/>
      <c r="OYN11" s="93"/>
      <c r="OYO11" s="93"/>
      <c r="OYP11" s="93"/>
      <c r="OYQ11" s="93"/>
      <c r="OYR11" s="93"/>
      <c r="OYS11" s="93"/>
      <c r="OYT11" s="93"/>
      <c r="OYU11" s="93"/>
      <c r="OYV11" s="93"/>
      <c r="OYW11" s="93"/>
      <c r="OYX11" s="93"/>
      <c r="OYY11" s="93"/>
      <c r="OYZ11" s="93"/>
      <c r="OZA11" s="93"/>
      <c r="OZB11" s="93"/>
      <c r="OZC11" s="93"/>
      <c r="OZD11" s="93"/>
      <c r="OZE11" s="93"/>
      <c r="OZF11" s="93"/>
      <c r="OZG11" s="93"/>
      <c r="OZH11" s="93"/>
      <c r="OZI11" s="93"/>
      <c r="OZJ11" s="93"/>
      <c r="OZK11" s="93"/>
      <c r="OZL11" s="93"/>
      <c r="OZM11" s="93"/>
      <c r="OZN11" s="93"/>
      <c r="OZO11" s="93"/>
      <c r="OZP11" s="93"/>
      <c r="OZQ11" s="93"/>
      <c r="OZR11" s="93"/>
      <c r="OZS11" s="93"/>
      <c r="OZT11" s="93"/>
      <c r="OZU11" s="93"/>
      <c r="OZV11" s="93"/>
      <c r="OZW11" s="93"/>
      <c r="OZX11" s="93"/>
      <c r="OZY11" s="93"/>
      <c r="OZZ11" s="93"/>
      <c r="PAA11" s="93"/>
      <c r="PAB11" s="93"/>
      <c r="PAC11" s="93"/>
      <c r="PAD11" s="93"/>
      <c r="PAE11" s="93"/>
      <c r="PAF11" s="93"/>
      <c r="PAG11" s="93"/>
      <c r="PAH11" s="93"/>
      <c r="PAI11" s="93"/>
      <c r="PAJ11" s="93"/>
      <c r="PAK11" s="93"/>
      <c r="PAL11" s="93"/>
      <c r="PAM11" s="93"/>
      <c r="PAN11" s="93"/>
      <c r="PAO11" s="93"/>
      <c r="PAP11" s="93"/>
      <c r="PAQ11" s="93"/>
      <c r="PAR11" s="93"/>
      <c r="PAS11" s="93"/>
      <c r="PAT11" s="93"/>
      <c r="PAU11" s="93"/>
      <c r="PAV11" s="93"/>
      <c r="PAW11" s="93"/>
      <c r="PAX11" s="93"/>
      <c r="PAY11" s="93"/>
      <c r="PAZ11" s="93"/>
      <c r="PBA11" s="93"/>
      <c r="PBB11" s="93"/>
      <c r="PBC11" s="93"/>
      <c r="PBD11" s="93"/>
      <c r="PBE11" s="93"/>
      <c r="PBF11" s="93"/>
      <c r="PBG11" s="93"/>
      <c r="PBH11" s="93"/>
      <c r="PBI11" s="93"/>
      <c r="PBJ11" s="93"/>
      <c r="PBK11" s="93"/>
      <c r="PBL11" s="93"/>
      <c r="PBM11" s="93"/>
      <c r="PBN11" s="93"/>
      <c r="PBO11" s="93"/>
      <c r="PBP11" s="93"/>
      <c r="PBQ11" s="93"/>
      <c r="PBR11" s="93"/>
      <c r="PBS11" s="93"/>
      <c r="PBT11" s="93"/>
      <c r="PBU11" s="93"/>
      <c r="PBV11" s="93"/>
      <c r="PBW11" s="93"/>
      <c r="PBX11" s="93"/>
      <c r="PBY11" s="93"/>
      <c r="PBZ11" s="93"/>
      <c r="PCA11" s="93"/>
      <c r="PCB11" s="93"/>
      <c r="PCC11" s="93"/>
      <c r="PCD11" s="93"/>
      <c r="PCE11" s="93"/>
      <c r="PCF11" s="93"/>
      <c r="PCG11" s="93"/>
      <c r="PCH11" s="93"/>
      <c r="PCI11" s="93"/>
      <c r="PCJ11" s="93"/>
      <c r="PCK11" s="93"/>
      <c r="PCL11" s="93"/>
      <c r="PCM11" s="93"/>
      <c r="PCN11" s="93"/>
      <c r="PCO11" s="93"/>
      <c r="PCP11" s="93"/>
      <c r="PCQ11" s="93"/>
      <c r="PCR11" s="93"/>
      <c r="PCS11" s="93"/>
      <c r="PCT11" s="93"/>
      <c r="PCU11" s="93"/>
      <c r="PCV11" s="93"/>
      <c r="PCW11" s="93"/>
      <c r="PCX11" s="93"/>
      <c r="PCY11" s="93"/>
      <c r="PCZ11" s="93"/>
      <c r="PDA11" s="93"/>
      <c r="PDB11" s="93"/>
      <c r="PDC11" s="93"/>
      <c r="PDD11" s="93"/>
      <c r="PDE11" s="93"/>
      <c r="PDF11" s="93"/>
      <c r="PDG11" s="93"/>
      <c r="PDH11" s="93"/>
      <c r="PDI11" s="93"/>
      <c r="PDJ11" s="93"/>
      <c r="PDK11" s="93"/>
      <c r="PDL11" s="93"/>
      <c r="PDM11" s="93"/>
      <c r="PDN11" s="93"/>
      <c r="PDO11" s="93"/>
      <c r="PDP11" s="93"/>
      <c r="PDQ11" s="93"/>
      <c r="PDR11" s="93"/>
      <c r="PDS11" s="93"/>
      <c r="PDT11" s="93"/>
      <c r="PDU11" s="93"/>
      <c r="PDV11" s="93"/>
      <c r="PDW11" s="93"/>
      <c r="PDX11" s="93"/>
      <c r="PDY11" s="93"/>
      <c r="PDZ11" s="93"/>
      <c r="PEA11" s="93"/>
      <c r="PEB11" s="93"/>
      <c r="PEC11" s="93"/>
      <c r="PED11" s="93"/>
      <c r="PEE11" s="93"/>
      <c r="PEF11" s="93"/>
      <c r="PEG11" s="93"/>
      <c r="PEH11" s="93"/>
      <c r="PEI11" s="93"/>
      <c r="PEJ11" s="93"/>
      <c r="PEK11" s="93"/>
      <c r="PEL11" s="93"/>
      <c r="PEM11" s="93"/>
      <c r="PEN11" s="93"/>
      <c r="PEO11" s="93"/>
      <c r="PEP11" s="93"/>
      <c r="PEQ11" s="93"/>
      <c r="PER11" s="93"/>
      <c r="PES11" s="93"/>
      <c r="PET11" s="93"/>
      <c r="PEU11" s="93"/>
      <c r="PEV11" s="93"/>
      <c r="PEW11" s="93"/>
      <c r="PEX11" s="93"/>
      <c r="PEY11" s="93"/>
      <c r="PEZ11" s="93"/>
      <c r="PFA11" s="93"/>
      <c r="PFB11" s="93"/>
      <c r="PFC11" s="93"/>
      <c r="PFD11" s="93"/>
      <c r="PFE11" s="93"/>
      <c r="PFF11" s="93"/>
      <c r="PFG11" s="93"/>
      <c r="PFH11" s="93"/>
      <c r="PFI11" s="93"/>
      <c r="PFJ11" s="93"/>
      <c r="PFK11" s="93"/>
      <c r="PFL11" s="93"/>
      <c r="PFM11" s="93"/>
      <c r="PFN11" s="93"/>
      <c r="PFO11" s="93"/>
      <c r="PFP11" s="93"/>
      <c r="PFQ11" s="93"/>
      <c r="PFR11" s="93"/>
      <c r="PFS11" s="93"/>
      <c r="PFT11" s="93"/>
      <c r="PFU11" s="93"/>
      <c r="PFV11" s="93"/>
      <c r="PFW11" s="93"/>
      <c r="PFX11" s="93"/>
      <c r="PFY11" s="93"/>
      <c r="PFZ11" s="93"/>
      <c r="PGA11" s="93"/>
      <c r="PGB11" s="93"/>
      <c r="PGC11" s="93"/>
      <c r="PGD11" s="93"/>
      <c r="PGE11" s="93"/>
      <c r="PGF11" s="93"/>
      <c r="PGG11" s="93"/>
      <c r="PGH11" s="93"/>
      <c r="PGI11" s="93"/>
      <c r="PGJ11" s="93"/>
      <c r="PGK11" s="93"/>
      <c r="PGL11" s="93"/>
      <c r="PGM11" s="93"/>
      <c r="PGN11" s="93"/>
      <c r="PGO11" s="93"/>
      <c r="PGP11" s="93"/>
      <c r="PGQ11" s="93"/>
      <c r="PGR11" s="93"/>
      <c r="PGS11" s="93"/>
      <c r="PGT11" s="93"/>
      <c r="PGU11" s="93"/>
      <c r="PGV11" s="93"/>
      <c r="PGW11" s="93"/>
      <c r="PGX11" s="93"/>
      <c r="PGY11" s="93"/>
      <c r="PGZ11" s="93"/>
      <c r="PHA11" s="93"/>
      <c r="PHB11" s="93"/>
      <c r="PHC11" s="93"/>
      <c r="PHD11" s="93"/>
      <c r="PHE11" s="93"/>
      <c r="PHF11" s="93"/>
      <c r="PHG11" s="93"/>
      <c r="PHH11" s="93"/>
      <c r="PHI11" s="93"/>
      <c r="PHJ11" s="93"/>
      <c r="PHK11" s="93"/>
      <c r="PHL11" s="93"/>
      <c r="PHM11" s="93"/>
      <c r="PHN11" s="93"/>
      <c r="PHO11" s="93"/>
      <c r="PHP11" s="93"/>
      <c r="PHQ11" s="93"/>
      <c r="PHR11" s="93"/>
      <c r="PHS11" s="93"/>
      <c r="PHT11" s="93"/>
      <c r="PHU11" s="93"/>
      <c r="PHV11" s="93"/>
      <c r="PHW11" s="93"/>
      <c r="PHX11" s="93"/>
      <c r="PHY11" s="93"/>
      <c r="PHZ11" s="93"/>
      <c r="PIA11" s="93"/>
      <c r="PIB11" s="93"/>
      <c r="PIC11" s="93"/>
      <c r="PID11" s="93"/>
      <c r="PIE11" s="93"/>
      <c r="PIF11" s="93"/>
      <c r="PIG11" s="93"/>
      <c r="PIH11" s="93"/>
      <c r="PII11" s="93"/>
      <c r="PIJ11" s="93"/>
      <c r="PIK11" s="93"/>
      <c r="PIL11" s="93"/>
      <c r="PIM11" s="93"/>
      <c r="PIN11" s="93"/>
      <c r="PIO11" s="93"/>
      <c r="PIP11" s="93"/>
      <c r="PIQ11" s="93"/>
      <c r="PIR11" s="93"/>
      <c r="PIS11" s="93"/>
      <c r="PIT11" s="93"/>
      <c r="PIU11" s="93"/>
      <c r="PIV11" s="93"/>
      <c r="PIW11" s="93"/>
      <c r="PIX11" s="93"/>
      <c r="PIY11" s="93"/>
      <c r="PIZ11" s="93"/>
      <c r="PJA11" s="93"/>
      <c r="PJB11" s="93"/>
      <c r="PJC11" s="93"/>
      <c r="PJD11" s="93"/>
      <c r="PJE11" s="93"/>
      <c r="PJF11" s="93"/>
      <c r="PJG11" s="93"/>
      <c r="PJH11" s="93"/>
      <c r="PJI11" s="93"/>
      <c r="PJJ11" s="93"/>
      <c r="PJK11" s="93"/>
      <c r="PJL11" s="93"/>
      <c r="PJM11" s="93"/>
      <c r="PJN11" s="93"/>
      <c r="PJO11" s="93"/>
      <c r="PJP11" s="93"/>
      <c r="PJQ11" s="93"/>
      <c r="PJR11" s="93"/>
      <c r="PJS11" s="93"/>
      <c r="PJT11" s="93"/>
      <c r="PJU11" s="93"/>
      <c r="PJV11" s="93"/>
      <c r="PJW11" s="93"/>
      <c r="PJX11" s="93"/>
      <c r="PJY11" s="93"/>
      <c r="PJZ11" s="93"/>
      <c r="PKA11" s="93"/>
      <c r="PKB11" s="93"/>
      <c r="PKC11" s="93"/>
      <c r="PKD11" s="93"/>
      <c r="PKE11" s="93"/>
      <c r="PKF11" s="93"/>
      <c r="PKG11" s="93"/>
      <c r="PKH11" s="93"/>
      <c r="PKI11" s="93"/>
      <c r="PKJ11" s="93"/>
      <c r="PKK11" s="93"/>
      <c r="PKL11" s="93"/>
      <c r="PKM11" s="93"/>
      <c r="PKN11" s="93"/>
      <c r="PKO11" s="93"/>
      <c r="PKP11" s="93"/>
      <c r="PKQ11" s="93"/>
      <c r="PKR11" s="93"/>
      <c r="PKS11" s="93"/>
      <c r="PKT11" s="93"/>
      <c r="PKU11" s="93"/>
      <c r="PKV11" s="93"/>
      <c r="PKW11" s="93"/>
      <c r="PKX11" s="93"/>
      <c r="PKY11" s="93"/>
      <c r="PKZ11" s="93"/>
      <c r="PLA11" s="93"/>
      <c r="PLB11" s="93"/>
      <c r="PLC11" s="93"/>
      <c r="PLD11" s="93"/>
      <c r="PLE11" s="93"/>
      <c r="PLF11" s="93"/>
      <c r="PLG11" s="93"/>
      <c r="PLH11" s="93"/>
      <c r="PLI11" s="93"/>
      <c r="PLJ11" s="93"/>
      <c r="PLK11" s="93"/>
      <c r="PLL11" s="93"/>
      <c r="PLM11" s="93"/>
      <c r="PLN11" s="93"/>
      <c r="PLO11" s="93"/>
      <c r="PLP11" s="93"/>
      <c r="PLQ11" s="93"/>
      <c r="PLR11" s="93"/>
      <c r="PLS11" s="93"/>
      <c r="PLT11" s="93"/>
      <c r="PLU11" s="93"/>
      <c r="PLV11" s="93"/>
      <c r="PLW11" s="93"/>
      <c r="PLX11" s="93"/>
      <c r="PLY11" s="93"/>
      <c r="PLZ11" s="93"/>
      <c r="PMA11" s="93"/>
      <c r="PMB11" s="93"/>
      <c r="PMC11" s="93"/>
      <c r="PMD11" s="93"/>
      <c r="PME11" s="93"/>
      <c r="PMF11" s="93"/>
      <c r="PMG11" s="93"/>
      <c r="PMH11" s="93"/>
      <c r="PMI11" s="93"/>
      <c r="PMJ11" s="93"/>
      <c r="PMK11" s="93"/>
      <c r="PML11" s="93"/>
      <c r="PMM11" s="93"/>
      <c r="PMN11" s="93"/>
      <c r="PMO11" s="93"/>
      <c r="PMP11" s="93"/>
      <c r="PMQ11" s="93"/>
      <c r="PMR11" s="93"/>
      <c r="PMS11" s="93"/>
      <c r="PMT11" s="93"/>
      <c r="PMU11" s="93"/>
      <c r="PMV11" s="93"/>
      <c r="PMW11" s="93"/>
      <c r="PMX11" s="93"/>
      <c r="PMY11" s="93"/>
      <c r="PMZ11" s="93"/>
      <c r="PNA11" s="93"/>
      <c r="PNB11" s="93"/>
      <c r="PNC11" s="93"/>
      <c r="PND11" s="93"/>
      <c r="PNE11" s="93"/>
      <c r="PNF11" s="93"/>
      <c r="PNG11" s="93"/>
      <c r="PNH11" s="93"/>
      <c r="PNI11" s="93"/>
      <c r="PNJ11" s="93"/>
      <c r="PNK11" s="93"/>
      <c r="PNL11" s="93"/>
      <c r="PNM11" s="93"/>
      <c r="PNN11" s="93"/>
      <c r="PNO11" s="93"/>
      <c r="PNP11" s="93"/>
      <c r="PNQ11" s="93"/>
      <c r="PNR11" s="93"/>
      <c r="PNS11" s="93"/>
      <c r="PNT11" s="93"/>
      <c r="PNU11" s="93"/>
      <c r="PNV11" s="93"/>
      <c r="PNW11" s="93"/>
      <c r="PNX11" s="93"/>
      <c r="PNY11" s="93"/>
      <c r="PNZ11" s="93"/>
      <c r="POA11" s="93"/>
      <c r="POB11" s="93"/>
      <c r="POC11" s="93"/>
      <c r="POD11" s="93"/>
      <c r="POE11" s="93"/>
      <c r="POF11" s="93"/>
      <c r="POG11" s="93"/>
      <c r="POH11" s="93"/>
      <c r="POI11" s="93"/>
      <c r="POJ11" s="93"/>
      <c r="POK11" s="93"/>
      <c r="POL11" s="93"/>
      <c r="POM11" s="93"/>
      <c r="PON11" s="93"/>
      <c r="POO11" s="93"/>
      <c r="POP11" s="93"/>
      <c r="POQ11" s="93"/>
      <c r="POR11" s="93"/>
      <c r="POS11" s="93"/>
      <c r="POT11" s="93"/>
      <c r="POU11" s="93"/>
      <c r="POV11" s="93"/>
      <c r="POW11" s="93"/>
      <c r="POX11" s="93"/>
      <c r="POY11" s="93"/>
      <c r="POZ11" s="93"/>
      <c r="PPA11" s="93"/>
      <c r="PPB11" s="93"/>
      <c r="PPC11" s="93"/>
      <c r="PPD11" s="93"/>
      <c r="PPE11" s="93"/>
      <c r="PPF11" s="93"/>
      <c r="PPG11" s="93"/>
      <c r="PPH11" s="93"/>
      <c r="PPI11" s="93"/>
      <c r="PPJ11" s="93"/>
      <c r="PPK11" s="93"/>
      <c r="PPL11" s="93"/>
      <c r="PPM11" s="93"/>
      <c r="PPN11" s="93"/>
      <c r="PPO11" s="93"/>
      <c r="PPP11" s="93"/>
      <c r="PPQ11" s="93"/>
      <c r="PPR11" s="93"/>
      <c r="PPS11" s="93"/>
      <c r="PPT11" s="93"/>
      <c r="PPU11" s="93"/>
      <c r="PPV11" s="93"/>
      <c r="PPW11" s="93"/>
      <c r="PPX11" s="93"/>
      <c r="PPY11" s="93"/>
      <c r="PPZ11" s="93"/>
      <c r="PQA11" s="93"/>
      <c r="PQB11" s="93"/>
      <c r="PQC11" s="93"/>
      <c r="PQD11" s="93"/>
      <c r="PQE11" s="93"/>
      <c r="PQF11" s="93"/>
      <c r="PQG11" s="93"/>
      <c r="PQH11" s="93"/>
      <c r="PQI11" s="93"/>
      <c r="PQJ11" s="93"/>
      <c r="PQK11" s="93"/>
      <c r="PQL11" s="93"/>
      <c r="PQM11" s="93"/>
      <c r="PQN11" s="93"/>
      <c r="PQO11" s="93"/>
      <c r="PQP11" s="93"/>
      <c r="PQQ11" s="93"/>
      <c r="PQR11" s="93"/>
      <c r="PQS11" s="93"/>
      <c r="PQT11" s="93"/>
      <c r="PQU11" s="93"/>
      <c r="PQV11" s="93"/>
      <c r="PQW11" s="93"/>
      <c r="PQX11" s="93"/>
      <c r="PQY11" s="93"/>
      <c r="PQZ11" s="93"/>
      <c r="PRA11" s="93"/>
      <c r="PRB11" s="93"/>
      <c r="PRC11" s="93"/>
      <c r="PRD11" s="93"/>
      <c r="PRE11" s="93"/>
      <c r="PRF11" s="93"/>
      <c r="PRG11" s="93"/>
      <c r="PRH11" s="93"/>
      <c r="PRI11" s="93"/>
      <c r="PRJ11" s="93"/>
      <c r="PRK11" s="93"/>
      <c r="PRL11" s="93"/>
      <c r="PRM11" s="93"/>
      <c r="PRN11" s="93"/>
      <c r="PRO11" s="93"/>
      <c r="PRP11" s="93"/>
      <c r="PRQ11" s="93"/>
      <c r="PRR11" s="93"/>
      <c r="PRS11" s="93"/>
      <c r="PRT11" s="93"/>
      <c r="PRU11" s="93"/>
      <c r="PRV11" s="93"/>
      <c r="PRW11" s="93"/>
      <c r="PRX11" s="93"/>
      <c r="PRY11" s="93"/>
      <c r="PRZ11" s="93"/>
      <c r="PSA11" s="93"/>
      <c r="PSB11" s="93"/>
      <c r="PSC11" s="93"/>
      <c r="PSD11" s="93"/>
      <c r="PSE11" s="93"/>
      <c r="PSF11" s="93"/>
      <c r="PSG11" s="93"/>
      <c r="PSH11" s="93"/>
      <c r="PSI11" s="93"/>
      <c r="PSJ11" s="93"/>
      <c r="PSK11" s="93"/>
      <c r="PSL11" s="93"/>
      <c r="PSM11" s="93"/>
      <c r="PSN11" s="93"/>
      <c r="PSO11" s="93"/>
      <c r="PSP11" s="93"/>
      <c r="PSQ11" s="93"/>
      <c r="PSR11" s="93"/>
      <c r="PSS11" s="93"/>
      <c r="PST11" s="93"/>
      <c r="PSU11" s="93"/>
      <c r="PSV11" s="93"/>
      <c r="PSW11" s="93"/>
      <c r="PSX11" s="93"/>
      <c r="PSY11" s="93"/>
      <c r="PSZ11" s="93"/>
      <c r="PTA11" s="93"/>
      <c r="PTB11" s="93"/>
      <c r="PTC11" s="93"/>
      <c r="PTD11" s="93"/>
      <c r="PTE11" s="93"/>
      <c r="PTF11" s="93"/>
      <c r="PTG11" s="93"/>
      <c r="PTH11" s="93"/>
      <c r="PTI11" s="93"/>
      <c r="PTJ11" s="93"/>
      <c r="PTK11" s="93"/>
      <c r="PTL11" s="93"/>
      <c r="PTM11" s="93"/>
      <c r="PTN11" s="93"/>
      <c r="PTO11" s="93"/>
      <c r="PTP11" s="93"/>
      <c r="PTQ11" s="93"/>
      <c r="PTR11" s="93"/>
      <c r="PTS11" s="93"/>
      <c r="PTT11" s="93"/>
      <c r="PTU11" s="93"/>
      <c r="PTV11" s="93"/>
      <c r="PTW11" s="93"/>
      <c r="PTX11" s="93"/>
      <c r="PTY11" s="93"/>
      <c r="PTZ11" s="93"/>
      <c r="PUA11" s="93"/>
      <c r="PUB11" s="93"/>
      <c r="PUC11" s="93"/>
      <c r="PUD11" s="93"/>
      <c r="PUE11" s="93"/>
      <c r="PUF11" s="93"/>
      <c r="PUG11" s="93"/>
      <c r="PUH11" s="93"/>
      <c r="PUI11" s="93"/>
      <c r="PUJ11" s="93"/>
      <c r="PUK11" s="93"/>
      <c r="PUL11" s="93"/>
      <c r="PUM11" s="93"/>
      <c r="PUN11" s="93"/>
      <c r="PUO11" s="93"/>
      <c r="PUP11" s="93"/>
      <c r="PUQ11" s="93"/>
      <c r="PUR11" s="93"/>
      <c r="PUS11" s="93"/>
      <c r="PUT11" s="93"/>
      <c r="PUU11" s="93"/>
      <c r="PUV11" s="93"/>
      <c r="PUW11" s="93"/>
      <c r="PUX11" s="93"/>
      <c r="PUY11" s="93"/>
      <c r="PUZ11" s="93"/>
      <c r="PVA11" s="93"/>
      <c r="PVB11" s="93"/>
      <c r="PVC11" s="93"/>
      <c r="PVD11" s="93"/>
      <c r="PVE11" s="93"/>
      <c r="PVF11" s="93"/>
      <c r="PVG11" s="93"/>
      <c r="PVH11" s="93"/>
      <c r="PVI11" s="93"/>
      <c r="PVJ11" s="93"/>
      <c r="PVK11" s="93"/>
      <c r="PVL11" s="93"/>
      <c r="PVM11" s="93"/>
      <c r="PVN11" s="93"/>
      <c r="PVO11" s="93"/>
      <c r="PVP11" s="93"/>
      <c r="PVQ11" s="93"/>
      <c r="PVR11" s="93"/>
      <c r="PVS11" s="93"/>
      <c r="PVT11" s="93"/>
      <c r="PVU11" s="93"/>
      <c r="PVV11" s="93"/>
      <c r="PVW11" s="93"/>
      <c r="PVX11" s="93"/>
      <c r="PVY11" s="93"/>
      <c r="PVZ11" s="93"/>
      <c r="PWA11" s="93"/>
      <c r="PWB11" s="93"/>
      <c r="PWC11" s="93"/>
      <c r="PWD11" s="93"/>
      <c r="PWE11" s="93"/>
      <c r="PWF11" s="93"/>
      <c r="PWG11" s="93"/>
      <c r="PWH11" s="93"/>
      <c r="PWI11" s="93"/>
      <c r="PWJ11" s="93"/>
      <c r="PWK11" s="93"/>
      <c r="PWL11" s="93"/>
      <c r="PWM11" s="93"/>
      <c r="PWN11" s="93"/>
      <c r="PWO11" s="93"/>
      <c r="PWP11" s="93"/>
      <c r="PWQ11" s="93"/>
      <c r="PWR11" s="93"/>
      <c r="PWS11" s="93"/>
      <c r="PWT11" s="93"/>
      <c r="PWU11" s="93"/>
      <c r="PWV11" s="93"/>
      <c r="PWW11" s="93"/>
      <c r="PWX11" s="93"/>
      <c r="PWY11" s="93"/>
      <c r="PWZ11" s="93"/>
      <c r="PXA11" s="93"/>
      <c r="PXB11" s="93"/>
      <c r="PXC11" s="93"/>
      <c r="PXD11" s="93"/>
      <c r="PXE11" s="93"/>
      <c r="PXF11" s="93"/>
      <c r="PXG11" s="93"/>
      <c r="PXH11" s="93"/>
      <c r="PXI11" s="93"/>
      <c r="PXJ11" s="93"/>
      <c r="PXK11" s="93"/>
      <c r="PXL11" s="93"/>
      <c r="PXM11" s="93"/>
      <c r="PXN11" s="93"/>
      <c r="PXO11" s="93"/>
      <c r="PXP11" s="93"/>
      <c r="PXQ11" s="93"/>
      <c r="PXR11" s="93"/>
      <c r="PXS11" s="93"/>
      <c r="PXT11" s="93"/>
      <c r="PXU11" s="93"/>
      <c r="PXV11" s="93"/>
      <c r="PXW11" s="93"/>
      <c r="PXX11" s="93"/>
      <c r="PXY11" s="93"/>
      <c r="PXZ11" s="93"/>
      <c r="PYA11" s="93"/>
      <c r="PYB11" s="93"/>
      <c r="PYC11" s="93"/>
      <c r="PYD11" s="93"/>
      <c r="PYE11" s="93"/>
      <c r="PYF11" s="93"/>
      <c r="PYG11" s="93"/>
      <c r="PYH11" s="93"/>
      <c r="PYI11" s="93"/>
      <c r="PYJ11" s="93"/>
      <c r="PYK11" s="93"/>
      <c r="PYL11" s="93"/>
      <c r="PYM11" s="93"/>
      <c r="PYN11" s="93"/>
      <c r="PYO11" s="93"/>
      <c r="PYP11" s="93"/>
      <c r="PYQ11" s="93"/>
      <c r="PYR11" s="93"/>
      <c r="PYS11" s="93"/>
      <c r="PYT11" s="93"/>
      <c r="PYU11" s="93"/>
      <c r="PYV11" s="93"/>
      <c r="PYW11" s="93"/>
      <c r="PYX11" s="93"/>
      <c r="PYY11" s="93"/>
      <c r="PYZ11" s="93"/>
      <c r="PZA11" s="93"/>
      <c r="PZB11" s="93"/>
      <c r="PZC11" s="93"/>
      <c r="PZD11" s="93"/>
      <c r="PZE11" s="93"/>
      <c r="PZF11" s="93"/>
      <c r="PZG11" s="93"/>
      <c r="PZH11" s="93"/>
      <c r="PZI11" s="93"/>
      <c r="PZJ11" s="93"/>
      <c r="PZK11" s="93"/>
      <c r="PZL11" s="93"/>
      <c r="PZM11" s="93"/>
      <c r="PZN11" s="93"/>
      <c r="PZO11" s="93"/>
      <c r="PZP11" s="93"/>
      <c r="PZQ11" s="93"/>
      <c r="PZR11" s="93"/>
      <c r="PZS11" s="93"/>
      <c r="PZT11" s="93"/>
      <c r="PZU11" s="93"/>
      <c r="PZV11" s="93"/>
      <c r="PZW11" s="93"/>
      <c r="PZX11" s="93"/>
      <c r="PZY11" s="93"/>
      <c r="PZZ11" s="93"/>
      <c r="QAA11" s="93"/>
      <c r="QAB11" s="93"/>
      <c r="QAC11" s="93"/>
      <c r="QAD11" s="93"/>
      <c r="QAE11" s="93"/>
      <c r="QAF11" s="93"/>
      <c r="QAG11" s="93"/>
      <c r="QAH11" s="93"/>
      <c r="QAI11" s="93"/>
      <c r="QAJ11" s="93"/>
      <c r="QAK11" s="93"/>
      <c r="QAL11" s="93"/>
      <c r="QAM11" s="93"/>
      <c r="QAN11" s="93"/>
      <c r="QAO11" s="93"/>
      <c r="QAP11" s="93"/>
      <c r="QAQ11" s="93"/>
      <c r="QAR11" s="93"/>
      <c r="QAS11" s="93"/>
      <c r="QAT11" s="93"/>
      <c r="QAU11" s="93"/>
      <c r="QAV11" s="93"/>
      <c r="QAW11" s="93"/>
      <c r="QAX11" s="93"/>
      <c r="QAY11" s="93"/>
      <c r="QAZ11" s="93"/>
      <c r="QBA11" s="93"/>
      <c r="QBB11" s="93"/>
      <c r="QBC11" s="93"/>
      <c r="QBD11" s="93"/>
      <c r="QBE11" s="93"/>
      <c r="QBF11" s="93"/>
      <c r="QBG11" s="93"/>
      <c r="QBH11" s="93"/>
      <c r="QBI11" s="93"/>
      <c r="QBJ11" s="93"/>
      <c r="QBK11" s="93"/>
      <c r="QBL11" s="93"/>
      <c r="QBM11" s="93"/>
      <c r="QBN11" s="93"/>
      <c r="QBO11" s="93"/>
      <c r="QBP11" s="93"/>
      <c r="QBQ11" s="93"/>
      <c r="QBR11" s="93"/>
      <c r="QBS11" s="93"/>
      <c r="QBT11" s="93"/>
      <c r="QBU11" s="93"/>
      <c r="QBV11" s="93"/>
      <c r="QBW11" s="93"/>
      <c r="QBX11" s="93"/>
      <c r="QBY11" s="93"/>
      <c r="QBZ11" s="93"/>
      <c r="QCA11" s="93"/>
      <c r="QCB11" s="93"/>
      <c r="QCC11" s="93"/>
      <c r="QCD11" s="93"/>
      <c r="QCE11" s="93"/>
      <c r="QCF11" s="93"/>
      <c r="QCG11" s="93"/>
      <c r="QCH11" s="93"/>
      <c r="QCI11" s="93"/>
      <c r="QCJ11" s="93"/>
      <c r="QCK11" s="93"/>
      <c r="QCL11" s="93"/>
      <c r="QCM11" s="93"/>
      <c r="QCN11" s="93"/>
      <c r="QCO11" s="93"/>
      <c r="QCP11" s="93"/>
      <c r="QCQ11" s="93"/>
      <c r="QCR11" s="93"/>
      <c r="QCS11" s="93"/>
      <c r="QCT11" s="93"/>
      <c r="QCU11" s="93"/>
      <c r="QCV11" s="93"/>
      <c r="QCW11" s="93"/>
      <c r="QCX11" s="93"/>
      <c r="QCY11" s="93"/>
      <c r="QCZ11" s="93"/>
      <c r="QDA11" s="93"/>
      <c r="QDB11" s="93"/>
      <c r="QDC11" s="93"/>
      <c r="QDD11" s="93"/>
      <c r="QDE11" s="93"/>
      <c r="QDF11" s="93"/>
      <c r="QDG11" s="93"/>
      <c r="QDH11" s="93"/>
      <c r="QDI11" s="93"/>
      <c r="QDJ11" s="93"/>
      <c r="QDK11" s="93"/>
      <c r="QDL11" s="93"/>
      <c r="QDM11" s="93"/>
      <c r="QDN11" s="93"/>
      <c r="QDO11" s="93"/>
      <c r="QDP11" s="93"/>
      <c r="QDQ11" s="93"/>
      <c r="QDR11" s="93"/>
      <c r="QDS11" s="93"/>
      <c r="QDT11" s="93"/>
      <c r="QDU11" s="93"/>
      <c r="QDV11" s="93"/>
      <c r="QDW11" s="93"/>
      <c r="QDX11" s="93"/>
      <c r="QDY11" s="93"/>
      <c r="QDZ11" s="93"/>
      <c r="QEA11" s="93"/>
      <c r="QEB11" s="93"/>
      <c r="QEC11" s="93"/>
      <c r="QED11" s="93"/>
      <c r="QEE11" s="93"/>
      <c r="QEF11" s="93"/>
      <c r="QEG11" s="93"/>
      <c r="QEH11" s="93"/>
      <c r="QEI11" s="93"/>
      <c r="QEJ11" s="93"/>
      <c r="QEK11" s="93"/>
      <c r="QEL11" s="93"/>
      <c r="QEM11" s="93"/>
      <c r="QEN11" s="93"/>
      <c r="QEO11" s="93"/>
      <c r="QEP11" s="93"/>
      <c r="QEQ11" s="93"/>
      <c r="QER11" s="93"/>
      <c r="QES11" s="93"/>
      <c r="QET11" s="93"/>
      <c r="QEU11" s="93"/>
      <c r="QEV11" s="93"/>
      <c r="QEW11" s="93"/>
      <c r="QEX11" s="93"/>
      <c r="QEY11" s="93"/>
      <c r="QEZ11" s="93"/>
      <c r="QFA11" s="93"/>
      <c r="QFB11" s="93"/>
      <c r="QFC11" s="93"/>
      <c r="QFD11" s="93"/>
      <c r="QFE11" s="93"/>
      <c r="QFF11" s="93"/>
      <c r="QFG11" s="93"/>
      <c r="QFH11" s="93"/>
      <c r="QFI11" s="93"/>
      <c r="QFJ11" s="93"/>
      <c r="QFK11" s="93"/>
      <c r="QFL11" s="93"/>
      <c r="QFM11" s="93"/>
      <c r="QFN11" s="93"/>
      <c r="QFO11" s="93"/>
      <c r="QFP11" s="93"/>
      <c r="QFQ11" s="93"/>
      <c r="QFR11" s="93"/>
      <c r="QFS11" s="93"/>
      <c r="QFT11" s="93"/>
      <c r="QFU11" s="93"/>
      <c r="QFV11" s="93"/>
      <c r="QFW11" s="93"/>
      <c r="QFX11" s="93"/>
      <c r="QFY11" s="93"/>
      <c r="QFZ11" s="93"/>
      <c r="QGA11" s="93"/>
      <c r="QGB11" s="93"/>
      <c r="QGC11" s="93"/>
      <c r="QGD11" s="93"/>
      <c r="QGE11" s="93"/>
      <c r="QGF11" s="93"/>
      <c r="QGG11" s="93"/>
      <c r="QGH11" s="93"/>
      <c r="QGI11" s="93"/>
      <c r="QGJ11" s="93"/>
      <c r="QGK11" s="93"/>
      <c r="QGL11" s="93"/>
      <c r="QGM11" s="93"/>
      <c r="QGN11" s="93"/>
      <c r="QGO11" s="93"/>
      <c r="QGP11" s="93"/>
      <c r="QGQ11" s="93"/>
      <c r="QGR11" s="93"/>
      <c r="QGS11" s="93"/>
      <c r="QGT11" s="93"/>
      <c r="QGU11" s="93"/>
      <c r="QGV11" s="93"/>
      <c r="QGW11" s="93"/>
      <c r="QGX11" s="93"/>
      <c r="QGY11" s="93"/>
      <c r="QGZ11" s="93"/>
      <c r="QHA11" s="93"/>
      <c r="QHB11" s="93"/>
      <c r="QHC11" s="93"/>
      <c r="QHD11" s="93"/>
      <c r="QHE11" s="93"/>
      <c r="QHF11" s="93"/>
      <c r="QHG11" s="93"/>
      <c r="QHH11" s="93"/>
      <c r="QHI11" s="93"/>
      <c r="QHJ11" s="93"/>
      <c r="QHK11" s="93"/>
      <c r="QHL11" s="93"/>
      <c r="QHM11" s="93"/>
      <c r="QHN11" s="93"/>
      <c r="QHO11" s="93"/>
      <c r="QHP11" s="93"/>
      <c r="QHQ11" s="93"/>
      <c r="QHR11" s="93"/>
      <c r="QHS11" s="93"/>
      <c r="QHT11" s="93"/>
      <c r="QHU11" s="93"/>
      <c r="QHV11" s="93"/>
      <c r="QHW11" s="93"/>
      <c r="QHX11" s="93"/>
      <c r="QHY11" s="93"/>
      <c r="QHZ11" s="93"/>
      <c r="QIA11" s="93"/>
      <c r="QIB11" s="93"/>
      <c r="QIC11" s="93"/>
      <c r="QID11" s="93"/>
      <c r="QIE11" s="93"/>
      <c r="QIF11" s="93"/>
      <c r="QIG11" s="93"/>
      <c r="QIH11" s="93"/>
      <c r="QII11" s="93"/>
      <c r="QIJ11" s="93"/>
      <c r="QIK11" s="93"/>
      <c r="QIL11" s="93"/>
      <c r="QIM11" s="93"/>
      <c r="QIN11" s="93"/>
      <c r="QIO11" s="93"/>
      <c r="QIP11" s="93"/>
      <c r="QIQ11" s="93"/>
      <c r="QIR11" s="93"/>
      <c r="QIS11" s="93"/>
      <c r="QIT11" s="93"/>
      <c r="QIU11" s="93"/>
      <c r="QIV11" s="93"/>
      <c r="QIW11" s="93"/>
      <c r="QIX11" s="93"/>
      <c r="QIY11" s="93"/>
      <c r="QIZ11" s="93"/>
      <c r="QJA11" s="93"/>
      <c r="QJB11" s="93"/>
      <c r="QJC11" s="93"/>
      <c r="QJD11" s="93"/>
      <c r="QJE11" s="93"/>
      <c r="QJF11" s="93"/>
      <c r="QJG11" s="93"/>
      <c r="QJH11" s="93"/>
      <c r="QJI11" s="93"/>
      <c r="QJJ11" s="93"/>
      <c r="QJK11" s="93"/>
      <c r="QJL11" s="93"/>
      <c r="QJM11" s="93"/>
      <c r="QJN11" s="93"/>
      <c r="QJO11" s="93"/>
      <c r="QJP11" s="93"/>
      <c r="QJQ11" s="93"/>
      <c r="QJR11" s="93"/>
      <c r="QJS11" s="93"/>
      <c r="QJT11" s="93"/>
      <c r="QJU11" s="93"/>
      <c r="QJV11" s="93"/>
      <c r="QJW11" s="93"/>
      <c r="QJX11" s="93"/>
      <c r="QJY11" s="93"/>
      <c r="QJZ11" s="93"/>
      <c r="QKA11" s="93"/>
      <c r="QKB11" s="93"/>
      <c r="QKC11" s="93"/>
      <c r="QKD11" s="93"/>
      <c r="QKE11" s="93"/>
      <c r="QKF11" s="93"/>
      <c r="QKG11" s="93"/>
      <c r="QKH11" s="93"/>
      <c r="QKI11" s="93"/>
      <c r="QKJ11" s="93"/>
      <c r="QKK11" s="93"/>
      <c r="QKL11" s="93"/>
      <c r="QKM11" s="93"/>
      <c r="QKN11" s="93"/>
      <c r="QKO11" s="93"/>
      <c r="QKP11" s="93"/>
      <c r="QKQ11" s="93"/>
      <c r="QKR11" s="93"/>
      <c r="QKS11" s="93"/>
      <c r="QKT11" s="93"/>
      <c r="QKU11" s="93"/>
      <c r="QKV11" s="93"/>
      <c r="QKW11" s="93"/>
      <c r="QKX11" s="93"/>
      <c r="QKY11" s="93"/>
      <c r="QKZ11" s="93"/>
      <c r="QLA11" s="93"/>
      <c r="QLB11" s="93"/>
      <c r="QLC11" s="93"/>
      <c r="QLD11" s="93"/>
      <c r="QLE11" s="93"/>
      <c r="QLF11" s="93"/>
      <c r="QLG11" s="93"/>
      <c r="QLH11" s="93"/>
      <c r="QLI11" s="93"/>
      <c r="QLJ11" s="93"/>
      <c r="QLK11" s="93"/>
      <c r="QLL11" s="93"/>
      <c r="QLM11" s="93"/>
      <c r="QLN11" s="93"/>
      <c r="QLO11" s="93"/>
      <c r="QLP11" s="93"/>
      <c r="QLQ11" s="93"/>
      <c r="QLR11" s="93"/>
      <c r="QLS11" s="93"/>
      <c r="QLT11" s="93"/>
      <c r="QLU11" s="93"/>
      <c r="QLV11" s="93"/>
      <c r="QLW11" s="93"/>
      <c r="QLX11" s="93"/>
      <c r="QLY11" s="93"/>
      <c r="QLZ11" s="93"/>
      <c r="QMA11" s="93"/>
      <c r="QMB11" s="93"/>
      <c r="QMC11" s="93"/>
      <c r="QMD11" s="93"/>
      <c r="QME11" s="93"/>
      <c r="QMF11" s="93"/>
      <c r="QMG11" s="93"/>
      <c r="QMH11" s="93"/>
      <c r="QMI11" s="93"/>
      <c r="QMJ11" s="93"/>
      <c r="QMK11" s="93"/>
      <c r="QML11" s="93"/>
      <c r="QMM11" s="93"/>
      <c r="QMN11" s="93"/>
      <c r="QMO11" s="93"/>
      <c r="QMP11" s="93"/>
      <c r="QMQ11" s="93"/>
      <c r="QMR11" s="93"/>
      <c r="QMS11" s="93"/>
      <c r="QMT11" s="93"/>
      <c r="QMU11" s="93"/>
      <c r="QMV11" s="93"/>
      <c r="QMW11" s="93"/>
      <c r="QMX11" s="93"/>
      <c r="QMY11" s="93"/>
      <c r="QMZ11" s="93"/>
      <c r="QNA11" s="93"/>
      <c r="QNB11" s="93"/>
      <c r="QNC11" s="93"/>
      <c r="QND11" s="93"/>
      <c r="QNE11" s="93"/>
      <c r="QNF11" s="93"/>
      <c r="QNG11" s="93"/>
      <c r="QNH11" s="93"/>
      <c r="QNI11" s="93"/>
      <c r="QNJ11" s="93"/>
      <c r="QNK11" s="93"/>
      <c r="QNL11" s="93"/>
      <c r="QNM11" s="93"/>
      <c r="QNN11" s="93"/>
      <c r="QNO11" s="93"/>
      <c r="QNP11" s="93"/>
      <c r="QNQ11" s="93"/>
      <c r="QNR11" s="93"/>
      <c r="QNS11" s="93"/>
      <c r="QNT11" s="93"/>
      <c r="QNU11" s="93"/>
      <c r="QNV11" s="93"/>
      <c r="QNW11" s="93"/>
      <c r="QNX11" s="93"/>
      <c r="QNY11" s="93"/>
      <c r="QNZ11" s="93"/>
      <c r="QOA11" s="93"/>
      <c r="QOB11" s="93"/>
      <c r="QOC11" s="93"/>
      <c r="QOD11" s="93"/>
      <c r="QOE11" s="93"/>
      <c r="QOF11" s="93"/>
      <c r="QOG11" s="93"/>
      <c r="QOH11" s="93"/>
      <c r="QOI11" s="93"/>
      <c r="QOJ11" s="93"/>
      <c r="QOK11" s="93"/>
      <c r="QOL11" s="93"/>
      <c r="QOM11" s="93"/>
      <c r="QON11" s="93"/>
      <c r="QOO11" s="93"/>
      <c r="QOP11" s="93"/>
      <c r="QOQ11" s="93"/>
      <c r="QOR11" s="93"/>
      <c r="QOS11" s="93"/>
      <c r="QOT11" s="93"/>
      <c r="QOU11" s="93"/>
      <c r="QOV11" s="93"/>
      <c r="QOW11" s="93"/>
      <c r="QOX11" s="93"/>
      <c r="QOY11" s="93"/>
      <c r="QOZ11" s="93"/>
      <c r="QPA11" s="93"/>
      <c r="QPB11" s="93"/>
      <c r="QPC11" s="93"/>
      <c r="QPD11" s="93"/>
      <c r="QPE11" s="93"/>
      <c r="QPF11" s="93"/>
      <c r="QPG11" s="93"/>
      <c r="QPH11" s="93"/>
      <c r="QPI11" s="93"/>
      <c r="QPJ11" s="93"/>
      <c r="QPK11" s="93"/>
      <c r="QPL11" s="93"/>
      <c r="QPM11" s="93"/>
      <c r="QPN11" s="93"/>
      <c r="QPO11" s="93"/>
      <c r="QPP11" s="93"/>
      <c r="QPQ11" s="93"/>
      <c r="QPR11" s="93"/>
      <c r="QPS11" s="93"/>
      <c r="QPT11" s="93"/>
      <c r="QPU11" s="93"/>
      <c r="QPV11" s="93"/>
      <c r="QPW11" s="93"/>
      <c r="QPX11" s="93"/>
      <c r="QPY11" s="93"/>
      <c r="QPZ11" s="93"/>
      <c r="QQA11" s="93"/>
      <c r="QQB11" s="93"/>
      <c r="QQC11" s="93"/>
      <c r="QQD11" s="93"/>
      <c r="QQE11" s="93"/>
      <c r="QQF11" s="93"/>
      <c r="QQG11" s="93"/>
      <c r="QQH11" s="93"/>
      <c r="QQI11" s="93"/>
      <c r="QQJ11" s="93"/>
      <c r="QQK11" s="93"/>
      <c r="QQL11" s="93"/>
      <c r="QQM11" s="93"/>
      <c r="QQN11" s="93"/>
      <c r="QQO11" s="93"/>
      <c r="QQP11" s="93"/>
      <c r="QQQ11" s="93"/>
      <c r="QQR11" s="93"/>
      <c r="QQS11" s="93"/>
      <c r="QQT11" s="93"/>
      <c r="QQU11" s="93"/>
      <c r="QQV11" s="93"/>
      <c r="QQW11" s="93"/>
      <c r="QQX11" s="93"/>
      <c r="QQY11" s="93"/>
      <c r="QQZ11" s="93"/>
      <c r="QRA11" s="93"/>
      <c r="QRB11" s="93"/>
      <c r="QRC11" s="93"/>
      <c r="QRD11" s="93"/>
      <c r="QRE11" s="93"/>
      <c r="QRF11" s="93"/>
      <c r="QRG11" s="93"/>
      <c r="QRH11" s="93"/>
      <c r="QRI11" s="93"/>
      <c r="QRJ11" s="93"/>
      <c r="QRK11" s="93"/>
      <c r="QRL11" s="93"/>
      <c r="QRM11" s="93"/>
      <c r="QRN11" s="93"/>
      <c r="QRO11" s="93"/>
      <c r="QRP11" s="93"/>
      <c r="QRQ11" s="93"/>
      <c r="QRR11" s="93"/>
      <c r="QRS11" s="93"/>
      <c r="QRT11" s="93"/>
      <c r="QRU11" s="93"/>
      <c r="QRV11" s="93"/>
      <c r="QRW11" s="93"/>
      <c r="QRX11" s="93"/>
      <c r="QRY11" s="93"/>
      <c r="QRZ11" s="93"/>
      <c r="QSA11" s="93"/>
      <c r="QSB11" s="93"/>
      <c r="QSC11" s="93"/>
      <c r="QSD11" s="93"/>
      <c r="QSE11" s="93"/>
      <c r="QSF11" s="93"/>
      <c r="QSG11" s="93"/>
      <c r="QSH11" s="93"/>
      <c r="QSI11" s="93"/>
      <c r="QSJ11" s="93"/>
      <c r="QSK11" s="93"/>
      <c r="QSL11" s="93"/>
      <c r="QSM11" s="93"/>
      <c r="QSN11" s="93"/>
      <c r="QSO11" s="93"/>
      <c r="QSP11" s="93"/>
      <c r="QSQ11" s="93"/>
      <c r="QSR11" s="93"/>
      <c r="QSS11" s="93"/>
      <c r="QST11" s="93"/>
      <c r="QSU11" s="93"/>
      <c r="QSV11" s="93"/>
      <c r="QSW11" s="93"/>
      <c r="QSX11" s="93"/>
      <c r="QSY11" s="93"/>
      <c r="QSZ11" s="93"/>
      <c r="QTA11" s="93"/>
      <c r="QTB11" s="93"/>
      <c r="QTC11" s="93"/>
      <c r="QTD11" s="93"/>
      <c r="QTE11" s="93"/>
      <c r="QTF11" s="93"/>
      <c r="QTG11" s="93"/>
      <c r="QTH11" s="93"/>
      <c r="QTI11" s="93"/>
      <c r="QTJ11" s="93"/>
      <c r="QTK11" s="93"/>
      <c r="QTL11" s="93"/>
      <c r="QTM11" s="93"/>
      <c r="QTN11" s="93"/>
      <c r="QTO11" s="93"/>
      <c r="QTP11" s="93"/>
      <c r="QTQ11" s="93"/>
      <c r="QTR11" s="93"/>
      <c r="QTS11" s="93"/>
      <c r="QTT11" s="93"/>
      <c r="QTU11" s="93"/>
      <c r="QTV11" s="93"/>
      <c r="QTW11" s="93"/>
      <c r="QTX11" s="93"/>
      <c r="QTY11" s="93"/>
      <c r="QTZ11" s="93"/>
      <c r="QUA11" s="93"/>
      <c r="QUB11" s="93"/>
      <c r="QUC11" s="93"/>
      <c r="QUD11" s="93"/>
      <c r="QUE11" s="93"/>
      <c r="QUF11" s="93"/>
      <c r="QUG11" s="93"/>
      <c r="QUH11" s="93"/>
      <c r="QUI11" s="93"/>
      <c r="QUJ11" s="93"/>
      <c r="QUK11" s="93"/>
      <c r="QUL11" s="93"/>
      <c r="QUM11" s="93"/>
      <c r="QUN11" s="93"/>
      <c r="QUO11" s="93"/>
      <c r="QUP11" s="93"/>
      <c r="QUQ11" s="93"/>
      <c r="QUR11" s="93"/>
      <c r="QUS11" s="93"/>
      <c r="QUT11" s="93"/>
      <c r="QUU11" s="93"/>
      <c r="QUV11" s="93"/>
      <c r="QUW11" s="93"/>
      <c r="QUX11" s="93"/>
      <c r="QUY11" s="93"/>
      <c r="QUZ11" s="93"/>
      <c r="QVA11" s="93"/>
      <c r="QVB11" s="93"/>
      <c r="QVC11" s="93"/>
      <c r="QVD11" s="93"/>
      <c r="QVE11" s="93"/>
      <c r="QVF11" s="93"/>
      <c r="QVG11" s="93"/>
      <c r="QVH11" s="93"/>
      <c r="QVI11" s="93"/>
      <c r="QVJ11" s="93"/>
      <c r="QVK11" s="93"/>
      <c r="QVL11" s="93"/>
      <c r="QVM11" s="93"/>
      <c r="QVN11" s="93"/>
      <c r="QVO11" s="93"/>
      <c r="QVP11" s="93"/>
      <c r="QVQ11" s="93"/>
      <c r="QVR11" s="93"/>
      <c r="QVS11" s="93"/>
      <c r="QVT11" s="93"/>
      <c r="QVU11" s="93"/>
      <c r="QVV11" s="93"/>
      <c r="QVW11" s="93"/>
      <c r="QVX11" s="93"/>
      <c r="QVY11" s="93"/>
      <c r="QVZ11" s="93"/>
      <c r="QWA11" s="93"/>
      <c r="QWB11" s="93"/>
      <c r="QWC11" s="93"/>
      <c r="QWD11" s="93"/>
      <c r="QWE11" s="93"/>
      <c r="QWF11" s="93"/>
      <c r="QWG11" s="93"/>
      <c r="QWH11" s="93"/>
      <c r="QWI11" s="93"/>
      <c r="QWJ11" s="93"/>
      <c r="QWK11" s="93"/>
      <c r="QWL11" s="93"/>
      <c r="QWM11" s="93"/>
      <c r="QWN11" s="93"/>
      <c r="QWO11" s="93"/>
      <c r="QWP11" s="93"/>
      <c r="QWQ11" s="93"/>
      <c r="QWR11" s="93"/>
      <c r="QWS11" s="93"/>
      <c r="QWT11" s="93"/>
      <c r="QWU11" s="93"/>
      <c r="QWV11" s="93"/>
      <c r="QWW11" s="93"/>
      <c r="QWX11" s="93"/>
      <c r="QWY11" s="93"/>
      <c r="QWZ11" s="93"/>
      <c r="QXA11" s="93"/>
      <c r="QXB11" s="93"/>
      <c r="QXC11" s="93"/>
      <c r="QXD11" s="93"/>
      <c r="QXE11" s="93"/>
      <c r="QXF11" s="93"/>
      <c r="QXG11" s="93"/>
      <c r="QXH11" s="93"/>
      <c r="QXI11" s="93"/>
      <c r="QXJ11" s="93"/>
      <c r="QXK11" s="93"/>
      <c r="QXL11" s="93"/>
      <c r="QXM11" s="93"/>
      <c r="QXN11" s="93"/>
      <c r="QXO11" s="93"/>
      <c r="QXP11" s="93"/>
      <c r="QXQ11" s="93"/>
      <c r="QXR11" s="93"/>
      <c r="QXS11" s="93"/>
      <c r="QXT11" s="93"/>
      <c r="QXU11" s="93"/>
      <c r="QXV11" s="93"/>
      <c r="QXW11" s="93"/>
      <c r="QXX11" s="93"/>
      <c r="QXY11" s="93"/>
      <c r="QXZ11" s="93"/>
      <c r="QYA11" s="93"/>
      <c r="QYB11" s="93"/>
      <c r="QYC11" s="93"/>
      <c r="QYD11" s="93"/>
      <c r="QYE11" s="93"/>
      <c r="QYF11" s="93"/>
      <c r="QYG11" s="93"/>
      <c r="QYH11" s="93"/>
      <c r="QYI11" s="93"/>
      <c r="QYJ11" s="93"/>
      <c r="QYK11" s="93"/>
      <c r="QYL11" s="93"/>
      <c r="QYM11" s="93"/>
      <c r="QYN11" s="93"/>
      <c r="QYO11" s="93"/>
      <c r="QYP11" s="93"/>
      <c r="QYQ11" s="93"/>
      <c r="QYR11" s="93"/>
      <c r="QYS11" s="93"/>
      <c r="QYT11" s="93"/>
      <c r="QYU11" s="93"/>
      <c r="QYV11" s="93"/>
      <c r="QYW11" s="93"/>
      <c r="QYX11" s="93"/>
      <c r="QYY11" s="93"/>
      <c r="QYZ11" s="93"/>
      <c r="QZA11" s="93"/>
      <c r="QZB11" s="93"/>
      <c r="QZC11" s="93"/>
      <c r="QZD11" s="93"/>
      <c r="QZE11" s="93"/>
      <c r="QZF11" s="93"/>
      <c r="QZG11" s="93"/>
      <c r="QZH11" s="93"/>
      <c r="QZI11" s="93"/>
      <c r="QZJ11" s="93"/>
      <c r="QZK11" s="93"/>
      <c r="QZL11" s="93"/>
      <c r="QZM11" s="93"/>
      <c r="QZN11" s="93"/>
      <c r="QZO11" s="93"/>
      <c r="QZP11" s="93"/>
      <c r="QZQ11" s="93"/>
      <c r="QZR11" s="93"/>
      <c r="QZS11" s="93"/>
      <c r="QZT11" s="93"/>
      <c r="QZU11" s="93"/>
      <c r="QZV11" s="93"/>
      <c r="QZW11" s="93"/>
      <c r="QZX11" s="93"/>
      <c r="QZY11" s="93"/>
      <c r="QZZ11" s="93"/>
      <c r="RAA11" s="93"/>
      <c r="RAB11" s="93"/>
      <c r="RAC11" s="93"/>
      <c r="RAD11" s="93"/>
      <c r="RAE11" s="93"/>
      <c r="RAF11" s="93"/>
      <c r="RAG11" s="93"/>
      <c r="RAH11" s="93"/>
      <c r="RAI11" s="93"/>
      <c r="RAJ11" s="93"/>
      <c r="RAK11" s="93"/>
      <c r="RAL11" s="93"/>
      <c r="RAM11" s="93"/>
      <c r="RAN11" s="93"/>
      <c r="RAO11" s="93"/>
      <c r="RAP11" s="93"/>
      <c r="RAQ11" s="93"/>
      <c r="RAR11" s="93"/>
      <c r="RAS11" s="93"/>
      <c r="RAT11" s="93"/>
      <c r="RAU11" s="93"/>
      <c r="RAV11" s="93"/>
      <c r="RAW11" s="93"/>
      <c r="RAX11" s="93"/>
      <c r="RAY11" s="93"/>
      <c r="RAZ11" s="93"/>
      <c r="RBA11" s="93"/>
      <c r="RBB11" s="93"/>
      <c r="RBC11" s="93"/>
      <c r="RBD11" s="93"/>
      <c r="RBE11" s="93"/>
      <c r="RBF11" s="93"/>
      <c r="RBG11" s="93"/>
      <c r="RBH11" s="93"/>
      <c r="RBI11" s="93"/>
      <c r="RBJ11" s="93"/>
      <c r="RBK11" s="93"/>
      <c r="RBL11" s="93"/>
      <c r="RBM11" s="93"/>
      <c r="RBN11" s="93"/>
      <c r="RBO11" s="93"/>
      <c r="RBP11" s="93"/>
      <c r="RBQ11" s="93"/>
      <c r="RBR11" s="93"/>
      <c r="RBS11" s="93"/>
      <c r="RBT11" s="93"/>
      <c r="RBU11" s="93"/>
      <c r="RBV11" s="93"/>
      <c r="RBW11" s="93"/>
      <c r="RBX11" s="93"/>
      <c r="RBY11" s="93"/>
      <c r="RBZ11" s="93"/>
      <c r="RCA11" s="93"/>
      <c r="RCB11" s="93"/>
      <c r="RCC11" s="93"/>
      <c r="RCD11" s="93"/>
      <c r="RCE11" s="93"/>
      <c r="RCF11" s="93"/>
      <c r="RCG11" s="93"/>
      <c r="RCH11" s="93"/>
      <c r="RCI11" s="93"/>
      <c r="RCJ11" s="93"/>
      <c r="RCK11" s="93"/>
      <c r="RCL11" s="93"/>
      <c r="RCM11" s="93"/>
      <c r="RCN11" s="93"/>
      <c r="RCO11" s="93"/>
      <c r="RCP11" s="93"/>
      <c r="RCQ11" s="93"/>
      <c r="RCR11" s="93"/>
      <c r="RCS11" s="93"/>
      <c r="RCT11" s="93"/>
      <c r="RCU11" s="93"/>
      <c r="RCV11" s="93"/>
      <c r="RCW11" s="93"/>
      <c r="RCX11" s="93"/>
      <c r="RCY11" s="93"/>
      <c r="RCZ11" s="93"/>
      <c r="RDA11" s="93"/>
      <c r="RDB11" s="93"/>
      <c r="RDC11" s="93"/>
      <c r="RDD11" s="93"/>
      <c r="RDE11" s="93"/>
      <c r="RDF11" s="93"/>
      <c r="RDG11" s="93"/>
      <c r="RDH11" s="93"/>
      <c r="RDI11" s="93"/>
      <c r="RDJ11" s="93"/>
      <c r="RDK11" s="93"/>
      <c r="RDL11" s="93"/>
      <c r="RDM11" s="93"/>
      <c r="RDN11" s="93"/>
      <c r="RDO11" s="93"/>
      <c r="RDP11" s="93"/>
      <c r="RDQ11" s="93"/>
      <c r="RDR11" s="93"/>
      <c r="RDS11" s="93"/>
      <c r="RDT11" s="93"/>
      <c r="RDU11" s="93"/>
      <c r="RDV11" s="93"/>
      <c r="RDW11" s="93"/>
      <c r="RDX11" s="93"/>
      <c r="RDY11" s="93"/>
      <c r="RDZ11" s="93"/>
      <c r="REA11" s="93"/>
      <c r="REB11" s="93"/>
      <c r="REC11" s="93"/>
      <c r="RED11" s="93"/>
      <c r="REE11" s="93"/>
      <c r="REF11" s="93"/>
      <c r="REG11" s="93"/>
      <c r="REH11" s="93"/>
      <c r="REI11" s="93"/>
      <c r="REJ11" s="93"/>
      <c r="REK11" s="93"/>
      <c r="REL11" s="93"/>
      <c r="REM11" s="93"/>
      <c r="REN11" s="93"/>
      <c r="REO11" s="93"/>
      <c r="REP11" s="93"/>
      <c r="REQ11" s="93"/>
      <c r="RER11" s="93"/>
      <c r="RES11" s="93"/>
      <c r="RET11" s="93"/>
      <c r="REU11" s="93"/>
      <c r="REV11" s="93"/>
      <c r="REW11" s="93"/>
      <c r="REX11" s="93"/>
      <c r="REY11" s="93"/>
      <c r="REZ11" s="93"/>
      <c r="RFA11" s="93"/>
      <c r="RFB11" s="93"/>
      <c r="RFC11" s="93"/>
      <c r="RFD11" s="93"/>
      <c r="RFE11" s="93"/>
      <c r="RFF11" s="93"/>
      <c r="RFG11" s="93"/>
      <c r="RFH11" s="93"/>
      <c r="RFI11" s="93"/>
      <c r="RFJ11" s="93"/>
      <c r="RFK11" s="93"/>
      <c r="RFL11" s="93"/>
      <c r="RFM11" s="93"/>
      <c r="RFN11" s="93"/>
      <c r="RFO11" s="93"/>
      <c r="RFP11" s="93"/>
      <c r="RFQ11" s="93"/>
      <c r="RFR11" s="93"/>
      <c r="RFS11" s="93"/>
      <c r="RFT11" s="93"/>
      <c r="RFU11" s="93"/>
      <c r="RFV11" s="93"/>
      <c r="RFW11" s="93"/>
      <c r="RFX11" s="93"/>
      <c r="RFY11" s="93"/>
      <c r="RFZ11" s="93"/>
      <c r="RGA11" s="93"/>
      <c r="RGB11" s="93"/>
      <c r="RGC11" s="93"/>
      <c r="RGD11" s="93"/>
      <c r="RGE11" s="93"/>
      <c r="RGF11" s="93"/>
      <c r="RGG11" s="93"/>
      <c r="RGH11" s="93"/>
      <c r="RGI11" s="93"/>
      <c r="RGJ11" s="93"/>
      <c r="RGK11" s="93"/>
      <c r="RGL11" s="93"/>
      <c r="RGM11" s="93"/>
      <c r="RGN11" s="93"/>
      <c r="RGO11" s="93"/>
      <c r="RGP11" s="93"/>
      <c r="RGQ11" s="93"/>
      <c r="RGR11" s="93"/>
      <c r="RGS11" s="93"/>
      <c r="RGT11" s="93"/>
      <c r="RGU11" s="93"/>
      <c r="RGV11" s="93"/>
      <c r="RGW11" s="93"/>
      <c r="RGX11" s="93"/>
      <c r="RGY11" s="93"/>
      <c r="RGZ11" s="93"/>
      <c r="RHA11" s="93"/>
      <c r="RHB11" s="93"/>
      <c r="RHC11" s="93"/>
      <c r="RHD11" s="93"/>
      <c r="RHE11" s="93"/>
      <c r="RHF11" s="93"/>
      <c r="RHG11" s="93"/>
      <c r="RHH11" s="93"/>
      <c r="RHI11" s="93"/>
      <c r="RHJ11" s="93"/>
      <c r="RHK11" s="93"/>
      <c r="RHL11" s="93"/>
      <c r="RHM11" s="93"/>
      <c r="RHN11" s="93"/>
      <c r="RHO11" s="93"/>
      <c r="RHP11" s="93"/>
      <c r="RHQ11" s="93"/>
      <c r="RHR11" s="93"/>
      <c r="RHS11" s="93"/>
      <c r="RHT11" s="93"/>
      <c r="RHU11" s="93"/>
      <c r="RHV11" s="93"/>
      <c r="RHW11" s="93"/>
      <c r="RHX11" s="93"/>
      <c r="RHY11" s="93"/>
      <c r="RHZ11" s="93"/>
      <c r="RIA11" s="93"/>
      <c r="RIB11" s="93"/>
      <c r="RIC11" s="93"/>
      <c r="RID11" s="93"/>
      <c r="RIE11" s="93"/>
      <c r="RIF11" s="93"/>
      <c r="RIG11" s="93"/>
      <c r="RIH11" s="93"/>
      <c r="RII11" s="93"/>
      <c r="RIJ11" s="93"/>
      <c r="RIK11" s="93"/>
      <c r="RIL11" s="93"/>
      <c r="RIM11" s="93"/>
      <c r="RIN11" s="93"/>
      <c r="RIO11" s="93"/>
      <c r="RIP11" s="93"/>
      <c r="RIQ11" s="93"/>
      <c r="RIR11" s="93"/>
      <c r="RIS11" s="93"/>
      <c r="RIT11" s="93"/>
      <c r="RIU11" s="93"/>
      <c r="RIV11" s="93"/>
      <c r="RIW11" s="93"/>
      <c r="RIX11" s="93"/>
      <c r="RIY11" s="93"/>
      <c r="RIZ11" s="93"/>
      <c r="RJA11" s="93"/>
      <c r="RJB11" s="93"/>
      <c r="RJC11" s="93"/>
      <c r="RJD11" s="93"/>
      <c r="RJE11" s="93"/>
      <c r="RJF11" s="93"/>
      <c r="RJG11" s="93"/>
      <c r="RJH11" s="93"/>
      <c r="RJI11" s="93"/>
      <c r="RJJ11" s="93"/>
      <c r="RJK11" s="93"/>
      <c r="RJL11" s="93"/>
      <c r="RJM11" s="93"/>
      <c r="RJN11" s="93"/>
      <c r="RJO11" s="93"/>
      <c r="RJP11" s="93"/>
      <c r="RJQ11" s="93"/>
      <c r="RJR11" s="93"/>
      <c r="RJS11" s="93"/>
      <c r="RJT11" s="93"/>
      <c r="RJU11" s="93"/>
      <c r="RJV11" s="93"/>
      <c r="RJW11" s="93"/>
      <c r="RJX11" s="93"/>
      <c r="RJY11" s="93"/>
      <c r="RJZ11" s="93"/>
      <c r="RKA11" s="93"/>
      <c r="RKB11" s="93"/>
      <c r="RKC11" s="93"/>
      <c r="RKD11" s="93"/>
      <c r="RKE11" s="93"/>
      <c r="RKF11" s="93"/>
      <c r="RKG11" s="93"/>
      <c r="RKH11" s="93"/>
      <c r="RKI11" s="93"/>
      <c r="RKJ11" s="93"/>
      <c r="RKK11" s="93"/>
      <c r="RKL11" s="93"/>
      <c r="RKM11" s="93"/>
      <c r="RKN11" s="93"/>
      <c r="RKO11" s="93"/>
      <c r="RKP11" s="93"/>
      <c r="RKQ11" s="93"/>
      <c r="RKR11" s="93"/>
      <c r="RKS11" s="93"/>
      <c r="RKT11" s="93"/>
      <c r="RKU11" s="93"/>
      <c r="RKV11" s="93"/>
      <c r="RKW11" s="93"/>
      <c r="RKX11" s="93"/>
      <c r="RKY11" s="93"/>
      <c r="RKZ11" s="93"/>
      <c r="RLA11" s="93"/>
      <c r="RLB11" s="93"/>
      <c r="RLC11" s="93"/>
      <c r="RLD11" s="93"/>
      <c r="RLE11" s="93"/>
      <c r="RLF11" s="93"/>
      <c r="RLG11" s="93"/>
      <c r="RLH11" s="93"/>
      <c r="RLI11" s="93"/>
      <c r="RLJ11" s="93"/>
      <c r="RLK11" s="93"/>
      <c r="RLL11" s="93"/>
      <c r="RLM11" s="93"/>
      <c r="RLN11" s="93"/>
      <c r="RLO11" s="93"/>
      <c r="RLP11" s="93"/>
      <c r="RLQ11" s="93"/>
      <c r="RLR11" s="93"/>
      <c r="RLS11" s="93"/>
      <c r="RLT11" s="93"/>
      <c r="RLU11" s="93"/>
      <c r="RLV11" s="93"/>
      <c r="RLW11" s="93"/>
      <c r="RLX11" s="93"/>
      <c r="RLY11" s="93"/>
      <c r="RLZ11" s="93"/>
      <c r="RMA11" s="93"/>
      <c r="RMB11" s="93"/>
      <c r="RMC11" s="93"/>
      <c r="RMD11" s="93"/>
      <c r="RME11" s="93"/>
      <c r="RMF11" s="93"/>
      <c r="RMG11" s="93"/>
      <c r="RMH11" s="93"/>
      <c r="RMI11" s="93"/>
      <c r="RMJ11" s="93"/>
      <c r="RMK11" s="93"/>
      <c r="RML11" s="93"/>
      <c r="RMM11" s="93"/>
      <c r="RMN11" s="93"/>
      <c r="RMO11" s="93"/>
      <c r="RMP11" s="93"/>
      <c r="RMQ11" s="93"/>
      <c r="RMR11" s="93"/>
      <c r="RMS11" s="93"/>
      <c r="RMT11" s="93"/>
      <c r="RMU11" s="93"/>
      <c r="RMV11" s="93"/>
      <c r="RMW11" s="93"/>
      <c r="RMX11" s="93"/>
      <c r="RMY11" s="93"/>
      <c r="RMZ11" s="93"/>
      <c r="RNA11" s="93"/>
      <c r="RNB11" s="93"/>
      <c r="RNC11" s="93"/>
      <c r="RND11" s="93"/>
      <c r="RNE11" s="93"/>
      <c r="RNF11" s="93"/>
      <c r="RNG11" s="93"/>
      <c r="RNH11" s="93"/>
      <c r="RNI11" s="93"/>
      <c r="RNJ11" s="93"/>
      <c r="RNK11" s="93"/>
      <c r="RNL11" s="93"/>
      <c r="RNM11" s="93"/>
      <c r="RNN11" s="93"/>
      <c r="RNO11" s="93"/>
      <c r="RNP11" s="93"/>
      <c r="RNQ11" s="93"/>
      <c r="RNR11" s="93"/>
      <c r="RNS11" s="93"/>
      <c r="RNT11" s="93"/>
      <c r="RNU11" s="93"/>
      <c r="RNV11" s="93"/>
      <c r="RNW11" s="93"/>
      <c r="RNX11" s="93"/>
      <c r="RNY11" s="93"/>
      <c r="RNZ11" s="93"/>
      <c r="ROA11" s="93"/>
      <c r="ROB11" s="93"/>
      <c r="ROC11" s="93"/>
      <c r="ROD11" s="93"/>
      <c r="ROE11" s="93"/>
      <c r="ROF11" s="93"/>
      <c r="ROG11" s="93"/>
      <c r="ROH11" s="93"/>
      <c r="ROI11" s="93"/>
      <c r="ROJ11" s="93"/>
      <c r="ROK11" s="93"/>
      <c r="ROL11" s="93"/>
      <c r="ROM11" s="93"/>
      <c r="RON11" s="93"/>
      <c r="ROO11" s="93"/>
      <c r="ROP11" s="93"/>
      <c r="ROQ11" s="93"/>
      <c r="ROR11" s="93"/>
      <c r="ROS11" s="93"/>
      <c r="ROT11" s="93"/>
      <c r="ROU11" s="93"/>
      <c r="ROV11" s="93"/>
      <c r="ROW11" s="93"/>
      <c r="ROX11" s="93"/>
      <c r="ROY11" s="93"/>
      <c r="ROZ11" s="93"/>
      <c r="RPA11" s="93"/>
      <c r="RPB11" s="93"/>
      <c r="RPC11" s="93"/>
      <c r="RPD11" s="93"/>
      <c r="RPE11" s="93"/>
      <c r="RPF11" s="93"/>
      <c r="RPG11" s="93"/>
      <c r="RPH11" s="93"/>
      <c r="RPI11" s="93"/>
      <c r="RPJ11" s="93"/>
      <c r="RPK11" s="93"/>
      <c r="RPL11" s="93"/>
      <c r="RPM11" s="93"/>
      <c r="RPN11" s="93"/>
      <c r="RPO11" s="93"/>
      <c r="RPP11" s="93"/>
      <c r="RPQ11" s="93"/>
      <c r="RPR11" s="93"/>
      <c r="RPS11" s="93"/>
      <c r="RPT11" s="93"/>
      <c r="RPU11" s="93"/>
      <c r="RPV11" s="93"/>
      <c r="RPW11" s="93"/>
      <c r="RPX11" s="93"/>
      <c r="RPY11" s="93"/>
      <c r="RPZ11" s="93"/>
      <c r="RQA11" s="93"/>
      <c r="RQB11" s="93"/>
      <c r="RQC11" s="93"/>
      <c r="RQD11" s="93"/>
      <c r="RQE11" s="93"/>
      <c r="RQF11" s="93"/>
      <c r="RQG11" s="93"/>
      <c r="RQH11" s="93"/>
      <c r="RQI11" s="93"/>
      <c r="RQJ11" s="93"/>
      <c r="RQK11" s="93"/>
      <c r="RQL11" s="93"/>
      <c r="RQM11" s="93"/>
      <c r="RQN11" s="93"/>
      <c r="RQO11" s="93"/>
      <c r="RQP11" s="93"/>
      <c r="RQQ11" s="93"/>
      <c r="RQR11" s="93"/>
      <c r="RQS11" s="93"/>
      <c r="RQT11" s="93"/>
      <c r="RQU11" s="93"/>
      <c r="RQV11" s="93"/>
      <c r="RQW11" s="93"/>
      <c r="RQX11" s="93"/>
      <c r="RQY11" s="93"/>
      <c r="RQZ11" s="93"/>
      <c r="RRA11" s="93"/>
      <c r="RRB11" s="93"/>
      <c r="RRC11" s="93"/>
      <c r="RRD11" s="93"/>
      <c r="RRE11" s="93"/>
      <c r="RRF11" s="93"/>
      <c r="RRG11" s="93"/>
      <c r="RRH11" s="93"/>
      <c r="RRI11" s="93"/>
      <c r="RRJ11" s="93"/>
      <c r="RRK11" s="93"/>
      <c r="RRL11" s="93"/>
      <c r="RRM11" s="93"/>
      <c r="RRN11" s="93"/>
      <c r="RRO11" s="93"/>
      <c r="RRP11" s="93"/>
      <c r="RRQ11" s="93"/>
      <c r="RRR11" s="93"/>
      <c r="RRS11" s="93"/>
      <c r="RRT11" s="93"/>
      <c r="RRU11" s="93"/>
      <c r="RRV11" s="93"/>
      <c r="RRW11" s="93"/>
      <c r="RRX11" s="93"/>
      <c r="RRY11" s="93"/>
      <c r="RRZ11" s="93"/>
      <c r="RSA11" s="93"/>
      <c r="RSB11" s="93"/>
      <c r="RSC11" s="93"/>
      <c r="RSD11" s="93"/>
      <c r="RSE11" s="93"/>
      <c r="RSF11" s="93"/>
      <c r="RSG11" s="93"/>
      <c r="RSH11" s="93"/>
      <c r="RSI11" s="93"/>
      <c r="RSJ11" s="93"/>
      <c r="RSK11" s="93"/>
      <c r="RSL11" s="93"/>
      <c r="RSM11" s="93"/>
      <c r="RSN11" s="93"/>
      <c r="RSO11" s="93"/>
      <c r="RSP11" s="93"/>
      <c r="RSQ11" s="93"/>
      <c r="RSR11" s="93"/>
      <c r="RSS11" s="93"/>
      <c r="RST11" s="93"/>
      <c r="RSU11" s="93"/>
      <c r="RSV11" s="93"/>
      <c r="RSW11" s="93"/>
      <c r="RSX11" s="93"/>
      <c r="RSY11" s="93"/>
      <c r="RSZ11" s="93"/>
      <c r="RTA11" s="93"/>
      <c r="RTB11" s="93"/>
      <c r="RTC11" s="93"/>
      <c r="RTD11" s="93"/>
      <c r="RTE11" s="93"/>
      <c r="RTF11" s="93"/>
      <c r="RTG11" s="93"/>
      <c r="RTH11" s="93"/>
      <c r="RTI11" s="93"/>
      <c r="RTJ11" s="93"/>
      <c r="RTK11" s="93"/>
      <c r="RTL11" s="93"/>
      <c r="RTM11" s="93"/>
      <c r="RTN11" s="93"/>
      <c r="RTO11" s="93"/>
      <c r="RTP11" s="93"/>
      <c r="RTQ11" s="93"/>
      <c r="RTR11" s="93"/>
      <c r="RTS11" s="93"/>
      <c r="RTT11" s="93"/>
      <c r="RTU11" s="93"/>
      <c r="RTV11" s="93"/>
      <c r="RTW11" s="93"/>
      <c r="RTX11" s="93"/>
      <c r="RTY11" s="93"/>
      <c r="RTZ11" s="93"/>
      <c r="RUA11" s="93"/>
      <c r="RUB11" s="93"/>
      <c r="RUC11" s="93"/>
      <c r="RUD11" s="93"/>
      <c r="RUE11" s="93"/>
      <c r="RUF11" s="93"/>
      <c r="RUG11" s="93"/>
      <c r="RUH11" s="93"/>
      <c r="RUI11" s="93"/>
      <c r="RUJ11" s="93"/>
      <c r="RUK11" s="93"/>
      <c r="RUL11" s="93"/>
      <c r="RUM11" s="93"/>
      <c r="RUN11" s="93"/>
      <c r="RUO11" s="93"/>
      <c r="RUP11" s="93"/>
      <c r="RUQ11" s="93"/>
      <c r="RUR11" s="93"/>
      <c r="RUS11" s="93"/>
      <c r="RUT11" s="93"/>
      <c r="RUU11" s="93"/>
      <c r="RUV11" s="93"/>
      <c r="RUW11" s="93"/>
      <c r="RUX11" s="93"/>
      <c r="RUY11" s="93"/>
      <c r="RUZ11" s="93"/>
      <c r="RVA11" s="93"/>
      <c r="RVB11" s="93"/>
      <c r="RVC11" s="93"/>
      <c r="RVD11" s="93"/>
      <c r="RVE11" s="93"/>
      <c r="RVF11" s="93"/>
      <c r="RVG11" s="93"/>
      <c r="RVH11" s="93"/>
      <c r="RVI11" s="93"/>
      <c r="RVJ11" s="93"/>
      <c r="RVK11" s="93"/>
      <c r="RVL11" s="93"/>
      <c r="RVM11" s="93"/>
      <c r="RVN11" s="93"/>
      <c r="RVO11" s="93"/>
      <c r="RVP11" s="93"/>
      <c r="RVQ11" s="93"/>
      <c r="RVR11" s="93"/>
      <c r="RVS11" s="93"/>
      <c r="RVT11" s="93"/>
      <c r="RVU11" s="93"/>
      <c r="RVV11" s="93"/>
      <c r="RVW11" s="93"/>
      <c r="RVX11" s="93"/>
      <c r="RVY11" s="93"/>
      <c r="RVZ11" s="93"/>
      <c r="RWA11" s="93"/>
      <c r="RWB11" s="93"/>
      <c r="RWC11" s="93"/>
      <c r="RWD11" s="93"/>
      <c r="RWE11" s="93"/>
      <c r="RWF11" s="93"/>
      <c r="RWG11" s="93"/>
      <c r="RWH11" s="93"/>
      <c r="RWI11" s="93"/>
      <c r="RWJ11" s="93"/>
      <c r="RWK11" s="93"/>
      <c r="RWL11" s="93"/>
      <c r="RWM11" s="93"/>
      <c r="RWN11" s="93"/>
      <c r="RWO11" s="93"/>
      <c r="RWP11" s="93"/>
      <c r="RWQ11" s="93"/>
      <c r="RWR11" s="93"/>
      <c r="RWS11" s="93"/>
      <c r="RWT11" s="93"/>
      <c r="RWU11" s="93"/>
      <c r="RWV11" s="93"/>
      <c r="RWW11" s="93"/>
      <c r="RWX11" s="93"/>
      <c r="RWY11" s="93"/>
      <c r="RWZ11" s="93"/>
      <c r="RXA11" s="93"/>
      <c r="RXB11" s="93"/>
      <c r="RXC11" s="93"/>
      <c r="RXD11" s="93"/>
      <c r="RXE11" s="93"/>
      <c r="RXF11" s="93"/>
      <c r="RXG11" s="93"/>
      <c r="RXH11" s="93"/>
      <c r="RXI11" s="93"/>
      <c r="RXJ11" s="93"/>
      <c r="RXK11" s="93"/>
      <c r="RXL11" s="93"/>
      <c r="RXM11" s="93"/>
      <c r="RXN11" s="93"/>
      <c r="RXO11" s="93"/>
      <c r="RXP11" s="93"/>
      <c r="RXQ11" s="93"/>
      <c r="RXR11" s="93"/>
      <c r="RXS11" s="93"/>
      <c r="RXT11" s="93"/>
      <c r="RXU11" s="93"/>
      <c r="RXV11" s="93"/>
      <c r="RXW11" s="93"/>
      <c r="RXX11" s="93"/>
      <c r="RXY11" s="93"/>
      <c r="RXZ11" s="93"/>
      <c r="RYA11" s="93"/>
      <c r="RYB11" s="93"/>
      <c r="RYC11" s="93"/>
      <c r="RYD11" s="93"/>
      <c r="RYE11" s="93"/>
      <c r="RYF11" s="93"/>
      <c r="RYG11" s="93"/>
      <c r="RYH11" s="93"/>
      <c r="RYI11" s="93"/>
      <c r="RYJ11" s="93"/>
      <c r="RYK11" s="93"/>
      <c r="RYL11" s="93"/>
      <c r="RYM11" s="93"/>
      <c r="RYN11" s="93"/>
      <c r="RYO11" s="93"/>
      <c r="RYP11" s="93"/>
      <c r="RYQ11" s="93"/>
      <c r="RYR11" s="93"/>
      <c r="RYS11" s="93"/>
      <c r="RYT11" s="93"/>
      <c r="RYU11" s="93"/>
      <c r="RYV11" s="93"/>
      <c r="RYW11" s="93"/>
      <c r="RYX11" s="93"/>
      <c r="RYY11" s="93"/>
      <c r="RYZ11" s="93"/>
      <c r="RZA11" s="93"/>
      <c r="RZB11" s="93"/>
      <c r="RZC11" s="93"/>
      <c r="RZD11" s="93"/>
      <c r="RZE11" s="93"/>
      <c r="RZF11" s="93"/>
      <c r="RZG11" s="93"/>
      <c r="RZH11" s="93"/>
      <c r="RZI11" s="93"/>
      <c r="RZJ11" s="93"/>
      <c r="RZK11" s="93"/>
      <c r="RZL11" s="93"/>
      <c r="RZM11" s="93"/>
      <c r="RZN11" s="93"/>
      <c r="RZO11" s="93"/>
      <c r="RZP11" s="93"/>
      <c r="RZQ11" s="93"/>
      <c r="RZR11" s="93"/>
      <c r="RZS11" s="93"/>
      <c r="RZT11" s="93"/>
      <c r="RZU11" s="93"/>
      <c r="RZV11" s="93"/>
      <c r="RZW11" s="93"/>
      <c r="RZX11" s="93"/>
      <c r="RZY11" s="93"/>
      <c r="RZZ11" s="93"/>
      <c r="SAA11" s="93"/>
      <c r="SAB11" s="93"/>
      <c r="SAC11" s="93"/>
      <c r="SAD11" s="93"/>
      <c r="SAE11" s="93"/>
      <c r="SAF11" s="93"/>
      <c r="SAG11" s="93"/>
      <c r="SAH11" s="93"/>
      <c r="SAI11" s="93"/>
      <c r="SAJ11" s="93"/>
      <c r="SAK11" s="93"/>
      <c r="SAL11" s="93"/>
      <c r="SAM11" s="93"/>
      <c r="SAN11" s="93"/>
      <c r="SAO11" s="93"/>
      <c r="SAP11" s="93"/>
      <c r="SAQ11" s="93"/>
      <c r="SAR11" s="93"/>
      <c r="SAS11" s="93"/>
      <c r="SAT11" s="93"/>
      <c r="SAU11" s="93"/>
      <c r="SAV11" s="93"/>
      <c r="SAW11" s="93"/>
      <c r="SAX11" s="93"/>
      <c r="SAY11" s="93"/>
      <c r="SAZ11" s="93"/>
      <c r="SBA11" s="93"/>
      <c r="SBB11" s="93"/>
      <c r="SBC11" s="93"/>
      <c r="SBD11" s="93"/>
      <c r="SBE11" s="93"/>
      <c r="SBF11" s="93"/>
      <c r="SBG11" s="93"/>
      <c r="SBH11" s="93"/>
      <c r="SBI11" s="93"/>
      <c r="SBJ11" s="93"/>
      <c r="SBK11" s="93"/>
      <c r="SBL11" s="93"/>
      <c r="SBM11" s="93"/>
      <c r="SBN11" s="93"/>
      <c r="SBO11" s="93"/>
      <c r="SBP11" s="93"/>
      <c r="SBQ11" s="93"/>
      <c r="SBR11" s="93"/>
      <c r="SBS11" s="93"/>
      <c r="SBT11" s="93"/>
      <c r="SBU11" s="93"/>
      <c r="SBV11" s="93"/>
      <c r="SBW11" s="93"/>
      <c r="SBX11" s="93"/>
      <c r="SBY11" s="93"/>
      <c r="SBZ11" s="93"/>
      <c r="SCA11" s="93"/>
      <c r="SCB11" s="93"/>
      <c r="SCC11" s="93"/>
      <c r="SCD11" s="93"/>
      <c r="SCE11" s="93"/>
      <c r="SCF11" s="93"/>
      <c r="SCG11" s="93"/>
      <c r="SCH11" s="93"/>
      <c r="SCI11" s="93"/>
      <c r="SCJ11" s="93"/>
      <c r="SCK11" s="93"/>
      <c r="SCL11" s="93"/>
      <c r="SCM11" s="93"/>
      <c r="SCN11" s="93"/>
      <c r="SCO11" s="93"/>
      <c r="SCP11" s="93"/>
      <c r="SCQ11" s="93"/>
      <c r="SCR11" s="93"/>
      <c r="SCS11" s="93"/>
      <c r="SCT11" s="93"/>
      <c r="SCU11" s="93"/>
      <c r="SCV11" s="93"/>
      <c r="SCW11" s="93"/>
      <c r="SCX11" s="93"/>
      <c r="SCY11" s="93"/>
      <c r="SCZ11" s="93"/>
      <c r="SDA11" s="93"/>
      <c r="SDB11" s="93"/>
      <c r="SDC11" s="93"/>
      <c r="SDD11" s="93"/>
      <c r="SDE11" s="93"/>
      <c r="SDF11" s="93"/>
      <c r="SDG11" s="93"/>
      <c r="SDH11" s="93"/>
      <c r="SDI11" s="93"/>
      <c r="SDJ11" s="93"/>
      <c r="SDK11" s="93"/>
      <c r="SDL11" s="93"/>
      <c r="SDM11" s="93"/>
      <c r="SDN11" s="93"/>
      <c r="SDO11" s="93"/>
      <c r="SDP11" s="93"/>
      <c r="SDQ11" s="93"/>
      <c r="SDR11" s="93"/>
      <c r="SDS11" s="93"/>
      <c r="SDT11" s="93"/>
      <c r="SDU11" s="93"/>
      <c r="SDV11" s="93"/>
      <c r="SDW11" s="93"/>
      <c r="SDX11" s="93"/>
      <c r="SDY11" s="93"/>
      <c r="SDZ11" s="93"/>
      <c r="SEA11" s="93"/>
      <c r="SEB11" s="93"/>
      <c r="SEC11" s="93"/>
      <c r="SED11" s="93"/>
      <c r="SEE11" s="93"/>
      <c r="SEF11" s="93"/>
      <c r="SEG11" s="93"/>
      <c r="SEH11" s="93"/>
      <c r="SEI11" s="93"/>
      <c r="SEJ11" s="93"/>
      <c r="SEK11" s="93"/>
      <c r="SEL11" s="93"/>
      <c r="SEM11" s="93"/>
      <c r="SEN11" s="93"/>
      <c r="SEO11" s="93"/>
      <c r="SEP11" s="93"/>
      <c r="SEQ11" s="93"/>
      <c r="SER11" s="93"/>
      <c r="SES11" s="93"/>
      <c r="SET11" s="93"/>
      <c r="SEU11" s="93"/>
      <c r="SEV11" s="93"/>
      <c r="SEW11" s="93"/>
      <c r="SEX11" s="93"/>
      <c r="SEY11" s="93"/>
      <c r="SEZ11" s="93"/>
      <c r="SFA11" s="93"/>
      <c r="SFB11" s="93"/>
      <c r="SFC11" s="93"/>
      <c r="SFD11" s="93"/>
      <c r="SFE11" s="93"/>
      <c r="SFF11" s="93"/>
      <c r="SFG11" s="93"/>
      <c r="SFH11" s="93"/>
      <c r="SFI11" s="93"/>
      <c r="SFJ11" s="93"/>
      <c r="SFK11" s="93"/>
      <c r="SFL11" s="93"/>
      <c r="SFM11" s="93"/>
      <c r="SFN11" s="93"/>
      <c r="SFO11" s="93"/>
      <c r="SFP11" s="93"/>
      <c r="SFQ11" s="93"/>
      <c r="SFR11" s="93"/>
      <c r="SFS11" s="93"/>
      <c r="SFT11" s="93"/>
      <c r="SFU11" s="93"/>
      <c r="SFV11" s="93"/>
      <c r="SFW11" s="93"/>
      <c r="SFX11" s="93"/>
      <c r="SFY11" s="93"/>
      <c r="SFZ11" s="93"/>
      <c r="SGA11" s="93"/>
      <c r="SGB11" s="93"/>
      <c r="SGC11" s="93"/>
      <c r="SGD11" s="93"/>
      <c r="SGE11" s="93"/>
      <c r="SGF11" s="93"/>
      <c r="SGG11" s="93"/>
      <c r="SGH11" s="93"/>
      <c r="SGI11" s="93"/>
      <c r="SGJ11" s="93"/>
      <c r="SGK11" s="93"/>
      <c r="SGL11" s="93"/>
      <c r="SGM11" s="93"/>
      <c r="SGN11" s="93"/>
      <c r="SGO11" s="93"/>
      <c r="SGP11" s="93"/>
      <c r="SGQ11" s="93"/>
      <c r="SGR11" s="93"/>
      <c r="SGS11" s="93"/>
      <c r="SGT11" s="93"/>
      <c r="SGU11" s="93"/>
      <c r="SGV11" s="93"/>
      <c r="SGW11" s="93"/>
      <c r="SGX11" s="93"/>
      <c r="SGY11" s="93"/>
      <c r="SGZ11" s="93"/>
      <c r="SHA11" s="93"/>
      <c r="SHB11" s="93"/>
      <c r="SHC11" s="93"/>
      <c r="SHD11" s="93"/>
      <c r="SHE11" s="93"/>
      <c r="SHF11" s="93"/>
      <c r="SHG11" s="93"/>
      <c r="SHH11" s="93"/>
      <c r="SHI11" s="93"/>
      <c r="SHJ11" s="93"/>
      <c r="SHK11" s="93"/>
      <c r="SHL11" s="93"/>
      <c r="SHM11" s="93"/>
      <c r="SHN11" s="93"/>
      <c r="SHO11" s="93"/>
      <c r="SHP11" s="93"/>
      <c r="SHQ11" s="93"/>
      <c r="SHR11" s="93"/>
      <c r="SHS11" s="93"/>
      <c r="SHT11" s="93"/>
      <c r="SHU11" s="93"/>
      <c r="SHV11" s="93"/>
      <c r="SHW11" s="93"/>
      <c r="SHX11" s="93"/>
      <c r="SHY11" s="93"/>
      <c r="SHZ11" s="93"/>
      <c r="SIA11" s="93"/>
      <c r="SIB11" s="93"/>
      <c r="SIC11" s="93"/>
      <c r="SID11" s="93"/>
      <c r="SIE11" s="93"/>
      <c r="SIF11" s="93"/>
      <c r="SIG11" s="93"/>
      <c r="SIH11" s="93"/>
      <c r="SII11" s="93"/>
      <c r="SIJ11" s="93"/>
      <c r="SIK11" s="93"/>
      <c r="SIL11" s="93"/>
      <c r="SIM11" s="93"/>
      <c r="SIN11" s="93"/>
      <c r="SIO11" s="93"/>
      <c r="SIP11" s="93"/>
      <c r="SIQ11" s="93"/>
      <c r="SIR11" s="93"/>
      <c r="SIS11" s="93"/>
      <c r="SIT11" s="93"/>
      <c r="SIU11" s="93"/>
      <c r="SIV11" s="93"/>
      <c r="SIW11" s="93"/>
      <c r="SIX11" s="93"/>
      <c r="SIY11" s="93"/>
      <c r="SIZ11" s="93"/>
      <c r="SJA11" s="93"/>
      <c r="SJB11" s="93"/>
      <c r="SJC11" s="93"/>
      <c r="SJD11" s="93"/>
      <c r="SJE11" s="93"/>
      <c r="SJF11" s="93"/>
      <c r="SJG11" s="93"/>
      <c r="SJH11" s="93"/>
      <c r="SJI11" s="93"/>
      <c r="SJJ11" s="93"/>
      <c r="SJK11" s="93"/>
      <c r="SJL11" s="93"/>
      <c r="SJM11" s="93"/>
      <c r="SJN11" s="93"/>
      <c r="SJO11" s="93"/>
      <c r="SJP11" s="93"/>
      <c r="SJQ11" s="93"/>
      <c r="SJR11" s="93"/>
      <c r="SJS11" s="93"/>
      <c r="SJT11" s="93"/>
      <c r="SJU11" s="93"/>
      <c r="SJV11" s="93"/>
      <c r="SJW11" s="93"/>
      <c r="SJX11" s="93"/>
      <c r="SJY11" s="93"/>
      <c r="SJZ11" s="93"/>
      <c r="SKA11" s="93"/>
      <c r="SKB11" s="93"/>
      <c r="SKC11" s="93"/>
      <c r="SKD11" s="93"/>
      <c r="SKE11" s="93"/>
      <c r="SKF11" s="93"/>
      <c r="SKG11" s="93"/>
      <c r="SKH11" s="93"/>
      <c r="SKI11" s="93"/>
      <c r="SKJ11" s="93"/>
      <c r="SKK11" s="93"/>
      <c r="SKL11" s="93"/>
      <c r="SKM11" s="93"/>
      <c r="SKN11" s="93"/>
      <c r="SKO11" s="93"/>
      <c r="SKP11" s="93"/>
      <c r="SKQ11" s="93"/>
      <c r="SKR11" s="93"/>
      <c r="SKS11" s="93"/>
      <c r="SKT11" s="93"/>
      <c r="SKU11" s="93"/>
      <c r="SKV11" s="93"/>
      <c r="SKW11" s="93"/>
      <c r="SKX11" s="93"/>
      <c r="SKY11" s="93"/>
      <c r="SKZ11" s="93"/>
      <c r="SLA11" s="93"/>
      <c r="SLB11" s="93"/>
      <c r="SLC11" s="93"/>
      <c r="SLD11" s="93"/>
      <c r="SLE11" s="93"/>
      <c r="SLF11" s="93"/>
      <c r="SLG11" s="93"/>
      <c r="SLH11" s="93"/>
      <c r="SLI11" s="93"/>
      <c r="SLJ11" s="93"/>
      <c r="SLK11" s="93"/>
      <c r="SLL11" s="93"/>
      <c r="SLM11" s="93"/>
      <c r="SLN11" s="93"/>
      <c r="SLO11" s="93"/>
      <c r="SLP11" s="93"/>
      <c r="SLQ11" s="93"/>
      <c r="SLR11" s="93"/>
      <c r="SLS11" s="93"/>
      <c r="SLT11" s="93"/>
      <c r="SLU11" s="93"/>
      <c r="SLV11" s="93"/>
      <c r="SLW11" s="93"/>
      <c r="SLX11" s="93"/>
      <c r="SLY11" s="93"/>
      <c r="SLZ11" s="93"/>
      <c r="SMA11" s="93"/>
      <c r="SMB11" s="93"/>
      <c r="SMC11" s="93"/>
      <c r="SMD11" s="93"/>
      <c r="SME11" s="93"/>
      <c r="SMF11" s="93"/>
      <c r="SMG11" s="93"/>
      <c r="SMH11" s="93"/>
      <c r="SMI11" s="93"/>
      <c r="SMJ11" s="93"/>
      <c r="SMK11" s="93"/>
      <c r="SML11" s="93"/>
      <c r="SMM11" s="93"/>
      <c r="SMN11" s="93"/>
      <c r="SMO11" s="93"/>
      <c r="SMP11" s="93"/>
      <c r="SMQ11" s="93"/>
      <c r="SMR11" s="93"/>
      <c r="SMS11" s="93"/>
      <c r="SMT11" s="93"/>
      <c r="SMU11" s="93"/>
      <c r="SMV11" s="93"/>
      <c r="SMW11" s="93"/>
      <c r="SMX11" s="93"/>
      <c r="SMY11" s="93"/>
      <c r="SMZ11" s="93"/>
      <c r="SNA11" s="93"/>
      <c r="SNB11" s="93"/>
      <c r="SNC11" s="93"/>
      <c r="SND11" s="93"/>
      <c r="SNE11" s="93"/>
      <c r="SNF11" s="93"/>
      <c r="SNG11" s="93"/>
      <c r="SNH11" s="93"/>
      <c r="SNI11" s="93"/>
      <c r="SNJ11" s="93"/>
      <c r="SNK11" s="93"/>
      <c r="SNL11" s="93"/>
      <c r="SNM11" s="93"/>
      <c r="SNN11" s="93"/>
      <c r="SNO11" s="93"/>
      <c r="SNP11" s="93"/>
      <c r="SNQ11" s="93"/>
      <c r="SNR11" s="93"/>
      <c r="SNS11" s="93"/>
      <c r="SNT11" s="93"/>
      <c r="SNU11" s="93"/>
      <c r="SNV11" s="93"/>
      <c r="SNW11" s="93"/>
      <c r="SNX11" s="93"/>
      <c r="SNY11" s="93"/>
      <c r="SNZ11" s="93"/>
      <c r="SOA11" s="93"/>
      <c r="SOB11" s="93"/>
      <c r="SOC11" s="93"/>
      <c r="SOD11" s="93"/>
      <c r="SOE11" s="93"/>
      <c r="SOF11" s="93"/>
      <c r="SOG11" s="93"/>
      <c r="SOH11" s="93"/>
      <c r="SOI11" s="93"/>
      <c r="SOJ11" s="93"/>
      <c r="SOK11" s="93"/>
      <c r="SOL11" s="93"/>
      <c r="SOM11" s="93"/>
      <c r="SON11" s="93"/>
      <c r="SOO11" s="93"/>
      <c r="SOP11" s="93"/>
      <c r="SOQ11" s="93"/>
      <c r="SOR11" s="93"/>
      <c r="SOS11" s="93"/>
      <c r="SOT11" s="93"/>
      <c r="SOU11" s="93"/>
      <c r="SOV11" s="93"/>
      <c r="SOW11" s="93"/>
      <c r="SOX11" s="93"/>
      <c r="SOY11" s="93"/>
      <c r="SOZ11" s="93"/>
      <c r="SPA11" s="93"/>
      <c r="SPB11" s="93"/>
      <c r="SPC11" s="93"/>
      <c r="SPD11" s="93"/>
      <c r="SPE11" s="93"/>
      <c r="SPF11" s="93"/>
      <c r="SPG11" s="93"/>
      <c r="SPH11" s="93"/>
      <c r="SPI11" s="93"/>
      <c r="SPJ11" s="93"/>
      <c r="SPK11" s="93"/>
      <c r="SPL11" s="93"/>
      <c r="SPM11" s="93"/>
      <c r="SPN11" s="93"/>
      <c r="SPO11" s="93"/>
      <c r="SPP11" s="93"/>
      <c r="SPQ11" s="93"/>
      <c r="SPR11" s="93"/>
      <c r="SPS11" s="93"/>
      <c r="SPT11" s="93"/>
      <c r="SPU11" s="93"/>
      <c r="SPV11" s="93"/>
      <c r="SPW11" s="93"/>
      <c r="SPX11" s="93"/>
      <c r="SPY11" s="93"/>
      <c r="SPZ11" s="93"/>
      <c r="SQA11" s="93"/>
      <c r="SQB11" s="93"/>
      <c r="SQC11" s="93"/>
      <c r="SQD11" s="93"/>
      <c r="SQE11" s="93"/>
      <c r="SQF11" s="93"/>
      <c r="SQG11" s="93"/>
      <c r="SQH11" s="93"/>
      <c r="SQI11" s="93"/>
      <c r="SQJ11" s="93"/>
      <c r="SQK11" s="93"/>
      <c r="SQL11" s="93"/>
      <c r="SQM11" s="93"/>
      <c r="SQN11" s="93"/>
      <c r="SQO11" s="93"/>
      <c r="SQP11" s="93"/>
      <c r="SQQ11" s="93"/>
      <c r="SQR11" s="93"/>
      <c r="SQS11" s="93"/>
      <c r="SQT11" s="93"/>
      <c r="SQU11" s="93"/>
      <c r="SQV11" s="93"/>
      <c r="SQW11" s="93"/>
      <c r="SQX11" s="93"/>
      <c r="SQY11" s="93"/>
      <c r="SQZ11" s="93"/>
      <c r="SRA11" s="93"/>
      <c r="SRB11" s="93"/>
      <c r="SRC11" s="93"/>
      <c r="SRD11" s="93"/>
      <c r="SRE11" s="93"/>
      <c r="SRF11" s="93"/>
      <c r="SRG11" s="93"/>
      <c r="SRH11" s="93"/>
      <c r="SRI11" s="93"/>
      <c r="SRJ11" s="93"/>
      <c r="SRK11" s="93"/>
      <c r="SRL11" s="93"/>
      <c r="SRM11" s="93"/>
      <c r="SRN11" s="93"/>
      <c r="SRO11" s="93"/>
      <c r="SRP11" s="93"/>
      <c r="SRQ11" s="93"/>
      <c r="SRR11" s="93"/>
      <c r="SRS11" s="93"/>
      <c r="SRT11" s="93"/>
      <c r="SRU11" s="93"/>
      <c r="SRV11" s="93"/>
      <c r="SRW11" s="93"/>
      <c r="SRX11" s="93"/>
      <c r="SRY11" s="93"/>
      <c r="SRZ11" s="93"/>
      <c r="SSA11" s="93"/>
      <c r="SSB11" s="93"/>
      <c r="SSC11" s="93"/>
      <c r="SSD11" s="93"/>
      <c r="SSE11" s="93"/>
      <c r="SSF11" s="93"/>
      <c r="SSG11" s="93"/>
      <c r="SSH11" s="93"/>
      <c r="SSI11" s="93"/>
      <c r="SSJ11" s="93"/>
      <c r="SSK11" s="93"/>
      <c r="SSL11" s="93"/>
      <c r="SSM11" s="93"/>
      <c r="SSN11" s="93"/>
      <c r="SSO11" s="93"/>
      <c r="SSP11" s="93"/>
      <c r="SSQ11" s="93"/>
      <c r="SSR11" s="93"/>
      <c r="SSS11" s="93"/>
      <c r="SST11" s="93"/>
      <c r="SSU11" s="93"/>
      <c r="SSV11" s="93"/>
      <c r="SSW11" s="93"/>
      <c r="SSX11" s="93"/>
      <c r="SSY11" s="93"/>
      <c r="SSZ11" s="93"/>
      <c r="STA11" s="93"/>
      <c r="STB11" s="93"/>
      <c r="STC11" s="93"/>
      <c r="STD11" s="93"/>
      <c r="STE11" s="93"/>
      <c r="STF11" s="93"/>
      <c r="STG11" s="93"/>
      <c r="STH11" s="93"/>
      <c r="STI11" s="93"/>
      <c r="STJ11" s="93"/>
      <c r="STK11" s="93"/>
      <c r="STL11" s="93"/>
      <c r="STM11" s="93"/>
      <c r="STN11" s="93"/>
      <c r="STO11" s="93"/>
      <c r="STP11" s="93"/>
      <c r="STQ11" s="93"/>
      <c r="STR11" s="93"/>
      <c r="STS11" s="93"/>
      <c r="STT11" s="93"/>
      <c r="STU11" s="93"/>
      <c r="STV11" s="93"/>
      <c r="STW11" s="93"/>
      <c r="STX11" s="93"/>
      <c r="STY11" s="93"/>
      <c r="STZ11" s="93"/>
      <c r="SUA11" s="93"/>
      <c r="SUB11" s="93"/>
      <c r="SUC11" s="93"/>
      <c r="SUD11" s="93"/>
      <c r="SUE11" s="93"/>
      <c r="SUF11" s="93"/>
      <c r="SUG11" s="93"/>
      <c r="SUH11" s="93"/>
      <c r="SUI11" s="93"/>
      <c r="SUJ11" s="93"/>
      <c r="SUK11" s="93"/>
      <c r="SUL11" s="93"/>
      <c r="SUM11" s="93"/>
      <c r="SUN11" s="93"/>
      <c r="SUO11" s="93"/>
      <c r="SUP11" s="93"/>
      <c r="SUQ11" s="93"/>
      <c r="SUR11" s="93"/>
      <c r="SUS11" s="93"/>
      <c r="SUT11" s="93"/>
      <c r="SUU11" s="93"/>
      <c r="SUV11" s="93"/>
      <c r="SUW11" s="93"/>
      <c r="SUX11" s="93"/>
      <c r="SUY11" s="93"/>
      <c r="SUZ11" s="93"/>
      <c r="SVA11" s="93"/>
      <c r="SVB11" s="93"/>
      <c r="SVC11" s="93"/>
      <c r="SVD11" s="93"/>
      <c r="SVE11" s="93"/>
      <c r="SVF11" s="93"/>
      <c r="SVG11" s="93"/>
      <c r="SVH11" s="93"/>
      <c r="SVI11" s="93"/>
      <c r="SVJ11" s="93"/>
      <c r="SVK11" s="93"/>
      <c r="SVL11" s="93"/>
      <c r="SVM11" s="93"/>
      <c r="SVN11" s="93"/>
      <c r="SVO11" s="93"/>
      <c r="SVP11" s="93"/>
      <c r="SVQ11" s="93"/>
      <c r="SVR11" s="93"/>
      <c r="SVS11" s="93"/>
      <c r="SVT11" s="93"/>
      <c r="SVU11" s="93"/>
      <c r="SVV11" s="93"/>
      <c r="SVW11" s="93"/>
      <c r="SVX11" s="93"/>
      <c r="SVY11" s="93"/>
      <c r="SVZ11" s="93"/>
      <c r="SWA11" s="93"/>
      <c r="SWB11" s="93"/>
      <c r="SWC11" s="93"/>
      <c r="SWD11" s="93"/>
      <c r="SWE11" s="93"/>
      <c r="SWF11" s="93"/>
      <c r="SWG11" s="93"/>
      <c r="SWH11" s="93"/>
      <c r="SWI11" s="93"/>
      <c r="SWJ11" s="93"/>
      <c r="SWK11" s="93"/>
      <c r="SWL11" s="93"/>
      <c r="SWM11" s="93"/>
      <c r="SWN11" s="93"/>
      <c r="SWO11" s="93"/>
      <c r="SWP11" s="93"/>
      <c r="SWQ11" s="93"/>
      <c r="SWR11" s="93"/>
      <c r="SWS11" s="93"/>
      <c r="SWT11" s="93"/>
      <c r="SWU11" s="93"/>
      <c r="SWV11" s="93"/>
      <c r="SWW11" s="93"/>
      <c r="SWX11" s="93"/>
      <c r="SWY11" s="93"/>
      <c r="SWZ11" s="93"/>
      <c r="SXA11" s="93"/>
      <c r="SXB11" s="93"/>
      <c r="SXC11" s="93"/>
      <c r="SXD11" s="93"/>
      <c r="SXE11" s="93"/>
      <c r="SXF11" s="93"/>
      <c r="SXG11" s="93"/>
      <c r="SXH11" s="93"/>
      <c r="SXI11" s="93"/>
      <c r="SXJ11" s="93"/>
      <c r="SXK11" s="93"/>
      <c r="SXL11" s="93"/>
      <c r="SXM11" s="93"/>
      <c r="SXN11" s="93"/>
      <c r="SXO11" s="93"/>
      <c r="SXP11" s="93"/>
      <c r="SXQ11" s="93"/>
      <c r="SXR11" s="93"/>
      <c r="SXS11" s="93"/>
      <c r="SXT11" s="93"/>
      <c r="SXU11" s="93"/>
      <c r="SXV11" s="93"/>
      <c r="SXW11" s="93"/>
      <c r="SXX11" s="93"/>
      <c r="SXY11" s="93"/>
      <c r="SXZ11" s="93"/>
      <c r="SYA11" s="93"/>
      <c r="SYB11" s="93"/>
      <c r="SYC11" s="93"/>
      <c r="SYD11" s="93"/>
      <c r="SYE11" s="93"/>
      <c r="SYF11" s="93"/>
      <c r="SYG11" s="93"/>
      <c r="SYH11" s="93"/>
      <c r="SYI11" s="93"/>
      <c r="SYJ11" s="93"/>
      <c r="SYK11" s="93"/>
      <c r="SYL11" s="93"/>
      <c r="SYM11" s="93"/>
      <c r="SYN11" s="93"/>
      <c r="SYO11" s="93"/>
      <c r="SYP11" s="93"/>
      <c r="SYQ11" s="93"/>
      <c r="SYR11" s="93"/>
      <c r="SYS11" s="93"/>
      <c r="SYT11" s="93"/>
      <c r="SYU11" s="93"/>
      <c r="SYV11" s="93"/>
      <c r="SYW11" s="93"/>
      <c r="SYX11" s="93"/>
      <c r="SYY11" s="93"/>
      <c r="SYZ11" s="93"/>
      <c r="SZA11" s="93"/>
      <c r="SZB11" s="93"/>
      <c r="SZC11" s="93"/>
      <c r="SZD11" s="93"/>
      <c r="SZE11" s="93"/>
      <c r="SZF11" s="93"/>
      <c r="SZG11" s="93"/>
      <c r="SZH11" s="93"/>
      <c r="SZI11" s="93"/>
      <c r="SZJ11" s="93"/>
      <c r="SZK11" s="93"/>
      <c r="SZL11" s="93"/>
      <c r="SZM11" s="93"/>
      <c r="SZN11" s="93"/>
      <c r="SZO11" s="93"/>
      <c r="SZP11" s="93"/>
      <c r="SZQ11" s="93"/>
      <c r="SZR11" s="93"/>
      <c r="SZS11" s="93"/>
      <c r="SZT11" s="93"/>
      <c r="SZU11" s="93"/>
      <c r="SZV11" s="93"/>
      <c r="SZW11" s="93"/>
      <c r="SZX11" s="93"/>
      <c r="SZY11" s="93"/>
      <c r="SZZ11" s="93"/>
      <c r="TAA11" s="93"/>
      <c r="TAB11" s="93"/>
      <c r="TAC11" s="93"/>
      <c r="TAD11" s="93"/>
      <c r="TAE11" s="93"/>
      <c r="TAF11" s="93"/>
      <c r="TAG11" s="93"/>
      <c r="TAH11" s="93"/>
      <c r="TAI11" s="93"/>
      <c r="TAJ11" s="93"/>
      <c r="TAK11" s="93"/>
      <c r="TAL11" s="93"/>
      <c r="TAM11" s="93"/>
      <c r="TAN11" s="93"/>
      <c r="TAO11" s="93"/>
      <c r="TAP11" s="93"/>
      <c r="TAQ11" s="93"/>
      <c r="TAR11" s="93"/>
      <c r="TAS11" s="93"/>
      <c r="TAT11" s="93"/>
      <c r="TAU11" s="93"/>
      <c r="TAV11" s="93"/>
      <c r="TAW11" s="93"/>
      <c r="TAX11" s="93"/>
      <c r="TAY11" s="93"/>
      <c r="TAZ11" s="93"/>
      <c r="TBA11" s="93"/>
      <c r="TBB11" s="93"/>
      <c r="TBC11" s="93"/>
      <c r="TBD11" s="93"/>
      <c r="TBE11" s="93"/>
      <c r="TBF11" s="93"/>
      <c r="TBG11" s="93"/>
      <c r="TBH11" s="93"/>
      <c r="TBI11" s="93"/>
      <c r="TBJ11" s="93"/>
      <c r="TBK11" s="93"/>
      <c r="TBL11" s="93"/>
      <c r="TBM11" s="93"/>
      <c r="TBN11" s="93"/>
      <c r="TBO11" s="93"/>
      <c r="TBP11" s="93"/>
      <c r="TBQ11" s="93"/>
      <c r="TBR11" s="93"/>
      <c r="TBS11" s="93"/>
      <c r="TBT11" s="93"/>
      <c r="TBU11" s="93"/>
      <c r="TBV11" s="93"/>
      <c r="TBW11" s="93"/>
      <c r="TBX11" s="93"/>
      <c r="TBY11" s="93"/>
      <c r="TBZ11" s="93"/>
      <c r="TCA11" s="93"/>
      <c r="TCB11" s="93"/>
      <c r="TCC11" s="93"/>
      <c r="TCD11" s="93"/>
      <c r="TCE11" s="93"/>
      <c r="TCF11" s="93"/>
      <c r="TCG11" s="93"/>
      <c r="TCH11" s="93"/>
      <c r="TCI11" s="93"/>
      <c r="TCJ11" s="93"/>
      <c r="TCK11" s="93"/>
      <c r="TCL11" s="93"/>
      <c r="TCM11" s="93"/>
      <c r="TCN11" s="93"/>
      <c r="TCO11" s="93"/>
      <c r="TCP11" s="93"/>
      <c r="TCQ11" s="93"/>
      <c r="TCR11" s="93"/>
      <c r="TCS11" s="93"/>
      <c r="TCT11" s="93"/>
      <c r="TCU11" s="93"/>
      <c r="TCV11" s="93"/>
      <c r="TCW11" s="93"/>
      <c r="TCX11" s="93"/>
      <c r="TCY11" s="93"/>
      <c r="TCZ11" s="93"/>
      <c r="TDA11" s="93"/>
      <c r="TDB11" s="93"/>
      <c r="TDC11" s="93"/>
      <c r="TDD11" s="93"/>
      <c r="TDE11" s="93"/>
      <c r="TDF11" s="93"/>
      <c r="TDG11" s="93"/>
      <c r="TDH11" s="93"/>
      <c r="TDI11" s="93"/>
      <c r="TDJ11" s="93"/>
      <c r="TDK11" s="93"/>
      <c r="TDL11" s="93"/>
      <c r="TDM11" s="93"/>
      <c r="TDN11" s="93"/>
      <c r="TDO11" s="93"/>
      <c r="TDP11" s="93"/>
      <c r="TDQ11" s="93"/>
      <c r="TDR11" s="93"/>
      <c r="TDS11" s="93"/>
      <c r="TDT11" s="93"/>
      <c r="TDU11" s="93"/>
      <c r="TDV11" s="93"/>
      <c r="TDW11" s="93"/>
      <c r="TDX11" s="93"/>
      <c r="TDY11" s="93"/>
      <c r="TDZ11" s="93"/>
      <c r="TEA11" s="93"/>
      <c r="TEB11" s="93"/>
      <c r="TEC11" s="93"/>
      <c r="TED11" s="93"/>
      <c r="TEE11" s="93"/>
      <c r="TEF11" s="93"/>
      <c r="TEG11" s="93"/>
      <c r="TEH11" s="93"/>
      <c r="TEI11" s="93"/>
      <c r="TEJ11" s="93"/>
      <c r="TEK11" s="93"/>
      <c r="TEL11" s="93"/>
      <c r="TEM11" s="93"/>
      <c r="TEN11" s="93"/>
      <c r="TEO11" s="93"/>
      <c r="TEP11" s="93"/>
      <c r="TEQ11" s="93"/>
      <c r="TER11" s="93"/>
      <c r="TES11" s="93"/>
      <c r="TET11" s="93"/>
      <c r="TEU11" s="93"/>
      <c r="TEV11" s="93"/>
      <c r="TEW11" s="93"/>
      <c r="TEX11" s="93"/>
      <c r="TEY11" s="93"/>
      <c r="TEZ11" s="93"/>
      <c r="TFA11" s="93"/>
      <c r="TFB11" s="93"/>
      <c r="TFC11" s="93"/>
      <c r="TFD11" s="93"/>
      <c r="TFE11" s="93"/>
      <c r="TFF11" s="93"/>
      <c r="TFG11" s="93"/>
      <c r="TFH11" s="93"/>
      <c r="TFI11" s="93"/>
      <c r="TFJ11" s="93"/>
      <c r="TFK11" s="93"/>
      <c r="TFL11" s="93"/>
      <c r="TFM11" s="93"/>
      <c r="TFN11" s="93"/>
      <c r="TFO11" s="93"/>
      <c r="TFP11" s="93"/>
      <c r="TFQ11" s="93"/>
      <c r="TFR11" s="93"/>
      <c r="TFS11" s="93"/>
      <c r="TFT11" s="93"/>
      <c r="TFU11" s="93"/>
      <c r="TFV11" s="93"/>
      <c r="TFW11" s="93"/>
      <c r="TFX11" s="93"/>
      <c r="TFY11" s="93"/>
      <c r="TFZ11" s="93"/>
      <c r="TGA11" s="93"/>
      <c r="TGB11" s="93"/>
      <c r="TGC11" s="93"/>
      <c r="TGD11" s="93"/>
      <c r="TGE11" s="93"/>
      <c r="TGF11" s="93"/>
      <c r="TGG11" s="93"/>
      <c r="TGH11" s="93"/>
      <c r="TGI11" s="93"/>
      <c r="TGJ11" s="93"/>
      <c r="TGK11" s="93"/>
      <c r="TGL11" s="93"/>
      <c r="TGM11" s="93"/>
      <c r="TGN11" s="93"/>
      <c r="TGO11" s="93"/>
      <c r="TGP11" s="93"/>
      <c r="TGQ11" s="93"/>
      <c r="TGR11" s="93"/>
      <c r="TGS11" s="93"/>
      <c r="TGT11" s="93"/>
      <c r="TGU11" s="93"/>
      <c r="TGV11" s="93"/>
      <c r="TGW11" s="93"/>
      <c r="TGX11" s="93"/>
      <c r="TGY11" s="93"/>
      <c r="TGZ11" s="93"/>
      <c r="THA11" s="93"/>
      <c r="THB11" s="93"/>
      <c r="THC11" s="93"/>
      <c r="THD11" s="93"/>
      <c r="THE11" s="93"/>
      <c r="THF11" s="93"/>
      <c r="THG11" s="93"/>
      <c r="THH11" s="93"/>
      <c r="THI11" s="93"/>
      <c r="THJ11" s="93"/>
      <c r="THK11" s="93"/>
      <c r="THL11" s="93"/>
      <c r="THM11" s="93"/>
      <c r="THN11" s="93"/>
      <c r="THO11" s="93"/>
      <c r="THP11" s="93"/>
      <c r="THQ11" s="93"/>
      <c r="THR11" s="93"/>
      <c r="THS11" s="93"/>
      <c r="THT11" s="93"/>
      <c r="THU11" s="93"/>
      <c r="THV11" s="93"/>
      <c r="THW11" s="93"/>
      <c r="THX11" s="93"/>
      <c r="THY11" s="93"/>
      <c r="THZ11" s="93"/>
      <c r="TIA11" s="93"/>
      <c r="TIB11" s="93"/>
      <c r="TIC11" s="93"/>
      <c r="TID11" s="93"/>
      <c r="TIE11" s="93"/>
      <c r="TIF11" s="93"/>
      <c r="TIG11" s="93"/>
      <c r="TIH11" s="93"/>
      <c r="TII11" s="93"/>
      <c r="TIJ11" s="93"/>
      <c r="TIK11" s="93"/>
      <c r="TIL11" s="93"/>
      <c r="TIM11" s="93"/>
      <c r="TIN11" s="93"/>
      <c r="TIO11" s="93"/>
      <c r="TIP11" s="93"/>
      <c r="TIQ11" s="93"/>
      <c r="TIR11" s="93"/>
      <c r="TIS11" s="93"/>
      <c r="TIT11" s="93"/>
      <c r="TIU11" s="93"/>
      <c r="TIV11" s="93"/>
      <c r="TIW11" s="93"/>
      <c r="TIX11" s="93"/>
      <c r="TIY11" s="93"/>
      <c r="TIZ11" s="93"/>
      <c r="TJA11" s="93"/>
      <c r="TJB11" s="93"/>
      <c r="TJC11" s="93"/>
      <c r="TJD11" s="93"/>
      <c r="TJE11" s="93"/>
      <c r="TJF11" s="93"/>
      <c r="TJG11" s="93"/>
      <c r="TJH11" s="93"/>
      <c r="TJI11" s="93"/>
      <c r="TJJ11" s="93"/>
      <c r="TJK11" s="93"/>
      <c r="TJL11" s="93"/>
      <c r="TJM11" s="93"/>
      <c r="TJN11" s="93"/>
      <c r="TJO11" s="93"/>
      <c r="TJP11" s="93"/>
      <c r="TJQ11" s="93"/>
      <c r="TJR11" s="93"/>
      <c r="TJS11" s="93"/>
      <c r="TJT11" s="93"/>
      <c r="TJU11" s="93"/>
      <c r="TJV11" s="93"/>
      <c r="TJW11" s="93"/>
      <c r="TJX11" s="93"/>
      <c r="TJY11" s="93"/>
      <c r="TJZ11" s="93"/>
      <c r="TKA11" s="93"/>
      <c r="TKB11" s="93"/>
      <c r="TKC11" s="93"/>
      <c r="TKD11" s="93"/>
      <c r="TKE11" s="93"/>
      <c r="TKF11" s="93"/>
      <c r="TKG11" s="93"/>
      <c r="TKH11" s="93"/>
      <c r="TKI11" s="93"/>
      <c r="TKJ11" s="93"/>
      <c r="TKK11" s="93"/>
      <c r="TKL11" s="93"/>
      <c r="TKM11" s="93"/>
      <c r="TKN11" s="93"/>
      <c r="TKO11" s="93"/>
      <c r="TKP11" s="93"/>
      <c r="TKQ11" s="93"/>
      <c r="TKR11" s="93"/>
      <c r="TKS11" s="93"/>
      <c r="TKT11" s="93"/>
      <c r="TKU11" s="93"/>
      <c r="TKV11" s="93"/>
      <c r="TKW11" s="93"/>
      <c r="TKX11" s="93"/>
      <c r="TKY11" s="93"/>
      <c r="TKZ11" s="93"/>
      <c r="TLA11" s="93"/>
      <c r="TLB11" s="93"/>
      <c r="TLC11" s="93"/>
      <c r="TLD11" s="93"/>
      <c r="TLE11" s="93"/>
      <c r="TLF11" s="93"/>
      <c r="TLG11" s="93"/>
      <c r="TLH11" s="93"/>
      <c r="TLI11" s="93"/>
      <c r="TLJ11" s="93"/>
      <c r="TLK11" s="93"/>
      <c r="TLL11" s="93"/>
      <c r="TLM11" s="93"/>
      <c r="TLN11" s="93"/>
      <c r="TLO11" s="93"/>
      <c r="TLP11" s="93"/>
      <c r="TLQ11" s="93"/>
      <c r="TLR11" s="93"/>
      <c r="TLS11" s="93"/>
      <c r="TLT11" s="93"/>
      <c r="TLU11" s="93"/>
      <c r="TLV11" s="93"/>
      <c r="TLW11" s="93"/>
      <c r="TLX11" s="93"/>
      <c r="TLY11" s="93"/>
      <c r="TLZ11" s="93"/>
      <c r="TMA11" s="93"/>
      <c r="TMB11" s="93"/>
      <c r="TMC11" s="93"/>
      <c r="TMD11" s="93"/>
      <c r="TME11" s="93"/>
      <c r="TMF11" s="93"/>
      <c r="TMG11" s="93"/>
      <c r="TMH11" s="93"/>
      <c r="TMI11" s="93"/>
      <c r="TMJ11" s="93"/>
      <c r="TMK11" s="93"/>
      <c r="TML11" s="93"/>
      <c r="TMM11" s="93"/>
      <c r="TMN11" s="93"/>
      <c r="TMO11" s="93"/>
      <c r="TMP11" s="93"/>
      <c r="TMQ11" s="93"/>
      <c r="TMR11" s="93"/>
      <c r="TMS11" s="93"/>
      <c r="TMT11" s="93"/>
      <c r="TMU11" s="93"/>
      <c r="TMV11" s="93"/>
      <c r="TMW11" s="93"/>
      <c r="TMX11" s="93"/>
      <c r="TMY11" s="93"/>
      <c r="TMZ11" s="93"/>
      <c r="TNA11" s="93"/>
      <c r="TNB11" s="93"/>
      <c r="TNC11" s="93"/>
      <c r="TND11" s="93"/>
      <c r="TNE11" s="93"/>
      <c r="TNF11" s="93"/>
      <c r="TNG11" s="93"/>
      <c r="TNH11" s="93"/>
      <c r="TNI11" s="93"/>
      <c r="TNJ11" s="93"/>
      <c r="TNK11" s="93"/>
      <c r="TNL11" s="93"/>
      <c r="TNM11" s="93"/>
      <c r="TNN11" s="93"/>
      <c r="TNO11" s="93"/>
      <c r="TNP11" s="93"/>
      <c r="TNQ11" s="93"/>
      <c r="TNR11" s="93"/>
      <c r="TNS11" s="93"/>
      <c r="TNT11" s="93"/>
      <c r="TNU11" s="93"/>
      <c r="TNV11" s="93"/>
      <c r="TNW11" s="93"/>
      <c r="TNX11" s="93"/>
      <c r="TNY11" s="93"/>
      <c r="TNZ11" s="93"/>
      <c r="TOA11" s="93"/>
      <c r="TOB11" s="93"/>
      <c r="TOC11" s="93"/>
      <c r="TOD11" s="93"/>
      <c r="TOE11" s="93"/>
      <c r="TOF11" s="93"/>
      <c r="TOG11" s="93"/>
      <c r="TOH11" s="93"/>
      <c r="TOI11" s="93"/>
      <c r="TOJ11" s="93"/>
      <c r="TOK11" s="93"/>
      <c r="TOL11" s="93"/>
      <c r="TOM11" s="93"/>
      <c r="TON11" s="93"/>
      <c r="TOO11" s="93"/>
      <c r="TOP11" s="93"/>
      <c r="TOQ11" s="93"/>
      <c r="TOR11" s="93"/>
      <c r="TOS11" s="93"/>
      <c r="TOT11" s="93"/>
      <c r="TOU11" s="93"/>
      <c r="TOV11" s="93"/>
      <c r="TOW11" s="93"/>
      <c r="TOX11" s="93"/>
      <c r="TOY11" s="93"/>
      <c r="TOZ11" s="93"/>
      <c r="TPA11" s="93"/>
      <c r="TPB11" s="93"/>
      <c r="TPC11" s="93"/>
      <c r="TPD11" s="93"/>
      <c r="TPE11" s="93"/>
      <c r="TPF11" s="93"/>
      <c r="TPG11" s="93"/>
      <c r="TPH11" s="93"/>
      <c r="TPI11" s="93"/>
      <c r="TPJ11" s="93"/>
      <c r="TPK11" s="93"/>
      <c r="TPL11" s="93"/>
      <c r="TPM11" s="93"/>
      <c r="TPN11" s="93"/>
      <c r="TPO11" s="93"/>
      <c r="TPP11" s="93"/>
      <c r="TPQ11" s="93"/>
      <c r="TPR11" s="93"/>
      <c r="TPS11" s="93"/>
      <c r="TPT11" s="93"/>
      <c r="TPU11" s="93"/>
      <c r="TPV11" s="93"/>
      <c r="TPW11" s="93"/>
      <c r="TPX11" s="93"/>
      <c r="TPY11" s="93"/>
      <c r="TPZ11" s="93"/>
      <c r="TQA11" s="93"/>
      <c r="TQB11" s="93"/>
      <c r="TQC11" s="93"/>
      <c r="TQD11" s="93"/>
      <c r="TQE11" s="93"/>
      <c r="TQF11" s="93"/>
      <c r="TQG11" s="93"/>
      <c r="TQH11" s="93"/>
      <c r="TQI11" s="93"/>
      <c r="TQJ11" s="93"/>
      <c r="TQK11" s="93"/>
      <c r="TQL11" s="93"/>
      <c r="TQM11" s="93"/>
      <c r="TQN11" s="93"/>
      <c r="TQO11" s="93"/>
      <c r="TQP11" s="93"/>
      <c r="TQQ11" s="93"/>
      <c r="TQR11" s="93"/>
      <c r="TQS11" s="93"/>
      <c r="TQT11" s="93"/>
      <c r="TQU11" s="93"/>
      <c r="TQV11" s="93"/>
      <c r="TQW11" s="93"/>
      <c r="TQX11" s="93"/>
      <c r="TQY11" s="93"/>
      <c r="TQZ11" s="93"/>
      <c r="TRA11" s="93"/>
      <c r="TRB11" s="93"/>
      <c r="TRC11" s="93"/>
      <c r="TRD11" s="93"/>
      <c r="TRE11" s="93"/>
      <c r="TRF11" s="93"/>
      <c r="TRG11" s="93"/>
      <c r="TRH11" s="93"/>
      <c r="TRI11" s="93"/>
      <c r="TRJ11" s="93"/>
      <c r="TRK11" s="93"/>
      <c r="TRL11" s="93"/>
      <c r="TRM11" s="93"/>
      <c r="TRN11" s="93"/>
      <c r="TRO11" s="93"/>
      <c r="TRP11" s="93"/>
      <c r="TRQ11" s="93"/>
      <c r="TRR11" s="93"/>
      <c r="TRS11" s="93"/>
      <c r="TRT11" s="93"/>
      <c r="TRU11" s="93"/>
      <c r="TRV11" s="93"/>
      <c r="TRW11" s="93"/>
      <c r="TRX11" s="93"/>
      <c r="TRY11" s="93"/>
      <c r="TRZ11" s="93"/>
      <c r="TSA11" s="93"/>
      <c r="TSB11" s="93"/>
      <c r="TSC11" s="93"/>
      <c r="TSD11" s="93"/>
      <c r="TSE11" s="93"/>
      <c r="TSF11" s="93"/>
      <c r="TSG11" s="93"/>
      <c r="TSH11" s="93"/>
      <c r="TSI11" s="93"/>
      <c r="TSJ11" s="93"/>
      <c r="TSK11" s="93"/>
      <c r="TSL11" s="93"/>
      <c r="TSM11" s="93"/>
      <c r="TSN11" s="93"/>
      <c r="TSO11" s="93"/>
      <c r="TSP11" s="93"/>
      <c r="TSQ11" s="93"/>
      <c r="TSR11" s="93"/>
      <c r="TSS11" s="93"/>
      <c r="TST11" s="93"/>
      <c r="TSU11" s="93"/>
      <c r="TSV11" s="93"/>
      <c r="TSW11" s="93"/>
      <c r="TSX11" s="93"/>
      <c r="TSY11" s="93"/>
      <c r="TSZ11" s="93"/>
      <c r="TTA11" s="93"/>
      <c r="TTB11" s="93"/>
      <c r="TTC11" s="93"/>
      <c r="TTD11" s="93"/>
      <c r="TTE11" s="93"/>
      <c r="TTF11" s="93"/>
      <c r="TTG11" s="93"/>
      <c r="TTH11" s="93"/>
      <c r="TTI11" s="93"/>
      <c r="TTJ11" s="93"/>
      <c r="TTK11" s="93"/>
      <c r="TTL11" s="93"/>
      <c r="TTM11" s="93"/>
      <c r="TTN11" s="93"/>
      <c r="TTO11" s="93"/>
      <c r="TTP11" s="93"/>
      <c r="TTQ11" s="93"/>
      <c r="TTR11" s="93"/>
      <c r="TTS11" s="93"/>
      <c r="TTT11" s="93"/>
      <c r="TTU11" s="93"/>
      <c r="TTV11" s="93"/>
      <c r="TTW11" s="93"/>
      <c r="TTX11" s="93"/>
      <c r="TTY11" s="93"/>
      <c r="TTZ11" s="93"/>
      <c r="TUA11" s="93"/>
      <c r="TUB11" s="93"/>
      <c r="TUC11" s="93"/>
      <c r="TUD11" s="93"/>
      <c r="TUE11" s="93"/>
      <c r="TUF11" s="93"/>
      <c r="TUG11" s="93"/>
      <c r="TUH11" s="93"/>
      <c r="TUI11" s="93"/>
      <c r="TUJ11" s="93"/>
      <c r="TUK11" s="93"/>
      <c r="TUL11" s="93"/>
      <c r="TUM11" s="93"/>
      <c r="TUN11" s="93"/>
      <c r="TUO11" s="93"/>
      <c r="TUP11" s="93"/>
      <c r="TUQ11" s="93"/>
      <c r="TUR11" s="93"/>
      <c r="TUS11" s="93"/>
      <c r="TUT11" s="93"/>
      <c r="TUU11" s="93"/>
      <c r="TUV11" s="93"/>
      <c r="TUW11" s="93"/>
      <c r="TUX11" s="93"/>
      <c r="TUY11" s="93"/>
      <c r="TUZ11" s="93"/>
      <c r="TVA11" s="93"/>
      <c r="TVB11" s="93"/>
      <c r="TVC11" s="93"/>
      <c r="TVD11" s="93"/>
      <c r="TVE11" s="93"/>
      <c r="TVF11" s="93"/>
      <c r="TVG11" s="93"/>
      <c r="TVH11" s="93"/>
      <c r="TVI11" s="93"/>
      <c r="TVJ11" s="93"/>
      <c r="TVK11" s="93"/>
      <c r="TVL11" s="93"/>
      <c r="TVM11" s="93"/>
      <c r="TVN11" s="93"/>
      <c r="TVO11" s="93"/>
      <c r="TVP11" s="93"/>
      <c r="TVQ11" s="93"/>
      <c r="TVR11" s="93"/>
      <c r="TVS11" s="93"/>
      <c r="TVT11" s="93"/>
      <c r="TVU11" s="93"/>
      <c r="TVV11" s="93"/>
      <c r="TVW11" s="93"/>
      <c r="TVX11" s="93"/>
      <c r="TVY11" s="93"/>
      <c r="TVZ11" s="93"/>
      <c r="TWA11" s="93"/>
      <c r="TWB11" s="93"/>
      <c r="TWC11" s="93"/>
      <c r="TWD11" s="93"/>
      <c r="TWE11" s="93"/>
      <c r="TWF11" s="93"/>
      <c r="TWG11" s="93"/>
      <c r="TWH11" s="93"/>
      <c r="TWI11" s="93"/>
      <c r="TWJ11" s="93"/>
      <c r="TWK11" s="93"/>
      <c r="TWL11" s="93"/>
      <c r="TWM11" s="93"/>
      <c r="TWN11" s="93"/>
      <c r="TWO11" s="93"/>
      <c r="TWP11" s="93"/>
      <c r="TWQ11" s="93"/>
      <c r="TWR11" s="93"/>
      <c r="TWS11" s="93"/>
      <c r="TWT11" s="93"/>
      <c r="TWU11" s="93"/>
      <c r="TWV11" s="93"/>
      <c r="TWW11" s="93"/>
      <c r="TWX11" s="93"/>
      <c r="TWY11" s="93"/>
      <c r="TWZ11" s="93"/>
      <c r="TXA11" s="93"/>
      <c r="TXB11" s="93"/>
      <c r="TXC11" s="93"/>
      <c r="TXD11" s="93"/>
      <c r="TXE11" s="93"/>
      <c r="TXF11" s="93"/>
      <c r="TXG11" s="93"/>
      <c r="TXH11" s="93"/>
      <c r="TXI11" s="93"/>
      <c r="TXJ11" s="93"/>
      <c r="TXK11" s="93"/>
      <c r="TXL11" s="93"/>
      <c r="TXM11" s="93"/>
      <c r="TXN11" s="93"/>
      <c r="TXO11" s="93"/>
      <c r="TXP11" s="93"/>
      <c r="TXQ11" s="93"/>
      <c r="TXR11" s="93"/>
      <c r="TXS11" s="93"/>
      <c r="TXT11" s="93"/>
      <c r="TXU11" s="93"/>
      <c r="TXV11" s="93"/>
      <c r="TXW11" s="93"/>
      <c r="TXX11" s="93"/>
      <c r="TXY11" s="93"/>
      <c r="TXZ11" s="93"/>
      <c r="TYA11" s="93"/>
      <c r="TYB11" s="93"/>
      <c r="TYC11" s="93"/>
      <c r="TYD11" s="93"/>
      <c r="TYE11" s="93"/>
      <c r="TYF11" s="93"/>
      <c r="TYG11" s="93"/>
      <c r="TYH11" s="93"/>
      <c r="TYI11" s="93"/>
      <c r="TYJ11" s="93"/>
      <c r="TYK11" s="93"/>
      <c r="TYL11" s="93"/>
      <c r="TYM11" s="93"/>
      <c r="TYN11" s="93"/>
      <c r="TYO11" s="93"/>
      <c r="TYP11" s="93"/>
      <c r="TYQ11" s="93"/>
      <c r="TYR11" s="93"/>
      <c r="TYS11" s="93"/>
      <c r="TYT11" s="93"/>
      <c r="TYU11" s="93"/>
      <c r="TYV11" s="93"/>
      <c r="TYW11" s="93"/>
      <c r="TYX11" s="93"/>
      <c r="TYY11" s="93"/>
      <c r="TYZ11" s="93"/>
      <c r="TZA11" s="93"/>
      <c r="TZB11" s="93"/>
      <c r="TZC11" s="93"/>
      <c r="TZD11" s="93"/>
      <c r="TZE11" s="93"/>
      <c r="TZF11" s="93"/>
      <c r="TZG11" s="93"/>
      <c r="TZH11" s="93"/>
      <c r="TZI11" s="93"/>
      <c r="TZJ11" s="93"/>
      <c r="TZK11" s="93"/>
      <c r="TZL11" s="93"/>
      <c r="TZM11" s="93"/>
      <c r="TZN11" s="93"/>
      <c r="TZO11" s="93"/>
      <c r="TZP11" s="93"/>
      <c r="TZQ11" s="93"/>
      <c r="TZR11" s="93"/>
      <c r="TZS11" s="93"/>
      <c r="TZT11" s="93"/>
      <c r="TZU11" s="93"/>
      <c r="TZV11" s="93"/>
      <c r="TZW11" s="93"/>
      <c r="TZX11" s="93"/>
      <c r="TZY11" s="93"/>
      <c r="TZZ11" s="93"/>
      <c r="UAA11" s="93"/>
      <c r="UAB11" s="93"/>
      <c r="UAC11" s="93"/>
      <c r="UAD11" s="93"/>
      <c r="UAE11" s="93"/>
      <c r="UAF11" s="93"/>
      <c r="UAG11" s="93"/>
      <c r="UAH11" s="93"/>
      <c r="UAI11" s="93"/>
      <c r="UAJ11" s="93"/>
      <c r="UAK11" s="93"/>
      <c r="UAL11" s="93"/>
      <c r="UAM11" s="93"/>
      <c r="UAN11" s="93"/>
      <c r="UAO11" s="93"/>
      <c r="UAP11" s="93"/>
      <c r="UAQ11" s="93"/>
      <c r="UAR11" s="93"/>
      <c r="UAS11" s="93"/>
      <c r="UAT11" s="93"/>
      <c r="UAU11" s="93"/>
      <c r="UAV11" s="93"/>
      <c r="UAW11" s="93"/>
      <c r="UAX11" s="93"/>
      <c r="UAY11" s="93"/>
      <c r="UAZ11" s="93"/>
      <c r="UBA11" s="93"/>
      <c r="UBB11" s="93"/>
      <c r="UBC11" s="93"/>
      <c r="UBD11" s="93"/>
      <c r="UBE11" s="93"/>
      <c r="UBF11" s="93"/>
      <c r="UBG11" s="93"/>
      <c r="UBH11" s="93"/>
      <c r="UBI11" s="93"/>
      <c r="UBJ11" s="93"/>
      <c r="UBK11" s="93"/>
      <c r="UBL11" s="93"/>
      <c r="UBM11" s="93"/>
      <c r="UBN11" s="93"/>
      <c r="UBO11" s="93"/>
      <c r="UBP11" s="93"/>
      <c r="UBQ11" s="93"/>
      <c r="UBR11" s="93"/>
      <c r="UBS11" s="93"/>
      <c r="UBT11" s="93"/>
      <c r="UBU11" s="93"/>
      <c r="UBV11" s="93"/>
      <c r="UBW11" s="93"/>
      <c r="UBX11" s="93"/>
      <c r="UBY11" s="93"/>
      <c r="UBZ11" s="93"/>
      <c r="UCA11" s="93"/>
      <c r="UCB11" s="93"/>
      <c r="UCC11" s="93"/>
      <c r="UCD11" s="93"/>
      <c r="UCE11" s="93"/>
      <c r="UCF11" s="93"/>
      <c r="UCG11" s="93"/>
      <c r="UCH11" s="93"/>
      <c r="UCI11" s="93"/>
      <c r="UCJ11" s="93"/>
      <c r="UCK11" s="93"/>
      <c r="UCL11" s="93"/>
      <c r="UCM11" s="93"/>
      <c r="UCN11" s="93"/>
      <c r="UCO11" s="93"/>
      <c r="UCP11" s="93"/>
      <c r="UCQ11" s="93"/>
      <c r="UCR11" s="93"/>
      <c r="UCS11" s="93"/>
      <c r="UCT11" s="93"/>
      <c r="UCU11" s="93"/>
      <c r="UCV11" s="93"/>
      <c r="UCW11" s="93"/>
      <c r="UCX11" s="93"/>
      <c r="UCY11" s="93"/>
      <c r="UCZ11" s="93"/>
      <c r="UDA11" s="93"/>
      <c r="UDB11" s="93"/>
      <c r="UDC11" s="93"/>
      <c r="UDD11" s="93"/>
      <c r="UDE11" s="93"/>
      <c r="UDF11" s="93"/>
      <c r="UDG11" s="93"/>
      <c r="UDH11" s="93"/>
      <c r="UDI11" s="93"/>
      <c r="UDJ11" s="93"/>
      <c r="UDK11" s="93"/>
      <c r="UDL11" s="93"/>
      <c r="UDM11" s="93"/>
      <c r="UDN11" s="93"/>
      <c r="UDO11" s="93"/>
      <c r="UDP11" s="93"/>
      <c r="UDQ11" s="93"/>
      <c r="UDR11" s="93"/>
      <c r="UDS11" s="93"/>
      <c r="UDT11" s="93"/>
      <c r="UDU11" s="93"/>
      <c r="UDV11" s="93"/>
      <c r="UDW11" s="93"/>
      <c r="UDX11" s="93"/>
      <c r="UDY11" s="93"/>
      <c r="UDZ11" s="93"/>
      <c r="UEA11" s="93"/>
      <c r="UEB11" s="93"/>
      <c r="UEC11" s="93"/>
      <c r="UED11" s="93"/>
      <c r="UEE11" s="93"/>
      <c r="UEF11" s="93"/>
      <c r="UEG11" s="93"/>
      <c r="UEH11" s="93"/>
      <c r="UEI11" s="93"/>
      <c r="UEJ11" s="93"/>
      <c r="UEK11" s="93"/>
      <c r="UEL11" s="93"/>
      <c r="UEM11" s="93"/>
      <c r="UEN11" s="93"/>
      <c r="UEO11" s="93"/>
      <c r="UEP11" s="93"/>
      <c r="UEQ11" s="93"/>
      <c r="UER11" s="93"/>
      <c r="UES11" s="93"/>
      <c r="UET11" s="93"/>
      <c r="UEU11" s="93"/>
      <c r="UEV11" s="93"/>
      <c r="UEW11" s="93"/>
      <c r="UEX11" s="93"/>
      <c r="UEY11" s="93"/>
      <c r="UEZ11" s="93"/>
      <c r="UFA11" s="93"/>
      <c r="UFB11" s="93"/>
      <c r="UFC11" s="93"/>
      <c r="UFD11" s="93"/>
      <c r="UFE11" s="93"/>
      <c r="UFF11" s="93"/>
      <c r="UFG11" s="93"/>
      <c r="UFH11" s="93"/>
      <c r="UFI11" s="93"/>
      <c r="UFJ11" s="93"/>
      <c r="UFK11" s="93"/>
      <c r="UFL11" s="93"/>
      <c r="UFM11" s="93"/>
      <c r="UFN11" s="93"/>
      <c r="UFO11" s="93"/>
      <c r="UFP11" s="93"/>
      <c r="UFQ11" s="93"/>
      <c r="UFR11" s="93"/>
      <c r="UFS11" s="93"/>
      <c r="UFT11" s="93"/>
      <c r="UFU11" s="93"/>
      <c r="UFV11" s="93"/>
      <c r="UFW11" s="93"/>
      <c r="UFX11" s="93"/>
      <c r="UFY11" s="93"/>
      <c r="UFZ11" s="93"/>
      <c r="UGA11" s="93"/>
      <c r="UGB11" s="93"/>
      <c r="UGC11" s="93"/>
      <c r="UGD11" s="93"/>
      <c r="UGE11" s="93"/>
      <c r="UGF11" s="93"/>
      <c r="UGG11" s="93"/>
      <c r="UGH11" s="93"/>
      <c r="UGI11" s="93"/>
      <c r="UGJ11" s="93"/>
      <c r="UGK11" s="93"/>
      <c r="UGL11" s="93"/>
      <c r="UGM11" s="93"/>
      <c r="UGN11" s="93"/>
      <c r="UGO11" s="93"/>
      <c r="UGP11" s="93"/>
      <c r="UGQ11" s="93"/>
      <c r="UGR11" s="93"/>
      <c r="UGS11" s="93"/>
      <c r="UGT11" s="93"/>
      <c r="UGU11" s="93"/>
      <c r="UGV11" s="93"/>
      <c r="UGW11" s="93"/>
      <c r="UGX11" s="93"/>
      <c r="UGY11" s="93"/>
      <c r="UGZ11" s="93"/>
      <c r="UHA11" s="93"/>
      <c r="UHB11" s="93"/>
      <c r="UHC11" s="93"/>
      <c r="UHD11" s="93"/>
      <c r="UHE11" s="93"/>
      <c r="UHF11" s="93"/>
      <c r="UHG11" s="93"/>
      <c r="UHH11" s="93"/>
      <c r="UHI11" s="93"/>
      <c r="UHJ11" s="93"/>
      <c r="UHK11" s="93"/>
      <c r="UHL11" s="93"/>
      <c r="UHM11" s="93"/>
      <c r="UHN11" s="93"/>
      <c r="UHO11" s="93"/>
      <c r="UHP11" s="93"/>
      <c r="UHQ11" s="93"/>
      <c r="UHR11" s="93"/>
      <c r="UHS11" s="93"/>
      <c r="UHT11" s="93"/>
      <c r="UHU11" s="93"/>
      <c r="UHV11" s="93"/>
      <c r="UHW11" s="93"/>
      <c r="UHX11" s="93"/>
      <c r="UHY11" s="93"/>
      <c r="UHZ11" s="93"/>
      <c r="UIA11" s="93"/>
      <c r="UIB11" s="93"/>
      <c r="UIC11" s="93"/>
      <c r="UID11" s="93"/>
      <c r="UIE11" s="93"/>
      <c r="UIF11" s="93"/>
      <c r="UIG11" s="93"/>
      <c r="UIH11" s="93"/>
      <c r="UII11" s="93"/>
      <c r="UIJ11" s="93"/>
      <c r="UIK11" s="93"/>
      <c r="UIL11" s="93"/>
      <c r="UIM11" s="93"/>
      <c r="UIN11" s="93"/>
      <c r="UIO11" s="93"/>
      <c r="UIP11" s="93"/>
      <c r="UIQ11" s="93"/>
      <c r="UIR11" s="93"/>
      <c r="UIS11" s="93"/>
      <c r="UIT11" s="93"/>
      <c r="UIU11" s="93"/>
      <c r="UIV11" s="93"/>
      <c r="UIW11" s="93"/>
      <c r="UIX11" s="93"/>
      <c r="UIY11" s="93"/>
      <c r="UIZ11" s="93"/>
      <c r="UJA11" s="93"/>
      <c r="UJB11" s="93"/>
      <c r="UJC11" s="93"/>
      <c r="UJD11" s="93"/>
      <c r="UJE11" s="93"/>
      <c r="UJF11" s="93"/>
      <c r="UJG11" s="93"/>
      <c r="UJH11" s="93"/>
      <c r="UJI11" s="93"/>
      <c r="UJJ11" s="93"/>
      <c r="UJK11" s="93"/>
      <c r="UJL11" s="93"/>
      <c r="UJM11" s="93"/>
      <c r="UJN11" s="93"/>
      <c r="UJO11" s="93"/>
      <c r="UJP11" s="93"/>
      <c r="UJQ11" s="93"/>
      <c r="UJR11" s="93"/>
      <c r="UJS11" s="93"/>
      <c r="UJT11" s="93"/>
      <c r="UJU11" s="93"/>
      <c r="UJV11" s="93"/>
      <c r="UJW11" s="93"/>
      <c r="UJX11" s="93"/>
      <c r="UJY11" s="93"/>
      <c r="UJZ11" s="93"/>
      <c r="UKA11" s="93"/>
      <c r="UKB11" s="93"/>
      <c r="UKC11" s="93"/>
      <c r="UKD11" s="93"/>
      <c r="UKE11" s="93"/>
      <c r="UKF11" s="93"/>
      <c r="UKG11" s="93"/>
      <c r="UKH11" s="93"/>
      <c r="UKI11" s="93"/>
      <c r="UKJ11" s="93"/>
      <c r="UKK11" s="93"/>
      <c r="UKL11" s="93"/>
      <c r="UKM11" s="93"/>
      <c r="UKN11" s="93"/>
      <c r="UKO11" s="93"/>
      <c r="UKP11" s="93"/>
      <c r="UKQ11" s="93"/>
      <c r="UKR11" s="93"/>
      <c r="UKS11" s="93"/>
      <c r="UKT11" s="93"/>
      <c r="UKU11" s="93"/>
      <c r="UKV11" s="93"/>
      <c r="UKW11" s="93"/>
      <c r="UKX11" s="93"/>
      <c r="UKY11" s="93"/>
      <c r="UKZ11" s="93"/>
      <c r="ULA11" s="93"/>
      <c r="ULB11" s="93"/>
      <c r="ULC11" s="93"/>
      <c r="ULD11" s="93"/>
      <c r="ULE11" s="93"/>
      <c r="ULF11" s="93"/>
      <c r="ULG11" s="93"/>
      <c r="ULH11" s="93"/>
      <c r="ULI11" s="93"/>
      <c r="ULJ11" s="93"/>
      <c r="ULK11" s="93"/>
      <c r="ULL11" s="93"/>
      <c r="ULM11" s="93"/>
      <c r="ULN11" s="93"/>
      <c r="ULO11" s="93"/>
      <c r="ULP11" s="93"/>
      <c r="ULQ11" s="93"/>
      <c r="ULR11" s="93"/>
      <c r="ULS11" s="93"/>
      <c r="ULT11" s="93"/>
      <c r="ULU11" s="93"/>
      <c r="ULV11" s="93"/>
      <c r="ULW11" s="93"/>
      <c r="ULX11" s="93"/>
      <c r="ULY11" s="93"/>
      <c r="ULZ11" s="93"/>
      <c r="UMA11" s="93"/>
      <c r="UMB11" s="93"/>
      <c r="UMC11" s="93"/>
      <c r="UMD11" s="93"/>
      <c r="UME11" s="93"/>
      <c r="UMF11" s="93"/>
      <c r="UMG11" s="93"/>
      <c r="UMH11" s="93"/>
      <c r="UMI11" s="93"/>
      <c r="UMJ11" s="93"/>
      <c r="UMK11" s="93"/>
      <c r="UML11" s="93"/>
      <c r="UMM11" s="93"/>
      <c r="UMN11" s="93"/>
      <c r="UMO11" s="93"/>
      <c r="UMP11" s="93"/>
      <c r="UMQ11" s="93"/>
      <c r="UMR11" s="93"/>
      <c r="UMS11" s="93"/>
      <c r="UMT11" s="93"/>
      <c r="UMU11" s="93"/>
      <c r="UMV11" s="93"/>
      <c r="UMW11" s="93"/>
      <c r="UMX11" s="93"/>
      <c r="UMY11" s="93"/>
      <c r="UMZ11" s="93"/>
      <c r="UNA11" s="93"/>
      <c r="UNB11" s="93"/>
      <c r="UNC11" s="93"/>
      <c r="UND11" s="93"/>
      <c r="UNE11" s="93"/>
      <c r="UNF11" s="93"/>
      <c r="UNG11" s="93"/>
      <c r="UNH11" s="93"/>
      <c r="UNI11" s="93"/>
      <c r="UNJ11" s="93"/>
      <c r="UNK11" s="93"/>
      <c r="UNL11" s="93"/>
      <c r="UNM11" s="93"/>
      <c r="UNN11" s="93"/>
      <c r="UNO11" s="93"/>
      <c r="UNP11" s="93"/>
      <c r="UNQ11" s="93"/>
      <c r="UNR11" s="93"/>
      <c r="UNS11" s="93"/>
      <c r="UNT11" s="93"/>
      <c r="UNU11" s="93"/>
      <c r="UNV11" s="93"/>
      <c r="UNW11" s="93"/>
      <c r="UNX11" s="93"/>
      <c r="UNY11" s="93"/>
      <c r="UNZ11" s="93"/>
      <c r="UOA11" s="93"/>
      <c r="UOB11" s="93"/>
      <c r="UOC11" s="93"/>
      <c r="UOD11" s="93"/>
      <c r="UOE11" s="93"/>
      <c r="UOF11" s="93"/>
      <c r="UOG11" s="93"/>
      <c r="UOH11" s="93"/>
      <c r="UOI11" s="93"/>
      <c r="UOJ11" s="93"/>
      <c r="UOK11" s="93"/>
      <c r="UOL11" s="93"/>
      <c r="UOM11" s="93"/>
      <c r="UON11" s="93"/>
      <c r="UOO11" s="93"/>
      <c r="UOP11" s="93"/>
      <c r="UOQ11" s="93"/>
      <c r="UOR11" s="93"/>
      <c r="UOS11" s="93"/>
      <c r="UOT11" s="93"/>
      <c r="UOU11" s="93"/>
      <c r="UOV11" s="93"/>
      <c r="UOW11" s="93"/>
      <c r="UOX11" s="93"/>
      <c r="UOY11" s="93"/>
      <c r="UOZ11" s="93"/>
      <c r="UPA11" s="93"/>
      <c r="UPB11" s="93"/>
      <c r="UPC11" s="93"/>
      <c r="UPD11" s="93"/>
      <c r="UPE11" s="93"/>
      <c r="UPF11" s="93"/>
      <c r="UPG11" s="93"/>
      <c r="UPH11" s="93"/>
      <c r="UPI11" s="93"/>
      <c r="UPJ11" s="93"/>
      <c r="UPK11" s="93"/>
      <c r="UPL11" s="93"/>
      <c r="UPM11" s="93"/>
      <c r="UPN11" s="93"/>
      <c r="UPO11" s="93"/>
      <c r="UPP11" s="93"/>
      <c r="UPQ11" s="93"/>
      <c r="UPR11" s="93"/>
      <c r="UPS11" s="93"/>
      <c r="UPT11" s="93"/>
      <c r="UPU11" s="93"/>
      <c r="UPV11" s="93"/>
      <c r="UPW11" s="93"/>
      <c r="UPX11" s="93"/>
      <c r="UPY11" s="93"/>
      <c r="UPZ11" s="93"/>
      <c r="UQA11" s="93"/>
      <c r="UQB11" s="93"/>
      <c r="UQC11" s="93"/>
      <c r="UQD11" s="93"/>
      <c r="UQE11" s="93"/>
      <c r="UQF11" s="93"/>
      <c r="UQG11" s="93"/>
      <c r="UQH11" s="93"/>
      <c r="UQI11" s="93"/>
      <c r="UQJ11" s="93"/>
      <c r="UQK11" s="93"/>
      <c r="UQL11" s="93"/>
      <c r="UQM11" s="93"/>
      <c r="UQN11" s="93"/>
      <c r="UQO11" s="93"/>
      <c r="UQP11" s="93"/>
      <c r="UQQ11" s="93"/>
      <c r="UQR11" s="93"/>
      <c r="UQS11" s="93"/>
      <c r="UQT11" s="93"/>
      <c r="UQU11" s="93"/>
      <c r="UQV11" s="93"/>
      <c r="UQW11" s="93"/>
      <c r="UQX11" s="93"/>
      <c r="UQY11" s="93"/>
      <c r="UQZ11" s="93"/>
      <c r="URA11" s="93"/>
      <c r="URB11" s="93"/>
      <c r="URC11" s="93"/>
      <c r="URD11" s="93"/>
      <c r="URE11" s="93"/>
      <c r="URF11" s="93"/>
      <c r="URG11" s="93"/>
      <c r="URH11" s="93"/>
      <c r="URI11" s="93"/>
      <c r="URJ11" s="93"/>
      <c r="URK11" s="93"/>
      <c r="URL11" s="93"/>
      <c r="URM11" s="93"/>
      <c r="URN11" s="93"/>
      <c r="URO11" s="93"/>
      <c r="URP11" s="93"/>
      <c r="URQ11" s="93"/>
      <c r="URR11" s="93"/>
      <c r="URS11" s="93"/>
      <c r="URT11" s="93"/>
      <c r="URU11" s="93"/>
      <c r="URV11" s="93"/>
      <c r="URW11" s="93"/>
      <c r="URX11" s="93"/>
      <c r="URY11" s="93"/>
      <c r="URZ11" s="93"/>
      <c r="USA11" s="93"/>
      <c r="USB11" s="93"/>
      <c r="USC11" s="93"/>
      <c r="USD11" s="93"/>
      <c r="USE11" s="93"/>
      <c r="USF11" s="93"/>
      <c r="USG11" s="93"/>
      <c r="USH11" s="93"/>
      <c r="USI11" s="93"/>
      <c r="USJ11" s="93"/>
      <c r="USK11" s="93"/>
      <c r="USL11" s="93"/>
      <c r="USM11" s="93"/>
      <c r="USN11" s="93"/>
      <c r="USO11" s="93"/>
      <c r="USP11" s="93"/>
      <c r="USQ11" s="93"/>
      <c r="USR11" s="93"/>
      <c r="USS11" s="93"/>
      <c r="UST11" s="93"/>
      <c r="USU11" s="93"/>
      <c r="USV11" s="93"/>
      <c r="USW11" s="93"/>
      <c r="USX11" s="93"/>
      <c r="USY11" s="93"/>
      <c r="USZ11" s="93"/>
      <c r="UTA11" s="93"/>
      <c r="UTB11" s="93"/>
      <c r="UTC11" s="93"/>
      <c r="UTD11" s="93"/>
      <c r="UTE11" s="93"/>
      <c r="UTF11" s="93"/>
      <c r="UTG11" s="93"/>
      <c r="UTH11" s="93"/>
      <c r="UTI11" s="93"/>
      <c r="UTJ11" s="93"/>
      <c r="UTK11" s="93"/>
      <c r="UTL11" s="93"/>
      <c r="UTM11" s="93"/>
      <c r="UTN11" s="93"/>
      <c r="UTO11" s="93"/>
      <c r="UTP11" s="93"/>
      <c r="UTQ11" s="93"/>
      <c r="UTR11" s="93"/>
      <c r="UTS11" s="93"/>
      <c r="UTT11" s="93"/>
      <c r="UTU11" s="93"/>
      <c r="UTV11" s="93"/>
      <c r="UTW11" s="93"/>
      <c r="UTX11" s="93"/>
      <c r="UTY11" s="93"/>
      <c r="UTZ11" s="93"/>
      <c r="UUA11" s="93"/>
      <c r="UUB11" s="93"/>
      <c r="UUC11" s="93"/>
      <c r="UUD11" s="93"/>
      <c r="UUE11" s="93"/>
      <c r="UUF11" s="93"/>
      <c r="UUG11" s="93"/>
      <c r="UUH11" s="93"/>
      <c r="UUI11" s="93"/>
      <c r="UUJ11" s="93"/>
      <c r="UUK11" s="93"/>
      <c r="UUL11" s="93"/>
      <c r="UUM11" s="93"/>
      <c r="UUN11" s="93"/>
      <c r="UUO11" s="93"/>
      <c r="UUP11" s="93"/>
      <c r="UUQ11" s="93"/>
      <c r="UUR11" s="93"/>
      <c r="UUS11" s="93"/>
      <c r="UUT11" s="93"/>
      <c r="UUU11" s="93"/>
      <c r="UUV11" s="93"/>
      <c r="UUW11" s="93"/>
      <c r="UUX11" s="93"/>
      <c r="UUY11" s="93"/>
      <c r="UUZ11" s="93"/>
      <c r="UVA11" s="93"/>
      <c r="UVB11" s="93"/>
      <c r="UVC11" s="93"/>
      <c r="UVD11" s="93"/>
      <c r="UVE11" s="93"/>
      <c r="UVF11" s="93"/>
      <c r="UVG11" s="93"/>
      <c r="UVH11" s="93"/>
      <c r="UVI11" s="93"/>
      <c r="UVJ11" s="93"/>
      <c r="UVK11" s="93"/>
      <c r="UVL11" s="93"/>
      <c r="UVM11" s="93"/>
      <c r="UVN11" s="93"/>
      <c r="UVO11" s="93"/>
      <c r="UVP11" s="93"/>
      <c r="UVQ11" s="93"/>
      <c r="UVR11" s="93"/>
      <c r="UVS11" s="93"/>
      <c r="UVT11" s="93"/>
      <c r="UVU11" s="93"/>
      <c r="UVV11" s="93"/>
      <c r="UVW11" s="93"/>
      <c r="UVX11" s="93"/>
      <c r="UVY11" s="93"/>
      <c r="UVZ11" s="93"/>
      <c r="UWA11" s="93"/>
      <c r="UWB11" s="93"/>
      <c r="UWC11" s="93"/>
      <c r="UWD11" s="93"/>
      <c r="UWE11" s="93"/>
      <c r="UWF11" s="93"/>
      <c r="UWG11" s="93"/>
      <c r="UWH11" s="93"/>
      <c r="UWI11" s="93"/>
      <c r="UWJ11" s="93"/>
      <c r="UWK11" s="93"/>
      <c r="UWL11" s="93"/>
      <c r="UWM11" s="93"/>
      <c r="UWN11" s="93"/>
      <c r="UWO11" s="93"/>
      <c r="UWP11" s="93"/>
      <c r="UWQ11" s="93"/>
      <c r="UWR11" s="93"/>
      <c r="UWS11" s="93"/>
      <c r="UWT11" s="93"/>
      <c r="UWU11" s="93"/>
      <c r="UWV11" s="93"/>
      <c r="UWW11" s="93"/>
      <c r="UWX11" s="93"/>
      <c r="UWY11" s="93"/>
      <c r="UWZ11" s="93"/>
      <c r="UXA11" s="93"/>
      <c r="UXB11" s="93"/>
      <c r="UXC11" s="93"/>
      <c r="UXD11" s="93"/>
      <c r="UXE11" s="93"/>
      <c r="UXF11" s="93"/>
      <c r="UXG11" s="93"/>
      <c r="UXH11" s="93"/>
      <c r="UXI11" s="93"/>
      <c r="UXJ11" s="93"/>
      <c r="UXK11" s="93"/>
      <c r="UXL11" s="93"/>
      <c r="UXM11" s="93"/>
      <c r="UXN11" s="93"/>
      <c r="UXO11" s="93"/>
      <c r="UXP11" s="93"/>
      <c r="UXQ11" s="93"/>
      <c r="UXR11" s="93"/>
      <c r="UXS11" s="93"/>
      <c r="UXT11" s="93"/>
      <c r="UXU11" s="93"/>
      <c r="UXV11" s="93"/>
      <c r="UXW11" s="93"/>
      <c r="UXX11" s="93"/>
      <c r="UXY11" s="93"/>
      <c r="UXZ11" s="93"/>
      <c r="UYA11" s="93"/>
      <c r="UYB11" s="93"/>
      <c r="UYC11" s="93"/>
      <c r="UYD11" s="93"/>
      <c r="UYE11" s="93"/>
      <c r="UYF11" s="93"/>
      <c r="UYG11" s="93"/>
      <c r="UYH11" s="93"/>
      <c r="UYI11" s="93"/>
      <c r="UYJ11" s="93"/>
      <c r="UYK11" s="93"/>
      <c r="UYL11" s="93"/>
      <c r="UYM11" s="93"/>
      <c r="UYN11" s="93"/>
      <c r="UYO11" s="93"/>
      <c r="UYP11" s="93"/>
      <c r="UYQ11" s="93"/>
      <c r="UYR11" s="93"/>
      <c r="UYS11" s="93"/>
      <c r="UYT11" s="93"/>
      <c r="UYU11" s="93"/>
      <c r="UYV11" s="93"/>
      <c r="UYW11" s="93"/>
      <c r="UYX11" s="93"/>
      <c r="UYY11" s="93"/>
      <c r="UYZ11" s="93"/>
      <c r="UZA11" s="93"/>
      <c r="UZB11" s="93"/>
      <c r="UZC11" s="93"/>
      <c r="UZD11" s="93"/>
      <c r="UZE11" s="93"/>
      <c r="UZF11" s="93"/>
      <c r="UZG11" s="93"/>
      <c r="UZH11" s="93"/>
      <c r="UZI11" s="93"/>
      <c r="UZJ11" s="93"/>
      <c r="UZK11" s="93"/>
      <c r="UZL11" s="93"/>
      <c r="UZM11" s="93"/>
      <c r="UZN11" s="93"/>
      <c r="UZO11" s="93"/>
      <c r="UZP11" s="93"/>
      <c r="UZQ11" s="93"/>
      <c r="UZR11" s="93"/>
      <c r="UZS11" s="93"/>
      <c r="UZT11" s="93"/>
      <c r="UZU11" s="93"/>
      <c r="UZV11" s="93"/>
      <c r="UZW11" s="93"/>
      <c r="UZX11" s="93"/>
      <c r="UZY11" s="93"/>
      <c r="UZZ11" s="93"/>
      <c r="VAA11" s="93"/>
      <c r="VAB11" s="93"/>
      <c r="VAC11" s="93"/>
      <c r="VAD11" s="93"/>
      <c r="VAE11" s="93"/>
      <c r="VAF11" s="93"/>
      <c r="VAG11" s="93"/>
      <c r="VAH11" s="93"/>
      <c r="VAI11" s="93"/>
      <c r="VAJ11" s="93"/>
      <c r="VAK11" s="93"/>
      <c r="VAL11" s="93"/>
      <c r="VAM11" s="93"/>
      <c r="VAN11" s="93"/>
      <c r="VAO11" s="93"/>
      <c r="VAP11" s="93"/>
      <c r="VAQ11" s="93"/>
      <c r="VAR11" s="93"/>
      <c r="VAS11" s="93"/>
      <c r="VAT11" s="93"/>
      <c r="VAU11" s="93"/>
      <c r="VAV11" s="93"/>
      <c r="VAW11" s="93"/>
      <c r="VAX11" s="93"/>
      <c r="VAY11" s="93"/>
      <c r="VAZ11" s="93"/>
      <c r="VBA11" s="93"/>
      <c r="VBB11" s="93"/>
      <c r="VBC11" s="93"/>
      <c r="VBD11" s="93"/>
      <c r="VBE11" s="93"/>
      <c r="VBF11" s="93"/>
      <c r="VBG11" s="93"/>
      <c r="VBH11" s="93"/>
      <c r="VBI11" s="93"/>
      <c r="VBJ11" s="93"/>
      <c r="VBK11" s="93"/>
      <c r="VBL11" s="93"/>
      <c r="VBM11" s="93"/>
      <c r="VBN11" s="93"/>
      <c r="VBO11" s="93"/>
      <c r="VBP11" s="93"/>
      <c r="VBQ11" s="93"/>
      <c r="VBR11" s="93"/>
      <c r="VBS11" s="93"/>
      <c r="VBT11" s="93"/>
      <c r="VBU11" s="93"/>
      <c r="VBV11" s="93"/>
      <c r="VBW11" s="93"/>
      <c r="VBX11" s="93"/>
      <c r="VBY11" s="93"/>
      <c r="VBZ11" s="93"/>
      <c r="VCA11" s="93"/>
      <c r="VCB11" s="93"/>
      <c r="VCC11" s="93"/>
      <c r="VCD11" s="93"/>
      <c r="VCE11" s="93"/>
      <c r="VCF11" s="93"/>
      <c r="VCG11" s="93"/>
      <c r="VCH11" s="93"/>
      <c r="VCI11" s="93"/>
      <c r="VCJ11" s="93"/>
      <c r="VCK11" s="93"/>
      <c r="VCL11" s="93"/>
      <c r="VCM11" s="93"/>
      <c r="VCN11" s="93"/>
      <c r="VCO11" s="93"/>
      <c r="VCP11" s="93"/>
      <c r="VCQ11" s="93"/>
      <c r="VCR11" s="93"/>
      <c r="VCS11" s="93"/>
      <c r="VCT11" s="93"/>
      <c r="VCU11" s="93"/>
      <c r="VCV11" s="93"/>
      <c r="VCW11" s="93"/>
      <c r="VCX11" s="93"/>
      <c r="VCY11" s="93"/>
      <c r="VCZ11" s="93"/>
      <c r="VDA11" s="93"/>
      <c r="VDB11" s="93"/>
      <c r="VDC11" s="93"/>
      <c r="VDD11" s="93"/>
      <c r="VDE11" s="93"/>
      <c r="VDF11" s="93"/>
      <c r="VDG11" s="93"/>
      <c r="VDH11" s="93"/>
      <c r="VDI11" s="93"/>
      <c r="VDJ11" s="93"/>
      <c r="VDK11" s="93"/>
      <c r="VDL11" s="93"/>
      <c r="VDM11" s="93"/>
      <c r="VDN11" s="93"/>
      <c r="VDO11" s="93"/>
      <c r="VDP11" s="93"/>
      <c r="VDQ11" s="93"/>
      <c r="VDR11" s="93"/>
      <c r="VDS11" s="93"/>
      <c r="VDT11" s="93"/>
      <c r="VDU11" s="93"/>
      <c r="VDV11" s="93"/>
      <c r="VDW11" s="93"/>
      <c r="VDX11" s="93"/>
      <c r="VDY11" s="93"/>
      <c r="VDZ11" s="93"/>
      <c r="VEA11" s="93"/>
      <c r="VEB11" s="93"/>
      <c r="VEC11" s="93"/>
      <c r="VED11" s="93"/>
      <c r="VEE11" s="93"/>
      <c r="VEF11" s="93"/>
      <c r="VEG11" s="93"/>
      <c r="VEH11" s="93"/>
      <c r="VEI11" s="93"/>
      <c r="VEJ11" s="93"/>
      <c r="VEK11" s="93"/>
      <c r="VEL11" s="93"/>
      <c r="VEM11" s="93"/>
      <c r="VEN11" s="93"/>
      <c r="VEO11" s="93"/>
      <c r="VEP11" s="93"/>
      <c r="VEQ11" s="93"/>
      <c r="VER11" s="93"/>
      <c r="VES11" s="93"/>
      <c r="VET11" s="93"/>
      <c r="VEU11" s="93"/>
      <c r="VEV11" s="93"/>
      <c r="VEW11" s="93"/>
      <c r="VEX11" s="93"/>
      <c r="VEY11" s="93"/>
      <c r="VEZ11" s="93"/>
      <c r="VFA11" s="93"/>
      <c r="VFB11" s="93"/>
      <c r="VFC11" s="93"/>
      <c r="VFD11" s="93"/>
      <c r="VFE11" s="93"/>
      <c r="VFF11" s="93"/>
      <c r="VFG11" s="93"/>
      <c r="VFH11" s="93"/>
      <c r="VFI11" s="93"/>
      <c r="VFJ11" s="93"/>
      <c r="VFK11" s="93"/>
      <c r="VFL11" s="93"/>
      <c r="VFM11" s="93"/>
      <c r="VFN11" s="93"/>
      <c r="VFO11" s="93"/>
      <c r="VFP11" s="93"/>
      <c r="VFQ11" s="93"/>
      <c r="VFR11" s="93"/>
      <c r="VFS11" s="93"/>
      <c r="VFT11" s="93"/>
      <c r="VFU11" s="93"/>
      <c r="VFV11" s="93"/>
      <c r="VFW11" s="93"/>
      <c r="VFX11" s="93"/>
      <c r="VFY11" s="93"/>
      <c r="VFZ11" s="93"/>
      <c r="VGA11" s="93"/>
      <c r="VGB11" s="93"/>
      <c r="VGC11" s="93"/>
      <c r="VGD11" s="93"/>
      <c r="VGE11" s="93"/>
      <c r="VGF11" s="93"/>
      <c r="VGG11" s="93"/>
      <c r="VGH11" s="93"/>
      <c r="VGI11" s="93"/>
      <c r="VGJ11" s="93"/>
      <c r="VGK11" s="93"/>
      <c r="VGL11" s="93"/>
      <c r="VGM11" s="93"/>
      <c r="VGN11" s="93"/>
      <c r="VGO11" s="93"/>
      <c r="VGP11" s="93"/>
      <c r="VGQ11" s="93"/>
      <c r="VGR11" s="93"/>
      <c r="VGS11" s="93"/>
      <c r="VGT11" s="93"/>
      <c r="VGU11" s="93"/>
      <c r="VGV11" s="93"/>
      <c r="VGW11" s="93"/>
      <c r="VGX11" s="93"/>
      <c r="VGY11" s="93"/>
      <c r="VGZ11" s="93"/>
      <c r="VHA11" s="93"/>
      <c r="VHB11" s="93"/>
      <c r="VHC11" s="93"/>
      <c r="VHD11" s="93"/>
      <c r="VHE11" s="93"/>
      <c r="VHF11" s="93"/>
      <c r="VHG11" s="93"/>
      <c r="VHH11" s="93"/>
      <c r="VHI11" s="93"/>
      <c r="VHJ11" s="93"/>
      <c r="VHK11" s="93"/>
      <c r="VHL11" s="93"/>
      <c r="VHM11" s="93"/>
      <c r="VHN11" s="93"/>
      <c r="VHO11" s="93"/>
      <c r="VHP11" s="93"/>
      <c r="VHQ11" s="93"/>
      <c r="VHR11" s="93"/>
      <c r="VHS11" s="93"/>
      <c r="VHT11" s="93"/>
      <c r="VHU11" s="93"/>
      <c r="VHV11" s="93"/>
      <c r="VHW11" s="93"/>
      <c r="VHX11" s="93"/>
      <c r="VHY11" s="93"/>
      <c r="VHZ11" s="93"/>
      <c r="VIA11" s="93"/>
      <c r="VIB11" s="93"/>
      <c r="VIC11" s="93"/>
      <c r="VID11" s="93"/>
      <c r="VIE11" s="93"/>
      <c r="VIF11" s="93"/>
      <c r="VIG11" s="93"/>
      <c r="VIH11" s="93"/>
      <c r="VII11" s="93"/>
      <c r="VIJ11" s="93"/>
      <c r="VIK11" s="93"/>
      <c r="VIL11" s="93"/>
      <c r="VIM11" s="93"/>
      <c r="VIN11" s="93"/>
      <c r="VIO11" s="93"/>
      <c r="VIP11" s="93"/>
      <c r="VIQ11" s="93"/>
      <c r="VIR11" s="93"/>
      <c r="VIS11" s="93"/>
      <c r="VIT11" s="93"/>
      <c r="VIU11" s="93"/>
      <c r="VIV11" s="93"/>
      <c r="VIW11" s="93"/>
      <c r="VIX11" s="93"/>
      <c r="VIY11" s="93"/>
      <c r="VIZ11" s="93"/>
      <c r="VJA11" s="93"/>
      <c r="VJB11" s="93"/>
      <c r="VJC11" s="93"/>
      <c r="VJD11" s="93"/>
      <c r="VJE11" s="93"/>
      <c r="VJF11" s="93"/>
      <c r="VJG11" s="93"/>
      <c r="VJH11" s="93"/>
      <c r="VJI11" s="93"/>
      <c r="VJJ11" s="93"/>
      <c r="VJK11" s="93"/>
      <c r="VJL11" s="93"/>
      <c r="VJM11" s="93"/>
      <c r="VJN11" s="93"/>
      <c r="VJO11" s="93"/>
      <c r="VJP11" s="93"/>
      <c r="VJQ11" s="93"/>
      <c r="VJR11" s="93"/>
      <c r="VJS11" s="93"/>
      <c r="VJT11" s="93"/>
      <c r="VJU11" s="93"/>
      <c r="VJV11" s="93"/>
      <c r="VJW11" s="93"/>
      <c r="VJX11" s="93"/>
      <c r="VJY11" s="93"/>
      <c r="VJZ11" s="93"/>
      <c r="VKA11" s="93"/>
      <c r="VKB11" s="93"/>
      <c r="VKC11" s="93"/>
      <c r="VKD11" s="93"/>
      <c r="VKE11" s="93"/>
      <c r="VKF11" s="93"/>
      <c r="VKG11" s="93"/>
      <c r="VKH11" s="93"/>
      <c r="VKI11" s="93"/>
      <c r="VKJ11" s="93"/>
      <c r="VKK11" s="93"/>
      <c r="VKL11" s="93"/>
      <c r="VKM11" s="93"/>
      <c r="VKN11" s="93"/>
      <c r="VKO11" s="93"/>
      <c r="VKP11" s="93"/>
      <c r="VKQ11" s="93"/>
      <c r="VKR11" s="93"/>
      <c r="VKS11" s="93"/>
      <c r="VKT11" s="93"/>
      <c r="VKU11" s="93"/>
      <c r="VKV11" s="93"/>
      <c r="VKW11" s="93"/>
      <c r="VKX11" s="93"/>
      <c r="VKY11" s="93"/>
      <c r="VKZ11" s="93"/>
      <c r="VLA11" s="93"/>
      <c r="VLB11" s="93"/>
      <c r="VLC11" s="93"/>
      <c r="VLD11" s="93"/>
      <c r="VLE11" s="93"/>
      <c r="VLF11" s="93"/>
      <c r="VLG11" s="93"/>
      <c r="VLH11" s="93"/>
      <c r="VLI11" s="93"/>
      <c r="VLJ11" s="93"/>
      <c r="VLK11" s="93"/>
      <c r="VLL11" s="93"/>
      <c r="VLM11" s="93"/>
      <c r="VLN11" s="93"/>
      <c r="VLO11" s="93"/>
      <c r="VLP11" s="93"/>
      <c r="VLQ11" s="93"/>
      <c r="VLR11" s="93"/>
      <c r="VLS11" s="93"/>
      <c r="VLT11" s="93"/>
      <c r="VLU11" s="93"/>
      <c r="VLV11" s="93"/>
      <c r="VLW11" s="93"/>
      <c r="VLX11" s="93"/>
      <c r="VLY11" s="93"/>
      <c r="VLZ11" s="93"/>
      <c r="VMA11" s="93"/>
      <c r="VMB11" s="93"/>
      <c r="VMC11" s="93"/>
      <c r="VMD11" s="93"/>
      <c r="VME11" s="93"/>
      <c r="VMF11" s="93"/>
      <c r="VMG11" s="93"/>
      <c r="VMH11" s="93"/>
      <c r="VMI11" s="93"/>
      <c r="VMJ11" s="93"/>
      <c r="VMK11" s="93"/>
      <c r="VML11" s="93"/>
      <c r="VMM11" s="93"/>
      <c r="VMN11" s="93"/>
      <c r="VMO11" s="93"/>
      <c r="VMP11" s="93"/>
      <c r="VMQ11" s="93"/>
      <c r="VMR11" s="93"/>
      <c r="VMS11" s="93"/>
      <c r="VMT11" s="93"/>
      <c r="VMU11" s="93"/>
      <c r="VMV11" s="93"/>
      <c r="VMW11" s="93"/>
      <c r="VMX11" s="93"/>
      <c r="VMY11" s="93"/>
      <c r="VMZ11" s="93"/>
      <c r="VNA11" s="93"/>
      <c r="VNB11" s="93"/>
      <c r="VNC11" s="93"/>
      <c r="VND11" s="93"/>
      <c r="VNE11" s="93"/>
      <c r="VNF11" s="93"/>
      <c r="VNG11" s="93"/>
      <c r="VNH11" s="93"/>
      <c r="VNI11" s="93"/>
      <c r="VNJ11" s="93"/>
      <c r="VNK11" s="93"/>
      <c r="VNL11" s="93"/>
      <c r="VNM11" s="93"/>
      <c r="VNN11" s="93"/>
      <c r="VNO11" s="93"/>
      <c r="VNP11" s="93"/>
      <c r="VNQ11" s="93"/>
      <c r="VNR11" s="93"/>
      <c r="VNS11" s="93"/>
      <c r="VNT11" s="93"/>
      <c r="VNU11" s="93"/>
      <c r="VNV11" s="93"/>
      <c r="VNW11" s="93"/>
      <c r="VNX11" s="93"/>
      <c r="VNY11" s="93"/>
      <c r="VNZ11" s="93"/>
      <c r="VOA11" s="93"/>
      <c r="VOB11" s="93"/>
      <c r="VOC11" s="93"/>
      <c r="VOD11" s="93"/>
      <c r="VOE11" s="93"/>
      <c r="VOF11" s="93"/>
      <c r="VOG11" s="93"/>
      <c r="VOH11" s="93"/>
      <c r="VOI11" s="93"/>
      <c r="VOJ11" s="93"/>
      <c r="VOK11" s="93"/>
      <c r="VOL11" s="93"/>
      <c r="VOM11" s="93"/>
      <c r="VON11" s="93"/>
      <c r="VOO11" s="93"/>
      <c r="VOP11" s="93"/>
      <c r="VOQ11" s="93"/>
      <c r="VOR11" s="93"/>
      <c r="VOS11" s="93"/>
      <c r="VOT11" s="93"/>
      <c r="VOU11" s="93"/>
      <c r="VOV11" s="93"/>
      <c r="VOW11" s="93"/>
      <c r="VOX11" s="93"/>
      <c r="VOY11" s="93"/>
      <c r="VOZ11" s="93"/>
      <c r="VPA11" s="93"/>
      <c r="VPB11" s="93"/>
      <c r="VPC11" s="93"/>
      <c r="VPD11" s="93"/>
      <c r="VPE11" s="93"/>
      <c r="VPF11" s="93"/>
      <c r="VPG11" s="93"/>
      <c r="VPH11" s="93"/>
      <c r="VPI11" s="93"/>
      <c r="VPJ11" s="93"/>
      <c r="VPK11" s="93"/>
      <c r="VPL11" s="93"/>
      <c r="VPM11" s="93"/>
      <c r="VPN11" s="93"/>
      <c r="VPO11" s="93"/>
      <c r="VPP11" s="93"/>
      <c r="VPQ11" s="93"/>
      <c r="VPR11" s="93"/>
      <c r="VPS11" s="93"/>
      <c r="VPT11" s="93"/>
      <c r="VPU11" s="93"/>
      <c r="VPV11" s="93"/>
      <c r="VPW11" s="93"/>
      <c r="VPX11" s="93"/>
      <c r="VPY11" s="93"/>
      <c r="VPZ11" s="93"/>
      <c r="VQA11" s="93"/>
      <c r="VQB11" s="93"/>
      <c r="VQC11" s="93"/>
      <c r="VQD11" s="93"/>
      <c r="VQE11" s="93"/>
      <c r="VQF11" s="93"/>
      <c r="VQG11" s="93"/>
      <c r="VQH11" s="93"/>
      <c r="VQI11" s="93"/>
      <c r="VQJ11" s="93"/>
      <c r="VQK11" s="93"/>
      <c r="VQL11" s="93"/>
      <c r="VQM11" s="93"/>
      <c r="VQN11" s="93"/>
      <c r="VQO11" s="93"/>
      <c r="VQP11" s="93"/>
      <c r="VQQ11" s="93"/>
      <c r="VQR11" s="93"/>
      <c r="VQS11" s="93"/>
      <c r="VQT11" s="93"/>
      <c r="VQU11" s="93"/>
      <c r="VQV11" s="93"/>
      <c r="VQW11" s="93"/>
      <c r="VQX11" s="93"/>
      <c r="VQY11" s="93"/>
      <c r="VQZ11" s="93"/>
      <c r="VRA11" s="93"/>
      <c r="VRB11" s="93"/>
      <c r="VRC11" s="93"/>
      <c r="VRD11" s="93"/>
      <c r="VRE11" s="93"/>
      <c r="VRF11" s="93"/>
      <c r="VRG11" s="93"/>
      <c r="VRH11" s="93"/>
      <c r="VRI11" s="93"/>
      <c r="VRJ11" s="93"/>
      <c r="VRK11" s="93"/>
      <c r="VRL11" s="93"/>
      <c r="VRM11" s="93"/>
      <c r="VRN11" s="93"/>
      <c r="VRO11" s="93"/>
      <c r="VRP11" s="93"/>
      <c r="VRQ11" s="93"/>
      <c r="VRR11" s="93"/>
      <c r="VRS11" s="93"/>
      <c r="VRT11" s="93"/>
      <c r="VRU11" s="93"/>
      <c r="VRV11" s="93"/>
      <c r="VRW11" s="93"/>
      <c r="VRX11" s="93"/>
      <c r="VRY11" s="93"/>
      <c r="VRZ11" s="93"/>
      <c r="VSA11" s="93"/>
      <c r="VSB11" s="93"/>
      <c r="VSC11" s="93"/>
      <c r="VSD11" s="93"/>
      <c r="VSE11" s="93"/>
      <c r="VSF11" s="93"/>
      <c r="VSG11" s="93"/>
      <c r="VSH11" s="93"/>
      <c r="VSI11" s="93"/>
      <c r="VSJ11" s="93"/>
      <c r="VSK11" s="93"/>
      <c r="VSL11" s="93"/>
      <c r="VSM11" s="93"/>
      <c r="VSN11" s="93"/>
      <c r="VSO11" s="93"/>
      <c r="VSP11" s="93"/>
      <c r="VSQ11" s="93"/>
      <c r="VSR11" s="93"/>
      <c r="VSS11" s="93"/>
      <c r="VST11" s="93"/>
      <c r="VSU11" s="93"/>
      <c r="VSV11" s="93"/>
      <c r="VSW11" s="93"/>
      <c r="VSX11" s="93"/>
      <c r="VSY11" s="93"/>
      <c r="VSZ11" s="93"/>
      <c r="VTA11" s="93"/>
      <c r="VTB11" s="93"/>
      <c r="VTC11" s="93"/>
      <c r="VTD11" s="93"/>
      <c r="VTE11" s="93"/>
      <c r="VTF11" s="93"/>
      <c r="VTG11" s="93"/>
      <c r="VTH11" s="93"/>
      <c r="VTI11" s="93"/>
      <c r="VTJ11" s="93"/>
      <c r="VTK11" s="93"/>
      <c r="VTL11" s="93"/>
      <c r="VTM11" s="93"/>
      <c r="VTN11" s="93"/>
      <c r="VTO11" s="93"/>
      <c r="VTP11" s="93"/>
      <c r="VTQ11" s="93"/>
      <c r="VTR11" s="93"/>
      <c r="VTS11" s="93"/>
      <c r="VTT11" s="93"/>
      <c r="VTU11" s="93"/>
      <c r="VTV11" s="93"/>
      <c r="VTW11" s="93"/>
      <c r="VTX11" s="93"/>
      <c r="VTY11" s="93"/>
      <c r="VTZ11" s="93"/>
      <c r="VUA11" s="93"/>
      <c r="VUB11" s="93"/>
      <c r="VUC11" s="93"/>
      <c r="VUD11" s="93"/>
      <c r="VUE11" s="93"/>
      <c r="VUF11" s="93"/>
      <c r="VUG11" s="93"/>
      <c r="VUH11" s="93"/>
      <c r="VUI11" s="93"/>
      <c r="VUJ11" s="93"/>
      <c r="VUK11" s="93"/>
      <c r="VUL11" s="93"/>
      <c r="VUM11" s="93"/>
      <c r="VUN11" s="93"/>
      <c r="VUO11" s="93"/>
      <c r="VUP11" s="93"/>
      <c r="VUQ11" s="93"/>
      <c r="VUR11" s="93"/>
      <c r="VUS11" s="93"/>
      <c r="VUT11" s="93"/>
      <c r="VUU11" s="93"/>
      <c r="VUV11" s="93"/>
      <c r="VUW11" s="93"/>
      <c r="VUX11" s="93"/>
      <c r="VUY11" s="93"/>
      <c r="VUZ11" s="93"/>
      <c r="VVA11" s="93"/>
      <c r="VVB11" s="93"/>
      <c r="VVC11" s="93"/>
      <c r="VVD11" s="93"/>
      <c r="VVE11" s="93"/>
      <c r="VVF11" s="93"/>
      <c r="VVG11" s="93"/>
      <c r="VVH11" s="93"/>
      <c r="VVI11" s="93"/>
      <c r="VVJ11" s="93"/>
      <c r="VVK11" s="93"/>
      <c r="VVL11" s="93"/>
      <c r="VVM11" s="93"/>
      <c r="VVN11" s="93"/>
      <c r="VVO11" s="93"/>
      <c r="VVP11" s="93"/>
      <c r="VVQ11" s="93"/>
      <c r="VVR11" s="93"/>
      <c r="VVS11" s="93"/>
      <c r="VVT11" s="93"/>
      <c r="VVU11" s="93"/>
      <c r="VVV11" s="93"/>
      <c r="VVW11" s="93"/>
      <c r="VVX11" s="93"/>
      <c r="VVY11" s="93"/>
      <c r="VVZ11" s="93"/>
      <c r="VWA11" s="93"/>
      <c r="VWB11" s="93"/>
      <c r="VWC11" s="93"/>
      <c r="VWD11" s="93"/>
      <c r="VWE11" s="93"/>
      <c r="VWF11" s="93"/>
      <c r="VWG11" s="93"/>
      <c r="VWH11" s="93"/>
      <c r="VWI11" s="93"/>
      <c r="VWJ11" s="93"/>
      <c r="VWK11" s="93"/>
      <c r="VWL11" s="93"/>
      <c r="VWM11" s="93"/>
      <c r="VWN11" s="93"/>
      <c r="VWO11" s="93"/>
      <c r="VWP11" s="93"/>
      <c r="VWQ11" s="93"/>
      <c r="VWR11" s="93"/>
      <c r="VWS11" s="93"/>
      <c r="VWT11" s="93"/>
      <c r="VWU11" s="93"/>
      <c r="VWV11" s="93"/>
      <c r="VWW11" s="93"/>
      <c r="VWX11" s="93"/>
      <c r="VWY11" s="93"/>
      <c r="VWZ11" s="93"/>
      <c r="VXA11" s="93"/>
      <c r="VXB11" s="93"/>
      <c r="VXC11" s="93"/>
      <c r="VXD11" s="93"/>
      <c r="VXE11" s="93"/>
      <c r="VXF11" s="93"/>
      <c r="VXG11" s="93"/>
      <c r="VXH11" s="93"/>
      <c r="VXI11" s="93"/>
      <c r="VXJ11" s="93"/>
      <c r="VXK11" s="93"/>
      <c r="VXL11" s="93"/>
      <c r="VXM11" s="93"/>
      <c r="VXN11" s="93"/>
      <c r="VXO11" s="93"/>
      <c r="VXP11" s="93"/>
      <c r="VXQ11" s="93"/>
      <c r="VXR11" s="93"/>
      <c r="VXS11" s="93"/>
      <c r="VXT11" s="93"/>
      <c r="VXU11" s="93"/>
      <c r="VXV11" s="93"/>
      <c r="VXW11" s="93"/>
      <c r="VXX11" s="93"/>
      <c r="VXY11" s="93"/>
      <c r="VXZ11" s="93"/>
      <c r="VYA11" s="93"/>
      <c r="VYB11" s="93"/>
      <c r="VYC11" s="93"/>
      <c r="VYD11" s="93"/>
      <c r="VYE11" s="93"/>
      <c r="VYF11" s="93"/>
      <c r="VYG11" s="93"/>
      <c r="VYH11" s="93"/>
      <c r="VYI11" s="93"/>
      <c r="VYJ11" s="93"/>
      <c r="VYK11" s="93"/>
      <c r="VYL11" s="93"/>
      <c r="VYM11" s="93"/>
      <c r="VYN11" s="93"/>
      <c r="VYO11" s="93"/>
      <c r="VYP11" s="93"/>
      <c r="VYQ11" s="93"/>
      <c r="VYR11" s="93"/>
      <c r="VYS11" s="93"/>
      <c r="VYT11" s="93"/>
      <c r="VYU11" s="93"/>
      <c r="VYV11" s="93"/>
      <c r="VYW11" s="93"/>
      <c r="VYX11" s="93"/>
      <c r="VYY11" s="93"/>
      <c r="VYZ11" s="93"/>
      <c r="VZA11" s="93"/>
      <c r="VZB11" s="93"/>
      <c r="VZC11" s="93"/>
      <c r="VZD11" s="93"/>
      <c r="VZE11" s="93"/>
      <c r="VZF11" s="93"/>
      <c r="VZG11" s="93"/>
      <c r="VZH11" s="93"/>
      <c r="VZI11" s="93"/>
      <c r="VZJ11" s="93"/>
      <c r="VZK11" s="93"/>
      <c r="VZL11" s="93"/>
      <c r="VZM11" s="93"/>
      <c r="VZN11" s="93"/>
      <c r="VZO11" s="93"/>
      <c r="VZP11" s="93"/>
      <c r="VZQ11" s="93"/>
      <c r="VZR11" s="93"/>
      <c r="VZS11" s="93"/>
      <c r="VZT11" s="93"/>
      <c r="VZU11" s="93"/>
      <c r="VZV11" s="93"/>
      <c r="VZW11" s="93"/>
      <c r="VZX11" s="93"/>
      <c r="VZY11" s="93"/>
      <c r="VZZ11" s="93"/>
      <c r="WAA11" s="93"/>
      <c r="WAB11" s="93"/>
      <c r="WAC11" s="93"/>
      <c r="WAD11" s="93"/>
      <c r="WAE11" s="93"/>
      <c r="WAF11" s="93"/>
      <c r="WAG11" s="93"/>
      <c r="WAH11" s="93"/>
      <c r="WAI11" s="93"/>
      <c r="WAJ11" s="93"/>
      <c r="WAK11" s="93"/>
      <c r="WAL11" s="93"/>
      <c r="WAM11" s="93"/>
      <c r="WAN11" s="93"/>
      <c r="WAO11" s="93"/>
      <c r="WAP11" s="93"/>
      <c r="WAQ11" s="93"/>
      <c r="WAR11" s="93"/>
      <c r="WAS11" s="93"/>
      <c r="WAT11" s="93"/>
      <c r="WAU11" s="93"/>
      <c r="WAV11" s="93"/>
      <c r="WAW11" s="93"/>
      <c r="WAX11" s="93"/>
      <c r="WAY11" s="93"/>
      <c r="WAZ11" s="93"/>
      <c r="WBA11" s="93"/>
      <c r="WBB11" s="93"/>
      <c r="WBC11" s="93"/>
      <c r="WBD11" s="93"/>
      <c r="WBE11" s="93"/>
      <c r="WBF11" s="93"/>
      <c r="WBG11" s="93"/>
      <c r="WBH11" s="93"/>
      <c r="WBI11" s="93"/>
      <c r="WBJ11" s="93"/>
      <c r="WBK11" s="93"/>
      <c r="WBL11" s="93"/>
      <c r="WBM11" s="93"/>
      <c r="WBN11" s="93"/>
      <c r="WBO11" s="93"/>
      <c r="WBP11" s="93"/>
      <c r="WBQ11" s="93"/>
      <c r="WBR11" s="93"/>
      <c r="WBS11" s="93"/>
      <c r="WBT11" s="93"/>
      <c r="WBU11" s="93"/>
      <c r="WBV11" s="93"/>
      <c r="WBW11" s="93"/>
      <c r="WBX11" s="93"/>
      <c r="WBY11" s="93"/>
      <c r="WBZ11" s="93"/>
      <c r="WCA11" s="93"/>
      <c r="WCB11" s="93"/>
      <c r="WCC11" s="93"/>
      <c r="WCD11" s="93"/>
      <c r="WCE11" s="93"/>
      <c r="WCF11" s="93"/>
      <c r="WCG11" s="93"/>
      <c r="WCH11" s="93"/>
      <c r="WCI11" s="93"/>
      <c r="WCJ11" s="93"/>
      <c r="WCK11" s="93"/>
      <c r="WCL11" s="93"/>
      <c r="WCM11" s="93"/>
      <c r="WCN11" s="93"/>
      <c r="WCO11" s="93"/>
      <c r="WCP11" s="93"/>
      <c r="WCQ11" s="93"/>
      <c r="WCR11" s="93"/>
      <c r="WCS11" s="93"/>
      <c r="WCT11" s="93"/>
      <c r="WCU11" s="93"/>
      <c r="WCV11" s="93"/>
      <c r="WCW11" s="93"/>
      <c r="WCX11" s="93"/>
      <c r="WCY11" s="93"/>
      <c r="WCZ11" s="93"/>
      <c r="WDA11" s="93"/>
      <c r="WDB11" s="93"/>
      <c r="WDC11" s="93"/>
      <c r="WDD11" s="93"/>
      <c r="WDE11" s="93"/>
      <c r="WDF11" s="93"/>
      <c r="WDG11" s="93"/>
      <c r="WDH11" s="93"/>
      <c r="WDI11" s="93"/>
      <c r="WDJ11" s="93"/>
      <c r="WDK11" s="93"/>
      <c r="WDL11" s="93"/>
      <c r="WDM11" s="93"/>
      <c r="WDN11" s="93"/>
      <c r="WDO11" s="93"/>
      <c r="WDP11" s="93"/>
      <c r="WDQ11" s="93"/>
      <c r="WDR11" s="93"/>
      <c r="WDS11" s="93"/>
      <c r="WDT11" s="93"/>
      <c r="WDU11" s="93"/>
      <c r="WDV11" s="93"/>
      <c r="WDW11" s="93"/>
      <c r="WDX11" s="93"/>
      <c r="WDY11" s="93"/>
      <c r="WDZ11" s="93"/>
      <c r="WEA11" s="93"/>
      <c r="WEB11" s="93"/>
      <c r="WEC11" s="93"/>
      <c r="WED11" s="93"/>
      <c r="WEE11" s="93"/>
      <c r="WEF11" s="93"/>
      <c r="WEG11" s="93"/>
      <c r="WEH11" s="93"/>
      <c r="WEI11" s="93"/>
      <c r="WEJ11" s="93"/>
      <c r="WEK11" s="93"/>
      <c r="WEL11" s="93"/>
      <c r="WEM11" s="93"/>
      <c r="WEN11" s="93"/>
      <c r="WEO11" s="93"/>
      <c r="WEP11" s="93"/>
      <c r="WEQ11" s="93"/>
      <c r="WER11" s="93"/>
      <c r="WES11" s="93"/>
      <c r="WET11" s="93"/>
      <c r="WEU11" s="93"/>
      <c r="WEV11" s="93"/>
      <c r="WEW11" s="93"/>
      <c r="WEX11" s="93"/>
      <c r="WEY11" s="93"/>
      <c r="WEZ11" s="93"/>
      <c r="WFA11" s="93"/>
      <c r="WFB11" s="93"/>
      <c r="WFC11" s="93"/>
      <c r="WFD11" s="93"/>
      <c r="WFE11" s="93"/>
      <c r="WFF11" s="93"/>
      <c r="WFG11" s="93"/>
      <c r="WFH11" s="93"/>
      <c r="WFI11" s="93"/>
      <c r="WFJ11" s="93"/>
      <c r="WFK11" s="93"/>
      <c r="WFL11" s="93"/>
      <c r="WFM11" s="93"/>
      <c r="WFN11" s="93"/>
      <c r="WFO11" s="93"/>
      <c r="WFP11" s="93"/>
      <c r="WFQ11" s="93"/>
      <c r="WFR11" s="93"/>
      <c r="WFS11" s="93"/>
      <c r="WFT11" s="93"/>
      <c r="WFU11" s="93"/>
      <c r="WFV11" s="93"/>
      <c r="WFW11" s="93"/>
      <c r="WFX11" s="93"/>
      <c r="WFY11" s="93"/>
      <c r="WFZ11" s="93"/>
      <c r="WGA11" s="93"/>
      <c r="WGB11" s="93"/>
      <c r="WGC11" s="93"/>
      <c r="WGD11" s="93"/>
      <c r="WGE11" s="93"/>
      <c r="WGF11" s="93"/>
      <c r="WGG11" s="93"/>
      <c r="WGH11" s="93"/>
      <c r="WGI11" s="93"/>
      <c r="WGJ11" s="93"/>
      <c r="WGK11" s="93"/>
      <c r="WGL11" s="93"/>
      <c r="WGM11" s="93"/>
      <c r="WGN11" s="93"/>
      <c r="WGO11" s="93"/>
      <c r="WGP11" s="93"/>
      <c r="WGQ11" s="93"/>
      <c r="WGR11" s="93"/>
      <c r="WGS11" s="93"/>
      <c r="WGT11" s="93"/>
      <c r="WGU11" s="93"/>
      <c r="WGV11" s="93"/>
      <c r="WGW11" s="93"/>
      <c r="WGX11" s="93"/>
      <c r="WGY11" s="93"/>
      <c r="WGZ11" s="93"/>
      <c r="WHA11" s="93"/>
      <c r="WHB11" s="93"/>
      <c r="WHC11" s="93"/>
      <c r="WHD11" s="93"/>
      <c r="WHE11" s="93"/>
      <c r="WHF11" s="93"/>
      <c r="WHG11" s="93"/>
      <c r="WHH11" s="93"/>
      <c r="WHI11" s="93"/>
      <c r="WHJ11" s="93"/>
      <c r="WHK11" s="93"/>
      <c r="WHL11" s="93"/>
      <c r="WHM11" s="93"/>
      <c r="WHN11" s="93"/>
      <c r="WHO11" s="93"/>
      <c r="WHP11" s="93"/>
      <c r="WHQ11" s="93"/>
      <c r="WHR11" s="93"/>
      <c r="WHS11" s="93"/>
      <c r="WHT11" s="93"/>
      <c r="WHU11" s="93"/>
      <c r="WHV11" s="93"/>
      <c r="WHW11" s="93"/>
      <c r="WHX11" s="93"/>
      <c r="WHY11" s="93"/>
      <c r="WHZ11" s="93"/>
      <c r="WIA11" s="93"/>
      <c r="WIB11" s="93"/>
      <c r="WIC11" s="93"/>
      <c r="WID11" s="93"/>
      <c r="WIE11" s="93"/>
      <c r="WIF11" s="93"/>
      <c r="WIG11" s="93"/>
      <c r="WIH11" s="93"/>
      <c r="WII11" s="93"/>
      <c r="WIJ11" s="93"/>
      <c r="WIK11" s="93"/>
      <c r="WIL11" s="93"/>
      <c r="WIM11" s="93"/>
      <c r="WIN11" s="93"/>
      <c r="WIO11" s="93"/>
      <c r="WIP11" s="93"/>
      <c r="WIQ11" s="93"/>
      <c r="WIR11" s="93"/>
      <c r="WIS11" s="93"/>
      <c r="WIT11" s="93"/>
      <c r="WIU11" s="93"/>
      <c r="WIV11" s="93"/>
      <c r="WIW11" s="93"/>
      <c r="WIX11" s="93"/>
      <c r="WIY11" s="93"/>
      <c r="WIZ11" s="93"/>
      <c r="WJA11" s="93"/>
      <c r="WJB11" s="93"/>
      <c r="WJC11" s="93"/>
      <c r="WJD11" s="93"/>
      <c r="WJE11" s="93"/>
      <c r="WJF11" s="93"/>
      <c r="WJG11" s="93"/>
      <c r="WJH11" s="93"/>
      <c r="WJI11" s="93"/>
      <c r="WJJ11" s="93"/>
      <c r="WJK11" s="93"/>
      <c r="WJL11" s="93"/>
      <c r="WJM11" s="93"/>
      <c r="WJN11" s="93"/>
      <c r="WJO11" s="93"/>
      <c r="WJP11" s="93"/>
      <c r="WJQ11" s="93"/>
      <c r="WJR11" s="93"/>
      <c r="WJS11" s="93"/>
      <c r="WJT11" s="93"/>
      <c r="WJU11" s="93"/>
      <c r="WJV11" s="93"/>
      <c r="WJW11" s="93"/>
      <c r="WJX11" s="93"/>
      <c r="WJY11" s="93"/>
      <c r="WJZ11" s="93"/>
      <c r="WKA11" s="93"/>
      <c r="WKB11" s="93"/>
      <c r="WKC11" s="93"/>
      <c r="WKD11" s="93"/>
      <c r="WKE11" s="93"/>
      <c r="WKF11" s="93"/>
      <c r="WKG11" s="93"/>
      <c r="WKH11" s="93"/>
      <c r="WKI11" s="93"/>
      <c r="WKJ11" s="93"/>
      <c r="WKK11" s="93"/>
      <c r="WKL11" s="93"/>
      <c r="WKM11" s="93"/>
      <c r="WKN11" s="93"/>
      <c r="WKO11" s="93"/>
      <c r="WKP11" s="93"/>
      <c r="WKQ11" s="93"/>
      <c r="WKR11" s="93"/>
      <c r="WKS11" s="93"/>
      <c r="WKT11" s="93"/>
      <c r="WKU11" s="93"/>
      <c r="WKV11" s="93"/>
      <c r="WKW11" s="93"/>
      <c r="WKX11" s="93"/>
      <c r="WKY11" s="93"/>
      <c r="WKZ11" s="93"/>
      <c r="WLA11" s="93"/>
      <c r="WLB11" s="93"/>
      <c r="WLC11" s="93"/>
      <c r="WLD11" s="93"/>
      <c r="WLE11" s="93"/>
      <c r="WLF11" s="93"/>
      <c r="WLG11" s="93"/>
      <c r="WLH11" s="93"/>
      <c r="WLI11" s="93"/>
      <c r="WLJ11" s="93"/>
      <c r="WLK11" s="93"/>
      <c r="WLL11" s="93"/>
      <c r="WLM11" s="93"/>
      <c r="WLN11" s="93"/>
      <c r="WLO11" s="93"/>
      <c r="WLP11" s="93"/>
      <c r="WLQ11" s="93"/>
      <c r="WLR11" s="93"/>
      <c r="WLS11" s="93"/>
      <c r="WLT11" s="93"/>
      <c r="WLU11" s="93"/>
      <c r="WLV11" s="93"/>
      <c r="WLW11" s="93"/>
      <c r="WLX11" s="93"/>
      <c r="WLY11" s="93"/>
      <c r="WLZ11" s="93"/>
      <c r="WMA11" s="93"/>
      <c r="WMB11" s="93"/>
      <c r="WMC11" s="93"/>
      <c r="WMD11" s="93"/>
      <c r="WME11" s="93"/>
      <c r="WMF11" s="93"/>
      <c r="WMG11" s="93"/>
      <c r="WMH11" s="93"/>
      <c r="WMI11" s="93"/>
      <c r="WMJ11" s="93"/>
      <c r="WMK11" s="93"/>
      <c r="WML11" s="93"/>
      <c r="WMM11" s="93"/>
      <c r="WMN11" s="93"/>
      <c r="WMO11" s="93"/>
      <c r="WMP11" s="93"/>
      <c r="WMQ11" s="93"/>
      <c r="WMR11" s="93"/>
      <c r="WMS11" s="93"/>
      <c r="WMT11" s="93"/>
      <c r="WMU11" s="93"/>
      <c r="WMV11" s="93"/>
      <c r="WMW11" s="93"/>
      <c r="WMX11" s="93"/>
      <c r="WMY11" s="93"/>
      <c r="WMZ11" s="93"/>
      <c r="WNA11" s="93"/>
      <c r="WNB11" s="93"/>
      <c r="WNC11" s="93"/>
      <c r="WND11" s="93"/>
      <c r="WNE11" s="93"/>
      <c r="WNF11" s="93"/>
      <c r="WNG11" s="93"/>
      <c r="WNH11" s="93"/>
      <c r="WNI11" s="93"/>
      <c r="WNJ11" s="93"/>
      <c r="WNK11" s="93"/>
      <c r="WNL11" s="93"/>
      <c r="WNM11" s="93"/>
      <c r="WNN11" s="93"/>
      <c r="WNO11" s="93"/>
      <c r="WNP11" s="93"/>
      <c r="WNQ11" s="93"/>
      <c r="WNR11" s="93"/>
      <c r="WNS11" s="93"/>
      <c r="WNT11" s="93"/>
      <c r="WNU11" s="93"/>
      <c r="WNV11" s="93"/>
      <c r="WNW11" s="93"/>
      <c r="WNX11" s="93"/>
      <c r="WNY11" s="93"/>
      <c r="WNZ11" s="93"/>
      <c r="WOA11" s="93"/>
      <c r="WOB11" s="93"/>
      <c r="WOC11" s="93"/>
      <c r="WOD11" s="93"/>
      <c r="WOE11" s="93"/>
      <c r="WOF11" s="93"/>
      <c r="WOG11" s="93"/>
      <c r="WOH11" s="93"/>
      <c r="WOI11" s="93"/>
      <c r="WOJ11" s="93"/>
      <c r="WOK11" s="93"/>
      <c r="WOL11" s="93"/>
      <c r="WOM11" s="93"/>
      <c r="WON11" s="93"/>
      <c r="WOO11" s="93"/>
      <c r="WOP11" s="93"/>
      <c r="WOQ11" s="93"/>
      <c r="WOR11" s="93"/>
      <c r="WOS11" s="93"/>
      <c r="WOT11" s="93"/>
      <c r="WOU11" s="93"/>
      <c r="WOV11" s="93"/>
      <c r="WOW11" s="93"/>
      <c r="WOX11" s="93"/>
      <c r="WOY11" s="93"/>
      <c r="WOZ11" s="93"/>
      <c r="WPA11" s="93"/>
      <c r="WPB11" s="93"/>
      <c r="WPC11" s="93"/>
      <c r="WPD11" s="93"/>
      <c r="WPE11" s="93"/>
      <c r="WPF11" s="93"/>
      <c r="WPG11" s="93"/>
      <c r="WPH11" s="93"/>
      <c r="WPI11" s="93"/>
      <c r="WPJ11" s="93"/>
      <c r="WPK11" s="93"/>
      <c r="WPL11" s="93"/>
      <c r="WPM11" s="93"/>
      <c r="WPN11" s="93"/>
      <c r="WPO11" s="93"/>
      <c r="WPP11" s="93"/>
      <c r="WPQ11" s="93"/>
      <c r="WPR11" s="93"/>
      <c r="WPS11" s="93"/>
      <c r="WPT11" s="93"/>
      <c r="WPU11" s="93"/>
      <c r="WPV11" s="93"/>
      <c r="WPW11" s="93"/>
      <c r="WPX11" s="93"/>
      <c r="WPY11" s="93"/>
      <c r="WPZ11" s="93"/>
      <c r="WQA11" s="93"/>
      <c r="WQB11" s="93"/>
      <c r="WQC11" s="93"/>
      <c r="WQD11" s="93"/>
      <c r="WQE11" s="93"/>
      <c r="WQF11" s="93"/>
      <c r="WQG11" s="93"/>
      <c r="WQH11" s="93"/>
      <c r="WQI11" s="93"/>
      <c r="WQJ11" s="93"/>
      <c r="WQK11" s="93"/>
      <c r="WQL11" s="93"/>
      <c r="WQM11" s="93"/>
      <c r="WQN11" s="93"/>
      <c r="WQO11" s="93"/>
      <c r="WQP11" s="93"/>
      <c r="WQQ11" s="93"/>
      <c r="WQR11" s="93"/>
      <c r="WQS11" s="93"/>
      <c r="WQT11" s="93"/>
      <c r="WQU11" s="93"/>
      <c r="WQV11" s="93"/>
      <c r="WQW11" s="93"/>
      <c r="WQX11" s="93"/>
      <c r="WQY11" s="93"/>
      <c r="WQZ11" s="93"/>
      <c r="WRA11" s="93"/>
      <c r="WRB11" s="93"/>
      <c r="WRC11" s="93"/>
      <c r="WRD11" s="93"/>
      <c r="WRE11" s="93"/>
      <c r="WRF11" s="93"/>
      <c r="WRG11" s="93"/>
      <c r="WRH11" s="93"/>
      <c r="WRI11" s="93"/>
      <c r="WRJ11" s="93"/>
      <c r="WRK11" s="93"/>
      <c r="WRL11" s="93"/>
      <c r="WRM11" s="93"/>
      <c r="WRN11" s="93"/>
      <c r="WRO11" s="93"/>
      <c r="WRP11" s="93"/>
      <c r="WRQ11" s="93"/>
      <c r="WRR11" s="93"/>
      <c r="WRS11" s="93"/>
      <c r="WRT11" s="93"/>
      <c r="WRU11" s="93"/>
      <c r="WRV11" s="93"/>
      <c r="WRW11" s="93"/>
      <c r="WRX11" s="93"/>
      <c r="WRY11" s="93"/>
      <c r="WRZ11" s="93"/>
      <c r="WSA11" s="93"/>
      <c r="WSB11" s="93"/>
      <c r="WSC11" s="93"/>
      <c r="WSD11" s="93"/>
      <c r="WSE11" s="93"/>
      <c r="WSF11" s="93"/>
      <c r="WSG11" s="93"/>
      <c r="WSH11" s="93"/>
      <c r="WSI11" s="93"/>
      <c r="WSJ11" s="93"/>
      <c r="WSK11" s="93"/>
      <c r="WSL11" s="93"/>
      <c r="WSM11" s="93"/>
      <c r="WSN11" s="93"/>
      <c r="WSO11" s="93"/>
      <c r="WSP11" s="93"/>
      <c r="WSQ11" s="93"/>
      <c r="WSR11" s="93"/>
      <c r="WSS11" s="93"/>
      <c r="WST11" s="93"/>
      <c r="WSU11" s="93"/>
      <c r="WSV11" s="93"/>
      <c r="WSW11" s="93"/>
      <c r="WSX11" s="93"/>
      <c r="WSY11" s="93"/>
      <c r="WSZ11" s="93"/>
      <c r="WTA11" s="93"/>
      <c r="WTB11" s="93"/>
      <c r="WTC11" s="93"/>
      <c r="WTD11" s="93"/>
      <c r="WTE11" s="93"/>
      <c r="WTF11" s="93"/>
      <c r="WTG11" s="93"/>
      <c r="WTH11" s="93"/>
      <c r="WTI11" s="93"/>
      <c r="WTJ11" s="93"/>
      <c r="WTK11" s="93"/>
      <c r="WTL11" s="93"/>
      <c r="WTM11" s="93"/>
      <c r="WTN11" s="93"/>
      <c r="WTO11" s="93"/>
      <c r="WTP11" s="93"/>
      <c r="WTQ11" s="93"/>
      <c r="WTR11" s="93"/>
      <c r="WTS11" s="93"/>
      <c r="WTT11" s="93"/>
      <c r="WTU11" s="93"/>
      <c r="WTV11" s="93"/>
      <c r="WTW11" s="93"/>
      <c r="WTX11" s="93"/>
      <c r="WTY11" s="93"/>
      <c r="WTZ11" s="93"/>
      <c r="WUA11" s="93"/>
      <c r="WUB11" s="93"/>
      <c r="WUC11" s="93"/>
      <c r="WUD11" s="93"/>
      <c r="WUE11" s="93"/>
      <c r="WUF11" s="93"/>
      <c r="WUG11" s="93"/>
      <c r="WUH11" s="93"/>
      <c r="WUI11" s="93"/>
      <c r="WUJ11" s="93"/>
      <c r="WUK11" s="93"/>
      <c r="WUL11" s="93"/>
      <c r="WUM11" s="93"/>
      <c r="WUN11" s="93"/>
      <c r="WUO11" s="93"/>
      <c r="WUP11" s="93"/>
      <c r="WUQ11" s="93"/>
      <c r="WUR11" s="93"/>
      <c r="WUS11" s="93"/>
      <c r="WUT11" s="93"/>
      <c r="WUU11" s="93"/>
      <c r="WUV11" s="93"/>
      <c r="WUW11" s="93"/>
      <c r="WUX11" s="93"/>
      <c r="WUY11" s="93"/>
      <c r="WUZ11" s="93"/>
      <c r="WVA11" s="93"/>
      <c r="WVB11" s="93"/>
      <c r="WVC11" s="93"/>
      <c r="WVD11" s="93"/>
      <c r="WVE11" s="93"/>
      <c r="WVF11" s="93"/>
      <c r="WVG11" s="93"/>
      <c r="WVH11" s="93"/>
      <c r="WVI11" s="93"/>
      <c r="WVJ11" s="93"/>
      <c r="WVK11" s="93"/>
      <c r="WVL11" s="93"/>
      <c r="WVM11" s="93"/>
      <c r="WVN11" s="93"/>
      <c r="WVO11" s="93"/>
      <c r="WVP11" s="93"/>
      <c r="WVQ11" s="93"/>
      <c r="WVR11" s="93"/>
      <c r="WVS11" s="93"/>
      <c r="WVT11" s="93"/>
      <c r="WVU11" s="93"/>
      <c r="WVV11" s="93"/>
      <c r="WVW11" s="93"/>
      <c r="WVX11" s="93"/>
      <c r="WVY11" s="93"/>
      <c r="WVZ11" s="93"/>
      <c r="WWA11" s="93"/>
      <c r="WWB11" s="93"/>
      <c r="WWC11" s="93"/>
      <c r="WWD11" s="93"/>
      <c r="WWE11" s="93"/>
      <c r="WWF11" s="93"/>
      <c r="WWG11" s="93"/>
      <c r="WWH11" s="93"/>
      <c r="WWI11" s="93"/>
      <c r="WWJ11" s="93"/>
      <c r="WWK11" s="93"/>
      <c r="WWL11" s="93"/>
      <c r="WWM11" s="93"/>
      <c r="WWN11" s="93"/>
      <c r="WWO11" s="93"/>
      <c r="WWP11" s="93"/>
      <c r="WWQ11" s="93"/>
      <c r="WWR11" s="93"/>
      <c r="WWS11" s="93"/>
      <c r="WWT11" s="93"/>
      <c r="WWU11" s="93"/>
      <c r="WWV11" s="93"/>
      <c r="WWW11" s="93"/>
      <c r="WWX11" s="93"/>
      <c r="WWY11" s="93"/>
      <c r="WWZ11" s="93"/>
      <c r="WXA11" s="93"/>
      <c r="WXB11" s="93"/>
      <c r="WXC11" s="93"/>
      <c r="WXD11" s="93"/>
      <c r="WXE11" s="93"/>
      <c r="WXF11" s="93"/>
      <c r="WXG11" s="93"/>
      <c r="WXH11" s="93"/>
      <c r="WXI11" s="93"/>
      <c r="WXJ11" s="93"/>
      <c r="WXK11" s="93"/>
      <c r="WXL11" s="93"/>
      <c r="WXM11" s="93"/>
      <c r="WXN11" s="93"/>
      <c r="WXO11" s="93"/>
      <c r="WXP11" s="93"/>
      <c r="WXQ11" s="93"/>
      <c r="WXR11" s="93"/>
      <c r="WXS11" s="93"/>
      <c r="WXT11" s="93"/>
      <c r="WXU11" s="93"/>
      <c r="WXV11" s="93"/>
      <c r="WXW11" s="93"/>
      <c r="WXX11" s="93"/>
      <c r="WXY11" s="93"/>
      <c r="WXZ11" s="93"/>
      <c r="WYA11" s="93"/>
      <c r="WYB11" s="93"/>
      <c r="WYC11" s="93"/>
      <c r="WYD11" s="93"/>
      <c r="WYE11" s="93"/>
      <c r="WYF11" s="93"/>
      <c r="WYG11" s="93"/>
      <c r="WYH11" s="93"/>
      <c r="WYI11" s="93"/>
      <c r="WYJ11" s="93"/>
      <c r="WYK11" s="93"/>
      <c r="WYL11" s="93"/>
      <c r="WYM11" s="93"/>
      <c r="WYN11" s="93"/>
      <c r="WYO11" s="93"/>
      <c r="WYP11" s="93"/>
      <c r="WYQ11" s="93"/>
      <c r="WYR11" s="93"/>
      <c r="WYS11" s="93"/>
      <c r="WYT11" s="93"/>
      <c r="WYU11" s="93"/>
      <c r="WYV11" s="93"/>
      <c r="WYW11" s="93"/>
      <c r="WYX11" s="93"/>
      <c r="WYY11" s="93"/>
      <c r="WYZ11" s="93"/>
      <c r="WZA11" s="93"/>
      <c r="WZB11" s="93"/>
      <c r="WZC11" s="93"/>
      <c r="WZD11" s="93"/>
      <c r="WZE11" s="93"/>
      <c r="WZF11" s="93"/>
      <c r="WZG11" s="93"/>
      <c r="WZH11" s="93"/>
      <c r="WZI11" s="93"/>
      <c r="WZJ11" s="93"/>
      <c r="WZK11" s="93"/>
      <c r="WZL11" s="93"/>
      <c r="WZM11" s="93"/>
      <c r="WZN11" s="93"/>
      <c r="WZO11" s="93"/>
      <c r="WZP11" s="93"/>
      <c r="WZQ11" s="93"/>
      <c r="WZR11" s="93"/>
      <c r="WZS11" s="93"/>
      <c r="WZT11" s="93"/>
      <c r="WZU11" s="93"/>
      <c r="WZV11" s="93"/>
      <c r="WZW11" s="93"/>
      <c r="WZX11" s="93"/>
      <c r="WZY11" s="93"/>
      <c r="WZZ11" s="93"/>
      <c r="XAA11" s="93"/>
      <c r="XAB11" s="93"/>
      <c r="XAC11" s="93"/>
      <c r="XAD11" s="93"/>
      <c r="XAE11" s="93"/>
      <c r="XAF11" s="93"/>
      <c r="XAG11" s="93"/>
      <c r="XAH11" s="93"/>
      <c r="XAI11" s="93"/>
      <c r="XAJ11" s="93"/>
      <c r="XAK11" s="93"/>
      <c r="XAL11" s="93"/>
      <c r="XAM11" s="93"/>
      <c r="XAN11" s="93"/>
      <c r="XAO11" s="93"/>
      <c r="XAP11" s="93"/>
      <c r="XAQ11" s="93"/>
      <c r="XAR11" s="93"/>
      <c r="XAS11" s="93"/>
      <c r="XAT11" s="93"/>
      <c r="XAU11" s="93"/>
      <c r="XAV11" s="93"/>
      <c r="XAW11" s="93"/>
      <c r="XAX11" s="93"/>
      <c r="XAY11" s="93"/>
      <c r="XAZ11" s="93"/>
      <c r="XBA11" s="93"/>
      <c r="XBB11" s="93"/>
      <c r="XBC11" s="93"/>
      <c r="XBD11" s="93"/>
      <c r="XBE11" s="93"/>
      <c r="XBF11" s="93"/>
      <c r="XBG11" s="93"/>
      <c r="XBH11" s="93"/>
      <c r="XBI11" s="93"/>
      <c r="XBJ11" s="93"/>
      <c r="XBK11" s="93"/>
      <c r="XBL11" s="93"/>
      <c r="XBM11" s="93"/>
      <c r="XBN11" s="93"/>
      <c r="XBO11" s="93"/>
      <c r="XBP11" s="93"/>
      <c r="XBQ11" s="93"/>
      <c r="XBR11" s="93"/>
      <c r="XBS11" s="93"/>
      <c r="XBT11" s="93"/>
      <c r="XBU11" s="93"/>
      <c r="XBV11" s="93"/>
      <c r="XBW11" s="93"/>
      <c r="XBX11" s="93"/>
      <c r="XBY11" s="93"/>
      <c r="XBZ11" s="93"/>
      <c r="XCA11" s="93"/>
      <c r="XCB11" s="93"/>
      <c r="XCC11" s="93"/>
      <c r="XCD11" s="93"/>
      <c r="XCE11" s="93"/>
      <c r="XCF11" s="93"/>
      <c r="XCG11" s="93"/>
      <c r="XCH11" s="93"/>
      <c r="XCI11" s="93"/>
      <c r="XCJ11" s="93"/>
      <c r="XCK11" s="93"/>
      <c r="XCL11" s="93"/>
      <c r="XCM11" s="93"/>
      <c r="XCN11" s="93"/>
      <c r="XCO11" s="93"/>
      <c r="XCP11" s="93"/>
      <c r="XCQ11" s="93"/>
      <c r="XCR11" s="93"/>
      <c r="XCS11" s="93"/>
      <c r="XCT11" s="93"/>
      <c r="XCU11" s="93"/>
      <c r="XCV11" s="93"/>
      <c r="XCW11" s="93"/>
      <c r="XCX11" s="93"/>
      <c r="XCY11" s="93"/>
      <c r="XCZ11" s="93"/>
      <c r="XDA11" s="93"/>
      <c r="XDB11" s="93"/>
      <c r="XDC11" s="93"/>
      <c r="XDD11" s="93"/>
      <c r="XDE11" s="93"/>
      <c r="XDF11" s="93"/>
      <c r="XDG11" s="93"/>
      <c r="XDH11" s="93"/>
      <c r="XDI11" s="93"/>
      <c r="XDJ11" s="93"/>
      <c r="XDK11" s="93"/>
      <c r="XDL11" s="93"/>
      <c r="XDM11" s="93"/>
      <c r="XDN11" s="93"/>
      <c r="XDO11" s="93"/>
      <c r="XDP11" s="93"/>
      <c r="XDQ11" s="93"/>
      <c r="XDR11" s="93"/>
      <c r="XDS11" s="93"/>
      <c r="XDT11" s="93"/>
      <c r="XDU11" s="93"/>
      <c r="XDV11" s="93"/>
      <c r="XDW11" s="93"/>
      <c r="XDX11" s="93"/>
      <c r="XDY11" s="93"/>
      <c r="XDZ11" s="93"/>
      <c r="XEA11" s="93"/>
      <c r="XEB11" s="93"/>
      <c r="XEC11" s="93"/>
      <c r="XED11" s="93"/>
      <c r="XEE11" s="93"/>
      <c r="XEF11" s="93"/>
      <c r="XEG11" s="93"/>
      <c r="XEH11" s="93"/>
      <c r="XEI11" s="93"/>
      <c r="XEJ11" s="93"/>
      <c r="XEK11" s="93"/>
      <c r="XEL11" s="93"/>
      <c r="XEM11" s="93"/>
      <c r="XEN11" s="93"/>
      <c r="XEO11" s="93"/>
      <c r="XEP11" s="93"/>
      <c r="XEQ11" s="93"/>
      <c r="XER11" s="93"/>
      <c r="XES11" s="93"/>
      <c r="XET11" s="93"/>
      <c r="XEU11" s="93"/>
      <c r="XEV11" s="93"/>
      <c r="XEW11" s="93"/>
      <c r="XEX11" s="93"/>
      <c r="XEY11" s="93"/>
      <c r="XEZ11" s="93"/>
      <c r="XFA11" s="93"/>
      <c r="XFB11" s="93"/>
      <c r="XFC11" s="93"/>
      <c r="XFD11" s="93"/>
    </row>
    <row r="12" spans="1:16384" s="73" customFormat="1" x14ac:dyDescent="0.25">
      <c r="A12" s="94"/>
      <c r="B12" s="94"/>
      <c r="C12" s="94"/>
      <c r="D12" s="94"/>
      <c r="E12" s="94"/>
      <c r="F12" s="94"/>
      <c r="G12" s="94"/>
      <c r="H12" s="94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  <c r="BI12" s="93"/>
      <c r="BJ12" s="93"/>
      <c r="BK12" s="93"/>
      <c r="BL12" s="93"/>
      <c r="BM12" s="93"/>
      <c r="BN12" s="93"/>
      <c r="BO12" s="93"/>
      <c r="BP12" s="93"/>
      <c r="BQ12" s="93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3"/>
      <c r="CG12" s="93"/>
      <c r="CH12" s="93"/>
      <c r="CI12" s="93"/>
      <c r="CJ12" s="93"/>
      <c r="CK12" s="93"/>
      <c r="CL12" s="93"/>
      <c r="CM12" s="93"/>
      <c r="CN12" s="93"/>
      <c r="CO12" s="93"/>
      <c r="CP12" s="93"/>
      <c r="CQ12" s="93"/>
      <c r="CR12" s="93"/>
      <c r="CS12" s="93"/>
      <c r="CT12" s="93"/>
      <c r="CU12" s="93"/>
      <c r="CV12" s="93"/>
      <c r="CW12" s="93"/>
      <c r="CX12" s="93"/>
      <c r="CY12" s="93"/>
      <c r="CZ12" s="93"/>
      <c r="DA12" s="93"/>
      <c r="DB12" s="93"/>
      <c r="DC12" s="93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  <c r="EI12" s="93"/>
      <c r="EJ12" s="93"/>
      <c r="EK12" s="93"/>
      <c r="EL12" s="93"/>
      <c r="EM12" s="93"/>
      <c r="EN12" s="93"/>
      <c r="EO12" s="93"/>
      <c r="EP12" s="93"/>
      <c r="EQ12" s="93"/>
      <c r="ER12" s="93"/>
      <c r="ES12" s="93"/>
      <c r="ET12" s="93"/>
      <c r="EU12" s="93"/>
      <c r="EV12" s="93"/>
      <c r="EW12" s="93"/>
      <c r="EX12" s="93"/>
      <c r="EY12" s="93"/>
      <c r="EZ12" s="93"/>
      <c r="FA12" s="93"/>
      <c r="FB12" s="93"/>
      <c r="FC12" s="93"/>
      <c r="FD12" s="93"/>
      <c r="FE12" s="93"/>
      <c r="FF12" s="93"/>
      <c r="FG12" s="93"/>
      <c r="FH12" s="93"/>
      <c r="FI12" s="93"/>
      <c r="FJ12" s="93"/>
      <c r="FK12" s="93"/>
      <c r="FL12" s="93"/>
      <c r="FM12" s="93"/>
      <c r="FN12" s="93"/>
      <c r="FO12" s="93"/>
      <c r="FP12" s="93"/>
      <c r="FQ12" s="93"/>
      <c r="FR12" s="93"/>
      <c r="FS12" s="93"/>
      <c r="FT12" s="93"/>
      <c r="FU12" s="93"/>
      <c r="FV12" s="93"/>
      <c r="FW12" s="93"/>
      <c r="FX12" s="93"/>
      <c r="FY12" s="93"/>
      <c r="FZ12" s="93"/>
      <c r="GA12" s="93"/>
      <c r="GB12" s="93"/>
      <c r="GC12" s="93"/>
      <c r="GD12" s="93"/>
      <c r="GE12" s="93"/>
      <c r="GF12" s="93"/>
      <c r="GG12" s="93"/>
      <c r="GH12" s="93"/>
      <c r="GI12" s="93"/>
      <c r="GJ12" s="93"/>
      <c r="GK12" s="93"/>
      <c r="GL12" s="93"/>
      <c r="GM12" s="93"/>
      <c r="GN12" s="93"/>
      <c r="GO12" s="93"/>
      <c r="GP12" s="93"/>
      <c r="GQ12" s="93"/>
      <c r="GR12" s="93"/>
      <c r="GS12" s="93"/>
      <c r="GT12" s="93"/>
      <c r="GU12" s="93"/>
      <c r="GV12" s="93"/>
      <c r="GW12" s="93"/>
      <c r="GX12" s="93"/>
      <c r="GY12" s="93"/>
      <c r="GZ12" s="93"/>
      <c r="HA12" s="93"/>
      <c r="HB12" s="93"/>
      <c r="HC12" s="93"/>
      <c r="HD12" s="93"/>
      <c r="HE12" s="93"/>
      <c r="HF12" s="93"/>
      <c r="HG12" s="93"/>
      <c r="HH12" s="93"/>
      <c r="HI12" s="93"/>
      <c r="HJ12" s="93"/>
      <c r="HK12" s="93"/>
      <c r="HL12" s="93"/>
      <c r="HM12" s="93"/>
      <c r="HN12" s="93"/>
      <c r="HO12" s="93"/>
      <c r="HP12" s="93"/>
      <c r="HQ12" s="93"/>
      <c r="HR12" s="93"/>
      <c r="HS12" s="93"/>
      <c r="HT12" s="93"/>
      <c r="HU12" s="93"/>
      <c r="HV12" s="93"/>
      <c r="HW12" s="93"/>
      <c r="HX12" s="93"/>
      <c r="HY12" s="93"/>
      <c r="HZ12" s="93"/>
      <c r="IA12" s="93"/>
      <c r="IB12" s="93"/>
      <c r="IC12" s="93"/>
      <c r="ID12" s="93"/>
      <c r="IE12" s="93"/>
      <c r="IF12" s="93"/>
      <c r="IG12" s="93"/>
      <c r="IH12" s="93"/>
      <c r="II12" s="93"/>
      <c r="IJ12" s="93"/>
      <c r="IK12" s="93"/>
      <c r="IL12" s="93"/>
      <c r="IM12" s="93"/>
      <c r="IN12" s="93"/>
      <c r="IO12" s="93"/>
      <c r="IP12" s="93"/>
      <c r="IQ12" s="93"/>
      <c r="IR12" s="93"/>
      <c r="IS12" s="93"/>
      <c r="IT12" s="93"/>
      <c r="IU12" s="93"/>
      <c r="IV12" s="93"/>
      <c r="IW12" s="93"/>
      <c r="IX12" s="93"/>
      <c r="IY12" s="93"/>
      <c r="IZ12" s="93"/>
      <c r="JA12" s="93"/>
      <c r="JB12" s="93"/>
      <c r="JC12" s="93"/>
      <c r="JD12" s="93"/>
      <c r="JE12" s="93"/>
      <c r="JF12" s="93"/>
      <c r="JG12" s="93"/>
      <c r="JH12" s="93"/>
      <c r="JI12" s="93"/>
      <c r="JJ12" s="93"/>
      <c r="JK12" s="93"/>
      <c r="JL12" s="93"/>
      <c r="JM12" s="93"/>
      <c r="JN12" s="93"/>
      <c r="JO12" s="93"/>
      <c r="JP12" s="93"/>
      <c r="JQ12" s="93"/>
      <c r="JR12" s="93"/>
      <c r="JS12" s="93"/>
      <c r="JT12" s="93"/>
      <c r="JU12" s="93"/>
      <c r="JV12" s="93"/>
      <c r="JW12" s="93"/>
      <c r="JX12" s="93"/>
      <c r="JY12" s="93"/>
      <c r="JZ12" s="93"/>
      <c r="KA12" s="93"/>
      <c r="KB12" s="93"/>
      <c r="KC12" s="93"/>
      <c r="KD12" s="93"/>
      <c r="KE12" s="93"/>
      <c r="KF12" s="93"/>
      <c r="KG12" s="93"/>
      <c r="KH12" s="93"/>
      <c r="KI12" s="93"/>
      <c r="KJ12" s="93"/>
      <c r="KK12" s="93"/>
      <c r="KL12" s="93"/>
      <c r="KM12" s="93"/>
      <c r="KN12" s="93"/>
      <c r="KO12" s="93"/>
      <c r="KP12" s="93"/>
      <c r="KQ12" s="93"/>
      <c r="KR12" s="93"/>
      <c r="KS12" s="93"/>
      <c r="KT12" s="93"/>
      <c r="KU12" s="93"/>
      <c r="KV12" s="93"/>
      <c r="KW12" s="93"/>
      <c r="KX12" s="93"/>
      <c r="KY12" s="93"/>
      <c r="KZ12" s="93"/>
      <c r="LA12" s="93"/>
      <c r="LB12" s="93"/>
      <c r="LC12" s="93"/>
      <c r="LD12" s="93"/>
      <c r="LE12" s="93"/>
      <c r="LF12" s="93"/>
      <c r="LG12" s="93"/>
      <c r="LH12" s="93"/>
      <c r="LI12" s="93"/>
      <c r="LJ12" s="93"/>
      <c r="LK12" s="93"/>
      <c r="LL12" s="93"/>
      <c r="LM12" s="93"/>
      <c r="LN12" s="93"/>
      <c r="LO12" s="93"/>
      <c r="LP12" s="93"/>
      <c r="LQ12" s="93"/>
      <c r="LR12" s="93"/>
      <c r="LS12" s="93"/>
      <c r="LT12" s="93"/>
      <c r="LU12" s="93"/>
      <c r="LV12" s="93"/>
      <c r="LW12" s="93"/>
      <c r="LX12" s="93"/>
      <c r="LY12" s="93"/>
      <c r="LZ12" s="93"/>
      <c r="MA12" s="93"/>
      <c r="MB12" s="93"/>
      <c r="MC12" s="93"/>
      <c r="MD12" s="93"/>
      <c r="ME12" s="93"/>
      <c r="MF12" s="93"/>
      <c r="MG12" s="93"/>
      <c r="MH12" s="93"/>
      <c r="MI12" s="93"/>
      <c r="MJ12" s="93"/>
      <c r="MK12" s="93"/>
      <c r="ML12" s="93"/>
      <c r="MM12" s="93"/>
      <c r="MN12" s="93"/>
      <c r="MO12" s="93"/>
      <c r="MP12" s="93"/>
      <c r="MQ12" s="93"/>
      <c r="MR12" s="93"/>
      <c r="MS12" s="93"/>
      <c r="MT12" s="93"/>
      <c r="MU12" s="93"/>
      <c r="MV12" s="93"/>
      <c r="MW12" s="93"/>
      <c r="MX12" s="93"/>
      <c r="MY12" s="93"/>
      <c r="MZ12" s="93"/>
      <c r="NA12" s="93"/>
      <c r="NB12" s="93"/>
      <c r="NC12" s="93"/>
      <c r="ND12" s="93"/>
      <c r="NE12" s="93"/>
      <c r="NF12" s="93"/>
      <c r="NG12" s="93"/>
      <c r="NH12" s="93"/>
      <c r="NI12" s="93"/>
      <c r="NJ12" s="93"/>
      <c r="NK12" s="93"/>
      <c r="NL12" s="93"/>
      <c r="NM12" s="93"/>
      <c r="NN12" s="93"/>
      <c r="NO12" s="93"/>
      <c r="NP12" s="93"/>
      <c r="NQ12" s="93"/>
      <c r="NR12" s="93"/>
      <c r="NS12" s="93"/>
      <c r="NT12" s="93"/>
      <c r="NU12" s="93"/>
      <c r="NV12" s="93"/>
      <c r="NW12" s="93"/>
      <c r="NX12" s="93"/>
      <c r="NY12" s="93"/>
      <c r="NZ12" s="93"/>
      <c r="OA12" s="93"/>
      <c r="OB12" s="93"/>
      <c r="OC12" s="93"/>
      <c r="OD12" s="93"/>
      <c r="OE12" s="93"/>
      <c r="OF12" s="93"/>
      <c r="OG12" s="93"/>
      <c r="OH12" s="93"/>
      <c r="OI12" s="93"/>
      <c r="OJ12" s="93"/>
      <c r="OK12" s="93"/>
      <c r="OL12" s="93"/>
      <c r="OM12" s="93"/>
      <c r="ON12" s="93"/>
      <c r="OO12" s="93"/>
      <c r="OP12" s="93"/>
      <c r="OQ12" s="93"/>
      <c r="OR12" s="93"/>
      <c r="OS12" s="93"/>
      <c r="OT12" s="93"/>
      <c r="OU12" s="93"/>
      <c r="OV12" s="93"/>
      <c r="OW12" s="93"/>
      <c r="OX12" s="93"/>
      <c r="OY12" s="93"/>
      <c r="OZ12" s="93"/>
      <c r="PA12" s="93"/>
      <c r="PB12" s="93"/>
      <c r="PC12" s="93"/>
      <c r="PD12" s="93"/>
      <c r="PE12" s="93"/>
      <c r="PF12" s="93"/>
      <c r="PG12" s="93"/>
      <c r="PH12" s="93"/>
      <c r="PI12" s="93"/>
      <c r="PJ12" s="93"/>
      <c r="PK12" s="93"/>
      <c r="PL12" s="93"/>
      <c r="PM12" s="93"/>
      <c r="PN12" s="93"/>
      <c r="PO12" s="93"/>
      <c r="PP12" s="93"/>
      <c r="PQ12" s="93"/>
      <c r="PR12" s="93"/>
      <c r="PS12" s="93"/>
      <c r="PT12" s="93"/>
      <c r="PU12" s="93"/>
      <c r="PV12" s="93"/>
      <c r="PW12" s="93"/>
      <c r="PX12" s="93"/>
      <c r="PY12" s="93"/>
      <c r="PZ12" s="93"/>
      <c r="QA12" s="93"/>
      <c r="QB12" s="93"/>
      <c r="QC12" s="93"/>
      <c r="QD12" s="93"/>
      <c r="QE12" s="93"/>
      <c r="QF12" s="93"/>
      <c r="QG12" s="93"/>
      <c r="QH12" s="93"/>
      <c r="QI12" s="93"/>
      <c r="QJ12" s="93"/>
      <c r="QK12" s="93"/>
      <c r="QL12" s="93"/>
      <c r="QM12" s="93"/>
      <c r="QN12" s="93"/>
      <c r="QO12" s="93"/>
      <c r="QP12" s="93"/>
      <c r="QQ12" s="93"/>
      <c r="QR12" s="93"/>
      <c r="QS12" s="93"/>
      <c r="QT12" s="93"/>
      <c r="QU12" s="93"/>
      <c r="QV12" s="93"/>
      <c r="QW12" s="93"/>
      <c r="QX12" s="93"/>
      <c r="QY12" s="93"/>
      <c r="QZ12" s="93"/>
      <c r="RA12" s="93"/>
      <c r="RB12" s="93"/>
      <c r="RC12" s="93"/>
      <c r="RD12" s="93"/>
      <c r="RE12" s="93"/>
      <c r="RF12" s="93"/>
      <c r="RG12" s="93"/>
      <c r="RH12" s="93"/>
      <c r="RI12" s="93"/>
      <c r="RJ12" s="93"/>
      <c r="RK12" s="93"/>
      <c r="RL12" s="93"/>
      <c r="RM12" s="93"/>
      <c r="RN12" s="93"/>
      <c r="RO12" s="93"/>
      <c r="RP12" s="93"/>
      <c r="RQ12" s="93"/>
      <c r="RR12" s="93"/>
      <c r="RS12" s="93"/>
      <c r="RT12" s="93"/>
      <c r="RU12" s="93"/>
      <c r="RV12" s="93"/>
      <c r="RW12" s="93"/>
      <c r="RX12" s="93"/>
      <c r="RY12" s="93"/>
      <c r="RZ12" s="93"/>
      <c r="SA12" s="93"/>
      <c r="SB12" s="93"/>
      <c r="SC12" s="93"/>
      <c r="SD12" s="93"/>
      <c r="SE12" s="93"/>
      <c r="SF12" s="93"/>
      <c r="SG12" s="93"/>
      <c r="SH12" s="93"/>
      <c r="SI12" s="93"/>
      <c r="SJ12" s="93"/>
      <c r="SK12" s="93"/>
      <c r="SL12" s="93"/>
      <c r="SM12" s="93"/>
      <c r="SN12" s="93"/>
      <c r="SO12" s="93"/>
      <c r="SP12" s="93"/>
      <c r="SQ12" s="93"/>
      <c r="SR12" s="93"/>
      <c r="SS12" s="93"/>
      <c r="ST12" s="93"/>
      <c r="SU12" s="93"/>
      <c r="SV12" s="93"/>
      <c r="SW12" s="93"/>
      <c r="SX12" s="93"/>
      <c r="SY12" s="93"/>
      <c r="SZ12" s="93"/>
      <c r="TA12" s="93"/>
      <c r="TB12" s="93"/>
      <c r="TC12" s="93"/>
      <c r="TD12" s="93"/>
      <c r="TE12" s="93"/>
      <c r="TF12" s="93"/>
      <c r="TG12" s="93"/>
      <c r="TH12" s="93"/>
      <c r="TI12" s="93"/>
      <c r="TJ12" s="93"/>
      <c r="TK12" s="93"/>
      <c r="TL12" s="93"/>
      <c r="TM12" s="93"/>
      <c r="TN12" s="93"/>
      <c r="TO12" s="93"/>
      <c r="TP12" s="93"/>
      <c r="TQ12" s="93"/>
      <c r="TR12" s="93"/>
      <c r="TS12" s="93"/>
      <c r="TT12" s="93"/>
      <c r="TU12" s="93"/>
      <c r="TV12" s="93"/>
      <c r="TW12" s="93"/>
      <c r="TX12" s="93"/>
      <c r="TY12" s="93"/>
      <c r="TZ12" s="93"/>
      <c r="UA12" s="93"/>
      <c r="UB12" s="93"/>
      <c r="UC12" s="93"/>
      <c r="UD12" s="93"/>
      <c r="UE12" s="93"/>
      <c r="UF12" s="93"/>
      <c r="UG12" s="93"/>
      <c r="UH12" s="93"/>
      <c r="UI12" s="93"/>
      <c r="UJ12" s="93"/>
      <c r="UK12" s="93"/>
      <c r="UL12" s="93"/>
      <c r="UM12" s="93"/>
      <c r="UN12" s="93"/>
      <c r="UO12" s="93"/>
      <c r="UP12" s="93"/>
      <c r="UQ12" s="93"/>
      <c r="UR12" s="93"/>
      <c r="US12" s="93"/>
      <c r="UT12" s="93"/>
      <c r="UU12" s="93"/>
      <c r="UV12" s="93"/>
      <c r="UW12" s="93"/>
      <c r="UX12" s="93"/>
      <c r="UY12" s="93"/>
      <c r="UZ12" s="93"/>
      <c r="VA12" s="93"/>
      <c r="VB12" s="93"/>
      <c r="VC12" s="93"/>
      <c r="VD12" s="93"/>
      <c r="VE12" s="93"/>
      <c r="VF12" s="93"/>
      <c r="VG12" s="93"/>
      <c r="VH12" s="93"/>
      <c r="VI12" s="93"/>
      <c r="VJ12" s="93"/>
      <c r="VK12" s="93"/>
      <c r="VL12" s="93"/>
      <c r="VM12" s="93"/>
      <c r="VN12" s="93"/>
      <c r="VO12" s="93"/>
      <c r="VP12" s="93"/>
      <c r="VQ12" s="93"/>
      <c r="VR12" s="93"/>
      <c r="VS12" s="93"/>
      <c r="VT12" s="93"/>
      <c r="VU12" s="93"/>
      <c r="VV12" s="93"/>
      <c r="VW12" s="93"/>
      <c r="VX12" s="93"/>
      <c r="VY12" s="93"/>
      <c r="VZ12" s="93"/>
      <c r="WA12" s="93"/>
      <c r="WB12" s="93"/>
      <c r="WC12" s="93"/>
      <c r="WD12" s="93"/>
      <c r="WE12" s="93"/>
      <c r="WF12" s="93"/>
      <c r="WG12" s="93"/>
      <c r="WH12" s="93"/>
      <c r="WI12" s="93"/>
      <c r="WJ12" s="93"/>
      <c r="WK12" s="93"/>
      <c r="WL12" s="93"/>
      <c r="WM12" s="93"/>
      <c r="WN12" s="93"/>
      <c r="WO12" s="93"/>
      <c r="WP12" s="93"/>
      <c r="WQ12" s="93"/>
      <c r="WR12" s="93"/>
      <c r="WS12" s="93"/>
      <c r="WT12" s="93"/>
      <c r="WU12" s="93"/>
      <c r="WV12" s="93"/>
      <c r="WW12" s="93"/>
      <c r="WX12" s="93"/>
      <c r="WY12" s="93"/>
      <c r="WZ12" s="93"/>
      <c r="XA12" s="93"/>
      <c r="XB12" s="93"/>
      <c r="XC12" s="93"/>
      <c r="XD12" s="93"/>
      <c r="XE12" s="93"/>
      <c r="XF12" s="93"/>
      <c r="XG12" s="93"/>
      <c r="XH12" s="93"/>
      <c r="XI12" s="93"/>
      <c r="XJ12" s="93"/>
      <c r="XK12" s="93"/>
      <c r="XL12" s="93"/>
      <c r="XM12" s="93"/>
      <c r="XN12" s="93"/>
      <c r="XO12" s="93"/>
      <c r="XP12" s="93"/>
      <c r="XQ12" s="93"/>
      <c r="XR12" s="93"/>
      <c r="XS12" s="93"/>
      <c r="XT12" s="93"/>
      <c r="XU12" s="93"/>
      <c r="XV12" s="93"/>
      <c r="XW12" s="93"/>
      <c r="XX12" s="93"/>
      <c r="XY12" s="93"/>
      <c r="XZ12" s="93"/>
      <c r="YA12" s="93"/>
      <c r="YB12" s="93"/>
      <c r="YC12" s="93"/>
      <c r="YD12" s="93"/>
      <c r="YE12" s="93"/>
      <c r="YF12" s="93"/>
      <c r="YG12" s="93"/>
      <c r="YH12" s="93"/>
      <c r="YI12" s="93"/>
      <c r="YJ12" s="93"/>
      <c r="YK12" s="93"/>
      <c r="YL12" s="93"/>
      <c r="YM12" s="93"/>
      <c r="YN12" s="93"/>
      <c r="YO12" s="93"/>
      <c r="YP12" s="93"/>
      <c r="YQ12" s="93"/>
      <c r="YR12" s="93"/>
      <c r="YS12" s="93"/>
      <c r="YT12" s="93"/>
      <c r="YU12" s="93"/>
      <c r="YV12" s="93"/>
      <c r="YW12" s="93"/>
      <c r="YX12" s="93"/>
      <c r="YY12" s="93"/>
      <c r="YZ12" s="93"/>
      <c r="ZA12" s="93"/>
      <c r="ZB12" s="93"/>
      <c r="ZC12" s="93"/>
      <c r="ZD12" s="93"/>
      <c r="ZE12" s="93"/>
      <c r="ZF12" s="93"/>
      <c r="ZG12" s="93"/>
      <c r="ZH12" s="93"/>
      <c r="ZI12" s="93"/>
      <c r="ZJ12" s="93"/>
      <c r="ZK12" s="93"/>
      <c r="ZL12" s="93"/>
      <c r="ZM12" s="93"/>
      <c r="ZN12" s="93"/>
      <c r="ZO12" s="93"/>
      <c r="ZP12" s="93"/>
      <c r="ZQ12" s="93"/>
      <c r="ZR12" s="93"/>
      <c r="ZS12" s="93"/>
      <c r="ZT12" s="93"/>
      <c r="ZU12" s="93"/>
      <c r="ZV12" s="93"/>
      <c r="ZW12" s="93"/>
      <c r="ZX12" s="93"/>
      <c r="ZY12" s="93"/>
      <c r="ZZ12" s="93"/>
      <c r="AAA12" s="93"/>
      <c r="AAB12" s="93"/>
      <c r="AAC12" s="93"/>
      <c r="AAD12" s="93"/>
      <c r="AAE12" s="93"/>
      <c r="AAF12" s="93"/>
      <c r="AAG12" s="93"/>
      <c r="AAH12" s="93"/>
      <c r="AAI12" s="93"/>
      <c r="AAJ12" s="93"/>
      <c r="AAK12" s="93"/>
      <c r="AAL12" s="93"/>
      <c r="AAM12" s="93"/>
      <c r="AAN12" s="93"/>
      <c r="AAO12" s="93"/>
      <c r="AAP12" s="93"/>
      <c r="AAQ12" s="93"/>
      <c r="AAR12" s="93"/>
      <c r="AAS12" s="93"/>
      <c r="AAT12" s="93"/>
      <c r="AAU12" s="93"/>
      <c r="AAV12" s="93"/>
      <c r="AAW12" s="93"/>
      <c r="AAX12" s="93"/>
      <c r="AAY12" s="93"/>
      <c r="AAZ12" s="93"/>
      <c r="ABA12" s="93"/>
      <c r="ABB12" s="93"/>
      <c r="ABC12" s="93"/>
      <c r="ABD12" s="93"/>
      <c r="ABE12" s="93"/>
      <c r="ABF12" s="93"/>
      <c r="ABG12" s="93"/>
      <c r="ABH12" s="93"/>
      <c r="ABI12" s="93"/>
      <c r="ABJ12" s="93"/>
      <c r="ABK12" s="93"/>
      <c r="ABL12" s="93"/>
      <c r="ABM12" s="93"/>
      <c r="ABN12" s="93"/>
      <c r="ABO12" s="93"/>
      <c r="ABP12" s="93"/>
      <c r="ABQ12" s="93"/>
      <c r="ABR12" s="93"/>
      <c r="ABS12" s="93"/>
      <c r="ABT12" s="93"/>
      <c r="ABU12" s="93"/>
      <c r="ABV12" s="93"/>
      <c r="ABW12" s="93"/>
      <c r="ABX12" s="93"/>
      <c r="ABY12" s="93"/>
      <c r="ABZ12" s="93"/>
      <c r="ACA12" s="93"/>
      <c r="ACB12" s="93"/>
      <c r="ACC12" s="93"/>
      <c r="ACD12" s="93"/>
      <c r="ACE12" s="93"/>
      <c r="ACF12" s="93"/>
      <c r="ACG12" s="93"/>
      <c r="ACH12" s="93"/>
      <c r="ACI12" s="93"/>
      <c r="ACJ12" s="93"/>
      <c r="ACK12" s="93"/>
      <c r="ACL12" s="93"/>
      <c r="ACM12" s="93"/>
      <c r="ACN12" s="93"/>
      <c r="ACO12" s="93"/>
      <c r="ACP12" s="93"/>
      <c r="ACQ12" s="93"/>
      <c r="ACR12" s="93"/>
      <c r="ACS12" s="93"/>
      <c r="ACT12" s="93"/>
      <c r="ACU12" s="93"/>
      <c r="ACV12" s="93"/>
      <c r="ACW12" s="93"/>
      <c r="ACX12" s="93"/>
      <c r="ACY12" s="93"/>
      <c r="ACZ12" s="93"/>
      <c r="ADA12" s="93"/>
      <c r="ADB12" s="93"/>
      <c r="ADC12" s="93"/>
      <c r="ADD12" s="93"/>
      <c r="ADE12" s="93"/>
      <c r="ADF12" s="93"/>
      <c r="ADG12" s="93"/>
      <c r="ADH12" s="93"/>
      <c r="ADI12" s="93"/>
      <c r="ADJ12" s="93"/>
      <c r="ADK12" s="93"/>
      <c r="ADL12" s="93"/>
      <c r="ADM12" s="93"/>
      <c r="ADN12" s="93"/>
      <c r="ADO12" s="93"/>
      <c r="ADP12" s="93"/>
      <c r="ADQ12" s="93"/>
      <c r="ADR12" s="93"/>
      <c r="ADS12" s="93"/>
      <c r="ADT12" s="93"/>
      <c r="ADU12" s="93"/>
      <c r="ADV12" s="93"/>
      <c r="ADW12" s="93"/>
      <c r="ADX12" s="93"/>
      <c r="ADY12" s="93"/>
      <c r="ADZ12" s="93"/>
      <c r="AEA12" s="93"/>
      <c r="AEB12" s="93"/>
      <c r="AEC12" s="93"/>
      <c r="AED12" s="93"/>
      <c r="AEE12" s="93"/>
      <c r="AEF12" s="93"/>
      <c r="AEG12" s="93"/>
      <c r="AEH12" s="93"/>
      <c r="AEI12" s="93"/>
      <c r="AEJ12" s="93"/>
      <c r="AEK12" s="93"/>
      <c r="AEL12" s="93"/>
      <c r="AEM12" s="93"/>
      <c r="AEN12" s="93"/>
      <c r="AEO12" s="93"/>
      <c r="AEP12" s="93"/>
      <c r="AEQ12" s="93"/>
      <c r="AER12" s="93"/>
      <c r="AES12" s="93"/>
      <c r="AET12" s="93"/>
      <c r="AEU12" s="93"/>
      <c r="AEV12" s="93"/>
      <c r="AEW12" s="93"/>
      <c r="AEX12" s="93"/>
      <c r="AEY12" s="93"/>
      <c r="AEZ12" s="93"/>
      <c r="AFA12" s="93"/>
      <c r="AFB12" s="93"/>
      <c r="AFC12" s="93"/>
      <c r="AFD12" s="93"/>
      <c r="AFE12" s="93"/>
      <c r="AFF12" s="93"/>
      <c r="AFG12" s="93"/>
      <c r="AFH12" s="93"/>
      <c r="AFI12" s="93"/>
      <c r="AFJ12" s="93"/>
      <c r="AFK12" s="93"/>
      <c r="AFL12" s="93"/>
      <c r="AFM12" s="93"/>
      <c r="AFN12" s="93"/>
      <c r="AFO12" s="93"/>
      <c r="AFP12" s="93"/>
      <c r="AFQ12" s="93"/>
      <c r="AFR12" s="93"/>
      <c r="AFS12" s="93"/>
      <c r="AFT12" s="93"/>
      <c r="AFU12" s="93"/>
      <c r="AFV12" s="93"/>
      <c r="AFW12" s="93"/>
      <c r="AFX12" s="93"/>
      <c r="AFY12" s="93"/>
      <c r="AFZ12" s="93"/>
      <c r="AGA12" s="93"/>
      <c r="AGB12" s="93"/>
      <c r="AGC12" s="93"/>
      <c r="AGD12" s="93"/>
      <c r="AGE12" s="93"/>
      <c r="AGF12" s="93"/>
      <c r="AGG12" s="93"/>
      <c r="AGH12" s="93"/>
      <c r="AGI12" s="93"/>
      <c r="AGJ12" s="93"/>
      <c r="AGK12" s="93"/>
      <c r="AGL12" s="93"/>
      <c r="AGM12" s="93"/>
      <c r="AGN12" s="93"/>
      <c r="AGO12" s="93"/>
      <c r="AGP12" s="93"/>
      <c r="AGQ12" s="93"/>
      <c r="AGR12" s="93"/>
      <c r="AGS12" s="93"/>
      <c r="AGT12" s="93"/>
      <c r="AGU12" s="93"/>
      <c r="AGV12" s="93"/>
      <c r="AGW12" s="93"/>
      <c r="AGX12" s="93"/>
      <c r="AGY12" s="93"/>
      <c r="AGZ12" s="93"/>
      <c r="AHA12" s="93"/>
      <c r="AHB12" s="93"/>
      <c r="AHC12" s="93"/>
      <c r="AHD12" s="93"/>
      <c r="AHE12" s="93"/>
      <c r="AHF12" s="93"/>
      <c r="AHG12" s="93"/>
      <c r="AHH12" s="93"/>
      <c r="AHI12" s="93"/>
      <c r="AHJ12" s="93"/>
      <c r="AHK12" s="93"/>
      <c r="AHL12" s="93"/>
      <c r="AHM12" s="93"/>
      <c r="AHN12" s="93"/>
      <c r="AHO12" s="93"/>
      <c r="AHP12" s="93"/>
      <c r="AHQ12" s="93"/>
      <c r="AHR12" s="93"/>
      <c r="AHS12" s="93"/>
      <c r="AHT12" s="93"/>
      <c r="AHU12" s="93"/>
      <c r="AHV12" s="93"/>
      <c r="AHW12" s="93"/>
      <c r="AHX12" s="93"/>
      <c r="AHY12" s="93"/>
      <c r="AHZ12" s="93"/>
      <c r="AIA12" s="93"/>
      <c r="AIB12" s="93"/>
      <c r="AIC12" s="93"/>
      <c r="AID12" s="93"/>
      <c r="AIE12" s="93"/>
      <c r="AIF12" s="93"/>
      <c r="AIG12" s="93"/>
      <c r="AIH12" s="93"/>
      <c r="AII12" s="93"/>
      <c r="AIJ12" s="93"/>
      <c r="AIK12" s="93"/>
      <c r="AIL12" s="93"/>
      <c r="AIM12" s="93"/>
      <c r="AIN12" s="93"/>
      <c r="AIO12" s="93"/>
      <c r="AIP12" s="93"/>
      <c r="AIQ12" s="93"/>
      <c r="AIR12" s="93"/>
      <c r="AIS12" s="93"/>
      <c r="AIT12" s="93"/>
      <c r="AIU12" s="93"/>
      <c r="AIV12" s="93"/>
      <c r="AIW12" s="93"/>
      <c r="AIX12" s="93"/>
      <c r="AIY12" s="93"/>
      <c r="AIZ12" s="93"/>
      <c r="AJA12" s="93"/>
      <c r="AJB12" s="93"/>
      <c r="AJC12" s="93"/>
      <c r="AJD12" s="93"/>
      <c r="AJE12" s="93"/>
      <c r="AJF12" s="93"/>
      <c r="AJG12" s="93"/>
      <c r="AJH12" s="93"/>
      <c r="AJI12" s="93"/>
      <c r="AJJ12" s="93"/>
      <c r="AJK12" s="93"/>
      <c r="AJL12" s="93"/>
      <c r="AJM12" s="93"/>
      <c r="AJN12" s="93"/>
      <c r="AJO12" s="93"/>
      <c r="AJP12" s="93"/>
      <c r="AJQ12" s="93"/>
      <c r="AJR12" s="93"/>
      <c r="AJS12" s="93"/>
      <c r="AJT12" s="93"/>
      <c r="AJU12" s="93"/>
      <c r="AJV12" s="93"/>
      <c r="AJW12" s="93"/>
      <c r="AJX12" s="93"/>
      <c r="AJY12" s="93"/>
      <c r="AJZ12" s="93"/>
      <c r="AKA12" s="93"/>
      <c r="AKB12" s="93"/>
      <c r="AKC12" s="93"/>
      <c r="AKD12" s="93"/>
      <c r="AKE12" s="93"/>
      <c r="AKF12" s="93"/>
      <c r="AKG12" s="93"/>
      <c r="AKH12" s="93"/>
      <c r="AKI12" s="93"/>
      <c r="AKJ12" s="93"/>
      <c r="AKK12" s="93"/>
      <c r="AKL12" s="93"/>
      <c r="AKM12" s="93"/>
      <c r="AKN12" s="93"/>
      <c r="AKO12" s="93"/>
      <c r="AKP12" s="93"/>
      <c r="AKQ12" s="93"/>
      <c r="AKR12" s="93"/>
      <c r="AKS12" s="93"/>
      <c r="AKT12" s="93"/>
      <c r="AKU12" s="93"/>
      <c r="AKV12" s="93"/>
      <c r="AKW12" s="93"/>
      <c r="AKX12" s="93"/>
      <c r="AKY12" s="93"/>
      <c r="AKZ12" s="93"/>
      <c r="ALA12" s="93"/>
      <c r="ALB12" s="93"/>
      <c r="ALC12" s="93"/>
      <c r="ALD12" s="93"/>
      <c r="ALE12" s="93"/>
      <c r="ALF12" s="93"/>
      <c r="ALG12" s="93"/>
      <c r="ALH12" s="93"/>
      <c r="ALI12" s="93"/>
      <c r="ALJ12" s="93"/>
      <c r="ALK12" s="93"/>
      <c r="ALL12" s="93"/>
      <c r="ALM12" s="93"/>
      <c r="ALN12" s="93"/>
      <c r="ALO12" s="93"/>
      <c r="ALP12" s="93"/>
      <c r="ALQ12" s="93"/>
      <c r="ALR12" s="93"/>
      <c r="ALS12" s="93"/>
      <c r="ALT12" s="93"/>
      <c r="ALU12" s="93"/>
      <c r="ALV12" s="93"/>
      <c r="ALW12" s="93"/>
      <c r="ALX12" s="93"/>
      <c r="ALY12" s="93"/>
      <c r="ALZ12" s="93"/>
      <c r="AMA12" s="93"/>
      <c r="AMB12" s="93"/>
      <c r="AMC12" s="93"/>
      <c r="AMD12" s="93"/>
      <c r="AME12" s="93"/>
      <c r="AMF12" s="93"/>
      <c r="AMG12" s="93"/>
      <c r="AMH12" s="93"/>
      <c r="AMI12" s="93"/>
      <c r="AMJ12" s="93"/>
      <c r="AMK12" s="93"/>
      <c r="AML12" s="93"/>
      <c r="AMM12" s="93"/>
      <c r="AMN12" s="93"/>
      <c r="AMO12" s="93"/>
      <c r="AMP12" s="93"/>
      <c r="AMQ12" s="93"/>
      <c r="AMR12" s="93"/>
      <c r="AMS12" s="93"/>
      <c r="AMT12" s="93"/>
      <c r="AMU12" s="93"/>
      <c r="AMV12" s="93"/>
      <c r="AMW12" s="93"/>
      <c r="AMX12" s="93"/>
      <c r="AMY12" s="93"/>
      <c r="AMZ12" s="93"/>
      <c r="ANA12" s="93"/>
      <c r="ANB12" s="93"/>
      <c r="ANC12" s="93"/>
      <c r="AND12" s="93"/>
      <c r="ANE12" s="93"/>
      <c r="ANF12" s="93"/>
      <c r="ANG12" s="93"/>
      <c r="ANH12" s="93"/>
      <c r="ANI12" s="93"/>
      <c r="ANJ12" s="93"/>
      <c r="ANK12" s="93"/>
      <c r="ANL12" s="93"/>
      <c r="ANM12" s="93"/>
      <c r="ANN12" s="93"/>
      <c r="ANO12" s="93"/>
      <c r="ANP12" s="93"/>
      <c r="ANQ12" s="93"/>
      <c r="ANR12" s="93"/>
      <c r="ANS12" s="93"/>
      <c r="ANT12" s="93"/>
      <c r="ANU12" s="93"/>
      <c r="ANV12" s="93"/>
      <c r="ANW12" s="93"/>
      <c r="ANX12" s="93"/>
      <c r="ANY12" s="93"/>
      <c r="ANZ12" s="93"/>
      <c r="AOA12" s="93"/>
      <c r="AOB12" s="93"/>
      <c r="AOC12" s="93"/>
      <c r="AOD12" s="93"/>
      <c r="AOE12" s="93"/>
      <c r="AOF12" s="93"/>
      <c r="AOG12" s="93"/>
      <c r="AOH12" s="93"/>
      <c r="AOI12" s="93"/>
      <c r="AOJ12" s="93"/>
      <c r="AOK12" s="93"/>
      <c r="AOL12" s="93"/>
      <c r="AOM12" s="93"/>
      <c r="AON12" s="93"/>
      <c r="AOO12" s="93"/>
      <c r="AOP12" s="93"/>
      <c r="AOQ12" s="93"/>
      <c r="AOR12" s="93"/>
      <c r="AOS12" s="93"/>
      <c r="AOT12" s="93"/>
      <c r="AOU12" s="93"/>
      <c r="AOV12" s="93"/>
      <c r="AOW12" s="93"/>
      <c r="AOX12" s="93"/>
      <c r="AOY12" s="93"/>
      <c r="AOZ12" s="93"/>
      <c r="APA12" s="93"/>
      <c r="APB12" s="93"/>
      <c r="APC12" s="93"/>
      <c r="APD12" s="93"/>
      <c r="APE12" s="93"/>
      <c r="APF12" s="93"/>
      <c r="APG12" s="93"/>
      <c r="APH12" s="93"/>
      <c r="API12" s="93"/>
      <c r="APJ12" s="93"/>
      <c r="APK12" s="93"/>
      <c r="APL12" s="93"/>
      <c r="APM12" s="93"/>
      <c r="APN12" s="93"/>
      <c r="APO12" s="93"/>
      <c r="APP12" s="93"/>
      <c r="APQ12" s="93"/>
      <c r="APR12" s="93"/>
      <c r="APS12" s="93"/>
      <c r="APT12" s="93"/>
      <c r="APU12" s="93"/>
      <c r="APV12" s="93"/>
      <c r="APW12" s="93"/>
      <c r="APX12" s="93"/>
      <c r="APY12" s="93"/>
      <c r="APZ12" s="93"/>
      <c r="AQA12" s="93"/>
      <c r="AQB12" s="93"/>
      <c r="AQC12" s="93"/>
      <c r="AQD12" s="93"/>
      <c r="AQE12" s="93"/>
      <c r="AQF12" s="93"/>
      <c r="AQG12" s="93"/>
      <c r="AQH12" s="93"/>
      <c r="AQI12" s="93"/>
      <c r="AQJ12" s="93"/>
      <c r="AQK12" s="93"/>
      <c r="AQL12" s="93"/>
      <c r="AQM12" s="93"/>
      <c r="AQN12" s="93"/>
      <c r="AQO12" s="93"/>
      <c r="AQP12" s="93"/>
      <c r="AQQ12" s="93"/>
      <c r="AQR12" s="93"/>
      <c r="AQS12" s="93"/>
      <c r="AQT12" s="93"/>
      <c r="AQU12" s="93"/>
      <c r="AQV12" s="93"/>
      <c r="AQW12" s="93"/>
      <c r="AQX12" s="93"/>
      <c r="AQY12" s="93"/>
      <c r="AQZ12" s="93"/>
      <c r="ARA12" s="93"/>
      <c r="ARB12" s="93"/>
      <c r="ARC12" s="93"/>
      <c r="ARD12" s="93"/>
      <c r="ARE12" s="93"/>
      <c r="ARF12" s="93"/>
      <c r="ARG12" s="93"/>
      <c r="ARH12" s="93"/>
      <c r="ARI12" s="93"/>
      <c r="ARJ12" s="93"/>
      <c r="ARK12" s="93"/>
      <c r="ARL12" s="93"/>
      <c r="ARM12" s="93"/>
      <c r="ARN12" s="93"/>
      <c r="ARO12" s="93"/>
      <c r="ARP12" s="93"/>
      <c r="ARQ12" s="93"/>
      <c r="ARR12" s="93"/>
      <c r="ARS12" s="93"/>
      <c r="ART12" s="93"/>
      <c r="ARU12" s="93"/>
      <c r="ARV12" s="93"/>
      <c r="ARW12" s="93"/>
      <c r="ARX12" s="93"/>
      <c r="ARY12" s="93"/>
      <c r="ARZ12" s="93"/>
      <c r="ASA12" s="93"/>
      <c r="ASB12" s="93"/>
      <c r="ASC12" s="93"/>
      <c r="ASD12" s="93"/>
      <c r="ASE12" s="93"/>
      <c r="ASF12" s="93"/>
      <c r="ASG12" s="93"/>
      <c r="ASH12" s="93"/>
      <c r="ASI12" s="93"/>
      <c r="ASJ12" s="93"/>
      <c r="ASK12" s="93"/>
      <c r="ASL12" s="93"/>
      <c r="ASM12" s="93"/>
      <c r="ASN12" s="93"/>
      <c r="ASO12" s="93"/>
      <c r="ASP12" s="93"/>
      <c r="ASQ12" s="93"/>
      <c r="ASR12" s="93"/>
      <c r="ASS12" s="93"/>
      <c r="AST12" s="93"/>
      <c r="ASU12" s="93"/>
      <c r="ASV12" s="93"/>
      <c r="ASW12" s="93"/>
      <c r="ASX12" s="93"/>
      <c r="ASY12" s="93"/>
      <c r="ASZ12" s="93"/>
      <c r="ATA12" s="93"/>
      <c r="ATB12" s="93"/>
      <c r="ATC12" s="93"/>
      <c r="ATD12" s="93"/>
      <c r="ATE12" s="93"/>
      <c r="ATF12" s="93"/>
      <c r="ATG12" s="93"/>
      <c r="ATH12" s="93"/>
      <c r="ATI12" s="93"/>
      <c r="ATJ12" s="93"/>
      <c r="ATK12" s="93"/>
      <c r="ATL12" s="93"/>
      <c r="ATM12" s="93"/>
      <c r="ATN12" s="93"/>
      <c r="ATO12" s="93"/>
      <c r="ATP12" s="93"/>
      <c r="ATQ12" s="93"/>
      <c r="ATR12" s="93"/>
      <c r="ATS12" s="93"/>
      <c r="ATT12" s="93"/>
      <c r="ATU12" s="93"/>
      <c r="ATV12" s="93"/>
      <c r="ATW12" s="93"/>
      <c r="ATX12" s="93"/>
      <c r="ATY12" s="93"/>
      <c r="ATZ12" s="93"/>
      <c r="AUA12" s="93"/>
      <c r="AUB12" s="93"/>
      <c r="AUC12" s="93"/>
      <c r="AUD12" s="93"/>
      <c r="AUE12" s="93"/>
      <c r="AUF12" s="93"/>
      <c r="AUG12" s="93"/>
      <c r="AUH12" s="93"/>
      <c r="AUI12" s="93"/>
      <c r="AUJ12" s="93"/>
      <c r="AUK12" s="93"/>
      <c r="AUL12" s="93"/>
      <c r="AUM12" s="93"/>
      <c r="AUN12" s="93"/>
      <c r="AUO12" s="93"/>
      <c r="AUP12" s="93"/>
      <c r="AUQ12" s="93"/>
      <c r="AUR12" s="93"/>
      <c r="AUS12" s="93"/>
      <c r="AUT12" s="93"/>
      <c r="AUU12" s="93"/>
      <c r="AUV12" s="93"/>
      <c r="AUW12" s="93"/>
      <c r="AUX12" s="93"/>
      <c r="AUY12" s="93"/>
      <c r="AUZ12" s="93"/>
      <c r="AVA12" s="93"/>
      <c r="AVB12" s="93"/>
      <c r="AVC12" s="93"/>
      <c r="AVD12" s="93"/>
      <c r="AVE12" s="93"/>
      <c r="AVF12" s="93"/>
      <c r="AVG12" s="93"/>
      <c r="AVH12" s="93"/>
      <c r="AVI12" s="93"/>
      <c r="AVJ12" s="93"/>
      <c r="AVK12" s="93"/>
      <c r="AVL12" s="93"/>
      <c r="AVM12" s="93"/>
      <c r="AVN12" s="93"/>
      <c r="AVO12" s="93"/>
      <c r="AVP12" s="93"/>
      <c r="AVQ12" s="93"/>
      <c r="AVR12" s="93"/>
      <c r="AVS12" s="93"/>
      <c r="AVT12" s="93"/>
      <c r="AVU12" s="93"/>
      <c r="AVV12" s="93"/>
      <c r="AVW12" s="93"/>
      <c r="AVX12" s="93"/>
      <c r="AVY12" s="93"/>
      <c r="AVZ12" s="93"/>
      <c r="AWA12" s="93"/>
      <c r="AWB12" s="93"/>
      <c r="AWC12" s="93"/>
      <c r="AWD12" s="93"/>
      <c r="AWE12" s="93"/>
      <c r="AWF12" s="93"/>
      <c r="AWG12" s="93"/>
      <c r="AWH12" s="93"/>
      <c r="AWI12" s="93"/>
      <c r="AWJ12" s="93"/>
      <c r="AWK12" s="93"/>
      <c r="AWL12" s="93"/>
      <c r="AWM12" s="93"/>
      <c r="AWN12" s="93"/>
      <c r="AWO12" s="93"/>
      <c r="AWP12" s="93"/>
      <c r="AWQ12" s="93"/>
      <c r="AWR12" s="93"/>
      <c r="AWS12" s="93"/>
      <c r="AWT12" s="93"/>
      <c r="AWU12" s="93"/>
      <c r="AWV12" s="93"/>
      <c r="AWW12" s="93"/>
      <c r="AWX12" s="93"/>
      <c r="AWY12" s="93"/>
      <c r="AWZ12" s="93"/>
      <c r="AXA12" s="93"/>
      <c r="AXB12" s="93"/>
      <c r="AXC12" s="93"/>
      <c r="AXD12" s="93"/>
      <c r="AXE12" s="93"/>
      <c r="AXF12" s="93"/>
      <c r="AXG12" s="93"/>
      <c r="AXH12" s="93"/>
      <c r="AXI12" s="93"/>
      <c r="AXJ12" s="93"/>
      <c r="AXK12" s="93"/>
      <c r="AXL12" s="93"/>
      <c r="AXM12" s="93"/>
      <c r="AXN12" s="93"/>
      <c r="AXO12" s="93"/>
      <c r="AXP12" s="93"/>
      <c r="AXQ12" s="93"/>
      <c r="AXR12" s="93"/>
      <c r="AXS12" s="93"/>
      <c r="AXT12" s="93"/>
      <c r="AXU12" s="93"/>
      <c r="AXV12" s="93"/>
      <c r="AXW12" s="93"/>
      <c r="AXX12" s="93"/>
      <c r="AXY12" s="93"/>
      <c r="AXZ12" s="93"/>
      <c r="AYA12" s="93"/>
      <c r="AYB12" s="93"/>
      <c r="AYC12" s="93"/>
      <c r="AYD12" s="93"/>
      <c r="AYE12" s="93"/>
      <c r="AYF12" s="93"/>
      <c r="AYG12" s="93"/>
      <c r="AYH12" s="93"/>
      <c r="AYI12" s="93"/>
      <c r="AYJ12" s="93"/>
      <c r="AYK12" s="93"/>
      <c r="AYL12" s="93"/>
      <c r="AYM12" s="93"/>
      <c r="AYN12" s="93"/>
      <c r="AYO12" s="93"/>
      <c r="AYP12" s="93"/>
      <c r="AYQ12" s="93"/>
      <c r="AYR12" s="93"/>
      <c r="AYS12" s="93"/>
      <c r="AYT12" s="93"/>
      <c r="AYU12" s="93"/>
      <c r="AYV12" s="93"/>
      <c r="AYW12" s="93"/>
      <c r="AYX12" s="93"/>
      <c r="AYY12" s="93"/>
      <c r="AYZ12" s="93"/>
      <c r="AZA12" s="93"/>
      <c r="AZB12" s="93"/>
      <c r="AZC12" s="93"/>
      <c r="AZD12" s="93"/>
      <c r="AZE12" s="93"/>
      <c r="AZF12" s="93"/>
      <c r="AZG12" s="93"/>
      <c r="AZH12" s="93"/>
      <c r="AZI12" s="93"/>
      <c r="AZJ12" s="93"/>
      <c r="AZK12" s="93"/>
      <c r="AZL12" s="93"/>
      <c r="AZM12" s="93"/>
      <c r="AZN12" s="93"/>
      <c r="AZO12" s="93"/>
      <c r="AZP12" s="93"/>
      <c r="AZQ12" s="93"/>
      <c r="AZR12" s="93"/>
      <c r="AZS12" s="93"/>
      <c r="AZT12" s="93"/>
      <c r="AZU12" s="93"/>
      <c r="AZV12" s="93"/>
      <c r="AZW12" s="93"/>
      <c r="AZX12" s="93"/>
      <c r="AZY12" s="93"/>
      <c r="AZZ12" s="93"/>
      <c r="BAA12" s="93"/>
      <c r="BAB12" s="93"/>
      <c r="BAC12" s="93"/>
      <c r="BAD12" s="93"/>
      <c r="BAE12" s="93"/>
      <c r="BAF12" s="93"/>
      <c r="BAG12" s="93"/>
      <c r="BAH12" s="93"/>
      <c r="BAI12" s="93"/>
      <c r="BAJ12" s="93"/>
      <c r="BAK12" s="93"/>
      <c r="BAL12" s="93"/>
      <c r="BAM12" s="93"/>
      <c r="BAN12" s="93"/>
      <c r="BAO12" s="93"/>
      <c r="BAP12" s="93"/>
      <c r="BAQ12" s="93"/>
      <c r="BAR12" s="93"/>
      <c r="BAS12" s="93"/>
      <c r="BAT12" s="93"/>
      <c r="BAU12" s="93"/>
      <c r="BAV12" s="93"/>
      <c r="BAW12" s="93"/>
      <c r="BAX12" s="93"/>
      <c r="BAY12" s="93"/>
      <c r="BAZ12" s="93"/>
      <c r="BBA12" s="93"/>
      <c r="BBB12" s="93"/>
      <c r="BBC12" s="93"/>
      <c r="BBD12" s="93"/>
      <c r="BBE12" s="93"/>
      <c r="BBF12" s="93"/>
      <c r="BBG12" s="93"/>
      <c r="BBH12" s="93"/>
      <c r="BBI12" s="93"/>
      <c r="BBJ12" s="93"/>
      <c r="BBK12" s="93"/>
      <c r="BBL12" s="93"/>
      <c r="BBM12" s="93"/>
      <c r="BBN12" s="93"/>
      <c r="BBO12" s="93"/>
      <c r="BBP12" s="93"/>
      <c r="BBQ12" s="93"/>
      <c r="BBR12" s="93"/>
      <c r="BBS12" s="93"/>
      <c r="BBT12" s="93"/>
      <c r="BBU12" s="93"/>
      <c r="BBV12" s="93"/>
      <c r="BBW12" s="93"/>
      <c r="BBX12" s="93"/>
      <c r="BBY12" s="93"/>
      <c r="BBZ12" s="93"/>
      <c r="BCA12" s="93"/>
      <c r="BCB12" s="93"/>
      <c r="BCC12" s="93"/>
      <c r="BCD12" s="93"/>
      <c r="BCE12" s="93"/>
      <c r="BCF12" s="93"/>
      <c r="BCG12" s="93"/>
      <c r="BCH12" s="93"/>
      <c r="BCI12" s="93"/>
      <c r="BCJ12" s="93"/>
      <c r="BCK12" s="93"/>
      <c r="BCL12" s="93"/>
      <c r="BCM12" s="93"/>
      <c r="BCN12" s="93"/>
      <c r="BCO12" s="93"/>
      <c r="BCP12" s="93"/>
      <c r="BCQ12" s="93"/>
      <c r="BCR12" s="93"/>
      <c r="BCS12" s="93"/>
      <c r="BCT12" s="93"/>
      <c r="BCU12" s="93"/>
      <c r="BCV12" s="93"/>
      <c r="BCW12" s="93"/>
      <c r="BCX12" s="93"/>
      <c r="BCY12" s="93"/>
      <c r="BCZ12" s="93"/>
      <c r="BDA12" s="93"/>
      <c r="BDB12" s="93"/>
      <c r="BDC12" s="93"/>
      <c r="BDD12" s="93"/>
      <c r="BDE12" s="93"/>
      <c r="BDF12" s="93"/>
      <c r="BDG12" s="93"/>
      <c r="BDH12" s="93"/>
      <c r="BDI12" s="93"/>
      <c r="BDJ12" s="93"/>
      <c r="BDK12" s="93"/>
      <c r="BDL12" s="93"/>
      <c r="BDM12" s="93"/>
      <c r="BDN12" s="93"/>
      <c r="BDO12" s="93"/>
      <c r="BDP12" s="93"/>
      <c r="BDQ12" s="93"/>
      <c r="BDR12" s="93"/>
      <c r="BDS12" s="93"/>
      <c r="BDT12" s="93"/>
      <c r="BDU12" s="93"/>
      <c r="BDV12" s="93"/>
      <c r="BDW12" s="93"/>
      <c r="BDX12" s="93"/>
      <c r="BDY12" s="93"/>
      <c r="BDZ12" s="93"/>
      <c r="BEA12" s="93"/>
      <c r="BEB12" s="93"/>
      <c r="BEC12" s="93"/>
      <c r="BED12" s="93"/>
      <c r="BEE12" s="93"/>
      <c r="BEF12" s="93"/>
      <c r="BEG12" s="93"/>
      <c r="BEH12" s="93"/>
      <c r="BEI12" s="93"/>
      <c r="BEJ12" s="93"/>
      <c r="BEK12" s="93"/>
      <c r="BEL12" s="93"/>
      <c r="BEM12" s="93"/>
      <c r="BEN12" s="93"/>
      <c r="BEO12" s="93"/>
      <c r="BEP12" s="93"/>
      <c r="BEQ12" s="93"/>
      <c r="BER12" s="93"/>
      <c r="BES12" s="93"/>
      <c r="BET12" s="93"/>
      <c r="BEU12" s="93"/>
      <c r="BEV12" s="93"/>
      <c r="BEW12" s="93"/>
      <c r="BEX12" s="93"/>
      <c r="BEY12" s="93"/>
      <c r="BEZ12" s="93"/>
      <c r="BFA12" s="93"/>
      <c r="BFB12" s="93"/>
      <c r="BFC12" s="93"/>
      <c r="BFD12" s="93"/>
      <c r="BFE12" s="93"/>
      <c r="BFF12" s="93"/>
      <c r="BFG12" s="93"/>
      <c r="BFH12" s="93"/>
      <c r="BFI12" s="93"/>
      <c r="BFJ12" s="93"/>
      <c r="BFK12" s="93"/>
      <c r="BFL12" s="93"/>
      <c r="BFM12" s="93"/>
      <c r="BFN12" s="93"/>
      <c r="BFO12" s="93"/>
      <c r="BFP12" s="93"/>
      <c r="BFQ12" s="93"/>
      <c r="BFR12" s="93"/>
      <c r="BFS12" s="93"/>
      <c r="BFT12" s="93"/>
      <c r="BFU12" s="93"/>
      <c r="BFV12" s="93"/>
      <c r="BFW12" s="93"/>
      <c r="BFX12" s="93"/>
      <c r="BFY12" s="93"/>
      <c r="BFZ12" s="93"/>
      <c r="BGA12" s="93"/>
      <c r="BGB12" s="93"/>
      <c r="BGC12" s="93"/>
      <c r="BGD12" s="93"/>
      <c r="BGE12" s="93"/>
      <c r="BGF12" s="93"/>
      <c r="BGG12" s="93"/>
      <c r="BGH12" s="93"/>
      <c r="BGI12" s="93"/>
      <c r="BGJ12" s="93"/>
      <c r="BGK12" s="93"/>
      <c r="BGL12" s="93"/>
      <c r="BGM12" s="93"/>
      <c r="BGN12" s="93"/>
      <c r="BGO12" s="93"/>
      <c r="BGP12" s="93"/>
      <c r="BGQ12" s="93"/>
      <c r="BGR12" s="93"/>
      <c r="BGS12" s="93"/>
      <c r="BGT12" s="93"/>
      <c r="BGU12" s="93"/>
      <c r="BGV12" s="93"/>
      <c r="BGW12" s="93"/>
      <c r="BGX12" s="93"/>
      <c r="BGY12" s="93"/>
      <c r="BGZ12" s="93"/>
      <c r="BHA12" s="93"/>
      <c r="BHB12" s="93"/>
      <c r="BHC12" s="93"/>
      <c r="BHD12" s="93"/>
      <c r="BHE12" s="93"/>
      <c r="BHF12" s="93"/>
      <c r="BHG12" s="93"/>
      <c r="BHH12" s="93"/>
      <c r="BHI12" s="93"/>
      <c r="BHJ12" s="93"/>
      <c r="BHK12" s="93"/>
      <c r="BHL12" s="93"/>
      <c r="BHM12" s="93"/>
      <c r="BHN12" s="93"/>
      <c r="BHO12" s="93"/>
      <c r="BHP12" s="93"/>
      <c r="BHQ12" s="93"/>
      <c r="BHR12" s="93"/>
      <c r="BHS12" s="93"/>
      <c r="BHT12" s="93"/>
      <c r="BHU12" s="93"/>
      <c r="BHV12" s="93"/>
      <c r="BHW12" s="93"/>
      <c r="BHX12" s="93"/>
      <c r="BHY12" s="93"/>
      <c r="BHZ12" s="93"/>
      <c r="BIA12" s="93"/>
      <c r="BIB12" s="93"/>
      <c r="BIC12" s="93"/>
      <c r="BID12" s="93"/>
      <c r="BIE12" s="93"/>
      <c r="BIF12" s="93"/>
      <c r="BIG12" s="93"/>
      <c r="BIH12" s="93"/>
      <c r="BII12" s="93"/>
      <c r="BIJ12" s="93"/>
      <c r="BIK12" s="93"/>
      <c r="BIL12" s="93"/>
      <c r="BIM12" s="93"/>
      <c r="BIN12" s="93"/>
      <c r="BIO12" s="93"/>
      <c r="BIP12" s="93"/>
      <c r="BIQ12" s="93"/>
      <c r="BIR12" s="93"/>
      <c r="BIS12" s="93"/>
      <c r="BIT12" s="93"/>
      <c r="BIU12" s="93"/>
      <c r="BIV12" s="93"/>
      <c r="BIW12" s="93"/>
      <c r="BIX12" s="93"/>
      <c r="BIY12" s="93"/>
      <c r="BIZ12" s="93"/>
      <c r="BJA12" s="93"/>
      <c r="BJB12" s="93"/>
      <c r="BJC12" s="93"/>
      <c r="BJD12" s="93"/>
      <c r="BJE12" s="93"/>
      <c r="BJF12" s="93"/>
      <c r="BJG12" s="93"/>
      <c r="BJH12" s="93"/>
      <c r="BJI12" s="93"/>
      <c r="BJJ12" s="93"/>
      <c r="BJK12" s="93"/>
      <c r="BJL12" s="93"/>
      <c r="BJM12" s="93"/>
      <c r="BJN12" s="93"/>
      <c r="BJO12" s="93"/>
      <c r="BJP12" s="93"/>
      <c r="BJQ12" s="93"/>
      <c r="BJR12" s="93"/>
      <c r="BJS12" s="93"/>
      <c r="BJT12" s="93"/>
      <c r="BJU12" s="93"/>
      <c r="BJV12" s="93"/>
      <c r="BJW12" s="93"/>
      <c r="BJX12" s="93"/>
      <c r="BJY12" s="93"/>
      <c r="BJZ12" s="93"/>
      <c r="BKA12" s="93"/>
      <c r="BKB12" s="93"/>
      <c r="BKC12" s="93"/>
      <c r="BKD12" s="93"/>
      <c r="BKE12" s="93"/>
      <c r="BKF12" s="93"/>
      <c r="BKG12" s="93"/>
      <c r="BKH12" s="93"/>
      <c r="BKI12" s="93"/>
      <c r="BKJ12" s="93"/>
      <c r="BKK12" s="93"/>
      <c r="BKL12" s="93"/>
      <c r="BKM12" s="93"/>
      <c r="BKN12" s="93"/>
      <c r="BKO12" s="93"/>
      <c r="BKP12" s="93"/>
      <c r="BKQ12" s="93"/>
      <c r="BKR12" s="93"/>
      <c r="BKS12" s="93"/>
      <c r="BKT12" s="93"/>
      <c r="BKU12" s="93"/>
      <c r="BKV12" s="93"/>
      <c r="BKW12" s="93"/>
      <c r="BKX12" s="93"/>
      <c r="BKY12" s="93"/>
      <c r="BKZ12" s="93"/>
      <c r="BLA12" s="93"/>
      <c r="BLB12" s="93"/>
      <c r="BLC12" s="93"/>
      <c r="BLD12" s="93"/>
      <c r="BLE12" s="93"/>
      <c r="BLF12" s="93"/>
      <c r="BLG12" s="93"/>
      <c r="BLH12" s="93"/>
      <c r="BLI12" s="93"/>
      <c r="BLJ12" s="93"/>
      <c r="BLK12" s="93"/>
      <c r="BLL12" s="93"/>
      <c r="BLM12" s="93"/>
      <c r="BLN12" s="93"/>
      <c r="BLO12" s="93"/>
      <c r="BLP12" s="93"/>
      <c r="BLQ12" s="93"/>
      <c r="BLR12" s="93"/>
      <c r="BLS12" s="93"/>
      <c r="BLT12" s="93"/>
      <c r="BLU12" s="93"/>
      <c r="BLV12" s="93"/>
      <c r="BLW12" s="93"/>
      <c r="BLX12" s="93"/>
      <c r="BLY12" s="93"/>
      <c r="BLZ12" s="93"/>
      <c r="BMA12" s="93"/>
      <c r="BMB12" s="93"/>
      <c r="BMC12" s="93"/>
      <c r="BMD12" s="93"/>
      <c r="BME12" s="93"/>
      <c r="BMF12" s="93"/>
      <c r="BMG12" s="93"/>
      <c r="BMH12" s="93"/>
      <c r="BMI12" s="93"/>
      <c r="BMJ12" s="93"/>
      <c r="BMK12" s="93"/>
      <c r="BML12" s="93"/>
      <c r="BMM12" s="93"/>
      <c r="BMN12" s="93"/>
      <c r="BMO12" s="93"/>
      <c r="BMP12" s="93"/>
      <c r="BMQ12" s="93"/>
      <c r="BMR12" s="93"/>
      <c r="BMS12" s="93"/>
      <c r="BMT12" s="93"/>
      <c r="BMU12" s="93"/>
      <c r="BMV12" s="93"/>
      <c r="BMW12" s="93"/>
      <c r="BMX12" s="93"/>
      <c r="BMY12" s="93"/>
      <c r="BMZ12" s="93"/>
      <c r="BNA12" s="93"/>
      <c r="BNB12" s="93"/>
      <c r="BNC12" s="93"/>
      <c r="BND12" s="93"/>
      <c r="BNE12" s="93"/>
      <c r="BNF12" s="93"/>
      <c r="BNG12" s="93"/>
      <c r="BNH12" s="93"/>
      <c r="BNI12" s="93"/>
      <c r="BNJ12" s="93"/>
      <c r="BNK12" s="93"/>
      <c r="BNL12" s="93"/>
      <c r="BNM12" s="93"/>
      <c r="BNN12" s="93"/>
      <c r="BNO12" s="93"/>
      <c r="BNP12" s="93"/>
      <c r="BNQ12" s="93"/>
      <c r="BNR12" s="93"/>
      <c r="BNS12" s="93"/>
      <c r="BNT12" s="93"/>
      <c r="BNU12" s="93"/>
      <c r="BNV12" s="93"/>
      <c r="BNW12" s="93"/>
      <c r="BNX12" s="93"/>
      <c r="BNY12" s="93"/>
      <c r="BNZ12" s="93"/>
      <c r="BOA12" s="93"/>
      <c r="BOB12" s="93"/>
      <c r="BOC12" s="93"/>
      <c r="BOD12" s="93"/>
      <c r="BOE12" s="93"/>
      <c r="BOF12" s="93"/>
      <c r="BOG12" s="93"/>
      <c r="BOH12" s="93"/>
      <c r="BOI12" s="93"/>
      <c r="BOJ12" s="93"/>
      <c r="BOK12" s="93"/>
      <c r="BOL12" s="93"/>
      <c r="BOM12" s="93"/>
      <c r="BON12" s="93"/>
      <c r="BOO12" s="93"/>
      <c r="BOP12" s="93"/>
      <c r="BOQ12" s="93"/>
      <c r="BOR12" s="93"/>
      <c r="BOS12" s="93"/>
      <c r="BOT12" s="93"/>
      <c r="BOU12" s="93"/>
      <c r="BOV12" s="93"/>
      <c r="BOW12" s="93"/>
      <c r="BOX12" s="93"/>
      <c r="BOY12" s="93"/>
      <c r="BOZ12" s="93"/>
      <c r="BPA12" s="93"/>
      <c r="BPB12" s="93"/>
      <c r="BPC12" s="93"/>
      <c r="BPD12" s="93"/>
      <c r="BPE12" s="93"/>
      <c r="BPF12" s="93"/>
      <c r="BPG12" s="93"/>
      <c r="BPH12" s="93"/>
      <c r="BPI12" s="93"/>
      <c r="BPJ12" s="93"/>
      <c r="BPK12" s="93"/>
      <c r="BPL12" s="93"/>
      <c r="BPM12" s="93"/>
      <c r="BPN12" s="93"/>
      <c r="BPO12" s="93"/>
      <c r="BPP12" s="93"/>
      <c r="BPQ12" s="93"/>
      <c r="BPR12" s="93"/>
      <c r="BPS12" s="93"/>
      <c r="BPT12" s="93"/>
      <c r="BPU12" s="93"/>
      <c r="BPV12" s="93"/>
      <c r="BPW12" s="93"/>
      <c r="BPX12" s="93"/>
      <c r="BPY12" s="93"/>
      <c r="BPZ12" s="93"/>
      <c r="BQA12" s="93"/>
      <c r="BQB12" s="93"/>
      <c r="BQC12" s="93"/>
      <c r="BQD12" s="93"/>
      <c r="BQE12" s="93"/>
      <c r="BQF12" s="93"/>
      <c r="BQG12" s="93"/>
      <c r="BQH12" s="93"/>
      <c r="BQI12" s="93"/>
      <c r="BQJ12" s="93"/>
      <c r="BQK12" s="93"/>
      <c r="BQL12" s="93"/>
      <c r="BQM12" s="93"/>
      <c r="BQN12" s="93"/>
      <c r="BQO12" s="93"/>
      <c r="BQP12" s="93"/>
      <c r="BQQ12" s="93"/>
      <c r="BQR12" s="93"/>
      <c r="BQS12" s="93"/>
      <c r="BQT12" s="93"/>
      <c r="BQU12" s="93"/>
      <c r="BQV12" s="93"/>
      <c r="BQW12" s="93"/>
      <c r="BQX12" s="93"/>
      <c r="BQY12" s="93"/>
      <c r="BQZ12" s="93"/>
      <c r="BRA12" s="93"/>
      <c r="BRB12" s="93"/>
      <c r="BRC12" s="93"/>
      <c r="BRD12" s="93"/>
      <c r="BRE12" s="93"/>
      <c r="BRF12" s="93"/>
      <c r="BRG12" s="93"/>
      <c r="BRH12" s="93"/>
      <c r="BRI12" s="93"/>
      <c r="BRJ12" s="93"/>
      <c r="BRK12" s="93"/>
      <c r="BRL12" s="93"/>
      <c r="BRM12" s="93"/>
      <c r="BRN12" s="93"/>
      <c r="BRO12" s="93"/>
      <c r="BRP12" s="93"/>
      <c r="BRQ12" s="93"/>
      <c r="BRR12" s="93"/>
      <c r="BRS12" s="93"/>
      <c r="BRT12" s="93"/>
      <c r="BRU12" s="93"/>
      <c r="BRV12" s="93"/>
      <c r="BRW12" s="93"/>
      <c r="BRX12" s="93"/>
      <c r="BRY12" s="93"/>
      <c r="BRZ12" s="93"/>
      <c r="BSA12" s="93"/>
      <c r="BSB12" s="93"/>
      <c r="BSC12" s="93"/>
      <c r="BSD12" s="93"/>
      <c r="BSE12" s="93"/>
      <c r="BSF12" s="93"/>
      <c r="BSG12" s="93"/>
      <c r="BSH12" s="93"/>
      <c r="BSI12" s="93"/>
      <c r="BSJ12" s="93"/>
      <c r="BSK12" s="93"/>
      <c r="BSL12" s="93"/>
      <c r="BSM12" s="93"/>
      <c r="BSN12" s="93"/>
      <c r="BSO12" s="93"/>
      <c r="BSP12" s="93"/>
      <c r="BSQ12" s="93"/>
      <c r="BSR12" s="93"/>
      <c r="BSS12" s="93"/>
      <c r="BST12" s="93"/>
      <c r="BSU12" s="93"/>
      <c r="BSV12" s="93"/>
      <c r="BSW12" s="93"/>
      <c r="BSX12" s="93"/>
      <c r="BSY12" s="93"/>
      <c r="BSZ12" s="93"/>
      <c r="BTA12" s="93"/>
      <c r="BTB12" s="93"/>
      <c r="BTC12" s="93"/>
      <c r="BTD12" s="93"/>
      <c r="BTE12" s="93"/>
      <c r="BTF12" s="93"/>
      <c r="BTG12" s="93"/>
      <c r="BTH12" s="93"/>
      <c r="BTI12" s="93"/>
      <c r="BTJ12" s="93"/>
      <c r="BTK12" s="93"/>
      <c r="BTL12" s="93"/>
      <c r="BTM12" s="93"/>
      <c r="BTN12" s="93"/>
      <c r="BTO12" s="93"/>
      <c r="BTP12" s="93"/>
      <c r="BTQ12" s="93"/>
      <c r="BTR12" s="93"/>
      <c r="BTS12" s="93"/>
      <c r="BTT12" s="93"/>
      <c r="BTU12" s="93"/>
      <c r="BTV12" s="93"/>
      <c r="BTW12" s="93"/>
      <c r="BTX12" s="93"/>
      <c r="BTY12" s="93"/>
      <c r="BTZ12" s="93"/>
      <c r="BUA12" s="93"/>
      <c r="BUB12" s="93"/>
      <c r="BUC12" s="93"/>
      <c r="BUD12" s="93"/>
      <c r="BUE12" s="93"/>
      <c r="BUF12" s="93"/>
      <c r="BUG12" s="93"/>
      <c r="BUH12" s="93"/>
      <c r="BUI12" s="93"/>
      <c r="BUJ12" s="93"/>
      <c r="BUK12" s="93"/>
      <c r="BUL12" s="93"/>
      <c r="BUM12" s="93"/>
      <c r="BUN12" s="93"/>
      <c r="BUO12" s="93"/>
      <c r="BUP12" s="93"/>
      <c r="BUQ12" s="93"/>
      <c r="BUR12" s="93"/>
      <c r="BUS12" s="93"/>
      <c r="BUT12" s="93"/>
      <c r="BUU12" s="93"/>
      <c r="BUV12" s="93"/>
      <c r="BUW12" s="93"/>
      <c r="BUX12" s="93"/>
      <c r="BUY12" s="93"/>
      <c r="BUZ12" s="93"/>
      <c r="BVA12" s="93"/>
      <c r="BVB12" s="93"/>
      <c r="BVC12" s="93"/>
      <c r="BVD12" s="93"/>
      <c r="BVE12" s="93"/>
      <c r="BVF12" s="93"/>
      <c r="BVG12" s="93"/>
      <c r="BVH12" s="93"/>
      <c r="BVI12" s="93"/>
      <c r="BVJ12" s="93"/>
      <c r="BVK12" s="93"/>
      <c r="BVL12" s="93"/>
      <c r="BVM12" s="93"/>
      <c r="BVN12" s="93"/>
      <c r="BVO12" s="93"/>
      <c r="BVP12" s="93"/>
      <c r="BVQ12" s="93"/>
      <c r="BVR12" s="93"/>
      <c r="BVS12" s="93"/>
      <c r="BVT12" s="93"/>
      <c r="BVU12" s="93"/>
      <c r="BVV12" s="93"/>
      <c r="BVW12" s="93"/>
      <c r="BVX12" s="93"/>
      <c r="BVY12" s="93"/>
      <c r="BVZ12" s="93"/>
      <c r="BWA12" s="93"/>
      <c r="BWB12" s="93"/>
      <c r="BWC12" s="93"/>
      <c r="BWD12" s="93"/>
      <c r="BWE12" s="93"/>
      <c r="BWF12" s="93"/>
      <c r="BWG12" s="93"/>
      <c r="BWH12" s="93"/>
      <c r="BWI12" s="93"/>
      <c r="BWJ12" s="93"/>
      <c r="BWK12" s="93"/>
      <c r="BWL12" s="93"/>
      <c r="BWM12" s="93"/>
      <c r="BWN12" s="93"/>
      <c r="BWO12" s="93"/>
      <c r="BWP12" s="93"/>
      <c r="BWQ12" s="93"/>
      <c r="BWR12" s="93"/>
      <c r="BWS12" s="93"/>
      <c r="BWT12" s="93"/>
      <c r="BWU12" s="93"/>
      <c r="BWV12" s="93"/>
      <c r="BWW12" s="93"/>
      <c r="BWX12" s="93"/>
      <c r="BWY12" s="93"/>
      <c r="BWZ12" s="93"/>
      <c r="BXA12" s="93"/>
      <c r="BXB12" s="93"/>
      <c r="BXC12" s="93"/>
      <c r="BXD12" s="93"/>
      <c r="BXE12" s="93"/>
      <c r="BXF12" s="93"/>
      <c r="BXG12" s="93"/>
      <c r="BXH12" s="93"/>
      <c r="BXI12" s="93"/>
      <c r="BXJ12" s="93"/>
      <c r="BXK12" s="93"/>
      <c r="BXL12" s="93"/>
      <c r="BXM12" s="93"/>
      <c r="BXN12" s="93"/>
      <c r="BXO12" s="93"/>
      <c r="BXP12" s="93"/>
      <c r="BXQ12" s="93"/>
      <c r="BXR12" s="93"/>
      <c r="BXS12" s="93"/>
      <c r="BXT12" s="93"/>
      <c r="BXU12" s="93"/>
      <c r="BXV12" s="93"/>
      <c r="BXW12" s="93"/>
      <c r="BXX12" s="93"/>
      <c r="BXY12" s="93"/>
      <c r="BXZ12" s="93"/>
      <c r="BYA12" s="93"/>
      <c r="BYB12" s="93"/>
      <c r="BYC12" s="93"/>
      <c r="BYD12" s="93"/>
      <c r="BYE12" s="93"/>
      <c r="BYF12" s="93"/>
      <c r="BYG12" s="93"/>
      <c r="BYH12" s="93"/>
      <c r="BYI12" s="93"/>
      <c r="BYJ12" s="93"/>
      <c r="BYK12" s="93"/>
      <c r="BYL12" s="93"/>
      <c r="BYM12" s="93"/>
      <c r="BYN12" s="93"/>
      <c r="BYO12" s="93"/>
      <c r="BYP12" s="93"/>
      <c r="BYQ12" s="93"/>
      <c r="BYR12" s="93"/>
      <c r="BYS12" s="93"/>
      <c r="BYT12" s="93"/>
      <c r="BYU12" s="93"/>
      <c r="BYV12" s="93"/>
      <c r="BYW12" s="93"/>
      <c r="BYX12" s="93"/>
      <c r="BYY12" s="93"/>
      <c r="BYZ12" s="93"/>
      <c r="BZA12" s="93"/>
      <c r="BZB12" s="93"/>
      <c r="BZC12" s="93"/>
      <c r="BZD12" s="93"/>
      <c r="BZE12" s="93"/>
      <c r="BZF12" s="93"/>
      <c r="BZG12" s="93"/>
      <c r="BZH12" s="93"/>
      <c r="BZI12" s="93"/>
      <c r="BZJ12" s="93"/>
      <c r="BZK12" s="93"/>
      <c r="BZL12" s="93"/>
      <c r="BZM12" s="93"/>
      <c r="BZN12" s="93"/>
      <c r="BZO12" s="93"/>
      <c r="BZP12" s="93"/>
      <c r="BZQ12" s="93"/>
      <c r="BZR12" s="93"/>
      <c r="BZS12" s="93"/>
      <c r="BZT12" s="93"/>
      <c r="BZU12" s="93"/>
      <c r="BZV12" s="93"/>
      <c r="BZW12" s="93"/>
      <c r="BZX12" s="93"/>
      <c r="BZY12" s="93"/>
      <c r="BZZ12" s="93"/>
      <c r="CAA12" s="93"/>
      <c r="CAB12" s="93"/>
      <c r="CAC12" s="93"/>
      <c r="CAD12" s="93"/>
      <c r="CAE12" s="93"/>
      <c r="CAF12" s="93"/>
      <c r="CAG12" s="93"/>
      <c r="CAH12" s="93"/>
      <c r="CAI12" s="93"/>
      <c r="CAJ12" s="93"/>
      <c r="CAK12" s="93"/>
      <c r="CAL12" s="93"/>
      <c r="CAM12" s="93"/>
      <c r="CAN12" s="93"/>
      <c r="CAO12" s="93"/>
      <c r="CAP12" s="93"/>
      <c r="CAQ12" s="93"/>
      <c r="CAR12" s="93"/>
      <c r="CAS12" s="93"/>
      <c r="CAT12" s="93"/>
      <c r="CAU12" s="93"/>
      <c r="CAV12" s="93"/>
      <c r="CAW12" s="93"/>
      <c r="CAX12" s="93"/>
      <c r="CAY12" s="93"/>
      <c r="CAZ12" s="93"/>
      <c r="CBA12" s="93"/>
      <c r="CBB12" s="93"/>
      <c r="CBC12" s="93"/>
      <c r="CBD12" s="93"/>
      <c r="CBE12" s="93"/>
      <c r="CBF12" s="93"/>
      <c r="CBG12" s="93"/>
      <c r="CBH12" s="93"/>
      <c r="CBI12" s="93"/>
      <c r="CBJ12" s="93"/>
      <c r="CBK12" s="93"/>
      <c r="CBL12" s="93"/>
      <c r="CBM12" s="93"/>
      <c r="CBN12" s="93"/>
      <c r="CBO12" s="93"/>
      <c r="CBP12" s="93"/>
      <c r="CBQ12" s="93"/>
      <c r="CBR12" s="93"/>
      <c r="CBS12" s="93"/>
      <c r="CBT12" s="93"/>
      <c r="CBU12" s="93"/>
      <c r="CBV12" s="93"/>
      <c r="CBW12" s="93"/>
      <c r="CBX12" s="93"/>
      <c r="CBY12" s="93"/>
      <c r="CBZ12" s="93"/>
      <c r="CCA12" s="93"/>
      <c r="CCB12" s="93"/>
      <c r="CCC12" s="93"/>
      <c r="CCD12" s="93"/>
      <c r="CCE12" s="93"/>
      <c r="CCF12" s="93"/>
      <c r="CCG12" s="93"/>
      <c r="CCH12" s="93"/>
      <c r="CCI12" s="93"/>
      <c r="CCJ12" s="93"/>
      <c r="CCK12" s="93"/>
      <c r="CCL12" s="93"/>
      <c r="CCM12" s="93"/>
      <c r="CCN12" s="93"/>
      <c r="CCO12" s="93"/>
      <c r="CCP12" s="93"/>
      <c r="CCQ12" s="93"/>
      <c r="CCR12" s="93"/>
      <c r="CCS12" s="93"/>
      <c r="CCT12" s="93"/>
      <c r="CCU12" s="93"/>
      <c r="CCV12" s="93"/>
      <c r="CCW12" s="93"/>
      <c r="CCX12" s="93"/>
      <c r="CCY12" s="93"/>
      <c r="CCZ12" s="93"/>
      <c r="CDA12" s="93"/>
      <c r="CDB12" s="93"/>
      <c r="CDC12" s="93"/>
      <c r="CDD12" s="93"/>
      <c r="CDE12" s="93"/>
      <c r="CDF12" s="93"/>
      <c r="CDG12" s="93"/>
      <c r="CDH12" s="93"/>
      <c r="CDI12" s="93"/>
      <c r="CDJ12" s="93"/>
      <c r="CDK12" s="93"/>
      <c r="CDL12" s="93"/>
      <c r="CDM12" s="93"/>
      <c r="CDN12" s="93"/>
      <c r="CDO12" s="93"/>
      <c r="CDP12" s="93"/>
      <c r="CDQ12" s="93"/>
      <c r="CDR12" s="93"/>
      <c r="CDS12" s="93"/>
      <c r="CDT12" s="93"/>
      <c r="CDU12" s="93"/>
      <c r="CDV12" s="93"/>
      <c r="CDW12" s="93"/>
      <c r="CDX12" s="93"/>
      <c r="CDY12" s="93"/>
      <c r="CDZ12" s="93"/>
      <c r="CEA12" s="93"/>
      <c r="CEB12" s="93"/>
      <c r="CEC12" s="93"/>
      <c r="CED12" s="93"/>
      <c r="CEE12" s="93"/>
      <c r="CEF12" s="93"/>
      <c r="CEG12" s="93"/>
      <c r="CEH12" s="93"/>
      <c r="CEI12" s="93"/>
      <c r="CEJ12" s="93"/>
      <c r="CEK12" s="93"/>
      <c r="CEL12" s="93"/>
      <c r="CEM12" s="93"/>
      <c r="CEN12" s="93"/>
      <c r="CEO12" s="93"/>
      <c r="CEP12" s="93"/>
      <c r="CEQ12" s="93"/>
      <c r="CER12" s="93"/>
      <c r="CES12" s="93"/>
      <c r="CET12" s="93"/>
      <c r="CEU12" s="93"/>
      <c r="CEV12" s="93"/>
      <c r="CEW12" s="93"/>
      <c r="CEX12" s="93"/>
      <c r="CEY12" s="93"/>
      <c r="CEZ12" s="93"/>
      <c r="CFA12" s="93"/>
      <c r="CFB12" s="93"/>
      <c r="CFC12" s="93"/>
      <c r="CFD12" s="93"/>
      <c r="CFE12" s="93"/>
      <c r="CFF12" s="93"/>
      <c r="CFG12" s="93"/>
      <c r="CFH12" s="93"/>
      <c r="CFI12" s="93"/>
      <c r="CFJ12" s="93"/>
      <c r="CFK12" s="93"/>
      <c r="CFL12" s="93"/>
      <c r="CFM12" s="93"/>
      <c r="CFN12" s="93"/>
      <c r="CFO12" s="93"/>
      <c r="CFP12" s="93"/>
      <c r="CFQ12" s="93"/>
      <c r="CFR12" s="93"/>
      <c r="CFS12" s="93"/>
      <c r="CFT12" s="93"/>
      <c r="CFU12" s="93"/>
      <c r="CFV12" s="93"/>
      <c r="CFW12" s="93"/>
      <c r="CFX12" s="93"/>
      <c r="CFY12" s="93"/>
      <c r="CFZ12" s="93"/>
      <c r="CGA12" s="93"/>
      <c r="CGB12" s="93"/>
      <c r="CGC12" s="93"/>
      <c r="CGD12" s="93"/>
      <c r="CGE12" s="93"/>
      <c r="CGF12" s="93"/>
      <c r="CGG12" s="93"/>
      <c r="CGH12" s="93"/>
      <c r="CGI12" s="93"/>
      <c r="CGJ12" s="93"/>
      <c r="CGK12" s="93"/>
      <c r="CGL12" s="93"/>
      <c r="CGM12" s="93"/>
      <c r="CGN12" s="93"/>
      <c r="CGO12" s="93"/>
      <c r="CGP12" s="93"/>
      <c r="CGQ12" s="93"/>
      <c r="CGR12" s="93"/>
      <c r="CGS12" s="93"/>
      <c r="CGT12" s="93"/>
      <c r="CGU12" s="93"/>
      <c r="CGV12" s="93"/>
      <c r="CGW12" s="93"/>
      <c r="CGX12" s="93"/>
      <c r="CGY12" s="93"/>
      <c r="CGZ12" s="93"/>
      <c r="CHA12" s="93"/>
      <c r="CHB12" s="93"/>
      <c r="CHC12" s="93"/>
      <c r="CHD12" s="93"/>
      <c r="CHE12" s="93"/>
      <c r="CHF12" s="93"/>
      <c r="CHG12" s="93"/>
      <c r="CHH12" s="93"/>
      <c r="CHI12" s="93"/>
      <c r="CHJ12" s="93"/>
      <c r="CHK12" s="93"/>
      <c r="CHL12" s="93"/>
      <c r="CHM12" s="93"/>
      <c r="CHN12" s="93"/>
      <c r="CHO12" s="93"/>
      <c r="CHP12" s="93"/>
      <c r="CHQ12" s="93"/>
      <c r="CHR12" s="93"/>
      <c r="CHS12" s="93"/>
      <c r="CHT12" s="93"/>
      <c r="CHU12" s="93"/>
      <c r="CHV12" s="93"/>
      <c r="CHW12" s="93"/>
      <c r="CHX12" s="93"/>
      <c r="CHY12" s="93"/>
      <c r="CHZ12" s="93"/>
      <c r="CIA12" s="93"/>
      <c r="CIB12" s="93"/>
      <c r="CIC12" s="93"/>
      <c r="CID12" s="93"/>
      <c r="CIE12" s="93"/>
      <c r="CIF12" s="93"/>
      <c r="CIG12" s="93"/>
      <c r="CIH12" s="93"/>
      <c r="CII12" s="93"/>
      <c r="CIJ12" s="93"/>
      <c r="CIK12" s="93"/>
      <c r="CIL12" s="93"/>
      <c r="CIM12" s="93"/>
      <c r="CIN12" s="93"/>
      <c r="CIO12" s="93"/>
      <c r="CIP12" s="93"/>
      <c r="CIQ12" s="93"/>
      <c r="CIR12" s="93"/>
      <c r="CIS12" s="93"/>
      <c r="CIT12" s="93"/>
      <c r="CIU12" s="93"/>
      <c r="CIV12" s="93"/>
      <c r="CIW12" s="93"/>
      <c r="CIX12" s="93"/>
      <c r="CIY12" s="93"/>
      <c r="CIZ12" s="93"/>
      <c r="CJA12" s="93"/>
      <c r="CJB12" s="93"/>
      <c r="CJC12" s="93"/>
      <c r="CJD12" s="93"/>
      <c r="CJE12" s="93"/>
      <c r="CJF12" s="93"/>
      <c r="CJG12" s="93"/>
      <c r="CJH12" s="93"/>
      <c r="CJI12" s="93"/>
      <c r="CJJ12" s="93"/>
      <c r="CJK12" s="93"/>
      <c r="CJL12" s="93"/>
      <c r="CJM12" s="93"/>
      <c r="CJN12" s="93"/>
      <c r="CJO12" s="93"/>
      <c r="CJP12" s="93"/>
      <c r="CJQ12" s="93"/>
      <c r="CJR12" s="93"/>
      <c r="CJS12" s="93"/>
      <c r="CJT12" s="93"/>
      <c r="CJU12" s="93"/>
      <c r="CJV12" s="93"/>
      <c r="CJW12" s="93"/>
      <c r="CJX12" s="93"/>
      <c r="CJY12" s="93"/>
      <c r="CJZ12" s="93"/>
      <c r="CKA12" s="93"/>
      <c r="CKB12" s="93"/>
      <c r="CKC12" s="93"/>
      <c r="CKD12" s="93"/>
      <c r="CKE12" s="93"/>
      <c r="CKF12" s="93"/>
      <c r="CKG12" s="93"/>
      <c r="CKH12" s="93"/>
      <c r="CKI12" s="93"/>
      <c r="CKJ12" s="93"/>
      <c r="CKK12" s="93"/>
      <c r="CKL12" s="93"/>
      <c r="CKM12" s="93"/>
      <c r="CKN12" s="93"/>
      <c r="CKO12" s="93"/>
      <c r="CKP12" s="93"/>
      <c r="CKQ12" s="93"/>
      <c r="CKR12" s="93"/>
      <c r="CKS12" s="93"/>
      <c r="CKT12" s="93"/>
      <c r="CKU12" s="93"/>
      <c r="CKV12" s="93"/>
      <c r="CKW12" s="93"/>
      <c r="CKX12" s="93"/>
      <c r="CKY12" s="93"/>
      <c r="CKZ12" s="93"/>
      <c r="CLA12" s="93"/>
      <c r="CLB12" s="93"/>
      <c r="CLC12" s="93"/>
      <c r="CLD12" s="93"/>
      <c r="CLE12" s="93"/>
      <c r="CLF12" s="93"/>
      <c r="CLG12" s="93"/>
      <c r="CLH12" s="93"/>
      <c r="CLI12" s="93"/>
      <c r="CLJ12" s="93"/>
      <c r="CLK12" s="93"/>
      <c r="CLL12" s="93"/>
      <c r="CLM12" s="93"/>
      <c r="CLN12" s="93"/>
      <c r="CLO12" s="93"/>
      <c r="CLP12" s="93"/>
      <c r="CLQ12" s="93"/>
      <c r="CLR12" s="93"/>
      <c r="CLS12" s="93"/>
      <c r="CLT12" s="93"/>
      <c r="CLU12" s="93"/>
      <c r="CLV12" s="93"/>
      <c r="CLW12" s="93"/>
      <c r="CLX12" s="93"/>
      <c r="CLY12" s="93"/>
      <c r="CLZ12" s="93"/>
      <c r="CMA12" s="93"/>
      <c r="CMB12" s="93"/>
      <c r="CMC12" s="93"/>
      <c r="CMD12" s="93"/>
      <c r="CME12" s="93"/>
      <c r="CMF12" s="93"/>
      <c r="CMG12" s="93"/>
      <c r="CMH12" s="93"/>
      <c r="CMI12" s="93"/>
      <c r="CMJ12" s="93"/>
      <c r="CMK12" s="93"/>
      <c r="CML12" s="93"/>
      <c r="CMM12" s="93"/>
      <c r="CMN12" s="93"/>
      <c r="CMO12" s="93"/>
      <c r="CMP12" s="93"/>
      <c r="CMQ12" s="93"/>
      <c r="CMR12" s="93"/>
      <c r="CMS12" s="93"/>
      <c r="CMT12" s="93"/>
      <c r="CMU12" s="93"/>
      <c r="CMV12" s="93"/>
      <c r="CMW12" s="93"/>
      <c r="CMX12" s="93"/>
      <c r="CMY12" s="93"/>
      <c r="CMZ12" s="93"/>
      <c r="CNA12" s="93"/>
      <c r="CNB12" s="93"/>
      <c r="CNC12" s="93"/>
      <c r="CND12" s="93"/>
      <c r="CNE12" s="93"/>
      <c r="CNF12" s="93"/>
      <c r="CNG12" s="93"/>
      <c r="CNH12" s="93"/>
      <c r="CNI12" s="93"/>
      <c r="CNJ12" s="93"/>
      <c r="CNK12" s="93"/>
      <c r="CNL12" s="93"/>
      <c r="CNM12" s="93"/>
      <c r="CNN12" s="93"/>
      <c r="CNO12" s="93"/>
      <c r="CNP12" s="93"/>
      <c r="CNQ12" s="93"/>
      <c r="CNR12" s="93"/>
      <c r="CNS12" s="93"/>
      <c r="CNT12" s="93"/>
      <c r="CNU12" s="93"/>
      <c r="CNV12" s="93"/>
      <c r="CNW12" s="93"/>
      <c r="CNX12" s="93"/>
      <c r="CNY12" s="93"/>
      <c r="CNZ12" s="93"/>
      <c r="COA12" s="93"/>
      <c r="COB12" s="93"/>
      <c r="COC12" s="93"/>
      <c r="COD12" s="93"/>
      <c r="COE12" s="93"/>
      <c r="COF12" s="93"/>
      <c r="COG12" s="93"/>
      <c r="COH12" s="93"/>
      <c r="COI12" s="93"/>
      <c r="COJ12" s="93"/>
      <c r="COK12" s="93"/>
      <c r="COL12" s="93"/>
      <c r="COM12" s="93"/>
      <c r="CON12" s="93"/>
      <c r="COO12" s="93"/>
      <c r="COP12" s="93"/>
      <c r="COQ12" s="93"/>
      <c r="COR12" s="93"/>
      <c r="COS12" s="93"/>
      <c r="COT12" s="93"/>
      <c r="COU12" s="93"/>
      <c r="COV12" s="93"/>
      <c r="COW12" s="93"/>
      <c r="COX12" s="93"/>
      <c r="COY12" s="93"/>
      <c r="COZ12" s="93"/>
      <c r="CPA12" s="93"/>
      <c r="CPB12" s="93"/>
      <c r="CPC12" s="93"/>
      <c r="CPD12" s="93"/>
      <c r="CPE12" s="93"/>
      <c r="CPF12" s="93"/>
      <c r="CPG12" s="93"/>
      <c r="CPH12" s="93"/>
      <c r="CPI12" s="93"/>
      <c r="CPJ12" s="93"/>
      <c r="CPK12" s="93"/>
      <c r="CPL12" s="93"/>
      <c r="CPM12" s="93"/>
      <c r="CPN12" s="93"/>
      <c r="CPO12" s="93"/>
      <c r="CPP12" s="93"/>
      <c r="CPQ12" s="93"/>
      <c r="CPR12" s="93"/>
      <c r="CPS12" s="93"/>
      <c r="CPT12" s="93"/>
      <c r="CPU12" s="93"/>
      <c r="CPV12" s="93"/>
      <c r="CPW12" s="93"/>
      <c r="CPX12" s="93"/>
      <c r="CPY12" s="93"/>
      <c r="CPZ12" s="93"/>
      <c r="CQA12" s="93"/>
      <c r="CQB12" s="93"/>
      <c r="CQC12" s="93"/>
      <c r="CQD12" s="93"/>
      <c r="CQE12" s="93"/>
      <c r="CQF12" s="93"/>
      <c r="CQG12" s="93"/>
      <c r="CQH12" s="93"/>
      <c r="CQI12" s="93"/>
      <c r="CQJ12" s="93"/>
      <c r="CQK12" s="93"/>
      <c r="CQL12" s="93"/>
      <c r="CQM12" s="93"/>
      <c r="CQN12" s="93"/>
      <c r="CQO12" s="93"/>
      <c r="CQP12" s="93"/>
      <c r="CQQ12" s="93"/>
      <c r="CQR12" s="93"/>
      <c r="CQS12" s="93"/>
      <c r="CQT12" s="93"/>
      <c r="CQU12" s="93"/>
      <c r="CQV12" s="93"/>
      <c r="CQW12" s="93"/>
      <c r="CQX12" s="93"/>
      <c r="CQY12" s="93"/>
      <c r="CQZ12" s="93"/>
      <c r="CRA12" s="93"/>
      <c r="CRB12" s="93"/>
      <c r="CRC12" s="93"/>
      <c r="CRD12" s="93"/>
      <c r="CRE12" s="93"/>
      <c r="CRF12" s="93"/>
      <c r="CRG12" s="93"/>
      <c r="CRH12" s="93"/>
      <c r="CRI12" s="93"/>
      <c r="CRJ12" s="93"/>
      <c r="CRK12" s="93"/>
      <c r="CRL12" s="93"/>
      <c r="CRM12" s="93"/>
      <c r="CRN12" s="93"/>
      <c r="CRO12" s="93"/>
      <c r="CRP12" s="93"/>
      <c r="CRQ12" s="93"/>
      <c r="CRR12" s="93"/>
      <c r="CRS12" s="93"/>
      <c r="CRT12" s="93"/>
      <c r="CRU12" s="93"/>
      <c r="CRV12" s="93"/>
      <c r="CRW12" s="93"/>
      <c r="CRX12" s="93"/>
      <c r="CRY12" s="93"/>
      <c r="CRZ12" s="93"/>
      <c r="CSA12" s="93"/>
      <c r="CSB12" s="93"/>
      <c r="CSC12" s="93"/>
      <c r="CSD12" s="93"/>
      <c r="CSE12" s="93"/>
      <c r="CSF12" s="93"/>
      <c r="CSG12" s="93"/>
      <c r="CSH12" s="93"/>
      <c r="CSI12" s="93"/>
      <c r="CSJ12" s="93"/>
      <c r="CSK12" s="93"/>
      <c r="CSL12" s="93"/>
      <c r="CSM12" s="93"/>
      <c r="CSN12" s="93"/>
      <c r="CSO12" s="93"/>
      <c r="CSP12" s="93"/>
      <c r="CSQ12" s="93"/>
      <c r="CSR12" s="93"/>
      <c r="CSS12" s="93"/>
      <c r="CST12" s="93"/>
      <c r="CSU12" s="93"/>
      <c r="CSV12" s="93"/>
      <c r="CSW12" s="93"/>
      <c r="CSX12" s="93"/>
      <c r="CSY12" s="93"/>
      <c r="CSZ12" s="93"/>
      <c r="CTA12" s="93"/>
      <c r="CTB12" s="93"/>
      <c r="CTC12" s="93"/>
      <c r="CTD12" s="93"/>
      <c r="CTE12" s="93"/>
      <c r="CTF12" s="93"/>
      <c r="CTG12" s="93"/>
      <c r="CTH12" s="93"/>
      <c r="CTI12" s="93"/>
      <c r="CTJ12" s="93"/>
      <c r="CTK12" s="93"/>
      <c r="CTL12" s="93"/>
      <c r="CTM12" s="93"/>
      <c r="CTN12" s="93"/>
      <c r="CTO12" s="93"/>
      <c r="CTP12" s="93"/>
      <c r="CTQ12" s="93"/>
      <c r="CTR12" s="93"/>
      <c r="CTS12" s="93"/>
      <c r="CTT12" s="93"/>
      <c r="CTU12" s="93"/>
      <c r="CTV12" s="93"/>
      <c r="CTW12" s="93"/>
      <c r="CTX12" s="93"/>
      <c r="CTY12" s="93"/>
      <c r="CTZ12" s="93"/>
      <c r="CUA12" s="93"/>
      <c r="CUB12" s="93"/>
      <c r="CUC12" s="93"/>
      <c r="CUD12" s="93"/>
      <c r="CUE12" s="93"/>
      <c r="CUF12" s="93"/>
      <c r="CUG12" s="93"/>
      <c r="CUH12" s="93"/>
      <c r="CUI12" s="93"/>
      <c r="CUJ12" s="93"/>
      <c r="CUK12" s="93"/>
      <c r="CUL12" s="93"/>
      <c r="CUM12" s="93"/>
      <c r="CUN12" s="93"/>
      <c r="CUO12" s="93"/>
      <c r="CUP12" s="93"/>
      <c r="CUQ12" s="93"/>
      <c r="CUR12" s="93"/>
      <c r="CUS12" s="93"/>
      <c r="CUT12" s="93"/>
      <c r="CUU12" s="93"/>
      <c r="CUV12" s="93"/>
      <c r="CUW12" s="93"/>
      <c r="CUX12" s="93"/>
      <c r="CUY12" s="93"/>
      <c r="CUZ12" s="93"/>
      <c r="CVA12" s="93"/>
      <c r="CVB12" s="93"/>
      <c r="CVC12" s="93"/>
      <c r="CVD12" s="93"/>
      <c r="CVE12" s="93"/>
      <c r="CVF12" s="93"/>
      <c r="CVG12" s="93"/>
      <c r="CVH12" s="93"/>
      <c r="CVI12" s="93"/>
      <c r="CVJ12" s="93"/>
      <c r="CVK12" s="93"/>
      <c r="CVL12" s="93"/>
      <c r="CVM12" s="93"/>
      <c r="CVN12" s="93"/>
      <c r="CVO12" s="93"/>
      <c r="CVP12" s="93"/>
      <c r="CVQ12" s="93"/>
      <c r="CVR12" s="93"/>
      <c r="CVS12" s="93"/>
      <c r="CVT12" s="93"/>
      <c r="CVU12" s="93"/>
      <c r="CVV12" s="93"/>
      <c r="CVW12" s="93"/>
      <c r="CVX12" s="93"/>
      <c r="CVY12" s="93"/>
      <c r="CVZ12" s="93"/>
      <c r="CWA12" s="93"/>
      <c r="CWB12" s="93"/>
      <c r="CWC12" s="93"/>
      <c r="CWD12" s="93"/>
      <c r="CWE12" s="93"/>
      <c r="CWF12" s="93"/>
      <c r="CWG12" s="93"/>
      <c r="CWH12" s="93"/>
      <c r="CWI12" s="93"/>
      <c r="CWJ12" s="93"/>
      <c r="CWK12" s="93"/>
      <c r="CWL12" s="93"/>
      <c r="CWM12" s="93"/>
      <c r="CWN12" s="93"/>
      <c r="CWO12" s="93"/>
      <c r="CWP12" s="93"/>
      <c r="CWQ12" s="93"/>
      <c r="CWR12" s="93"/>
      <c r="CWS12" s="93"/>
      <c r="CWT12" s="93"/>
      <c r="CWU12" s="93"/>
      <c r="CWV12" s="93"/>
      <c r="CWW12" s="93"/>
      <c r="CWX12" s="93"/>
      <c r="CWY12" s="93"/>
      <c r="CWZ12" s="93"/>
      <c r="CXA12" s="93"/>
      <c r="CXB12" s="93"/>
      <c r="CXC12" s="93"/>
      <c r="CXD12" s="93"/>
      <c r="CXE12" s="93"/>
      <c r="CXF12" s="93"/>
      <c r="CXG12" s="93"/>
      <c r="CXH12" s="93"/>
      <c r="CXI12" s="93"/>
      <c r="CXJ12" s="93"/>
      <c r="CXK12" s="93"/>
      <c r="CXL12" s="93"/>
      <c r="CXM12" s="93"/>
      <c r="CXN12" s="93"/>
      <c r="CXO12" s="93"/>
      <c r="CXP12" s="93"/>
      <c r="CXQ12" s="93"/>
      <c r="CXR12" s="93"/>
      <c r="CXS12" s="93"/>
      <c r="CXT12" s="93"/>
      <c r="CXU12" s="93"/>
      <c r="CXV12" s="93"/>
      <c r="CXW12" s="93"/>
      <c r="CXX12" s="93"/>
      <c r="CXY12" s="93"/>
      <c r="CXZ12" s="93"/>
      <c r="CYA12" s="93"/>
      <c r="CYB12" s="93"/>
      <c r="CYC12" s="93"/>
      <c r="CYD12" s="93"/>
      <c r="CYE12" s="93"/>
      <c r="CYF12" s="93"/>
      <c r="CYG12" s="93"/>
      <c r="CYH12" s="93"/>
      <c r="CYI12" s="93"/>
      <c r="CYJ12" s="93"/>
      <c r="CYK12" s="93"/>
      <c r="CYL12" s="93"/>
      <c r="CYM12" s="93"/>
      <c r="CYN12" s="93"/>
      <c r="CYO12" s="93"/>
      <c r="CYP12" s="93"/>
      <c r="CYQ12" s="93"/>
      <c r="CYR12" s="93"/>
      <c r="CYS12" s="93"/>
      <c r="CYT12" s="93"/>
      <c r="CYU12" s="93"/>
      <c r="CYV12" s="93"/>
      <c r="CYW12" s="93"/>
      <c r="CYX12" s="93"/>
      <c r="CYY12" s="93"/>
      <c r="CYZ12" s="93"/>
      <c r="CZA12" s="93"/>
      <c r="CZB12" s="93"/>
      <c r="CZC12" s="93"/>
      <c r="CZD12" s="93"/>
      <c r="CZE12" s="93"/>
      <c r="CZF12" s="93"/>
      <c r="CZG12" s="93"/>
      <c r="CZH12" s="93"/>
      <c r="CZI12" s="93"/>
      <c r="CZJ12" s="93"/>
      <c r="CZK12" s="93"/>
      <c r="CZL12" s="93"/>
      <c r="CZM12" s="93"/>
      <c r="CZN12" s="93"/>
      <c r="CZO12" s="93"/>
      <c r="CZP12" s="93"/>
      <c r="CZQ12" s="93"/>
      <c r="CZR12" s="93"/>
      <c r="CZS12" s="93"/>
      <c r="CZT12" s="93"/>
      <c r="CZU12" s="93"/>
      <c r="CZV12" s="93"/>
      <c r="CZW12" s="93"/>
      <c r="CZX12" s="93"/>
      <c r="CZY12" s="93"/>
      <c r="CZZ12" s="93"/>
      <c r="DAA12" s="93"/>
      <c r="DAB12" s="93"/>
      <c r="DAC12" s="93"/>
      <c r="DAD12" s="93"/>
      <c r="DAE12" s="93"/>
      <c r="DAF12" s="93"/>
      <c r="DAG12" s="93"/>
      <c r="DAH12" s="93"/>
      <c r="DAI12" s="93"/>
      <c r="DAJ12" s="93"/>
      <c r="DAK12" s="93"/>
      <c r="DAL12" s="93"/>
      <c r="DAM12" s="93"/>
      <c r="DAN12" s="93"/>
      <c r="DAO12" s="93"/>
      <c r="DAP12" s="93"/>
      <c r="DAQ12" s="93"/>
      <c r="DAR12" s="93"/>
      <c r="DAS12" s="93"/>
      <c r="DAT12" s="93"/>
      <c r="DAU12" s="93"/>
      <c r="DAV12" s="93"/>
      <c r="DAW12" s="93"/>
      <c r="DAX12" s="93"/>
      <c r="DAY12" s="93"/>
      <c r="DAZ12" s="93"/>
      <c r="DBA12" s="93"/>
      <c r="DBB12" s="93"/>
      <c r="DBC12" s="93"/>
      <c r="DBD12" s="93"/>
      <c r="DBE12" s="93"/>
      <c r="DBF12" s="93"/>
      <c r="DBG12" s="93"/>
      <c r="DBH12" s="93"/>
      <c r="DBI12" s="93"/>
      <c r="DBJ12" s="93"/>
      <c r="DBK12" s="93"/>
      <c r="DBL12" s="93"/>
      <c r="DBM12" s="93"/>
      <c r="DBN12" s="93"/>
      <c r="DBO12" s="93"/>
      <c r="DBP12" s="93"/>
      <c r="DBQ12" s="93"/>
      <c r="DBR12" s="93"/>
      <c r="DBS12" s="93"/>
      <c r="DBT12" s="93"/>
      <c r="DBU12" s="93"/>
      <c r="DBV12" s="93"/>
      <c r="DBW12" s="93"/>
      <c r="DBX12" s="93"/>
      <c r="DBY12" s="93"/>
      <c r="DBZ12" s="93"/>
      <c r="DCA12" s="93"/>
      <c r="DCB12" s="93"/>
      <c r="DCC12" s="93"/>
      <c r="DCD12" s="93"/>
      <c r="DCE12" s="93"/>
      <c r="DCF12" s="93"/>
      <c r="DCG12" s="93"/>
      <c r="DCH12" s="93"/>
      <c r="DCI12" s="93"/>
      <c r="DCJ12" s="93"/>
      <c r="DCK12" s="93"/>
      <c r="DCL12" s="93"/>
      <c r="DCM12" s="93"/>
      <c r="DCN12" s="93"/>
      <c r="DCO12" s="93"/>
      <c r="DCP12" s="93"/>
      <c r="DCQ12" s="93"/>
      <c r="DCR12" s="93"/>
      <c r="DCS12" s="93"/>
      <c r="DCT12" s="93"/>
      <c r="DCU12" s="93"/>
      <c r="DCV12" s="93"/>
      <c r="DCW12" s="93"/>
      <c r="DCX12" s="93"/>
      <c r="DCY12" s="93"/>
      <c r="DCZ12" s="93"/>
      <c r="DDA12" s="93"/>
      <c r="DDB12" s="93"/>
      <c r="DDC12" s="93"/>
      <c r="DDD12" s="93"/>
      <c r="DDE12" s="93"/>
      <c r="DDF12" s="93"/>
      <c r="DDG12" s="93"/>
      <c r="DDH12" s="93"/>
      <c r="DDI12" s="93"/>
      <c r="DDJ12" s="93"/>
      <c r="DDK12" s="93"/>
      <c r="DDL12" s="93"/>
      <c r="DDM12" s="93"/>
      <c r="DDN12" s="93"/>
      <c r="DDO12" s="93"/>
      <c r="DDP12" s="93"/>
      <c r="DDQ12" s="93"/>
      <c r="DDR12" s="93"/>
      <c r="DDS12" s="93"/>
      <c r="DDT12" s="93"/>
      <c r="DDU12" s="93"/>
      <c r="DDV12" s="93"/>
      <c r="DDW12" s="93"/>
      <c r="DDX12" s="93"/>
      <c r="DDY12" s="93"/>
      <c r="DDZ12" s="93"/>
      <c r="DEA12" s="93"/>
      <c r="DEB12" s="93"/>
      <c r="DEC12" s="93"/>
      <c r="DED12" s="93"/>
      <c r="DEE12" s="93"/>
      <c r="DEF12" s="93"/>
      <c r="DEG12" s="93"/>
      <c r="DEH12" s="93"/>
      <c r="DEI12" s="93"/>
      <c r="DEJ12" s="93"/>
      <c r="DEK12" s="93"/>
      <c r="DEL12" s="93"/>
      <c r="DEM12" s="93"/>
      <c r="DEN12" s="93"/>
      <c r="DEO12" s="93"/>
      <c r="DEP12" s="93"/>
      <c r="DEQ12" s="93"/>
      <c r="DER12" s="93"/>
      <c r="DES12" s="93"/>
      <c r="DET12" s="93"/>
      <c r="DEU12" s="93"/>
      <c r="DEV12" s="93"/>
      <c r="DEW12" s="93"/>
      <c r="DEX12" s="93"/>
      <c r="DEY12" s="93"/>
      <c r="DEZ12" s="93"/>
      <c r="DFA12" s="93"/>
      <c r="DFB12" s="93"/>
      <c r="DFC12" s="93"/>
      <c r="DFD12" s="93"/>
      <c r="DFE12" s="93"/>
      <c r="DFF12" s="93"/>
      <c r="DFG12" s="93"/>
      <c r="DFH12" s="93"/>
      <c r="DFI12" s="93"/>
      <c r="DFJ12" s="93"/>
      <c r="DFK12" s="93"/>
      <c r="DFL12" s="93"/>
      <c r="DFM12" s="93"/>
      <c r="DFN12" s="93"/>
      <c r="DFO12" s="93"/>
      <c r="DFP12" s="93"/>
      <c r="DFQ12" s="93"/>
      <c r="DFR12" s="93"/>
      <c r="DFS12" s="93"/>
      <c r="DFT12" s="93"/>
      <c r="DFU12" s="93"/>
      <c r="DFV12" s="93"/>
      <c r="DFW12" s="93"/>
      <c r="DFX12" s="93"/>
      <c r="DFY12" s="93"/>
      <c r="DFZ12" s="93"/>
      <c r="DGA12" s="93"/>
      <c r="DGB12" s="93"/>
      <c r="DGC12" s="93"/>
      <c r="DGD12" s="93"/>
      <c r="DGE12" s="93"/>
      <c r="DGF12" s="93"/>
      <c r="DGG12" s="93"/>
      <c r="DGH12" s="93"/>
      <c r="DGI12" s="93"/>
      <c r="DGJ12" s="93"/>
      <c r="DGK12" s="93"/>
      <c r="DGL12" s="93"/>
      <c r="DGM12" s="93"/>
      <c r="DGN12" s="93"/>
      <c r="DGO12" s="93"/>
      <c r="DGP12" s="93"/>
      <c r="DGQ12" s="93"/>
      <c r="DGR12" s="93"/>
      <c r="DGS12" s="93"/>
      <c r="DGT12" s="93"/>
      <c r="DGU12" s="93"/>
      <c r="DGV12" s="93"/>
      <c r="DGW12" s="93"/>
      <c r="DGX12" s="93"/>
      <c r="DGY12" s="93"/>
      <c r="DGZ12" s="93"/>
      <c r="DHA12" s="93"/>
      <c r="DHB12" s="93"/>
      <c r="DHC12" s="93"/>
      <c r="DHD12" s="93"/>
      <c r="DHE12" s="93"/>
      <c r="DHF12" s="93"/>
      <c r="DHG12" s="93"/>
      <c r="DHH12" s="93"/>
      <c r="DHI12" s="93"/>
      <c r="DHJ12" s="93"/>
      <c r="DHK12" s="93"/>
      <c r="DHL12" s="93"/>
      <c r="DHM12" s="93"/>
      <c r="DHN12" s="93"/>
      <c r="DHO12" s="93"/>
      <c r="DHP12" s="93"/>
      <c r="DHQ12" s="93"/>
      <c r="DHR12" s="93"/>
      <c r="DHS12" s="93"/>
      <c r="DHT12" s="93"/>
      <c r="DHU12" s="93"/>
      <c r="DHV12" s="93"/>
      <c r="DHW12" s="93"/>
      <c r="DHX12" s="93"/>
      <c r="DHY12" s="93"/>
      <c r="DHZ12" s="93"/>
      <c r="DIA12" s="93"/>
      <c r="DIB12" s="93"/>
      <c r="DIC12" s="93"/>
      <c r="DID12" s="93"/>
      <c r="DIE12" s="93"/>
      <c r="DIF12" s="93"/>
      <c r="DIG12" s="93"/>
      <c r="DIH12" s="93"/>
      <c r="DII12" s="93"/>
      <c r="DIJ12" s="93"/>
      <c r="DIK12" s="93"/>
      <c r="DIL12" s="93"/>
      <c r="DIM12" s="93"/>
      <c r="DIN12" s="93"/>
      <c r="DIO12" s="93"/>
      <c r="DIP12" s="93"/>
      <c r="DIQ12" s="93"/>
      <c r="DIR12" s="93"/>
      <c r="DIS12" s="93"/>
      <c r="DIT12" s="93"/>
      <c r="DIU12" s="93"/>
      <c r="DIV12" s="93"/>
      <c r="DIW12" s="93"/>
      <c r="DIX12" s="93"/>
      <c r="DIY12" s="93"/>
      <c r="DIZ12" s="93"/>
      <c r="DJA12" s="93"/>
      <c r="DJB12" s="93"/>
      <c r="DJC12" s="93"/>
      <c r="DJD12" s="93"/>
      <c r="DJE12" s="93"/>
      <c r="DJF12" s="93"/>
      <c r="DJG12" s="93"/>
      <c r="DJH12" s="93"/>
      <c r="DJI12" s="93"/>
      <c r="DJJ12" s="93"/>
      <c r="DJK12" s="93"/>
      <c r="DJL12" s="93"/>
      <c r="DJM12" s="93"/>
      <c r="DJN12" s="93"/>
      <c r="DJO12" s="93"/>
      <c r="DJP12" s="93"/>
      <c r="DJQ12" s="93"/>
      <c r="DJR12" s="93"/>
      <c r="DJS12" s="93"/>
      <c r="DJT12" s="93"/>
      <c r="DJU12" s="93"/>
      <c r="DJV12" s="93"/>
      <c r="DJW12" s="93"/>
      <c r="DJX12" s="93"/>
      <c r="DJY12" s="93"/>
      <c r="DJZ12" s="93"/>
      <c r="DKA12" s="93"/>
      <c r="DKB12" s="93"/>
      <c r="DKC12" s="93"/>
      <c r="DKD12" s="93"/>
      <c r="DKE12" s="93"/>
      <c r="DKF12" s="93"/>
      <c r="DKG12" s="93"/>
      <c r="DKH12" s="93"/>
      <c r="DKI12" s="93"/>
      <c r="DKJ12" s="93"/>
      <c r="DKK12" s="93"/>
      <c r="DKL12" s="93"/>
      <c r="DKM12" s="93"/>
      <c r="DKN12" s="93"/>
      <c r="DKO12" s="93"/>
      <c r="DKP12" s="93"/>
      <c r="DKQ12" s="93"/>
      <c r="DKR12" s="93"/>
      <c r="DKS12" s="93"/>
      <c r="DKT12" s="93"/>
      <c r="DKU12" s="93"/>
      <c r="DKV12" s="93"/>
      <c r="DKW12" s="93"/>
      <c r="DKX12" s="93"/>
      <c r="DKY12" s="93"/>
      <c r="DKZ12" s="93"/>
      <c r="DLA12" s="93"/>
      <c r="DLB12" s="93"/>
      <c r="DLC12" s="93"/>
      <c r="DLD12" s="93"/>
      <c r="DLE12" s="93"/>
      <c r="DLF12" s="93"/>
      <c r="DLG12" s="93"/>
      <c r="DLH12" s="93"/>
      <c r="DLI12" s="93"/>
      <c r="DLJ12" s="93"/>
      <c r="DLK12" s="93"/>
      <c r="DLL12" s="93"/>
      <c r="DLM12" s="93"/>
      <c r="DLN12" s="93"/>
      <c r="DLO12" s="93"/>
      <c r="DLP12" s="93"/>
      <c r="DLQ12" s="93"/>
      <c r="DLR12" s="93"/>
      <c r="DLS12" s="93"/>
      <c r="DLT12" s="93"/>
      <c r="DLU12" s="93"/>
      <c r="DLV12" s="93"/>
      <c r="DLW12" s="93"/>
      <c r="DLX12" s="93"/>
      <c r="DLY12" s="93"/>
      <c r="DLZ12" s="93"/>
      <c r="DMA12" s="93"/>
      <c r="DMB12" s="93"/>
      <c r="DMC12" s="93"/>
      <c r="DMD12" s="93"/>
      <c r="DME12" s="93"/>
      <c r="DMF12" s="93"/>
      <c r="DMG12" s="93"/>
      <c r="DMH12" s="93"/>
      <c r="DMI12" s="93"/>
      <c r="DMJ12" s="93"/>
      <c r="DMK12" s="93"/>
      <c r="DML12" s="93"/>
      <c r="DMM12" s="93"/>
      <c r="DMN12" s="93"/>
      <c r="DMO12" s="93"/>
      <c r="DMP12" s="93"/>
      <c r="DMQ12" s="93"/>
      <c r="DMR12" s="93"/>
      <c r="DMS12" s="93"/>
      <c r="DMT12" s="93"/>
      <c r="DMU12" s="93"/>
      <c r="DMV12" s="93"/>
      <c r="DMW12" s="93"/>
      <c r="DMX12" s="93"/>
      <c r="DMY12" s="93"/>
      <c r="DMZ12" s="93"/>
      <c r="DNA12" s="93"/>
      <c r="DNB12" s="93"/>
      <c r="DNC12" s="93"/>
      <c r="DND12" s="93"/>
      <c r="DNE12" s="93"/>
      <c r="DNF12" s="93"/>
      <c r="DNG12" s="93"/>
      <c r="DNH12" s="93"/>
      <c r="DNI12" s="93"/>
      <c r="DNJ12" s="93"/>
      <c r="DNK12" s="93"/>
      <c r="DNL12" s="93"/>
      <c r="DNM12" s="93"/>
      <c r="DNN12" s="93"/>
      <c r="DNO12" s="93"/>
      <c r="DNP12" s="93"/>
      <c r="DNQ12" s="93"/>
      <c r="DNR12" s="93"/>
      <c r="DNS12" s="93"/>
      <c r="DNT12" s="93"/>
      <c r="DNU12" s="93"/>
      <c r="DNV12" s="93"/>
      <c r="DNW12" s="93"/>
      <c r="DNX12" s="93"/>
      <c r="DNY12" s="93"/>
      <c r="DNZ12" s="93"/>
      <c r="DOA12" s="93"/>
      <c r="DOB12" s="93"/>
      <c r="DOC12" s="93"/>
      <c r="DOD12" s="93"/>
      <c r="DOE12" s="93"/>
      <c r="DOF12" s="93"/>
      <c r="DOG12" s="93"/>
      <c r="DOH12" s="93"/>
      <c r="DOI12" s="93"/>
      <c r="DOJ12" s="93"/>
      <c r="DOK12" s="93"/>
      <c r="DOL12" s="93"/>
      <c r="DOM12" s="93"/>
      <c r="DON12" s="93"/>
      <c r="DOO12" s="93"/>
      <c r="DOP12" s="93"/>
      <c r="DOQ12" s="93"/>
      <c r="DOR12" s="93"/>
      <c r="DOS12" s="93"/>
      <c r="DOT12" s="93"/>
      <c r="DOU12" s="93"/>
      <c r="DOV12" s="93"/>
      <c r="DOW12" s="93"/>
      <c r="DOX12" s="93"/>
      <c r="DOY12" s="93"/>
      <c r="DOZ12" s="93"/>
      <c r="DPA12" s="93"/>
      <c r="DPB12" s="93"/>
      <c r="DPC12" s="93"/>
      <c r="DPD12" s="93"/>
      <c r="DPE12" s="93"/>
      <c r="DPF12" s="93"/>
      <c r="DPG12" s="93"/>
      <c r="DPH12" s="93"/>
      <c r="DPI12" s="93"/>
      <c r="DPJ12" s="93"/>
      <c r="DPK12" s="93"/>
      <c r="DPL12" s="93"/>
      <c r="DPM12" s="93"/>
      <c r="DPN12" s="93"/>
      <c r="DPO12" s="93"/>
      <c r="DPP12" s="93"/>
      <c r="DPQ12" s="93"/>
      <c r="DPR12" s="93"/>
      <c r="DPS12" s="93"/>
      <c r="DPT12" s="93"/>
      <c r="DPU12" s="93"/>
      <c r="DPV12" s="93"/>
      <c r="DPW12" s="93"/>
      <c r="DPX12" s="93"/>
      <c r="DPY12" s="93"/>
      <c r="DPZ12" s="93"/>
      <c r="DQA12" s="93"/>
      <c r="DQB12" s="93"/>
      <c r="DQC12" s="93"/>
      <c r="DQD12" s="93"/>
      <c r="DQE12" s="93"/>
      <c r="DQF12" s="93"/>
      <c r="DQG12" s="93"/>
      <c r="DQH12" s="93"/>
      <c r="DQI12" s="93"/>
      <c r="DQJ12" s="93"/>
      <c r="DQK12" s="93"/>
      <c r="DQL12" s="93"/>
      <c r="DQM12" s="93"/>
      <c r="DQN12" s="93"/>
      <c r="DQO12" s="93"/>
      <c r="DQP12" s="93"/>
      <c r="DQQ12" s="93"/>
      <c r="DQR12" s="93"/>
      <c r="DQS12" s="93"/>
      <c r="DQT12" s="93"/>
      <c r="DQU12" s="93"/>
      <c r="DQV12" s="93"/>
      <c r="DQW12" s="93"/>
      <c r="DQX12" s="93"/>
      <c r="DQY12" s="93"/>
      <c r="DQZ12" s="93"/>
      <c r="DRA12" s="93"/>
      <c r="DRB12" s="93"/>
      <c r="DRC12" s="93"/>
      <c r="DRD12" s="93"/>
      <c r="DRE12" s="93"/>
      <c r="DRF12" s="93"/>
      <c r="DRG12" s="93"/>
      <c r="DRH12" s="93"/>
      <c r="DRI12" s="93"/>
      <c r="DRJ12" s="93"/>
      <c r="DRK12" s="93"/>
      <c r="DRL12" s="93"/>
      <c r="DRM12" s="93"/>
      <c r="DRN12" s="93"/>
      <c r="DRO12" s="93"/>
      <c r="DRP12" s="93"/>
      <c r="DRQ12" s="93"/>
      <c r="DRR12" s="93"/>
      <c r="DRS12" s="93"/>
      <c r="DRT12" s="93"/>
      <c r="DRU12" s="93"/>
      <c r="DRV12" s="93"/>
      <c r="DRW12" s="93"/>
      <c r="DRX12" s="93"/>
      <c r="DRY12" s="93"/>
      <c r="DRZ12" s="93"/>
      <c r="DSA12" s="93"/>
      <c r="DSB12" s="93"/>
      <c r="DSC12" s="93"/>
      <c r="DSD12" s="93"/>
      <c r="DSE12" s="93"/>
      <c r="DSF12" s="93"/>
      <c r="DSG12" s="93"/>
      <c r="DSH12" s="93"/>
      <c r="DSI12" s="93"/>
      <c r="DSJ12" s="93"/>
      <c r="DSK12" s="93"/>
      <c r="DSL12" s="93"/>
      <c r="DSM12" s="93"/>
      <c r="DSN12" s="93"/>
      <c r="DSO12" s="93"/>
      <c r="DSP12" s="93"/>
      <c r="DSQ12" s="93"/>
      <c r="DSR12" s="93"/>
      <c r="DSS12" s="93"/>
      <c r="DST12" s="93"/>
      <c r="DSU12" s="93"/>
      <c r="DSV12" s="93"/>
      <c r="DSW12" s="93"/>
      <c r="DSX12" s="93"/>
      <c r="DSY12" s="93"/>
      <c r="DSZ12" s="93"/>
      <c r="DTA12" s="93"/>
      <c r="DTB12" s="93"/>
      <c r="DTC12" s="93"/>
      <c r="DTD12" s="93"/>
      <c r="DTE12" s="93"/>
      <c r="DTF12" s="93"/>
      <c r="DTG12" s="93"/>
      <c r="DTH12" s="93"/>
      <c r="DTI12" s="93"/>
      <c r="DTJ12" s="93"/>
      <c r="DTK12" s="93"/>
      <c r="DTL12" s="93"/>
      <c r="DTM12" s="93"/>
      <c r="DTN12" s="93"/>
      <c r="DTO12" s="93"/>
      <c r="DTP12" s="93"/>
      <c r="DTQ12" s="93"/>
      <c r="DTR12" s="93"/>
      <c r="DTS12" s="93"/>
      <c r="DTT12" s="93"/>
      <c r="DTU12" s="93"/>
      <c r="DTV12" s="93"/>
      <c r="DTW12" s="93"/>
      <c r="DTX12" s="93"/>
      <c r="DTY12" s="93"/>
      <c r="DTZ12" s="93"/>
      <c r="DUA12" s="93"/>
      <c r="DUB12" s="93"/>
      <c r="DUC12" s="93"/>
      <c r="DUD12" s="93"/>
      <c r="DUE12" s="93"/>
      <c r="DUF12" s="93"/>
      <c r="DUG12" s="93"/>
      <c r="DUH12" s="93"/>
      <c r="DUI12" s="93"/>
      <c r="DUJ12" s="93"/>
      <c r="DUK12" s="93"/>
      <c r="DUL12" s="93"/>
      <c r="DUM12" s="93"/>
      <c r="DUN12" s="93"/>
      <c r="DUO12" s="93"/>
      <c r="DUP12" s="93"/>
      <c r="DUQ12" s="93"/>
      <c r="DUR12" s="93"/>
      <c r="DUS12" s="93"/>
      <c r="DUT12" s="93"/>
      <c r="DUU12" s="93"/>
      <c r="DUV12" s="93"/>
      <c r="DUW12" s="93"/>
      <c r="DUX12" s="93"/>
      <c r="DUY12" s="93"/>
      <c r="DUZ12" s="93"/>
      <c r="DVA12" s="93"/>
      <c r="DVB12" s="93"/>
      <c r="DVC12" s="93"/>
      <c r="DVD12" s="93"/>
      <c r="DVE12" s="93"/>
      <c r="DVF12" s="93"/>
      <c r="DVG12" s="93"/>
      <c r="DVH12" s="93"/>
      <c r="DVI12" s="93"/>
      <c r="DVJ12" s="93"/>
      <c r="DVK12" s="93"/>
      <c r="DVL12" s="93"/>
      <c r="DVM12" s="93"/>
      <c r="DVN12" s="93"/>
      <c r="DVO12" s="93"/>
      <c r="DVP12" s="93"/>
      <c r="DVQ12" s="93"/>
      <c r="DVR12" s="93"/>
      <c r="DVS12" s="93"/>
      <c r="DVT12" s="93"/>
      <c r="DVU12" s="93"/>
      <c r="DVV12" s="93"/>
      <c r="DVW12" s="93"/>
      <c r="DVX12" s="93"/>
      <c r="DVY12" s="93"/>
      <c r="DVZ12" s="93"/>
      <c r="DWA12" s="93"/>
      <c r="DWB12" s="93"/>
      <c r="DWC12" s="93"/>
      <c r="DWD12" s="93"/>
      <c r="DWE12" s="93"/>
      <c r="DWF12" s="93"/>
      <c r="DWG12" s="93"/>
      <c r="DWH12" s="93"/>
      <c r="DWI12" s="93"/>
      <c r="DWJ12" s="93"/>
      <c r="DWK12" s="93"/>
      <c r="DWL12" s="93"/>
      <c r="DWM12" s="93"/>
      <c r="DWN12" s="93"/>
      <c r="DWO12" s="93"/>
      <c r="DWP12" s="93"/>
      <c r="DWQ12" s="93"/>
      <c r="DWR12" s="93"/>
      <c r="DWS12" s="93"/>
      <c r="DWT12" s="93"/>
      <c r="DWU12" s="93"/>
      <c r="DWV12" s="93"/>
      <c r="DWW12" s="93"/>
      <c r="DWX12" s="93"/>
      <c r="DWY12" s="93"/>
      <c r="DWZ12" s="93"/>
      <c r="DXA12" s="93"/>
      <c r="DXB12" s="93"/>
      <c r="DXC12" s="93"/>
      <c r="DXD12" s="93"/>
      <c r="DXE12" s="93"/>
      <c r="DXF12" s="93"/>
      <c r="DXG12" s="93"/>
      <c r="DXH12" s="93"/>
      <c r="DXI12" s="93"/>
      <c r="DXJ12" s="93"/>
      <c r="DXK12" s="93"/>
      <c r="DXL12" s="93"/>
      <c r="DXM12" s="93"/>
      <c r="DXN12" s="93"/>
      <c r="DXO12" s="93"/>
      <c r="DXP12" s="93"/>
      <c r="DXQ12" s="93"/>
      <c r="DXR12" s="93"/>
      <c r="DXS12" s="93"/>
      <c r="DXT12" s="93"/>
      <c r="DXU12" s="93"/>
      <c r="DXV12" s="93"/>
      <c r="DXW12" s="93"/>
      <c r="DXX12" s="93"/>
      <c r="DXY12" s="93"/>
      <c r="DXZ12" s="93"/>
      <c r="DYA12" s="93"/>
      <c r="DYB12" s="93"/>
      <c r="DYC12" s="93"/>
      <c r="DYD12" s="93"/>
      <c r="DYE12" s="93"/>
      <c r="DYF12" s="93"/>
      <c r="DYG12" s="93"/>
      <c r="DYH12" s="93"/>
      <c r="DYI12" s="93"/>
      <c r="DYJ12" s="93"/>
      <c r="DYK12" s="93"/>
      <c r="DYL12" s="93"/>
      <c r="DYM12" s="93"/>
      <c r="DYN12" s="93"/>
      <c r="DYO12" s="93"/>
      <c r="DYP12" s="93"/>
      <c r="DYQ12" s="93"/>
      <c r="DYR12" s="93"/>
      <c r="DYS12" s="93"/>
      <c r="DYT12" s="93"/>
      <c r="DYU12" s="93"/>
      <c r="DYV12" s="93"/>
      <c r="DYW12" s="93"/>
      <c r="DYX12" s="93"/>
      <c r="DYY12" s="93"/>
      <c r="DYZ12" s="93"/>
      <c r="DZA12" s="93"/>
      <c r="DZB12" s="93"/>
      <c r="DZC12" s="93"/>
      <c r="DZD12" s="93"/>
      <c r="DZE12" s="93"/>
      <c r="DZF12" s="93"/>
      <c r="DZG12" s="93"/>
      <c r="DZH12" s="93"/>
      <c r="DZI12" s="93"/>
      <c r="DZJ12" s="93"/>
      <c r="DZK12" s="93"/>
      <c r="DZL12" s="93"/>
      <c r="DZM12" s="93"/>
      <c r="DZN12" s="93"/>
      <c r="DZO12" s="93"/>
      <c r="DZP12" s="93"/>
      <c r="DZQ12" s="93"/>
      <c r="DZR12" s="93"/>
      <c r="DZS12" s="93"/>
      <c r="DZT12" s="93"/>
      <c r="DZU12" s="93"/>
      <c r="DZV12" s="93"/>
      <c r="DZW12" s="93"/>
      <c r="DZX12" s="93"/>
      <c r="DZY12" s="93"/>
      <c r="DZZ12" s="93"/>
      <c r="EAA12" s="93"/>
      <c r="EAB12" s="93"/>
      <c r="EAC12" s="93"/>
      <c r="EAD12" s="93"/>
      <c r="EAE12" s="93"/>
      <c r="EAF12" s="93"/>
      <c r="EAG12" s="93"/>
      <c r="EAH12" s="93"/>
      <c r="EAI12" s="93"/>
      <c r="EAJ12" s="93"/>
      <c r="EAK12" s="93"/>
      <c r="EAL12" s="93"/>
      <c r="EAM12" s="93"/>
      <c r="EAN12" s="93"/>
      <c r="EAO12" s="93"/>
      <c r="EAP12" s="93"/>
      <c r="EAQ12" s="93"/>
      <c r="EAR12" s="93"/>
      <c r="EAS12" s="93"/>
      <c r="EAT12" s="93"/>
      <c r="EAU12" s="93"/>
      <c r="EAV12" s="93"/>
      <c r="EAW12" s="93"/>
      <c r="EAX12" s="93"/>
      <c r="EAY12" s="93"/>
      <c r="EAZ12" s="93"/>
      <c r="EBA12" s="93"/>
      <c r="EBB12" s="93"/>
      <c r="EBC12" s="93"/>
      <c r="EBD12" s="93"/>
      <c r="EBE12" s="93"/>
      <c r="EBF12" s="93"/>
      <c r="EBG12" s="93"/>
      <c r="EBH12" s="93"/>
      <c r="EBI12" s="93"/>
      <c r="EBJ12" s="93"/>
      <c r="EBK12" s="93"/>
      <c r="EBL12" s="93"/>
      <c r="EBM12" s="93"/>
      <c r="EBN12" s="93"/>
      <c r="EBO12" s="93"/>
      <c r="EBP12" s="93"/>
      <c r="EBQ12" s="93"/>
      <c r="EBR12" s="93"/>
      <c r="EBS12" s="93"/>
      <c r="EBT12" s="93"/>
      <c r="EBU12" s="93"/>
      <c r="EBV12" s="93"/>
      <c r="EBW12" s="93"/>
      <c r="EBX12" s="93"/>
      <c r="EBY12" s="93"/>
      <c r="EBZ12" s="93"/>
      <c r="ECA12" s="93"/>
      <c r="ECB12" s="93"/>
      <c r="ECC12" s="93"/>
      <c r="ECD12" s="93"/>
      <c r="ECE12" s="93"/>
      <c r="ECF12" s="93"/>
      <c r="ECG12" s="93"/>
      <c r="ECH12" s="93"/>
      <c r="ECI12" s="93"/>
      <c r="ECJ12" s="93"/>
      <c r="ECK12" s="93"/>
      <c r="ECL12" s="93"/>
      <c r="ECM12" s="93"/>
      <c r="ECN12" s="93"/>
      <c r="ECO12" s="93"/>
      <c r="ECP12" s="93"/>
      <c r="ECQ12" s="93"/>
      <c r="ECR12" s="93"/>
      <c r="ECS12" s="93"/>
      <c r="ECT12" s="93"/>
      <c r="ECU12" s="93"/>
      <c r="ECV12" s="93"/>
      <c r="ECW12" s="93"/>
      <c r="ECX12" s="93"/>
      <c r="ECY12" s="93"/>
      <c r="ECZ12" s="93"/>
      <c r="EDA12" s="93"/>
      <c r="EDB12" s="93"/>
      <c r="EDC12" s="93"/>
      <c r="EDD12" s="93"/>
      <c r="EDE12" s="93"/>
      <c r="EDF12" s="93"/>
      <c r="EDG12" s="93"/>
      <c r="EDH12" s="93"/>
      <c r="EDI12" s="93"/>
      <c r="EDJ12" s="93"/>
      <c r="EDK12" s="93"/>
      <c r="EDL12" s="93"/>
      <c r="EDM12" s="93"/>
      <c r="EDN12" s="93"/>
      <c r="EDO12" s="93"/>
      <c r="EDP12" s="93"/>
      <c r="EDQ12" s="93"/>
      <c r="EDR12" s="93"/>
      <c r="EDS12" s="93"/>
      <c r="EDT12" s="93"/>
      <c r="EDU12" s="93"/>
      <c r="EDV12" s="93"/>
      <c r="EDW12" s="93"/>
      <c r="EDX12" s="93"/>
      <c r="EDY12" s="93"/>
      <c r="EDZ12" s="93"/>
      <c r="EEA12" s="93"/>
      <c r="EEB12" s="93"/>
      <c r="EEC12" s="93"/>
      <c r="EED12" s="93"/>
      <c r="EEE12" s="93"/>
      <c r="EEF12" s="93"/>
      <c r="EEG12" s="93"/>
      <c r="EEH12" s="93"/>
      <c r="EEI12" s="93"/>
      <c r="EEJ12" s="93"/>
      <c r="EEK12" s="93"/>
      <c r="EEL12" s="93"/>
      <c r="EEM12" s="93"/>
      <c r="EEN12" s="93"/>
      <c r="EEO12" s="93"/>
      <c r="EEP12" s="93"/>
      <c r="EEQ12" s="93"/>
      <c r="EER12" s="93"/>
      <c r="EES12" s="93"/>
      <c r="EET12" s="93"/>
      <c r="EEU12" s="93"/>
      <c r="EEV12" s="93"/>
      <c r="EEW12" s="93"/>
      <c r="EEX12" s="93"/>
      <c r="EEY12" s="93"/>
      <c r="EEZ12" s="93"/>
      <c r="EFA12" s="93"/>
      <c r="EFB12" s="93"/>
      <c r="EFC12" s="93"/>
      <c r="EFD12" s="93"/>
      <c r="EFE12" s="93"/>
      <c r="EFF12" s="93"/>
      <c r="EFG12" s="93"/>
      <c r="EFH12" s="93"/>
      <c r="EFI12" s="93"/>
      <c r="EFJ12" s="93"/>
      <c r="EFK12" s="93"/>
      <c r="EFL12" s="93"/>
      <c r="EFM12" s="93"/>
      <c r="EFN12" s="93"/>
      <c r="EFO12" s="93"/>
      <c r="EFP12" s="93"/>
      <c r="EFQ12" s="93"/>
      <c r="EFR12" s="93"/>
      <c r="EFS12" s="93"/>
      <c r="EFT12" s="93"/>
      <c r="EFU12" s="93"/>
      <c r="EFV12" s="93"/>
      <c r="EFW12" s="93"/>
      <c r="EFX12" s="93"/>
      <c r="EFY12" s="93"/>
      <c r="EFZ12" s="93"/>
      <c r="EGA12" s="93"/>
      <c r="EGB12" s="93"/>
      <c r="EGC12" s="93"/>
      <c r="EGD12" s="93"/>
      <c r="EGE12" s="93"/>
      <c r="EGF12" s="93"/>
      <c r="EGG12" s="93"/>
      <c r="EGH12" s="93"/>
      <c r="EGI12" s="93"/>
      <c r="EGJ12" s="93"/>
      <c r="EGK12" s="93"/>
      <c r="EGL12" s="93"/>
      <c r="EGM12" s="93"/>
      <c r="EGN12" s="93"/>
      <c r="EGO12" s="93"/>
      <c r="EGP12" s="93"/>
      <c r="EGQ12" s="93"/>
      <c r="EGR12" s="93"/>
      <c r="EGS12" s="93"/>
      <c r="EGT12" s="93"/>
      <c r="EGU12" s="93"/>
      <c r="EGV12" s="93"/>
      <c r="EGW12" s="93"/>
      <c r="EGX12" s="93"/>
      <c r="EGY12" s="93"/>
      <c r="EGZ12" s="93"/>
      <c r="EHA12" s="93"/>
      <c r="EHB12" s="93"/>
      <c r="EHC12" s="93"/>
      <c r="EHD12" s="93"/>
      <c r="EHE12" s="93"/>
      <c r="EHF12" s="93"/>
      <c r="EHG12" s="93"/>
      <c r="EHH12" s="93"/>
      <c r="EHI12" s="93"/>
      <c r="EHJ12" s="93"/>
      <c r="EHK12" s="93"/>
      <c r="EHL12" s="93"/>
      <c r="EHM12" s="93"/>
      <c r="EHN12" s="93"/>
      <c r="EHO12" s="93"/>
      <c r="EHP12" s="93"/>
      <c r="EHQ12" s="93"/>
      <c r="EHR12" s="93"/>
      <c r="EHS12" s="93"/>
      <c r="EHT12" s="93"/>
      <c r="EHU12" s="93"/>
      <c r="EHV12" s="93"/>
      <c r="EHW12" s="93"/>
      <c r="EHX12" s="93"/>
      <c r="EHY12" s="93"/>
      <c r="EHZ12" s="93"/>
      <c r="EIA12" s="93"/>
      <c r="EIB12" s="93"/>
      <c r="EIC12" s="93"/>
      <c r="EID12" s="93"/>
      <c r="EIE12" s="93"/>
      <c r="EIF12" s="93"/>
      <c r="EIG12" s="93"/>
      <c r="EIH12" s="93"/>
      <c r="EII12" s="93"/>
      <c r="EIJ12" s="93"/>
      <c r="EIK12" s="93"/>
      <c r="EIL12" s="93"/>
      <c r="EIM12" s="93"/>
      <c r="EIN12" s="93"/>
      <c r="EIO12" s="93"/>
      <c r="EIP12" s="93"/>
      <c r="EIQ12" s="93"/>
      <c r="EIR12" s="93"/>
      <c r="EIS12" s="93"/>
      <c r="EIT12" s="93"/>
      <c r="EIU12" s="93"/>
      <c r="EIV12" s="93"/>
      <c r="EIW12" s="93"/>
      <c r="EIX12" s="93"/>
      <c r="EIY12" s="93"/>
      <c r="EIZ12" s="93"/>
      <c r="EJA12" s="93"/>
      <c r="EJB12" s="93"/>
      <c r="EJC12" s="93"/>
      <c r="EJD12" s="93"/>
      <c r="EJE12" s="93"/>
      <c r="EJF12" s="93"/>
      <c r="EJG12" s="93"/>
      <c r="EJH12" s="93"/>
      <c r="EJI12" s="93"/>
      <c r="EJJ12" s="93"/>
      <c r="EJK12" s="93"/>
      <c r="EJL12" s="93"/>
      <c r="EJM12" s="93"/>
      <c r="EJN12" s="93"/>
      <c r="EJO12" s="93"/>
      <c r="EJP12" s="93"/>
      <c r="EJQ12" s="93"/>
      <c r="EJR12" s="93"/>
      <c r="EJS12" s="93"/>
      <c r="EJT12" s="93"/>
      <c r="EJU12" s="93"/>
      <c r="EJV12" s="93"/>
      <c r="EJW12" s="93"/>
      <c r="EJX12" s="93"/>
      <c r="EJY12" s="93"/>
      <c r="EJZ12" s="93"/>
      <c r="EKA12" s="93"/>
      <c r="EKB12" s="93"/>
      <c r="EKC12" s="93"/>
      <c r="EKD12" s="93"/>
      <c r="EKE12" s="93"/>
      <c r="EKF12" s="93"/>
      <c r="EKG12" s="93"/>
      <c r="EKH12" s="93"/>
      <c r="EKI12" s="93"/>
      <c r="EKJ12" s="93"/>
      <c r="EKK12" s="93"/>
      <c r="EKL12" s="93"/>
      <c r="EKM12" s="93"/>
      <c r="EKN12" s="93"/>
      <c r="EKO12" s="93"/>
      <c r="EKP12" s="93"/>
      <c r="EKQ12" s="93"/>
      <c r="EKR12" s="93"/>
      <c r="EKS12" s="93"/>
      <c r="EKT12" s="93"/>
      <c r="EKU12" s="93"/>
      <c r="EKV12" s="93"/>
      <c r="EKW12" s="93"/>
      <c r="EKX12" s="93"/>
      <c r="EKY12" s="93"/>
      <c r="EKZ12" s="93"/>
      <c r="ELA12" s="93"/>
      <c r="ELB12" s="93"/>
      <c r="ELC12" s="93"/>
      <c r="ELD12" s="93"/>
      <c r="ELE12" s="93"/>
      <c r="ELF12" s="93"/>
      <c r="ELG12" s="93"/>
      <c r="ELH12" s="93"/>
      <c r="ELI12" s="93"/>
      <c r="ELJ12" s="93"/>
      <c r="ELK12" s="93"/>
      <c r="ELL12" s="93"/>
      <c r="ELM12" s="93"/>
      <c r="ELN12" s="93"/>
      <c r="ELO12" s="93"/>
      <c r="ELP12" s="93"/>
      <c r="ELQ12" s="93"/>
      <c r="ELR12" s="93"/>
      <c r="ELS12" s="93"/>
      <c r="ELT12" s="93"/>
      <c r="ELU12" s="93"/>
      <c r="ELV12" s="93"/>
      <c r="ELW12" s="93"/>
      <c r="ELX12" s="93"/>
      <c r="ELY12" s="93"/>
      <c r="ELZ12" s="93"/>
      <c r="EMA12" s="93"/>
      <c r="EMB12" s="93"/>
      <c r="EMC12" s="93"/>
      <c r="EMD12" s="93"/>
      <c r="EME12" s="93"/>
      <c r="EMF12" s="93"/>
      <c r="EMG12" s="93"/>
      <c r="EMH12" s="93"/>
      <c r="EMI12" s="93"/>
      <c r="EMJ12" s="93"/>
      <c r="EMK12" s="93"/>
      <c r="EML12" s="93"/>
      <c r="EMM12" s="93"/>
      <c r="EMN12" s="93"/>
      <c r="EMO12" s="93"/>
      <c r="EMP12" s="93"/>
      <c r="EMQ12" s="93"/>
      <c r="EMR12" s="93"/>
      <c r="EMS12" s="93"/>
      <c r="EMT12" s="93"/>
      <c r="EMU12" s="93"/>
      <c r="EMV12" s="93"/>
      <c r="EMW12" s="93"/>
      <c r="EMX12" s="93"/>
      <c r="EMY12" s="93"/>
      <c r="EMZ12" s="93"/>
      <c r="ENA12" s="93"/>
      <c r="ENB12" s="93"/>
      <c r="ENC12" s="93"/>
      <c r="END12" s="93"/>
      <c r="ENE12" s="93"/>
      <c r="ENF12" s="93"/>
      <c r="ENG12" s="93"/>
      <c r="ENH12" s="93"/>
      <c r="ENI12" s="93"/>
      <c r="ENJ12" s="93"/>
      <c r="ENK12" s="93"/>
      <c r="ENL12" s="93"/>
      <c r="ENM12" s="93"/>
      <c r="ENN12" s="93"/>
      <c r="ENO12" s="93"/>
      <c r="ENP12" s="93"/>
      <c r="ENQ12" s="93"/>
      <c r="ENR12" s="93"/>
      <c r="ENS12" s="93"/>
      <c r="ENT12" s="93"/>
      <c r="ENU12" s="93"/>
      <c r="ENV12" s="93"/>
      <c r="ENW12" s="93"/>
      <c r="ENX12" s="93"/>
      <c r="ENY12" s="93"/>
      <c r="ENZ12" s="93"/>
      <c r="EOA12" s="93"/>
      <c r="EOB12" s="93"/>
      <c r="EOC12" s="93"/>
      <c r="EOD12" s="93"/>
      <c r="EOE12" s="93"/>
      <c r="EOF12" s="93"/>
      <c r="EOG12" s="93"/>
      <c r="EOH12" s="93"/>
      <c r="EOI12" s="93"/>
      <c r="EOJ12" s="93"/>
      <c r="EOK12" s="93"/>
      <c r="EOL12" s="93"/>
      <c r="EOM12" s="93"/>
      <c r="EON12" s="93"/>
      <c r="EOO12" s="93"/>
      <c r="EOP12" s="93"/>
      <c r="EOQ12" s="93"/>
      <c r="EOR12" s="93"/>
      <c r="EOS12" s="93"/>
      <c r="EOT12" s="93"/>
      <c r="EOU12" s="93"/>
      <c r="EOV12" s="93"/>
      <c r="EOW12" s="93"/>
      <c r="EOX12" s="93"/>
      <c r="EOY12" s="93"/>
      <c r="EOZ12" s="93"/>
      <c r="EPA12" s="93"/>
      <c r="EPB12" s="93"/>
      <c r="EPC12" s="93"/>
      <c r="EPD12" s="93"/>
      <c r="EPE12" s="93"/>
      <c r="EPF12" s="93"/>
      <c r="EPG12" s="93"/>
      <c r="EPH12" s="93"/>
      <c r="EPI12" s="93"/>
      <c r="EPJ12" s="93"/>
      <c r="EPK12" s="93"/>
      <c r="EPL12" s="93"/>
      <c r="EPM12" s="93"/>
      <c r="EPN12" s="93"/>
      <c r="EPO12" s="93"/>
      <c r="EPP12" s="93"/>
      <c r="EPQ12" s="93"/>
      <c r="EPR12" s="93"/>
      <c r="EPS12" s="93"/>
      <c r="EPT12" s="93"/>
      <c r="EPU12" s="93"/>
      <c r="EPV12" s="93"/>
      <c r="EPW12" s="93"/>
      <c r="EPX12" s="93"/>
      <c r="EPY12" s="93"/>
      <c r="EPZ12" s="93"/>
      <c r="EQA12" s="93"/>
      <c r="EQB12" s="93"/>
      <c r="EQC12" s="93"/>
      <c r="EQD12" s="93"/>
      <c r="EQE12" s="93"/>
      <c r="EQF12" s="93"/>
      <c r="EQG12" s="93"/>
      <c r="EQH12" s="93"/>
      <c r="EQI12" s="93"/>
      <c r="EQJ12" s="93"/>
      <c r="EQK12" s="93"/>
      <c r="EQL12" s="93"/>
      <c r="EQM12" s="93"/>
      <c r="EQN12" s="93"/>
      <c r="EQO12" s="93"/>
      <c r="EQP12" s="93"/>
      <c r="EQQ12" s="93"/>
      <c r="EQR12" s="93"/>
      <c r="EQS12" s="93"/>
      <c r="EQT12" s="93"/>
      <c r="EQU12" s="93"/>
      <c r="EQV12" s="93"/>
      <c r="EQW12" s="93"/>
      <c r="EQX12" s="93"/>
      <c r="EQY12" s="93"/>
      <c r="EQZ12" s="93"/>
      <c r="ERA12" s="93"/>
      <c r="ERB12" s="93"/>
      <c r="ERC12" s="93"/>
      <c r="ERD12" s="93"/>
      <c r="ERE12" s="93"/>
      <c r="ERF12" s="93"/>
      <c r="ERG12" s="93"/>
      <c r="ERH12" s="93"/>
      <c r="ERI12" s="93"/>
      <c r="ERJ12" s="93"/>
      <c r="ERK12" s="93"/>
      <c r="ERL12" s="93"/>
      <c r="ERM12" s="93"/>
      <c r="ERN12" s="93"/>
      <c r="ERO12" s="93"/>
      <c r="ERP12" s="93"/>
      <c r="ERQ12" s="93"/>
      <c r="ERR12" s="93"/>
      <c r="ERS12" s="93"/>
      <c r="ERT12" s="93"/>
      <c r="ERU12" s="93"/>
      <c r="ERV12" s="93"/>
      <c r="ERW12" s="93"/>
      <c r="ERX12" s="93"/>
      <c r="ERY12" s="93"/>
      <c r="ERZ12" s="93"/>
      <c r="ESA12" s="93"/>
      <c r="ESB12" s="93"/>
      <c r="ESC12" s="93"/>
      <c r="ESD12" s="93"/>
      <c r="ESE12" s="93"/>
      <c r="ESF12" s="93"/>
      <c r="ESG12" s="93"/>
      <c r="ESH12" s="93"/>
      <c r="ESI12" s="93"/>
      <c r="ESJ12" s="93"/>
      <c r="ESK12" s="93"/>
      <c r="ESL12" s="93"/>
      <c r="ESM12" s="93"/>
      <c r="ESN12" s="93"/>
      <c r="ESO12" s="93"/>
      <c r="ESP12" s="93"/>
      <c r="ESQ12" s="93"/>
      <c r="ESR12" s="93"/>
      <c r="ESS12" s="93"/>
      <c r="EST12" s="93"/>
      <c r="ESU12" s="93"/>
      <c r="ESV12" s="93"/>
      <c r="ESW12" s="93"/>
      <c r="ESX12" s="93"/>
      <c r="ESY12" s="93"/>
      <c r="ESZ12" s="93"/>
      <c r="ETA12" s="93"/>
      <c r="ETB12" s="93"/>
      <c r="ETC12" s="93"/>
      <c r="ETD12" s="93"/>
      <c r="ETE12" s="93"/>
      <c r="ETF12" s="93"/>
      <c r="ETG12" s="93"/>
      <c r="ETH12" s="93"/>
      <c r="ETI12" s="93"/>
      <c r="ETJ12" s="93"/>
      <c r="ETK12" s="93"/>
      <c r="ETL12" s="93"/>
      <c r="ETM12" s="93"/>
      <c r="ETN12" s="93"/>
      <c r="ETO12" s="93"/>
      <c r="ETP12" s="93"/>
      <c r="ETQ12" s="93"/>
      <c r="ETR12" s="93"/>
      <c r="ETS12" s="93"/>
      <c r="ETT12" s="93"/>
      <c r="ETU12" s="93"/>
      <c r="ETV12" s="93"/>
      <c r="ETW12" s="93"/>
      <c r="ETX12" s="93"/>
      <c r="ETY12" s="93"/>
      <c r="ETZ12" s="93"/>
      <c r="EUA12" s="93"/>
      <c r="EUB12" s="93"/>
      <c r="EUC12" s="93"/>
      <c r="EUD12" s="93"/>
      <c r="EUE12" s="93"/>
      <c r="EUF12" s="93"/>
      <c r="EUG12" s="93"/>
      <c r="EUH12" s="93"/>
      <c r="EUI12" s="93"/>
      <c r="EUJ12" s="93"/>
      <c r="EUK12" s="93"/>
      <c r="EUL12" s="93"/>
      <c r="EUM12" s="93"/>
      <c r="EUN12" s="93"/>
      <c r="EUO12" s="93"/>
      <c r="EUP12" s="93"/>
      <c r="EUQ12" s="93"/>
      <c r="EUR12" s="93"/>
      <c r="EUS12" s="93"/>
      <c r="EUT12" s="93"/>
      <c r="EUU12" s="93"/>
      <c r="EUV12" s="93"/>
      <c r="EUW12" s="93"/>
      <c r="EUX12" s="93"/>
      <c r="EUY12" s="93"/>
      <c r="EUZ12" s="93"/>
      <c r="EVA12" s="93"/>
      <c r="EVB12" s="93"/>
      <c r="EVC12" s="93"/>
      <c r="EVD12" s="93"/>
      <c r="EVE12" s="93"/>
      <c r="EVF12" s="93"/>
      <c r="EVG12" s="93"/>
      <c r="EVH12" s="93"/>
      <c r="EVI12" s="93"/>
      <c r="EVJ12" s="93"/>
      <c r="EVK12" s="93"/>
      <c r="EVL12" s="93"/>
      <c r="EVM12" s="93"/>
      <c r="EVN12" s="93"/>
      <c r="EVO12" s="93"/>
      <c r="EVP12" s="93"/>
      <c r="EVQ12" s="93"/>
      <c r="EVR12" s="93"/>
      <c r="EVS12" s="93"/>
      <c r="EVT12" s="93"/>
      <c r="EVU12" s="93"/>
      <c r="EVV12" s="93"/>
      <c r="EVW12" s="93"/>
      <c r="EVX12" s="93"/>
      <c r="EVY12" s="93"/>
      <c r="EVZ12" s="93"/>
      <c r="EWA12" s="93"/>
      <c r="EWB12" s="93"/>
      <c r="EWC12" s="93"/>
      <c r="EWD12" s="93"/>
      <c r="EWE12" s="93"/>
      <c r="EWF12" s="93"/>
      <c r="EWG12" s="93"/>
      <c r="EWH12" s="93"/>
      <c r="EWI12" s="93"/>
      <c r="EWJ12" s="93"/>
      <c r="EWK12" s="93"/>
      <c r="EWL12" s="93"/>
      <c r="EWM12" s="93"/>
      <c r="EWN12" s="93"/>
      <c r="EWO12" s="93"/>
      <c r="EWP12" s="93"/>
      <c r="EWQ12" s="93"/>
      <c r="EWR12" s="93"/>
      <c r="EWS12" s="93"/>
      <c r="EWT12" s="93"/>
      <c r="EWU12" s="93"/>
      <c r="EWV12" s="93"/>
      <c r="EWW12" s="93"/>
      <c r="EWX12" s="93"/>
      <c r="EWY12" s="93"/>
      <c r="EWZ12" s="93"/>
      <c r="EXA12" s="93"/>
      <c r="EXB12" s="93"/>
      <c r="EXC12" s="93"/>
      <c r="EXD12" s="93"/>
      <c r="EXE12" s="93"/>
      <c r="EXF12" s="93"/>
      <c r="EXG12" s="93"/>
      <c r="EXH12" s="93"/>
      <c r="EXI12" s="93"/>
      <c r="EXJ12" s="93"/>
      <c r="EXK12" s="93"/>
      <c r="EXL12" s="93"/>
      <c r="EXM12" s="93"/>
      <c r="EXN12" s="93"/>
      <c r="EXO12" s="93"/>
      <c r="EXP12" s="93"/>
      <c r="EXQ12" s="93"/>
      <c r="EXR12" s="93"/>
      <c r="EXS12" s="93"/>
      <c r="EXT12" s="93"/>
      <c r="EXU12" s="93"/>
      <c r="EXV12" s="93"/>
      <c r="EXW12" s="93"/>
      <c r="EXX12" s="93"/>
      <c r="EXY12" s="93"/>
      <c r="EXZ12" s="93"/>
      <c r="EYA12" s="93"/>
      <c r="EYB12" s="93"/>
      <c r="EYC12" s="93"/>
      <c r="EYD12" s="93"/>
      <c r="EYE12" s="93"/>
      <c r="EYF12" s="93"/>
      <c r="EYG12" s="93"/>
      <c r="EYH12" s="93"/>
      <c r="EYI12" s="93"/>
      <c r="EYJ12" s="93"/>
      <c r="EYK12" s="93"/>
      <c r="EYL12" s="93"/>
      <c r="EYM12" s="93"/>
      <c r="EYN12" s="93"/>
      <c r="EYO12" s="93"/>
      <c r="EYP12" s="93"/>
      <c r="EYQ12" s="93"/>
      <c r="EYR12" s="93"/>
      <c r="EYS12" s="93"/>
      <c r="EYT12" s="93"/>
      <c r="EYU12" s="93"/>
      <c r="EYV12" s="93"/>
      <c r="EYW12" s="93"/>
      <c r="EYX12" s="93"/>
      <c r="EYY12" s="93"/>
      <c r="EYZ12" s="93"/>
      <c r="EZA12" s="93"/>
      <c r="EZB12" s="93"/>
      <c r="EZC12" s="93"/>
      <c r="EZD12" s="93"/>
      <c r="EZE12" s="93"/>
      <c r="EZF12" s="93"/>
      <c r="EZG12" s="93"/>
      <c r="EZH12" s="93"/>
      <c r="EZI12" s="93"/>
      <c r="EZJ12" s="93"/>
      <c r="EZK12" s="93"/>
      <c r="EZL12" s="93"/>
      <c r="EZM12" s="93"/>
      <c r="EZN12" s="93"/>
      <c r="EZO12" s="93"/>
      <c r="EZP12" s="93"/>
      <c r="EZQ12" s="93"/>
      <c r="EZR12" s="93"/>
      <c r="EZS12" s="93"/>
      <c r="EZT12" s="93"/>
      <c r="EZU12" s="93"/>
      <c r="EZV12" s="93"/>
      <c r="EZW12" s="93"/>
      <c r="EZX12" s="93"/>
      <c r="EZY12" s="93"/>
      <c r="EZZ12" s="93"/>
      <c r="FAA12" s="93"/>
      <c r="FAB12" s="93"/>
      <c r="FAC12" s="93"/>
      <c r="FAD12" s="93"/>
      <c r="FAE12" s="93"/>
      <c r="FAF12" s="93"/>
      <c r="FAG12" s="93"/>
      <c r="FAH12" s="93"/>
      <c r="FAI12" s="93"/>
      <c r="FAJ12" s="93"/>
      <c r="FAK12" s="93"/>
      <c r="FAL12" s="93"/>
      <c r="FAM12" s="93"/>
      <c r="FAN12" s="93"/>
      <c r="FAO12" s="93"/>
      <c r="FAP12" s="93"/>
      <c r="FAQ12" s="93"/>
      <c r="FAR12" s="93"/>
      <c r="FAS12" s="93"/>
      <c r="FAT12" s="93"/>
      <c r="FAU12" s="93"/>
      <c r="FAV12" s="93"/>
      <c r="FAW12" s="93"/>
      <c r="FAX12" s="93"/>
      <c r="FAY12" s="93"/>
      <c r="FAZ12" s="93"/>
      <c r="FBA12" s="93"/>
      <c r="FBB12" s="93"/>
      <c r="FBC12" s="93"/>
      <c r="FBD12" s="93"/>
      <c r="FBE12" s="93"/>
      <c r="FBF12" s="93"/>
      <c r="FBG12" s="93"/>
      <c r="FBH12" s="93"/>
      <c r="FBI12" s="93"/>
      <c r="FBJ12" s="93"/>
      <c r="FBK12" s="93"/>
      <c r="FBL12" s="93"/>
      <c r="FBM12" s="93"/>
      <c r="FBN12" s="93"/>
      <c r="FBO12" s="93"/>
      <c r="FBP12" s="93"/>
      <c r="FBQ12" s="93"/>
      <c r="FBR12" s="93"/>
      <c r="FBS12" s="93"/>
      <c r="FBT12" s="93"/>
      <c r="FBU12" s="93"/>
      <c r="FBV12" s="93"/>
      <c r="FBW12" s="93"/>
      <c r="FBX12" s="93"/>
      <c r="FBY12" s="93"/>
      <c r="FBZ12" s="93"/>
      <c r="FCA12" s="93"/>
      <c r="FCB12" s="93"/>
      <c r="FCC12" s="93"/>
      <c r="FCD12" s="93"/>
      <c r="FCE12" s="93"/>
      <c r="FCF12" s="93"/>
      <c r="FCG12" s="93"/>
      <c r="FCH12" s="93"/>
      <c r="FCI12" s="93"/>
      <c r="FCJ12" s="93"/>
      <c r="FCK12" s="93"/>
      <c r="FCL12" s="93"/>
      <c r="FCM12" s="93"/>
      <c r="FCN12" s="93"/>
      <c r="FCO12" s="93"/>
      <c r="FCP12" s="93"/>
      <c r="FCQ12" s="93"/>
      <c r="FCR12" s="93"/>
      <c r="FCS12" s="93"/>
      <c r="FCT12" s="93"/>
      <c r="FCU12" s="93"/>
      <c r="FCV12" s="93"/>
      <c r="FCW12" s="93"/>
      <c r="FCX12" s="93"/>
      <c r="FCY12" s="93"/>
      <c r="FCZ12" s="93"/>
      <c r="FDA12" s="93"/>
      <c r="FDB12" s="93"/>
      <c r="FDC12" s="93"/>
      <c r="FDD12" s="93"/>
      <c r="FDE12" s="93"/>
      <c r="FDF12" s="93"/>
      <c r="FDG12" s="93"/>
      <c r="FDH12" s="93"/>
      <c r="FDI12" s="93"/>
      <c r="FDJ12" s="93"/>
      <c r="FDK12" s="93"/>
      <c r="FDL12" s="93"/>
      <c r="FDM12" s="93"/>
      <c r="FDN12" s="93"/>
      <c r="FDO12" s="93"/>
      <c r="FDP12" s="93"/>
      <c r="FDQ12" s="93"/>
      <c r="FDR12" s="93"/>
      <c r="FDS12" s="93"/>
      <c r="FDT12" s="93"/>
      <c r="FDU12" s="93"/>
      <c r="FDV12" s="93"/>
      <c r="FDW12" s="93"/>
      <c r="FDX12" s="93"/>
      <c r="FDY12" s="93"/>
      <c r="FDZ12" s="93"/>
      <c r="FEA12" s="93"/>
      <c r="FEB12" s="93"/>
      <c r="FEC12" s="93"/>
      <c r="FED12" s="93"/>
      <c r="FEE12" s="93"/>
      <c r="FEF12" s="93"/>
      <c r="FEG12" s="93"/>
      <c r="FEH12" s="93"/>
      <c r="FEI12" s="93"/>
      <c r="FEJ12" s="93"/>
      <c r="FEK12" s="93"/>
      <c r="FEL12" s="93"/>
      <c r="FEM12" s="93"/>
      <c r="FEN12" s="93"/>
      <c r="FEO12" s="93"/>
      <c r="FEP12" s="93"/>
      <c r="FEQ12" s="93"/>
      <c r="FER12" s="93"/>
      <c r="FES12" s="93"/>
      <c r="FET12" s="93"/>
      <c r="FEU12" s="93"/>
      <c r="FEV12" s="93"/>
      <c r="FEW12" s="93"/>
      <c r="FEX12" s="93"/>
      <c r="FEY12" s="93"/>
      <c r="FEZ12" s="93"/>
      <c r="FFA12" s="93"/>
      <c r="FFB12" s="93"/>
      <c r="FFC12" s="93"/>
      <c r="FFD12" s="93"/>
      <c r="FFE12" s="93"/>
      <c r="FFF12" s="93"/>
      <c r="FFG12" s="93"/>
      <c r="FFH12" s="93"/>
      <c r="FFI12" s="93"/>
      <c r="FFJ12" s="93"/>
      <c r="FFK12" s="93"/>
      <c r="FFL12" s="93"/>
      <c r="FFM12" s="93"/>
      <c r="FFN12" s="93"/>
      <c r="FFO12" s="93"/>
      <c r="FFP12" s="93"/>
      <c r="FFQ12" s="93"/>
      <c r="FFR12" s="93"/>
      <c r="FFS12" s="93"/>
      <c r="FFT12" s="93"/>
      <c r="FFU12" s="93"/>
      <c r="FFV12" s="93"/>
      <c r="FFW12" s="93"/>
      <c r="FFX12" s="93"/>
      <c r="FFY12" s="93"/>
      <c r="FFZ12" s="93"/>
      <c r="FGA12" s="93"/>
      <c r="FGB12" s="93"/>
      <c r="FGC12" s="93"/>
      <c r="FGD12" s="93"/>
      <c r="FGE12" s="93"/>
      <c r="FGF12" s="93"/>
      <c r="FGG12" s="93"/>
      <c r="FGH12" s="93"/>
      <c r="FGI12" s="93"/>
      <c r="FGJ12" s="93"/>
      <c r="FGK12" s="93"/>
      <c r="FGL12" s="93"/>
      <c r="FGM12" s="93"/>
      <c r="FGN12" s="93"/>
      <c r="FGO12" s="93"/>
      <c r="FGP12" s="93"/>
      <c r="FGQ12" s="93"/>
      <c r="FGR12" s="93"/>
      <c r="FGS12" s="93"/>
      <c r="FGT12" s="93"/>
      <c r="FGU12" s="93"/>
      <c r="FGV12" s="93"/>
      <c r="FGW12" s="93"/>
      <c r="FGX12" s="93"/>
      <c r="FGY12" s="93"/>
      <c r="FGZ12" s="93"/>
      <c r="FHA12" s="93"/>
      <c r="FHB12" s="93"/>
      <c r="FHC12" s="93"/>
      <c r="FHD12" s="93"/>
      <c r="FHE12" s="93"/>
      <c r="FHF12" s="93"/>
      <c r="FHG12" s="93"/>
      <c r="FHH12" s="93"/>
      <c r="FHI12" s="93"/>
      <c r="FHJ12" s="93"/>
      <c r="FHK12" s="93"/>
      <c r="FHL12" s="93"/>
      <c r="FHM12" s="93"/>
      <c r="FHN12" s="93"/>
      <c r="FHO12" s="93"/>
      <c r="FHP12" s="93"/>
      <c r="FHQ12" s="93"/>
      <c r="FHR12" s="93"/>
      <c r="FHS12" s="93"/>
      <c r="FHT12" s="93"/>
      <c r="FHU12" s="93"/>
      <c r="FHV12" s="93"/>
      <c r="FHW12" s="93"/>
      <c r="FHX12" s="93"/>
      <c r="FHY12" s="93"/>
      <c r="FHZ12" s="93"/>
      <c r="FIA12" s="93"/>
      <c r="FIB12" s="93"/>
      <c r="FIC12" s="93"/>
      <c r="FID12" s="93"/>
      <c r="FIE12" s="93"/>
      <c r="FIF12" s="93"/>
      <c r="FIG12" s="93"/>
      <c r="FIH12" s="93"/>
      <c r="FII12" s="93"/>
      <c r="FIJ12" s="93"/>
      <c r="FIK12" s="93"/>
      <c r="FIL12" s="93"/>
      <c r="FIM12" s="93"/>
      <c r="FIN12" s="93"/>
      <c r="FIO12" s="93"/>
      <c r="FIP12" s="93"/>
      <c r="FIQ12" s="93"/>
      <c r="FIR12" s="93"/>
      <c r="FIS12" s="93"/>
      <c r="FIT12" s="93"/>
      <c r="FIU12" s="93"/>
      <c r="FIV12" s="93"/>
      <c r="FIW12" s="93"/>
      <c r="FIX12" s="93"/>
      <c r="FIY12" s="93"/>
      <c r="FIZ12" s="93"/>
      <c r="FJA12" s="93"/>
      <c r="FJB12" s="93"/>
      <c r="FJC12" s="93"/>
      <c r="FJD12" s="93"/>
      <c r="FJE12" s="93"/>
      <c r="FJF12" s="93"/>
      <c r="FJG12" s="93"/>
      <c r="FJH12" s="93"/>
      <c r="FJI12" s="93"/>
      <c r="FJJ12" s="93"/>
      <c r="FJK12" s="93"/>
      <c r="FJL12" s="93"/>
      <c r="FJM12" s="93"/>
      <c r="FJN12" s="93"/>
      <c r="FJO12" s="93"/>
      <c r="FJP12" s="93"/>
      <c r="FJQ12" s="93"/>
      <c r="FJR12" s="93"/>
      <c r="FJS12" s="93"/>
      <c r="FJT12" s="93"/>
      <c r="FJU12" s="93"/>
      <c r="FJV12" s="93"/>
      <c r="FJW12" s="93"/>
      <c r="FJX12" s="93"/>
      <c r="FJY12" s="93"/>
      <c r="FJZ12" s="93"/>
      <c r="FKA12" s="93"/>
      <c r="FKB12" s="93"/>
      <c r="FKC12" s="93"/>
      <c r="FKD12" s="93"/>
      <c r="FKE12" s="93"/>
      <c r="FKF12" s="93"/>
      <c r="FKG12" s="93"/>
      <c r="FKH12" s="93"/>
      <c r="FKI12" s="93"/>
      <c r="FKJ12" s="93"/>
      <c r="FKK12" s="93"/>
      <c r="FKL12" s="93"/>
      <c r="FKM12" s="93"/>
      <c r="FKN12" s="93"/>
      <c r="FKO12" s="93"/>
      <c r="FKP12" s="93"/>
      <c r="FKQ12" s="93"/>
      <c r="FKR12" s="93"/>
      <c r="FKS12" s="93"/>
      <c r="FKT12" s="93"/>
      <c r="FKU12" s="93"/>
      <c r="FKV12" s="93"/>
      <c r="FKW12" s="93"/>
      <c r="FKX12" s="93"/>
      <c r="FKY12" s="93"/>
      <c r="FKZ12" s="93"/>
      <c r="FLA12" s="93"/>
      <c r="FLB12" s="93"/>
      <c r="FLC12" s="93"/>
      <c r="FLD12" s="93"/>
      <c r="FLE12" s="93"/>
      <c r="FLF12" s="93"/>
      <c r="FLG12" s="93"/>
      <c r="FLH12" s="93"/>
      <c r="FLI12" s="93"/>
      <c r="FLJ12" s="93"/>
      <c r="FLK12" s="93"/>
      <c r="FLL12" s="93"/>
      <c r="FLM12" s="93"/>
      <c r="FLN12" s="93"/>
      <c r="FLO12" s="93"/>
      <c r="FLP12" s="93"/>
      <c r="FLQ12" s="93"/>
      <c r="FLR12" s="93"/>
      <c r="FLS12" s="93"/>
      <c r="FLT12" s="93"/>
      <c r="FLU12" s="93"/>
      <c r="FLV12" s="93"/>
      <c r="FLW12" s="93"/>
      <c r="FLX12" s="93"/>
      <c r="FLY12" s="93"/>
      <c r="FLZ12" s="93"/>
      <c r="FMA12" s="93"/>
      <c r="FMB12" s="93"/>
      <c r="FMC12" s="93"/>
      <c r="FMD12" s="93"/>
      <c r="FME12" s="93"/>
      <c r="FMF12" s="93"/>
      <c r="FMG12" s="93"/>
      <c r="FMH12" s="93"/>
      <c r="FMI12" s="93"/>
      <c r="FMJ12" s="93"/>
      <c r="FMK12" s="93"/>
      <c r="FML12" s="93"/>
      <c r="FMM12" s="93"/>
      <c r="FMN12" s="93"/>
      <c r="FMO12" s="93"/>
      <c r="FMP12" s="93"/>
      <c r="FMQ12" s="93"/>
      <c r="FMR12" s="93"/>
      <c r="FMS12" s="93"/>
      <c r="FMT12" s="93"/>
      <c r="FMU12" s="93"/>
      <c r="FMV12" s="93"/>
      <c r="FMW12" s="93"/>
      <c r="FMX12" s="93"/>
      <c r="FMY12" s="93"/>
      <c r="FMZ12" s="93"/>
      <c r="FNA12" s="93"/>
      <c r="FNB12" s="93"/>
      <c r="FNC12" s="93"/>
      <c r="FND12" s="93"/>
      <c r="FNE12" s="93"/>
      <c r="FNF12" s="93"/>
      <c r="FNG12" s="93"/>
      <c r="FNH12" s="93"/>
      <c r="FNI12" s="93"/>
      <c r="FNJ12" s="93"/>
      <c r="FNK12" s="93"/>
      <c r="FNL12" s="93"/>
      <c r="FNM12" s="93"/>
      <c r="FNN12" s="93"/>
      <c r="FNO12" s="93"/>
      <c r="FNP12" s="93"/>
      <c r="FNQ12" s="93"/>
      <c r="FNR12" s="93"/>
      <c r="FNS12" s="93"/>
      <c r="FNT12" s="93"/>
      <c r="FNU12" s="93"/>
      <c r="FNV12" s="93"/>
      <c r="FNW12" s="93"/>
      <c r="FNX12" s="93"/>
      <c r="FNY12" s="93"/>
      <c r="FNZ12" s="93"/>
      <c r="FOA12" s="93"/>
      <c r="FOB12" s="93"/>
      <c r="FOC12" s="93"/>
      <c r="FOD12" s="93"/>
      <c r="FOE12" s="93"/>
      <c r="FOF12" s="93"/>
      <c r="FOG12" s="93"/>
      <c r="FOH12" s="93"/>
      <c r="FOI12" s="93"/>
      <c r="FOJ12" s="93"/>
      <c r="FOK12" s="93"/>
      <c r="FOL12" s="93"/>
      <c r="FOM12" s="93"/>
      <c r="FON12" s="93"/>
      <c r="FOO12" s="93"/>
      <c r="FOP12" s="93"/>
      <c r="FOQ12" s="93"/>
      <c r="FOR12" s="93"/>
      <c r="FOS12" s="93"/>
      <c r="FOT12" s="93"/>
      <c r="FOU12" s="93"/>
      <c r="FOV12" s="93"/>
      <c r="FOW12" s="93"/>
      <c r="FOX12" s="93"/>
      <c r="FOY12" s="93"/>
      <c r="FOZ12" s="93"/>
      <c r="FPA12" s="93"/>
      <c r="FPB12" s="93"/>
      <c r="FPC12" s="93"/>
      <c r="FPD12" s="93"/>
      <c r="FPE12" s="93"/>
      <c r="FPF12" s="93"/>
      <c r="FPG12" s="93"/>
      <c r="FPH12" s="93"/>
      <c r="FPI12" s="93"/>
      <c r="FPJ12" s="93"/>
      <c r="FPK12" s="93"/>
      <c r="FPL12" s="93"/>
      <c r="FPM12" s="93"/>
      <c r="FPN12" s="93"/>
      <c r="FPO12" s="93"/>
      <c r="FPP12" s="93"/>
      <c r="FPQ12" s="93"/>
      <c r="FPR12" s="93"/>
      <c r="FPS12" s="93"/>
      <c r="FPT12" s="93"/>
      <c r="FPU12" s="93"/>
      <c r="FPV12" s="93"/>
      <c r="FPW12" s="93"/>
      <c r="FPX12" s="93"/>
      <c r="FPY12" s="93"/>
      <c r="FPZ12" s="93"/>
      <c r="FQA12" s="93"/>
      <c r="FQB12" s="93"/>
      <c r="FQC12" s="93"/>
      <c r="FQD12" s="93"/>
      <c r="FQE12" s="93"/>
      <c r="FQF12" s="93"/>
      <c r="FQG12" s="93"/>
      <c r="FQH12" s="93"/>
      <c r="FQI12" s="93"/>
      <c r="FQJ12" s="93"/>
      <c r="FQK12" s="93"/>
      <c r="FQL12" s="93"/>
      <c r="FQM12" s="93"/>
      <c r="FQN12" s="93"/>
      <c r="FQO12" s="93"/>
      <c r="FQP12" s="93"/>
      <c r="FQQ12" s="93"/>
      <c r="FQR12" s="93"/>
      <c r="FQS12" s="93"/>
      <c r="FQT12" s="93"/>
      <c r="FQU12" s="93"/>
      <c r="FQV12" s="93"/>
      <c r="FQW12" s="93"/>
      <c r="FQX12" s="93"/>
      <c r="FQY12" s="93"/>
      <c r="FQZ12" s="93"/>
      <c r="FRA12" s="93"/>
      <c r="FRB12" s="93"/>
      <c r="FRC12" s="93"/>
      <c r="FRD12" s="93"/>
      <c r="FRE12" s="93"/>
      <c r="FRF12" s="93"/>
      <c r="FRG12" s="93"/>
      <c r="FRH12" s="93"/>
      <c r="FRI12" s="93"/>
      <c r="FRJ12" s="93"/>
      <c r="FRK12" s="93"/>
      <c r="FRL12" s="93"/>
      <c r="FRM12" s="93"/>
      <c r="FRN12" s="93"/>
      <c r="FRO12" s="93"/>
      <c r="FRP12" s="93"/>
      <c r="FRQ12" s="93"/>
      <c r="FRR12" s="93"/>
      <c r="FRS12" s="93"/>
      <c r="FRT12" s="93"/>
      <c r="FRU12" s="93"/>
      <c r="FRV12" s="93"/>
      <c r="FRW12" s="93"/>
      <c r="FRX12" s="93"/>
      <c r="FRY12" s="93"/>
      <c r="FRZ12" s="93"/>
      <c r="FSA12" s="93"/>
      <c r="FSB12" s="93"/>
      <c r="FSC12" s="93"/>
      <c r="FSD12" s="93"/>
      <c r="FSE12" s="93"/>
      <c r="FSF12" s="93"/>
      <c r="FSG12" s="93"/>
      <c r="FSH12" s="93"/>
      <c r="FSI12" s="93"/>
      <c r="FSJ12" s="93"/>
      <c r="FSK12" s="93"/>
      <c r="FSL12" s="93"/>
      <c r="FSM12" s="93"/>
      <c r="FSN12" s="93"/>
      <c r="FSO12" s="93"/>
      <c r="FSP12" s="93"/>
      <c r="FSQ12" s="93"/>
      <c r="FSR12" s="93"/>
      <c r="FSS12" s="93"/>
      <c r="FST12" s="93"/>
      <c r="FSU12" s="93"/>
      <c r="FSV12" s="93"/>
      <c r="FSW12" s="93"/>
      <c r="FSX12" s="93"/>
      <c r="FSY12" s="93"/>
      <c r="FSZ12" s="93"/>
      <c r="FTA12" s="93"/>
      <c r="FTB12" s="93"/>
      <c r="FTC12" s="93"/>
      <c r="FTD12" s="93"/>
      <c r="FTE12" s="93"/>
      <c r="FTF12" s="93"/>
      <c r="FTG12" s="93"/>
      <c r="FTH12" s="93"/>
      <c r="FTI12" s="93"/>
      <c r="FTJ12" s="93"/>
      <c r="FTK12" s="93"/>
      <c r="FTL12" s="93"/>
      <c r="FTM12" s="93"/>
      <c r="FTN12" s="93"/>
      <c r="FTO12" s="93"/>
      <c r="FTP12" s="93"/>
      <c r="FTQ12" s="93"/>
      <c r="FTR12" s="93"/>
      <c r="FTS12" s="93"/>
      <c r="FTT12" s="93"/>
      <c r="FTU12" s="93"/>
      <c r="FTV12" s="93"/>
      <c r="FTW12" s="93"/>
      <c r="FTX12" s="93"/>
      <c r="FTY12" s="93"/>
      <c r="FTZ12" s="93"/>
      <c r="FUA12" s="93"/>
      <c r="FUB12" s="93"/>
      <c r="FUC12" s="93"/>
      <c r="FUD12" s="93"/>
      <c r="FUE12" s="93"/>
      <c r="FUF12" s="93"/>
      <c r="FUG12" s="93"/>
      <c r="FUH12" s="93"/>
      <c r="FUI12" s="93"/>
      <c r="FUJ12" s="93"/>
      <c r="FUK12" s="93"/>
      <c r="FUL12" s="93"/>
      <c r="FUM12" s="93"/>
      <c r="FUN12" s="93"/>
      <c r="FUO12" s="93"/>
      <c r="FUP12" s="93"/>
      <c r="FUQ12" s="93"/>
      <c r="FUR12" s="93"/>
      <c r="FUS12" s="93"/>
      <c r="FUT12" s="93"/>
      <c r="FUU12" s="93"/>
      <c r="FUV12" s="93"/>
      <c r="FUW12" s="93"/>
      <c r="FUX12" s="93"/>
      <c r="FUY12" s="93"/>
      <c r="FUZ12" s="93"/>
      <c r="FVA12" s="93"/>
      <c r="FVB12" s="93"/>
      <c r="FVC12" s="93"/>
      <c r="FVD12" s="93"/>
      <c r="FVE12" s="93"/>
      <c r="FVF12" s="93"/>
      <c r="FVG12" s="93"/>
      <c r="FVH12" s="93"/>
      <c r="FVI12" s="93"/>
      <c r="FVJ12" s="93"/>
      <c r="FVK12" s="93"/>
      <c r="FVL12" s="93"/>
      <c r="FVM12" s="93"/>
      <c r="FVN12" s="93"/>
      <c r="FVO12" s="93"/>
      <c r="FVP12" s="93"/>
      <c r="FVQ12" s="93"/>
      <c r="FVR12" s="93"/>
      <c r="FVS12" s="93"/>
      <c r="FVT12" s="93"/>
      <c r="FVU12" s="93"/>
      <c r="FVV12" s="93"/>
      <c r="FVW12" s="93"/>
      <c r="FVX12" s="93"/>
      <c r="FVY12" s="93"/>
      <c r="FVZ12" s="93"/>
      <c r="FWA12" s="93"/>
      <c r="FWB12" s="93"/>
      <c r="FWC12" s="93"/>
      <c r="FWD12" s="93"/>
      <c r="FWE12" s="93"/>
      <c r="FWF12" s="93"/>
      <c r="FWG12" s="93"/>
      <c r="FWH12" s="93"/>
      <c r="FWI12" s="93"/>
      <c r="FWJ12" s="93"/>
      <c r="FWK12" s="93"/>
      <c r="FWL12" s="93"/>
      <c r="FWM12" s="93"/>
      <c r="FWN12" s="93"/>
      <c r="FWO12" s="93"/>
      <c r="FWP12" s="93"/>
      <c r="FWQ12" s="93"/>
      <c r="FWR12" s="93"/>
      <c r="FWS12" s="93"/>
      <c r="FWT12" s="93"/>
      <c r="FWU12" s="93"/>
      <c r="FWV12" s="93"/>
      <c r="FWW12" s="93"/>
      <c r="FWX12" s="93"/>
      <c r="FWY12" s="93"/>
      <c r="FWZ12" s="93"/>
      <c r="FXA12" s="93"/>
      <c r="FXB12" s="93"/>
      <c r="FXC12" s="93"/>
      <c r="FXD12" s="93"/>
      <c r="FXE12" s="93"/>
      <c r="FXF12" s="93"/>
      <c r="FXG12" s="93"/>
      <c r="FXH12" s="93"/>
      <c r="FXI12" s="93"/>
      <c r="FXJ12" s="93"/>
      <c r="FXK12" s="93"/>
      <c r="FXL12" s="93"/>
      <c r="FXM12" s="93"/>
      <c r="FXN12" s="93"/>
      <c r="FXO12" s="93"/>
      <c r="FXP12" s="93"/>
      <c r="FXQ12" s="93"/>
      <c r="FXR12" s="93"/>
      <c r="FXS12" s="93"/>
      <c r="FXT12" s="93"/>
      <c r="FXU12" s="93"/>
      <c r="FXV12" s="93"/>
      <c r="FXW12" s="93"/>
      <c r="FXX12" s="93"/>
      <c r="FXY12" s="93"/>
      <c r="FXZ12" s="93"/>
      <c r="FYA12" s="93"/>
      <c r="FYB12" s="93"/>
      <c r="FYC12" s="93"/>
      <c r="FYD12" s="93"/>
      <c r="FYE12" s="93"/>
      <c r="FYF12" s="93"/>
      <c r="FYG12" s="93"/>
      <c r="FYH12" s="93"/>
      <c r="FYI12" s="93"/>
      <c r="FYJ12" s="93"/>
      <c r="FYK12" s="93"/>
      <c r="FYL12" s="93"/>
      <c r="FYM12" s="93"/>
      <c r="FYN12" s="93"/>
      <c r="FYO12" s="93"/>
      <c r="FYP12" s="93"/>
      <c r="FYQ12" s="93"/>
      <c r="FYR12" s="93"/>
      <c r="FYS12" s="93"/>
      <c r="FYT12" s="93"/>
      <c r="FYU12" s="93"/>
      <c r="FYV12" s="93"/>
      <c r="FYW12" s="93"/>
      <c r="FYX12" s="93"/>
      <c r="FYY12" s="93"/>
      <c r="FYZ12" s="93"/>
      <c r="FZA12" s="93"/>
      <c r="FZB12" s="93"/>
      <c r="FZC12" s="93"/>
      <c r="FZD12" s="93"/>
      <c r="FZE12" s="93"/>
      <c r="FZF12" s="93"/>
      <c r="FZG12" s="93"/>
      <c r="FZH12" s="93"/>
      <c r="FZI12" s="93"/>
      <c r="FZJ12" s="93"/>
      <c r="FZK12" s="93"/>
      <c r="FZL12" s="93"/>
      <c r="FZM12" s="93"/>
      <c r="FZN12" s="93"/>
      <c r="FZO12" s="93"/>
      <c r="FZP12" s="93"/>
      <c r="FZQ12" s="93"/>
      <c r="FZR12" s="93"/>
      <c r="FZS12" s="93"/>
      <c r="FZT12" s="93"/>
      <c r="FZU12" s="93"/>
      <c r="FZV12" s="93"/>
      <c r="FZW12" s="93"/>
      <c r="FZX12" s="93"/>
      <c r="FZY12" s="93"/>
      <c r="FZZ12" s="93"/>
      <c r="GAA12" s="93"/>
      <c r="GAB12" s="93"/>
      <c r="GAC12" s="93"/>
      <c r="GAD12" s="93"/>
      <c r="GAE12" s="93"/>
      <c r="GAF12" s="93"/>
      <c r="GAG12" s="93"/>
      <c r="GAH12" s="93"/>
      <c r="GAI12" s="93"/>
      <c r="GAJ12" s="93"/>
      <c r="GAK12" s="93"/>
      <c r="GAL12" s="93"/>
      <c r="GAM12" s="93"/>
      <c r="GAN12" s="93"/>
      <c r="GAO12" s="93"/>
      <c r="GAP12" s="93"/>
      <c r="GAQ12" s="93"/>
      <c r="GAR12" s="93"/>
      <c r="GAS12" s="93"/>
      <c r="GAT12" s="93"/>
      <c r="GAU12" s="93"/>
      <c r="GAV12" s="93"/>
      <c r="GAW12" s="93"/>
      <c r="GAX12" s="93"/>
      <c r="GAY12" s="93"/>
      <c r="GAZ12" s="93"/>
      <c r="GBA12" s="93"/>
      <c r="GBB12" s="93"/>
      <c r="GBC12" s="93"/>
      <c r="GBD12" s="93"/>
      <c r="GBE12" s="93"/>
      <c r="GBF12" s="93"/>
      <c r="GBG12" s="93"/>
      <c r="GBH12" s="93"/>
      <c r="GBI12" s="93"/>
      <c r="GBJ12" s="93"/>
      <c r="GBK12" s="93"/>
      <c r="GBL12" s="93"/>
      <c r="GBM12" s="93"/>
      <c r="GBN12" s="93"/>
      <c r="GBO12" s="93"/>
      <c r="GBP12" s="93"/>
      <c r="GBQ12" s="93"/>
      <c r="GBR12" s="93"/>
      <c r="GBS12" s="93"/>
      <c r="GBT12" s="93"/>
      <c r="GBU12" s="93"/>
      <c r="GBV12" s="93"/>
      <c r="GBW12" s="93"/>
      <c r="GBX12" s="93"/>
      <c r="GBY12" s="93"/>
      <c r="GBZ12" s="93"/>
      <c r="GCA12" s="93"/>
      <c r="GCB12" s="93"/>
      <c r="GCC12" s="93"/>
      <c r="GCD12" s="93"/>
      <c r="GCE12" s="93"/>
      <c r="GCF12" s="93"/>
      <c r="GCG12" s="93"/>
      <c r="GCH12" s="93"/>
      <c r="GCI12" s="93"/>
      <c r="GCJ12" s="93"/>
      <c r="GCK12" s="93"/>
      <c r="GCL12" s="93"/>
      <c r="GCM12" s="93"/>
      <c r="GCN12" s="93"/>
      <c r="GCO12" s="93"/>
      <c r="GCP12" s="93"/>
      <c r="GCQ12" s="93"/>
      <c r="GCR12" s="93"/>
      <c r="GCS12" s="93"/>
      <c r="GCT12" s="93"/>
      <c r="GCU12" s="93"/>
      <c r="GCV12" s="93"/>
      <c r="GCW12" s="93"/>
      <c r="GCX12" s="93"/>
      <c r="GCY12" s="93"/>
      <c r="GCZ12" s="93"/>
      <c r="GDA12" s="93"/>
      <c r="GDB12" s="93"/>
      <c r="GDC12" s="93"/>
      <c r="GDD12" s="93"/>
      <c r="GDE12" s="93"/>
      <c r="GDF12" s="93"/>
      <c r="GDG12" s="93"/>
      <c r="GDH12" s="93"/>
      <c r="GDI12" s="93"/>
      <c r="GDJ12" s="93"/>
      <c r="GDK12" s="93"/>
      <c r="GDL12" s="93"/>
      <c r="GDM12" s="93"/>
      <c r="GDN12" s="93"/>
      <c r="GDO12" s="93"/>
      <c r="GDP12" s="93"/>
      <c r="GDQ12" s="93"/>
      <c r="GDR12" s="93"/>
      <c r="GDS12" s="93"/>
      <c r="GDT12" s="93"/>
      <c r="GDU12" s="93"/>
      <c r="GDV12" s="93"/>
      <c r="GDW12" s="93"/>
      <c r="GDX12" s="93"/>
      <c r="GDY12" s="93"/>
      <c r="GDZ12" s="93"/>
      <c r="GEA12" s="93"/>
      <c r="GEB12" s="93"/>
      <c r="GEC12" s="93"/>
      <c r="GED12" s="93"/>
      <c r="GEE12" s="93"/>
      <c r="GEF12" s="93"/>
      <c r="GEG12" s="93"/>
      <c r="GEH12" s="93"/>
      <c r="GEI12" s="93"/>
      <c r="GEJ12" s="93"/>
      <c r="GEK12" s="93"/>
      <c r="GEL12" s="93"/>
      <c r="GEM12" s="93"/>
      <c r="GEN12" s="93"/>
      <c r="GEO12" s="93"/>
      <c r="GEP12" s="93"/>
      <c r="GEQ12" s="93"/>
      <c r="GER12" s="93"/>
      <c r="GES12" s="93"/>
      <c r="GET12" s="93"/>
      <c r="GEU12" s="93"/>
      <c r="GEV12" s="93"/>
      <c r="GEW12" s="93"/>
      <c r="GEX12" s="93"/>
      <c r="GEY12" s="93"/>
      <c r="GEZ12" s="93"/>
      <c r="GFA12" s="93"/>
      <c r="GFB12" s="93"/>
      <c r="GFC12" s="93"/>
      <c r="GFD12" s="93"/>
      <c r="GFE12" s="93"/>
      <c r="GFF12" s="93"/>
      <c r="GFG12" s="93"/>
      <c r="GFH12" s="93"/>
      <c r="GFI12" s="93"/>
      <c r="GFJ12" s="93"/>
      <c r="GFK12" s="93"/>
      <c r="GFL12" s="93"/>
      <c r="GFM12" s="93"/>
      <c r="GFN12" s="93"/>
      <c r="GFO12" s="93"/>
      <c r="GFP12" s="93"/>
      <c r="GFQ12" s="93"/>
      <c r="GFR12" s="93"/>
      <c r="GFS12" s="93"/>
      <c r="GFT12" s="93"/>
      <c r="GFU12" s="93"/>
      <c r="GFV12" s="93"/>
      <c r="GFW12" s="93"/>
      <c r="GFX12" s="93"/>
      <c r="GFY12" s="93"/>
      <c r="GFZ12" s="93"/>
      <c r="GGA12" s="93"/>
      <c r="GGB12" s="93"/>
      <c r="GGC12" s="93"/>
      <c r="GGD12" s="93"/>
      <c r="GGE12" s="93"/>
      <c r="GGF12" s="93"/>
      <c r="GGG12" s="93"/>
      <c r="GGH12" s="93"/>
      <c r="GGI12" s="93"/>
      <c r="GGJ12" s="93"/>
      <c r="GGK12" s="93"/>
      <c r="GGL12" s="93"/>
      <c r="GGM12" s="93"/>
      <c r="GGN12" s="93"/>
      <c r="GGO12" s="93"/>
      <c r="GGP12" s="93"/>
      <c r="GGQ12" s="93"/>
      <c r="GGR12" s="93"/>
      <c r="GGS12" s="93"/>
      <c r="GGT12" s="93"/>
      <c r="GGU12" s="93"/>
      <c r="GGV12" s="93"/>
      <c r="GGW12" s="93"/>
      <c r="GGX12" s="93"/>
      <c r="GGY12" s="93"/>
      <c r="GGZ12" s="93"/>
      <c r="GHA12" s="93"/>
      <c r="GHB12" s="93"/>
      <c r="GHC12" s="93"/>
      <c r="GHD12" s="93"/>
      <c r="GHE12" s="93"/>
      <c r="GHF12" s="93"/>
      <c r="GHG12" s="93"/>
      <c r="GHH12" s="93"/>
      <c r="GHI12" s="93"/>
      <c r="GHJ12" s="93"/>
      <c r="GHK12" s="93"/>
      <c r="GHL12" s="93"/>
      <c r="GHM12" s="93"/>
      <c r="GHN12" s="93"/>
      <c r="GHO12" s="93"/>
      <c r="GHP12" s="93"/>
      <c r="GHQ12" s="93"/>
      <c r="GHR12" s="93"/>
      <c r="GHS12" s="93"/>
      <c r="GHT12" s="93"/>
      <c r="GHU12" s="93"/>
      <c r="GHV12" s="93"/>
      <c r="GHW12" s="93"/>
      <c r="GHX12" s="93"/>
      <c r="GHY12" s="93"/>
      <c r="GHZ12" s="93"/>
      <c r="GIA12" s="93"/>
      <c r="GIB12" s="93"/>
      <c r="GIC12" s="93"/>
      <c r="GID12" s="93"/>
      <c r="GIE12" s="93"/>
      <c r="GIF12" s="93"/>
      <c r="GIG12" s="93"/>
      <c r="GIH12" s="93"/>
      <c r="GII12" s="93"/>
      <c r="GIJ12" s="93"/>
      <c r="GIK12" s="93"/>
      <c r="GIL12" s="93"/>
      <c r="GIM12" s="93"/>
      <c r="GIN12" s="93"/>
      <c r="GIO12" s="93"/>
      <c r="GIP12" s="93"/>
      <c r="GIQ12" s="93"/>
      <c r="GIR12" s="93"/>
      <c r="GIS12" s="93"/>
      <c r="GIT12" s="93"/>
      <c r="GIU12" s="93"/>
      <c r="GIV12" s="93"/>
      <c r="GIW12" s="93"/>
      <c r="GIX12" s="93"/>
      <c r="GIY12" s="93"/>
      <c r="GIZ12" s="93"/>
      <c r="GJA12" s="93"/>
      <c r="GJB12" s="93"/>
      <c r="GJC12" s="93"/>
      <c r="GJD12" s="93"/>
      <c r="GJE12" s="93"/>
      <c r="GJF12" s="93"/>
      <c r="GJG12" s="93"/>
      <c r="GJH12" s="93"/>
      <c r="GJI12" s="93"/>
      <c r="GJJ12" s="93"/>
      <c r="GJK12" s="93"/>
      <c r="GJL12" s="93"/>
      <c r="GJM12" s="93"/>
      <c r="GJN12" s="93"/>
      <c r="GJO12" s="93"/>
      <c r="GJP12" s="93"/>
      <c r="GJQ12" s="93"/>
      <c r="GJR12" s="93"/>
      <c r="GJS12" s="93"/>
      <c r="GJT12" s="93"/>
      <c r="GJU12" s="93"/>
      <c r="GJV12" s="93"/>
      <c r="GJW12" s="93"/>
      <c r="GJX12" s="93"/>
      <c r="GJY12" s="93"/>
      <c r="GJZ12" s="93"/>
      <c r="GKA12" s="93"/>
      <c r="GKB12" s="93"/>
      <c r="GKC12" s="93"/>
      <c r="GKD12" s="93"/>
      <c r="GKE12" s="93"/>
      <c r="GKF12" s="93"/>
      <c r="GKG12" s="93"/>
      <c r="GKH12" s="93"/>
      <c r="GKI12" s="93"/>
      <c r="GKJ12" s="93"/>
      <c r="GKK12" s="93"/>
      <c r="GKL12" s="93"/>
      <c r="GKM12" s="93"/>
      <c r="GKN12" s="93"/>
      <c r="GKO12" s="93"/>
      <c r="GKP12" s="93"/>
      <c r="GKQ12" s="93"/>
      <c r="GKR12" s="93"/>
      <c r="GKS12" s="93"/>
      <c r="GKT12" s="93"/>
      <c r="GKU12" s="93"/>
      <c r="GKV12" s="93"/>
      <c r="GKW12" s="93"/>
      <c r="GKX12" s="93"/>
      <c r="GKY12" s="93"/>
      <c r="GKZ12" s="93"/>
      <c r="GLA12" s="93"/>
      <c r="GLB12" s="93"/>
      <c r="GLC12" s="93"/>
      <c r="GLD12" s="93"/>
      <c r="GLE12" s="93"/>
      <c r="GLF12" s="93"/>
      <c r="GLG12" s="93"/>
      <c r="GLH12" s="93"/>
      <c r="GLI12" s="93"/>
      <c r="GLJ12" s="93"/>
      <c r="GLK12" s="93"/>
      <c r="GLL12" s="93"/>
      <c r="GLM12" s="93"/>
      <c r="GLN12" s="93"/>
      <c r="GLO12" s="93"/>
      <c r="GLP12" s="93"/>
      <c r="GLQ12" s="93"/>
      <c r="GLR12" s="93"/>
      <c r="GLS12" s="93"/>
      <c r="GLT12" s="93"/>
      <c r="GLU12" s="93"/>
      <c r="GLV12" s="93"/>
      <c r="GLW12" s="93"/>
      <c r="GLX12" s="93"/>
      <c r="GLY12" s="93"/>
      <c r="GLZ12" s="93"/>
      <c r="GMA12" s="93"/>
      <c r="GMB12" s="93"/>
      <c r="GMC12" s="93"/>
      <c r="GMD12" s="93"/>
      <c r="GME12" s="93"/>
      <c r="GMF12" s="93"/>
      <c r="GMG12" s="93"/>
      <c r="GMH12" s="93"/>
      <c r="GMI12" s="93"/>
      <c r="GMJ12" s="93"/>
      <c r="GMK12" s="93"/>
      <c r="GML12" s="93"/>
      <c r="GMM12" s="93"/>
      <c r="GMN12" s="93"/>
      <c r="GMO12" s="93"/>
      <c r="GMP12" s="93"/>
      <c r="GMQ12" s="93"/>
      <c r="GMR12" s="93"/>
      <c r="GMS12" s="93"/>
      <c r="GMT12" s="93"/>
      <c r="GMU12" s="93"/>
      <c r="GMV12" s="93"/>
      <c r="GMW12" s="93"/>
      <c r="GMX12" s="93"/>
      <c r="GMY12" s="93"/>
      <c r="GMZ12" s="93"/>
      <c r="GNA12" s="93"/>
      <c r="GNB12" s="93"/>
      <c r="GNC12" s="93"/>
      <c r="GND12" s="93"/>
      <c r="GNE12" s="93"/>
      <c r="GNF12" s="93"/>
      <c r="GNG12" s="93"/>
      <c r="GNH12" s="93"/>
      <c r="GNI12" s="93"/>
      <c r="GNJ12" s="93"/>
      <c r="GNK12" s="93"/>
      <c r="GNL12" s="93"/>
      <c r="GNM12" s="93"/>
      <c r="GNN12" s="93"/>
      <c r="GNO12" s="93"/>
      <c r="GNP12" s="93"/>
      <c r="GNQ12" s="93"/>
      <c r="GNR12" s="93"/>
      <c r="GNS12" s="93"/>
      <c r="GNT12" s="93"/>
      <c r="GNU12" s="93"/>
      <c r="GNV12" s="93"/>
      <c r="GNW12" s="93"/>
      <c r="GNX12" s="93"/>
      <c r="GNY12" s="93"/>
      <c r="GNZ12" s="93"/>
      <c r="GOA12" s="93"/>
      <c r="GOB12" s="93"/>
      <c r="GOC12" s="93"/>
      <c r="GOD12" s="93"/>
      <c r="GOE12" s="93"/>
      <c r="GOF12" s="93"/>
      <c r="GOG12" s="93"/>
      <c r="GOH12" s="93"/>
      <c r="GOI12" s="93"/>
      <c r="GOJ12" s="93"/>
      <c r="GOK12" s="93"/>
      <c r="GOL12" s="93"/>
      <c r="GOM12" s="93"/>
      <c r="GON12" s="93"/>
      <c r="GOO12" s="93"/>
      <c r="GOP12" s="93"/>
      <c r="GOQ12" s="93"/>
      <c r="GOR12" s="93"/>
      <c r="GOS12" s="93"/>
      <c r="GOT12" s="93"/>
      <c r="GOU12" s="93"/>
      <c r="GOV12" s="93"/>
      <c r="GOW12" s="93"/>
      <c r="GOX12" s="93"/>
      <c r="GOY12" s="93"/>
      <c r="GOZ12" s="93"/>
      <c r="GPA12" s="93"/>
      <c r="GPB12" s="93"/>
      <c r="GPC12" s="93"/>
      <c r="GPD12" s="93"/>
      <c r="GPE12" s="93"/>
      <c r="GPF12" s="93"/>
      <c r="GPG12" s="93"/>
      <c r="GPH12" s="93"/>
      <c r="GPI12" s="93"/>
      <c r="GPJ12" s="93"/>
      <c r="GPK12" s="93"/>
      <c r="GPL12" s="93"/>
      <c r="GPM12" s="93"/>
      <c r="GPN12" s="93"/>
      <c r="GPO12" s="93"/>
      <c r="GPP12" s="93"/>
      <c r="GPQ12" s="93"/>
      <c r="GPR12" s="93"/>
      <c r="GPS12" s="93"/>
      <c r="GPT12" s="93"/>
      <c r="GPU12" s="93"/>
      <c r="GPV12" s="93"/>
      <c r="GPW12" s="93"/>
      <c r="GPX12" s="93"/>
      <c r="GPY12" s="93"/>
      <c r="GPZ12" s="93"/>
      <c r="GQA12" s="93"/>
      <c r="GQB12" s="93"/>
      <c r="GQC12" s="93"/>
      <c r="GQD12" s="93"/>
      <c r="GQE12" s="93"/>
      <c r="GQF12" s="93"/>
      <c r="GQG12" s="93"/>
      <c r="GQH12" s="93"/>
      <c r="GQI12" s="93"/>
      <c r="GQJ12" s="93"/>
      <c r="GQK12" s="93"/>
      <c r="GQL12" s="93"/>
      <c r="GQM12" s="93"/>
      <c r="GQN12" s="93"/>
      <c r="GQO12" s="93"/>
      <c r="GQP12" s="93"/>
      <c r="GQQ12" s="93"/>
      <c r="GQR12" s="93"/>
      <c r="GQS12" s="93"/>
      <c r="GQT12" s="93"/>
      <c r="GQU12" s="93"/>
      <c r="GQV12" s="93"/>
      <c r="GQW12" s="93"/>
      <c r="GQX12" s="93"/>
      <c r="GQY12" s="93"/>
      <c r="GQZ12" s="93"/>
      <c r="GRA12" s="93"/>
      <c r="GRB12" s="93"/>
      <c r="GRC12" s="93"/>
      <c r="GRD12" s="93"/>
      <c r="GRE12" s="93"/>
      <c r="GRF12" s="93"/>
      <c r="GRG12" s="93"/>
      <c r="GRH12" s="93"/>
      <c r="GRI12" s="93"/>
      <c r="GRJ12" s="93"/>
      <c r="GRK12" s="93"/>
      <c r="GRL12" s="93"/>
      <c r="GRM12" s="93"/>
      <c r="GRN12" s="93"/>
      <c r="GRO12" s="93"/>
      <c r="GRP12" s="93"/>
      <c r="GRQ12" s="93"/>
      <c r="GRR12" s="93"/>
      <c r="GRS12" s="93"/>
      <c r="GRT12" s="93"/>
      <c r="GRU12" s="93"/>
      <c r="GRV12" s="93"/>
      <c r="GRW12" s="93"/>
      <c r="GRX12" s="93"/>
      <c r="GRY12" s="93"/>
      <c r="GRZ12" s="93"/>
      <c r="GSA12" s="93"/>
      <c r="GSB12" s="93"/>
      <c r="GSC12" s="93"/>
      <c r="GSD12" s="93"/>
      <c r="GSE12" s="93"/>
      <c r="GSF12" s="93"/>
      <c r="GSG12" s="93"/>
      <c r="GSH12" s="93"/>
      <c r="GSI12" s="93"/>
      <c r="GSJ12" s="93"/>
      <c r="GSK12" s="93"/>
      <c r="GSL12" s="93"/>
      <c r="GSM12" s="93"/>
      <c r="GSN12" s="93"/>
      <c r="GSO12" s="93"/>
      <c r="GSP12" s="93"/>
      <c r="GSQ12" s="93"/>
      <c r="GSR12" s="93"/>
      <c r="GSS12" s="93"/>
      <c r="GST12" s="93"/>
      <c r="GSU12" s="93"/>
      <c r="GSV12" s="93"/>
      <c r="GSW12" s="93"/>
      <c r="GSX12" s="93"/>
      <c r="GSY12" s="93"/>
      <c r="GSZ12" s="93"/>
      <c r="GTA12" s="93"/>
      <c r="GTB12" s="93"/>
      <c r="GTC12" s="93"/>
      <c r="GTD12" s="93"/>
      <c r="GTE12" s="93"/>
      <c r="GTF12" s="93"/>
      <c r="GTG12" s="93"/>
      <c r="GTH12" s="93"/>
      <c r="GTI12" s="93"/>
      <c r="GTJ12" s="93"/>
      <c r="GTK12" s="93"/>
      <c r="GTL12" s="93"/>
      <c r="GTM12" s="93"/>
      <c r="GTN12" s="93"/>
      <c r="GTO12" s="93"/>
      <c r="GTP12" s="93"/>
      <c r="GTQ12" s="93"/>
      <c r="GTR12" s="93"/>
      <c r="GTS12" s="93"/>
      <c r="GTT12" s="93"/>
      <c r="GTU12" s="93"/>
      <c r="GTV12" s="93"/>
      <c r="GTW12" s="93"/>
      <c r="GTX12" s="93"/>
      <c r="GTY12" s="93"/>
      <c r="GTZ12" s="93"/>
      <c r="GUA12" s="93"/>
      <c r="GUB12" s="93"/>
      <c r="GUC12" s="93"/>
      <c r="GUD12" s="93"/>
      <c r="GUE12" s="93"/>
      <c r="GUF12" s="93"/>
      <c r="GUG12" s="93"/>
      <c r="GUH12" s="93"/>
      <c r="GUI12" s="93"/>
      <c r="GUJ12" s="93"/>
      <c r="GUK12" s="93"/>
      <c r="GUL12" s="93"/>
      <c r="GUM12" s="93"/>
      <c r="GUN12" s="93"/>
      <c r="GUO12" s="93"/>
      <c r="GUP12" s="93"/>
      <c r="GUQ12" s="93"/>
      <c r="GUR12" s="93"/>
      <c r="GUS12" s="93"/>
      <c r="GUT12" s="93"/>
      <c r="GUU12" s="93"/>
      <c r="GUV12" s="93"/>
      <c r="GUW12" s="93"/>
      <c r="GUX12" s="93"/>
      <c r="GUY12" s="93"/>
      <c r="GUZ12" s="93"/>
      <c r="GVA12" s="93"/>
      <c r="GVB12" s="93"/>
      <c r="GVC12" s="93"/>
      <c r="GVD12" s="93"/>
      <c r="GVE12" s="93"/>
      <c r="GVF12" s="93"/>
      <c r="GVG12" s="93"/>
      <c r="GVH12" s="93"/>
      <c r="GVI12" s="93"/>
      <c r="GVJ12" s="93"/>
      <c r="GVK12" s="93"/>
      <c r="GVL12" s="93"/>
      <c r="GVM12" s="93"/>
      <c r="GVN12" s="93"/>
      <c r="GVO12" s="93"/>
      <c r="GVP12" s="93"/>
      <c r="GVQ12" s="93"/>
      <c r="GVR12" s="93"/>
      <c r="GVS12" s="93"/>
      <c r="GVT12" s="93"/>
      <c r="GVU12" s="93"/>
      <c r="GVV12" s="93"/>
      <c r="GVW12" s="93"/>
      <c r="GVX12" s="93"/>
      <c r="GVY12" s="93"/>
      <c r="GVZ12" s="93"/>
      <c r="GWA12" s="93"/>
      <c r="GWB12" s="93"/>
      <c r="GWC12" s="93"/>
      <c r="GWD12" s="93"/>
      <c r="GWE12" s="93"/>
      <c r="GWF12" s="93"/>
      <c r="GWG12" s="93"/>
      <c r="GWH12" s="93"/>
      <c r="GWI12" s="93"/>
      <c r="GWJ12" s="93"/>
      <c r="GWK12" s="93"/>
      <c r="GWL12" s="93"/>
      <c r="GWM12" s="93"/>
      <c r="GWN12" s="93"/>
      <c r="GWO12" s="93"/>
      <c r="GWP12" s="93"/>
      <c r="GWQ12" s="93"/>
      <c r="GWR12" s="93"/>
      <c r="GWS12" s="93"/>
      <c r="GWT12" s="93"/>
      <c r="GWU12" s="93"/>
      <c r="GWV12" s="93"/>
      <c r="GWW12" s="93"/>
      <c r="GWX12" s="93"/>
      <c r="GWY12" s="93"/>
      <c r="GWZ12" s="93"/>
      <c r="GXA12" s="93"/>
      <c r="GXB12" s="93"/>
      <c r="GXC12" s="93"/>
      <c r="GXD12" s="93"/>
      <c r="GXE12" s="93"/>
      <c r="GXF12" s="93"/>
      <c r="GXG12" s="93"/>
      <c r="GXH12" s="93"/>
      <c r="GXI12" s="93"/>
      <c r="GXJ12" s="93"/>
      <c r="GXK12" s="93"/>
      <c r="GXL12" s="93"/>
      <c r="GXM12" s="93"/>
      <c r="GXN12" s="93"/>
      <c r="GXO12" s="93"/>
      <c r="GXP12" s="93"/>
      <c r="GXQ12" s="93"/>
      <c r="GXR12" s="93"/>
      <c r="GXS12" s="93"/>
      <c r="GXT12" s="93"/>
      <c r="GXU12" s="93"/>
      <c r="GXV12" s="93"/>
      <c r="GXW12" s="93"/>
      <c r="GXX12" s="93"/>
      <c r="GXY12" s="93"/>
      <c r="GXZ12" s="93"/>
      <c r="GYA12" s="93"/>
      <c r="GYB12" s="93"/>
      <c r="GYC12" s="93"/>
      <c r="GYD12" s="93"/>
      <c r="GYE12" s="93"/>
      <c r="GYF12" s="93"/>
      <c r="GYG12" s="93"/>
      <c r="GYH12" s="93"/>
      <c r="GYI12" s="93"/>
      <c r="GYJ12" s="93"/>
      <c r="GYK12" s="93"/>
      <c r="GYL12" s="93"/>
      <c r="GYM12" s="93"/>
      <c r="GYN12" s="93"/>
      <c r="GYO12" s="93"/>
      <c r="GYP12" s="93"/>
      <c r="GYQ12" s="93"/>
      <c r="GYR12" s="93"/>
      <c r="GYS12" s="93"/>
      <c r="GYT12" s="93"/>
      <c r="GYU12" s="93"/>
      <c r="GYV12" s="93"/>
      <c r="GYW12" s="93"/>
      <c r="GYX12" s="93"/>
      <c r="GYY12" s="93"/>
      <c r="GYZ12" s="93"/>
      <c r="GZA12" s="93"/>
      <c r="GZB12" s="93"/>
      <c r="GZC12" s="93"/>
      <c r="GZD12" s="93"/>
      <c r="GZE12" s="93"/>
      <c r="GZF12" s="93"/>
      <c r="GZG12" s="93"/>
      <c r="GZH12" s="93"/>
      <c r="GZI12" s="93"/>
      <c r="GZJ12" s="93"/>
      <c r="GZK12" s="93"/>
      <c r="GZL12" s="93"/>
      <c r="GZM12" s="93"/>
      <c r="GZN12" s="93"/>
      <c r="GZO12" s="93"/>
      <c r="GZP12" s="93"/>
      <c r="GZQ12" s="93"/>
      <c r="GZR12" s="93"/>
      <c r="GZS12" s="93"/>
      <c r="GZT12" s="93"/>
      <c r="GZU12" s="93"/>
      <c r="GZV12" s="93"/>
      <c r="GZW12" s="93"/>
      <c r="GZX12" s="93"/>
      <c r="GZY12" s="93"/>
      <c r="GZZ12" s="93"/>
      <c r="HAA12" s="93"/>
      <c r="HAB12" s="93"/>
      <c r="HAC12" s="93"/>
      <c r="HAD12" s="93"/>
      <c r="HAE12" s="93"/>
      <c r="HAF12" s="93"/>
      <c r="HAG12" s="93"/>
      <c r="HAH12" s="93"/>
      <c r="HAI12" s="93"/>
      <c r="HAJ12" s="93"/>
      <c r="HAK12" s="93"/>
      <c r="HAL12" s="93"/>
      <c r="HAM12" s="93"/>
      <c r="HAN12" s="93"/>
      <c r="HAO12" s="93"/>
      <c r="HAP12" s="93"/>
      <c r="HAQ12" s="93"/>
      <c r="HAR12" s="93"/>
      <c r="HAS12" s="93"/>
      <c r="HAT12" s="93"/>
      <c r="HAU12" s="93"/>
      <c r="HAV12" s="93"/>
      <c r="HAW12" s="93"/>
      <c r="HAX12" s="93"/>
      <c r="HAY12" s="93"/>
      <c r="HAZ12" s="93"/>
      <c r="HBA12" s="93"/>
      <c r="HBB12" s="93"/>
      <c r="HBC12" s="93"/>
      <c r="HBD12" s="93"/>
      <c r="HBE12" s="93"/>
      <c r="HBF12" s="93"/>
      <c r="HBG12" s="93"/>
      <c r="HBH12" s="93"/>
      <c r="HBI12" s="93"/>
      <c r="HBJ12" s="93"/>
      <c r="HBK12" s="93"/>
      <c r="HBL12" s="93"/>
      <c r="HBM12" s="93"/>
      <c r="HBN12" s="93"/>
      <c r="HBO12" s="93"/>
      <c r="HBP12" s="93"/>
      <c r="HBQ12" s="93"/>
      <c r="HBR12" s="93"/>
      <c r="HBS12" s="93"/>
      <c r="HBT12" s="93"/>
      <c r="HBU12" s="93"/>
      <c r="HBV12" s="93"/>
      <c r="HBW12" s="93"/>
      <c r="HBX12" s="93"/>
      <c r="HBY12" s="93"/>
      <c r="HBZ12" s="93"/>
      <c r="HCA12" s="93"/>
      <c r="HCB12" s="93"/>
      <c r="HCC12" s="93"/>
      <c r="HCD12" s="93"/>
      <c r="HCE12" s="93"/>
      <c r="HCF12" s="93"/>
      <c r="HCG12" s="93"/>
      <c r="HCH12" s="93"/>
      <c r="HCI12" s="93"/>
      <c r="HCJ12" s="93"/>
      <c r="HCK12" s="93"/>
      <c r="HCL12" s="93"/>
      <c r="HCM12" s="93"/>
      <c r="HCN12" s="93"/>
      <c r="HCO12" s="93"/>
      <c r="HCP12" s="93"/>
      <c r="HCQ12" s="93"/>
      <c r="HCR12" s="93"/>
      <c r="HCS12" s="93"/>
      <c r="HCT12" s="93"/>
      <c r="HCU12" s="93"/>
      <c r="HCV12" s="93"/>
      <c r="HCW12" s="93"/>
      <c r="HCX12" s="93"/>
      <c r="HCY12" s="93"/>
      <c r="HCZ12" s="93"/>
      <c r="HDA12" s="93"/>
      <c r="HDB12" s="93"/>
      <c r="HDC12" s="93"/>
      <c r="HDD12" s="93"/>
      <c r="HDE12" s="93"/>
      <c r="HDF12" s="93"/>
      <c r="HDG12" s="93"/>
      <c r="HDH12" s="93"/>
      <c r="HDI12" s="93"/>
      <c r="HDJ12" s="93"/>
      <c r="HDK12" s="93"/>
      <c r="HDL12" s="93"/>
      <c r="HDM12" s="93"/>
      <c r="HDN12" s="93"/>
      <c r="HDO12" s="93"/>
      <c r="HDP12" s="93"/>
      <c r="HDQ12" s="93"/>
      <c r="HDR12" s="93"/>
      <c r="HDS12" s="93"/>
      <c r="HDT12" s="93"/>
      <c r="HDU12" s="93"/>
      <c r="HDV12" s="93"/>
      <c r="HDW12" s="93"/>
      <c r="HDX12" s="93"/>
      <c r="HDY12" s="93"/>
      <c r="HDZ12" s="93"/>
      <c r="HEA12" s="93"/>
      <c r="HEB12" s="93"/>
      <c r="HEC12" s="93"/>
      <c r="HED12" s="93"/>
      <c r="HEE12" s="93"/>
      <c r="HEF12" s="93"/>
      <c r="HEG12" s="93"/>
      <c r="HEH12" s="93"/>
      <c r="HEI12" s="93"/>
      <c r="HEJ12" s="93"/>
      <c r="HEK12" s="93"/>
      <c r="HEL12" s="93"/>
      <c r="HEM12" s="93"/>
      <c r="HEN12" s="93"/>
      <c r="HEO12" s="93"/>
      <c r="HEP12" s="93"/>
      <c r="HEQ12" s="93"/>
      <c r="HER12" s="93"/>
      <c r="HES12" s="93"/>
      <c r="HET12" s="93"/>
      <c r="HEU12" s="93"/>
      <c r="HEV12" s="93"/>
      <c r="HEW12" s="93"/>
      <c r="HEX12" s="93"/>
      <c r="HEY12" s="93"/>
      <c r="HEZ12" s="93"/>
      <c r="HFA12" s="93"/>
      <c r="HFB12" s="93"/>
      <c r="HFC12" s="93"/>
      <c r="HFD12" s="93"/>
      <c r="HFE12" s="93"/>
      <c r="HFF12" s="93"/>
      <c r="HFG12" s="93"/>
      <c r="HFH12" s="93"/>
      <c r="HFI12" s="93"/>
      <c r="HFJ12" s="93"/>
      <c r="HFK12" s="93"/>
      <c r="HFL12" s="93"/>
      <c r="HFM12" s="93"/>
      <c r="HFN12" s="93"/>
      <c r="HFO12" s="93"/>
      <c r="HFP12" s="93"/>
      <c r="HFQ12" s="93"/>
      <c r="HFR12" s="93"/>
      <c r="HFS12" s="93"/>
      <c r="HFT12" s="93"/>
      <c r="HFU12" s="93"/>
      <c r="HFV12" s="93"/>
      <c r="HFW12" s="93"/>
      <c r="HFX12" s="93"/>
      <c r="HFY12" s="93"/>
      <c r="HFZ12" s="93"/>
      <c r="HGA12" s="93"/>
      <c r="HGB12" s="93"/>
      <c r="HGC12" s="93"/>
      <c r="HGD12" s="93"/>
      <c r="HGE12" s="93"/>
      <c r="HGF12" s="93"/>
      <c r="HGG12" s="93"/>
      <c r="HGH12" s="93"/>
      <c r="HGI12" s="93"/>
      <c r="HGJ12" s="93"/>
      <c r="HGK12" s="93"/>
      <c r="HGL12" s="93"/>
      <c r="HGM12" s="93"/>
      <c r="HGN12" s="93"/>
      <c r="HGO12" s="93"/>
      <c r="HGP12" s="93"/>
      <c r="HGQ12" s="93"/>
      <c r="HGR12" s="93"/>
      <c r="HGS12" s="93"/>
      <c r="HGT12" s="93"/>
      <c r="HGU12" s="93"/>
      <c r="HGV12" s="93"/>
      <c r="HGW12" s="93"/>
      <c r="HGX12" s="93"/>
      <c r="HGY12" s="93"/>
      <c r="HGZ12" s="93"/>
      <c r="HHA12" s="93"/>
      <c r="HHB12" s="93"/>
      <c r="HHC12" s="93"/>
      <c r="HHD12" s="93"/>
      <c r="HHE12" s="93"/>
      <c r="HHF12" s="93"/>
      <c r="HHG12" s="93"/>
      <c r="HHH12" s="93"/>
      <c r="HHI12" s="93"/>
      <c r="HHJ12" s="93"/>
      <c r="HHK12" s="93"/>
      <c r="HHL12" s="93"/>
      <c r="HHM12" s="93"/>
      <c r="HHN12" s="93"/>
      <c r="HHO12" s="93"/>
      <c r="HHP12" s="93"/>
      <c r="HHQ12" s="93"/>
      <c r="HHR12" s="93"/>
      <c r="HHS12" s="93"/>
      <c r="HHT12" s="93"/>
      <c r="HHU12" s="93"/>
      <c r="HHV12" s="93"/>
      <c r="HHW12" s="93"/>
      <c r="HHX12" s="93"/>
      <c r="HHY12" s="93"/>
      <c r="HHZ12" s="93"/>
      <c r="HIA12" s="93"/>
      <c r="HIB12" s="93"/>
      <c r="HIC12" s="93"/>
      <c r="HID12" s="93"/>
      <c r="HIE12" s="93"/>
      <c r="HIF12" s="93"/>
      <c r="HIG12" s="93"/>
      <c r="HIH12" s="93"/>
      <c r="HII12" s="93"/>
      <c r="HIJ12" s="93"/>
      <c r="HIK12" s="93"/>
      <c r="HIL12" s="93"/>
      <c r="HIM12" s="93"/>
      <c r="HIN12" s="93"/>
      <c r="HIO12" s="93"/>
      <c r="HIP12" s="93"/>
      <c r="HIQ12" s="93"/>
      <c r="HIR12" s="93"/>
      <c r="HIS12" s="93"/>
      <c r="HIT12" s="93"/>
      <c r="HIU12" s="93"/>
      <c r="HIV12" s="93"/>
      <c r="HIW12" s="93"/>
      <c r="HIX12" s="93"/>
      <c r="HIY12" s="93"/>
      <c r="HIZ12" s="93"/>
      <c r="HJA12" s="93"/>
      <c r="HJB12" s="93"/>
      <c r="HJC12" s="93"/>
      <c r="HJD12" s="93"/>
      <c r="HJE12" s="93"/>
      <c r="HJF12" s="93"/>
      <c r="HJG12" s="93"/>
      <c r="HJH12" s="93"/>
      <c r="HJI12" s="93"/>
      <c r="HJJ12" s="93"/>
      <c r="HJK12" s="93"/>
      <c r="HJL12" s="93"/>
      <c r="HJM12" s="93"/>
      <c r="HJN12" s="93"/>
      <c r="HJO12" s="93"/>
      <c r="HJP12" s="93"/>
      <c r="HJQ12" s="93"/>
      <c r="HJR12" s="93"/>
      <c r="HJS12" s="93"/>
      <c r="HJT12" s="93"/>
      <c r="HJU12" s="93"/>
      <c r="HJV12" s="93"/>
      <c r="HJW12" s="93"/>
      <c r="HJX12" s="93"/>
      <c r="HJY12" s="93"/>
      <c r="HJZ12" s="93"/>
      <c r="HKA12" s="93"/>
      <c r="HKB12" s="93"/>
      <c r="HKC12" s="93"/>
      <c r="HKD12" s="93"/>
      <c r="HKE12" s="93"/>
      <c r="HKF12" s="93"/>
      <c r="HKG12" s="93"/>
      <c r="HKH12" s="93"/>
      <c r="HKI12" s="93"/>
      <c r="HKJ12" s="93"/>
      <c r="HKK12" s="93"/>
      <c r="HKL12" s="93"/>
      <c r="HKM12" s="93"/>
      <c r="HKN12" s="93"/>
      <c r="HKO12" s="93"/>
      <c r="HKP12" s="93"/>
      <c r="HKQ12" s="93"/>
      <c r="HKR12" s="93"/>
      <c r="HKS12" s="93"/>
      <c r="HKT12" s="93"/>
      <c r="HKU12" s="93"/>
      <c r="HKV12" s="93"/>
      <c r="HKW12" s="93"/>
      <c r="HKX12" s="93"/>
      <c r="HKY12" s="93"/>
      <c r="HKZ12" s="93"/>
      <c r="HLA12" s="93"/>
      <c r="HLB12" s="93"/>
      <c r="HLC12" s="93"/>
      <c r="HLD12" s="93"/>
      <c r="HLE12" s="93"/>
      <c r="HLF12" s="93"/>
      <c r="HLG12" s="93"/>
      <c r="HLH12" s="93"/>
      <c r="HLI12" s="93"/>
      <c r="HLJ12" s="93"/>
      <c r="HLK12" s="93"/>
      <c r="HLL12" s="93"/>
      <c r="HLM12" s="93"/>
      <c r="HLN12" s="93"/>
      <c r="HLO12" s="93"/>
      <c r="HLP12" s="93"/>
      <c r="HLQ12" s="93"/>
      <c r="HLR12" s="93"/>
      <c r="HLS12" s="93"/>
      <c r="HLT12" s="93"/>
      <c r="HLU12" s="93"/>
      <c r="HLV12" s="93"/>
      <c r="HLW12" s="93"/>
      <c r="HLX12" s="93"/>
      <c r="HLY12" s="93"/>
      <c r="HLZ12" s="93"/>
      <c r="HMA12" s="93"/>
      <c r="HMB12" s="93"/>
      <c r="HMC12" s="93"/>
      <c r="HMD12" s="93"/>
      <c r="HME12" s="93"/>
      <c r="HMF12" s="93"/>
      <c r="HMG12" s="93"/>
      <c r="HMH12" s="93"/>
      <c r="HMI12" s="93"/>
      <c r="HMJ12" s="93"/>
      <c r="HMK12" s="93"/>
      <c r="HML12" s="93"/>
      <c r="HMM12" s="93"/>
      <c r="HMN12" s="93"/>
      <c r="HMO12" s="93"/>
      <c r="HMP12" s="93"/>
      <c r="HMQ12" s="93"/>
      <c r="HMR12" s="93"/>
      <c r="HMS12" s="93"/>
      <c r="HMT12" s="93"/>
      <c r="HMU12" s="93"/>
      <c r="HMV12" s="93"/>
      <c r="HMW12" s="93"/>
      <c r="HMX12" s="93"/>
      <c r="HMY12" s="93"/>
      <c r="HMZ12" s="93"/>
      <c r="HNA12" s="93"/>
      <c r="HNB12" s="93"/>
      <c r="HNC12" s="93"/>
      <c r="HND12" s="93"/>
      <c r="HNE12" s="93"/>
      <c r="HNF12" s="93"/>
      <c r="HNG12" s="93"/>
      <c r="HNH12" s="93"/>
      <c r="HNI12" s="93"/>
      <c r="HNJ12" s="93"/>
      <c r="HNK12" s="93"/>
      <c r="HNL12" s="93"/>
      <c r="HNM12" s="93"/>
      <c r="HNN12" s="93"/>
      <c r="HNO12" s="93"/>
      <c r="HNP12" s="93"/>
      <c r="HNQ12" s="93"/>
      <c r="HNR12" s="93"/>
      <c r="HNS12" s="93"/>
      <c r="HNT12" s="93"/>
      <c r="HNU12" s="93"/>
      <c r="HNV12" s="93"/>
      <c r="HNW12" s="93"/>
      <c r="HNX12" s="93"/>
      <c r="HNY12" s="93"/>
      <c r="HNZ12" s="93"/>
      <c r="HOA12" s="93"/>
      <c r="HOB12" s="93"/>
      <c r="HOC12" s="93"/>
      <c r="HOD12" s="93"/>
      <c r="HOE12" s="93"/>
      <c r="HOF12" s="93"/>
      <c r="HOG12" s="93"/>
      <c r="HOH12" s="93"/>
      <c r="HOI12" s="93"/>
      <c r="HOJ12" s="93"/>
      <c r="HOK12" s="93"/>
      <c r="HOL12" s="93"/>
      <c r="HOM12" s="93"/>
      <c r="HON12" s="93"/>
      <c r="HOO12" s="93"/>
      <c r="HOP12" s="93"/>
      <c r="HOQ12" s="93"/>
      <c r="HOR12" s="93"/>
      <c r="HOS12" s="93"/>
      <c r="HOT12" s="93"/>
      <c r="HOU12" s="93"/>
      <c r="HOV12" s="93"/>
      <c r="HOW12" s="93"/>
      <c r="HOX12" s="93"/>
      <c r="HOY12" s="93"/>
      <c r="HOZ12" s="93"/>
      <c r="HPA12" s="93"/>
      <c r="HPB12" s="93"/>
      <c r="HPC12" s="93"/>
      <c r="HPD12" s="93"/>
      <c r="HPE12" s="93"/>
      <c r="HPF12" s="93"/>
      <c r="HPG12" s="93"/>
      <c r="HPH12" s="93"/>
      <c r="HPI12" s="93"/>
      <c r="HPJ12" s="93"/>
      <c r="HPK12" s="93"/>
      <c r="HPL12" s="93"/>
      <c r="HPM12" s="93"/>
      <c r="HPN12" s="93"/>
      <c r="HPO12" s="93"/>
      <c r="HPP12" s="93"/>
      <c r="HPQ12" s="93"/>
      <c r="HPR12" s="93"/>
      <c r="HPS12" s="93"/>
      <c r="HPT12" s="93"/>
      <c r="HPU12" s="93"/>
      <c r="HPV12" s="93"/>
      <c r="HPW12" s="93"/>
      <c r="HPX12" s="93"/>
      <c r="HPY12" s="93"/>
      <c r="HPZ12" s="93"/>
      <c r="HQA12" s="93"/>
      <c r="HQB12" s="93"/>
      <c r="HQC12" s="93"/>
      <c r="HQD12" s="93"/>
      <c r="HQE12" s="93"/>
      <c r="HQF12" s="93"/>
      <c r="HQG12" s="93"/>
      <c r="HQH12" s="93"/>
      <c r="HQI12" s="93"/>
      <c r="HQJ12" s="93"/>
      <c r="HQK12" s="93"/>
      <c r="HQL12" s="93"/>
      <c r="HQM12" s="93"/>
      <c r="HQN12" s="93"/>
      <c r="HQO12" s="93"/>
      <c r="HQP12" s="93"/>
      <c r="HQQ12" s="93"/>
      <c r="HQR12" s="93"/>
      <c r="HQS12" s="93"/>
      <c r="HQT12" s="93"/>
      <c r="HQU12" s="93"/>
      <c r="HQV12" s="93"/>
      <c r="HQW12" s="93"/>
      <c r="HQX12" s="93"/>
      <c r="HQY12" s="93"/>
      <c r="HQZ12" s="93"/>
      <c r="HRA12" s="93"/>
      <c r="HRB12" s="93"/>
      <c r="HRC12" s="93"/>
      <c r="HRD12" s="93"/>
      <c r="HRE12" s="93"/>
      <c r="HRF12" s="93"/>
      <c r="HRG12" s="93"/>
      <c r="HRH12" s="93"/>
      <c r="HRI12" s="93"/>
      <c r="HRJ12" s="93"/>
      <c r="HRK12" s="93"/>
      <c r="HRL12" s="93"/>
      <c r="HRM12" s="93"/>
      <c r="HRN12" s="93"/>
      <c r="HRO12" s="93"/>
      <c r="HRP12" s="93"/>
      <c r="HRQ12" s="93"/>
      <c r="HRR12" s="93"/>
      <c r="HRS12" s="93"/>
      <c r="HRT12" s="93"/>
      <c r="HRU12" s="93"/>
      <c r="HRV12" s="93"/>
      <c r="HRW12" s="93"/>
      <c r="HRX12" s="93"/>
      <c r="HRY12" s="93"/>
      <c r="HRZ12" s="93"/>
      <c r="HSA12" s="93"/>
      <c r="HSB12" s="93"/>
      <c r="HSC12" s="93"/>
      <c r="HSD12" s="93"/>
      <c r="HSE12" s="93"/>
      <c r="HSF12" s="93"/>
      <c r="HSG12" s="93"/>
      <c r="HSH12" s="93"/>
      <c r="HSI12" s="93"/>
      <c r="HSJ12" s="93"/>
      <c r="HSK12" s="93"/>
      <c r="HSL12" s="93"/>
      <c r="HSM12" s="93"/>
      <c r="HSN12" s="93"/>
      <c r="HSO12" s="93"/>
      <c r="HSP12" s="93"/>
      <c r="HSQ12" s="93"/>
      <c r="HSR12" s="93"/>
      <c r="HSS12" s="93"/>
      <c r="HST12" s="93"/>
      <c r="HSU12" s="93"/>
      <c r="HSV12" s="93"/>
      <c r="HSW12" s="93"/>
      <c r="HSX12" s="93"/>
      <c r="HSY12" s="93"/>
      <c r="HSZ12" s="93"/>
      <c r="HTA12" s="93"/>
      <c r="HTB12" s="93"/>
      <c r="HTC12" s="93"/>
      <c r="HTD12" s="93"/>
      <c r="HTE12" s="93"/>
      <c r="HTF12" s="93"/>
      <c r="HTG12" s="93"/>
      <c r="HTH12" s="93"/>
      <c r="HTI12" s="93"/>
      <c r="HTJ12" s="93"/>
      <c r="HTK12" s="93"/>
      <c r="HTL12" s="93"/>
      <c r="HTM12" s="93"/>
      <c r="HTN12" s="93"/>
      <c r="HTO12" s="93"/>
      <c r="HTP12" s="93"/>
      <c r="HTQ12" s="93"/>
      <c r="HTR12" s="93"/>
      <c r="HTS12" s="93"/>
      <c r="HTT12" s="93"/>
      <c r="HTU12" s="93"/>
      <c r="HTV12" s="93"/>
      <c r="HTW12" s="93"/>
      <c r="HTX12" s="93"/>
      <c r="HTY12" s="93"/>
      <c r="HTZ12" s="93"/>
      <c r="HUA12" s="93"/>
      <c r="HUB12" s="93"/>
      <c r="HUC12" s="93"/>
      <c r="HUD12" s="93"/>
      <c r="HUE12" s="93"/>
      <c r="HUF12" s="93"/>
      <c r="HUG12" s="93"/>
      <c r="HUH12" s="93"/>
      <c r="HUI12" s="93"/>
      <c r="HUJ12" s="93"/>
      <c r="HUK12" s="93"/>
      <c r="HUL12" s="93"/>
      <c r="HUM12" s="93"/>
      <c r="HUN12" s="93"/>
      <c r="HUO12" s="93"/>
      <c r="HUP12" s="93"/>
      <c r="HUQ12" s="93"/>
      <c r="HUR12" s="93"/>
      <c r="HUS12" s="93"/>
      <c r="HUT12" s="93"/>
      <c r="HUU12" s="93"/>
      <c r="HUV12" s="93"/>
      <c r="HUW12" s="93"/>
      <c r="HUX12" s="93"/>
      <c r="HUY12" s="93"/>
      <c r="HUZ12" s="93"/>
      <c r="HVA12" s="93"/>
      <c r="HVB12" s="93"/>
      <c r="HVC12" s="93"/>
      <c r="HVD12" s="93"/>
      <c r="HVE12" s="93"/>
      <c r="HVF12" s="93"/>
      <c r="HVG12" s="93"/>
      <c r="HVH12" s="93"/>
      <c r="HVI12" s="93"/>
      <c r="HVJ12" s="93"/>
      <c r="HVK12" s="93"/>
      <c r="HVL12" s="93"/>
      <c r="HVM12" s="93"/>
      <c r="HVN12" s="93"/>
      <c r="HVO12" s="93"/>
      <c r="HVP12" s="93"/>
      <c r="HVQ12" s="93"/>
      <c r="HVR12" s="93"/>
      <c r="HVS12" s="93"/>
      <c r="HVT12" s="93"/>
      <c r="HVU12" s="93"/>
      <c r="HVV12" s="93"/>
      <c r="HVW12" s="93"/>
      <c r="HVX12" s="93"/>
      <c r="HVY12" s="93"/>
      <c r="HVZ12" s="93"/>
      <c r="HWA12" s="93"/>
      <c r="HWB12" s="93"/>
      <c r="HWC12" s="93"/>
      <c r="HWD12" s="93"/>
      <c r="HWE12" s="93"/>
      <c r="HWF12" s="93"/>
      <c r="HWG12" s="93"/>
      <c r="HWH12" s="93"/>
      <c r="HWI12" s="93"/>
      <c r="HWJ12" s="93"/>
      <c r="HWK12" s="93"/>
      <c r="HWL12" s="93"/>
      <c r="HWM12" s="93"/>
      <c r="HWN12" s="93"/>
      <c r="HWO12" s="93"/>
      <c r="HWP12" s="93"/>
      <c r="HWQ12" s="93"/>
      <c r="HWR12" s="93"/>
      <c r="HWS12" s="93"/>
      <c r="HWT12" s="93"/>
      <c r="HWU12" s="93"/>
      <c r="HWV12" s="93"/>
      <c r="HWW12" s="93"/>
      <c r="HWX12" s="93"/>
      <c r="HWY12" s="93"/>
      <c r="HWZ12" s="93"/>
      <c r="HXA12" s="93"/>
      <c r="HXB12" s="93"/>
      <c r="HXC12" s="93"/>
      <c r="HXD12" s="93"/>
      <c r="HXE12" s="93"/>
      <c r="HXF12" s="93"/>
      <c r="HXG12" s="93"/>
      <c r="HXH12" s="93"/>
      <c r="HXI12" s="93"/>
      <c r="HXJ12" s="93"/>
      <c r="HXK12" s="93"/>
      <c r="HXL12" s="93"/>
      <c r="HXM12" s="93"/>
      <c r="HXN12" s="93"/>
      <c r="HXO12" s="93"/>
      <c r="HXP12" s="93"/>
      <c r="HXQ12" s="93"/>
      <c r="HXR12" s="93"/>
      <c r="HXS12" s="93"/>
      <c r="HXT12" s="93"/>
      <c r="HXU12" s="93"/>
      <c r="HXV12" s="93"/>
      <c r="HXW12" s="93"/>
      <c r="HXX12" s="93"/>
      <c r="HXY12" s="93"/>
      <c r="HXZ12" s="93"/>
      <c r="HYA12" s="93"/>
      <c r="HYB12" s="93"/>
      <c r="HYC12" s="93"/>
      <c r="HYD12" s="93"/>
      <c r="HYE12" s="93"/>
      <c r="HYF12" s="93"/>
      <c r="HYG12" s="93"/>
      <c r="HYH12" s="93"/>
      <c r="HYI12" s="93"/>
      <c r="HYJ12" s="93"/>
      <c r="HYK12" s="93"/>
      <c r="HYL12" s="93"/>
      <c r="HYM12" s="93"/>
      <c r="HYN12" s="93"/>
      <c r="HYO12" s="93"/>
      <c r="HYP12" s="93"/>
      <c r="HYQ12" s="93"/>
      <c r="HYR12" s="93"/>
      <c r="HYS12" s="93"/>
      <c r="HYT12" s="93"/>
      <c r="HYU12" s="93"/>
      <c r="HYV12" s="93"/>
      <c r="HYW12" s="93"/>
      <c r="HYX12" s="93"/>
      <c r="HYY12" s="93"/>
      <c r="HYZ12" s="93"/>
      <c r="HZA12" s="93"/>
      <c r="HZB12" s="93"/>
      <c r="HZC12" s="93"/>
      <c r="HZD12" s="93"/>
      <c r="HZE12" s="93"/>
      <c r="HZF12" s="93"/>
      <c r="HZG12" s="93"/>
      <c r="HZH12" s="93"/>
      <c r="HZI12" s="93"/>
      <c r="HZJ12" s="93"/>
      <c r="HZK12" s="93"/>
      <c r="HZL12" s="93"/>
      <c r="HZM12" s="93"/>
      <c r="HZN12" s="93"/>
      <c r="HZO12" s="93"/>
      <c r="HZP12" s="93"/>
      <c r="HZQ12" s="93"/>
      <c r="HZR12" s="93"/>
      <c r="HZS12" s="93"/>
      <c r="HZT12" s="93"/>
      <c r="HZU12" s="93"/>
      <c r="HZV12" s="93"/>
      <c r="HZW12" s="93"/>
      <c r="HZX12" s="93"/>
      <c r="HZY12" s="93"/>
      <c r="HZZ12" s="93"/>
      <c r="IAA12" s="93"/>
      <c r="IAB12" s="93"/>
      <c r="IAC12" s="93"/>
      <c r="IAD12" s="93"/>
      <c r="IAE12" s="93"/>
      <c r="IAF12" s="93"/>
      <c r="IAG12" s="93"/>
      <c r="IAH12" s="93"/>
      <c r="IAI12" s="93"/>
      <c r="IAJ12" s="93"/>
      <c r="IAK12" s="93"/>
      <c r="IAL12" s="93"/>
      <c r="IAM12" s="93"/>
      <c r="IAN12" s="93"/>
      <c r="IAO12" s="93"/>
      <c r="IAP12" s="93"/>
      <c r="IAQ12" s="93"/>
      <c r="IAR12" s="93"/>
      <c r="IAS12" s="93"/>
      <c r="IAT12" s="93"/>
      <c r="IAU12" s="93"/>
      <c r="IAV12" s="93"/>
      <c r="IAW12" s="93"/>
      <c r="IAX12" s="93"/>
      <c r="IAY12" s="93"/>
      <c r="IAZ12" s="93"/>
      <c r="IBA12" s="93"/>
      <c r="IBB12" s="93"/>
      <c r="IBC12" s="93"/>
      <c r="IBD12" s="93"/>
      <c r="IBE12" s="93"/>
      <c r="IBF12" s="93"/>
      <c r="IBG12" s="93"/>
      <c r="IBH12" s="93"/>
      <c r="IBI12" s="93"/>
      <c r="IBJ12" s="93"/>
      <c r="IBK12" s="93"/>
      <c r="IBL12" s="93"/>
      <c r="IBM12" s="93"/>
      <c r="IBN12" s="93"/>
      <c r="IBO12" s="93"/>
      <c r="IBP12" s="93"/>
      <c r="IBQ12" s="93"/>
      <c r="IBR12" s="93"/>
      <c r="IBS12" s="93"/>
      <c r="IBT12" s="93"/>
      <c r="IBU12" s="93"/>
      <c r="IBV12" s="93"/>
      <c r="IBW12" s="93"/>
      <c r="IBX12" s="93"/>
      <c r="IBY12" s="93"/>
      <c r="IBZ12" s="93"/>
      <c r="ICA12" s="93"/>
      <c r="ICB12" s="93"/>
      <c r="ICC12" s="93"/>
      <c r="ICD12" s="93"/>
      <c r="ICE12" s="93"/>
      <c r="ICF12" s="93"/>
      <c r="ICG12" s="93"/>
      <c r="ICH12" s="93"/>
      <c r="ICI12" s="93"/>
      <c r="ICJ12" s="93"/>
      <c r="ICK12" s="93"/>
      <c r="ICL12" s="93"/>
      <c r="ICM12" s="93"/>
      <c r="ICN12" s="93"/>
      <c r="ICO12" s="93"/>
      <c r="ICP12" s="93"/>
      <c r="ICQ12" s="93"/>
      <c r="ICR12" s="93"/>
      <c r="ICS12" s="93"/>
      <c r="ICT12" s="93"/>
      <c r="ICU12" s="93"/>
      <c r="ICV12" s="93"/>
      <c r="ICW12" s="93"/>
      <c r="ICX12" s="93"/>
      <c r="ICY12" s="93"/>
      <c r="ICZ12" s="93"/>
      <c r="IDA12" s="93"/>
      <c r="IDB12" s="93"/>
      <c r="IDC12" s="93"/>
      <c r="IDD12" s="93"/>
      <c r="IDE12" s="93"/>
      <c r="IDF12" s="93"/>
      <c r="IDG12" s="93"/>
      <c r="IDH12" s="93"/>
      <c r="IDI12" s="93"/>
      <c r="IDJ12" s="93"/>
      <c r="IDK12" s="93"/>
      <c r="IDL12" s="93"/>
      <c r="IDM12" s="93"/>
      <c r="IDN12" s="93"/>
      <c r="IDO12" s="93"/>
      <c r="IDP12" s="93"/>
      <c r="IDQ12" s="93"/>
      <c r="IDR12" s="93"/>
      <c r="IDS12" s="93"/>
      <c r="IDT12" s="93"/>
      <c r="IDU12" s="93"/>
      <c r="IDV12" s="93"/>
      <c r="IDW12" s="93"/>
      <c r="IDX12" s="93"/>
      <c r="IDY12" s="93"/>
      <c r="IDZ12" s="93"/>
      <c r="IEA12" s="93"/>
      <c r="IEB12" s="93"/>
      <c r="IEC12" s="93"/>
      <c r="IED12" s="93"/>
      <c r="IEE12" s="93"/>
      <c r="IEF12" s="93"/>
      <c r="IEG12" s="93"/>
      <c r="IEH12" s="93"/>
      <c r="IEI12" s="93"/>
      <c r="IEJ12" s="93"/>
      <c r="IEK12" s="93"/>
      <c r="IEL12" s="93"/>
      <c r="IEM12" s="93"/>
      <c r="IEN12" s="93"/>
      <c r="IEO12" s="93"/>
      <c r="IEP12" s="93"/>
      <c r="IEQ12" s="93"/>
      <c r="IER12" s="93"/>
      <c r="IES12" s="93"/>
      <c r="IET12" s="93"/>
      <c r="IEU12" s="93"/>
      <c r="IEV12" s="93"/>
      <c r="IEW12" s="93"/>
      <c r="IEX12" s="93"/>
      <c r="IEY12" s="93"/>
      <c r="IEZ12" s="93"/>
      <c r="IFA12" s="93"/>
      <c r="IFB12" s="93"/>
      <c r="IFC12" s="93"/>
      <c r="IFD12" s="93"/>
      <c r="IFE12" s="93"/>
      <c r="IFF12" s="93"/>
      <c r="IFG12" s="93"/>
      <c r="IFH12" s="93"/>
      <c r="IFI12" s="93"/>
      <c r="IFJ12" s="93"/>
      <c r="IFK12" s="93"/>
      <c r="IFL12" s="93"/>
      <c r="IFM12" s="93"/>
      <c r="IFN12" s="93"/>
      <c r="IFO12" s="93"/>
      <c r="IFP12" s="93"/>
      <c r="IFQ12" s="93"/>
      <c r="IFR12" s="93"/>
      <c r="IFS12" s="93"/>
      <c r="IFT12" s="93"/>
      <c r="IFU12" s="93"/>
      <c r="IFV12" s="93"/>
      <c r="IFW12" s="93"/>
      <c r="IFX12" s="93"/>
      <c r="IFY12" s="93"/>
      <c r="IFZ12" s="93"/>
      <c r="IGA12" s="93"/>
      <c r="IGB12" s="93"/>
      <c r="IGC12" s="93"/>
      <c r="IGD12" s="93"/>
      <c r="IGE12" s="93"/>
      <c r="IGF12" s="93"/>
      <c r="IGG12" s="93"/>
      <c r="IGH12" s="93"/>
      <c r="IGI12" s="93"/>
      <c r="IGJ12" s="93"/>
      <c r="IGK12" s="93"/>
      <c r="IGL12" s="93"/>
      <c r="IGM12" s="93"/>
      <c r="IGN12" s="93"/>
      <c r="IGO12" s="93"/>
      <c r="IGP12" s="93"/>
      <c r="IGQ12" s="93"/>
      <c r="IGR12" s="93"/>
      <c r="IGS12" s="93"/>
      <c r="IGT12" s="93"/>
      <c r="IGU12" s="93"/>
      <c r="IGV12" s="93"/>
      <c r="IGW12" s="93"/>
      <c r="IGX12" s="93"/>
      <c r="IGY12" s="93"/>
      <c r="IGZ12" s="93"/>
      <c r="IHA12" s="93"/>
      <c r="IHB12" s="93"/>
      <c r="IHC12" s="93"/>
      <c r="IHD12" s="93"/>
      <c r="IHE12" s="93"/>
      <c r="IHF12" s="93"/>
      <c r="IHG12" s="93"/>
      <c r="IHH12" s="93"/>
      <c r="IHI12" s="93"/>
      <c r="IHJ12" s="93"/>
      <c r="IHK12" s="93"/>
      <c r="IHL12" s="93"/>
      <c r="IHM12" s="93"/>
      <c r="IHN12" s="93"/>
      <c r="IHO12" s="93"/>
      <c r="IHP12" s="93"/>
      <c r="IHQ12" s="93"/>
      <c r="IHR12" s="93"/>
      <c r="IHS12" s="93"/>
      <c r="IHT12" s="93"/>
      <c r="IHU12" s="93"/>
      <c r="IHV12" s="93"/>
      <c r="IHW12" s="93"/>
      <c r="IHX12" s="93"/>
      <c r="IHY12" s="93"/>
      <c r="IHZ12" s="93"/>
      <c r="IIA12" s="93"/>
      <c r="IIB12" s="93"/>
      <c r="IIC12" s="93"/>
      <c r="IID12" s="93"/>
      <c r="IIE12" s="93"/>
      <c r="IIF12" s="93"/>
      <c r="IIG12" s="93"/>
      <c r="IIH12" s="93"/>
      <c r="III12" s="93"/>
      <c r="IIJ12" s="93"/>
      <c r="IIK12" s="93"/>
      <c r="IIL12" s="93"/>
      <c r="IIM12" s="93"/>
      <c r="IIN12" s="93"/>
      <c r="IIO12" s="93"/>
      <c r="IIP12" s="93"/>
      <c r="IIQ12" s="93"/>
      <c r="IIR12" s="93"/>
      <c r="IIS12" s="93"/>
      <c r="IIT12" s="93"/>
      <c r="IIU12" s="93"/>
      <c r="IIV12" s="93"/>
      <c r="IIW12" s="93"/>
      <c r="IIX12" s="93"/>
      <c r="IIY12" s="93"/>
      <c r="IIZ12" s="93"/>
      <c r="IJA12" s="93"/>
      <c r="IJB12" s="93"/>
      <c r="IJC12" s="93"/>
      <c r="IJD12" s="93"/>
      <c r="IJE12" s="93"/>
      <c r="IJF12" s="93"/>
      <c r="IJG12" s="93"/>
      <c r="IJH12" s="93"/>
      <c r="IJI12" s="93"/>
      <c r="IJJ12" s="93"/>
      <c r="IJK12" s="93"/>
      <c r="IJL12" s="93"/>
      <c r="IJM12" s="93"/>
      <c r="IJN12" s="93"/>
      <c r="IJO12" s="93"/>
      <c r="IJP12" s="93"/>
      <c r="IJQ12" s="93"/>
      <c r="IJR12" s="93"/>
      <c r="IJS12" s="93"/>
      <c r="IJT12" s="93"/>
      <c r="IJU12" s="93"/>
      <c r="IJV12" s="93"/>
      <c r="IJW12" s="93"/>
      <c r="IJX12" s="93"/>
      <c r="IJY12" s="93"/>
      <c r="IJZ12" s="93"/>
      <c r="IKA12" s="93"/>
      <c r="IKB12" s="93"/>
      <c r="IKC12" s="93"/>
      <c r="IKD12" s="93"/>
      <c r="IKE12" s="93"/>
      <c r="IKF12" s="93"/>
      <c r="IKG12" s="93"/>
      <c r="IKH12" s="93"/>
      <c r="IKI12" s="93"/>
      <c r="IKJ12" s="93"/>
      <c r="IKK12" s="93"/>
      <c r="IKL12" s="93"/>
      <c r="IKM12" s="93"/>
      <c r="IKN12" s="93"/>
      <c r="IKO12" s="93"/>
      <c r="IKP12" s="93"/>
      <c r="IKQ12" s="93"/>
      <c r="IKR12" s="93"/>
      <c r="IKS12" s="93"/>
      <c r="IKT12" s="93"/>
      <c r="IKU12" s="93"/>
      <c r="IKV12" s="93"/>
      <c r="IKW12" s="93"/>
      <c r="IKX12" s="93"/>
      <c r="IKY12" s="93"/>
      <c r="IKZ12" s="93"/>
      <c r="ILA12" s="93"/>
      <c r="ILB12" s="93"/>
      <c r="ILC12" s="93"/>
      <c r="ILD12" s="93"/>
      <c r="ILE12" s="93"/>
      <c r="ILF12" s="93"/>
      <c r="ILG12" s="93"/>
      <c r="ILH12" s="93"/>
      <c r="ILI12" s="93"/>
      <c r="ILJ12" s="93"/>
      <c r="ILK12" s="93"/>
      <c r="ILL12" s="93"/>
      <c r="ILM12" s="93"/>
      <c r="ILN12" s="93"/>
      <c r="ILO12" s="93"/>
      <c r="ILP12" s="93"/>
      <c r="ILQ12" s="93"/>
      <c r="ILR12" s="93"/>
      <c r="ILS12" s="93"/>
      <c r="ILT12" s="93"/>
      <c r="ILU12" s="93"/>
      <c r="ILV12" s="93"/>
      <c r="ILW12" s="93"/>
      <c r="ILX12" s="93"/>
      <c r="ILY12" s="93"/>
      <c r="ILZ12" s="93"/>
      <c r="IMA12" s="93"/>
      <c r="IMB12" s="93"/>
      <c r="IMC12" s="93"/>
      <c r="IMD12" s="93"/>
      <c r="IME12" s="93"/>
      <c r="IMF12" s="93"/>
      <c r="IMG12" s="93"/>
      <c r="IMH12" s="93"/>
      <c r="IMI12" s="93"/>
      <c r="IMJ12" s="93"/>
      <c r="IMK12" s="93"/>
      <c r="IML12" s="93"/>
      <c r="IMM12" s="93"/>
      <c r="IMN12" s="93"/>
      <c r="IMO12" s="93"/>
      <c r="IMP12" s="93"/>
      <c r="IMQ12" s="93"/>
      <c r="IMR12" s="93"/>
      <c r="IMS12" s="93"/>
      <c r="IMT12" s="93"/>
      <c r="IMU12" s="93"/>
      <c r="IMV12" s="93"/>
      <c r="IMW12" s="93"/>
      <c r="IMX12" s="93"/>
      <c r="IMY12" s="93"/>
      <c r="IMZ12" s="93"/>
      <c r="INA12" s="93"/>
      <c r="INB12" s="93"/>
      <c r="INC12" s="93"/>
      <c r="IND12" s="93"/>
      <c r="INE12" s="93"/>
      <c r="INF12" s="93"/>
      <c r="ING12" s="93"/>
      <c r="INH12" s="93"/>
      <c r="INI12" s="93"/>
      <c r="INJ12" s="93"/>
      <c r="INK12" s="93"/>
      <c r="INL12" s="93"/>
      <c r="INM12" s="93"/>
      <c r="INN12" s="93"/>
      <c r="INO12" s="93"/>
      <c r="INP12" s="93"/>
      <c r="INQ12" s="93"/>
      <c r="INR12" s="93"/>
      <c r="INS12" s="93"/>
      <c r="INT12" s="93"/>
      <c r="INU12" s="93"/>
      <c r="INV12" s="93"/>
      <c r="INW12" s="93"/>
      <c r="INX12" s="93"/>
      <c r="INY12" s="93"/>
      <c r="INZ12" s="93"/>
      <c r="IOA12" s="93"/>
      <c r="IOB12" s="93"/>
      <c r="IOC12" s="93"/>
      <c r="IOD12" s="93"/>
      <c r="IOE12" s="93"/>
      <c r="IOF12" s="93"/>
      <c r="IOG12" s="93"/>
      <c r="IOH12" s="93"/>
      <c r="IOI12" s="93"/>
      <c r="IOJ12" s="93"/>
      <c r="IOK12" s="93"/>
      <c r="IOL12" s="93"/>
      <c r="IOM12" s="93"/>
      <c r="ION12" s="93"/>
      <c r="IOO12" s="93"/>
      <c r="IOP12" s="93"/>
      <c r="IOQ12" s="93"/>
      <c r="IOR12" s="93"/>
      <c r="IOS12" s="93"/>
      <c r="IOT12" s="93"/>
      <c r="IOU12" s="93"/>
      <c r="IOV12" s="93"/>
      <c r="IOW12" s="93"/>
      <c r="IOX12" s="93"/>
      <c r="IOY12" s="93"/>
      <c r="IOZ12" s="93"/>
      <c r="IPA12" s="93"/>
      <c r="IPB12" s="93"/>
      <c r="IPC12" s="93"/>
      <c r="IPD12" s="93"/>
      <c r="IPE12" s="93"/>
      <c r="IPF12" s="93"/>
      <c r="IPG12" s="93"/>
      <c r="IPH12" s="93"/>
      <c r="IPI12" s="93"/>
      <c r="IPJ12" s="93"/>
      <c r="IPK12" s="93"/>
      <c r="IPL12" s="93"/>
      <c r="IPM12" s="93"/>
      <c r="IPN12" s="93"/>
      <c r="IPO12" s="93"/>
      <c r="IPP12" s="93"/>
      <c r="IPQ12" s="93"/>
      <c r="IPR12" s="93"/>
      <c r="IPS12" s="93"/>
      <c r="IPT12" s="93"/>
      <c r="IPU12" s="93"/>
      <c r="IPV12" s="93"/>
      <c r="IPW12" s="93"/>
      <c r="IPX12" s="93"/>
      <c r="IPY12" s="93"/>
      <c r="IPZ12" s="93"/>
      <c r="IQA12" s="93"/>
      <c r="IQB12" s="93"/>
      <c r="IQC12" s="93"/>
      <c r="IQD12" s="93"/>
      <c r="IQE12" s="93"/>
      <c r="IQF12" s="93"/>
      <c r="IQG12" s="93"/>
      <c r="IQH12" s="93"/>
      <c r="IQI12" s="93"/>
      <c r="IQJ12" s="93"/>
      <c r="IQK12" s="93"/>
      <c r="IQL12" s="93"/>
      <c r="IQM12" s="93"/>
      <c r="IQN12" s="93"/>
      <c r="IQO12" s="93"/>
      <c r="IQP12" s="93"/>
      <c r="IQQ12" s="93"/>
      <c r="IQR12" s="93"/>
      <c r="IQS12" s="93"/>
      <c r="IQT12" s="93"/>
      <c r="IQU12" s="93"/>
      <c r="IQV12" s="93"/>
      <c r="IQW12" s="93"/>
      <c r="IQX12" s="93"/>
      <c r="IQY12" s="93"/>
      <c r="IQZ12" s="93"/>
      <c r="IRA12" s="93"/>
      <c r="IRB12" s="93"/>
      <c r="IRC12" s="93"/>
      <c r="IRD12" s="93"/>
      <c r="IRE12" s="93"/>
      <c r="IRF12" s="93"/>
      <c r="IRG12" s="93"/>
      <c r="IRH12" s="93"/>
      <c r="IRI12" s="93"/>
      <c r="IRJ12" s="93"/>
      <c r="IRK12" s="93"/>
      <c r="IRL12" s="93"/>
      <c r="IRM12" s="93"/>
      <c r="IRN12" s="93"/>
      <c r="IRO12" s="93"/>
      <c r="IRP12" s="93"/>
      <c r="IRQ12" s="93"/>
      <c r="IRR12" s="93"/>
      <c r="IRS12" s="93"/>
      <c r="IRT12" s="93"/>
      <c r="IRU12" s="93"/>
      <c r="IRV12" s="93"/>
      <c r="IRW12" s="93"/>
      <c r="IRX12" s="93"/>
      <c r="IRY12" s="93"/>
      <c r="IRZ12" s="93"/>
      <c r="ISA12" s="93"/>
      <c r="ISB12" s="93"/>
      <c r="ISC12" s="93"/>
      <c r="ISD12" s="93"/>
      <c r="ISE12" s="93"/>
      <c r="ISF12" s="93"/>
      <c r="ISG12" s="93"/>
      <c r="ISH12" s="93"/>
      <c r="ISI12" s="93"/>
      <c r="ISJ12" s="93"/>
      <c r="ISK12" s="93"/>
      <c r="ISL12" s="93"/>
      <c r="ISM12" s="93"/>
      <c r="ISN12" s="93"/>
      <c r="ISO12" s="93"/>
      <c r="ISP12" s="93"/>
      <c r="ISQ12" s="93"/>
      <c r="ISR12" s="93"/>
      <c r="ISS12" s="93"/>
      <c r="IST12" s="93"/>
      <c r="ISU12" s="93"/>
      <c r="ISV12" s="93"/>
      <c r="ISW12" s="93"/>
      <c r="ISX12" s="93"/>
      <c r="ISY12" s="93"/>
      <c r="ISZ12" s="93"/>
      <c r="ITA12" s="93"/>
      <c r="ITB12" s="93"/>
      <c r="ITC12" s="93"/>
      <c r="ITD12" s="93"/>
      <c r="ITE12" s="93"/>
      <c r="ITF12" s="93"/>
      <c r="ITG12" s="93"/>
      <c r="ITH12" s="93"/>
      <c r="ITI12" s="93"/>
      <c r="ITJ12" s="93"/>
      <c r="ITK12" s="93"/>
      <c r="ITL12" s="93"/>
      <c r="ITM12" s="93"/>
      <c r="ITN12" s="93"/>
      <c r="ITO12" s="93"/>
      <c r="ITP12" s="93"/>
      <c r="ITQ12" s="93"/>
      <c r="ITR12" s="93"/>
      <c r="ITS12" s="93"/>
      <c r="ITT12" s="93"/>
      <c r="ITU12" s="93"/>
      <c r="ITV12" s="93"/>
      <c r="ITW12" s="93"/>
      <c r="ITX12" s="93"/>
      <c r="ITY12" s="93"/>
      <c r="ITZ12" s="93"/>
      <c r="IUA12" s="93"/>
      <c r="IUB12" s="93"/>
      <c r="IUC12" s="93"/>
      <c r="IUD12" s="93"/>
      <c r="IUE12" s="93"/>
      <c r="IUF12" s="93"/>
      <c r="IUG12" s="93"/>
      <c r="IUH12" s="93"/>
      <c r="IUI12" s="93"/>
      <c r="IUJ12" s="93"/>
      <c r="IUK12" s="93"/>
      <c r="IUL12" s="93"/>
      <c r="IUM12" s="93"/>
      <c r="IUN12" s="93"/>
      <c r="IUO12" s="93"/>
      <c r="IUP12" s="93"/>
      <c r="IUQ12" s="93"/>
      <c r="IUR12" s="93"/>
      <c r="IUS12" s="93"/>
      <c r="IUT12" s="93"/>
      <c r="IUU12" s="93"/>
      <c r="IUV12" s="93"/>
      <c r="IUW12" s="93"/>
      <c r="IUX12" s="93"/>
      <c r="IUY12" s="93"/>
      <c r="IUZ12" s="93"/>
      <c r="IVA12" s="93"/>
      <c r="IVB12" s="93"/>
      <c r="IVC12" s="93"/>
      <c r="IVD12" s="93"/>
      <c r="IVE12" s="93"/>
      <c r="IVF12" s="93"/>
      <c r="IVG12" s="93"/>
      <c r="IVH12" s="93"/>
      <c r="IVI12" s="93"/>
      <c r="IVJ12" s="93"/>
      <c r="IVK12" s="93"/>
      <c r="IVL12" s="93"/>
      <c r="IVM12" s="93"/>
      <c r="IVN12" s="93"/>
      <c r="IVO12" s="93"/>
      <c r="IVP12" s="93"/>
      <c r="IVQ12" s="93"/>
      <c r="IVR12" s="93"/>
      <c r="IVS12" s="93"/>
      <c r="IVT12" s="93"/>
      <c r="IVU12" s="93"/>
      <c r="IVV12" s="93"/>
      <c r="IVW12" s="93"/>
      <c r="IVX12" s="93"/>
      <c r="IVY12" s="93"/>
      <c r="IVZ12" s="93"/>
      <c r="IWA12" s="93"/>
      <c r="IWB12" s="93"/>
      <c r="IWC12" s="93"/>
      <c r="IWD12" s="93"/>
      <c r="IWE12" s="93"/>
      <c r="IWF12" s="93"/>
      <c r="IWG12" s="93"/>
      <c r="IWH12" s="93"/>
      <c r="IWI12" s="93"/>
      <c r="IWJ12" s="93"/>
      <c r="IWK12" s="93"/>
      <c r="IWL12" s="93"/>
      <c r="IWM12" s="93"/>
      <c r="IWN12" s="93"/>
      <c r="IWO12" s="93"/>
      <c r="IWP12" s="93"/>
      <c r="IWQ12" s="93"/>
      <c r="IWR12" s="93"/>
      <c r="IWS12" s="93"/>
      <c r="IWT12" s="93"/>
      <c r="IWU12" s="93"/>
      <c r="IWV12" s="93"/>
      <c r="IWW12" s="93"/>
      <c r="IWX12" s="93"/>
      <c r="IWY12" s="93"/>
      <c r="IWZ12" s="93"/>
      <c r="IXA12" s="93"/>
      <c r="IXB12" s="93"/>
      <c r="IXC12" s="93"/>
      <c r="IXD12" s="93"/>
      <c r="IXE12" s="93"/>
      <c r="IXF12" s="93"/>
      <c r="IXG12" s="93"/>
      <c r="IXH12" s="93"/>
      <c r="IXI12" s="93"/>
      <c r="IXJ12" s="93"/>
      <c r="IXK12" s="93"/>
      <c r="IXL12" s="93"/>
      <c r="IXM12" s="93"/>
      <c r="IXN12" s="93"/>
      <c r="IXO12" s="93"/>
      <c r="IXP12" s="93"/>
      <c r="IXQ12" s="93"/>
      <c r="IXR12" s="93"/>
      <c r="IXS12" s="93"/>
      <c r="IXT12" s="93"/>
      <c r="IXU12" s="93"/>
      <c r="IXV12" s="93"/>
      <c r="IXW12" s="93"/>
      <c r="IXX12" s="93"/>
      <c r="IXY12" s="93"/>
      <c r="IXZ12" s="93"/>
      <c r="IYA12" s="93"/>
      <c r="IYB12" s="93"/>
      <c r="IYC12" s="93"/>
      <c r="IYD12" s="93"/>
      <c r="IYE12" s="93"/>
      <c r="IYF12" s="93"/>
      <c r="IYG12" s="93"/>
      <c r="IYH12" s="93"/>
      <c r="IYI12" s="93"/>
      <c r="IYJ12" s="93"/>
      <c r="IYK12" s="93"/>
      <c r="IYL12" s="93"/>
      <c r="IYM12" s="93"/>
      <c r="IYN12" s="93"/>
      <c r="IYO12" s="93"/>
      <c r="IYP12" s="93"/>
      <c r="IYQ12" s="93"/>
      <c r="IYR12" s="93"/>
      <c r="IYS12" s="93"/>
      <c r="IYT12" s="93"/>
      <c r="IYU12" s="93"/>
      <c r="IYV12" s="93"/>
      <c r="IYW12" s="93"/>
      <c r="IYX12" s="93"/>
      <c r="IYY12" s="93"/>
      <c r="IYZ12" s="93"/>
      <c r="IZA12" s="93"/>
      <c r="IZB12" s="93"/>
      <c r="IZC12" s="93"/>
      <c r="IZD12" s="93"/>
      <c r="IZE12" s="93"/>
      <c r="IZF12" s="93"/>
      <c r="IZG12" s="93"/>
      <c r="IZH12" s="93"/>
      <c r="IZI12" s="93"/>
      <c r="IZJ12" s="93"/>
      <c r="IZK12" s="93"/>
      <c r="IZL12" s="93"/>
      <c r="IZM12" s="93"/>
      <c r="IZN12" s="93"/>
      <c r="IZO12" s="93"/>
      <c r="IZP12" s="93"/>
      <c r="IZQ12" s="93"/>
      <c r="IZR12" s="93"/>
      <c r="IZS12" s="93"/>
      <c r="IZT12" s="93"/>
      <c r="IZU12" s="93"/>
      <c r="IZV12" s="93"/>
      <c r="IZW12" s="93"/>
      <c r="IZX12" s="93"/>
      <c r="IZY12" s="93"/>
      <c r="IZZ12" s="93"/>
      <c r="JAA12" s="93"/>
      <c r="JAB12" s="93"/>
      <c r="JAC12" s="93"/>
      <c r="JAD12" s="93"/>
      <c r="JAE12" s="93"/>
      <c r="JAF12" s="93"/>
      <c r="JAG12" s="93"/>
      <c r="JAH12" s="93"/>
      <c r="JAI12" s="93"/>
      <c r="JAJ12" s="93"/>
      <c r="JAK12" s="93"/>
      <c r="JAL12" s="93"/>
      <c r="JAM12" s="93"/>
      <c r="JAN12" s="93"/>
      <c r="JAO12" s="93"/>
      <c r="JAP12" s="93"/>
      <c r="JAQ12" s="93"/>
      <c r="JAR12" s="93"/>
      <c r="JAS12" s="93"/>
      <c r="JAT12" s="93"/>
      <c r="JAU12" s="93"/>
      <c r="JAV12" s="93"/>
      <c r="JAW12" s="93"/>
      <c r="JAX12" s="93"/>
      <c r="JAY12" s="93"/>
      <c r="JAZ12" s="93"/>
      <c r="JBA12" s="93"/>
      <c r="JBB12" s="93"/>
      <c r="JBC12" s="93"/>
      <c r="JBD12" s="93"/>
      <c r="JBE12" s="93"/>
      <c r="JBF12" s="93"/>
      <c r="JBG12" s="93"/>
      <c r="JBH12" s="93"/>
      <c r="JBI12" s="93"/>
      <c r="JBJ12" s="93"/>
      <c r="JBK12" s="93"/>
      <c r="JBL12" s="93"/>
      <c r="JBM12" s="93"/>
      <c r="JBN12" s="93"/>
      <c r="JBO12" s="93"/>
      <c r="JBP12" s="93"/>
      <c r="JBQ12" s="93"/>
      <c r="JBR12" s="93"/>
      <c r="JBS12" s="93"/>
      <c r="JBT12" s="93"/>
      <c r="JBU12" s="93"/>
      <c r="JBV12" s="93"/>
      <c r="JBW12" s="93"/>
      <c r="JBX12" s="93"/>
      <c r="JBY12" s="93"/>
      <c r="JBZ12" s="93"/>
      <c r="JCA12" s="93"/>
      <c r="JCB12" s="93"/>
      <c r="JCC12" s="93"/>
      <c r="JCD12" s="93"/>
      <c r="JCE12" s="93"/>
      <c r="JCF12" s="93"/>
      <c r="JCG12" s="93"/>
      <c r="JCH12" s="93"/>
      <c r="JCI12" s="93"/>
      <c r="JCJ12" s="93"/>
      <c r="JCK12" s="93"/>
      <c r="JCL12" s="93"/>
      <c r="JCM12" s="93"/>
      <c r="JCN12" s="93"/>
      <c r="JCO12" s="93"/>
      <c r="JCP12" s="93"/>
      <c r="JCQ12" s="93"/>
      <c r="JCR12" s="93"/>
      <c r="JCS12" s="93"/>
      <c r="JCT12" s="93"/>
      <c r="JCU12" s="93"/>
      <c r="JCV12" s="93"/>
      <c r="JCW12" s="93"/>
      <c r="JCX12" s="93"/>
      <c r="JCY12" s="93"/>
      <c r="JCZ12" s="93"/>
      <c r="JDA12" s="93"/>
      <c r="JDB12" s="93"/>
      <c r="JDC12" s="93"/>
      <c r="JDD12" s="93"/>
      <c r="JDE12" s="93"/>
      <c r="JDF12" s="93"/>
      <c r="JDG12" s="93"/>
      <c r="JDH12" s="93"/>
      <c r="JDI12" s="93"/>
      <c r="JDJ12" s="93"/>
      <c r="JDK12" s="93"/>
      <c r="JDL12" s="93"/>
      <c r="JDM12" s="93"/>
      <c r="JDN12" s="93"/>
      <c r="JDO12" s="93"/>
      <c r="JDP12" s="93"/>
      <c r="JDQ12" s="93"/>
      <c r="JDR12" s="93"/>
      <c r="JDS12" s="93"/>
      <c r="JDT12" s="93"/>
      <c r="JDU12" s="93"/>
      <c r="JDV12" s="93"/>
      <c r="JDW12" s="93"/>
      <c r="JDX12" s="93"/>
      <c r="JDY12" s="93"/>
      <c r="JDZ12" s="93"/>
      <c r="JEA12" s="93"/>
      <c r="JEB12" s="93"/>
      <c r="JEC12" s="93"/>
      <c r="JED12" s="93"/>
      <c r="JEE12" s="93"/>
      <c r="JEF12" s="93"/>
      <c r="JEG12" s="93"/>
      <c r="JEH12" s="93"/>
      <c r="JEI12" s="93"/>
      <c r="JEJ12" s="93"/>
      <c r="JEK12" s="93"/>
      <c r="JEL12" s="93"/>
      <c r="JEM12" s="93"/>
      <c r="JEN12" s="93"/>
      <c r="JEO12" s="93"/>
      <c r="JEP12" s="93"/>
      <c r="JEQ12" s="93"/>
      <c r="JER12" s="93"/>
      <c r="JES12" s="93"/>
      <c r="JET12" s="93"/>
      <c r="JEU12" s="93"/>
      <c r="JEV12" s="93"/>
      <c r="JEW12" s="93"/>
      <c r="JEX12" s="93"/>
      <c r="JEY12" s="93"/>
      <c r="JEZ12" s="93"/>
      <c r="JFA12" s="93"/>
      <c r="JFB12" s="93"/>
      <c r="JFC12" s="93"/>
      <c r="JFD12" s="93"/>
      <c r="JFE12" s="93"/>
      <c r="JFF12" s="93"/>
      <c r="JFG12" s="93"/>
      <c r="JFH12" s="93"/>
      <c r="JFI12" s="93"/>
      <c r="JFJ12" s="93"/>
      <c r="JFK12" s="93"/>
      <c r="JFL12" s="93"/>
      <c r="JFM12" s="93"/>
      <c r="JFN12" s="93"/>
      <c r="JFO12" s="93"/>
      <c r="JFP12" s="93"/>
      <c r="JFQ12" s="93"/>
      <c r="JFR12" s="93"/>
      <c r="JFS12" s="93"/>
      <c r="JFT12" s="93"/>
      <c r="JFU12" s="93"/>
      <c r="JFV12" s="93"/>
      <c r="JFW12" s="93"/>
      <c r="JFX12" s="93"/>
      <c r="JFY12" s="93"/>
      <c r="JFZ12" s="93"/>
      <c r="JGA12" s="93"/>
      <c r="JGB12" s="93"/>
      <c r="JGC12" s="93"/>
      <c r="JGD12" s="93"/>
      <c r="JGE12" s="93"/>
      <c r="JGF12" s="93"/>
      <c r="JGG12" s="93"/>
      <c r="JGH12" s="93"/>
      <c r="JGI12" s="93"/>
      <c r="JGJ12" s="93"/>
      <c r="JGK12" s="93"/>
      <c r="JGL12" s="93"/>
      <c r="JGM12" s="93"/>
      <c r="JGN12" s="93"/>
      <c r="JGO12" s="93"/>
      <c r="JGP12" s="93"/>
      <c r="JGQ12" s="93"/>
      <c r="JGR12" s="93"/>
      <c r="JGS12" s="93"/>
      <c r="JGT12" s="93"/>
      <c r="JGU12" s="93"/>
      <c r="JGV12" s="93"/>
      <c r="JGW12" s="93"/>
      <c r="JGX12" s="93"/>
      <c r="JGY12" s="93"/>
      <c r="JGZ12" s="93"/>
      <c r="JHA12" s="93"/>
      <c r="JHB12" s="93"/>
      <c r="JHC12" s="93"/>
      <c r="JHD12" s="93"/>
      <c r="JHE12" s="93"/>
      <c r="JHF12" s="93"/>
      <c r="JHG12" s="93"/>
      <c r="JHH12" s="93"/>
      <c r="JHI12" s="93"/>
      <c r="JHJ12" s="93"/>
      <c r="JHK12" s="93"/>
      <c r="JHL12" s="93"/>
      <c r="JHM12" s="93"/>
      <c r="JHN12" s="93"/>
      <c r="JHO12" s="93"/>
      <c r="JHP12" s="93"/>
      <c r="JHQ12" s="93"/>
      <c r="JHR12" s="93"/>
      <c r="JHS12" s="93"/>
      <c r="JHT12" s="93"/>
      <c r="JHU12" s="93"/>
      <c r="JHV12" s="93"/>
      <c r="JHW12" s="93"/>
      <c r="JHX12" s="93"/>
      <c r="JHY12" s="93"/>
      <c r="JHZ12" s="93"/>
      <c r="JIA12" s="93"/>
      <c r="JIB12" s="93"/>
      <c r="JIC12" s="93"/>
      <c r="JID12" s="93"/>
      <c r="JIE12" s="93"/>
      <c r="JIF12" s="93"/>
      <c r="JIG12" s="93"/>
      <c r="JIH12" s="93"/>
      <c r="JII12" s="93"/>
      <c r="JIJ12" s="93"/>
      <c r="JIK12" s="93"/>
      <c r="JIL12" s="93"/>
      <c r="JIM12" s="93"/>
      <c r="JIN12" s="93"/>
      <c r="JIO12" s="93"/>
      <c r="JIP12" s="93"/>
      <c r="JIQ12" s="93"/>
      <c r="JIR12" s="93"/>
      <c r="JIS12" s="93"/>
      <c r="JIT12" s="93"/>
      <c r="JIU12" s="93"/>
      <c r="JIV12" s="93"/>
      <c r="JIW12" s="93"/>
      <c r="JIX12" s="93"/>
      <c r="JIY12" s="93"/>
      <c r="JIZ12" s="93"/>
      <c r="JJA12" s="93"/>
      <c r="JJB12" s="93"/>
      <c r="JJC12" s="93"/>
      <c r="JJD12" s="93"/>
      <c r="JJE12" s="93"/>
      <c r="JJF12" s="93"/>
      <c r="JJG12" s="93"/>
      <c r="JJH12" s="93"/>
      <c r="JJI12" s="93"/>
      <c r="JJJ12" s="93"/>
      <c r="JJK12" s="93"/>
      <c r="JJL12" s="93"/>
      <c r="JJM12" s="93"/>
      <c r="JJN12" s="93"/>
      <c r="JJO12" s="93"/>
      <c r="JJP12" s="93"/>
      <c r="JJQ12" s="93"/>
      <c r="JJR12" s="93"/>
      <c r="JJS12" s="93"/>
      <c r="JJT12" s="93"/>
      <c r="JJU12" s="93"/>
      <c r="JJV12" s="93"/>
      <c r="JJW12" s="93"/>
      <c r="JJX12" s="93"/>
      <c r="JJY12" s="93"/>
      <c r="JJZ12" s="93"/>
      <c r="JKA12" s="93"/>
      <c r="JKB12" s="93"/>
      <c r="JKC12" s="93"/>
      <c r="JKD12" s="93"/>
      <c r="JKE12" s="93"/>
      <c r="JKF12" s="93"/>
      <c r="JKG12" s="93"/>
      <c r="JKH12" s="93"/>
      <c r="JKI12" s="93"/>
      <c r="JKJ12" s="93"/>
      <c r="JKK12" s="93"/>
      <c r="JKL12" s="93"/>
      <c r="JKM12" s="93"/>
      <c r="JKN12" s="93"/>
      <c r="JKO12" s="93"/>
      <c r="JKP12" s="93"/>
      <c r="JKQ12" s="93"/>
      <c r="JKR12" s="93"/>
      <c r="JKS12" s="93"/>
      <c r="JKT12" s="93"/>
      <c r="JKU12" s="93"/>
      <c r="JKV12" s="93"/>
      <c r="JKW12" s="93"/>
      <c r="JKX12" s="93"/>
      <c r="JKY12" s="93"/>
      <c r="JKZ12" s="93"/>
      <c r="JLA12" s="93"/>
      <c r="JLB12" s="93"/>
      <c r="JLC12" s="93"/>
      <c r="JLD12" s="93"/>
      <c r="JLE12" s="93"/>
      <c r="JLF12" s="93"/>
      <c r="JLG12" s="93"/>
      <c r="JLH12" s="93"/>
      <c r="JLI12" s="93"/>
      <c r="JLJ12" s="93"/>
      <c r="JLK12" s="93"/>
      <c r="JLL12" s="93"/>
      <c r="JLM12" s="93"/>
      <c r="JLN12" s="93"/>
      <c r="JLO12" s="93"/>
      <c r="JLP12" s="93"/>
      <c r="JLQ12" s="93"/>
      <c r="JLR12" s="93"/>
      <c r="JLS12" s="93"/>
      <c r="JLT12" s="93"/>
      <c r="JLU12" s="93"/>
      <c r="JLV12" s="93"/>
      <c r="JLW12" s="93"/>
      <c r="JLX12" s="93"/>
      <c r="JLY12" s="93"/>
      <c r="JLZ12" s="93"/>
      <c r="JMA12" s="93"/>
      <c r="JMB12" s="93"/>
      <c r="JMC12" s="93"/>
      <c r="JMD12" s="93"/>
      <c r="JME12" s="93"/>
      <c r="JMF12" s="93"/>
      <c r="JMG12" s="93"/>
      <c r="JMH12" s="93"/>
      <c r="JMI12" s="93"/>
      <c r="JMJ12" s="93"/>
      <c r="JMK12" s="93"/>
      <c r="JML12" s="93"/>
      <c r="JMM12" s="93"/>
      <c r="JMN12" s="93"/>
      <c r="JMO12" s="93"/>
      <c r="JMP12" s="93"/>
      <c r="JMQ12" s="93"/>
      <c r="JMR12" s="93"/>
      <c r="JMS12" s="93"/>
      <c r="JMT12" s="93"/>
      <c r="JMU12" s="93"/>
      <c r="JMV12" s="93"/>
      <c r="JMW12" s="93"/>
      <c r="JMX12" s="93"/>
      <c r="JMY12" s="93"/>
      <c r="JMZ12" s="93"/>
      <c r="JNA12" s="93"/>
      <c r="JNB12" s="93"/>
      <c r="JNC12" s="93"/>
      <c r="JND12" s="93"/>
      <c r="JNE12" s="93"/>
      <c r="JNF12" s="93"/>
      <c r="JNG12" s="93"/>
      <c r="JNH12" s="93"/>
      <c r="JNI12" s="93"/>
      <c r="JNJ12" s="93"/>
      <c r="JNK12" s="93"/>
      <c r="JNL12" s="93"/>
      <c r="JNM12" s="93"/>
      <c r="JNN12" s="93"/>
      <c r="JNO12" s="93"/>
      <c r="JNP12" s="93"/>
      <c r="JNQ12" s="93"/>
      <c r="JNR12" s="93"/>
      <c r="JNS12" s="93"/>
      <c r="JNT12" s="93"/>
      <c r="JNU12" s="93"/>
      <c r="JNV12" s="93"/>
      <c r="JNW12" s="93"/>
      <c r="JNX12" s="93"/>
      <c r="JNY12" s="93"/>
      <c r="JNZ12" s="93"/>
      <c r="JOA12" s="93"/>
      <c r="JOB12" s="93"/>
      <c r="JOC12" s="93"/>
      <c r="JOD12" s="93"/>
      <c r="JOE12" s="93"/>
      <c r="JOF12" s="93"/>
      <c r="JOG12" s="93"/>
      <c r="JOH12" s="93"/>
      <c r="JOI12" s="93"/>
      <c r="JOJ12" s="93"/>
      <c r="JOK12" s="93"/>
      <c r="JOL12" s="93"/>
      <c r="JOM12" s="93"/>
      <c r="JON12" s="93"/>
      <c r="JOO12" s="93"/>
      <c r="JOP12" s="93"/>
      <c r="JOQ12" s="93"/>
      <c r="JOR12" s="93"/>
      <c r="JOS12" s="93"/>
      <c r="JOT12" s="93"/>
      <c r="JOU12" s="93"/>
      <c r="JOV12" s="93"/>
      <c r="JOW12" s="93"/>
      <c r="JOX12" s="93"/>
      <c r="JOY12" s="93"/>
      <c r="JOZ12" s="93"/>
      <c r="JPA12" s="93"/>
      <c r="JPB12" s="93"/>
      <c r="JPC12" s="93"/>
      <c r="JPD12" s="93"/>
      <c r="JPE12" s="93"/>
      <c r="JPF12" s="93"/>
      <c r="JPG12" s="93"/>
      <c r="JPH12" s="93"/>
      <c r="JPI12" s="93"/>
      <c r="JPJ12" s="93"/>
      <c r="JPK12" s="93"/>
      <c r="JPL12" s="93"/>
      <c r="JPM12" s="93"/>
      <c r="JPN12" s="93"/>
      <c r="JPO12" s="93"/>
      <c r="JPP12" s="93"/>
      <c r="JPQ12" s="93"/>
      <c r="JPR12" s="93"/>
      <c r="JPS12" s="93"/>
      <c r="JPT12" s="93"/>
      <c r="JPU12" s="93"/>
      <c r="JPV12" s="93"/>
      <c r="JPW12" s="93"/>
      <c r="JPX12" s="93"/>
      <c r="JPY12" s="93"/>
      <c r="JPZ12" s="93"/>
      <c r="JQA12" s="93"/>
      <c r="JQB12" s="93"/>
      <c r="JQC12" s="93"/>
      <c r="JQD12" s="93"/>
      <c r="JQE12" s="93"/>
      <c r="JQF12" s="93"/>
      <c r="JQG12" s="93"/>
      <c r="JQH12" s="93"/>
      <c r="JQI12" s="93"/>
      <c r="JQJ12" s="93"/>
      <c r="JQK12" s="93"/>
      <c r="JQL12" s="93"/>
      <c r="JQM12" s="93"/>
      <c r="JQN12" s="93"/>
      <c r="JQO12" s="93"/>
      <c r="JQP12" s="93"/>
      <c r="JQQ12" s="93"/>
      <c r="JQR12" s="93"/>
      <c r="JQS12" s="93"/>
      <c r="JQT12" s="93"/>
      <c r="JQU12" s="93"/>
      <c r="JQV12" s="93"/>
      <c r="JQW12" s="93"/>
      <c r="JQX12" s="93"/>
      <c r="JQY12" s="93"/>
      <c r="JQZ12" s="93"/>
      <c r="JRA12" s="93"/>
      <c r="JRB12" s="93"/>
      <c r="JRC12" s="93"/>
      <c r="JRD12" s="93"/>
      <c r="JRE12" s="93"/>
      <c r="JRF12" s="93"/>
      <c r="JRG12" s="93"/>
      <c r="JRH12" s="93"/>
      <c r="JRI12" s="93"/>
      <c r="JRJ12" s="93"/>
      <c r="JRK12" s="93"/>
      <c r="JRL12" s="93"/>
      <c r="JRM12" s="93"/>
      <c r="JRN12" s="93"/>
      <c r="JRO12" s="93"/>
      <c r="JRP12" s="93"/>
      <c r="JRQ12" s="93"/>
      <c r="JRR12" s="93"/>
      <c r="JRS12" s="93"/>
      <c r="JRT12" s="93"/>
      <c r="JRU12" s="93"/>
      <c r="JRV12" s="93"/>
      <c r="JRW12" s="93"/>
      <c r="JRX12" s="93"/>
      <c r="JRY12" s="93"/>
      <c r="JRZ12" s="93"/>
      <c r="JSA12" s="93"/>
      <c r="JSB12" s="93"/>
      <c r="JSC12" s="93"/>
      <c r="JSD12" s="93"/>
      <c r="JSE12" s="93"/>
      <c r="JSF12" s="93"/>
      <c r="JSG12" s="93"/>
      <c r="JSH12" s="93"/>
      <c r="JSI12" s="93"/>
      <c r="JSJ12" s="93"/>
      <c r="JSK12" s="93"/>
      <c r="JSL12" s="93"/>
      <c r="JSM12" s="93"/>
      <c r="JSN12" s="93"/>
      <c r="JSO12" s="93"/>
      <c r="JSP12" s="93"/>
      <c r="JSQ12" s="93"/>
      <c r="JSR12" s="93"/>
      <c r="JSS12" s="93"/>
      <c r="JST12" s="93"/>
      <c r="JSU12" s="93"/>
      <c r="JSV12" s="93"/>
      <c r="JSW12" s="93"/>
      <c r="JSX12" s="93"/>
      <c r="JSY12" s="93"/>
      <c r="JSZ12" s="93"/>
      <c r="JTA12" s="93"/>
      <c r="JTB12" s="93"/>
      <c r="JTC12" s="93"/>
      <c r="JTD12" s="93"/>
      <c r="JTE12" s="93"/>
      <c r="JTF12" s="93"/>
      <c r="JTG12" s="93"/>
      <c r="JTH12" s="93"/>
      <c r="JTI12" s="93"/>
      <c r="JTJ12" s="93"/>
      <c r="JTK12" s="93"/>
      <c r="JTL12" s="93"/>
      <c r="JTM12" s="93"/>
      <c r="JTN12" s="93"/>
      <c r="JTO12" s="93"/>
      <c r="JTP12" s="93"/>
      <c r="JTQ12" s="93"/>
      <c r="JTR12" s="93"/>
      <c r="JTS12" s="93"/>
      <c r="JTT12" s="93"/>
      <c r="JTU12" s="93"/>
      <c r="JTV12" s="93"/>
      <c r="JTW12" s="93"/>
      <c r="JTX12" s="93"/>
      <c r="JTY12" s="93"/>
      <c r="JTZ12" s="93"/>
      <c r="JUA12" s="93"/>
      <c r="JUB12" s="93"/>
      <c r="JUC12" s="93"/>
      <c r="JUD12" s="93"/>
      <c r="JUE12" s="93"/>
      <c r="JUF12" s="93"/>
      <c r="JUG12" s="93"/>
      <c r="JUH12" s="93"/>
      <c r="JUI12" s="93"/>
      <c r="JUJ12" s="93"/>
      <c r="JUK12" s="93"/>
      <c r="JUL12" s="93"/>
      <c r="JUM12" s="93"/>
      <c r="JUN12" s="93"/>
      <c r="JUO12" s="93"/>
      <c r="JUP12" s="93"/>
      <c r="JUQ12" s="93"/>
      <c r="JUR12" s="93"/>
      <c r="JUS12" s="93"/>
      <c r="JUT12" s="93"/>
      <c r="JUU12" s="93"/>
      <c r="JUV12" s="93"/>
      <c r="JUW12" s="93"/>
      <c r="JUX12" s="93"/>
      <c r="JUY12" s="93"/>
      <c r="JUZ12" s="93"/>
      <c r="JVA12" s="93"/>
      <c r="JVB12" s="93"/>
      <c r="JVC12" s="93"/>
      <c r="JVD12" s="93"/>
      <c r="JVE12" s="93"/>
      <c r="JVF12" s="93"/>
      <c r="JVG12" s="93"/>
      <c r="JVH12" s="93"/>
      <c r="JVI12" s="93"/>
      <c r="JVJ12" s="93"/>
      <c r="JVK12" s="93"/>
      <c r="JVL12" s="93"/>
      <c r="JVM12" s="93"/>
      <c r="JVN12" s="93"/>
      <c r="JVO12" s="93"/>
      <c r="JVP12" s="93"/>
      <c r="JVQ12" s="93"/>
      <c r="JVR12" s="93"/>
      <c r="JVS12" s="93"/>
      <c r="JVT12" s="93"/>
      <c r="JVU12" s="93"/>
      <c r="JVV12" s="93"/>
      <c r="JVW12" s="93"/>
      <c r="JVX12" s="93"/>
      <c r="JVY12" s="93"/>
      <c r="JVZ12" s="93"/>
      <c r="JWA12" s="93"/>
      <c r="JWB12" s="93"/>
      <c r="JWC12" s="93"/>
      <c r="JWD12" s="93"/>
      <c r="JWE12" s="93"/>
      <c r="JWF12" s="93"/>
      <c r="JWG12" s="93"/>
      <c r="JWH12" s="93"/>
      <c r="JWI12" s="93"/>
      <c r="JWJ12" s="93"/>
      <c r="JWK12" s="93"/>
      <c r="JWL12" s="93"/>
      <c r="JWM12" s="93"/>
      <c r="JWN12" s="93"/>
      <c r="JWO12" s="93"/>
      <c r="JWP12" s="93"/>
      <c r="JWQ12" s="93"/>
      <c r="JWR12" s="93"/>
      <c r="JWS12" s="93"/>
      <c r="JWT12" s="93"/>
      <c r="JWU12" s="93"/>
      <c r="JWV12" s="93"/>
      <c r="JWW12" s="93"/>
      <c r="JWX12" s="93"/>
      <c r="JWY12" s="93"/>
      <c r="JWZ12" s="93"/>
      <c r="JXA12" s="93"/>
      <c r="JXB12" s="93"/>
      <c r="JXC12" s="93"/>
      <c r="JXD12" s="93"/>
      <c r="JXE12" s="93"/>
      <c r="JXF12" s="93"/>
      <c r="JXG12" s="93"/>
      <c r="JXH12" s="93"/>
      <c r="JXI12" s="93"/>
      <c r="JXJ12" s="93"/>
      <c r="JXK12" s="93"/>
      <c r="JXL12" s="93"/>
      <c r="JXM12" s="93"/>
      <c r="JXN12" s="93"/>
      <c r="JXO12" s="93"/>
      <c r="JXP12" s="93"/>
      <c r="JXQ12" s="93"/>
      <c r="JXR12" s="93"/>
      <c r="JXS12" s="93"/>
      <c r="JXT12" s="93"/>
      <c r="JXU12" s="93"/>
      <c r="JXV12" s="93"/>
      <c r="JXW12" s="93"/>
      <c r="JXX12" s="93"/>
      <c r="JXY12" s="93"/>
      <c r="JXZ12" s="93"/>
      <c r="JYA12" s="93"/>
      <c r="JYB12" s="93"/>
      <c r="JYC12" s="93"/>
      <c r="JYD12" s="93"/>
      <c r="JYE12" s="93"/>
      <c r="JYF12" s="93"/>
      <c r="JYG12" s="93"/>
      <c r="JYH12" s="93"/>
      <c r="JYI12" s="93"/>
      <c r="JYJ12" s="93"/>
      <c r="JYK12" s="93"/>
      <c r="JYL12" s="93"/>
      <c r="JYM12" s="93"/>
      <c r="JYN12" s="93"/>
      <c r="JYO12" s="93"/>
      <c r="JYP12" s="93"/>
      <c r="JYQ12" s="93"/>
      <c r="JYR12" s="93"/>
      <c r="JYS12" s="93"/>
      <c r="JYT12" s="93"/>
      <c r="JYU12" s="93"/>
      <c r="JYV12" s="93"/>
      <c r="JYW12" s="93"/>
      <c r="JYX12" s="93"/>
      <c r="JYY12" s="93"/>
      <c r="JYZ12" s="93"/>
      <c r="JZA12" s="93"/>
      <c r="JZB12" s="93"/>
      <c r="JZC12" s="93"/>
      <c r="JZD12" s="93"/>
      <c r="JZE12" s="93"/>
      <c r="JZF12" s="93"/>
      <c r="JZG12" s="93"/>
      <c r="JZH12" s="93"/>
      <c r="JZI12" s="93"/>
      <c r="JZJ12" s="93"/>
      <c r="JZK12" s="93"/>
      <c r="JZL12" s="93"/>
      <c r="JZM12" s="93"/>
      <c r="JZN12" s="93"/>
      <c r="JZO12" s="93"/>
      <c r="JZP12" s="93"/>
      <c r="JZQ12" s="93"/>
      <c r="JZR12" s="93"/>
      <c r="JZS12" s="93"/>
      <c r="JZT12" s="93"/>
      <c r="JZU12" s="93"/>
      <c r="JZV12" s="93"/>
      <c r="JZW12" s="93"/>
      <c r="JZX12" s="93"/>
      <c r="JZY12" s="93"/>
      <c r="JZZ12" s="93"/>
      <c r="KAA12" s="93"/>
      <c r="KAB12" s="93"/>
      <c r="KAC12" s="93"/>
      <c r="KAD12" s="93"/>
      <c r="KAE12" s="93"/>
      <c r="KAF12" s="93"/>
      <c r="KAG12" s="93"/>
      <c r="KAH12" s="93"/>
      <c r="KAI12" s="93"/>
      <c r="KAJ12" s="93"/>
      <c r="KAK12" s="93"/>
      <c r="KAL12" s="93"/>
      <c r="KAM12" s="93"/>
      <c r="KAN12" s="93"/>
      <c r="KAO12" s="93"/>
      <c r="KAP12" s="93"/>
      <c r="KAQ12" s="93"/>
      <c r="KAR12" s="93"/>
      <c r="KAS12" s="93"/>
      <c r="KAT12" s="93"/>
      <c r="KAU12" s="93"/>
      <c r="KAV12" s="93"/>
      <c r="KAW12" s="93"/>
      <c r="KAX12" s="93"/>
      <c r="KAY12" s="93"/>
      <c r="KAZ12" s="93"/>
      <c r="KBA12" s="93"/>
      <c r="KBB12" s="93"/>
      <c r="KBC12" s="93"/>
      <c r="KBD12" s="93"/>
      <c r="KBE12" s="93"/>
      <c r="KBF12" s="93"/>
      <c r="KBG12" s="93"/>
      <c r="KBH12" s="93"/>
      <c r="KBI12" s="93"/>
      <c r="KBJ12" s="93"/>
      <c r="KBK12" s="93"/>
      <c r="KBL12" s="93"/>
      <c r="KBM12" s="93"/>
      <c r="KBN12" s="93"/>
      <c r="KBO12" s="93"/>
      <c r="KBP12" s="93"/>
      <c r="KBQ12" s="93"/>
      <c r="KBR12" s="93"/>
      <c r="KBS12" s="93"/>
      <c r="KBT12" s="93"/>
      <c r="KBU12" s="93"/>
      <c r="KBV12" s="93"/>
      <c r="KBW12" s="93"/>
      <c r="KBX12" s="93"/>
      <c r="KBY12" s="93"/>
      <c r="KBZ12" s="93"/>
      <c r="KCA12" s="93"/>
      <c r="KCB12" s="93"/>
      <c r="KCC12" s="93"/>
      <c r="KCD12" s="93"/>
      <c r="KCE12" s="93"/>
      <c r="KCF12" s="93"/>
      <c r="KCG12" s="93"/>
      <c r="KCH12" s="93"/>
      <c r="KCI12" s="93"/>
      <c r="KCJ12" s="93"/>
      <c r="KCK12" s="93"/>
      <c r="KCL12" s="93"/>
      <c r="KCM12" s="93"/>
      <c r="KCN12" s="93"/>
      <c r="KCO12" s="93"/>
      <c r="KCP12" s="93"/>
      <c r="KCQ12" s="93"/>
      <c r="KCR12" s="93"/>
      <c r="KCS12" s="93"/>
      <c r="KCT12" s="93"/>
      <c r="KCU12" s="93"/>
      <c r="KCV12" s="93"/>
      <c r="KCW12" s="93"/>
      <c r="KCX12" s="93"/>
      <c r="KCY12" s="93"/>
      <c r="KCZ12" s="93"/>
      <c r="KDA12" s="93"/>
      <c r="KDB12" s="93"/>
      <c r="KDC12" s="93"/>
      <c r="KDD12" s="93"/>
      <c r="KDE12" s="93"/>
      <c r="KDF12" s="93"/>
      <c r="KDG12" s="93"/>
      <c r="KDH12" s="93"/>
      <c r="KDI12" s="93"/>
      <c r="KDJ12" s="93"/>
      <c r="KDK12" s="93"/>
      <c r="KDL12" s="93"/>
      <c r="KDM12" s="93"/>
      <c r="KDN12" s="93"/>
      <c r="KDO12" s="93"/>
      <c r="KDP12" s="93"/>
      <c r="KDQ12" s="93"/>
      <c r="KDR12" s="93"/>
      <c r="KDS12" s="93"/>
      <c r="KDT12" s="93"/>
      <c r="KDU12" s="93"/>
      <c r="KDV12" s="93"/>
      <c r="KDW12" s="93"/>
      <c r="KDX12" s="93"/>
      <c r="KDY12" s="93"/>
      <c r="KDZ12" s="93"/>
      <c r="KEA12" s="93"/>
      <c r="KEB12" s="93"/>
      <c r="KEC12" s="93"/>
      <c r="KED12" s="93"/>
      <c r="KEE12" s="93"/>
      <c r="KEF12" s="93"/>
      <c r="KEG12" s="93"/>
      <c r="KEH12" s="93"/>
      <c r="KEI12" s="93"/>
      <c r="KEJ12" s="93"/>
      <c r="KEK12" s="93"/>
      <c r="KEL12" s="93"/>
      <c r="KEM12" s="93"/>
      <c r="KEN12" s="93"/>
      <c r="KEO12" s="93"/>
      <c r="KEP12" s="93"/>
      <c r="KEQ12" s="93"/>
      <c r="KER12" s="93"/>
      <c r="KES12" s="93"/>
      <c r="KET12" s="93"/>
      <c r="KEU12" s="93"/>
      <c r="KEV12" s="93"/>
      <c r="KEW12" s="93"/>
      <c r="KEX12" s="93"/>
      <c r="KEY12" s="93"/>
      <c r="KEZ12" s="93"/>
      <c r="KFA12" s="93"/>
      <c r="KFB12" s="93"/>
      <c r="KFC12" s="93"/>
      <c r="KFD12" s="93"/>
      <c r="KFE12" s="93"/>
      <c r="KFF12" s="93"/>
      <c r="KFG12" s="93"/>
      <c r="KFH12" s="93"/>
      <c r="KFI12" s="93"/>
      <c r="KFJ12" s="93"/>
      <c r="KFK12" s="93"/>
      <c r="KFL12" s="93"/>
      <c r="KFM12" s="93"/>
      <c r="KFN12" s="93"/>
      <c r="KFO12" s="93"/>
      <c r="KFP12" s="93"/>
      <c r="KFQ12" s="93"/>
      <c r="KFR12" s="93"/>
      <c r="KFS12" s="93"/>
      <c r="KFT12" s="93"/>
      <c r="KFU12" s="93"/>
      <c r="KFV12" s="93"/>
      <c r="KFW12" s="93"/>
      <c r="KFX12" s="93"/>
      <c r="KFY12" s="93"/>
      <c r="KFZ12" s="93"/>
      <c r="KGA12" s="93"/>
      <c r="KGB12" s="93"/>
      <c r="KGC12" s="93"/>
      <c r="KGD12" s="93"/>
      <c r="KGE12" s="93"/>
      <c r="KGF12" s="93"/>
      <c r="KGG12" s="93"/>
      <c r="KGH12" s="93"/>
      <c r="KGI12" s="93"/>
      <c r="KGJ12" s="93"/>
      <c r="KGK12" s="93"/>
      <c r="KGL12" s="93"/>
      <c r="KGM12" s="93"/>
      <c r="KGN12" s="93"/>
      <c r="KGO12" s="93"/>
      <c r="KGP12" s="93"/>
      <c r="KGQ12" s="93"/>
      <c r="KGR12" s="93"/>
      <c r="KGS12" s="93"/>
      <c r="KGT12" s="93"/>
      <c r="KGU12" s="93"/>
      <c r="KGV12" s="93"/>
      <c r="KGW12" s="93"/>
      <c r="KGX12" s="93"/>
      <c r="KGY12" s="93"/>
      <c r="KGZ12" s="93"/>
      <c r="KHA12" s="93"/>
      <c r="KHB12" s="93"/>
      <c r="KHC12" s="93"/>
      <c r="KHD12" s="93"/>
      <c r="KHE12" s="93"/>
      <c r="KHF12" s="93"/>
      <c r="KHG12" s="93"/>
      <c r="KHH12" s="93"/>
      <c r="KHI12" s="93"/>
      <c r="KHJ12" s="93"/>
      <c r="KHK12" s="93"/>
      <c r="KHL12" s="93"/>
      <c r="KHM12" s="93"/>
      <c r="KHN12" s="93"/>
      <c r="KHO12" s="93"/>
      <c r="KHP12" s="93"/>
      <c r="KHQ12" s="93"/>
      <c r="KHR12" s="93"/>
      <c r="KHS12" s="93"/>
      <c r="KHT12" s="93"/>
      <c r="KHU12" s="93"/>
      <c r="KHV12" s="93"/>
      <c r="KHW12" s="93"/>
      <c r="KHX12" s="93"/>
      <c r="KHY12" s="93"/>
      <c r="KHZ12" s="93"/>
      <c r="KIA12" s="93"/>
      <c r="KIB12" s="93"/>
      <c r="KIC12" s="93"/>
      <c r="KID12" s="93"/>
      <c r="KIE12" s="93"/>
      <c r="KIF12" s="93"/>
      <c r="KIG12" s="93"/>
      <c r="KIH12" s="93"/>
      <c r="KII12" s="93"/>
      <c r="KIJ12" s="93"/>
      <c r="KIK12" s="93"/>
      <c r="KIL12" s="93"/>
      <c r="KIM12" s="93"/>
      <c r="KIN12" s="93"/>
      <c r="KIO12" s="93"/>
      <c r="KIP12" s="93"/>
      <c r="KIQ12" s="93"/>
      <c r="KIR12" s="93"/>
      <c r="KIS12" s="93"/>
      <c r="KIT12" s="93"/>
      <c r="KIU12" s="93"/>
      <c r="KIV12" s="93"/>
      <c r="KIW12" s="93"/>
      <c r="KIX12" s="93"/>
      <c r="KIY12" s="93"/>
      <c r="KIZ12" s="93"/>
      <c r="KJA12" s="93"/>
      <c r="KJB12" s="93"/>
      <c r="KJC12" s="93"/>
      <c r="KJD12" s="93"/>
      <c r="KJE12" s="93"/>
      <c r="KJF12" s="93"/>
      <c r="KJG12" s="93"/>
      <c r="KJH12" s="93"/>
      <c r="KJI12" s="93"/>
      <c r="KJJ12" s="93"/>
      <c r="KJK12" s="93"/>
      <c r="KJL12" s="93"/>
      <c r="KJM12" s="93"/>
      <c r="KJN12" s="93"/>
      <c r="KJO12" s="93"/>
      <c r="KJP12" s="93"/>
      <c r="KJQ12" s="93"/>
      <c r="KJR12" s="93"/>
      <c r="KJS12" s="93"/>
      <c r="KJT12" s="93"/>
      <c r="KJU12" s="93"/>
      <c r="KJV12" s="93"/>
      <c r="KJW12" s="93"/>
      <c r="KJX12" s="93"/>
      <c r="KJY12" s="93"/>
      <c r="KJZ12" s="93"/>
      <c r="KKA12" s="93"/>
      <c r="KKB12" s="93"/>
      <c r="KKC12" s="93"/>
      <c r="KKD12" s="93"/>
      <c r="KKE12" s="93"/>
      <c r="KKF12" s="93"/>
      <c r="KKG12" s="93"/>
      <c r="KKH12" s="93"/>
      <c r="KKI12" s="93"/>
      <c r="KKJ12" s="93"/>
      <c r="KKK12" s="93"/>
      <c r="KKL12" s="93"/>
      <c r="KKM12" s="93"/>
      <c r="KKN12" s="93"/>
      <c r="KKO12" s="93"/>
      <c r="KKP12" s="93"/>
      <c r="KKQ12" s="93"/>
      <c r="KKR12" s="93"/>
      <c r="KKS12" s="93"/>
      <c r="KKT12" s="93"/>
      <c r="KKU12" s="93"/>
      <c r="KKV12" s="93"/>
      <c r="KKW12" s="93"/>
      <c r="KKX12" s="93"/>
      <c r="KKY12" s="93"/>
      <c r="KKZ12" s="93"/>
      <c r="KLA12" s="93"/>
      <c r="KLB12" s="93"/>
      <c r="KLC12" s="93"/>
      <c r="KLD12" s="93"/>
      <c r="KLE12" s="93"/>
      <c r="KLF12" s="93"/>
      <c r="KLG12" s="93"/>
      <c r="KLH12" s="93"/>
      <c r="KLI12" s="93"/>
      <c r="KLJ12" s="93"/>
      <c r="KLK12" s="93"/>
      <c r="KLL12" s="93"/>
      <c r="KLM12" s="93"/>
      <c r="KLN12" s="93"/>
      <c r="KLO12" s="93"/>
      <c r="KLP12" s="93"/>
      <c r="KLQ12" s="93"/>
      <c r="KLR12" s="93"/>
      <c r="KLS12" s="93"/>
      <c r="KLT12" s="93"/>
      <c r="KLU12" s="93"/>
      <c r="KLV12" s="93"/>
      <c r="KLW12" s="93"/>
      <c r="KLX12" s="93"/>
      <c r="KLY12" s="93"/>
      <c r="KLZ12" s="93"/>
      <c r="KMA12" s="93"/>
      <c r="KMB12" s="93"/>
      <c r="KMC12" s="93"/>
      <c r="KMD12" s="93"/>
      <c r="KME12" s="93"/>
      <c r="KMF12" s="93"/>
      <c r="KMG12" s="93"/>
      <c r="KMH12" s="93"/>
      <c r="KMI12" s="93"/>
      <c r="KMJ12" s="93"/>
      <c r="KMK12" s="93"/>
      <c r="KML12" s="93"/>
      <c r="KMM12" s="93"/>
      <c r="KMN12" s="93"/>
      <c r="KMO12" s="93"/>
      <c r="KMP12" s="93"/>
      <c r="KMQ12" s="93"/>
      <c r="KMR12" s="93"/>
      <c r="KMS12" s="93"/>
      <c r="KMT12" s="93"/>
      <c r="KMU12" s="93"/>
      <c r="KMV12" s="93"/>
      <c r="KMW12" s="93"/>
      <c r="KMX12" s="93"/>
      <c r="KMY12" s="93"/>
      <c r="KMZ12" s="93"/>
      <c r="KNA12" s="93"/>
      <c r="KNB12" s="93"/>
      <c r="KNC12" s="93"/>
      <c r="KND12" s="93"/>
      <c r="KNE12" s="93"/>
      <c r="KNF12" s="93"/>
      <c r="KNG12" s="93"/>
      <c r="KNH12" s="93"/>
      <c r="KNI12" s="93"/>
      <c r="KNJ12" s="93"/>
      <c r="KNK12" s="93"/>
      <c r="KNL12" s="93"/>
      <c r="KNM12" s="93"/>
      <c r="KNN12" s="93"/>
      <c r="KNO12" s="93"/>
      <c r="KNP12" s="93"/>
      <c r="KNQ12" s="93"/>
      <c r="KNR12" s="93"/>
      <c r="KNS12" s="93"/>
      <c r="KNT12" s="93"/>
      <c r="KNU12" s="93"/>
      <c r="KNV12" s="93"/>
      <c r="KNW12" s="93"/>
      <c r="KNX12" s="93"/>
      <c r="KNY12" s="93"/>
      <c r="KNZ12" s="93"/>
      <c r="KOA12" s="93"/>
      <c r="KOB12" s="93"/>
      <c r="KOC12" s="93"/>
      <c r="KOD12" s="93"/>
      <c r="KOE12" s="93"/>
      <c r="KOF12" s="93"/>
      <c r="KOG12" s="93"/>
      <c r="KOH12" s="93"/>
      <c r="KOI12" s="93"/>
      <c r="KOJ12" s="93"/>
      <c r="KOK12" s="93"/>
      <c r="KOL12" s="93"/>
      <c r="KOM12" s="93"/>
      <c r="KON12" s="93"/>
      <c r="KOO12" s="93"/>
      <c r="KOP12" s="93"/>
      <c r="KOQ12" s="93"/>
      <c r="KOR12" s="93"/>
      <c r="KOS12" s="93"/>
      <c r="KOT12" s="93"/>
      <c r="KOU12" s="93"/>
      <c r="KOV12" s="93"/>
      <c r="KOW12" s="93"/>
      <c r="KOX12" s="93"/>
      <c r="KOY12" s="93"/>
      <c r="KOZ12" s="93"/>
      <c r="KPA12" s="93"/>
      <c r="KPB12" s="93"/>
      <c r="KPC12" s="93"/>
      <c r="KPD12" s="93"/>
      <c r="KPE12" s="93"/>
      <c r="KPF12" s="93"/>
      <c r="KPG12" s="93"/>
      <c r="KPH12" s="93"/>
      <c r="KPI12" s="93"/>
      <c r="KPJ12" s="93"/>
      <c r="KPK12" s="93"/>
      <c r="KPL12" s="93"/>
      <c r="KPM12" s="93"/>
      <c r="KPN12" s="93"/>
      <c r="KPO12" s="93"/>
      <c r="KPP12" s="93"/>
      <c r="KPQ12" s="93"/>
      <c r="KPR12" s="93"/>
      <c r="KPS12" s="93"/>
      <c r="KPT12" s="93"/>
      <c r="KPU12" s="93"/>
      <c r="KPV12" s="93"/>
      <c r="KPW12" s="93"/>
      <c r="KPX12" s="93"/>
      <c r="KPY12" s="93"/>
      <c r="KPZ12" s="93"/>
      <c r="KQA12" s="93"/>
      <c r="KQB12" s="93"/>
      <c r="KQC12" s="93"/>
      <c r="KQD12" s="93"/>
      <c r="KQE12" s="93"/>
      <c r="KQF12" s="93"/>
      <c r="KQG12" s="93"/>
      <c r="KQH12" s="93"/>
      <c r="KQI12" s="93"/>
      <c r="KQJ12" s="93"/>
      <c r="KQK12" s="93"/>
      <c r="KQL12" s="93"/>
      <c r="KQM12" s="93"/>
      <c r="KQN12" s="93"/>
      <c r="KQO12" s="93"/>
      <c r="KQP12" s="93"/>
      <c r="KQQ12" s="93"/>
      <c r="KQR12" s="93"/>
      <c r="KQS12" s="93"/>
      <c r="KQT12" s="93"/>
      <c r="KQU12" s="93"/>
      <c r="KQV12" s="93"/>
      <c r="KQW12" s="93"/>
      <c r="KQX12" s="93"/>
      <c r="KQY12" s="93"/>
      <c r="KQZ12" s="93"/>
      <c r="KRA12" s="93"/>
      <c r="KRB12" s="93"/>
      <c r="KRC12" s="93"/>
      <c r="KRD12" s="93"/>
      <c r="KRE12" s="93"/>
      <c r="KRF12" s="93"/>
      <c r="KRG12" s="93"/>
      <c r="KRH12" s="93"/>
      <c r="KRI12" s="93"/>
      <c r="KRJ12" s="93"/>
      <c r="KRK12" s="93"/>
      <c r="KRL12" s="93"/>
      <c r="KRM12" s="93"/>
      <c r="KRN12" s="93"/>
      <c r="KRO12" s="93"/>
      <c r="KRP12" s="93"/>
      <c r="KRQ12" s="93"/>
      <c r="KRR12" s="93"/>
      <c r="KRS12" s="93"/>
      <c r="KRT12" s="93"/>
      <c r="KRU12" s="93"/>
      <c r="KRV12" s="93"/>
      <c r="KRW12" s="93"/>
      <c r="KRX12" s="93"/>
      <c r="KRY12" s="93"/>
      <c r="KRZ12" s="93"/>
      <c r="KSA12" s="93"/>
      <c r="KSB12" s="93"/>
      <c r="KSC12" s="93"/>
      <c r="KSD12" s="93"/>
      <c r="KSE12" s="93"/>
      <c r="KSF12" s="93"/>
      <c r="KSG12" s="93"/>
      <c r="KSH12" s="93"/>
      <c r="KSI12" s="93"/>
      <c r="KSJ12" s="93"/>
      <c r="KSK12" s="93"/>
      <c r="KSL12" s="93"/>
      <c r="KSM12" s="93"/>
      <c r="KSN12" s="93"/>
      <c r="KSO12" s="93"/>
      <c r="KSP12" s="93"/>
      <c r="KSQ12" s="93"/>
      <c r="KSR12" s="93"/>
      <c r="KSS12" s="93"/>
      <c r="KST12" s="93"/>
      <c r="KSU12" s="93"/>
      <c r="KSV12" s="93"/>
      <c r="KSW12" s="93"/>
      <c r="KSX12" s="93"/>
      <c r="KSY12" s="93"/>
      <c r="KSZ12" s="93"/>
      <c r="KTA12" s="93"/>
      <c r="KTB12" s="93"/>
      <c r="KTC12" s="93"/>
      <c r="KTD12" s="93"/>
      <c r="KTE12" s="93"/>
      <c r="KTF12" s="93"/>
      <c r="KTG12" s="93"/>
      <c r="KTH12" s="93"/>
      <c r="KTI12" s="93"/>
      <c r="KTJ12" s="93"/>
      <c r="KTK12" s="93"/>
      <c r="KTL12" s="93"/>
      <c r="KTM12" s="93"/>
      <c r="KTN12" s="93"/>
      <c r="KTO12" s="93"/>
      <c r="KTP12" s="93"/>
      <c r="KTQ12" s="93"/>
      <c r="KTR12" s="93"/>
      <c r="KTS12" s="93"/>
      <c r="KTT12" s="93"/>
      <c r="KTU12" s="93"/>
      <c r="KTV12" s="93"/>
      <c r="KTW12" s="93"/>
      <c r="KTX12" s="93"/>
      <c r="KTY12" s="93"/>
      <c r="KTZ12" s="93"/>
      <c r="KUA12" s="93"/>
      <c r="KUB12" s="93"/>
      <c r="KUC12" s="93"/>
      <c r="KUD12" s="93"/>
      <c r="KUE12" s="93"/>
      <c r="KUF12" s="93"/>
      <c r="KUG12" s="93"/>
      <c r="KUH12" s="93"/>
      <c r="KUI12" s="93"/>
      <c r="KUJ12" s="93"/>
      <c r="KUK12" s="93"/>
      <c r="KUL12" s="93"/>
      <c r="KUM12" s="93"/>
      <c r="KUN12" s="93"/>
      <c r="KUO12" s="93"/>
      <c r="KUP12" s="93"/>
      <c r="KUQ12" s="93"/>
      <c r="KUR12" s="93"/>
      <c r="KUS12" s="93"/>
      <c r="KUT12" s="93"/>
      <c r="KUU12" s="93"/>
      <c r="KUV12" s="93"/>
      <c r="KUW12" s="93"/>
      <c r="KUX12" s="93"/>
      <c r="KUY12" s="93"/>
      <c r="KUZ12" s="93"/>
      <c r="KVA12" s="93"/>
      <c r="KVB12" s="93"/>
      <c r="KVC12" s="93"/>
      <c r="KVD12" s="93"/>
      <c r="KVE12" s="93"/>
      <c r="KVF12" s="93"/>
      <c r="KVG12" s="93"/>
      <c r="KVH12" s="93"/>
      <c r="KVI12" s="93"/>
      <c r="KVJ12" s="93"/>
      <c r="KVK12" s="93"/>
      <c r="KVL12" s="93"/>
      <c r="KVM12" s="93"/>
      <c r="KVN12" s="93"/>
      <c r="KVO12" s="93"/>
      <c r="KVP12" s="93"/>
      <c r="KVQ12" s="93"/>
      <c r="KVR12" s="93"/>
      <c r="KVS12" s="93"/>
      <c r="KVT12" s="93"/>
      <c r="KVU12" s="93"/>
      <c r="KVV12" s="93"/>
      <c r="KVW12" s="93"/>
      <c r="KVX12" s="93"/>
      <c r="KVY12" s="93"/>
      <c r="KVZ12" s="93"/>
      <c r="KWA12" s="93"/>
      <c r="KWB12" s="93"/>
      <c r="KWC12" s="93"/>
      <c r="KWD12" s="93"/>
      <c r="KWE12" s="93"/>
      <c r="KWF12" s="93"/>
      <c r="KWG12" s="93"/>
      <c r="KWH12" s="93"/>
      <c r="KWI12" s="93"/>
      <c r="KWJ12" s="93"/>
      <c r="KWK12" s="93"/>
      <c r="KWL12" s="93"/>
      <c r="KWM12" s="93"/>
      <c r="KWN12" s="93"/>
      <c r="KWO12" s="93"/>
      <c r="KWP12" s="93"/>
      <c r="KWQ12" s="93"/>
      <c r="KWR12" s="93"/>
      <c r="KWS12" s="93"/>
      <c r="KWT12" s="93"/>
      <c r="KWU12" s="93"/>
      <c r="KWV12" s="93"/>
      <c r="KWW12" s="93"/>
      <c r="KWX12" s="93"/>
      <c r="KWY12" s="93"/>
      <c r="KWZ12" s="93"/>
      <c r="KXA12" s="93"/>
      <c r="KXB12" s="93"/>
      <c r="KXC12" s="93"/>
      <c r="KXD12" s="93"/>
      <c r="KXE12" s="93"/>
      <c r="KXF12" s="93"/>
      <c r="KXG12" s="93"/>
      <c r="KXH12" s="93"/>
      <c r="KXI12" s="93"/>
      <c r="KXJ12" s="93"/>
      <c r="KXK12" s="93"/>
      <c r="KXL12" s="93"/>
      <c r="KXM12" s="93"/>
      <c r="KXN12" s="93"/>
      <c r="KXO12" s="93"/>
      <c r="KXP12" s="93"/>
      <c r="KXQ12" s="93"/>
      <c r="KXR12" s="93"/>
      <c r="KXS12" s="93"/>
      <c r="KXT12" s="93"/>
      <c r="KXU12" s="93"/>
      <c r="KXV12" s="93"/>
      <c r="KXW12" s="93"/>
      <c r="KXX12" s="93"/>
      <c r="KXY12" s="93"/>
      <c r="KXZ12" s="93"/>
      <c r="KYA12" s="93"/>
      <c r="KYB12" s="93"/>
      <c r="KYC12" s="93"/>
      <c r="KYD12" s="93"/>
      <c r="KYE12" s="93"/>
      <c r="KYF12" s="93"/>
      <c r="KYG12" s="93"/>
      <c r="KYH12" s="93"/>
      <c r="KYI12" s="93"/>
      <c r="KYJ12" s="93"/>
      <c r="KYK12" s="93"/>
      <c r="KYL12" s="93"/>
      <c r="KYM12" s="93"/>
      <c r="KYN12" s="93"/>
      <c r="KYO12" s="93"/>
      <c r="KYP12" s="93"/>
      <c r="KYQ12" s="93"/>
      <c r="KYR12" s="93"/>
      <c r="KYS12" s="93"/>
      <c r="KYT12" s="93"/>
      <c r="KYU12" s="93"/>
      <c r="KYV12" s="93"/>
      <c r="KYW12" s="93"/>
      <c r="KYX12" s="93"/>
      <c r="KYY12" s="93"/>
      <c r="KYZ12" s="93"/>
      <c r="KZA12" s="93"/>
      <c r="KZB12" s="93"/>
      <c r="KZC12" s="93"/>
      <c r="KZD12" s="93"/>
      <c r="KZE12" s="93"/>
      <c r="KZF12" s="93"/>
      <c r="KZG12" s="93"/>
      <c r="KZH12" s="93"/>
      <c r="KZI12" s="93"/>
      <c r="KZJ12" s="93"/>
      <c r="KZK12" s="93"/>
      <c r="KZL12" s="93"/>
      <c r="KZM12" s="93"/>
      <c r="KZN12" s="93"/>
      <c r="KZO12" s="93"/>
      <c r="KZP12" s="93"/>
      <c r="KZQ12" s="93"/>
      <c r="KZR12" s="93"/>
      <c r="KZS12" s="93"/>
      <c r="KZT12" s="93"/>
      <c r="KZU12" s="93"/>
      <c r="KZV12" s="93"/>
      <c r="KZW12" s="93"/>
      <c r="KZX12" s="93"/>
      <c r="KZY12" s="93"/>
      <c r="KZZ12" s="93"/>
      <c r="LAA12" s="93"/>
      <c r="LAB12" s="93"/>
      <c r="LAC12" s="93"/>
      <c r="LAD12" s="93"/>
      <c r="LAE12" s="93"/>
      <c r="LAF12" s="93"/>
      <c r="LAG12" s="93"/>
      <c r="LAH12" s="93"/>
      <c r="LAI12" s="93"/>
      <c r="LAJ12" s="93"/>
      <c r="LAK12" s="93"/>
      <c r="LAL12" s="93"/>
      <c r="LAM12" s="93"/>
      <c r="LAN12" s="93"/>
      <c r="LAO12" s="93"/>
      <c r="LAP12" s="93"/>
      <c r="LAQ12" s="93"/>
      <c r="LAR12" s="93"/>
      <c r="LAS12" s="93"/>
      <c r="LAT12" s="93"/>
      <c r="LAU12" s="93"/>
      <c r="LAV12" s="93"/>
      <c r="LAW12" s="93"/>
      <c r="LAX12" s="93"/>
      <c r="LAY12" s="93"/>
      <c r="LAZ12" s="93"/>
      <c r="LBA12" s="93"/>
      <c r="LBB12" s="93"/>
      <c r="LBC12" s="93"/>
      <c r="LBD12" s="93"/>
      <c r="LBE12" s="93"/>
      <c r="LBF12" s="93"/>
      <c r="LBG12" s="93"/>
      <c r="LBH12" s="93"/>
      <c r="LBI12" s="93"/>
      <c r="LBJ12" s="93"/>
      <c r="LBK12" s="93"/>
      <c r="LBL12" s="93"/>
      <c r="LBM12" s="93"/>
      <c r="LBN12" s="93"/>
      <c r="LBO12" s="93"/>
      <c r="LBP12" s="93"/>
      <c r="LBQ12" s="93"/>
      <c r="LBR12" s="93"/>
      <c r="LBS12" s="93"/>
      <c r="LBT12" s="93"/>
      <c r="LBU12" s="93"/>
      <c r="LBV12" s="93"/>
      <c r="LBW12" s="93"/>
      <c r="LBX12" s="93"/>
      <c r="LBY12" s="93"/>
      <c r="LBZ12" s="93"/>
      <c r="LCA12" s="93"/>
      <c r="LCB12" s="93"/>
      <c r="LCC12" s="93"/>
      <c r="LCD12" s="93"/>
      <c r="LCE12" s="93"/>
      <c r="LCF12" s="93"/>
      <c r="LCG12" s="93"/>
      <c r="LCH12" s="93"/>
      <c r="LCI12" s="93"/>
      <c r="LCJ12" s="93"/>
      <c r="LCK12" s="93"/>
      <c r="LCL12" s="93"/>
      <c r="LCM12" s="93"/>
      <c r="LCN12" s="93"/>
      <c r="LCO12" s="93"/>
      <c r="LCP12" s="93"/>
      <c r="LCQ12" s="93"/>
      <c r="LCR12" s="93"/>
      <c r="LCS12" s="93"/>
      <c r="LCT12" s="93"/>
      <c r="LCU12" s="93"/>
      <c r="LCV12" s="93"/>
      <c r="LCW12" s="93"/>
      <c r="LCX12" s="93"/>
      <c r="LCY12" s="93"/>
      <c r="LCZ12" s="93"/>
      <c r="LDA12" s="93"/>
      <c r="LDB12" s="93"/>
      <c r="LDC12" s="93"/>
      <c r="LDD12" s="93"/>
      <c r="LDE12" s="93"/>
      <c r="LDF12" s="93"/>
      <c r="LDG12" s="93"/>
      <c r="LDH12" s="93"/>
      <c r="LDI12" s="93"/>
      <c r="LDJ12" s="93"/>
      <c r="LDK12" s="93"/>
      <c r="LDL12" s="93"/>
      <c r="LDM12" s="93"/>
      <c r="LDN12" s="93"/>
      <c r="LDO12" s="93"/>
      <c r="LDP12" s="93"/>
      <c r="LDQ12" s="93"/>
      <c r="LDR12" s="93"/>
      <c r="LDS12" s="93"/>
      <c r="LDT12" s="93"/>
      <c r="LDU12" s="93"/>
      <c r="LDV12" s="93"/>
      <c r="LDW12" s="93"/>
      <c r="LDX12" s="93"/>
      <c r="LDY12" s="93"/>
      <c r="LDZ12" s="93"/>
      <c r="LEA12" s="93"/>
      <c r="LEB12" s="93"/>
      <c r="LEC12" s="93"/>
      <c r="LED12" s="93"/>
      <c r="LEE12" s="93"/>
      <c r="LEF12" s="93"/>
      <c r="LEG12" s="93"/>
      <c r="LEH12" s="93"/>
      <c r="LEI12" s="93"/>
      <c r="LEJ12" s="93"/>
      <c r="LEK12" s="93"/>
      <c r="LEL12" s="93"/>
      <c r="LEM12" s="93"/>
      <c r="LEN12" s="93"/>
      <c r="LEO12" s="93"/>
      <c r="LEP12" s="93"/>
      <c r="LEQ12" s="93"/>
      <c r="LER12" s="93"/>
      <c r="LES12" s="93"/>
      <c r="LET12" s="93"/>
      <c r="LEU12" s="93"/>
      <c r="LEV12" s="93"/>
      <c r="LEW12" s="93"/>
      <c r="LEX12" s="93"/>
      <c r="LEY12" s="93"/>
      <c r="LEZ12" s="93"/>
      <c r="LFA12" s="93"/>
      <c r="LFB12" s="93"/>
      <c r="LFC12" s="93"/>
      <c r="LFD12" s="93"/>
      <c r="LFE12" s="93"/>
      <c r="LFF12" s="93"/>
      <c r="LFG12" s="93"/>
      <c r="LFH12" s="93"/>
      <c r="LFI12" s="93"/>
      <c r="LFJ12" s="93"/>
      <c r="LFK12" s="93"/>
      <c r="LFL12" s="93"/>
      <c r="LFM12" s="93"/>
      <c r="LFN12" s="93"/>
      <c r="LFO12" s="93"/>
      <c r="LFP12" s="93"/>
      <c r="LFQ12" s="93"/>
      <c r="LFR12" s="93"/>
      <c r="LFS12" s="93"/>
      <c r="LFT12" s="93"/>
      <c r="LFU12" s="93"/>
      <c r="LFV12" s="93"/>
      <c r="LFW12" s="93"/>
      <c r="LFX12" s="93"/>
      <c r="LFY12" s="93"/>
      <c r="LFZ12" s="93"/>
      <c r="LGA12" s="93"/>
      <c r="LGB12" s="93"/>
      <c r="LGC12" s="93"/>
      <c r="LGD12" s="93"/>
      <c r="LGE12" s="93"/>
      <c r="LGF12" s="93"/>
      <c r="LGG12" s="93"/>
      <c r="LGH12" s="93"/>
      <c r="LGI12" s="93"/>
      <c r="LGJ12" s="93"/>
      <c r="LGK12" s="93"/>
      <c r="LGL12" s="93"/>
      <c r="LGM12" s="93"/>
      <c r="LGN12" s="93"/>
      <c r="LGO12" s="93"/>
      <c r="LGP12" s="93"/>
      <c r="LGQ12" s="93"/>
      <c r="LGR12" s="93"/>
      <c r="LGS12" s="93"/>
      <c r="LGT12" s="93"/>
      <c r="LGU12" s="93"/>
      <c r="LGV12" s="93"/>
      <c r="LGW12" s="93"/>
      <c r="LGX12" s="93"/>
      <c r="LGY12" s="93"/>
      <c r="LGZ12" s="93"/>
      <c r="LHA12" s="93"/>
      <c r="LHB12" s="93"/>
      <c r="LHC12" s="93"/>
      <c r="LHD12" s="93"/>
      <c r="LHE12" s="93"/>
      <c r="LHF12" s="93"/>
      <c r="LHG12" s="93"/>
      <c r="LHH12" s="93"/>
      <c r="LHI12" s="93"/>
      <c r="LHJ12" s="93"/>
      <c r="LHK12" s="93"/>
      <c r="LHL12" s="93"/>
      <c r="LHM12" s="93"/>
      <c r="LHN12" s="93"/>
      <c r="LHO12" s="93"/>
      <c r="LHP12" s="93"/>
      <c r="LHQ12" s="93"/>
      <c r="LHR12" s="93"/>
      <c r="LHS12" s="93"/>
      <c r="LHT12" s="93"/>
      <c r="LHU12" s="93"/>
      <c r="LHV12" s="93"/>
      <c r="LHW12" s="93"/>
      <c r="LHX12" s="93"/>
      <c r="LHY12" s="93"/>
      <c r="LHZ12" s="93"/>
      <c r="LIA12" s="93"/>
      <c r="LIB12" s="93"/>
      <c r="LIC12" s="93"/>
      <c r="LID12" s="93"/>
      <c r="LIE12" s="93"/>
      <c r="LIF12" s="93"/>
      <c r="LIG12" s="93"/>
      <c r="LIH12" s="93"/>
      <c r="LII12" s="93"/>
      <c r="LIJ12" s="93"/>
      <c r="LIK12" s="93"/>
      <c r="LIL12" s="93"/>
      <c r="LIM12" s="93"/>
      <c r="LIN12" s="93"/>
      <c r="LIO12" s="93"/>
      <c r="LIP12" s="93"/>
      <c r="LIQ12" s="93"/>
      <c r="LIR12" s="93"/>
      <c r="LIS12" s="93"/>
      <c r="LIT12" s="93"/>
      <c r="LIU12" s="93"/>
      <c r="LIV12" s="93"/>
      <c r="LIW12" s="93"/>
      <c r="LIX12" s="93"/>
      <c r="LIY12" s="93"/>
      <c r="LIZ12" s="93"/>
      <c r="LJA12" s="93"/>
      <c r="LJB12" s="93"/>
      <c r="LJC12" s="93"/>
      <c r="LJD12" s="93"/>
      <c r="LJE12" s="93"/>
      <c r="LJF12" s="93"/>
      <c r="LJG12" s="93"/>
      <c r="LJH12" s="93"/>
      <c r="LJI12" s="93"/>
      <c r="LJJ12" s="93"/>
      <c r="LJK12" s="93"/>
      <c r="LJL12" s="93"/>
      <c r="LJM12" s="93"/>
      <c r="LJN12" s="93"/>
      <c r="LJO12" s="93"/>
      <c r="LJP12" s="93"/>
      <c r="LJQ12" s="93"/>
      <c r="LJR12" s="93"/>
      <c r="LJS12" s="93"/>
      <c r="LJT12" s="93"/>
      <c r="LJU12" s="93"/>
      <c r="LJV12" s="93"/>
      <c r="LJW12" s="93"/>
      <c r="LJX12" s="93"/>
      <c r="LJY12" s="93"/>
      <c r="LJZ12" s="93"/>
      <c r="LKA12" s="93"/>
      <c r="LKB12" s="93"/>
      <c r="LKC12" s="93"/>
      <c r="LKD12" s="93"/>
      <c r="LKE12" s="93"/>
      <c r="LKF12" s="93"/>
      <c r="LKG12" s="93"/>
      <c r="LKH12" s="93"/>
      <c r="LKI12" s="93"/>
      <c r="LKJ12" s="93"/>
      <c r="LKK12" s="93"/>
      <c r="LKL12" s="93"/>
      <c r="LKM12" s="93"/>
      <c r="LKN12" s="93"/>
      <c r="LKO12" s="93"/>
      <c r="LKP12" s="93"/>
      <c r="LKQ12" s="93"/>
      <c r="LKR12" s="93"/>
      <c r="LKS12" s="93"/>
      <c r="LKT12" s="93"/>
      <c r="LKU12" s="93"/>
      <c r="LKV12" s="93"/>
      <c r="LKW12" s="93"/>
      <c r="LKX12" s="93"/>
      <c r="LKY12" s="93"/>
      <c r="LKZ12" s="93"/>
      <c r="LLA12" s="93"/>
      <c r="LLB12" s="93"/>
      <c r="LLC12" s="93"/>
      <c r="LLD12" s="93"/>
      <c r="LLE12" s="93"/>
      <c r="LLF12" s="93"/>
      <c r="LLG12" s="93"/>
      <c r="LLH12" s="93"/>
      <c r="LLI12" s="93"/>
      <c r="LLJ12" s="93"/>
      <c r="LLK12" s="93"/>
      <c r="LLL12" s="93"/>
      <c r="LLM12" s="93"/>
      <c r="LLN12" s="93"/>
      <c r="LLO12" s="93"/>
      <c r="LLP12" s="93"/>
      <c r="LLQ12" s="93"/>
      <c r="LLR12" s="93"/>
      <c r="LLS12" s="93"/>
      <c r="LLT12" s="93"/>
      <c r="LLU12" s="93"/>
      <c r="LLV12" s="93"/>
      <c r="LLW12" s="93"/>
      <c r="LLX12" s="93"/>
      <c r="LLY12" s="93"/>
      <c r="LLZ12" s="93"/>
      <c r="LMA12" s="93"/>
      <c r="LMB12" s="93"/>
      <c r="LMC12" s="93"/>
      <c r="LMD12" s="93"/>
      <c r="LME12" s="93"/>
      <c r="LMF12" s="93"/>
      <c r="LMG12" s="93"/>
      <c r="LMH12" s="93"/>
      <c r="LMI12" s="93"/>
      <c r="LMJ12" s="93"/>
      <c r="LMK12" s="93"/>
      <c r="LML12" s="93"/>
      <c r="LMM12" s="93"/>
      <c r="LMN12" s="93"/>
      <c r="LMO12" s="93"/>
      <c r="LMP12" s="93"/>
      <c r="LMQ12" s="93"/>
      <c r="LMR12" s="93"/>
      <c r="LMS12" s="93"/>
      <c r="LMT12" s="93"/>
      <c r="LMU12" s="93"/>
      <c r="LMV12" s="93"/>
      <c r="LMW12" s="93"/>
      <c r="LMX12" s="93"/>
      <c r="LMY12" s="93"/>
      <c r="LMZ12" s="93"/>
      <c r="LNA12" s="93"/>
      <c r="LNB12" s="93"/>
      <c r="LNC12" s="93"/>
      <c r="LND12" s="93"/>
      <c r="LNE12" s="93"/>
      <c r="LNF12" s="93"/>
      <c r="LNG12" s="93"/>
      <c r="LNH12" s="93"/>
      <c r="LNI12" s="93"/>
      <c r="LNJ12" s="93"/>
      <c r="LNK12" s="93"/>
      <c r="LNL12" s="93"/>
      <c r="LNM12" s="93"/>
      <c r="LNN12" s="93"/>
      <c r="LNO12" s="93"/>
      <c r="LNP12" s="93"/>
      <c r="LNQ12" s="93"/>
      <c r="LNR12" s="93"/>
      <c r="LNS12" s="93"/>
      <c r="LNT12" s="93"/>
      <c r="LNU12" s="93"/>
      <c r="LNV12" s="93"/>
      <c r="LNW12" s="93"/>
      <c r="LNX12" s="93"/>
      <c r="LNY12" s="93"/>
      <c r="LNZ12" s="93"/>
      <c r="LOA12" s="93"/>
      <c r="LOB12" s="93"/>
      <c r="LOC12" s="93"/>
      <c r="LOD12" s="93"/>
      <c r="LOE12" s="93"/>
      <c r="LOF12" s="93"/>
      <c r="LOG12" s="93"/>
      <c r="LOH12" s="93"/>
      <c r="LOI12" s="93"/>
      <c r="LOJ12" s="93"/>
      <c r="LOK12" s="93"/>
      <c r="LOL12" s="93"/>
      <c r="LOM12" s="93"/>
      <c r="LON12" s="93"/>
      <c r="LOO12" s="93"/>
      <c r="LOP12" s="93"/>
      <c r="LOQ12" s="93"/>
      <c r="LOR12" s="93"/>
      <c r="LOS12" s="93"/>
      <c r="LOT12" s="93"/>
      <c r="LOU12" s="93"/>
      <c r="LOV12" s="93"/>
      <c r="LOW12" s="93"/>
      <c r="LOX12" s="93"/>
      <c r="LOY12" s="93"/>
      <c r="LOZ12" s="93"/>
      <c r="LPA12" s="93"/>
      <c r="LPB12" s="93"/>
      <c r="LPC12" s="93"/>
      <c r="LPD12" s="93"/>
      <c r="LPE12" s="93"/>
      <c r="LPF12" s="93"/>
      <c r="LPG12" s="93"/>
      <c r="LPH12" s="93"/>
      <c r="LPI12" s="93"/>
      <c r="LPJ12" s="93"/>
      <c r="LPK12" s="93"/>
      <c r="LPL12" s="93"/>
      <c r="LPM12" s="93"/>
      <c r="LPN12" s="93"/>
      <c r="LPO12" s="93"/>
      <c r="LPP12" s="93"/>
      <c r="LPQ12" s="93"/>
      <c r="LPR12" s="93"/>
      <c r="LPS12" s="93"/>
      <c r="LPT12" s="93"/>
      <c r="LPU12" s="93"/>
      <c r="LPV12" s="93"/>
      <c r="LPW12" s="93"/>
      <c r="LPX12" s="93"/>
      <c r="LPY12" s="93"/>
      <c r="LPZ12" s="93"/>
      <c r="LQA12" s="93"/>
      <c r="LQB12" s="93"/>
      <c r="LQC12" s="93"/>
      <c r="LQD12" s="93"/>
      <c r="LQE12" s="93"/>
      <c r="LQF12" s="93"/>
      <c r="LQG12" s="93"/>
      <c r="LQH12" s="93"/>
      <c r="LQI12" s="93"/>
      <c r="LQJ12" s="93"/>
      <c r="LQK12" s="93"/>
      <c r="LQL12" s="93"/>
      <c r="LQM12" s="93"/>
      <c r="LQN12" s="93"/>
      <c r="LQO12" s="93"/>
      <c r="LQP12" s="93"/>
      <c r="LQQ12" s="93"/>
      <c r="LQR12" s="93"/>
      <c r="LQS12" s="93"/>
      <c r="LQT12" s="93"/>
      <c r="LQU12" s="93"/>
      <c r="LQV12" s="93"/>
      <c r="LQW12" s="93"/>
      <c r="LQX12" s="93"/>
      <c r="LQY12" s="93"/>
      <c r="LQZ12" s="93"/>
      <c r="LRA12" s="93"/>
      <c r="LRB12" s="93"/>
      <c r="LRC12" s="93"/>
      <c r="LRD12" s="93"/>
      <c r="LRE12" s="93"/>
      <c r="LRF12" s="93"/>
      <c r="LRG12" s="93"/>
      <c r="LRH12" s="93"/>
      <c r="LRI12" s="93"/>
      <c r="LRJ12" s="93"/>
      <c r="LRK12" s="93"/>
      <c r="LRL12" s="93"/>
      <c r="LRM12" s="93"/>
      <c r="LRN12" s="93"/>
      <c r="LRO12" s="93"/>
      <c r="LRP12" s="93"/>
      <c r="LRQ12" s="93"/>
      <c r="LRR12" s="93"/>
      <c r="LRS12" s="93"/>
      <c r="LRT12" s="93"/>
      <c r="LRU12" s="93"/>
      <c r="LRV12" s="93"/>
      <c r="LRW12" s="93"/>
      <c r="LRX12" s="93"/>
      <c r="LRY12" s="93"/>
      <c r="LRZ12" s="93"/>
      <c r="LSA12" s="93"/>
      <c r="LSB12" s="93"/>
      <c r="LSC12" s="93"/>
      <c r="LSD12" s="93"/>
      <c r="LSE12" s="93"/>
      <c r="LSF12" s="93"/>
      <c r="LSG12" s="93"/>
      <c r="LSH12" s="93"/>
      <c r="LSI12" s="93"/>
      <c r="LSJ12" s="93"/>
      <c r="LSK12" s="93"/>
      <c r="LSL12" s="93"/>
      <c r="LSM12" s="93"/>
      <c r="LSN12" s="93"/>
      <c r="LSO12" s="93"/>
      <c r="LSP12" s="93"/>
      <c r="LSQ12" s="93"/>
      <c r="LSR12" s="93"/>
      <c r="LSS12" s="93"/>
      <c r="LST12" s="93"/>
      <c r="LSU12" s="93"/>
      <c r="LSV12" s="93"/>
      <c r="LSW12" s="93"/>
      <c r="LSX12" s="93"/>
      <c r="LSY12" s="93"/>
      <c r="LSZ12" s="93"/>
      <c r="LTA12" s="93"/>
      <c r="LTB12" s="93"/>
      <c r="LTC12" s="93"/>
      <c r="LTD12" s="93"/>
      <c r="LTE12" s="93"/>
      <c r="LTF12" s="93"/>
      <c r="LTG12" s="93"/>
      <c r="LTH12" s="93"/>
      <c r="LTI12" s="93"/>
      <c r="LTJ12" s="93"/>
      <c r="LTK12" s="93"/>
      <c r="LTL12" s="93"/>
      <c r="LTM12" s="93"/>
      <c r="LTN12" s="93"/>
      <c r="LTO12" s="93"/>
      <c r="LTP12" s="93"/>
      <c r="LTQ12" s="93"/>
      <c r="LTR12" s="93"/>
      <c r="LTS12" s="93"/>
      <c r="LTT12" s="93"/>
      <c r="LTU12" s="93"/>
      <c r="LTV12" s="93"/>
      <c r="LTW12" s="93"/>
      <c r="LTX12" s="93"/>
      <c r="LTY12" s="93"/>
      <c r="LTZ12" s="93"/>
      <c r="LUA12" s="93"/>
      <c r="LUB12" s="93"/>
      <c r="LUC12" s="93"/>
      <c r="LUD12" s="93"/>
      <c r="LUE12" s="93"/>
      <c r="LUF12" s="93"/>
      <c r="LUG12" s="93"/>
      <c r="LUH12" s="93"/>
      <c r="LUI12" s="93"/>
      <c r="LUJ12" s="93"/>
      <c r="LUK12" s="93"/>
      <c r="LUL12" s="93"/>
      <c r="LUM12" s="93"/>
      <c r="LUN12" s="93"/>
      <c r="LUO12" s="93"/>
      <c r="LUP12" s="93"/>
      <c r="LUQ12" s="93"/>
      <c r="LUR12" s="93"/>
      <c r="LUS12" s="93"/>
      <c r="LUT12" s="93"/>
      <c r="LUU12" s="93"/>
      <c r="LUV12" s="93"/>
      <c r="LUW12" s="93"/>
      <c r="LUX12" s="93"/>
      <c r="LUY12" s="93"/>
      <c r="LUZ12" s="93"/>
      <c r="LVA12" s="93"/>
      <c r="LVB12" s="93"/>
      <c r="LVC12" s="93"/>
      <c r="LVD12" s="93"/>
      <c r="LVE12" s="93"/>
      <c r="LVF12" s="93"/>
      <c r="LVG12" s="93"/>
      <c r="LVH12" s="93"/>
      <c r="LVI12" s="93"/>
      <c r="LVJ12" s="93"/>
      <c r="LVK12" s="93"/>
      <c r="LVL12" s="93"/>
      <c r="LVM12" s="93"/>
      <c r="LVN12" s="93"/>
      <c r="LVO12" s="93"/>
      <c r="LVP12" s="93"/>
      <c r="LVQ12" s="93"/>
      <c r="LVR12" s="93"/>
      <c r="LVS12" s="93"/>
      <c r="LVT12" s="93"/>
      <c r="LVU12" s="93"/>
      <c r="LVV12" s="93"/>
      <c r="LVW12" s="93"/>
      <c r="LVX12" s="93"/>
      <c r="LVY12" s="93"/>
      <c r="LVZ12" s="93"/>
      <c r="LWA12" s="93"/>
      <c r="LWB12" s="93"/>
      <c r="LWC12" s="93"/>
      <c r="LWD12" s="93"/>
      <c r="LWE12" s="93"/>
      <c r="LWF12" s="93"/>
      <c r="LWG12" s="93"/>
      <c r="LWH12" s="93"/>
      <c r="LWI12" s="93"/>
      <c r="LWJ12" s="93"/>
      <c r="LWK12" s="93"/>
      <c r="LWL12" s="93"/>
      <c r="LWM12" s="93"/>
      <c r="LWN12" s="93"/>
      <c r="LWO12" s="93"/>
      <c r="LWP12" s="93"/>
      <c r="LWQ12" s="93"/>
      <c r="LWR12" s="93"/>
      <c r="LWS12" s="93"/>
      <c r="LWT12" s="93"/>
      <c r="LWU12" s="93"/>
      <c r="LWV12" s="93"/>
      <c r="LWW12" s="93"/>
      <c r="LWX12" s="93"/>
      <c r="LWY12" s="93"/>
      <c r="LWZ12" s="93"/>
      <c r="LXA12" s="93"/>
      <c r="LXB12" s="93"/>
      <c r="LXC12" s="93"/>
      <c r="LXD12" s="93"/>
      <c r="LXE12" s="93"/>
      <c r="LXF12" s="93"/>
      <c r="LXG12" s="93"/>
      <c r="LXH12" s="93"/>
      <c r="LXI12" s="93"/>
      <c r="LXJ12" s="93"/>
      <c r="LXK12" s="93"/>
      <c r="LXL12" s="93"/>
      <c r="LXM12" s="93"/>
      <c r="LXN12" s="93"/>
      <c r="LXO12" s="93"/>
      <c r="LXP12" s="93"/>
      <c r="LXQ12" s="93"/>
      <c r="LXR12" s="93"/>
      <c r="LXS12" s="93"/>
      <c r="LXT12" s="93"/>
      <c r="LXU12" s="93"/>
      <c r="LXV12" s="93"/>
      <c r="LXW12" s="93"/>
      <c r="LXX12" s="93"/>
      <c r="LXY12" s="93"/>
      <c r="LXZ12" s="93"/>
      <c r="LYA12" s="93"/>
      <c r="LYB12" s="93"/>
      <c r="LYC12" s="93"/>
      <c r="LYD12" s="93"/>
      <c r="LYE12" s="93"/>
      <c r="LYF12" s="93"/>
      <c r="LYG12" s="93"/>
      <c r="LYH12" s="93"/>
      <c r="LYI12" s="93"/>
      <c r="LYJ12" s="93"/>
      <c r="LYK12" s="93"/>
      <c r="LYL12" s="93"/>
      <c r="LYM12" s="93"/>
      <c r="LYN12" s="93"/>
      <c r="LYO12" s="93"/>
      <c r="LYP12" s="93"/>
      <c r="LYQ12" s="93"/>
      <c r="LYR12" s="93"/>
      <c r="LYS12" s="93"/>
      <c r="LYT12" s="93"/>
      <c r="LYU12" s="93"/>
      <c r="LYV12" s="93"/>
      <c r="LYW12" s="93"/>
      <c r="LYX12" s="93"/>
      <c r="LYY12" s="93"/>
      <c r="LYZ12" s="93"/>
      <c r="LZA12" s="93"/>
      <c r="LZB12" s="93"/>
      <c r="LZC12" s="93"/>
      <c r="LZD12" s="93"/>
      <c r="LZE12" s="93"/>
      <c r="LZF12" s="93"/>
      <c r="LZG12" s="93"/>
      <c r="LZH12" s="93"/>
      <c r="LZI12" s="93"/>
      <c r="LZJ12" s="93"/>
      <c r="LZK12" s="93"/>
      <c r="LZL12" s="93"/>
      <c r="LZM12" s="93"/>
      <c r="LZN12" s="93"/>
      <c r="LZO12" s="93"/>
      <c r="LZP12" s="93"/>
      <c r="LZQ12" s="93"/>
      <c r="LZR12" s="93"/>
      <c r="LZS12" s="93"/>
      <c r="LZT12" s="93"/>
      <c r="LZU12" s="93"/>
      <c r="LZV12" s="93"/>
      <c r="LZW12" s="93"/>
      <c r="LZX12" s="93"/>
      <c r="LZY12" s="93"/>
      <c r="LZZ12" s="93"/>
      <c r="MAA12" s="93"/>
      <c r="MAB12" s="93"/>
      <c r="MAC12" s="93"/>
      <c r="MAD12" s="93"/>
      <c r="MAE12" s="93"/>
      <c r="MAF12" s="93"/>
      <c r="MAG12" s="93"/>
      <c r="MAH12" s="93"/>
      <c r="MAI12" s="93"/>
      <c r="MAJ12" s="93"/>
      <c r="MAK12" s="93"/>
      <c r="MAL12" s="93"/>
      <c r="MAM12" s="93"/>
      <c r="MAN12" s="93"/>
      <c r="MAO12" s="93"/>
      <c r="MAP12" s="93"/>
      <c r="MAQ12" s="93"/>
      <c r="MAR12" s="93"/>
      <c r="MAS12" s="93"/>
      <c r="MAT12" s="93"/>
      <c r="MAU12" s="93"/>
      <c r="MAV12" s="93"/>
      <c r="MAW12" s="93"/>
      <c r="MAX12" s="93"/>
      <c r="MAY12" s="93"/>
      <c r="MAZ12" s="93"/>
      <c r="MBA12" s="93"/>
      <c r="MBB12" s="93"/>
      <c r="MBC12" s="93"/>
      <c r="MBD12" s="93"/>
      <c r="MBE12" s="93"/>
      <c r="MBF12" s="93"/>
      <c r="MBG12" s="93"/>
      <c r="MBH12" s="93"/>
      <c r="MBI12" s="93"/>
      <c r="MBJ12" s="93"/>
      <c r="MBK12" s="93"/>
      <c r="MBL12" s="93"/>
      <c r="MBM12" s="93"/>
      <c r="MBN12" s="93"/>
      <c r="MBO12" s="93"/>
      <c r="MBP12" s="93"/>
      <c r="MBQ12" s="93"/>
      <c r="MBR12" s="93"/>
      <c r="MBS12" s="93"/>
      <c r="MBT12" s="93"/>
      <c r="MBU12" s="93"/>
      <c r="MBV12" s="93"/>
      <c r="MBW12" s="93"/>
      <c r="MBX12" s="93"/>
      <c r="MBY12" s="93"/>
      <c r="MBZ12" s="93"/>
      <c r="MCA12" s="93"/>
      <c r="MCB12" s="93"/>
      <c r="MCC12" s="93"/>
      <c r="MCD12" s="93"/>
      <c r="MCE12" s="93"/>
      <c r="MCF12" s="93"/>
      <c r="MCG12" s="93"/>
      <c r="MCH12" s="93"/>
      <c r="MCI12" s="93"/>
      <c r="MCJ12" s="93"/>
      <c r="MCK12" s="93"/>
      <c r="MCL12" s="93"/>
      <c r="MCM12" s="93"/>
      <c r="MCN12" s="93"/>
      <c r="MCO12" s="93"/>
      <c r="MCP12" s="93"/>
      <c r="MCQ12" s="93"/>
      <c r="MCR12" s="93"/>
      <c r="MCS12" s="93"/>
      <c r="MCT12" s="93"/>
      <c r="MCU12" s="93"/>
      <c r="MCV12" s="93"/>
      <c r="MCW12" s="93"/>
      <c r="MCX12" s="93"/>
      <c r="MCY12" s="93"/>
      <c r="MCZ12" s="93"/>
      <c r="MDA12" s="93"/>
      <c r="MDB12" s="93"/>
      <c r="MDC12" s="93"/>
      <c r="MDD12" s="93"/>
      <c r="MDE12" s="93"/>
      <c r="MDF12" s="93"/>
      <c r="MDG12" s="93"/>
      <c r="MDH12" s="93"/>
      <c r="MDI12" s="93"/>
      <c r="MDJ12" s="93"/>
      <c r="MDK12" s="93"/>
      <c r="MDL12" s="93"/>
      <c r="MDM12" s="93"/>
      <c r="MDN12" s="93"/>
      <c r="MDO12" s="93"/>
      <c r="MDP12" s="93"/>
      <c r="MDQ12" s="93"/>
      <c r="MDR12" s="93"/>
      <c r="MDS12" s="93"/>
      <c r="MDT12" s="93"/>
      <c r="MDU12" s="93"/>
      <c r="MDV12" s="93"/>
      <c r="MDW12" s="93"/>
      <c r="MDX12" s="93"/>
      <c r="MDY12" s="93"/>
      <c r="MDZ12" s="93"/>
      <c r="MEA12" s="93"/>
      <c r="MEB12" s="93"/>
      <c r="MEC12" s="93"/>
      <c r="MED12" s="93"/>
      <c r="MEE12" s="93"/>
      <c r="MEF12" s="93"/>
      <c r="MEG12" s="93"/>
      <c r="MEH12" s="93"/>
      <c r="MEI12" s="93"/>
      <c r="MEJ12" s="93"/>
      <c r="MEK12" s="93"/>
      <c r="MEL12" s="93"/>
      <c r="MEM12" s="93"/>
      <c r="MEN12" s="93"/>
      <c r="MEO12" s="93"/>
      <c r="MEP12" s="93"/>
      <c r="MEQ12" s="93"/>
      <c r="MER12" s="93"/>
      <c r="MES12" s="93"/>
      <c r="MET12" s="93"/>
      <c r="MEU12" s="93"/>
      <c r="MEV12" s="93"/>
      <c r="MEW12" s="93"/>
      <c r="MEX12" s="93"/>
      <c r="MEY12" s="93"/>
      <c r="MEZ12" s="93"/>
      <c r="MFA12" s="93"/>
      <c r="MFB12" s="93"/>
      <c r="MFC12" s="93"/>
      <c r="MFD12" s="93"/>
      <c r="MFE12" s="93"/>
      <c r="MFF12" s="93"/>
      <c r="MFG12" s="93"/>
      <c r="MFH12" s="93"/>
      <c r="MFI12" s="93"/>
      <c r="MFJ12" s="93"/>
      <c r="MFK12" s="93"/>
      <c r="MFL12" s="93"/>
      <c r="MFM12" s="93"/>
      <c r="MFN12" s="93"/>
      <c r="MFO12" s="93"/>
      <c r="MFP12" s="93"/>
      <c r="MFQ12" s="93"/>
      <c r="MFR12" s="93"/>
      <c r="MFS12" s="93"/>
      <c r="MFT12" s="93"/>
      <c r="MFU12" s="93"/>
      <c r="MFV12" s="93"/>
      <c r="MFW12" s="93"/>
      <c r="MFX12" s="93"/>
      <c r="MFY12" s="93"/>
      <c r="MFZ12" s="93"/>
      <c r="MGA12" s="93"/>
      <c r="MGB12" s="93"/>
      <c r="MGC12" s="93"/>
      <c r="MGD12" s="93"/>
      <c r="MGE12" s="93"/>
      <c r="MGF12" s="93"/>
      <c r="MGG12" s="93"/>
      <c r="MGH12" s="93"/>
      <c r="MGI12" s="93"/>
      <c r="MGJ12" s="93"/>
      <c r="MGK12" s="93"/>
      <c r="MGL12" s="93"/>
      <c r="MGM12" s="93"/>
      <c r="MGN12" s="93"/>
      <c r="MGO12" s="93"/>
      <c r="MGP12" s="93"/>
      <c r="MGQ12" s="93"/>
      <c r="MGR12" s="93"/>
      <c r="MGS12" s="93"/>
      <c r="MGT12" s="93"/>
      <c r="MGU12" s="93"/>
      <c r="MGV12" s="93"/>
      <c r="MGW12" s="93"/>
      <c r="MGX12" s="93"/>
      <c r="MGY12" s="93"/>
      <c r="MGZ12" s="93"/>
      <c r="MHA12" s="93"/>
      <c r="MHB12" s="93"/>
      <c r="MHC12" s="93"/>
      <c r="MHD12" s="93"/>
      <c r="MHE12" s="93"/>
      <c r="MHF12" s="93"/>
      <c r="MHG12" s="93"/>
      <c r="MHH12" s="93"/>
      <c r="MHI12" s="93"/>
      <c r="MHJ12" s="93"/>
      <c r="MHK12" s="93"/>
      <c r="MHL12" s="93"/>
      <c r="MHM12" s="93"/>
      <c r="MHN12" s="93"/>
      <c r="MHO12" s="93"/>
      <c r="MHP12" s="93"/>
      <c r="MHQ12" s="93"/>
      <c r="MHR12" s="93"/>
      <c r="MHS12" s="93"/>
      <c r="MHT12" s="93"/>
      <c r="MHU12" s="93"/>
      <c r="MHV12" s="93"/>
      <c r="MHW12" s="93"/>
      <c r="MHX12" s="93"/>
      <c r="MHY12" s="93"/>
      <c r="MHZ12" s="93"/>
      <c r="MIA12" s="93"/>
      <c r="MIB12" s="93"/>
      <c r="MIC12" s="93"/>
      <c r="MID12" s="93"/>
      <c r="MIE12" s="93"/>
      <c r="MIF12" s="93"/>
      <c r="MIG12" s="93"/>
      <c r="MIH12" s="93"/>
      <c r="MII12" s="93"/>
      <c r="MIJ12" s="93"/>
      <c r="MIK12" s="93"/>
      <c r="MIL12" s="93"/>
      <c r="MIM12" s="93"/>
      <c r="MIN12" s="93"/>
      <c r="MIO12" s="93"/>
      <c r="MIP12" s="93"/>
      <c r="MIQ12" s="93"/>
      <c r="MIR12" s="93"/>
      <c r="MIS12" s="93"/>
      <c r="MIT12" s="93"/>
      <c r="MIU12" s="93"/>
      <c r="MIV12" s="93"/>
      <c r="MIW12" s="93"/>
      <c r="MIX12" s="93"/>
      <c r="MIY12" s="93"/>
      <c r="MIZ12" s="93"/>
      <c r="MJA12" s="93"/>
      <c r="MJB12" s="93"/>
      <c r="MJC12" s="93"/>
      <c r="MJD12" s="93"/>
      <c r="MJE12" s="93"/>
      <c r="MJF12" s="93"/>
      <c r="MJG12" s="93"/>
      <c r="MJH12" s="93"/>
      <c r="MJI12" s="93"/>
      <c r="MJJ12" s="93"/>
      <c r="MJK12" s="93"/>
      <c r="MJL12" s="93"/>
      <c r="MJM12" s="93"/>
      <c r="MJN12" s="93"/>
      <c r="MJO12" s="93"/>
      <c r="MJP12" s="93"/>
      <c r="MJQ12" s="93"/>
      <c r="MJR12" s="93"/>
      <c r="MJS12" s="93"/>
      <c r="MJT12" s="93"/>
      <c r="MJU12" s="93"/>
      <c r="MJV12" s="93"/>
      <c r="MJW12" s="93"/>
      <c r="MJX12" s="93"/>
      <c r="MJY12" s="93"/>
      <c r="MJZ12" s="93"/>
      <c r="MKA12" s="93"/>
      <c r="MKB12" s="93"/>
      <c r="MKC12" s="93"/>
      <c r="MKD12" s="93"/>
      <c r="MKE12" s="93"/>
      <c r="MKF12" s="93"/>
      <c r="MKG12" s="93"/>
      <c r="MKH12" s="93"/>
      <c r="MKI12" s="93"/>
      <c r="MKJ12" s="93"/>
      <c r="MKK12" s="93"/>
      <c r="MKL12" s="93"/>
      <c r="MKM12" s="93"/>
      <c r="MKN12" s="93"/>
      <c r="MKO12" s="93"/>
      <c r="MKP12" s="93"/>
      <c r="MKQ12" s="93"/>
      <c r="MKR12" s="93"/>
      <c r="MKS12" s="93"/>
      <c r="MKT12" s="93"/>
      <c r="MKU12" s="93"/>
      <c r="MKV12" s="93"/>
      <c r="MKW12" s="93"/>
      <c r="MKX12" s="93"/>
      <c r="MKY12" s="93"/>
      <c r="MKZ12" s="93"/>
      <c r="MLA12" s="93"/>
      <c r="MLB12" s="93"/>
      <c r="MLC12" s="93"/>
      <c r="MLD12" s="93"/>
      <c r="MLE12" s="93"/>
      <c r="MLF12" s="93"/>
      <c r="MLG12" s="93"/>
      <c r="MLH12" s="93"/>
      <c r="MLI12" s="93"/>
      <c r="MLJ12" s="93"/>
      <c r="MLK12" s="93"/>
      <c r="MLL12" s="93"/>
      <c r="MLM12" s="93"/>
      <c r="MLN12" s="93"/>
      <c r="MLO12" s="93"/>
      <c r="MLP12" s="93"/>
      <c r="MLQ12" s="93"/>
      <c r="MLR12" s="93"/>
      <c r="MLS12" s="93"/>
      <c r="MLT12" s="93"/>
      <c r="MLU12" s="93"/>
      <c r="MLV12" s="93"/>
      <c r="MLW12" s="93"/>
      <c r="MLX12" s="93"/>
      <c r="MLY12" s="93"/>
      <c r="MLZ12" s="93"/>
      <c r="MMA12" s="93"/>
      <c r="MMB12" s="93"/>
      <c r="MMC12" s="93"/>
      <c r="MMD12" s="93"/>
      <c r="MME12" s="93"/>
      <c r="MMF12" s="93"/>
      <c r="MMG12" s="93"/>
      <c r="MMH12" s="93"/>
      <c r="MMI12" s="93"/>
      <c r="MMJ12" s="93"/>
      <c r="MMK12" s="93"/>
      <c r="MML12" s="93"/>
      <c r="MMM12" s="93"/>
      <c r="MMN12" s="93"/>
      <c r="MMO12" s="93"/>
      <c r="MMP12" s="93"/>
      <c r="MMQ12" s="93"/>
      <c r="MMR12" s="93"/>
      <c r="MMS12" s="93"/>
      <c r="MMT12" s="93"/>
      <c r="MMU12" s="93"/>
      <c r="MMV12" s="93"/>
      <c r="MMW12" s="93"/>
      <c r="MMX12" s="93"/>
      <c r="MMY12" s="93"/>
      <c r="MMZ12" s="93"/>
      <c r="MNA12" s="93"/>
      <c r="MNB12" s="93"/>
      <c r="MNC12" s="93"/>
      <c r="MND12" s="93"/>
      <c r="MNE12" s="93"/>
      <c r="MNF12" s="93"/>
      <c r="MNG12" s="93"/>
      <c r="MNH12" s="93"/>
      <c r="MNI12" s="93"/>
      <c r="MNJ12" s="93"/>
      <c r="MNK12" s="93"/>
      <c r="MNL12" s="93"/>
      <c r="MNM12" s="93"/>
      <c r="MNN12" s="93"/>
      <c r="MNO12" s="93"/>
      <c r="MNP12" s="93"/>
      <c r="MNQ12" s="93"/>
      <c r="MNR12" s="93"/>
      <c r="MNS12" s="93"/>
      <c r="MNT12" s="93"/>
      <c r="MNU12" s="93"/>
      <c r="MNV12" s="93"/>
      <c r="MNW12" s="93"/>
      <c r="MNX12" s="93"/>
      <c r="MNY12" s="93"/>
      <c r="MNZ12" s="93"/>
      <c r="MOA12" s="93"/>
      <c r="MOB12" s="93"/>
      <c r="MOC12" s="93"/>
      <c r="MOD12" s="93"/>
      <c r="MOE12" s="93"/>
      <c r="MOF12" s="93"/>
      <c r="MOG12" s="93"/>
      <c r="MOH12" s="93"/>
      <c r="MOI12" s="93"/>
      <c r="MOJ12" s="93"/>
      <c r="MOK12" s="93"/>
      <c r="MOL12" s="93"/>
      <c r="MOM12" s="93"/>
      <c r="MON12" s="93"/>
      <c r="MOO12" s="93"/>
      <c r="MOP12" s="93"/>
      <c r="MOQ12" s="93"/>
      <c r="MOR12" s="93"/>
      <c r="MOS12" s="93"/>
      <c r="MOT12" s="93"/>
      <c r="MOU12" s="93"/>
      <c r="MOV12" s="93"/>
      <c r="MOW12" s="93"/>
      <c r="MOX12" s="93"/>
      <c r="MOY12" s="93"/>
      <c r="MOZ12" s="93"/>
      <c r="MPA12" s="93"/>
      <c r="MPB12" s="93"/>
      <c r="MPC12" s="93"/>
      <c r="MPD12" s="93"/>
      <c r="MPE12" s="93"/>
      <c r="MPF12" s="93"/>
      <c r="MPG12" s="93"/>
      <c r="MPH12" s="93"/>
      <c r="MPI12" s="93"/>
      <c r="MPJ12" s="93"/>
      <c r="MPK12" s="93"/>
      <c r="MPL12" s="93"/>
      <c r="MPM12" s="93"/>
      <c r="MPN12" s="93"/>
      <c r="MPO12" s="93"/>
      <c r="MPP12" s="93"/>
      <c r="MPQ12" s="93"/>
      <c r="MPR12" s="93"/>
      <c r="MPS12" s="93"/>
      <c r="MPT12" s="93"/>
      <c r="MPU12" s="93"/>
      <c r="MPV12" s="93"/>
      <c r="MPW12" s="93"/>
      <c r="MPX12" s="93"/>
      <c r="MPY12" s="93"/>
      <c r="MPZ12" s="93"/>
      <c r="MQA12" s="93"/>
      <c r="MQB12" s="93"/>
      <c r="MQC12" s="93"/>
      <c r="MQD12" s="93"/>
      <c r="MQE12" s="93"/>
      <c r="MQF12" s="93"/>
      <c r="MQG12" s="93"/>
      <c r="MQH12" s="93"/>
      <c r="MQI12" s="93"/>
      <c r="MQJ12" s="93"/>
      <c r="MQK12" s="93"/>
      <c r="MQL12" s="93"/>
      <c r="MQM12" s="93"/>
      <c r="MQN12" s="93"/>
      <c r="MQO12" s="93"/>
      <c r="MQP12" s="93"/>
      <c r="MQQ12" s="93"/>
      <c r="MQR12" s="93"/>
      <c r="MQS12" s="93"/>
      <c r="MQT12" s="93"/>
      <c r="MQU12" s="93"/>
      <c r="MQV12" s="93"/>
      <c r="MQW12" s="93"/>
      <c r="MQX12" s="93"/>
      <c r="MQY12" s="93"/>
      <c r="MQZ12" s="93"/>
      <c r="MRA12" s="93"/>
      <c r="MRB12" s="93"/>
      <c r="MRC12" s="93"/>
      <c r="MRD12" s="93"/>
      <c r="MRE12" s="93"/>
      <c r="MRF12" s="93"/>
      <c r="MRG12" s="93"/>
      <c r="MRH12" s="93"/>
      <c r="MRI12" s="93"/>
      <c r="MRJ12" s="93"/>
      <c r="MRK12" s="93"/>
      <c r="MRL12" s="93"/>
      <c r="MRM12" s="93"/>
      <c r="MRN12" s="93"/>
      <c r="MRO12" s="93"/>
      <c r="MRP12" s="93"/>
      <c r="MRQ12" s="93"/>
      <c r="MRR12" s="93"/>
      <c r="MRS12" s="93"/>
      <c r="MRT12" s="93"/>
      <c r="MRU12" s="93"/>
      <c r="MRV12" s="93"/>
      <c r="MRW12" s="93"/>
      <c r="MRX12" s="93"/>
      <c r="MRY12" s="93"/>
      <c r="MRZ12" s="93"/>
      <c r="MSA12" s="93"/>
      <c r="MSB12" s="93"/>
      <c r="MSC12" s="93"/>
      <c r="MSD12" s="93"/>
      <c r="MSE12" s="93"/>
      <c r="MSF12" s="93"/>
      <c r="MSG12" s="93"/>
      <c r="MSH12" s="93"/>
      <c r="MSI12" s="93"/>
      <c r="MSJ12" s="93"/>
      <c r="MSK12" s="93"/>
      <c r="MSL12" s="93"/>
      <c r="MSM12" s="93"/>
      <c r="MSN12" s="93"/>
      <c r="MSO12" s="93"/>
      <c r="MSP12" s="93"/>
      <c r="MSQ12" s="93"/>
      <c r="MSR12" s="93"/>
      <c r="MSS12" s="93"/>
      <c r="MST12" s="93"/>
      <c r="MSU12" s="93"/>
      <c r="MSV12" s="93"/>
      <c r="MSW12" s="93"/>
      <c r="MSX12" s="93"/>
      <c r="MSY12" s="93"/>
      <c r="MSZ12" s="93"/>
      <c r="MTA12" s="93"/>
      <c r="MTB12" s="93"/>
      <c r="MTC12" s="93"/>
      <c r="MTD12" s="93"/>
      <c r="MTE12" s="93"/>
      <c r="MTF12" s="93"/>
      <c r="MTG12" s="93"/>
      <c r="MTH12" s="93"/>
      <c r="MTI12" s="93"/>
      <c r="MTJ12" s="93"/>
      <c r="MTK12" s="93"/>
      <c r="MTL12" s="93"/>
      <c r="MTM12" s="93"/>
      <c r="MTN12" s="93"/>
      <c r="MTO12" s="93"/>
      <c r="MTP12" s="93"/>
      <c r="MTQ12" s="93"/>
      <c r="MTR12" s="93"/>
      <c r="MTS12" s="93"/>
      <c r="MTT12" s="93"/>
      <c r="MTU12" s="93"/>
      <c r="MTV12" s="93"/>
      <c r="MTW12" s="93"/>
      <c r="MTX12" s="93"/>
      <c r="MTY12" s="93"/>
      <c r="MTZ12" s="93"/>
      <c r="MUA12" s="93"/>
      <c r="MUB12" s="93"/>
      <c r="MUC12" s="93"/>
      <c r="MUD12" s="93"/>
      <c r="MUE12" s="93"/>
      <c r="MUF12" s="93"/>
      <c r="MUG12" s="93"/>
      <c r="MUH12" s="93"/>
      <c r="MUI12" s="93"/>
      <c r="MUJ12" s="93"/>
      <c r="MUK12" s="93"/>
      <c r="MUL12" s="93"/>
      <c r="MUM12" s="93"/>
      <c r="MUN12" s="93"/>
      <c r="MUO12" s="93"/>
      <c r="MUP12" s="93"/>
      <c r="MUQ12" s="93"/>
      <c r="MUR12" s="93"/>
      <c r="MUS12" s="93"/>
      <c r="MUT12" s="93"/>
      <c r="MUU12" s="93"/>
      <c r="MUV12" s="93"/>
      <c r="MUW12" s="93"/>
      <c r="MUX12" s="93"/>
      <c r="MUY12" s="93"/>
      <c r="MUZ12" s="93"/>
      <c r="MVA12" s="93"/>
      <c r="MVB12" s="93"/>
      <c r="MVC12" s="93"/>
      <c r="MVD12" s="93"/>
      <c r="MVE12" s="93"/>
      <c r="MVF12" s="93"/>
      <c r="MVG12" s="93"/>
      <c r="MVH12" s="93"/>
      <c r="MVI12" s="93"/>
      <c r="MVJ12" s="93"/>
      <c r="MVK12" s="93"/>
      <c r="MVL12" s="93"/>
      <c r="MVM12" s="93"/>
      <c r="MVN12" s="93"/>
      <c r="MVO12" s="93"/>
      <c r="MVP12" s="93"/>
      <c r="MVQ12" s="93"/>
      <c r="MVR12" s="93"/>
      <c r="MVS12" s="93"/>
      <c r="MVT12" s="93"/>
      <c r="MVU12" s="93"/>
      <c r="MVV12" s="93"/>
      <c r="MVW12" s="93"/>
      <c r="MVX12" s="93"/>
      <c r="MVY12" s="93"/>
      <c r="MVZ12" s="93"/>
      <c r="MWA12" s="93"/>
      <c r="MWB12" s="93"/>
      <c r="MWC12" s="93"/>
      <c r="MWD12" s="93"/>
      <c r="MWE12" s="93"/>
      <c r="MWF12" s="93"/>
      <c r="MWG12" s="93"/>
      <c r="MWH12" s="93"/>
      <c r="MWI12" s="93"/>
      <c r="MWJ12" s="93"/>
      <c r="MWK12" s="93"/>
      <c r="MWL12" s="93"/>
      <c r="MWM12" s="93"/>
      <c r="MWN12" s="93"/>
      <c r="MWO12" s="93"/>
      <c r="MWP12" s="93"/>
      <c r="MWQ12" s="93"/>
      <c r="MWR12" s="93"/>
      <c r="MWS12" s="93"/>
      <c r="MWT12" s="93"/>
      <c r="MWU12" s="93"/>
      <c r="MWV12" s="93"/>
      <c r="MWW12" s="93"/>
      <c r="MWX12" s="93"/>
      <c r="MWY12" s="93"/>
      <c r="MWZ12" s="93"/>
      <c r="MXA12" s="93"/>
      <c r="MXB12" s="93"/>
      <c r="MXC12" s="93"/>
      <c r="MXD12" s="93"/>
      <c r="MXE12" s="93"/>
      <c r="MXF12" s="93"/>
      <c r="MXG12" s="93"/>
      <c r="MXH12" s="93"/>
      <c r="MXI12" s="93"/>
      <c r="MXJ12" s="93"/>
      <c r="MXK12" s="93"/>
      <c r="MXL12" s="93"/>
      <c r="MXM12" s="93"/>
      <c r="MXN12" s="93"/>
      <c r="MXO12" s="93"/>
      <c r="MXP12" s="93"/>
      <c r="MXQ12" s="93"/>
      <c r="MXR12" s="93"/>
      <c r="MXS12" s="93"/>
      <c r="MXT12" s="93"/>
      <c r="MXU12" s="93"/>
      <c r="MXV12" s="93"/>
      <c r="MXW12" s="93"/>
      <c r="MXX12" s="93"/>
      <c r="MXY12" s="93"/>
      <c r="MXZ12" s="93"/>
      <c r="MYA12" s="93"/>
      <c r="MYB12" s="93"/>
      <c r="MYC12" s="93"/>
      <c r="MYD12" s="93"/>
      <c r="MYE12" s="93"/>
      <c r="MYF12" s="93"/>
      <c r="MYG12" s="93"/>
      <c r="MYH12" s="93"/>
      <c r="MYI12" s="93"/>
      <c r="MYJ12" s="93"/>
      <c r="MYK12" s="93"/>
      <c r="MYL12" s="93"/>
      <c r="MYM12" s="93"/>
      <c r="MYN12" s="93"/>
      <c r="MYO12" s="93"/>
      <c r="MYP12" s="93"/>
      <c r="MYQ12" s="93"/>
      <c r="MYR12" s="93"/>
      <c r="MYS12" s="93"/>
      <c r="MYT12" s="93"/>
      <c r="MYU12" s="93"/>
      <c r="MYV12" s="93"/>
      <c r="MYW12" s="93"/>
      <c r="MYX12" s="93"/>
      <c r="MYY12" s="93"/>
      <c r="MYZ12" s="93"/>
      <c r="MZA12" s="93"/>
      <c r="MZB12" s="93"/>
      <c r="MZC12" s="93"/>
      <c r="MZD12" s="93"/>
      <c r="MZE12" s="93"/>
      <c r="MZF12" s="93"/>
      <c r="MZG12" s="93"/>
      <c r="MZH12" s="93"/>
      <c r="MZI12" s="93"/>
      <c r="MZJ12" s="93"/>
      <c r="MZK12" s="93"/>
      <c r="MZL12" s="93"/>
      <c r="MZM12" s="93"/>
      <c r="MZN12" s="93"/>
      <c r="MZO12" s="93"/>
      <c r="MZP12" s="93"/>
      <c r="MZQ12" s="93"/>
      <c r="MZR12" s="93"/>
      <c r="MZS12" s="93"/>
      <c r="MZT12" s="93"/>
      <c r="MZU12" s="93"/>
      <c r="MZV12" s="93"/>
      <c r="MZW12" s="93"/>
      <c r="MZX12" s="93"/>
      <c r="MZY12" s="93"/>
      <c r="MZZ12" s="93"/>
      <c r="NAA12" s="93"/>
      <c r="NAB12" s="93"/>
      <c r="NAC12" s="93"/>
      <c r="NAD12" s="93"/>
      <c r="NAE12" s="93"/>
      <c r="NAF12" s="93"/>
      <c r="NAG12" s="93"/>
      <c r="NAH12" s="93"/>
      <c r="NAI12" s="93"/>
      <c r="NAJ12" s="93"/>
      <c r="NAK12" s="93"/>
      <c r="NAL12" s="93"/>
      <c r="NAM12" s="93"/>
      <c r="NAN12" s="93"/>
      <c r="NAO12" s="93"/>
      <c r="NAP12" s="93"/>
      <c r="NAQ12" s="93"/>
      <c r="NAR12" s="93"/>
      <c r="NAS12" s="93"/>
      <c r="NAT12" s="93"/>
      <c r="NAU12" s="93"/>
      <c r="NAV12" s="93"/>
      <c r="NAW12" s="93"/>
      <c r="NAX12" s="93"/>
      <c r="NAY12" s="93"/>
      <c r="NAZ12" s="93"/>
      <c r="NBA12" s="93"/>
      <c r="NBB12" s="93"/>
      <c r="NBC12" s="93"/>
      <c r="NBD12" s="93"/>
      <c r="NBE12" s="93"/>
      <c r="NBF12" s="93"/>
      <c r="NBG12" s="93"/>
      <c r="NBH12" s="93"/>
      <c r="NBI12" s="93"/>
      <c r="NBJ12" s="93"/>
      <c r="NBK12" s="93"/>
      <c r="NBL12" s="93"/>
      <c r="NBM12" s="93"/>
      <c r="NBN12" s="93"/>
      <c r="NBO12" s="93"/>
      <c r="NBP12" s="93"/>
      <c r="NBQ12" s="93"/>
      <c r="NBR12" s="93"/>
      <c r="NBS12" s="93"/>
      <c r="NBT12" s="93"/>
      <c r="NBU12" s="93"/>
      <c r="NBV12" s="93"/>
      <c r="NBW12" s="93"/>
      <c r="NBX12" s="93"/>
      <c r="NBY12" s="93"/>
      <c r="NBZ12" s="93"/>
      <c r="NCA12" s="93"/>
      <c r="NCB12" s="93"/>
      <c r="NCC12" s="93"/>
      <c r="NCD12" s="93"/>
      <c r="NCE12" s="93"/>
      <c r="NCF12" s="93"/>
      <c r="NCG12" s="93"/>
      <c r="NCH12" s="93"/>
      <c r="NCI12" s="93"/>
      <c r="NCJ12" s="93"/>
      <c r="NCK12" s="93"/>
      <c r="NCL12" s="93"/>
      <c r="NCM12" s="93"/>
      <c r="NCN12" s="93"/>
      <c r="NCO12" s="93"/>
      <c r="NCP12" s="93"/>
      <c r="NCQ12" s="93"/>
      <c r="NCR12" s="93"/>
      <c r="NCS12" s="93"/>
      <c r="NCT12" s="93"/>
      <c r="NCU12" s="93"/>
      <c r="NCV12" s="93"/>
      <c r="NCW12" s="93"/>
      <c r="NCX12" s="93"/>
      <c r="NCY12" s="93"/>
      <c r="NCZ12" s="93"/>
      <c r="NDA12" s="93"/>
      <c r="NDB12" s="93"/>
      <c r="NDC12" s="93"/>
      <c r="NDD12" s="93"/>
      <c r="NDE12" s="93"/>
      <c r="NDF12" s="93"/>
      <c r="NDG12" s="93"/>
      <c r="NDH12" s="93"/>
      <c r="NDI12" s="93"/>
      <c r="NDJ12" s="93"/>
      <c r="NDK12" s="93"/>
      <c r="NDL12" s="93"/>
      <c r="NDM12" s="93"/>
      <c r="NDN12" s="93"/>
      <c r="NDO12" s="93"/>
      <c r="NDP12" s="93"/>
      <c r="NDQ12" s="93"/>
      <c r="NDR12" s="93"/>
      <c r="NDS12" s="93"/>
      <c r="NDT12" s="93"/>
      <c r="NDU12" s="93"/>
      <c r="NDV12" s="93"/>
      <c r="NDW12" s="93"/>
      <c r="NDX12" s="93"/>
      <c r="NDY12" s="93"/>
      <c r="NDZ12" s="93"/>
      <c r="NEA12" s="93"/>
      <c r="NEB12" s="93"/>
      <c r="NEC12" s="93"/>
      <c r="NED12" s="93"/>
      <c r="NEE12" s="93"/>
      <c r="NEF12" s="93"/>
      <c r="NEG12" s="93"/>
      <c r="NEH12" s="93"/>
      <c r="NEI12" s="93"/>
      <c r="NEJ12" s="93"/>
      <c r="NEK12" s="93"/>
      <c r="NEL12" s="93"/>
      <c r="NEM12" s="93"/>
      <c r="NEN12" s="93"/>
      <c r="NEO12" s="93"/>
      <c r="NEP12" s="93"/>
      <c r="NEQ12" s="93"/>
      <c r="NER12" s="93"/>
      <c r="NES12" s="93"/>
      <c r="NET12" s="93"/>
      <c r="NEU12" s="93"/>
      <c r="NEV12" s="93"/>
      <c r="NEW12" s="93"/>
      <c r="NEX12" s="93"/>
      <c r="NEY12" s="93"/>
      <c r="NEZ12" s="93"/>
      <c r="NFA12" s="93"/>
      <c r="NFB12" s="93"/>
      <c r="NFC12" s="93"/>
      <c r="NFD12" s="93"/>
      <c r="NFE12" s="93"/>
      <c r="NFF12" s="93"/>
      <c r="NFG12" s="93"/>
      <c r="NFH12" s="93"/>
      <c r="NFI12" s="93"/>
      <c r="NFJ12" s="93"/>
      <c r="NFK12" s="93"/>
      <c r="NFL12" s="93"/>
      <c r="NFM12" s="93"/>
      <c r="NFN12" s="93"/>
      <c r="NFO12" s="93"/>
      <c r="NFP12" s="93"/>
      <c r="NFQ12" s="93"/>
      <c r="NFR12" s="93"/>
      <c r="NFS12" s="93"/>
      <c r="NFT12" s="93"/>
      <c r="NFU12" s="93"/>
      <c r="NFV12" s="93"/>
      <c r="NFW12" s="93"/>
      <c r="NFX12" s="93"/>
      <c r="NFY12" s="93"/>
      <c r="NFZ12" s="93"/>
      <c r="NGA12" s="93"/>
      <c r="NGB12" s="93"/>
      <c r="NGC12" s="93"/>
      <c r="NGD12" s="93"/>
      <c r="NGE12" s="93"/>
      <c r="NGF12" s="93"/>
      <c r="NGG12" s="93"/>
      <c r="NGH12" s="93"/>
      <c r="NGI12" s="93"/>
      <c r="NGJ12" s="93"/>
      <c r="NGK12" s="93"/>
      <c r="NGL12" s="93"/>
      <c r="NGM12" s="93"/>
      <c r="NGN12" s="93"/>
      <c r="NGO12" s="93"/>
      <c r="NGP12" s="93"/>
      <c r="NGQ12" s="93"/>
      <c r="NGR12" s="93"/>
      <c r="NGS12" s="93"/>
      <c r="NGT12" s="93"/>
      <c r="NGU12" s="93"/>
      <c r="NGV12" s="93"/>
      <c r="NGW12" s="93"/>
      <c r="NGX12" s="93"/>
      <c r="NGY12" s="93"/>
      <c r="NGZ12" s="93"/>
      <c r="NHA12" s="93"/>
      <c r="NHB12" s="93"/>
      <c r="NHC12" s="93"/>
      <c r="NHD12" s="93"/>
      <c r="NHE12" s="93"/>
      <c r="NHF12" s="93"/>
      <c r="NHG12" s="93"/>
      <c r="NHH12" s="93"/>
      <c r="NHI12" s="93"/>
      <c r="NHJ12" s="93"/>
      <c r="NHK12" s="93"/>
      <c r="NHL12" s="93"/>
      <c r="NHM12" s="93"/>
      <c r="NHN12" s="93"/>
      <c r="NHO12" s="93"/>
      <c r="NHP12" s="93"/>
      <c r="NHQ12" s="93"/>
      <c r="NHR12" s="93"/>
      <c r="NHS12" s="93"/>
      <c r="NHT12" s="93"/>
      <c r="NHU12" s="93"/>
      <c r="NHV12" s="93"/>
      <c r="NHW12" s="93"/>
      <c r="NHX12" s="93"/>
      <c r="NHY12" s="93"/>
      <c r="NHZ12" s="93"/>
      <c r="NIA12" s="93"/>
      <c r="NIB12" s="93"/>
      <c r="NIC12" s="93"/>
      <c r="NID12" s="93"/>
      <c r="NIE12" s="93"/>
      <c r="NIF12" s="93"/>
      <c r="NIG12" s="93"/>
      <c r="NIH12" s="93"/>
      <c r="NII12" s="93"/>
      <c r="NIJ12" s="93"/>
      <c r="NIK12" s="93"/>
      <c r="NIL12" s="93"/>
      <c r="NIM12" s="93"/>
      <c r="NIN12" s="93"/>
      <c r="NIO12" s="93"/>
      <c r="NIP12" s="93"/>
      <c r="NIQ12" s="93"/>
      <c r="NIR12" s="93"/>
      <c r="NIS12" s="93"/>
      <c r="NIT12" s="93"/>
      <c r="NIU12" s="93"/>
      <c r="NIV12" s="93"/>
      <c r="NIW12" s="93"/>
      <c r="NIX12" s="93"/>
      <c r="NIY12" s="93"/>
      <c r="NIZ12" s="93"/>
      <c r="NJA12" s="93"/>
      <c r="NJB12" s="93"/>
      <c r="NJC12" s="93"/>
      <c r="NJD12" s="93"/>
      <c r="NJE12" s="93"/>
      <c r="NJF12" s="93"/>
      <c r="NJG12" s="93"/>
      <c r="NJH12" s="93"/>
      <c r="NJI12" s="93"/>
      <c r="NJJ12" s="93"/>
      <c r="NJK12" s="93"/>
      <c r="NJL12" s="93"/>
      <c r="NJM12" s="93"/>
      <c r="NJN12" s="93"/>
      <c r="NJO12" s="93"/>
      <c r="NJP12" s="93"/>
      <c r="NJQ12" s="93"/>
      <c r="NJR12" s="93"/>
      <c r="NJS12" s="93"/>
      <c r="NJT12" s="93"/>
      <c r="NJU12" s="93"/>
      <c r="NJV12" s="93"/>
      <c r="NJW12" s="93"/>
      <c r="NJX12" s="93"/>
      <c r="NJY12" s="93"/>
      <c r="NJZ12" s="93"/>
      <c r="NKA12" s="93"/>
      <c r="NKB12" s="93"/>
      <c r="NKC12" s="93"/>
      <c r="NKD12" s="93"/>
      <c r="NKE12" s="93"/>
      <c r="NKF12" s="93"/>
      <c r="NKG12" s="93"/>
      <c r="NKH12" s="93"/>
      <c r="NKI12" s="93"/>
      <c r="NKJ12" s="93"/>
      <c r="NKK12" s="93"/>
      <c r="NKL12" s="93"/>
      <c r="NKM12" s="93"/>
      <c r="NKN12" s="93"/>
      <c r="NKO12" s="93"/>
      <c r="NKP12" s="93"/>
      <c r="NKQ12" s="93"/>
      <c r="NKR12" s="93"/>
      <c r="NKS12" s="93"/>
      <c r="NKT12" s="93"/>
      <c r="NKU12" s="93"/>
      <c r="NKV12" s="93"/>
      <c r="NKW12" s="93"/>
      <c r="NKX12" s="93"/>
      <c r="NKY12" s="93"/>
      <c r="NKZ12" s="93"/>
      <c r="NLA12" s="93"/>
      <c r="NLB12" s="93"/>
      <c r="NLC12" s="93"/>
      <c r="NLD12" s="93"/>
      <c r="NLE12" s="93"/>
      <c r="NLF12" s="93"/>
      <c r="NLG12" s="93"/>
      <c r="NLH12" s="93"/>
      <c r="NLI12" s="93"/>
      <c r="NLJ12" s="93"/>
      <c r="NLK12" s="93"/>
      <c r="NLL12" s="93"/>
      <c r="NLM12" s="93"/>
      <c r="NLN12" s="93"/>
      <c r="NLO12" s="93"/>
      <c r="NLP12" s="93"/>
      <c r="NLQ12" s="93"/>
      <c r="NLR12" s="93"/>
      <c r="NLS12" s="93"/>
      <c r="NLT12" s="93"/>
      <c r="NLU12" s="93"/>
      <c r="NLV12" s="93"/>
      <c r="NLW12" s="93"/>
      <c r="NLX12" s="93"/>
      <c r="NLY12" s="93"/>
      <c r="NLZ12" s="93"/>
      <c r="NMA12" s="93"/>
      <c r="NMB12" s="93"/>
      <c r="NMC12" s="93"/>
      <c r="NMD12" s="93"/>
      <c r="NME12" s="93"/>
      <c r="NMF12" s="93"/>
      <c r="NMG12" s="93"/>
      <c r="NMH12" s="93"/>
      <c r="NMI12" s="93"/>
      <c r="NMJ12" s="93"/>
      <c r="NMK12" s="93"/>
      <c r="NML12" s="93"/>
      <c r="NMM12" s="93"/>
      <c r="NMN12" s="93"/>
      <c r="NMO12" s="93"/>
      <c r="NMP12" s="93"/>
      <c r="NMQ12" s="93"/>
      <c r="NMR12" s="93"/>
      <c r="NMS12" s="93"/>
      <c r="NMT12" s="93"/>
      <c r="NMU12" s="93"/>
      <c r="NMV12" s="93"/>
      <c r="NMW12" s="93"/>
      <c r="NMX12" s="93"/>
      <c r="NMY12" s="93"/>
      <c r="NMZ12" s="93"/>
      <c r="NNA12" s="93"/>
      <c r="NNB12" s="93"/>
      <c r="NNC12" s="93"/>
      <c r="NND12" s="93"/>
      <c r="NNE12" s="93"/>
      <c r="NNF12" s="93"/>
      <c r="NNG12" s="93"/>
      <c r="NNH12" s="93"/>
      <c r="NNI12" s="93"/>
      <c r="NNJ12" s="93"/>
      <c r="NNK12" s="93"/>
      <c r="NNL12" s="93"/>
      <c r="NNM12" s="93"/>
      <c r="NNN12" s="93"/>
      <c r="NNO12" s="93"/>
      <c r="NNP12" s="93"/>
      <c r="NNQ12" s="93"/>
      <c r="NNR12" s="93"/>
      <c r="NNS12" s="93"/>
      <c r="NNT12" s="93"/>
      <c r="NNU12" s="93"/>
      <c r="NNV12" s="93"/>
      <c r="NNW12" s="93"/>
      <c r="NNX12" s="93"/>
      <c r="NNY12" s="93"/>
      <c r="NNZ12" s="93"/>
      <c r="NOA12" s="93"/>
      <c r="NOB12" s="93"/>
      <c r="NOC12" s="93"/>
      <c r="NOD12" s="93"/>
      <c r="NOE12" s="93"/>
      <c r="NOF12" s="93"/>
      <c r="NOG12" s="93"/>
      <c r="NOH12" s="93"/>
      <c r="NOI12" s="93"/>
      <c r="NOJ12" s="93"/>
      <c r="NOK12" s="93"/>
      <c r="NOL12" s="93"/>
      <c r="NOM12" s="93"/>
      <c r="NON12" s="93"/>
      <c r="NOO12" s="93"/>
      <c r="NOP12" s="93"/>
      <c r="NOQ12" s="93"/>
      <c r="NOR12" s="93"/>
      <c r="NOS12" s="93"/>
      <c r="NOT12" s="93"/>
      <c r="NOU12" s="93"/>
      <c r="NOV12" s="93"/>
      <c r="NOW12" s="93"/>
      <c r="NOX12" s="93"/>
      <c r="NOY12" s="93"/>
      <c r="NOZ12" s="93"/>
      <c r="NPA12" s="93"/>
      <c r="NPB12" s="93"/>
      <c r="NPC12" s="93"/>
      <c r="NPD12" s="93"/>
      <c r="NPE12" s="93"/>
      <c r="NPF12" s="93"/>
      <c r="NPG12" s="93"/>
      <c r="NPH12" s="93"/>
      <c r="NPI12" s="93"/>
      <c r="NPJ12" s="93"/>
      <c r="NPK12" s="93"/>
      <c r="NPL12" s="93"/>
      <c r="NPM12" s="93"/>
      <c r="NPN12" s="93"/>
      <c r="NPO12" s="93"/>
      <c r="NPP12" s="93"/>
      <c r="NPQ12" s="93"/>
      <c r="NPR12" s="93"/>
      <c r="NPS12" s="93"/>
      <c r="NPT12" s="93"/>
      <c r="NPU12" s="93"/>
      <c r="NPV12" s="93"/>
      <c r="NPW12" s="93"/>
      <c r="NPX12" s="93"/>
      <c r="NPY12" s="93"/>
      <c r="NPZ12" s="93"/>
      <c r="NQA12" s="93"/>
      <c r="NQB12" s="93"/>
      <c r="NQC12" s="93"/>
      <c r="NQD12" s="93"/>
      <c r="NQE12" s="93"/>
      <c r="NQF12" s="93"/>
      <c r="NQG12" s="93"/>
      <c r="NQH12" s="93"/>
      <c r="NQI12" s="93"/>
      <c r="NQJ12" s="93"/>
      <c r="NQK12" s="93"/>
      <c r="NQL12" s="93"/>
      <c r="NQM12" s="93"/>
      <c r="NQN12" s="93"/>
      <c r="NQO12" s="93"/>
      <c r="NQP12" s="93"/>
      <c r="NQQ12" s="93"/>
      <c r="NQR12" s="93"/>
      <c r="NQS12" s="93"/>
      <c r="NQT12" s="93"/>
      <c r="NQU12" s="93"/>
      <c r="NQV12" s="93"/>
      <c r="NQW12" s="93"/>
      <c r="NQX12" s="93"/>
      <c r="NQY12" s="93"/>
      <c r="NQZ12" s="93"/>
      <c r="NRA12" s="93"/>
      <c r="NRB12" s="93"/>
      <c r="NRC12" s="93"/>
      <c r="NRD12" s="93"/>
      <c r="NRE12" s="93"/>
      <c r="NRF12" s="93"/>
      <c r="NRG12" s="93"/>
      <c r="NRH12" s="93"/>
      <c r="NRI12" s="93"/>
      <c r="NRJ12" s="93"/>
      <c r="NRK12" s="93"/>
      <c r="NRL12" s="93"/>
      <c r="NRM12" s="93"/>
      <c r="NRN12" s="93"/>
      <c r="NRO12" s="93"/>
      <c r="NRP12" s="93"/>
      <c r="NRQ12" s="93"/>
      <c r="NRR12" s="93"/>
      <c r="NRS12" s="93"/>
      <c r="NRT12" s="93"/>
      <c r="NRU12" s="93"/>
      <c r="NRV12" s="93"/>
      <c r="NRW12" s="93"/>
      <c r="NRX12" s="93"/>
      <c r="NRY12" s="93"/>
      <c r="NRZ12" s="93"/>
      <c r="NSA12" s="93"/>
      <c r="NSB12" s="93"/>
      <c r="NSC12" s="93"/>
      <c r="NSD12" s="93"/>
      <c r="NSE12" s="93"/>
      <c r="NSF12" s="93"/>
      <c r="NSG12" s="93"/>
      <c r="NSH12" s="93"/>
      <c r="NSI12" s="93"/>
      <c r="NSJ12" s="93"/>
      <c r="NSK12" s="93"/>
      <c r="NSL12" s="93"/>
      <c r="NSM12" s="93"/>
      <c r="NSN12" s="93"/>
      <c r="NSO12" s="93"/>
      <c r="NSP12" s="93"/>
      <c r="NSQ12" s="93"/>
      <c r="NSR12" s="93"/>
      <c r="NSS12" s="93"/>
      <c r="NST12" s="93"/>
      <c r="NSU12" s="93"/>
      <c r="NSV12" s="93"/>
      <c r="NSW12" s="93"/>
      <c r="NSX12" s="93"/>
      <c r="NSY12" s="93"/>
      <c r="NSZ12" s="93"/>
      <c r="NTA12" s="93"/>
      <c r="NTB12" s="93"/>
      <c r="NTC12" s="93"/>
      <c r="NTD12" s="93"/>
      <c r="NTE12" s="93"/>
      <c r="NTF12" s="93"/>
      <c r="NTG12" s="93"/>
      <c r="NTH12" s="93"/>
      <c r="NTI12" s="93"/>
      <c r="NTJ12" s="93"/>
      <c r="NTK12" s="93"/>
      <c r="NTL12" s="93"/>
      <c r="NTM12" s="93"/>
      <c r="NTN12" s="93"/>
      <c r="NTO12" s="93"/>
      <c r="NTP12" s="93"/>
      <c r="NTQ12" s="93"/>
      <c r="NTR12" s="93"/>
      <c r="NTS12" s="93"/>
      <c r="NTT12" s="93"/>
      <c r="NTU12" s="93"/>
      <c r="NTV12" s="93"/>
      <c r="NTW12" s="93"/>
      <c r="NTX12" s="93"/>
      <c r="NTY12" s="93"/>
      <c r="NTZ12" s="93"/>
      <c r="NUA12" s="93"/>
      <c r="NUB12" s="93"/>
      <c r="NUC12" s="93"/>
      <c r="NUD12" s="93"/>
      <c r="NUE12" s="93"/>
      <c r="NUF12" s="93"/>
      <c r="NUG12" s="93"/>
      <c r="NUH12" s="93"/>
      <c r="NUI12" s="93"/>
      <c r="NUJ12" s="93"/>
      <c r="NUK12" s="93"/>
      <c r="NUL12" s="93"/>
      <c r="NUM12" s="93"/>
      <c r="NUN12" s="93"/>
      <c r="NUO12" s="93"/>
      <c r="NUP12" s="93"/>
      <c r="NUQ12" s="93"/>
      <c r="NUR12" s="93"/>
      <c r="NUS12" s="93"/>
      <c r="NUT12" s="93"/>
      <c r="NUU12" s="93"/>
      <c r="NUV12" s="93"/>
      <c r="NUW12" s="93"/>
      <c r="NUX12" s="93"/>
      <c r="NUY12" s="93"/>
      <c r="NUZ12" s="93"/>
      <c r="NVA12" s="93"/>
      <c r="NVB12" s="93"/>
      <c r="NVC12" s="93"/>
      <c r="NVD12" s="93"/>
      <c r="NVE12" s="93"/>
      <c r="NVF12" s="93"/>
      <c r="NVG12" s="93"/>
      <c r="NVH12" s="93"/>
      <c r="NVI12" s="93"/>
      <c r="NVJ12" s="93"/>
      <c r="NVK12" s="93"/>
      <c r="NVL12" s="93"/>
      <c r="NVM12" s="93"/>
      <c r="NVN12" s="93"/>
      <c r="NVO12" s="93"/>
      <c r="NVP12" s="93"/>
      <c r="NVQ12" s="93"/>
      <c r="NVR12" s="93"/>
      <c r="NVS12" s="93"/>
      <c r="NVT12" s="93"/>
      <c r="NVU12" s="93"/>
      <c r="NVV12" s="93"/>
      <c r="NVW12" s="93"/>
      <c r="NVX12" s="93"/>
      <c r="NVY12" s="93"/>
      <c r="NVZ12" s="93"/>
      <c r="NWA12" s="93"/>
      <c r="NWB12" s="93"/>
      <c r="NWC12" s="93"/>
      <c r="NWD12" s="93"/>
      <c r="NWE12" s="93"/>
      <c r="NWF12" s="93"/>
      <c r="NWG12" s="93"/>
      <c r="NWH12" s="93"/>
      <c r="NWI12" s="93"/>
      <c r="NWJ12" s="93"/>
      <c r="NWK12" s="93"/>
      <c r="NWL12" s="93"/>
      <c r="NWM12" s="93"/>
      <c r="NWN12" s="93"/>
      <c r="NWO12" s="93"/>
      <c r="NWP12" s="93"/>
      <c r="NWQ12" s="93"/>
      <c r="NWR12" s="93"/>
      <c r="NWS12" s="93"/>
      <c r="NWT12" s="93"/>
      <c r="NWU12" s="93"/>
      <c r="NWV12" s="93"/>
      <c r="NWW12" s="93"/>
      <c r="NWX12" s="93"/>
      <c r="NWY12" s="93"/>
      <c r="NWZ12" s="93"/>
      <c r="NXA12" s="93"/>
      <c r="NXB12" s="93"/>
      <c r="NXC12" s="93"/>
      <c r="NXD12" s="93"/>
      <c r="NXE12" s="93"/>
      <c r="NXF12" s="93"/>
      <c r="NXG12" s="93"/>
      <c r="NXH12" s="93"/>
      <c r="NXI12" s="93"/>
      <c r="NXJ12" s="93"/>
      <c r="NXK12" s="93"/>
      <c r="NXL12" s="93"/>
      <c r="NXM12" s="93"/>
      <c r="NXN12" s="93"/>
      <c r="NXO12" s="93"/>
      <c r="NXP12" s="93"/>
      <c r="NXQ12" s="93"/>
      <c r="NXR12" s="93"/>
      <c r="NXS12" s="93"/>
      <c r="NXT12" s="93"/>
      <c r="NXU12" s="93"/>
      <c r="NXV12" s="93"/>
      <c r="NXW12" s="93"/>
      <c r="NXX12" s="93"/>
      <c r="NXY12" s="93"/>
      <c r="NXZ12" s="93"/>
      <c r="NYA12" s="93"/>
      <c r="NYB12" s="93"/>
      <c r="NYC12" s="93"/>
      <c r="NYD12" s="93"/>
      <c r="NYE12" s="93"/>
      <c r="NYF12" s="93"/>
      <c r="NYG12" s="93"/>
      <c r="NYH12" s="93"/>
      <c r="NYI12" s="93"/>
      <c r="NYJ12" s="93"/>
      <c r="NYK12" s="93"/>
      <c r="NYL12" s="93"/>
      <c r="NYM12" s="93"/>
      <c r="NYN12" s="93"/>
      <c r="NYO12" s="93"/>
      <c r="NYP12" s="93"/>
      <c r="NYQ12" s="93"/>
      <c r="NYR12" s="93"/>
      <c r="NYS12" s="93"/>
      <c r="NYT12" s="93"/>
      <c r="NYU12" s="93"/>
      <c r="NYV12" s="93"/>
      <c r="NYW12" s="93"/>
      <c r="NYX12" s="93"/>
      <c r="NYY12" s="93"/>
      <c r="NYZ12" s="93"/>
      <c r="NZA12" s="93"/>
      <c r="NZB12" s="93"/>
      <c r="NZC12" s="93"/>
      <c r="NZD12" s="93"/>
      <c r="NZE12" s="93"/>
      <c r="NZF12" s="93"/>
      <c r="NZG12" s="93"/>
      <c r="NZH12" s="93"/>
      <c r="NZI12" s="93"/>
      <c r="NZJ12" s="93"/>
      <c r="NZK12" s="93"/>
      <c r="NZL12" s="93"/>
      <c r="NZM12" s="93"/>
      <c r="NZN12" s="93"/>
      <c r="NZO12" s="93"/>
      <c r="NZP12" s="93"/>
      <c r="NZQ12" s="93"/>
      <c r="NZR12" s="93"/>
      <c r="NZS12" s="93"/>
      <c r="NZT12" s="93"/>
      <c r="NZU12" s="93"/>
      <c r="NZV12" s="93"/>
      <c r="NZW12" s="93"/>
      <c r="NZX12" s="93"/>
      <c r="NZY12" s="93"/>
      <c r="NZZ12" s="93"/>
      <c r="OAA12" s="93"/>
      <c r="OAB12" s="93"/>
      <c r="OAC12" s="93"/>
      <c r="OAD12" s="93"/>
      <c r="OAE12" s="93"/>
      <c r="OAF12" s="93"/>
      <c r="OAG12" s="93"/>
      <c r="OAH12" s="93"/>
      <c r="OAI12" s="93"/>
      <c r="OAJ12" s="93"/>
      <c r="OAK12" s="93"/>
      <c r="OAL12" s="93"/>
      <c r="OAM12" s="93"/>
      <c r="OAN12" s="93"/>
      <c r="OAO12" s="93"/>
      <c r="OAP12" s="93"/>
      <c r="OAQ12" s="93"/>
      <c r="OAR12" s="93"/>
      <c r="OAS12" s="93"/>
      <c r="OAT12" s="93"/>
      <c r="OAU12" s="93"/>
      <c r="OAV12" s="93"/>
      <c r="OAW12" s="93"/>
      <c r="OAX12" s="93"/>
      <c r="OAY12" s="93"/>
      <c r="OAZ12" s="93"/>
      <c r="OBA12" s="93"/>
      <c r="OBB12" s="93"/>
      <c r="OBC12" s="93"/>
      <c r="OBD12" s="93"/>
      <c r="OBE12" s="93"/>
      <c r="OBF12" s="93"/>
      <c r="OBG12" s="93"/>
      <c r="OBH12" s="93"/>
      <c r="OBI12" s="93"/>
      <c r="OBJ12" s="93"/>
      <c r="OBK12" s="93"/>
      <c r="OBL12" s="93"/>
      <c r="OBM12" s="93"/>
      <c r="OBN12" s="93"/>
      <c r="OBO12" s="93"/>
      <c r="OBP12" s="93"/>
      <c r="OBQ12" s="93"/>
      <c r="OBR12" s="93"/>
      <c r="OBS12" s="93"/>
      <c r="OBT12" s="93"/>
      <c r="OBU12" s="93"/>
      <c r="OBV12" s="93"/>
      <c r="OBW12" s="93"/>
      <c r="OBX12" s="93"/>
      <c r="OBY12" s="93"/>
      <c r="OBZ12" s="93"/>
      <c r="OCA12" s="93"/>
      <c r="OCB12" s="93"/>
      <c r="OCC12" s="93"/>
      <c r="OCD12" s="93"/>
      <c r="OCE12" s="93"/>
      <c r="OCF12" s="93"/>
      <c r="OCG12" s="93"/>
      <c r="OCH12" s="93"/>
      <c r="OCI12" s="93"/>
      <c r="OCJ12" s="93"/>
      <c r="OCK12" s="93"/>
      <c r="OCL12" s="93"/>
      <c r="OCM12" s="93"/>
      <c r="OCN12" s="93"/>
      <c r="OCO12" s="93"/>
      <c r="OCP12" s="93"/>
      <c r="OCQ12" s="93"/>
      <c r="OCR12" s="93"/>
      <c r="OCS12" s="93"/>
      <c r="OCT12" s="93"/>
      <c r="OCU12" s="93"/>
      <c r="OCV12" s="93"/>
      <c r="OCW12" s="93"/>
      <c r="OCX12" s="93"/>
      <c r="OCY12" s="93"/>
      <c r="OCZ12" s="93"/>
      <c r="ODA12" s="93"/>
      <c r="ODB12" s="93"/>
      <c r="ODC12" s="93"/>
      <c r="ODD12" s="93"/>
      <c r="ODE12" s="93"/>
      <c r="ODF12" s="93"/>
      <c r="ODG12" s="93"/>
      <c r="ODH12" s="93"/>
      <c r="ODI12" s="93"/>
      <c r="ODJ12" s="93"/>
      <c r="ODK12" s="93"/>
      <c r="ODL12" s="93"/>
      <c r="ODM12" s="93"/>
      <c r="ODN12" s="93"/>
      <c r="ODO12" s="93"/>
      <c r="ODP12" s="93"/>
      <c r="ODQ12" s="93"/>
      <c r="ODR12" s="93"/>
      <c r="ODS12" s="93"/>
      <c r="ODT12" s="93"/>
      <c r="ODU12" s="93"/>
      <c r="ODV12" s="93"/>
      <c r="ODW12" s="93"/>
      <c r="ODX12" s="93"/>
      <c r="ODY12" s="93"/>
      <c r="ODZ12" s="93"/>
      <c r="OEA12" s="93"/>
      <c r="OEB12" s="93"/>
      <c r="OEC12" s="93"/>
      <c r="OED12" s="93"/>
      <c r="OEE12" s="93"/>
      <c r="OEF12" s="93"/>
      <c r="OEG12" s="93"/>
      <c r="OEH12" s="93"/>
      <c r="OEI12" s="93"/>
      <c r="OEJ12" s="93"/>
      <c r="OEK12" s="93"/>
      <c r="OEL12" s="93"/>
      <c r="OEM12" s="93"/>
      <c r="OEN12" s="93"/>
      <c r="OEO12" s="93"/>
      <c r="OEP12" s="93"/>
      <c r="OEQ12" s="93"/>
      <c r="OER12" s="93"/>
      <c r="OES12" s="93"/>
      <c r="OET12" s="93"/>
      <c r="OEU12" s="93"/>
      <c r="OEV12" s="93"/>
      <c r="OEW12" s="93"/>
      <c r="OEX12" s="93"/>
      <c r="OEY12" s="93"/>
      <c r="OEZ12" s="93"/>
      <c r="OFA12" s="93"/>
      <c r="OFB12" s="93"/>
      <c r="OFC12" s="93"/>
      <c r="OFD12" s="93"/>
      <c r="OFE12" s="93"/>
      <c r="OFF12" s="93"/>
      <c r="OFG12" s="93"/>
      <c r="OFH12" s="93"/>
      <c r="OFI12" s="93"/>
      <c r="OFJ12" s="93"/>
      <c r="OFK12" s="93"/>
      <c r="OFL12" s="93"/>
      <c r="OFM12" s="93"/>
      <c r="OFN12" s="93"/>
      <c r="OFO12" s="93"/>
      <c r="OFP12" s="93"/>
      <c r="OFQ12" s="93"/>
      <c r="OFR12" s="93"/>
      <c r="OFS12" s="93"/>
      <c r="OFT12" s="93"/>
      <c r="OFU12" s="93"/>
      <c r="OFV12" s="93"/>
      <c r="OFW12" s="93"/>
      <c r="OFX12" s="93"/>
      <c r="OFY12" s="93"/>
      <c r="OFZ12" s="93"/>
      <c r="OGA12" s="93"/>
      <c r="OGB12" s="93"/>
      <c r="OGC12" s="93"/>
      <c r="OGD12" s="93"/>
      <c r="OGE12" s="93"/>
      <c r="OGF12" s="93"/>
      <c r="OGG12" s="93"/>
      <c r="OGH12" s="93"/>
      <c r="OGI12" s="93"/>
      <c r="OGJ12" s="93"/>
      <c r="OGK12" s="93"/>
      <c r="OGL12" s="93"/>
      <c r="OGM12" s="93"/>
      <c r="OGN12" s="93"/>
      <c r="OGO12" s="93"/>
      <c r="OGP12" s="93"/>
      <c r="OGQ12" s="93"/>
      <c r="OGR12" s="93"/>
      <c r="OGS12" s="93"/>
      <c r="OGT12" s="93"/>
      <c r="OGU12" s="93"/>
      <c r="OGV12" s="93"/>
      <c r="OGW12" s="93"/>
      <c r="OGX12" s="93"/>
      <c r="OGY12" s="93"/>
      <c r="OGZ12" s="93"/>
      <c r="OHA12" s="93"/>
      <c r="OHB12" s="93"/>
      <c r="OHC12" s="93"/>
      <c r="OHD12" s="93"/>
      <c r="OHE12" s="93"/>
      <c r="OHF12" s="93"/>
      <c r="OHG12" s="93"/>
      <c r="OHH12" s="93"/>
      <c r="OHI12" s="93"/>
      <c r="OHJ12" s="93"/>
      <c r="OHK12" s="93"/>
      <c r="OHL12" s="93"/>
      <c r="OHM12" s="93"/>
      <c r="OHN12" s="93"/>
      <c r="OHO12" s="93"/>
      <c r="OHP12" s="93"/>
      <c r="OHQ12" s="93"/>
      <c r="OHR12" s="93"/>
      <c r="OHS12" s="93"/>
      <c r="OHT12" s="93"/>
      <c r="OHU12" s="93"/>
      <c r="OHV12" s="93"/>
      <c r="OHW12" s="93"/>
      <c r="OHX12" s="93"/>
      <c r="OHY12" s="93"/>
      <c r="OHZ12" s="93"/>
      <c r="OIA12" s="93"/>
      <c r="OIB12" s="93"/>
      <c r="OIC12" s="93"/>
      <c r="OID12" s="93"/>
      <c r="OIE12" s="93"/>
      <c r="OIF12" s="93"/>
      <c r="OIG12" s="93"/>
      <c r="OIH12" s="93"/>
      <c r="OII12" s="93"/>
      <c r="OIJ12" s="93"/>
      <c r="OIK12" s="93"/>
      <c r="OIL12" s="93"/>
      <c r="OIM12" s="93"/>
      <c r="OIN12" s="93"/>
      <c r="OIO12" s="93"/>
      <c r="OIP12" s="93"/>
      <c r="OIQ12" s="93"/>
      <c r="OIR12" s="93"/>
      <c r="OIS12" s="93"/>
      <c r="OIT12" s="93"/>
      <c r="OIU12" s="93"/>
      <c r="OIV12" s="93"/>
      <c r="OIW12" s="93"/>
      <c r="OIX12" s="93"/>
      <c r="OIY12" s="93"/>
      <c r="OIZ12" s="93"/>
      <c r="OJA12" s="93"/>
      <c r="OJB12" s="93"/>
      <c r="OJC12" s="93"/>
      <c r="OJD12" s="93"/>
      <c r="OJE12" s="93"/>
      <c r="OJF12" s="93"/>
      <c r="OJG12" s="93"/>
      <c r="OJH12" s="93"/>
      <c r="OJI12" s="93"/>
      <c r="OJJ12" s="93"/>
      <c r="OJK12" s="93"/>
      <c r="OJL12" s="93"/>
      <c r="OJM12" s="93"/>
      <c r="OJN12" s="93"/>
      <c r="OJO12" s="93"/>
      <c r="OJP12" s="93"/>
      <c r="OJQ12" s="93"/>
      <c r="OJR12" s="93"/>
      <c r="OJS12" s="93"/>
      <c r="OJT12" s="93"/>
      <c r="OJU12" s="93"/>
      <c r="OJV12" s="93"/>
      <c r="OJW12" s="93"/>
      <c r="OJX12" s="93"/>
      <c r="OJY12" s="93"/>
      <c r="OJZ12" s="93"/>
      <c r="OKA12" s="93"/>
      <c r="OKB12" s="93"/>
      <c r="OKC12" s="93"/>
      <c r="OKD12" s="93"/>
      <c r="OKE12" s="93"/>
      <c r="OKF12" s="93"/>
      <c r="OKG12" s="93"/>
      <c r="OKH12" s="93"/>
      <c r="OKI12" s="93"/>
      <c r="OKJ12" s="93"/>
      <c r="OKK12" s="93"/>
      <c r="OKL12" s="93"/>
      <c r="OKM12" s="93"/>
      <c r="OKN12" s="93"/>
      <c r="OKO12" s="93"/>
      <c r="OKP12" s="93"/>
      <c r="OKQ12" s="93"/>
      <c r="OKR12" s="93"/>
      <c r="OKS12" s="93"/>
      <c r="OKT12" s="93"/>
      <c r="OKU12" s="93"/>
      <c r="OKV12" s="93"/>
      <c r="OKW12" s="93"/>
      <c r="OKX12" s="93"/>
      <c r="OKY12" s="93"/>
      <c r="OKZ12" s="93"/>
      <c r="OLA12" s="93"/>
      <c r="OLB12" s="93"/>
      <c r="OLC12" s="93"/>
      <c r="OLD12" s="93"/>
      <c r="OLE12" s="93"/>
      <c r="OLF12" s="93"/>
      <c r="OLG12" s="93"/>
      <c r="OLH12" s="93"/>
      <c r="OLI12" s="93"/>
      <c r="OLJ12" s="93"/>
      <c r="OLK12" s="93"/>
      <c r="OLL12" s="93"/>
      <c r="OLM12" s="93"/>
      <c r="OLN12" s="93"/>
      <c r="OLO12" s="93"/>
      <c r="OLP12" s="93"/>
      <c r="OLQ12" s="93"/>
      <c r="OLR12" s="93"/>
      <c r="OLS12" s="93"/>
      <c r="OLT12" s="93"/>
      <c r="OLU12" s="93"/>
      <c r="OLV12" s="93"/>
      <c r="OLW12" s="93"/>
      <c r="OLX12" s="93"/>
      <c r="OLY12" s="93"/>
      <c r="OLZ12" s="93"/>
      <c r="OMA12" s="93"/>
      <c r="OMB12" s="93"/>
      <c r="OMC12" s="93"/>
      <c r="OMD12" s="93"/>
      <c r="OME12" s="93"/>
      <c r="OMF12" s="93"/>
      <c r="OMG12" s="93"/>
      <c r="OMH12" s="93"/>
      <c r="OMI12" s="93"/>
      <c r="OMJ12" s="93"/>
      <c r="OMK12" s="93"/>
      <c r="OML12" s="93"/>
      <c r="OMM12" s="93"/>
      <c r="OMN12" s="93"/>
      <c r="OMO12" s="93"/>
      <c r="OMP12" s="93"/>
      <c r="OMQ12" s="93"/>
      <c r="OMR12" s="93"/>
      <c r="OMS12" s="93"/>
      <c r="OMT12" s="93"/>
      <c r="OMU12" s="93"/>
      <c r="OMV12" s="93"/>
      <c r="OMW12" s="93"/>
      <c r="OMX12" s="93"/>
      <c r="OMY12" s="93"/>
      <c r="OMZ12" s="93"/>
      <c r="ONA12" s="93"/>
      <c r="ONB12" s="93"/>
      <c r="ONC12" s="93"/>
      <c r="OND12" s="93"/>
      <c r="ONE12" s="93"/>
      <c r="ONF12" s="93"/>
      <c r="ONG12" s="93"/>
      <c r="ONH12" s="93"/>
      <c r="ONI12" s="93"/>
      <c r="ONJ12" s="93"/>
      <c r="ONK12" s="93"/>
      <c r="ONL12" s="93"/>
      <c r="ONM12" s="93"/>
      <c r="ONN12" s="93"/>
      <c r="ONO12" s="93"/>
      <c r="ONP12" s="93"/>
      <c r="ONQ12" s="93"/>
      <c r="ONR12" s="93"/>
      <c r="ONS12" s="93"/>
      <c r="ONT12" s="93"/>
      <c r="ONU12" s="93"/>
      <c r="ONV12" s="93"/>
      <c r="ONW12" s="93"/>
      <c r="ONX12" s="93"/>
      <c r="ONY12" s="93"/>
      <c r="ONZ12" s="93"/>
      <c r="OOA12" s="93"/>
      <c r="OOB12" s="93"/>
      <c r="OOC12" s="93"/>
      <c r="OOD12" s="93"/>
      <c r="OOE12" s="93"/>
      <c r="OOF12" s="93"/>
      <c r="OOG12" s="93"/>
      <c r="OOH12" s="93"/>
      <c r="OOI12" s="93"/>
      <c r="OOJ12" s="93"/>
      <c r="OOK12" s="93"/>
      <c r="OOL12" s="93"/>
      <c r="OOM12" s="93"/>
      <c r="OON12" s="93"/>
      <c r="OOO12" s="93"/>
      <c r="OOP12" s="93"/>
      <c r="OOQ12" s="93"/>
      <c r="OOR12" s="93"/>
      <c r="OOS12" s="93"/>
      <c r="OOT12" s="93"/>
      <c r="OOU12" s="93"/>
      <c r="OOV12" s="93"/>
      <c r="OOW12" s="93"/>
      <c r="OOX12" s="93"/>
      <c r="OOY12" s="93"/>
      <c r="OOZ12" s="93"/>
      <c r="OPA12" s="93"/>
      <c r="OPB12" s="93"/>
      <c r="OPC12" s="93"/>
      <c r="OPD12" s="93"/>
      <c r="OPE12" s="93"/>
      <c r="OPF12" s="93"/>
      <c r="OPG12" s="93"/>
      <c r="OPH12" s="93"/>
      <c r="OPI12" s="93"/>
      <c r="OPJ12" s="93"/>
      <c r="OPK12" s="93"/>
      <c r="OPL12" s="93"/>
      <c r="OPM12" s="93"/>
      <c r="OPN12" s="93"/>
      <c r="OPO12" s="93"/>
      <c r="OPP12" s="93"/>
      <c r="OPQ12" s="93"/>
      <c r="OPR12" s="93"/>
      <c r="OPS12" s="93"/>
      <c r="OPT12" s="93"/>
      <c r="OPU12" s="93"/>
      <c r="OPV12" s="93"/>
      <c r="OPW12" s="93"/>
      <c r="OPX12" s="93"/>
      <c r="OPY12" s="93"/>
      <c r="OPZ12" s="93"/>
      <c r="OQA12" s="93"/>
      <c r="OQB12" s="93"/>
      <c r="OQC12" s="93"/>
      <c r="OQD12" s="93"/>
      <c r="OQE12" s="93"/>
      <c r="OQF12" s="93"/>
      <c r="OQG12" s="93"/>
      <c r="OQH12" s="93"/>
      <c r="OQI12" s="93"/>
      <c r="OQJ12" s="93"/>
      <c r="OQK12" s="93"/>
      <c r="OQL12" s="93"/>
      <c r="OQM12" s="93"/>
      <c r="OQN12" s="93"/>
      <c r="OQO12" s="93"/>
      <c r="OQP12" s="93"/>
      <c r="OQQ12" s="93"/>
      <c r="OQR12" s="93"/>
      <c r="OQS12" s="93"/>
      <c r="OQT12" s="93"/>
      <c r="OQU12" s="93"/>
      <c r="OQV12" s="93"/>
      <c r="OQW12" s="93"/>
      <c r="OQX12" s="93"/>
      <c r="OQY12" s="93"/>
      <c r="OQZ12" s="93"/>
      <c r="ORA12" s="93"/>
      <c r="ORB12" s="93"/>
      <c r="ORC12" s="93"/>
      <c r="ORD12" s="93"/>
      <c r="ORE12" s="93"/>
      <c r="ORF12" s="93"/>
      <c r="ORG12" s="93"/>
      <c r="ORH12" s="93"/>
      <c r="ORI12" s="93"/>
      <c r="ORJ12" s="93"/>
      <c r="ORK12" s="93"/>
      <c r="ORL12" s="93"/>
      <c r="ORM12" s="93"/>
      <c r="ORN12" s="93"/>
      <c r="ORO12" s="93"/>
      <c r="ORP12" s="93"/>
      <c r="ORQ12" s="93"/>
      <c r="ORR12" s="93"/>
      <c r="ORS12" s="93"/>
      <c r="ORT12" s="93"/>
      <c r="ORU12" s="93"/>
      <c r="ORV12" s="93"/>
      <c r="ORW12" s="93"/>
      <c r="ORX12" s="93"/>
      <c r="ORY12" s="93"/>
      <c r="ORZ12" s="93"/>
      <c r="OSA12" s="93"/>
      <c r="OSB12" s="93"/>
      <c r="OSC12" s="93"/>
      <c r="OSD12" s="93"/>
      <c r="OSE12" s="93"/>
      <c r="OSF12" s="93"/>
      <c r="OSG12" s="93"/>
      <c r="OSH12" s="93"/>
      <c r="OSI12" s="93"/>
      <c r="OSJ12" s="93"/>
      <c r="OSK12" s="93"/>
      <c r="OSL12" s="93"/>
      <c r="OSM12" s="93"/>
      <c r="OSN12" s="93"/>
      <c r="OSO12" s="93"/>
      <c r="OSP12" s="93"/>
      <c r="OSQ12" s="93"/>
      <c r="OSR12" s="93"/>
      <c r="OSS12" s="93"/>
      <c r="OST12" s="93"/>
      <c r="OSU12" s="93"/>
      <c r="OSV12" s="93"/>
      <c r="OSW12" s="93"/>
      <c r="OSX12" s="93"/>
      <c r="OSY12" s="93"/>
      <c r="OSZ12" s="93"/>
      <c r="OTA12" s="93"/>
      <c r="OTB12" s="93"/>
      <c r="OTC12" s="93"/>
      <c r="OTD12" s="93"/>
      <c r="OTE12" s="93"/>
      <c r="OTF12" s="93"/>
      <c r="OTG12" s="93"/>
      <c r="OTH12" s="93"/>
      <c r="OTI12" s="93"/>
      <c r="OTJ12" s="93"/>
      <c r="OTK12" s="93"/>
      <c r="OTL12" s="93"/>
      <c r="OTM12" s="93"/>
      <c r="OTN12" s="93"/>
      <c r="OTO12" s="93"/>
      <c r="OTP12" s="93"/>
      <c r="OTQ12" s="93"/>
      <c r="OTR12" s="93"/>
      <c r="OTS12" s="93"/>
      <c r="OTT12" s="93"/>
      <c r="OTU12" s="93"/>
      <c r="OTV12" s="93"/>
      <c r="OTW12" s="93"/>
      <c r="OTX12" s="93"/>
      <c r="OTY12" s="93"/>
      <c r="OTZ12" s="93"/>
      <c r="OUA12" s="93"/>
      <c r="OUB12" s="93"/>
      <c r="OUC12" s="93"/>
      <c r="OUD12" s="93"/>
      <c r="OUE12" s="93"/>
      <c r="OUF12" s="93"/>
      <c r="OUG12" s="93"/>
      <c r="OUH12" s="93"/>
      <c r="OUI12" s="93"/>
      <c r="OUJ12" s="93"/>
      <c r="OUK12" s="93"/>
      <c r="OUL12" s="93"/>
      <c r="OUM12" s="93"/>
      <c r="OUN12" s="93"/>
      <c r="OUO12" s="93"/>
      <c r="OUP12" s="93"/>
      <c r="OUQ12" s="93"/>
      <c r="OUR12" s="93"/>
      <c r="OUS12" s="93"/>
      <c r="OUT12" s="93"/>
      <c r="OUU12" s="93"/>
      <c r="OUV12" s="93"/>
      <c r="OUW12" s="93"/>
      <c r="OUX12" s="93"/>
      <c r="OUY12" s="93"/>
      <c r="OUZ12" s="93"/>
      <c r="OVA12" s="93"/>
      <c r="OVB12" s="93"/>
      <c r="OVC12" s="93"/>
      <c r="OVD12" s="93"/>
      <c r="OVE12" s="93"/>
      <c r="OVF12" s="93"/>
      <c r="OVG12" s="93"/>
      <c r="OVH12" s="93"/>
      <c r="OVI12" s="93"/>
      <c r="OVJ12" s="93"/>
      <c r="OVK12" s="93"/>
      <c r="OVL12" s="93"/>
      <c r="OVM12" s="93"/>
      <c r="OVN12" s="93"/>
      <c r="OVO12" s="93"/>
      <c r="OVP12" s="93"/>
      <c r="OVQ12" s="93"/>
      <c r="OVR12" s="93"/>
      <c r="OVS12" s="93"/>
      <c r="OVT12" s="93"/>
      <c r="OVU12" s="93"/>
      <c r="OVV12" s="93"/>
      <c r="OVW12" s="93"/>
      <c r="OVX12" s="93"/>
      <c r="OVY12" s="93"/>
      <c r="OVZ12" s="93"/>
      <c r="OWA12" s="93"/>
      <c r="OWB12" s="93"/>
      <c r="OWC12" s="93"/>
      <c r="OWD12" s="93"/>
      <c r="OWE12" s="93"/>
      <c r="OWF12" s="93"/>
      <c r="OWG12" s="93"/>
      <c r="OWH12" s="93"/>
      <c r="OWI12" s="93"/>
      <c r="OWJ12" s="93"/>
      <c r="OWK12" s="93"/>
      <c r="OWL12" s="93"/>
      <c r="OWM12" s="93"/>
      <c r="OWN12" s="93"/>
      <c r="OWO12" s="93"/>
      <c r="OWP12" s="93"/>
      <c r="OWQ12" s="93"/>
      <c r="OWR12" s="93"/>
      <c r="OWS12" s="93"/>
      <c r="OWT12" s="93"/>
      <c r="OWU12" s="93"/>
      <c r="OWV12" s="93"/>
      <c r="OWW12" s="93"/>
      <c r="OWX12" s="93"/>
      <c r="OWY12" s="93"/>
      <c r="OWZ12" s="93"/>
      <c r="OXA12" s="93"/>
      <c r="OXB12" s="93"/>
      <c r="OXC12" s="93"/>
      <c r="OXD12" s="93"/>
      <c r="OXE12" s="93"/>
      <c r="OXF12" s="93"/>
      <c r="OXG12" s="93"/>
      <c r="OXH12" s="93"/>
      <c r="OXI12" s="93"/>
      <c r="OXJ12" s="93"/>
      <c r="OXK12" s="93"/>
      <c r="OXL12" s="93"/>
      <c r="OXM12" s="93"/>
      <c r="OXN12" s="93"/>
      <c r="OXO12" s="93"/>
      <c r="OXP12" s="93"/>
      <c r="OXQ12" s="93"/>
      <c r="OXR12" s="93"/>
      <c r="OXS12" s="93"/>
      <c r="OXT12" s="93"/>
      <c r="OXU12" s="93"/>
      <c r="OXV12" s="93"/>
      <c r="OXW12" s="93"/>
      <c r="OXX12" s="93"/>
      <c r="OXY12" s="93"/>
      <c r="OXZ12" s="93"/>
      <c r="OYA12" s="93"/>
      <c r="OYB12" s="93"/>
      <c r="OYC12" s="93"/>
      <c r="OYD12" s="93"/>
      <c r="OYE12" s="93"/>
      <c r="OYF12" s="93"/>
      <c r="OYG12" s="93"/>
      <c r="OYH12" s="93"/>
      <c r="OYI12" s="93"/>
      <c r="OYJ12" s="93"/>
      <c r="OYK12" s="93"/>
      <c r="OYL12" s="93"/>
      <c r="OYM12" s="93"/>
      <c r="OYN12" s="93"/>
      <c r="OYO12" s="93"/>
      <c r="OYP12" s="93"/>
      <c r="OYQ12" s="93"/>
      <c r="OYR12" s="93"/>
      <c r="OYS12" s="93"/>
      <c r="OYT12" s="93"/>
      <c r="OYU12" s="93"/>
      <c r="OYV12" s="93"/>
      <c r="OYW12" s="93"/>
      <c r="OYX12" s="93"/>
      <c r="OYY12" s="93"/>
      <c r="OYZ12" s="93"/>
      <c r="OZA12" s="93"/>
      <c r="OZB12" s="93"/>
      <c r="OZC12" s="93"/>
      <c r="OZD12" s="93"/>
      <c r="OZE12" s="93"/>
      <c r="OZF12" s="93"/>
      <c r="OZG12" s="93"/>
      <c r="OZH12" s="93"/>
      <c r="OZI12" s="93"/>
      <c r="OZJ12" s="93"/>
      <c r="OZK12" s="93"/>
      <c r="OZL12" s="93"/>
      <c r="OZM12" s="93"/>
      <c r="OZN12" s="93"/>
      <c r="OZO12" s="93"/>
      <c r="OZP12" s="93"/>
      <c r="OZQ12" s="93"/>
      <c r="OZR12" s="93"/>
      <c r="OZS12" s="93"/>
      <c r="OZT12" s="93"/>
      <c r="OZU12" s="93"/>
      <c r="OZV12" s="93"/>
      <c r="OZW12" s="93"/>
      <c r="OZX12" s="93"/>
      <c r="OZY12" s="93"/>
      <c r="OZZ12" s="93"/>
      <c r="PAA12" s="93"/>
      <c r="PAB12" s="93"/>
      <c r="PAC12" s="93"/>
      <c r="PAD12" s="93"/>
      <c r="PAE12" s="93"/>
      <c r="PAF12" s="93"/>
      <c r="PAG12" s="93"/>
      <c r="PAH12" s="93"/>
      <c r="PAI12" s="93"/>
      <c r="PAJ12" s="93"/>
      <c r="PAK12" s="93"/>
      <c r="PAL12" s="93"/>
      <c r="PAM12" s="93"/>
      <c r="PAN12" s="93"/>
      <c r="PAO12" s="93"/>
      <c r="PAP12" s="93"/>
      <c r="PAQ12" s="93"/>
      <c r="PAR12" s="93"/>
      <c r="PAS12" s="93"/>
      <c r="PAT12" s="93"/>
      <c r="PAU12" s="93"/>
      <c r="PAV12" s="93"/>
      <c r="PAW12" s="93"/>
      <c r="PAX12" s="93"/>
      <c r="PAY12" s="93"/>
      <c r="PAZ12" s="93"/>
      <c r="PBA12" s="93"/>
      <c r="PBB12" s="93"/>
      <c r="PBC12" s="93"/>
      <c r="PBD12" s="93"/>
      <c r="PBE12" s="93"/>
      <c r="PBF12" s="93"/>
      <c r="PBG12" s="93"/>
      <c r="PBH12" s="93"/>
      <c r="PBI12" s="93"/>
      <c r="PBJ12" s="93"/>
      <c r="PBK12" s="93"/>
      <c r="PBL12" s="93"/>
      <c r="PBM12" s="93"/>
      <c r="PBN12" s="93"/>
      <c r="PBO12" s="93"/>
      <c r="PBP12" s="93"/>
      <c r="PBQ12" s="93"/>
      <c r="PBR12" s="93"/>
      <c r="PBS12" s="93"/>
      <c r="PBT12" s="93"/>
      <c r="PBU12" s="93"/>
      <c r="PBV12" s="93"/>
      <c r="PBW12" s="93"/>
      <c r="PBX12" s="93"/>
      <c r="PBY12" s="93"/>
      <c r="PBZ12" s="93"/>
      <c r="PCA12" s="93"/>
      <c r="PCB12" s="93"/>
      <c r="PCC12" s="93"/>
      <c r="PCD12" s="93"/>
      <c r="PCE12" s="93"/>
      <c r="PCF12" s="93"/>
      <c r="PCG12" s="93"/>
      <c r="PCH12" s="93"/>
      <c r="PCI12" s="93"/>
      <c r="PCJ12" s="93"/>
      <c r="PCK12" s="93"/>
      <c r="PCL12" s="93"/>
      <c r="PCM12" s="93"/>
      <c r="PCN12" s="93"/>
      <c r="PCO12" s="93"/>
      <c r="PCP12" s="93"/>
      <c r="PCQ12" s="93"/>
      <c r="PCR12" s="93"/>
      <c r="PCS12" s="93"/>
      <c r="PCT12" s="93"/>
      <c r="PCU12" s="93"/>
      <c r="PCV12" s="93"/>
      <c r="PCW12" s="93"/>
      <c r="PCX12" s="93"/>
      <c r="PCY12" s="93"/>
      <c r="PCZ12" s="93"/>
      <c r="PDA12" s="93"/>
      <c r="PDB12" s="93"/>
      <c r="PDC12" s="93"/>
      <c r="PDD12" s="93"/>
      <c r="PDE12" s="93"/>
      <c r="PDF12" s="93"/>
      <c r="PDG12" s="93"/>
      <c r="PDH12" s="93"/>
      <c r="PDI12" s="93"/>
      <c r="PDJ12" s="93"/>
      <c r="PDK12" s="93"/>
      <c r="PDL12" s="93"/>
      <c r="PDM12" s="93"/>
      <c r="PDN12" s="93"/>
      <c r="PDO12" s="93"/>
      <c r="PDP12" s="93"/>
      <c r="PDQ12" s="93"/>
      <c r="PDR12" s="93"/>
      <c r="PDS12" s="93"/>
      <c r="PDT12" s="93"/>
      <c r="PDU12" s="93"/>
      <c r="PDV12" s="93"/>
      <c r="PDW12" s="93"/>
      <c r="PDX12" s="93"/>
      <c r="PDY12" s="93"/>
      <c r="PDZ12" s="93"/>
      <c r="PEA12" s="93"/>
      <c r="PEB12" s="93"/>
      <c r="PEC12" s="93"/>
      <c r="PED12" s="93"/>
      <c r="PEE12" s="93"/>
      <c r="PEF12" s="93"/>
      <c r="PEG12" s="93"/>
      <c r="PEH12" s="93"/>
      <c r="PEI12" s="93"/>
      <c r="PEJ12" s="93"/>
      <c r="PEK12" s="93"/>
      <c r="PEL12" s="93"/>
      <c r="PEM12" s="93"/>
      <c r="PEN12" s="93"/>
      <c r="PEO12" s="93"/>
      <c r="PEP12" s="93"/>
      <c r="PEQ12" s="93"/>
      <c r="PER12" s="93"/>
      <c r="PES12" s="93"/>
      <c r="PET12" s="93"/>
      <c r="PEU12" s="93"/>
      <c r="PEV12" s="93"/>
      <c r="PEW12" s="93"/>
      <c r="PEX12" s="93"/>
      <c r="PEY12" s="93"/>
      <c r="PEZ12" s="93"/>
      <c r="PFA12" s="93"/>
      <c r="PFB12" s="93"/>
      <c r="PFC12" s="93"/>
      <c r="PFD12" s="93"/>
      <c r="PFE12" s="93"/>
      <c r="PFF12" s="93"/>
      <c r="PFG12" s="93"/>
      <c r="PFH12" s="93"/>
      <c r="PFI12" s="93"/>
      <c r="PFJ12" s="93"/>
      <c r="PFK12" s="93"/>
      <c r="PFL12" s="93"/>
      <c r="PFM12" s="93"/>
      <c r="PFN12" s="93"/>
      <c r="PFO12" s="93"/>
      <c r="PFP12" s="93"/>
      <c r="PFQ12" s="93"/>
      <c r="PFR12" s="93"/>
      <c r="PFS12" s="93"/>
      <c r="PFT12" s="93"/>
      <c r="PFU12" s="93"/>
      <c r="PFV12" s="93"/>
      <c r="PFW12" s="93"/>
      <c r="PFX12" s="93"/>
      <c r="PFY12" s="93"/>
      <c r="PFZ12" s="93"/>
      <c r="PGA12" s="93"/>
      <c r="PGB12" s="93"/>
      <c r="PGC12" s="93"/>
      <c r="PGD12" s="93"/>
      <c r="PGE12" s="93"/>
      <c r="PGF12" s="93"/>
      <c r="PGG12" s="93"/>
      <c r="PGH12" s="93"/>
      <c r="PGI12" s="93"/>
      <c r="PGJ12" s="93"/>
      <c r="PGK12" s="93"/>
      <c r="PGL12" s="93"/>
      <c r="PGM12" s="93"/>
      <c r="PGN12" s="93"/>
      <c r="PGO12" s="93"/>
      <c r="PGP12" s="93"/>
      <c r="PGQ12" s="93"/>
      <c r="PGR12" s="93"/>
      <c r="PGS12" s="93"/>
      <c r="PGT12" s="93"/>
      <c r="PGU12" s="93"/>
      <c r="PGV12" s="93"/>
      <c r="PGW12" s="93"/>
      <c r="PGX12" s="93"/>
      <c r="PGY12" s="93"/>
      <c r="PGZ12" s="93"/>
      <c r="PHA12" s="93"/>
      <c r="PHB12" s="93"/>
      <c r="PHC12" s="93"/>
      <c r="PHD12" s="93"/>
      <c r="PHE12" s="93"/>
      <c r="PHF12" s="93"/>
      <c r="PHG12" s="93"/>
      <c r="PHH12" s="93"/>
      <c r="PHI12" s="93"/>
      <c r="PHJ12" s="93"/>
      <c r="PHK12" s="93"/>
      <c r="PHL12" s="93"/>
      <c r="PHM12" s="93"/>
      <c r="PHN12" s="93"/>
      <c r="PHO12" s="93"/>
      <c r="PHP12" s="93"/>
      <c r="PHQ12" s="93"/>
      <c r="PHR12" s="93"/>
      <c r="PHS12" s="93"/>
      <c r="PHT12" s="93"/>
      <c r="PHU12" s="93"/>
      <c r="PHV12" s="93"/>
      <c r="PHW12" s="93"/>
      <c r="PHX12" s="93"/>
      <c r="PHY12" s="93"/>
      <c r="PHZ12" s="93"/>
      <c r="PIA12" s="93"/>
      <c r="PIB12" s="93"/>
      <c r="PIC12" s="93"/>
      <c r="PID12" s="93"/>
      <c r="PIE12" s="93"/>
      <c r="PIF12" s="93"/>
      <c r="PIG12" s="93"/>
      <c r="PIH12" s="93"/>
      <c r="PII12" s="93"/>
      <c r="PIJ12" s="93"/>
      <c r="PIK12" s="93"/>
      <c r="PIL12" s="93"/>
      <c r="PIM12" s="93"/>
      <c r="PIN12" s="93"/>
      <c r="PIO12" s="93"/>
      <c r="PIP12" s="93"/>
      <c r="PIQ12" s="93"/>
      <c r="PIR12" s="93"/>
      <c r="PIS12" s="93"/>
      <c r="PIT12" s="93"/>
      <c r="PIU12" s="93"/>
      <c r="PIV12" s="93"/>
      <c r="PIW12" s="93"/>
      <c r="PIX12" s="93"/>
      <c r="PIY12" s="93"/>
      <c r="PIZ12" s="93"/>
      <c r="PJA12" s="93"/>
      <c r="PJB12" s="93"/>
      <c r="PJC12" s="93"/>
      <c r="PJD12" s="93"/>
      <c r="PJE12" s="93"/>
      <c r="PJF12" s="93"/>
      <c r="PJG12" s="93"/>
      <c r="PJH12" s="93"/>
      <c r="PJI12" s="93"/>
      <c r="PJJ12" s="93"/>
      <c r="PJK12" s="93"/>
      <c r="PJL12" s="93"/>
      <c r="PJM12" s="93"/>
      <c r="PJN12" s="93"/>
      <c r="PJO12" s="93"/>
      <c r="PJP12" s="93"/>
      <c r="PJQ12" s="93"/>
      <c r="PJR12" s="93"/>
      <c r="PJS12" s="93"/>
      <c r="PJT12" s="93"/>
      <c r="PJU12" s="93"/>
      <c r="PJV12" s="93"/>
      <c r="PJW12" s="93"/>
      <c r="PJX12" s="93"/>
      <c r="PJY12" s="93"/>
      <c r="PJZ12" s="93"/>
      <c r="PKA12" s="93"/>
      <c r="PKB12" s="93"/>
      <c r="PKC12" s="93"/>
      <c r="PKD12" s="93"/>
      <c r="PKE12" s="93"/>
      <c r="PKF12" s="93"/>
      <c r="PKG12" s="93"/>
      <c r="PKH12" s="93"/>
      <c r="PKI12" s="93"/>
      <c r="PKJ12" s="93"/>
      <c r="PKK12" s="93"/>
      <c r="PKL12" s="93"/>
      <c r="PKM12" s="93"/>
      <c r="PKN12" s="93"/>
      <c r="PKO12" s="93"/>
      <c r="PKP12" s="93"/>
      <c r="PKQ12" s="93"/>
      <c r="PKR12" s="93"/>
      <c r="PKS12" s="93"/>
      <c r="PKT12" s="93"/>
      <c r="PKU12" s="93"/>
      <c r="PKV12" s="93"/>
      <c r="PKW12" s="93"/>
      <c r="PKX12" s="93"/>
      <c r="PKY12" s="93"/>
      <c r="PKZ12" s="93"/>
      <c r="PLA12" s="93"/>
      <c r="PLB12" s="93"/>
      <c r="PLC12" s="93"/>
      <c r="PLD12" s="93"/>
      <c r="PLE12" s="93"/>
      <c r="PLF12" s="93"/>
      <c r="PLG12" s="93"/>
      <c r="PLH12" s="93"/>
      <c r="PLI12" s="93"/>
      <c r="PLJ12" s="93"/>
      <c r="PLK12" s="93"/>
      <c r="PLL12" s="93"/>
      <c r="PLM12" s="93"/>
      <c r="PLN12" s="93"/>
      <c r="PLO12" s="93"/>
      <c r="PLP12" s="93"/>
      <c r="PLQ12" s="93"/>
      <c r="PLR12" s="93"/>
      <c r="PLS12" s="93"/>
      <c r="PLT12" s="93"/>
      <c r="PLU12" s="93"/>
      <c r="PLV12" s="93"/>
      <c r="PLW12" s="93"/>
      <c r="PLX12" s="93"/>
      <c r="PLY12" s="93"/>
      <c r="PLZ12" s="93"/>
      <c r="PMA12" s="93"/>
      <c r="PMB12" s="93"/>
      <c r="PMC12" s="93"/>
      <c r="PMD12" s="93"/>
      <c r="PME12" s="93"/>
      <c r="PMF12" s="93"/>
      <c r="PMG12" s="93"/>
      <c r="PMH12" s="93"/>
      <c r="PMI12" s="93"/>
      <c r="PMJ12" s="93"/>
      <c r="PMK12" s="93"/>
      <c r="PML12" s="93"/>
      <c r="PMM12" s="93"/>
      <c r="PMN12" s="93"/>
      <c r="PMO12" s="93"/>
      <c r="PMP12" s="93"/>
      <c r="PMQ12" s="93"/>
      <c r="PMR12" s="93"/>
      <c r="PMS12" s="93"/>
      <c r="PMT12" s="93"/>
      <c r="PMU12" s="93"/>
      <c r="PMV12" s="93"/>
      <c r="PMW12" s="93"/>
      <c r="PMX12" s="93"/>
      <c r="PMY12" s="93"/>
      <c r="PMZ12" s="93"/>
      <c r="PNA12" s="93"/>
      <c r="PNB12" s="93"/>
      <c r="PNC12" s="93"/>
      <c r="PND12" s="93"/>
      <c r="PNE12" s="93"/>
      <c r="PNF12" s="93"/>
      <c r="PNG12" s="93"/>
      <c r="PNH12" s="93"/>
      <c r="PNI12" s="93"/>
      <c r="PNJ12" s="93"/>
      <c r="PNK12" s="93"/>
      <c r="PNL12" s="93"/>
      <c r="PNM12" s="93"/>
      <c r="PNN12" s="93"/>
      <c r="PNO12" s="93"/>
      <c r="PNP12" s="93"/>
      <c r="PNQ12" s="93"/>
      <c r="PNR12" s="93"/>
      <c r="PNS12" s="93"/>
      <c r="PNT12" s="93"/>
      <c r="PNU12" s="93"/>
      <c r="PNV12" s="93"/>
      <c r="PNW12" s="93"/>
      <c r="PNX12" s="93"/>
      <c r="PNY12" s="93"/>
      <c r="PNZ12" s="93"/>
      <c r="POA12" s="93"/>
      <c r="POB12" s="93"/>
      <c r="POC12" s="93"/>
      <c r="POD12" s="93"/>
      <c r="POE12" s="93"/>
      <c r="POF12" s="93"/>
      <c r="POG12" s="93"/>
      <c r="POH12" s="93"/>
      <c r="POI12" s="93"/>
      <c r="POJ12" s="93"/>
      <c r="POK12" s="93"/>
      <c r="POL12" s="93"/>
      <c r="POM12" s="93"/>
      <c r="PON12" s="93"/>
      <c r="POO12" s="93"/>
      <c r="POP12" s="93"/>
      <c r="POQ12" s="93"/>
      <c r="POR12" s="93"/>
      <c r="POS12" s="93"/>
      <c r="POT12" s="93"/>
      <c r="POU12" s="93"/>
      <c r="POV12" s="93"/>
      <c r="POW12" s="93"/>
      <c r="POX12" s="93"/>
      <c r="POY12" s="93"/>
      <c r="POZ12" s="93"/>
      <c r="PPA12" s="93"/>
      <c r="PPB12" s="93"/>
      <c r="PPC12" s="93"/>
      <c r="PPD12" s="93"/>
      <c r="PPE12" s="93"/>
      <c r="PPF12" s="93"/>
      <c r="PPG12" s="93"/>
      <c r="PPH12" s="93"/>
      <c r="PPI12" s="93"/>
      <c r="PPJ12" s="93"/>
      <c r="PPK12" s="93"/>
      <c r="PPL12" s="93"/>
      <c r="PPM12" s="93"/>
      <c r="PPN12" s="93"/>
      <c r="PPO12" s="93"/>
      <c r="PPP12" s="93"/>
      <c r="PPQ12" s="93"/>
      <c r="PPR12" s="93"/>
      <c r="PPS12" s="93"/>
      <c r="PPT12" s="93"/>
      <c r="PPU12" s="93"/>
      <c r="PPV12" s="93"/>
      <c r="PPW12" s="93"/>
      <c r="PPX12" s="93"/>
      <c r="PPY12" s="93"/>
      <c r="PPZ12" s="93"/>
      <c r="PQA12" s="93"/>
      <c r="PQB12" s="93"/>
      <c r="PQC12" s="93"/>
      <c r="PQD12" s="93"/>
      <c r="PQE12" s="93"/>
      <c r="PQF12" s="93"/>
      <c r="PQG12" s="93"/>
      <c r="PQH12" s="93"/>
      <c r="PQI12" s="93"/>
      <c r="PQJ12" s="93"/>
      <c r="PQK12" s="93"/>
      <c r="PQL12" s="93"/>
      <c r="PQM12" s="93"/>
      <c r="PQN12" s="93"/>
      <c r="PQO12" s="93"/>
      <c r="PQP12" s="93"/>
      <c r="PQQ12" s="93"/>
      <c r="PQR12" s="93"/>
      <c r="PQS12" s="93"/>
      <c r="PQT12" s="93"/>
      <c r="PQU12" s="93"/>
      <c r="PQV12" s="93"/>
      <c r="PQW12" s="93"/>
      <c r="PQX12" s="93"/>
      <c r="PQY12" s="93"/>
      <c r="PQZ12" s="93"/>
      <c r="PRA12" s="93"/>
      <c r="PRB12" s="93"/>
      <c r="PRC12" s="93"/>
      <c r="PRD12" s="93"/>
      <c r="PRE12" s="93"/>
      <c r="PRF12" s="93"/>
      <c r="PRG12" s="93"/>
      <c r="PRH12" s="93"/>
      <c r="PRI12" s="93"/>
      <c r="PRJ12" s="93"/>
      <c r="PRK12" s="93"/>
      <c r="PRL12" s="93"/>
      <c r="PRM12" s="93"/>
      <c r="PRN12" s="93"/>
      <c r="PRO12" s="93"/>
      <c r="PRP12" s="93"/>
      <c r="PRQ12" s="93"/>
      <c r="PRR12" s="93"/>
      <c r="PRS12" s="93"/>
      <c r="PRT12" s="93"/>
      <c r="PRU12" s="93"/>
      <c r="PRV12" s="93"/>
      <c r="PRW12" s="93"/>
      <c r="PRX12" s="93"/>
      <c r="PRY12" s="93"/>
      <c r="PRZ12" s="93"/>
      <c r="PSA12" s="93"/>
      <c r="PSB12" s="93"/>
      <c r="PSC12" s="93"/>
      <c r="PSD12" s="93"/>
      <c r="PSE12" s="93"/>
      <c r="PSF12" s="93"/>
      <c r="PSG12" s="93"/>
      <c r="PSH12" s="93"/>
      <c r="PSI12" s="93"/>
      <c r="PSJ12" s="93"/>
      <c r="PSK12" s="93"/>
      <c r="PSL12" s="93"/>
      <c r="PSM12" s="93"/>
      <c r="PSN12" s="93"/>
      <c r="PSO12" s="93"/>
      <c r="PSP12" s="93"/>
      <c r="PSQ12" s="93"/>
      <c r="PSR12" s="93"/>
      <c r="PSS12" s="93"/>
      <c r="PST12" s="93"/>
      <c r="PSU12" s="93"/>
      <c r="PSV12" s="93"/>
      <c r="PSW12" s="93"/>
      <c r="PSX12" s="93"/>
      <c r="PSY12" s="93"/>
      <c r="PSZ12" s="93"/>
      <c r="PTA12" s="93"/>
      <c r="PTB12" s="93"/>
      <c r="PTC12" s="93"/>
      <c r="PTD12" s="93"/>
      <c r="PTE12" s="93"/>
      <c r="PTF12" s="93"/>
      <c r="PTG12" s="93"/>
      <c r="PTH12" s="93"/>
      <c r="PTI12" s="93"/>
      <c r="PTJ12" s="93"/>
      <c r="PTK12" s="93"/>
      <c r="PTL12" s="93"/>
      <c r="PTM12" s="93"/>
      <c r="PTN12" s="93"/>
      <c r="PTO12" s="93"/>
      <c r="PTP12" s="93"/>
      <c r="PTQ12" s="93"/>
      <c r="PTR12" s="93"/>
      <c r="PTS12" s="93"/>
      <c r="PTT12" s="93"/>
      <c r="PTU12" s="93"/>
      <c r="PTV12" s="93"/>
      <c r="PTW12" s="93"/>
      <c r="PTX12" s="93"/>
      <c r="PTY12" s="93"/>
      <c r="PTZ12" s="93"/>
      <c r="PUA12" s="93"/>
      <c r="PUB12" s="93"/>
      <c r="PUC12" s="93"/>
      <c r="PUD12" s="93"/>
      <c r="PUE12" s="93"/>
      <c r="PUF12" s="93"/>
      <c r="PUG12" s="93"/>
      <c r="PUH12" s="93"/>
      <c r="PUI12" s="93"/>
      <c r="PUJ12" s="93"/>
      <c r="PUK12" s="93"/>
      <c r="PUL12" s="93"/>
      <c r="PUM12" s="93"/>
      <c r="PUN12" s="93"/>
      <c r="PUO12" s="93"/>
      <c r="PUP12" s="93"/>
      <c r="PUQ12" s="93"/>
      <c r="PUR12" s="93"/>
      <c r="PUS12" s="93"/>
      <c r="PUT12" s="93"/>
      <c r="PUU12" s="93"/>
      <c r="PUV12" s="93"/>
      <c r="PUW12" s="93"/>
      <c r="PUX12" s="93"/>
      <c r="PUY12" s="93"/>
      <c r="PUZ12" s="93"/>
      <c r="PVA12" s="93"/>
      <c r="PVB12" s="93"/>
      <c r="PVC12" s="93"/>
      <c r="PVD12" s="93"/>
      <c r="PVE12" s="93"/>
      <c r="PVF12" s="93"/>
      <c r="PVG12" s="93"/>
      <c r="PVH12" s="93"/>
      <c r="PVI12" s="93"/>
      <c r="PVJ12" s="93"/>
      <c r="PVK12" s="93"/>
      <c r="PVL12" s="93"/>
      <c r="PVM12" s="93"/>
      <c r="PVN12" s="93"/>
      <c r="PVO12" s="93"/>
      <c r="PVP12" s="93"/>
      <c r="PVQ12" s="93"/>
      <c r="PVR12" s="93"/>
      <c r="PVS12" s="93"/>
      <c r="PVT12" s="93"/>
      <c r="PVU12" s="93"/>
      <c r="PVV12" s="93"/>
      <c r="PVW12" s="93"/>
      <c r="PVX12" s="93"/>
      <c r="PVY12" s="93"/>
      <c r="PVZ12" s="93"/>
      <c r="PWA12" s="93"/>
      <c r="PWB12" s="93"/>
      <c r="PWC12" s="93"/>
      <c r="PWD12" s="93"/>
      <c r="PWE12" s="93"/>
      <c r="PWF12" s="93"/>
      <c r="PWG12" s="93"/>
      <c r="PWH12" s="93"/>
      <c r="PWI12" s="93"/>
      <c r="PWJ12" s="93"/>
      <c r="PWK12" s="93"/>
      <c r="PWL12" s="93"/>
      <c r="PWM12" s="93"/>
      <c r="PWN12" s="93"/>
      <c r="PWO12" s="93"/>
      <c r="PWP12" s="93"/>
      <c r="PWQ12" s="93"/>
      <c r="PWR12" s="93"/>
      <c r="PWS12" s="93"/>
      <c r="PWT12" s="93"/>
      <c r="PWU12" s="93"/>
      <c r="PWV12" s="93"/>
      <c r="PWW12" s="93"/>
      <c r="PWX12" s="93"/>
      <c r="PWY12" s="93"/>
      <c r="PWZ12" s="93"/>
      <c r="PXA12" s="93"/>
      <c r="PXB12" s="93"/>
      <c r="PXC12" s="93"/>
      <c r="PXD12" s="93"/>
      <c r="PXE12" s="93"/>
      <c r="PXF12" s="93"/>
      <c r="PXG12" s="93"/>
      <c r="PXH12" s="93"/>
      <c r="PXI12" s="93"/>
      <c r="PXJ12" s="93"/>
      <c r="PXK12" s="93"/>
      <c r="PXL12" s="93"/>
      <c r="PXM12" s="93"/>
      <c r="PXN12" s="93"/>
      <c r="PXO12" s="93"/>
      <c r="PXP12" s="93"/>
      <c r="PXQ12" s="93"/>
      <c r="PXR12" s="93"/>
      <c r="PXS12" s="93"/>
      <c r="PXT12" s="93"/>
      <c r="PXU12" s="93"/>
      <c r="PXV12" s="93"/>
      <c r="PXW12" s="93"/>
      <c r="PXX12" s="93"/>
      <c r="PXY12" s="93"/>
      <c r="PXZ12" s="93"/>
      <c r="PYA12" s="93"/>
      <c r="PYB12" s="93"/>
      <c r="PYC12" s="93"/>
      <c r="PYD12" s="93"/>
      <c r="PYE12" s="93"/>
      <c r="PYF12" s="93"/>
      <c r="PYG12" s="93"/>
      <c r="PYH12" s="93"/>
      <c r="PYI12" s="93"/>
      <c r="PYJ12" s="93"/>
      <c r="PYK12" s="93"/>
      <c r="PYL12" s="93"/>
      <c r="PYM12" s="93"/>
      <c r="PYN12" s="93"/>
      <c r="PYO12" s="93"/>
      <c r="PYP12" s="93"/>
      <c r="PYQ12" s="93"/>
      <c r="PYR12" s="93"/>
      <c r="PYS12" s="93"/>
      <c r="PYT12" s="93"/>
      <c r="PYU12" s="93"/>
      <c r="PYV12" s="93"/>
      <c r="PYW12" s="93"/>
      <c r="PYX12" s="93"/>
      <c r="PYY12" s="93"/>
      <c r="PYZ12" s="93"/>
      <c r="PZA12" s="93"/>
      <c r="PZB12" s="93"/>
      <c r="PZC12" s="93"/>
      <c r="PZD12" s="93"/>
      <c r="PZE12" s="93"/>
      <c r="PZF12" s="93"/>
      <c r="PZG12" s="93"/>
      <c r="PZH12" s="93"/>
      <c r="PZI12" s="93"/>
      <c r="PZJ12" s="93"/>
      <c r="PZK12" s="93"/>
      <c r="PZL12" s="93"/>
      <c r="PZM12" s="93"/>
      <c r="PZN12" s="93"/>
      <c r="PZO12" s="93"/>
      <c r="PZP12" s="93"/>
      <c r="PZQ12" s="93"/>
      <c r="PZR12" s="93"/>
      <c r="PZS12" s="93"/>
      <c r="PZT12" s="93"/>
      <c r="PZU12" s="93"/>
      <c r="PZV12" s="93"/>
      <c r="PZW12" s="93"/>
      <c r="PZX12" s="93"/>
      <c r="PZY12" s="93"/>
      <c r="PZZ12" s="93"/>
      <c r="QAA12" s="93"/>
      <c r="QAB12" s="93"/>
      <c r="QAC12" s="93"/>
      <c r="QAD12" s="93"/>
      <c r="QAE12" s="93"/>
      <c r="QAF12" s="93"/>
      <c r="QAG12" s="93"/>
      <c r="QAH12" s="93"/>
      <c r="QAI12" s="93"/>
      <c r="QAJ12" s="93"/>
      <c r="QAK12" s="93"/>
      <c r="QAL12" s="93"/>
      <c r="QAM12" s="93"/>
      <c r="QAN12" s="93"/>
      <c r="QAO12" s="93"/>
      <c r="QAP12" s="93"/>
      <c r="QAQ12" s="93"/>
      <c r="QAR12" s="93"/>
      <c r="QAS12" s="93"/>
      <c r="QAT12" s="93"/>
      <c r="QAU12" s="93"/>
      <c r="QAV12" s="93"/>
      <c r="QAW12" s="93"/>
      <c r="QAX12" s="93"/>
      <c r="QAY12" s="93"/>
      <c r="QAZ12" s="93"/>
      <c r="QBA12" s="93"/>
      <c r="QBB12" s="93"/>
      <c r="QBC12" s="93"/>
      <c r="QBD12" s="93"/>
      <c r="QBE12" s="93"/>
      <c r="QBF12" s="93"/>
      <c r="QBG12" s="93"/>
      <c r="QBH12" s="93"/>
      <c r="QBI12" s="93"/>
      <c r="QBJ12" s="93"/>
      <c r="QBK12" s="93"/>
      <c r="QBL12" s="93"/>
      <c r="QBM12" s="93"/>
      <c r="QBN12" s="93"/>
      <c r="QBO12" s="93"/>
      <c r="QBP12" s="93"/>
      <c r="QBQ12" s="93"/>
      <c r="QBR12" s="93"/>
      <c r="QBS12" s="93"/>
      <c r="QBT12" s="93"/>
      <c r="QBU12" s="93"/>
      <c r="QBV12" s="93"/>
      <c r="QBW12" s="93"/>
      <c r="QBX12" s="93"/>
      <c r="QBY12" s="93"/>
      <c r="QBZ12" s="93"/>
      <c r="QCA12" s="93"/>
      <c r="QCB12" s="93"/>
      <c r="QCC12" s="93"/>
      <c r="QCD12" s="93"/>
      <c r="QCE12" s="93"/>
      <c r="QCF12" s="93"/>
      <c r="QCG12" s="93"/>
      <c r="QCH12" s="93"/>
      <c r="QCI12" s="93"/>
      <c r="QCJ12" s="93"/>
      <c r="QCK12" s="93"/>
      <c r="QCL12" s="93"/>
      <c r="QCM12" s="93"/>
      <c r="QCN12" s="93"/>
      <c r="QCO12" s="93"/>
      <c r="QCP12" s="93"/>
      <c r="QCQ12" s="93"/>
      <c r="QCR12" s="93"/>
      <c r="QCS12" s="93"/>
      <c r="QCT12" s="93"/>
      <c r="QCU12" s="93"/>
      <c r="QCV12" s="93"/>
      <c r="QCW12" s="93"/>
      <c r="QCX12" s="93"/>
      <c r="QCY12" s="93"/>
      <c r="QCZ12" s="93"/>
      <c r="QDA12" s="93"/>
      <c r="QDB12" s="93"/>
      <c r="QDC12" s="93"/>
      <c r="QDD12" s="93"/>
      <c r="QDE12" s="93"/>
      <c r="QDF12" s="93"/>
      <c r="QDG12" s="93"/>
      <c r="QDH12" s="93"/>
      <c r="QDI12" s="93"/>
      <c r="QDJ12" s="93"/>
      <c r="QDK12" s="93"/>
      <c r="QDL12" s="93"/>
      <c r="QDM12" s="93"/>
      <c r="QDN12" s="93"/>
      <c r="QDO12" s="93"/>
      <c r="QDP12" s="93"/>
      <c r="QDQ12" s="93"/>
      <c r="QDR12" s="93"/>
      <c r="QDS12" s="93"/>
      <c r="QDT12" s="93"/>
      <c r="QDU12" s="93"/>
      <c r="QDV12" s="93"/>
      <c r="QDW12" s="93"/>
      <c r="QDX12" s="93"/>
      <c r="QDY12" s="93"/>
      <c r="QDZ12" s="93"/>
      <c r="QEA12" s="93"/>
      <c r="QEB12" s="93"/>
      <c r="QEC12" s="93"/>
      <c r="QED12" s="93"/>
      <c r="QEE12" s="93"/>
      <c r="QEF12" s="93"/>
      <c r="QEG12" s="93"/>
      <c r="QEH12" s="93"/>
      <c r="QEI12" s="93"/>
      <c r="QEJ12" s="93"/>
      <c r="QEK12" s="93"/>
      <c r="QEL12" s="93"/>
      <c r="QEM12" s="93"/>
      <c r="QEN12" s="93"/>
      <c r="QEO12" s="93"/>
      <c r="QEP12" s="93"/>
      <c r="QEQ12" s="93"/>
      <c r="QER12" s="93"/>
      <c r="QES12" s="93"/>
      <c r="QET12" s="93"/>
      <c r="QEU12" s="93"/>
      <c r="QEV12" s="93"/>
      <c r="QEW12" s="93"/>
      <c r="QEX12" s="93"/>
      <c r="QEY12" s="93"/>
      <c r="QEZ12" s="93"/>
      <c r="QFA12" s="93"/>
      <c r="QFB12" s="93"/>
      <c r="QFC12" s="93"/>
      <c r="QFD12" s="93"/>
      <c r="QFE12" s="93"/>
      <c r="QFF12" s="93"/>
      <c r="QFG12" s="93"/>
      <c r="QFH12" s="93"/>
      <c r="QFI12" s="93"/>
      <c r="QFJ12" s="93"/>
      <c r="QFK12" s="93"/>
      <c r="QFL12" s="93"/>
      <c r="QFM12" s="93"/>
      <c r="QFN12" s="93"/>
      <c r="QFO12" s="93"/>
      <c r="QFP12" s="93"/>
      <c r="QFQ12" s="93"/>
      <c r="QFR12" s="93"/>
      <c r="QFS12" s="93"/>
      <c r="QFT12" s="93"/>
      <c r="QFU12" s="93"/>
      <c r="QFV12" s="93"/>
      <c r="QFW12" s="93"/>
      <c r="QFX12" s="93"/>
      <c r="QFY12" s="93"/>
      <c r="QFZ12" s="93"/>
      <c r="QGA12" s="93"/>
      <c r="QGB12" s="93"/>
      <c r="QGC12" s="93"/>
      <c r="QGD12" s="93"/>
      <c r="QGE12" s="93"/>
      <c r="QGF12" s="93"/>
      <c r="QGG12" s="93"/>
      <c r="QGH12" s="93"/>
      <c r="QGI12" s="93"/>
      <c r="QGJ12" s="93"/>
      <c r="QGK12" s="93"/>
      <c r="QGL12" s="93"/>
      <c r="QGM12" s="93"/>
      <c r="QGN12" s="93"/>
      <c r="QGO12" s="93"/>
      <c r="QGP12" s="93"/>
      <c r="QGQ12" s="93"/>
      <c r="QGR12" s="93"/>
      <c r="QGS12" s="93"/>
      <c r="QGT12" s="93"/>
      <c r="QGU12" s="93"/>
      <c r="QGV12" s="93"/>
      <c r="QGW12" s="93"/>
      <c r="QGX12" s="93"/>
      <c r="QGY12" s="93"/>
      <c r="QGZ12" s="93"/>
      <c r="QHA12" s="93"/>
      <c r="QHB12" s="93"/>
      <c r="QHC12" s="93"/>
      <c r="QHD12" s="93"/>
      <c r="QHE12" s="93"/>
      <c r="QHF12" s="93"/>
      <c r="QHG12" s="93"/>
      <c r="QHH12" s="93"/>
      <c r="QHI12" s="93"/>
      <c r="QHJ12" s="93"/>
      <c r="QHK12" s="93"/>
      <c r="QHL12" s="93"/>
      <c r="QHM12" s="93"/>
      <c r="QHN12" s="93"/>
      <c r="QHO12" s="93"/>
      <c r="QHP12" s="93"/>
      <c r="QHQ12" s="93"/>
      <c r="QHR12" s="93"/>
      <c r="QHS12" s="93"/>
      <c r="QHT12" s="93"/>
      <c r="QHU12" s="93"/>
      <c r="QHV12" s="93"/>
      <c r="QHW12" s="93"/>
      <c r="QHX12" s="93"/>
      <c r="QHY12" s="93"/>
      <c r="QHZ12" s="93"/>
      <c r="QIA12" s="93"/>
      <c r="QIB12" s="93"/>
      <c r="QIC12" s="93"/>
      <c r="QID12" s="93"/>
      <c r="QIE12" s="93"/>
      <c r="QIF12" s="93"/>
      <c r="QIG12" s="93"/>
      <c r="QIH12" s="93"/>
      <c r="QII12" s="93"/>
      <c r="QIJ12" s="93"/>
      <c r="QIK12" s="93"/>
      <c r="QIL12" s="93"/>
      <c r="QIM12" s="93"/>
      <c r="QIN12" s="93"/>
      <c r="QIO12" s="93"/>
      <c r="QIP12" s="93"/>
      <c r="QIQ12" s="93"/>
      <c r="QIR12" s="93"/>
      <c r="QIS12" s="93"/>
      <c r="QIT12" s="93"/>
      <c r="QIU12" s="93"/>
      <c r="QIV12" s="93"/>
      <c r="QIW12" s="93"/>
      <c r="QIX12" s="93"/>
      <c r="QIY12" s="93"/>
      <c r="QIZ12" s="93"/>
      <c r="QJA12" s="93"/>
      <c r="QJB12" s="93"/>
      <c r="QJC12" s="93"/>
      <c r="QJD12" s="93"/>
      <c r="QJE12" s="93"/>
      <c r="QJF12" s="93"/>
      <c r="QJG12" s="93"/>
      <c r="QJH12" s="93"/>
      <c r="QJI12" s="93"/>
      <c r="QJJ12" s="93"/>
      <c r="QJK12" s="93"/>
      <c r="QJL12" s="93"/>
      <c r="QJM12" s="93"/>
      <c r="QJN12" s="93"/>
      <c r="QJO12" s="93"/>
      <c r="QJP12" s="93"/>
      <c r="QJQ12" s="93"/>
      <c r="QJR12" s="93"/>
      <c r="QJS12" s="93"/>
      <c r="QJT12" s="93"/>
      <c r="QJU12" s="93"/>
      <c r="QJV12" s="93"/>
      <c r="QJW12" s="93"/>
      <c r="QJX12" s="93"/>
      <c r="QJY12" s="93"/>
      <c r="QJZ12" s="93"/>
      <c r="QKA12" s="93"/>
      <c r="QKB12" s="93"/>
      <c r="QKC12" s="93"/>
      <c r="QKD12" s="93"/>
      <c r="QKE12" s="93"/>
      <c r="QKF12" s="93"/>
      <c r="QKG12" s="93"/>
      <c r="QKH12" s="93"/>
      <c r="QKI12" s="93"/>
      <c r="QKJ12" s="93"/>
      <c r="QKK12" s="93"/>
      <c r="QKL12" s="93"/>
      <c r="QKM12" s="93"/>
      <c r="QKN12" s="93"/>
      <c r="QKO12" s="93"/>
      <c r="QKP12" s="93"/>
      <c r="QKQ12" s="93"/>
      <c r="QKR12" s="93"/>
      <c r="QKS12" s="93"/>
      <c r="QKT12" s="93"/>
      <c r="QKU12" s="93"/>
      <c r="QKV12" s="93"/>
      <c r="QKW12" s="93"/>
      <c r="QKX12" s="93"/>
      <c r="QKY12" s="93"/>
      <c r="QKZ12" s="93"/>
      <c r="QLA12" s="93"/>
      <c r="QLB12" s="93"/>
      <c r="QLC12" s="93"/>
      <c r="QLD12" s="93"/>
      <c r="QLE12" s="93"/>
      <c r="QLF12" s="93"/>
      <c r="QLG12" s="93"/>
      <c r="QLH12" s="93"/>
      <c r="QLI12" s="93"/>
      <c r="QLJ12" s="93"/>
      <c r="QLK12" s="93"/>
      <c r="QLL12" s="93"/>
      <c r="QLM12" s="93"/>
      <c r="QLN12" s="93"/>
      <c r="QLO12" s="93"/>
      <c r="QLP12" s="93"/>
      <c r="QLQ12" s="93"/>
      <c r="QLR12" s="93"/>
      <c r="QLS12" s="93"/>
      <c r="QLT12" s="93"/>
      <c r="QLU12" s="93"/>
      <c r="QLV12" s="93"/>
      <c r="QLW12" s="93"/>
      <c r="QLX12" s="93"/>
      <c r="QLY12" s="93"/>
      <c r="QLZ12" s="93"/>
      <c r="QMA12" s="93"/>
      <c r="QMB12" s="93"/>
      <c r="QMC12" s="93"/>
      <c r="QMD12" s="93"/>
      <c r="QME12" s="93"/>
      <c r="QMF12" s="93"/>
      <c r="QMG12" s="93"/>
      <c r="QMH12" s="93"/>
      <c r="QMI12" s="93"/>
      <c r="QMJ12" s="93"/>
      <c r="QMK12" s="93"/>
      <c r="QML12" s="93"/>
      <c r="QMM12" s="93"/>
      <c r="QMN12" s="93"/>
      <c r="QMO12" s="93"/>
      <c r="QMP12" s="93"/>
      <c r="QMQ12" s="93"/>
      <c r="QMR12" s="93"/>
      <c r="QMS12" s="93"/>
      <c r="QMT12" s="93"/>
      <c r="QMU12" s="93"/>
      <c r="QMV12" s="93"/>
      <c r="QMW12" s="93"/>
      <c r="QMX12" s="93"/>
      <c r="QMY12" s="93"/>
      <c r="QMZ12" s="93"/>
      <c r="QNA12" s="93"/>
      <c r="QNB12" s="93"/>
      <c r="QNC12" s="93"/>
      <c r="QND12" s="93"/>
      <c r="QNE12" s="93"/>
      <c r="QNF12" s="93"/>
      <c r="QNG12" s="93"/>
      <c r="QNH12" s="93"/>
      <c r="QNI12" s="93"/>
      <c r="QNJ12" s="93"/>
      <c r="QNK12" s="93"/>
      <c r="QNL12" s="93"/>
      <c r="QNM12" s="93"/>
      <c r="QNN12" s="93"/>
      <c r="QNO12" s="93"/>
      <c r="QNP12" s="93"/>
      <c r="QNQ12" s="93"/>
      <c r="QNR12" s="93"/>
      <c r="QNS12" s="93"/>
      <c r="QNT12" s="93"/>
      <c r="QNU12" s="93"/>
      <c r="QNV12" s="93"/>
      <c r="QNW12" s="93"/>
      <c r="QNX12" s="93"/>
      <c r="QNY12" s="93"/>
      <c r="QNZ12" s="93"/>
      <c r="QOA12" s="93"/>
      <c r="QOB12" s="93"/>
      <c r="QOC12" s="93"/>
      <c r="QOD12" s="93"/>
      <c r="QOE12" s="93"/>
      <c r="QOF12" s="93"/>
      <c r="QOG12" s="93"/>
      <c r="QOH12" s="93"/>
      <c r="QOI12" s="93"/>
      <c r="QOJ12" s="93"/>
      <c r="QOK12" s="93"/>
      <c r="QOL12" s="93"/>
      <c r="QOM12" s="93"/>
      <c r="QON12" s="93"/>
      <c r="QOO12" s="93"/>
      <c r="QOP12" s="93"/>
      <c r="QOQ12" s="93"/>
      <c r="QOR12" s="93"/>
      <c r="QOS12" s="93"/>
      <c r="QOT12" s="93"/>
      <c r="QOU12" s="93"/>
      <c r="QOV12" s="93"/>
      <c r="QOW12" s="93"/>
      <c r="QOX12" s="93"/>
      <c r="QOY12" s="93"/>
      <c r="QOZ12" s="93"/>
      <c r="QPA12" s="93"/>
      <c r="QPB12" s="93"/>
      <c r="QPC12" s="93"/>
      <c r="QPD12" s="93"/>
      <c r="QPE12" s="93"/>
      <c r="QPF12" s="93"/>
      <c r="QPG12" s="93"/>
      <c r="QPH12" s="93"/>
      <c r="QPI12" s="93"/>
      <c r="QPJ12" s="93"/>
      <c r="QPK12" s="93"/>
      <c r="QPL12" s="93"/>
      <c r="QPM12" s="93"/>
      <c r="QPN12" s="93"/>
      <c r="QPO12" s="93"/>
      <c r="QPP12" s="93"/>
      <c r="QPQ12" s="93"/>
      <c r="QPR12" s="93"/>
      <c r="QPS12" s="93"/>
      <c r="QPT12" s="93"/>
      <c r="QPU12" s="93"/>
      <c r="QPV12" s="93"/>
      <c r="QPW12" s="93"/>
      <c r="QPX12" s="93"/>
      <c r="QPY12" s="93"/>
      <c r="QPZ12" s="93"/>
      <c r="QQA12" s="93"/>
      <c r="QQB12" s="93"/>
      <c r="QQC12" s="93"/>
      <c r="QQD12" s="93"/>
      <c r="QQE12" s="93"/>
      <c r="QQF12" s="93"/>
      <c r="QQG12" s="93"/>
      <c r="QQH12" s="93"/>
      <c r="QQI12" s="93"/>
      <c r="QQJ12" s="93"/>
      <c r="QQK12" s="93"/>
      <c r="QQL12" s="93"/>
      <c r="QQM12" s="93"/>
      <c r="QQN12" s="93"/>
      <c r="QQO12" s="93"/>
      <c r="QQP12" s="93"/>
      <c r="QQQ12" s="93"/>
      <c r="QQR12" s="93"/>
      <c r="QQS12" s="93"/>
      <c r="QQT12" s="93"/>
      <c r="QQU12" s="93"/>
      <c r="QQV12" s="93"/>
      <c r="QQW12" s="93"/>
      <c r="QQX12" s="93"/>
      <c r="QQY12" s="93"/>
      <c r="QQZ12" s="93"/>
      <c r="QRA12" s="93"/>
      <c r="QRB12" s="93"/>
      <c r="QRC12" s="93"/>
      <c r="QRD12" s="93"/>
      <c r="QRE12" s="93"/>
      <c r="QRF12" s="93"/>
      <c r="QRG12" s="93"/>
      <c r="QRH12" s="93"/>
      <c r="QRI12" s="93"/>
      <c r="QRJ12" s="93"/>
      <c r="QRK12" s="93"/>
      <c r="QRL12" s="93"/>
      <c r="QRM12" s="93"/>
      <c r="QRN12" s="93"/>
      <c r="QRO12" s="93"/>
      <c r="QRP12" s="93"/>
      <c r="QRQ12" s="93"/>
      <c r="QRR12" s="93"/>
      <c r="QRS12" s="93"/>
      <c r="QRT12" s="93"/>
      <c r="QRU12" s="93"/>
      <c r="QRV12" s="93"/>
      <c r="QRW12" s="93"/>
      <c r="QRX12" s="93"/>
      <c r="QRY12" s="93"/>
      <c r="QRZ12" s="93"/>
      <c r="QSA12" s="93"/>
      <c r="QSB12" s="93"/>
      <c r="QSC12" s="93"/>
      <c r="QSD12" s="93"/>
      <c r="QSE12" s="93"/>
      <c r="QSF12" s="93"/>
      <c r="QSG12" s="93"/>
      <c r="QSH12" s="93"/>
      <c r="QSI12" s="93"/>
      <c r="QSJ12" s="93"/>
      <c r="QSK12" s="93"/>
      <c r="QSL12" s="93"/>
      <c r="QSM12" s="93"/>
      <c r="QSN12" s="93"/>
      <c r="QSO12" s="93"/>
      <c r="QSP12" s="93"/>
      <c r="QSQ12" s="93"/>
      <c r="QSR12" s="93"/>
      <c r="QSS12" s="93"/>
      <c r="QST12" s="93"/>
      <c r="QSU12" s="93"/>
      <c r="QSV12" s="93"/>
      <c r="QSW12" s="93"/>
      <c r="QSX12" s="93"/>
      <c r="QSY12" s="93"/>
      <c r="QSZ12" s="93"/>
      <c r="QTA12" s="93"/>
      <c r="QTB12" s="93"/>
      <c r="QTC12" s="93"/>
      <c r="QTD12" s="93"/>
      <c r="QTE12" s="93"/>
      <c r="QTF12" s="93"/>
      <c r="QTG12" s="93"/>
      <c r="QTH12" s="93"/>
      <c r="QTI12" s="93"/>
      <c r="QTJ12" s="93"/>
      <c r="QTK12" s="93"/>
      <c r="QTL12" s="93"/>
      <c r="QTM12" s="93"/>
      <c r="QTN12" s="93"/>
      <c r="QTO12" s="93"/>
      <c r="QTP12" s="93"/>
      <c r="QTQ12" s="93"/>
      <c r="QTR12" s="93"/>
      <c r="QTS12" s="93"/>
      <c r="QTT12" s="93"/>
      <c r="QTU12" s="93"/>
      <c r="QTV12" s="93"/>
      <c r="QTW12" s="93"/>
      <c r="QTX12" s="93"/>
      <c r="QTY12" s="93"/>
      <c r="QTZ12" s="93"/>
      <c r="QUA12" s="93"/>
      <c r="QUB12" s="93"/>
      <c r="QUC12" s="93"/>
      <c r="QUD12" s="93"/>
      <c r="QUE12" s="93"/>
      <c r="QUF12" s="93"/>
      <c r="QUG12" s="93"/>
      <c r="QUH12" s="93"/>
      <c r="QUI12" s="93"/>
      <c r="QUJ12" s="93"/>
      <c r="QUK12" s="93"/>
      <c r="QUL12" s="93"/>
      <c r="QUM12" s="93"/>
      <c r="QUN12" s="93"/>
      <c r="QUO12" s="93"/>
      <c r="QUP12" s="93"/>
      <c r="QUQ12" s="93"/>
      <c r="QUR12" s="93"/>
      <c r="QUS12" s="93"/>
      <c r="QUT12" s="93"/>
      <c r="QUU12" s="93"/>
      <c r="QUV12" s="93"/>
      <c r="QUW12" s="93"/>
      <c r="QUX12" s="93"/>
      <c r="QUY12" s="93"/>
      <c r="QUZ12" s="93"/>
      <c r="QVA12" s="93"/>
      <c r="QVB12" s="93"/>
      <c r="QVC12" s="93"/>
      <c r="QVD12" s="93"/>
      <c r="QVE12" s="93"/>
      <c r="QVF12" s="93"/>
      <c r="QVG12" s="93"/>
      <c r="QVH12" s="93"/>
      <c r="QVI12" s="93"/>
      <c r="QVJ12" s="93"/>
      <c r="QVK12" s="93"/>
      <c r="QVL12" s="93"/>
      <c r="QVM12" s="93"/>
      <c r="QVN12" s="93"/>
      <c r="QVO12" s="93"/>
      <c r="QVP12" s="93"/>
      <c r="QVQ12" s="93"/>
      <c r="QVR12" s="93"/>
      <c r="QVS12" s="93"/>
      <c r="QVT12" s="93"/>
      <c r="QVU12" s="93"/>
      <c r="QVV12" s="93"/>
      <c r="QVW12" s="93"/>
      <c r="QVX12" s="93"/>
      <c r="QVY12" s="93"/>
      <c r="QVZ12" s="93"/>
      <c r="QWA12" s="93"/>
      <c r="QWB12" s="93"/>
      <c r="QWC12" s="93"/>
      <c r="QWD12" s="93"/>
      <c r="QWE12" s="93"/>
      <c r="QWF12" s="93"/>
      <c r="QWG12" s="93"/>
      <c r="QWH12" s="93"/>
      <c r="QWI12" s="93"/>
      <c r="QWJ12" s="93"/>
      <c r="QWK12" s="93"/>
      <c r="QWL12" s="93"/>
      <c r="QWM12" s="93"/>
      <c r="QWN12" s="93"/>
      <c r="QWO12" s="93"/>
      <c r="QWP12" s="93"/>
      <c r="QWQ12" s="93"/>
      <c r="QWR12" s="93"/>
      <c r="QWS12" s="93"/>
      <c r="QWT12" s="93"/>
      <c r="QWU12" s="93"/>
      <c r="QWV12" s="93"/>
      <c r="QWW12" s="93"/>
      <c r="QWX12" s="93"/>
      <c r="QWY12" s="93"/>
      <c r="QWZ12" s="93"/>
      <c r="QXA12" s="93"/>
      <c r="QXB12" s="93"/>
      <c r="QXC12" s="93"/>
      <c r="QXD12" s="93"/>
      <c r="QXE12" s="93"/>
      <c r="QXF12" s="93"/>
      <c r="QXG12" s="93"/>
      <c r="QXH12" s="93"/>
      <c r="QXI12" s="93"/>
      <c r="QXJ12" s="93"/>
      <c r="QXK12" s="93"/>
      <c r="QXL12" s="93"/>
      <c r="QXM12" s="93"/>
      <c r="QXN12" s="93"/>
      <c r="QXO12" s="93"/>
      <c r="QXP12" s="93"/>
      <c r="QXQ12" s="93"/>
      <c r="QXR12" s="93"/>
      <c r="QXS12" s="93"/>
      <c r="QXT12" s="93"/>
      <c r="QXU12" s="93"/>
      <c r="QXV12" s="93"/>
      <c r="QXW12" s="93"/>
      <c r="QXX12" s="93"/>
      <c r="QXY12" s="93"/>
      <c r="QXZ12" s="93"/>
      <c r="QYA12" s="93"/>
      <c r="QYB12" s="93"/>
      <c r="QYC12" s="93"/>
      <c r="QYD12" s="93"/>
      <c r="QYE12" s="93"/>
      <c r="QYF12" s="93"/>
      <c r="QYG12" s="93"/>
      <c r="QYH12" s="93"/>
      <c r="QYI12" s="93"/>
      <c r="QYJ12" s="93"/>
      <c r="QYK12" s="93"/>
      <c r="QYL12" s="93"/>
      <c r="QYM12" s="93"/>
      <c r="QYN12" s="93"/>
      <c r="QYO12" s="93"/>
      <c r="QYP12" s="93"/>
      <c r="QYQ12" s="93"/>
      <c r="QYR12" s="93"/>
      <c r="QYS12" s="93"/>
      <c r="QYT12" s="93"/>
      <c r="QYU12" s="93"/>
      <c r="QYV12" s="93"/>
      <c r="QYW12" s="93"/>
      <c r="QYX12" s="93"/>
      <c r="QYY12" s="93"/>
      <c r="QYZ12" s="93"/>
      <c r="QZA12" s="93"/>
      <c r="QZB12" s="93"/>
      <c r="QZC12" s="93"/>
      <c r="QZD12" s="93"/>
      <c r="QZE12" s="93"/>
      <c r="QZF12" s="93"/>
      <c r="QZG12" s="93"/>
      <c r="QZH12" s="93"/>
      <c r="QZI12" s="93"/>
      <c r="QZJ12" s="93"/>
      <c r="QZK12" s="93"/>
      <c r="QZL12" s="93"/>
      <c r="QZM12" s="93"/>
      <c r="QZN12" s="93"/>
      <c r="QZO12" s="93"/>
      <c r="QZP12" s="93"/>
      <c r="QZQ12" s="93"/>
      <c r="QZR12" s="93"/>
      <c r="QZS12" s="93"/>
      <c r="QZT12" s="93"/>
      <c r="QZU12" s="93"/>
      <c r="QZV12" s="93"/>
      <c r="QZW12" s="93"/>
      <c r="QZX12" s="93"/>
      <c r="QZY12" s="93"/>
      <c r="QZZ12" s="93"/>
      <c r="RAA12" s="93"/>
      <c r="RAB12" s="93"/>
      <c r="RAC12" s="93"/>
      <c r="RAD12" s="93"/>
      <c r="RAE12" s="93"/>
      <c r="RAF12" s="93"/>
      <c r="RAG12" s="93"/>
      <c r="RAH12" s="93"/>
      <c r="RAI12" s="93"/>
      <c r="RAJ12" s="93"/>
      <c r="RAK12" s="93"/>
      <c r="RAL12" s="93"/>
      <c r="RAM12" s="93"/>
      <c r="RAN12" s="93"/>
      <c r="RAO12" s="93"/>
      <c r="RAP12" s="93"/>
      <c r="RAQ12" s="93"/>
      <c r="RAR12" s="93"/>
      <c r="RAS12" s="93"/>
      <c r="RAT12" s="93"/>
      <c r="RAU12" s="93"/>
      <c r="RAV12" s="93"/>
      <c r="RAW12" s="93"/>
      <c r="RAX12" s="93"/>
      <c r="RAY12" s="93"/>
      <c r="RAZ12" s="93"/>
      <c r="RBA12" s="93"/>
      <c r="RBB12" s="93"/>
      <c r="RBC12" s="93"/>
      <c r="RBD12" s="93"/>
      <c r="RBE12" s="93"/>
      <c r="RBF12" s="93"/>
      <c r="RBG12" s="93"/>
      <c r="RBH12" s="93"/>
      <c r="RBI12" s="93"/>
      <c r="RBJ12" s="93"/>
      <c r="RBK12" s="93"/>
      <c r="RBL12" s="93"/>
      <c r="RBM12" s="93"/>
      <c r="RBN12" s="93"/>
      <c r="RBO12" s="93"/>
      <c r="RBP12" s="93"/>
      <c r="RBQ12" s="93"/>
      <c r="RBR12" s="93"/>
      <c r="RBS12" s="93"/>
      <c r="RBT12" s="93"/>
      <c r="RBU12" s="93"/>
      <c r="RBV12" s="93"/>
      <c r="RBW12" s="93"/>
      <c r="RBX12" s="93"/>
      <c r="RBY12" s="93"/>
      <c r="RBZ12" s="93"/>
      <c r="RCA12" s="93"/>
      <c r="RCB12" s="93"/>
      <c r="RCC12" s="93"/>
      <c r="RCD12" s="93"/>
      <c r="RCE12" s="93"/>
      <c r="RCF12" s="93"/>
      <c r="RCG12" s="93"/>
      <c r="RCH12" s="93"/>
      <c r="RCI12" s="93"/>
      <c r="RCJ12" s="93"/>
      <c r="RCK12" s="93"/>
      <c r="RCL12" s="93"/>
      <c r="RCM12" s="93"/>
      <c r="RCN12" s="93"/>
      <c r="RCO12" s="93"/>
      <c r="RCP12" s="93"/>
      <c r="RCQ12" s="93"/>
      <c r="RCR12" s="93"/>
      <c r="RCS12" s="93"/>
      <c r="RCT12" s="93"/>
      <c r="RCU12" s="93"/>
      <c r="RCV12" s="93"/>
      <c r="RCW12" s="93"/>
      <c r="RCX12" s="93"/>
      <c r="RCY12" s="93"/>
      <c r="RCZ12" s="93"/>
      <c r="RDA12" s="93"/>
      <c r="RDB12" s="93"/>
      <c r="RDC12" s="93"/>
      <c r="RDD12" s="93"/>
      <c r="RDE12" s="93"/>
      <c r="RDF12" s="93"/>
      <c r="RDG12" s="93"/>
      <c r="RDH12" s="93"/>
      <c r="RDI12" s="93"/>
      <c r="RDJ12" s="93"/>
      <c r="RDK12" s="93"/>
      <c r="RDL12" s="93"/>
      <c r="RDM12" s="93"/>
      <c r="RDN12" s="93"/>
      <c r="RDO12" s="93"/>
      <c r="RDP12" s="93"/>
      <c r="RDQ12" s="93"/>
      <c r="RDR12" s="93"/>
      <c r="RDS12" s="93"/>
      <c r="RDT12" s="93"/>
      <c r="RDU12" s="93"/>
      <c r="RDV12" s="93"/>
      <c r="RDW12" s="93"/>
      <c r="RDX12" s="93"/>
      <c r="RDY12" s="93"/>
      <c r="RDZ12" s="93"/>
      <c r="REA12" s="93"/>
      <c r="REB12" s="93"/>
      <c r="REC12" s="93"/>
      <c r="RED12" s="93"/>
      <c r="REE12" s="93"/>
      <c r="REF12" s="93"/>
      <c r="REG12" s="93"/>
      <c r="REH12" s="93"/>
      <c r="REI12" s="93"/>
      <c r="REJ12" s="93"/>
      <c r="REK12" s="93"/>
      <c r="REL12" s="93"/>
      <c r="REM12" s="93"/>
      <c r="REN12" s="93"/>
      <c r="REO12" s="93"/>
      <c r="REP12" s="93"/>
      <c r="REQ12" s="93"/>
      <c r="RER12" s="93"/>
      <c r="RES12" s="93"/>
      <c r="RET12" s="93"/>
      <c r="REU12" s="93"/>
      <c r="REV12" s="93"/>
      <c r="REW12" s="93"/>
      <c r="REX12" s="93"/>
      <c r="REY12" s="93"/>
      <c r="REZ12" s="93"/>
      <c r="RFA12" s="93"/>
      <c r="RFB12" s="93"/>
      <c r="RFC12" s="93"/>
      <c r="RFD12" s="93"/>
      <c r="RFE12" s="93"/>
      <c r="RFF12" s="93"/>
      <c r="RFG12" s="93"/>
      <c r="RFH12" s="93"/>
      <c r="RFI12" s="93"/>
      <c r="RFJ12" s="93"/>
      <c r="RFK12" s="93"/>
      <c r="RFL12" s="93"/>
      <c r="RFM12" s="93"/>
      <c r="RFN12" s="93"/>
      <c r="RFO12" s="93"/>
      <c r="RFP12" s="93"/>
      <c r="RFQ12" s="93"/>
      <c r="RFR12" s="93"/>
      <c r="RFS12" s="93"/>
      <c r="RFT12" s="93"/>
      <c r="RFU12" s="93"/>
      <c r="RFV12" s="93"/>
      <c r="RFW12" s="93"/>
      <c r="RFX12" s="93"/>
      <c r="RFY12" s="93"/>
      <c r="RFZ12" s="93"/>
      <c r="RGA12" s="93"/>
      <c r="RGB12" s="93"/>
      <c r="RGC12" s="93"/>
      <c r="RGD12" s="93"/>
      <c r="RGE12" s="93"/>
      <c r="RGF12" s="93"/>
      <c r="RGG12" s="93"/>
      <c r="RGH12" s="93"/>
      <c r="RGI12" s="93"/>
      <c r="RGJ12" s="93"/>
      <c r="RGK12" s="93"/>
      <c r="RGL12" s="93"/>
      <c r="RGM12" s="93"/>
      <c r="RGN12" s="93"/>
      <c r="RGO12" s="93"/>
      <c r="RGP12" s="93"/>
      <c r="RGQ12" s="93"/>
      <c r="RGR12" s="93"/>
      <c r="RGS12" s="93"/>
      <c r="RGT12" s="93"/>
      <c r="RGU12" s="93"/>
      <c r="RGV12" s="93"/>
      <c r="RGW12" s="93"/>
      <c r="RGX12" s="93"/>
      <c r="RGY12" s="93"/>
      <c r="RGZ12" s="93"/>
      <c r="RHA12" s="93"/>
      <c r="RHB12" s="93"/>
      <c r="RHC12" s="93"/>
      <c r="RHD12" s="93"/>
      <c r="RHE12" s="93"/>
      <c r="RHF12" s="93"/>
      <c r="RHG12" s="93"/>
      <c r="RHH12" s="93"/>
      <c r="RHI12" s="93"/>
      <c r="RHJ12" s="93"/>
      <c r="RHK12" s="93"/>
      <c r="RHL12" s="93"/>
      <c r="RHM12" s="93"/>
      <c r="RHN12" s="93"/>
      <c r="RHO12" s="93"/>
      <c r="RHP12" s="93"/>
      <c r="RHQ12" s="93"/>
      <c r="RHR12" s="93"/>
      <c r="RHS12" s="93"/>
      <c r="RHT12" s="93"/>
      <c r="RHU12" s="93"/>
      <c r="RHV12" s="93"/>
      <c r="RHW12" s="93"/>
      <c r="RHX12" s="93"/>
      <c r="RHY12" s="93"/>
      <c r="RHZ12" s="93"/>
      <c r="RIA12" s="93"/>
      <c r="RIB12" s="93"/>
      <c r="RIC12" s="93"/>
      <c r="RID12" s="93"/>
      <c r="RIE12" s="93"/>
      <c r="RIF12" s="93"/>
      <c r="RIG12" s="93"/>
      <c r="RIH12" s="93"/>
      <c r="RII12" s="93"/>
      <c r="RIJ12" s="93"/>
      <c r="RIK12" s="93"/>
      <c r="RIL12" s="93"/>
      <c r="RIM12" s="93"/>
      <c r="RIN12" s="93"/>
      <c r="RIO12" s="93"/>
      <c r="RIP12" s="93"/>
      <c r="RIQ12" s="93"/>
      <c r="RIR12" s="93"/>
      <c r="RIS12" s="93"/>
      <c r="RIT12" s="93"/>
      <c r="RIU12" s="93"/>
      <c r="RIV12" s="93"/>
      <c r="RIW12" s="93"/>
      <c r="RIX12" s="93"/>
      <c r="RIY12" s="93"/>
      <c r="RIZ12" s="93"/>
      <c r="RJA12" s="93"/>
      <c r="RJB12" s="93"/>
      <c r="RJC12" s="93"/>
      <c r="RJD12" s="93"/>
      <c r="RJE12" s="93"/>
      <c r="RJF12" s="93"/>
      <c r="RJG12" s="93"/>
      <c r="RJH12" s="93"/>
      <c r="RJI12" s="93"/>
      <c r="RJJ12" s="93"/>
      <c r="RJK12" s="93"/>
      <c r="RJL12" s="93"/>
      <c r="RJM12" s="93"/>
      <c r="RJN12" s="93"/>
      <c r="RJO12" s="93"/>
      <c r="RJP12" s="93"/>
      <c r="RJQ12" s="93"/>
      <c r="RJR12" s="93"/>
      <c r="RJS12" s="93"/>
      <c r="RJT12" s="93"/>
      <c r="RJU12" s="93"/>
      <c r="RJV12" s="93"/>
      <c r="RJW12" s="93"/>
      <c r="RJX12" s="93"/>
      <c r="RJY12" s="93"/>
      <c r="RJZ12" s="93"/>
      <c r="RKA12" s="93"/>
      <c r="RKB12" s="93"/>
      <c r="RKC12" s="93"/>
      <c r="RKD12" s="93"/>
      <c r="RKE12" s="93"/>
      <c r="RKF12" s="93"/>
      <c r="RKG12" s="93"/>
      <c r="RKH12" s="93"/>
      <c r="RKI12" s="93"/>
      <c r="RKJ12" s="93"/>
      <c r="RKK12" s="93"/>
      <c r="RKL12" s="93"/>
      <c r="RKM12" s="93"/>
      <c r="RKN12" s="93"/>
      <c r="RKO12" s="93"/>
      <c r="RKP12" s="93"/>
      <c r="RKQ12" s="93"/>
      <c r="RKR12" s="93"/>
      <c r="RKS12" s="93"/>
      <c r="RKT12" s="93"/>
      <c r="RKU12" s="93"/>
      <c r="RKV12" s="93"/>
      <c r="RKW12" s="93"/>
      <c r="RKX12" s="93"/>
      <c r="RKY12" s="93"/>
      <c r="RKZ12" s="93"/>
      <c r="RLA12" s="93"/>
      <c r="RLB12" s="93"/>
      <c r="RLC12" s="93"/>
      <c r="RLD12" s="93"/>
      <c r="RLE12" s="93"/>
      <c r="RLF12" s="93"/>
      <c r="RLG12" s="93"/>
      <c r="RLH12" s="93"/>
      <c r="RLI12" s="93"/>
      <c r="RLJ12" s="93"/>
      <c r="RLK12" s="93"/>
      <c r="RLL12" s="93"/>
      <c r="RLM12" s="93"/>
      <c r="RLN12" s="93"/>
      <c r="RLO12" s="93"/>
      <c r="RLP12" s="93"/>
      <c r="RLQ12" s="93"/>
      <c r="RLR12" s="93"/>
      <c r="RLS12" s="93"/>
      <c r="RLT12" s="93"/>
      <c r="RLU12" s="93"/>
      <c r="RLV12" s="93"/>
      <c r="RLW12" s="93"/>
      <c r="RLX12" s="93"/>
      <c r="RLY12" s="93"/>
      <c r="RLZ12" s="93"/>
      <c r="RMA12" s="93"/>
      <c r="RMB12" s="93"/>
      <c r="RMC12" s="93"/>
      <c r="RMD12" s="93"/>
      <c r="RME12" s="93"/>
      <c r="RMF12" s="93"/>
      <c r="RMG12" s="93"/>
      <c r="RMH12" s="93"/>
      <c r="RMI12" s="93"/>
      <c r="RMJ12" s="93"/>
      <c r="RMK12" s="93"/>
      <c r="RML12" s="93"/>
      <c r="RMM12" s="93"/>
      <c r="RMN12" s="93"/>
      <c r="RMO12" s="93"/>
      <c r="RMP12" s="93"/>
      <c r="RMQ12" s="93"/>
      <c r="RMR12" s="93"/>
      <c r="RMS12" s="93"/>
      <c r="RMT12" s="93"/>
      <c r="RMU12" s="93"/>
      <c r="RMV12" s="93"/>
      <c r="RMW12" s="93"/>
      <c r="RMX12" s="93"/>
      <c r="RMY12" s="93"/>
      <c r="RMZ12" s="93"/>
      <c r="RNA12" s="93"/>
      <c r="RNB12" s="93"/>
      <c r="RNC12" s="93"/>
      <c r="RND12" s="93"/>
      <c r="RNE12" s="93"/>
      <c r="RNF12" s="93"/>
      <c r="RNG12" s="93"/>
      <c r="RNH12" s="93"/>
      <c r="RNI12" s="93"/>
      <c r="RNJ12" s="93"/>
      <c r="RNK12" s="93"/>
      <c r="RNL12" s="93"/>
      <c r="RNM12" s="93"/>
      <c r="RNN12" s="93"/>
      <c r="RNO12" s="93"/>
      <c r="RNP12" s="93"/>
      <c r="RNQ12" s="93"/>
      <c r="RNR12" s="93"/>
      <c r="RNS12" s="93"/>
      <c r="RNT12" s="93"/>
      <c r="RNU12" s="93"/>
      <c r="RNV12" s="93"/>
      <c r="RNW12" s="93"/>
      <c r="RNX12" s="93"/>
      <c r="RNY12" s="93"/>
      <c r="RNZ12" s="93"/>
      <c r="ROA12" s="93"/>
      <c r="ROB12" s="93"/>
      <c r="ROC12" s="93"/>
      <c r="ROD12" s="93"/>
      <c r="ROE12" s="93"/>
      <c r="ROF12" s="93"/>
      <c r="ROG12" s="93"/>
      <c r="ROH12" s="93"/>
      <c r="ROI12" s="93"/>
      <c r="ROJ12" s="93"/>
      <c r="ROK12" s="93"/>
      <c r="ROL12" s="93"/>
      <c r="ROM12" s="93"/>
      <c r="RON12" s="93"/>
      <c r="ROO12" s="93"/>
      <c r="ROP12" s="93"/>
      <c r="ROQ12" s="93"/>
      <c r="ROR12" s="93"/>
      <c r="ROS12" s="93"/>
      <c r="ROT12" s="93"/>
      <c r="ROU12" s="93"/>
      <c r="ROV12" s="93"/>
      <c r="ROW12" s="93"/>
      <c r="ROX12" s="93"/>
      <c r="ROY12" s="93"/>
      <c r="ROZ12" s="93"/>
      <c r="RPA12" s="93"/>
      <c r="RPB12" s="93"/>
      <c r="RPC12" s="93"/>
      <c r="RPD12" s="93"/>
      <c r="RPE12" s="93"/>
      <c r="RPF12" s="93"/>
      <c r="RPG12" s="93"/>
      <c r="RPH12" s="93"/>
      <c r="RPI12" s="93"/>
      <c r="RPJ12" s="93"/>
      <c r="RPK12" s="93"/>
      <c r="RPL12" s="93"/>
      <c r="RPM12" s="93"/>
      <c r="RPN12" s="93"/>
      <c r="RPO12" s="93"/>
      <c r="RPP12" s="93"/>
      <c r="RPQ12" s="93"/>
      <c r="RPR12" s="93"/>
      <c r="RPS12" s="93"/>
      <c r="RPT12" s="93"/>
      <c r="RPU12" s="93"/>
      <c r="RPV12" s="93"/>
      <c r="RPW12" s="93"/>
      <c r="RPX12" s="93"/>
      <c r="RPY12" s="93"/>
      <c r="RPZ12" s="93"/>
      <c r="RQA12" s="93"/>
      <c r="RQB12" s="93"/>
      <c r="RQC12" s="93"/>
      <c r="RQD12" s="93"/>
      <c r="RQE12" s="93"/>
      <c r="RQF12" s="93"/>
      <c r="RQG12" s="93"/>
      <c r="RQH12" s="93"/>
      <c r="RQI12" s="93"/>
      <c r="RQJ12" s="93"/>
      <c r="RQK12" s="93"/>
      <c r="RQL12" s="93"/>
      <c r="RQM12" s="93"/>
      <c r="RQN12" s="93"/>
      <c r="RQO12" s="93"/>
      <c r="RQP12" s="93"/>
      <c r="RQQ12" s="93"/>
      <c r="RQR12" s="93"/>
      <c r="RQS12" s="93"/>
      <c r="RQT12" s="93"/>
      <c r="RQU12" s="93"/>
      <c r="RQV12" s="93"/>
      <c r="RQW12" s="93"/>
      <c r="RQX12" s="93"/>
      <c r="RQY12" s="93"/>
      <c r="RQZ12" s="93"/>
      <c r="RRA12" s="93"/>
      <c r="RRB12" s="93"/>
      <c r="RRC12" s="93"/>
      <c r="RRD12" s="93"/>
      <c r="RRE12" s="93"/>
      <c r="RRF12" s="93"/>
      <c r="RRG12" s="93"/>
      <c r="RRH12" s="93"/>
      <c r="RRI12" s="93"/>
      <c r="RRJ12" s="93"/>
      <c r="RRK12" s="93"/>
      <c r="RRL12" s="93"/>
      <c r="RRM12" s="93"/>
      <c r="RRN12" s="93"/>
      <c r="RRO12" s="93"/>
      <c r="RRP12" s="93"/>
      <c r="RRQ12" s="93"/>
      <c r="RRR12" s="93"/>
      <c r="RRS12" s="93"/>
      <c r="RRT12" s="93"/>
      <c r="RRU12" s="93"/>
      <c r="RRV12" s="93"/>
      <c r="RRW12" s="93"/>
      <c r="RRX12" s="93"/>
      <c r="RRY12" s="93"/>
      <c r="RRZ12" s="93"/>
      <c r="RSA12" s="93"/>
      <c r="RSB12" s="93"/>
      <c r="RSC12" s="93"/>
      <c r="RSD12" s="93"/>
      <c r="RSE12" s="93"/>
      <c r="RSF12" s="93"/>
      <c r="RSG12" s="93"/>
      <c r="RSH12" s="93"/>
      <c r="RSI12" s="93"/>
      <c r="RSJ12" s="93"/>
      <c r="RSK12" s="93"/>
      <c r="RSL12" s="93"/>
      <c r="RSM12" s="93"/>
      <c r="RSN12" s="93"/>
      <c r="RSO12" s="93"/>
      <c r="RSP12" s="93"/>
      <c r="RSQ12" s="93"/>
      <c r="RSR12" s="93"/>
      <c r="RSS12" s="93"/>
      <c r="RST12" s="93"/>
      <c r="RSU12" s="93"/>
      <c r="RSV12" s="93"/>
      <c r="RSW12" s="93"/>
      <c r="RSX12" s="93"/>
      <c r="RSY12" s="93"/>
      <c r="RSZ12" s="93"/>
      <c r="RTA12" s="93"/>
      <c r="RTB12" s="93"/>
      <c r="RTC12" s="93"/>
      <c r="RTD12" s="93"/>
      <c r="RTE12" s="93"/>
      <c r="RTF12" s="93"/>
      <c r="RTG12" s="93"/>
      <c r="RTH12" s="93"/>
      <c r="RTI12" s="93"/>
      <c r="RTJ12" s="93"/>
      <c r="RTK12" s="93"/>
      <c r="RTL12" s="93"/>
      <c r="RTM12" s="93"/>
      <c r="RTN12" s="93"/>
      <c r="RTO12" s="93"/>
      <c r="RTP12" s="93"/>
      <c r="RTQ12" s="93"/>
      <c r="RTR12" s="93"/>
      <c r="RTS12" s="93"/>
      <c r="RTT12" s="93"/>
      <c r="RTU12" s="93"/>
      <c r="RTV12" s="93"/>
      <c r="RTW12" s="93"/>
      <c r="RTX12" s="93"/>
      <c r="RTY12" s="93"/>
      <c r="RTZ12" s="93"/>
      <c r="RUA12" s="93"/>
      <c r="RUB12" s="93"/>
      <c r="RUC12" s="93"/>
      <c r="RUD12" s="93"/>
      <c r="RUE12" s="93"/>
      <c r="RUF12" s="93"/>
      <c r="RUG12" s="93"/>
      <c r="RUH12" s="93"/>
      <c r="RUI12" s="93"/>
      <c r="RUJ12" s="93"/>
      <c r="RUK12" s="93"/>
      <c r="RUL12" s="93"/>
      <c r="RUM12" s="93"/>
      <c r="RUN12" s="93"/>
      <c r="RUO12" s="93"/>
      <c r="RUP12" s="93"/>
      <c r="RUQ12" s="93"/>
      <c r="RUR12" s="93"/>
      <c r="RUS12" s="93"/>
      <c r="RUT12" s="93"/>
      <c r="RUU12" s="93"/>
      <c r="RUV12" s="93"/>
      <c r="RUW12" s="93"/>
      <c r="RUX12" s="93"/>
      <c r="RUY12" s="93"/>
      <c r="RUZ12" s="93"/>
      <c r="RVA12" s="93"/>
      <c r="RVB12" s="93"/>
      <c r="RVC12" s="93"/>
      <c r="RVD12" s="93"/>
      <c r="RVE12" s="93"/>
      <c r="RVF12" s="93"/>
      <c r="RVG12" s="93"/>
      <c r="RVH12" s="93"/>
      <c r="RVI12" s="93"/>
      <c r="RVJ12" s="93"/>
      <c r="RVK12" s="93"/>
      <c r="RVL12" s="93"/>
      <c r="RVM12" s="93"/>
      <c r="RVN12" s="93"/>
      <c r="RVO12" s="93"/>
      <c r="RVP12" s="93"/>
      <c r="RVQ12" s="93"/>
      <c r="RVR12" s="93"/>
      <c r="RVS12" s="93"/>
      <c r="RVT12" s="93"/>
      <c r="RVU12" s="93"/>
      <c r="RVV12" s="93"/>
      <c r="RVW12" s="93"/>
      <c r="RVX12" s="93"/>
      <c r="RVY12" s="93"/>
      <c r="RVZ12" s="93"/>
      <c r="RWA12" s="93"/>
      <c r="RWB12" s="93"/>
      <c r="RWC12" s="93"/>
      <c r="RWD12" s="93"/>
      <c r="RWE12" s="93"/>
      <c r="RWF12" s="93"/>
      <c r="RWG12" s="93"/>
      <c r="RWH12" s="93"/>
      <c r="RWI12" s="93"/>
      <c r="RWJ12" s="93"/>
      <c r="RWK12" s="93"/>
      <c r="RWL12" s="93"/>
      <c r="RWM12" s="93"/>
      <c r="RWN12" s="93"/>
      <c r="RWO12" s="93"/>
      <c r="RWP12" s="93"/>
      <c r="RWQ12" s="93"/>
      <c r="RWR12" s="93"/>
      <c r="RWS12" s="93"/>
      <c r="RWT12" s="93"/>
      <c r="RWU12" s="93"/>
      <c r="RWV12" s="93"/>
      <c r="RWW12" s="93"/>
      <c r="RWX12" s="93"/>
      <c r="RWY12" s="93"/>
      <c r="RWZ12" s="93"/>
      <c r="RXA12" s="93"/>
      <c r="RXB12" s="93"/>
      <c r="RXC12" s="93"/>
      <c r="RXD12" s="93"/>
      <c r="RXE12" s="93"/>
      <c r="RXF12" s="93"/>
      <c r="RXG12" s="93"/>
      <c r="RXH12" s="93"/>
      <c r="RXI12" s="93"/>
      <c r="RXJ12" s="93"/>
      <c r="RXK12" s="93"/>
      <c r="RXL12" s="93"/>
      <c r="RXM12" s="93"/>
      <c r="RXN12" s="93"/>
      <c r="RXO12" s="93"/>
      <c r="RXP12" s="93"/>
      <c r="RXQ12" s="93"/>
      <c r="RXR12" s="93"/>
      <c r="RXS12" s="93"/>
      <c r="RXT12" s="93"/>
      <c r="RXU12" s="93"/>
      <c r="RXV12" s="93"/>
      <c r="RXW12" s="93"/>
      <c r="RXX12" s="93"/>
      <c r="RXY12" s="93"/>
      <c r="RXZ12" s="93"/>
      <c r="RYA12" s="93"/>
      <c r="RYB12" s="93"/>
      <c r="RYC12" s="93"/>
      <c r="RYD12" s="93"/>
      <c r="RYE12" s="93"/>
      <c r="RYF12" s="93"/>
      <c r="RYG12" s="93"/>
      <c r="RYH12" s="93"/>
      <c r="RYI12" s="93"/>
      <c r="RYJ12" s="93"/>
      <c r="RYK12" s="93"/>
      <c r="RYL12" s="93"/>
      <c r="RYM12" s="93"/>
      <c r="RYN12" s="93"/>
      <c r="RYO12" s="93"/>
      <c r="RYP12" s="93"/>
      <c r="RYQ12" s="93"/>
      <c r="RYR12" s="93"/>
      <c r="RYS12" s="93"/>
      <c r="RYT12" s="93"/>
      <c r="RYU12" s="93"/>
      <c r="RYV12" s="93"/>
      <c r="RYW12" s="93"/>
      <c r="RYX12" s="93"/>
      <c r="RYY12" s="93"/>
      <c r="RYZ12" s="93"/>
      <c r="RZA12" s="93"/>
      <c r="RZB12" s="93"/>
      <c r="RZC12" s="93"/>
      <c r="RZD12" s="93"/>
      <c r="RZE12" s="93"/>
      <c r="RZF12" s="93"/>
      <c r="RZG12" s="93"/>
      <c r="RZH12" s="93"/>
      <c r="RZI12" s="93"/>
      <c r="RZJ12" s="93"/>
      <c r="RZK12" s="93"/>
      <c r="RZL12" s="93"/>
      <c r="RZM12" s="93"/>
      <c r="RZN12" s="93"/>
      <c r="RZO12" s="93"/>
      <c r="RZP12" s="93"/>
      <c r="RZQ12" s="93"/>
      <c r="RZR12" s="93"/>
      <c r="RZS12" s="93"/>
      <c r="RZT12" s="93"/>
      <c r="RZU12" s="93"/>
      <c r="RZV12" s="93"/>
      <c r="RZW12" s="93"/>
      <c r="RZX12" s="93"/>
      <c r="RZY12" s="93"/>
      <c r="RZZ12" s="93"/>
      <c r="SAA12" s="93"/>
      <c r="SAB12" s="93"/>
      <c r="SAC12" s="93"/>
      <c r="SAD12" s="93"/>
      <c r="SAE12" s="93"/>
      <c r="SAF12" s="93"/>
      <c r="SAG12" s="93"/>
      <c r="SAH12" s="93"/>
      <c r="SAI12" s="93"/>
      <c r="SAJ12" s="93"/>
      <c r="SAK12" s="93"/>
      <c r="SAL12" s="93"/>
      <c r="SAM12" s="93"/>
      <c r="SAN12" s="93"/>
      <c r="SAO12" s="93"/>
      <c r="SAP12" s="93"/>
      <c r="SAQ12" s="93"/>
      <c r="SAR12" s="93"/>
      <c r="SAS12" s="93"/>
      <c r="SAT12" s="93"/>
      <c r="SAU12" s="93"/>
      <c r="SAV12" s="93"/>
      <c r="SAW12" s="93"/>
      <c r="SAX12" s="93"/>
      <c r="SAY12" s="93"/>
      <c r="SAZ12" s="93"/>
      <c r="SBA12" s="93"/>
      <c r="SBB12" s="93"/>
      <c r="SBC12" s="93"/>
      <c r="SBD12" s="93"/>
      <c r="SBE12" s="93"/>
      <c r="SBF12" s="93"/>
      <c r="SBG12" s="93"/>
      <c r="SBH12" s="93"/>
      <c r="SBI12" s="93"/>
      <c r="SBJ12" s="93"/>
      <c r="SBK12" s="93"/>
      <c r="SBL12" s="93"/>
      <c r="SBM12" s="93"/>
      <c r="SBN12" s="93"/>
      <c r="SBO12" s="93"/>
      <c r="SBP12" s="93"/>
      <c r="SBQ12" s="93"/>
      <c r="SBR12" s="93"/>
      <c r="SBS12" s="93"/>
      <c r="SBT12" s="93"/>
      <c r="SBU12" s="93"/>
      <c r="SBV12" s="93"/>
      <c r="SBW12" s="93"/>
      <c r="SBX12" s="93"/>
      <c r="SBY12" s="93"/>
      <c r="SBZ12" s="93"/>
      <c r="SCA12" s="93"/>
      <c r="SCB12" s="93"/>
      <c r="SCC12" s="93"/>
      <c r="SCD12" s="93"/>
      <c r="SCE12" s="93"/>
      <c r="SCF12" s="93"/>
      <c r="SCG12" s="93"/>
      <c r="SCH12" s="93"/>
      <c r="SCI12" s="93"/>
      <c r="SCJ12" s="93"/>
      <c r="SCK12" s="93"/>
      <c r="SCL12" s="93"/>
      <c r="SCM12" s="93"/>
      <c r="SCN12" s="93"/>
      <c r="SCO12" s="93"/>
      <c r="SCP12" s="93"/>
      <c r="SCQ12" s="93"/>
      <c r="SCR12" s="93"/>
      <c r="SCS12" s="93"/>
      <c r="SCT12" s="93"/>
      <c r="SCU12" s="93"/>
      <c r="SCV12" s="93"/>
      <c r="SCW12" s="93"/>
      <c r="SCX12" s="93"/>
      <c r="SCY12" s="93"/>
      <c r="SCZ12" s="93"/>
      <c r="SDA12" s="93"/>
      <c r="SDB12" s="93"/>
      <c r="SDC12" s="93"/>
      <c r="SDD12" s="93"/>
      <c r="SDE12" s="93"/>
      <c r="SDF12" s="93"/>
      <c r="SDG12" s="93"/>
      <c r="SDH12" s="93"/>
      <c r="SDI12" s="93"/>
      <c r="SDJ12" s="93"/>
      <c r="SDK12" s="93"/>
      <c r="SDL12" s="93"/>
      <c r="SDM12" s="93"/>
      <c r="SDN12" s="93"/>
      <c r="SDO12" s="93"/>
      <c r="SDP12" s="93"/>
      <c r="SDQ12" s="93"/>
      <c r="SDR12" s="93"/>
      <c r="SDS12" s="93"/>
      <c r="SDT12" s="93"/>
      <c r="SDU12" s="93"/>
      <c r="SDV12" s="93"/>
      <c r="SDW12" s="93"/>
      <c r="SDX12" s="93"/>
      <c r="SDY12" s="93"/>
      <c r="SDZ12" s="93"/>
      <c r="SEA12" s="93"/>
      <c r="SEB12" s="93"/>
      <c r="SEC12" s="93"/>
      <c r="SED12" s="93"/>
      <c r="SEE12" s="93"/>
      <c r="SEF12" s="93"/>
      <c r="SEG12" s="93"/>
      <c r="SEH12" s="93"/>
      <c r="SEI12" s="93"/>
      <c r="SEJ12" s="93"/>
      <c r="SEK12" s="93"/>
      <c r="SEL12" s="93"/>
      <c r="SEM12" s="93"/>
      <c r="SEN12" s="93"/>
      <c r="SEO12" s="93"/>
      <c r="SEP12" s="93"/>
      <c r="SEQ12" s="93"/>
      <c r="SER12" s="93"/>
      <c r="SES12" s="93"/>
      <c r="SET12" s="93"/>
      <c r="SEU12" s="93"/>
      <c r="SEV12" s="93"/>
      <c r="SEW12" s="93"/>
      <c r="SEX12" s="93"/>
      <c r="SEY12" s="93"/>
      <c r="SEZ12" s="93"/>
      <c r="SFA12" s="93"/>
      <c r="SFB12" s="93"/>
      <c r="SFC12" s="93"/>
      <c r="SFD12" s="93"/>
      <c r="SFE12" s="93"/>
      <c r="SFF12" s="93"/>
      <c r="SFG12" s="93"/>
      <c r="SFH12" s="93"/>
      <c r="SFI12" s="93"/>
      <c r="SFJ12" s="93"/>
      <c r="SFK12" s="93"/>
      <c r="SFL12" s="93"/>
      <c r="SFM12" s="93"/>
      <c r="SFN12" s="93"/>
      <c r="SFO12" s="93"/>
      <c r="SFP12" s="93"/>
      <c r="SFQ12" s="93"/>
      <c r="SFR12" s="93"/>
      <c r="SFS12" s="93"/>
      <c r="SFT12" s="93"/>
      <c r="SFU12" s="93"/>
      <c r="SFV12" s="93"/>
      <c r="SFW12" s="93"/>
      <c r="SFX12" s="93"/>
      <c r="SFY12" s="93"/>
      <c r="SFZ12" s="93"/>
      <c r="SGA12" s="93"/>
      <c r="SGB12" s="93"/>
      <c r="SGC12" s="93"/>
      <c r="SGD12" s="93"/>
      <c r="SGE12" s="93"/>
      <c r="SGF12" s="93"/>
      <c r="SGG12" s="93"/>
      <c r="SGH12" s="93"/>
      <c r="SGI12" s="93"/>
      <c r="SGJ12" s="93"/>
      <c r="SGK12" s="93"/>
      <c r="SGL12" s="93"/>
      <c r="SGM12" s="93"/>
      <c r="SGN12" s="93"/>
      <c r="SGO12" s="93"/>
      <c r="SGP12" s="93"/>
      <c r="SGQ12" s="93"/>
      <c r="SGR12" s="93"/>
      <c r="SGS12" s="93"/>
      <c r="SGT12" s="93"/>
      <c r="SGU12" s="93"/>
      <c r="SGV12" s="93"/>
      <c r="SGW12" s="93"/>
      <c r="SGX12" s="93"/>
      <c r="SGY12" s="93"/>
      <c r="SGZ12" s="93"/>
      <c r="SHA12" s="93"/>
      <c r="SHB12" s="93"/>
      <c r="SHC12" s="93"/>
      <c r="SHD12" s="93"/>
      <c r="SHE12" s="93"/>
      <c r="SHF12" s="93"/>
      <c r="SHG12" s="93"/>
      <c r="SHH12" s="93"/>
      <c r="SHI12" s="93"/>
      <c r="SHJ12" s="93"/>
      <c r="SHK12" s="93"/>
      <c r="SHL12" s="93"/>
      <c r="SHM12" s="93"/>
      <c r="SHN12" s="93"/>
      <c r="SHO12" s="93"/>
      <c r="SHP12" s="93"/>
      <c r="SHQ12" s="93"/>
      <c r="SHR12" s="93"/>
      <c r="SHS12" s="93"/>
      <c r="SHT12" s="93"/>
      <c r="SHU12" s="93"/>
      <c r="SHV12" s="93"/>
      <c r="SHW12" s="93"/>
      <c r="SHX12" s="93"/>
      <c r="SHY12" s="93"/>
      <c r="SHZ12" s="93"/>
      <c r="SIA12" s="93"/>
      <c r="SIB12" s="93"/>
      <c r="SIC12" s="93"/>
      <c r="SID12" s="93"/>
      <c r="SIE12" s="93"/>
      <c r="SIF12" s="93"/>
      <c r="SIG12" s="93"/>
      <c r="SIH12" s="93"/>
      <c r="SII12" s="93"/>
      <c r="SIJ12" s="93"/>
      <c r="SIK12" s="93"/>
      <c r="SIL12" s="93"/>
      <c r="SIM12" s="93"/>
      <c r="SIN12" s="93"/>
      <c r="SIO12" s="93"/>
      <c r="SIP12" s="93"/>
      <c r="SIQ12" s="93"/>
      <c r="SIR12" s="93"/>
      <c r="SIS12" s="93"/>
      <c r="SIT12" s="93"/>
      <c r="SIU12" s="93"/>
      <c r="SIV12" s="93"/>
      <c r="SIW12" s="93"/>
      <c r="SIX12" s="93"/>
      <c r="SIY12" s="93"/>
      <c r="SIZ12" s="93"/>
      <c r="SJA12" s="93"/>
      <c r="SJB12" s="93"/>
      <c r="SJC12" s="93"/>
      <c r="SJD12" s="93"/>
      <c r="SJE12" s="93"/>
      <c r="SJF12" s="93"/>
      <c r="SJG12" s="93"/>
      <c r="SJH12" s="93"/>
      <c r="SJI12" s="93"/>
      <c r="SJJ12" s="93"/>
      <c r="SJK12" s="93"/>
      <c r="SJL12" s="93"/>
      <c r="SJM12" s="93"/>
      <c r="SJN12" s="93"/>
      <c r="SJO12" s="93"/>
      <c r="SJP12" s="93"/>
      <c r="SJQ12" s="93"/>
      <c r="SJR12" s="93"/>
      <c r="SJS12" s="93"/>
      <c r="SJT12" s="93"/>
      <c r="SJU12" s="93"/>
      <c r="SJV12" s="93"/>
      <c r="SJW12" s="93"/>
      <c r="SJX12" s="93"/>
      <c r="SJY12" s="93"/>
      <c r="SJZ12" s="93"/>
      <c r="SKA12" s="93"/>
      <c r="SKB12" s="93"/>
      <c r="SKC12" s="93"/>
      <c r="SKD12" s="93"/>
      <c r="SKE12" s="93"/>
      <c r="SKF12" s="93"/>
      <c r="SKG12" s="93"/>
      <c r="SKH12" s="93"/>
      <c r="SKI12" s="93"/>
      <c r="SKJ12" s="93"/>
      <c r="SKK12" s="93"/>
      <c r="SKL12" s="93"/>
      <c r="SKM12" s="93"/>
      <c r="SKN12" s="93"/>
      <c r="SKO12" s="93"/>
      <c r="SKP12" s="93"/>
      <c r="SKQ12" s="93"/>
      <c r="SKR12" s="93"/>
      <c r="SKS12" s="93"/>
      <c r="SKT12" s="93"/>
      <c r="SKU12" s="93"/>
      <c r="SKV12" s="93"/>
      <c r="SKW12" s="93"/>
      <c r="SKX12" s="93"/>
      <c r="SKY12" s="93"/>
      <c r="SKZ12" s="93"/>
      <c r="SLA12" s="93"/>
      <c r="SLB12" s="93"/>
      <c r="SLC12" s="93"/>
      <c r="SLD12" s="93"/>
      <c r="SLE12" s="93"/>
      <c r="SLF12" s="93"/>
      <c r="SLG12" s="93"/>
      <c r="SLH12" s="93"/>
      <c r="SLI12" s="93"/>
      <c r="SLJ12" s="93"/>
      <c r="SLK12" s="93"/>
      <c r="SLL12" s="93"/>
      <c r="SLM12" s="93"/>
      <c r="SLN12" s="93"/>
      <c r="SLO12" s="93"/>
      <c r="SLP12" s="93"/>
      <c r="SLQ12" s="93"/>
      <c r="SLR12" s="93"/>
      <c r="SLS12" s="93"/>
      <c r="SLT12" s="93"/>
      <c r="SLU12" s="93"/>
      <c r="SLV12" s="93"/>
      <c r="SLW12" s="93"/>
      <c r="SLX12" s="93"/>
      <c r="SLY12" s="93"/>
      <c r="SLZ12" s="93"/>
      <c r="SMA12" s="93"/>
      <c r="SMB12" s="93"/>
      <c r="SMC12" s="93"/>
      <c r="SMD12" s="93"/>
      <c r="SME12" s="93"/>
      <c r="SMF12" s="93"/>
      <c r="SMG12" s="93"/>
      <c r="SMH12" s="93"/>
      <c r="SMI12" s="93"/>
      <c r="SMJ12" s="93"/>
      <c r="SMK12" s="93"/>
      <c r="SML12" s="93"/>
      <c r="SMM12" s="93"/>
      <c r="SMN12" s="93"/>
      <c r="SMO12" s="93"/>
      <c r="SMP12" s="93"/>
      <c r="SMQ12" s="93"/>
      <c r="SMR12" s="93"/>
      <c r="SMS12" s="93"/>
      <c r="SMT12" s="93"/>
      <c r="SMU12" s="93"/>
      <c r="SMV12" s="93"/>
      <c r="SMW12" s="93"/>
      <c r="SMX12" s="93"/>
      <c r="SMY12" s="93"/>
      <c r="SMZ12" s="93"/>
      <c r="SNA12" s="93"/>
      <c r="SNB12" s="93"/>
      <c r="SNC12" s="93"/>
      <c r="SND12" s="93"/>
      <c r="SNE12" s="93"/>
      <c r="SNF12" s="93"/>
      <c r="SNG12" s="93"/>
      <c r="SNH12" s="93"/>
      <c r="SNI12" s="93"/>
      <c r="SNJ12" s="93"/>
      <c r="SNK12" s="93"/>
      <c r="SNL12" s="93"/>
      <c r="SNM12" s="93"/>
      <c r="SNN12" s="93"/>
      <c r="SNO12" s="93"/>
      <c r="SNP12" s="93"/>
      <c r="SNQ12" s="93"/>
      <c r="SNR12" s="93"/>
      <c r="SNS12" s="93"/>
      <c r="SNT12" s="93"/>
      <c r="SNU12" s="93"/>
      <c r="SNV12" s="93"/>
      <c r="SNW12" s="93"/>
      <c r="SNX12" s="93"/>
      <c r="SNY12" s="93"/>
      <c r="SNZ12" s="93"/>
      <c r="SOA12" s="93"/>
      <c r="SOB12" s="93"/>
      <c r="SOC12" s="93"/>
      <c r="SOD12" s="93"/>
      <c r="SOE12" s="93"/>
      <c r="SOF12" s="93"/>
      <c r="SOG12" s="93"/>
      <c r="SOH12" s="93"/>
      <c r="SOI12" s="93"/>
      <c r="SOJ12" s="93"/>
      <c r="SOK12" s="93"/>
      <c r="SOL12" s="93"/>
      <c r="SOM12" s="93"/>
      <c r="SON12" s="93"/>
      <c r="SOO12" s="93"/>
      <c r="SOP12" s="93"/>
      <c r="SOQ12" s="93"/>
      <c r="SOR12" s="93"/>
      <c r="SOS12" s="93"/>
      <c r="SOT12" s="93"/>
      <c r="SOU12" s="93"/>
      <c r="SOV12" s="93"/>
      <c r="SOW12" s="93"/>
      <c r="SOX12" s="93"/>
      <c r="SOY12" s="93"/>
      <c r="SOZ12" s="93"/>
      <c r="SPA12" s="93"/>
      <c r="SPB12" s="93"/>
      <c r="SPC12" s="93"/>
      <c r="SPD12" s="93"/>
      <c r="SPE12" s="93"/>
      <c r="SPF12" s="93"/>
      <c r="SPG12" s="93"/>
      <c r="SPH12" s="93"/>
      <c r="SPI12" s="93"/>
      <c r="SPJ12" s="93"/>
      <c r="SPK12" s="93"/>
      <c r="SPL12" s="93"/>
      <c r="SPM12" s="93"/>
      <c r="SPN12" s="93"/>
      <c r="SPO12" s="93"/>
      <c r="SPP12" s="93"/>
      <c r="SPQ12" s="93"/>
      <c r="SPR12" s="93"/>
      <c r="SPS12" s="93"/>
      <c r="SPT12" s="93"/>
      <c r="SPU12" s="93"/>
      <c r="SPV12" s="93"/>
      <c r="SPW12" s="93"/>
      <c r="SPX12" s="93"/>
      <c r="SPY12" s="93"/>
      <c r="SPZ12" s="93"/>
      <c r="SQA12" s="93"/>
      <c r="SQB12" s="93"/>
      <c r="SQC12" s="93"/>
      <c r="SQD12" s="93"/>
      <c r="SQE12" s="93"/>
      <c r="SQF12" s="93"/>
      <c r="SQG12" s="93"/>
      <c r="SQH12" s="93"/>
      <c r="SQI12" s="93"/>
      <c r="SQJ12" s="93"/>
      <c r="SQK12" s="93"/>
      <c r="SQL12" s="93"/>
      <c r="SQM12" s="93"/>
      <c r="SQN12" s="93"/>
      <c r="SQO12" s="93"/>
      <c r="SQP12" s="93"/>
      <c r="SQQ12" s="93"/>
      <c r="SQR12" s="93"/>
      <c r="SQS12" s="93"/>
      <c r="SQT12" s="93"/>
      <c r="SQU12" s="93"/>
      <c r="SQV12" s="93"/>
      <c r="SQW12" s="93"/>
      <c r="SQX12" s="93"/>
      <c r="SQY12" s="93"/>
      <c r="SQZ12" s="93"/>
      <c r="SRA12" s="93"/>
      <c r="SRB12" s="93"/>
      <c r="SRC12" s="93"/>
      <c r="SRD12" s="93"/>
      <c r="SRE12" s="93"/>
      <c r="SRF12" s="93"/>
      <c r="SRG12" s="93"/>
      <c r="SRH12" s="93"/>
      <c r="SRI12" s="93"/>
      <c r="SRJ12" s="93"/>
      <c r="SRK12" s="93"/>
      <c r="SRL12" s="93"/>
      <c r="SRM12" s="93"/>
      <c r="SRN12" s="93"/>
      <c r="SRO12" s="93"/>
      <c r="SRP12" s="93"/>
      <c r="SRQ12" s="93"/>
      <c r="SRR12" s="93"/>
      <c r="SRS12" s="93"/>
      <c r="SRT12" s="93"/>
      <c r="SRU12" s="93"/>
      <c r="SRV12" s="93"/>
      <c r="SRW12" s="93"/>
      <c r="SRX12" s="93"/>
      <c r="SRY12" s="93"/>
      <c r="SRZ12" s="93"/>
      <c r="SSA12" s="93"/>
      <c r="SSB12" s="93"/>
      <c r="SSC12" s="93"/>
      <c r="SSD12" s="93"/>
      <c r="SSE12" s="93"/>
      <c r="SSF12" s="93"/>
      <c r="SSG12" s="93"/>
      <c r="SSH12" s="93"/>
      <c r="SSI12" s="93"/>
      <c r="SSJ12" s="93"/>
      <c r="SSK12" s="93"/>
      <c r="SSL12" s="93"/>
      <c r="SSM12" s="93"/>
      <c r="SSN12" s="93"/>
      <c r="SSO12" s="93"/>
      <c r="SSP12" s="93"/>
      <c r="SSQ12" s="93"/>
      <c r="SSR12" s="93"/>
      <c r="SSS12" s="93"/>
      <c r="SST12" s="93"/>
      <c r="SSU12" s="93"/>
      <c r="SSV12" s="93"/>
      <c r="SSW12" s="93"/>
      <c r="SSX12" s="93"/>
      <c r="SSY12" s="93"/>
      <c r="SSZ12" s="93"/>
      <c r="STA12" s="93"/>
      <c r="STB12" s="93"/>
      <c r="STC12" s="93"/>
      <c r="STD12" s="93"/>
      <c r="STE12" s="93"/>
      <c r="STF12" s="93"/>
      <c r="STG12" s="93"/>
      <c r="STH12" s="93"/>
      <c r="STI12" s="93"/>
      <c r="STJ12" s="93"/>
      <c r="STK12" s="93"/>
      <c r="STL12" s="93"/>
      <c r="STM12" s="93"/>
      <c r="STN12" s="93"/>
      <c r="STO12" s="93"/>
      <c r="STP12" s="93"/>
      <c r="STQ12" s="93"/>
      <c r="STR12" s="93"/>
      <c r="STS12" s="93"/>
      <c r="STT12" s="93"/>
      <c r="STU12" s="93"/>
      <c r="STV12" s="93"/>
      <c r="STW12" s="93"/>
      <c r="STX12" s="93"/>
      <c r="STY12" s="93"/>
      <c r="STZ12" s="93"/>
      <c r="SUA12" s="93"/>
      <c r="SUB12" s="93"/>
      <c r="SUC12" s="93"/>
      <c r="SUD12" s="93"/>
      <c r="SUE12" s="93"/>
      <c r="SUF12" s="93"/>
      <c r="SUG12" s="93"/>
      <c r="SUH12" s="93"/>
      <c r="SUI12" s="93"/>
      <c r="SUJ12" s="93"/>
      <c r="SUK12" s="93"/>
      <c r="SUL12" s="93"/>
      <c r="SUM12" s="93"/>
      <c r="SUN12" s="93"/>
      <c r="SUO12" s="93"/>
      <c r="SUP12" s="93"/>
      <c r="SUQ12" s="93"/>
      <c r="SUR12" s="93"/>
      <c r="SUS12" s="93"/>
      <c r="SUT12" s="93"/>
      <c r="SUU12" s="93"/>
      <c r="SUV12" s="93"/>
      <c r="SUW12" s="93"/>
      <c r="SUX12" s="93"/>
      <c r="SUY12" s="93"/>
      <c r="SUZ12" s="93"/>
      <c r="SVA12" s="93"/>
      <c r="SVB12" s="93"/>
      <c r="SVC12" s="93"/>
      <c r="SVD12" s="93"/>
      <c r="SVE12" s="93"/>
      <c r="SVF12" s="93"/>
      <c r="SVG12" s="93"/>
      <c r="SVH12" s="93"/>
      <c r="SVI12" s="93"/>
      <c r="SVJ12" s="93"/>
      <c r="SVK12" s="93"/>
      <c r="SVL12" s="93"/>
      <c r="SVM12" s="93"/>
      <c r="SVN12" s="93"/>
      <c r="SVO12" s="93"/>
      <c r="SVP12" s="93"/>
      <c r="SVQ12" s="93"/>
      <c r="SVR12" s="93"/>
      <c r="SVS12" s="93"/>
      <c r="SVT12" s="93"/>
      <c r="SVU12" s="93"/>
      <c r="SVV12" s="93"/>
      <c r="SVW12" s="93"/>
      <c r="SVX12" s="93"/>
      <c r="SVY12" s="93"/>
      <c r="SVZ12" s="93"/>
      <c r="SWA12" s="93"/>
      <c r="SWB12" s="93"/>
      <c r="SWC12" s="93"/>
      <c r="SWD12" s="93"/>
      <c r="SWE12" s="93"/>
      <c r="SWF12" s="93"/>
      <c r="SWG12" s="93"/>
      <c r="SWH12" s="93"/>
      <c r="SWI12" s="93"/>
      <c r="SWJ12" s="93"/>
      <c r="SWK12" s="93"/>
      <c r="SWL12" s="93"/>
      <c r="SWM12" s="93"/>
      <c r="SWN12" s="93"/>
      <c r="SWO12" s="93"/>
      <c r="SWP12" s="93"/>
      <c r="SWQ12" s="93"/>
      <c r="SWR12" s="93"/>
      <c r="SWS12" s="93"/>
      <c r="SWT12" s="93"/>
      <c r="SWU12" s="93"/>
      <c r="SWV12" s="93"/>
      <c r="SWW12" s="93"/>
      <c r="SWX12" s="93"/>
      <c r="SWY12" s="93"/>
      <c r="SWZ12" s="93"/>
      <c r="SXA12" s="93"/>
      <c r="SXB12" s="93"/>
      <c r="SXC12" s="93"/>
      <c r="SXD12" s="93"/>
      <c r="SXE12" s="93"/>
      <c r="SXF12" s="93"/>
      <c r="SXG12" s="93"/>
      <c r="SXH12" s="93"/>
      <c r="SXI12" s="93"/>
      <c r="SXJ12" s="93"/>
      <c r="SXK12" s="93"/>
      <c r="SXL12" s="93"/>
      <c r="SXM12" s="93"/>
      <c r="SXN12" s="93"/>
      <c r="SXO12" s="93"/>
      <c r="SXP12" s="93"/>
      <c r="SXQ12" s="93"/>
      <c r="SXR12" s="93"/>
      <c r="SXS12" s="93"/>
      <c r="SXT12" s="93"/>
      <c r="SXU12" s="93"/>
      <c r="SXV12" s="93"/>
      <c r="SXW12" s="93"/>
      <c r="SXX12" s="93"/>
      <c r="SXY12" s="93"/>
      <c r="SXZ12" s="93"/>
      <c r="SYA12" s="93"/>
      <c r="SYB12" s="93"/>
      <c r="SYC12" s="93"/>
      <c r="SYD12" s="93"/>
      <c r="SYE12" s="93"/>
      <c r="SYF12" s="93"/>
      <c r="SYG12" s="93"/>
      <c r="SYH12" s="93"/>
      <c r="SYI12" s="93"/>
      <c r="SYJ12" s="93"/>
      <c r="SYK12" s="93"/>
      <c r="SYL12" s="93"/>
      <c r="SYM12" s="93"/>
      <c r="SYN12" s="93"/>
      <c r="SYO12" s="93"/>
      <c r="SYP12" s="93"/>
      <c r="SYQ12" s="93"/>
      <c r="SYR12" s="93"/>
      <c r="SYS12" s="93"/>
      <c r="SYT12" s="93"/>
      <c r="SYU12" s="93"/>
      <c r="SYV12" s="93"/>
      <c r="SYW12" s="93"/>
      <c r="SYX12" s="93"/>
      <c r="SYY12" s="93"/>
      <c r="SYZ12" s="93"/>
      <c r="SZA12" s="93"/>
      <c r="SZB12" s="93"/>
      <c r="SZC12" s="93"/>
      <c r="SZD12" s="93"/>
      <c r="SZE12" s="93"/>
      <c r="SZF12" s="93"/>
      <c r="SZG12" s="93"/>
      <c r="SZH12" s="93"/>
      <c r="SZI12" s="93"/>
      <c r="SZJ12" s="93"/>
      <c r="SZK12" s="93"/>
      <c r="SZL12" s="93"/>
      <c r="SZM12" s="93"/>
      <c r="SZN12" s="93"/>
      <c r="SZO12" s="93"/>
      <c r="SZP12" s="93"/>
      <c r="SZQ12" s="93"/>
      <c r="SZR12" s="93"/>
      <c r="SZS12" s="93"/>
      <c r="SZT12" s="93"/>
      <c r="SZU12" s="93"/>
      <c r="SZV12" s="93"/>
      <c r="SZW12" s="93"/>
      <c r="SZX12" s="93"/>
      <c r="SZY12" s="93"/>
      <c r="SZZ12" s="93"/>
      <c r="TAA12" s="93"/>
      <c r="TAB12" s="93"/>
      <c r="TAC12" s="93"/>
      <c r="TAD12" s="93"/>
      <c r="TAE12" s="93"/>
      <c r="TAF12" s="93"/>
      <c r="TAG12" s="93"/>
      <c r="TAH12" s="93"/>
      <c r="TAI12" s="93"/>
      <c r="TAJ12" s="93"/>
      <c r="TAK12" s="93"/>
      <c r="TAL12" s="93"/>
      <c r="TAM12" s="93"/>
      <c r="TAN12" s="93"/>
      <c r="TAO12" s="93"/>
      <c r="TAP12" s="93"/>
      <c r="TAQ12" s="93"/>
      <c r="TAR12" s="93"/>
      <c r="TAS12" s="93"/>
      <c r="TAT12" s="93"/>
      <c r="TAU12" s="93"/>
      <c r="TAV12" s="93"/>
      <c r="TAW12" s="93"/>
      <c r="TAX12" s="93"/>
      <c r="TAY12" s="93"/>
      <c r="TAZ12" s="93"/>
      <c r="TBA12" s="93"/>
      <c r="TBB12" s="93"/>
      <c r="TBC12" s="93"/>
      <c r="TBD12" s="93"/>
      <c r="TBE12" s="93"/>
      <c r="TBF12" s="93"/>
      <c r="TBG12" s="93"/>
      <c r="TBH12" s="93"/>
      <c r="TBI12" s="93"/>
      <c r="TBJ12" s="93"/>
      <c r="TBK12" s="93"/>
      <c r="TBL12" s="93"/>
      <c r="TBM12" s="93"/>
      <c r="TBN12" s="93"/>
      <c r="TBO12" s="93"/>
      <c r="TBP12" s="93"/>
      <c r="TBQ12" s="93"/>
      <c r="TBR12" s="93"/>
      <c r="TBS12" s="93"/>
      <c r="TBT12" s="93"/>
      <c r="TBU12" s="93"/>
      <c r="TBV12" s="93"/>
      <c r="TBW12" s="93"/>
      <c r="TBX12" s="93"/>
      <c r="TBY12" s="93"/>
      <c r="TBZ12" s="93"/>
      <c r="TCA12" s="93"/>
      <c r="TCB12" s="93"/>
      <c r="TCC12" s="93"/>
      <c r="TCD12" s="93"/>
      <c r="TCE12" s="93"/>
      <c r="TCF12" s="93"/>
      <c r="TCG12" s="93"/>
      <c r="TCH12" s="93"/>
      <c r="TCI12" s="93"/>
      <c r="TCJ12" s="93"/>
      <c r="TCK12" s="93"/>
      <c r="TCL12" s="93"/>
      <c r="TCM12" s="93"/>
      <c r="TCN12" s="93"/>
      <c r="TCO12" s="93"/>
      <c r="TCP12" s="93"/>
      <c r="TCQ12" s="93"/>
      <c r="TCR12" s="93"/>
      <c r="TCS12" s="93"/>
      <c r="TCT12" s="93"/>
      <c r="TCU12" s="93"/>
      <c r="TCV12" s="93"/>
      <c r="TCW12" s="93"/>
      <c r="TCX12" s="93"/>
      <c r="TCY12" s="93"/>
      <c r="TCZ12" s="93"/>
      <c r="TDA12" s="93"/>
      <c r="TDB12" s="93"/>
      <c r="TDC12" s="93"/>
      <c r="TDD12" s="93"/>
      <c r="TDE12" s="93"/>
      <c r="TDF12" s="93"/>
      <c r="TDG12" s="93"/>
      <c r="TDH12" s="93"/>
      <c r="TDI12" s="93"/>
      <c r="TDJ12" s="93"/>
      <c r="TDK12" s="93"/>
      <c r="TDL12" s="93"/>
      <c r="TDM12" s="93"/>
      <c r="TDN12" s="93"/>
      <c r="TDO12" s="93"/>
      <c r="TDP12" s="93"/>
      <c r="TDQ12" s="93"/>
      <c r="TDR12" s="93"/>
      <c r="TDS12" s="93"/>
      <c r="TDT12" s="93"/>
      <c r="TDU12" s="93"/>
      <c r="TDV12" s="93"/>
      <c r="TDW12" s="93"/>
      <c r="TDX12" s="93"/>
      <c r="TDY12" s="93"/>
      <c r="TDZ12" s="93"/>
      <c r="TEA12" s="93"/>
      <c r="TEB12" s="93"/>
      <c r="TEC12" s="93"/>
      <c r="TED12" s="93"/>
      <c r="TEE12" s="93"/>
      <c r="TEF12" s="93"/>
      <c r="TEG12" s="93"/>
      <c r="TEH12" s="93"/>
      <c r="TEI12" s="93"/>
      <c r="TEJ12" s="93"/>
      <c r="TEK12" s="93"/>
      <c r="TEL12" s="93"/>
      <c r="TEM12" s="93"/>
      <c r="TEN12" s="93"/>
      <c r="TEO12" s="93"/>
      <c r="TEP12" s="93"/>
      <c r="TEQ12" s="93"/>
      <c r="TER12" s="93"/>
      <c r="TES12" s="93"/>
      <c r="TET12" s="93"/>
      <c r="TEU12" s="93"/>
      <c r="TEV12" s="93"/>
      <c r="TEW12" s="93"/>
      <c r="TEX12" s="93"/>
      <c r="TEY12" s="93"/>
      <c r="TEZ12" s="93"/>
      <c r="TFA12" s="93"/>
      <c r="TFB12" s="93"/>
      <c r="TFC12" s="93"/>
      <c r="TFD12" s="93"/>
      <c r="TFE12" s="93"/>
      <c r="TFF12" s="93"/>
      <c r="TFG12" s="93"/>
      <c r="TFH12" s="93"/>
      <c r="TFI12" s="93"/>
      <c r="TFJ12" s="93"/>
      <c r="TFK12" s="93"/>
      <c r="TFL12" s="93"/>
      <c r="TFM12" s="93"/>
      <c r="TFN12" s="93"/>
      <c r="TFO12" s="93"/>
      <c r="TFP12" s="93"/>
      <c r="TFQ12" s="93"/>
      <c r="TFR12" s="93"/>
      <c r="TFS12" s="93"/>
      <c r="TFT12" s="93"/>
      <c r="TFU12" s="93"/>
      <c r="TFV12" s="93"/>
      <c r="TFW12" s="93"/>
      <c r="TFX12" s="93"/>
      <c r="TFY12" s="93"/>
      <c r="TFZ12" s="93"/>
      <c r="TGA12" s="93"/>
      <c r="TGB12" s="93"/>
      <c r="TGC12" s="93"/>
      <c r="TGD12" s="93"/>
      <c r="TGE12" s="93"/>
      <c r="TGF12" s="93"/>
      <c r="TGG12" s="93"/>
      <c r="TGH12" s="93"/>
      <c r="TGI12" s="93"/>
      <c r="TGJ12" s="93"/>
      <c r="TGK12" s="93"/>
      <c r="TGL12" s="93"/>
      <c r="TGM12" s="93"/>
      <c r="TGN12" s="93"/>
      <c r="TGO12" s="93"/>
      <c r="TGP12" s="93"/>
      <c r="TGQ12" s="93"/>
      <c r="TGR12" s="93"/>
      <c r="TGS12" s="93"/>
      <c r="TGT12" s="93"/>
      <c r="TGU12" s="93"/>
      <c r="TGV12" s="93"/>
      <c r="TGW12" s="93"/>
      <c r="TGX12" s="93"/>
      <c r="TGY12" s="93"/>
      <c r="TGZ12" s="93"/>
      <c r="THA12" s="93"/>
      <c r="THB12" s="93"/>
      <c r="THC12" s="93"/>
      <c r="THD12" s="93"/>
      <c r="THE12" s="93"/>
      <c r="THF12" s="93"/>
      <c r="THG12" s="93"/>
      <c r="THH12" s="93"/>
      <c r="THI12" s="93"/>
      <c r="THJ12" s="93"/>
      <c r="THK12" s="93"/>
      <c r="THL12" s="93"/>
      <c r="THM12" s="93"/>
      <c r="THN12" s="93"/>
      <c r="THO12" s="93"/>
      <c r="THP12" s="93"/>
      <c r="THQ12" s="93"/>
      <c r="THR12" s="93"/>
      <c r="THS12" s="93"/>
      <c r="THT12" s="93"/>
      <c r="THU12" s="93"/>
      <c r="THV12" s="93"/>
      <c r="THW12" s="93"/>
      <c r="THX12" s="93"/>
      <c r="THY12" s="93"/>
      <c r="THZ12" s="93"/>
      <c r="TIA12" s="93"/>
      <c r="TIB12" s="93"/>
      <c r="TIC12" s="93"/>
      <c r="TID12" s="93"/>
      <c r="TIE12" s="93"/>
      <c r="TIF12" s="93"/>
      <c r="TIG12" s="93"/>
      <c r="TIH12" s="93"/>
      <c r="TII12" s="93"/>
      <c r="TIJ12" s="93"/>
      <c r="TIK12" s="93"/>
      <c r="TIL12" s="93"/>
      <c r="TIM12" s="93"/>
      <c r="TIN12" s="93"/>
      <c r="TIO12" s="93"/>
      <c r="TIP12" s="93"/>
      <c r="TIQ12" s="93"/>
      <c r="TIR12" s="93"/>
      <c r="TIS12" s="93"/>
      <c r="TIT12" s="93"/>
      <c r="TIU12" s="93"/>
      <c r="TIV12" s="93"/>
      <c r="TIW12" s="93"/>
      <c r="TIX12" s="93"/>
      <c r="TIY12" s="93"/>
      <c r="TIZ12" s="93"/>
      <c r="TJA12" s="93"/>
      <c r="TJB12" s="93"/>
      <c r="TJC12" s="93"/>
      <c r="TJD12" s="93"/>
      <c r="TJE12" s="93"/>
      <c r="TJF12" s="93"/>
      <c r="TJG12" s="93"/>
      <c r="TJH12" s="93"/>
      <c r="TJI12" s="93"/>
      <c r="TJJ12" s="93"/>
      <c r="TJK12" s="93"/>
      <c r="TJL12" s="93"/>
      <c r="TJM12" s="93"/>
      <c r="TJN12" s="93"/>
      <c r="TJO12" s="93"/>
      <c r="TJP12" s="93"/>
      <c r="TJQ12" s="93"/>
      <c r="TJR12" s="93"/>
      <c r="TJS12" s="93"/>
      <c r="TJT12" s="93"/>
      <c r="TJU12" s="93"/>
      <c r="TJV12" s="93"/>
      <c r="TJW12" s="93"/>
      <c r="TJX12" s="93"/>
      <c r="TJY12" s="93"/>
      <c r="TJZ12" s="93"/>
      <c r="TKA12" s="93"/>
      <c r="TKB12" s="93"/>
      <c r="TKC12" s="93"/>
      <c r="TKD12" s="93"/>
      <c r="TKE12" s="93"/>
      <c r="TKF12" s="93"/>
      <c r="TKG12" s="93"/>
      <c r="TKH12" s="93"/>
      <c r="TKI12" s="93"/>
      <c r="TKJ12" s="93"/>
      <c r="TKK12" s="93"/>
      <c r="TKL12" s="93"/>
      <c r="TKM12" s="93"/>
      <c r="TKN12" s="93"/>
      <c r="TKO12" s="93"/>
      <c r="TKP12" s="93"/>
      <c r="TKQ12" s="93"/>
      <c r="TKR12" s="93"/>
      <c r="TKS12" s="93"/>
      <c r="TKT12" s="93"/>
      <c r="TKU12" s="93"/>
      <c r="TKV12" s="93"/>
      <c r="TKW12" s="93"/>
      <c r="TKX12" s="93"/>
      <c r="TKY12" s="93"/>
      <c r="TKZ12" s="93"/>
      <c r="TLA12" s="93"/>
      <c r="TLB12" s="93"/>
      <c r="TLC12" s="93"/>
      <c r="TLD12" s="93"/>
      <c r="TLE12" s="93"/>
      <c r="TLF12" s="93"/>
      <c r="TLG12" s="93"/>
      <c r="TLH12" s="93"/>
      <c r="TLI12" s="93"/>
      <c r="TLJ12" s="93"/>
      <c r="TLK12" s="93"/>
      <c r="TLL12" s="93"/>
      <c r="TLM12" s="93"/>
      <c r="TLN12" s="93"/>
      <c r="TLO12" s="93"/>
      <c r="TLP12" s="93"/>
      <c r="TLQ12" s="93"/>
      <c r="TLR12" s="93"/>
      <c r="TLS12" s="93"/>
      <c r="TLT12" s="93"/>
      <c r="TLU12" s="93"/>
      <c r="TLV12" s="93"/>
      <c r="TLW12" s="93"/>
      <c r="TLX12" s="93"/>
      <c r="TLY12" s="93"/>
      <c r="TLZ12" s="93"/>
      <c r="TMA12" s="93"/>
      <c r="TMB12" s="93"/>
      <c r="TMC12" s="93"/>
      <c r="TMD12" s="93"/>
      <c r="TME12" s="93"/>
      <c r="TMF12" s="93"/>
      <c r="TMG12" s="93"/>
      <c r="TMH12" s="93"/>
      <c r="TMI12" s="93"/>
      <c r="TMJ12" s="93"/>
      <c r="TMK12" s="93"/>
      <c r="TML12" s="93"/>
      <c r="TMM12" s="93"/>
      <c r="TMN12" s="93"/>
      <c r="TMO12" s="93"/>
      <c r="TMP12" s="93"/>
      <c r="TMQ12" s="93"/>
      <c r="TMR12" s="93"/>
      <c r="TMS12" s="93"/>
      <c r="TMT12" s="93"/>
      <c r="TMU12" s="93"/>
      <c r="TMV12" s="93"/>
      <c r="TMW12" s="93"/>
      <c r="TMX12" s="93"/>
      <c r="TMY12" s="93"/>
      <c r="TMZ12" s="93"/>
      <c r="TNA12" s="93"/>
      <c r="TNB12" s="93"/>
      <c r="TNC12" s="93"/>
      <c r="TND12" s="93"/>
      <c r="TNE12" s="93"/>
      <c r="TNF12" s="93"/>
      <c r="TNG12" s="93"/>
      <c r="TNH12" s="93"/>
      <c r="TNI12" s="93"/>
      <c r="TNJ12" s="93"/>
      <c r="TNK12" s="93"/>
      <c r="TNL12" s="93"/>
      <c r="TNM12" s="93"/>
      <c r="TNN12" s="93"/>
      <c r="TNO12" s="93"/>
      <c r="TNP12" s="93"/>
      <c r="TNQ12" s="93"/>
      <c r="TNR12" s="93"/>
      <c r="TNS12" s="93"/>
      <c r="TNT12" s="93"/>
      <c r="TNU12" s="93"/>
      <c r="TNV12" s="93"/>
      <c r="TNW12" s="93"/>
      <c r="TNX12" s="93"/>
      <c r="TNY12" s="93"/>
      <c r="TNZ12" s="93"/>
      <c r="TOA12" s="93"/>
      <c r="TOB12" s="93"/>
      <c r="TOC12" s="93"/>
      <c r="TOD12" s="93"/>
      <c r="TOE12" s="93"/>
      <c r="TOF12" s="93"/>
      <c r="TOG12" s="93"/>
      <c r="TOH12" s="93"/>
      <c r="TOI12" s="93"/>
      <c r="TOJ12" s="93"/>
      <c r="TOK12" s="93"/>
      <c r="TOL12" s="93"/>
      <c r="TOM12" s="93"/>
      <c r="TON12" s="93"/>
      <c r="TOO12" s="93"/>
      <c r="TOP12" s="93"/>
      <c r="TOQ12" s="93"/>
      <c r="TOR12" s="93"/>
      <c r="TOS12" s="93"/>
      <c r="TOT12" s="93"/>
      <c r="TOU12" s="93"/>
      <c r="TOV12" s="93"/>
      <c r="TOW12" s="93"/>
      <c r="TOX12" s="93"/>
      <c r="TOY12" s="93"/>
      <c r="TOZ12" s="93"/>
      <c r="TPA12" s="93"/>
      <c r="TPB12" s="93"/>
      <c r="TPC12" s="93"/>
      <c r="TPD12" s="93"/>
      <c r="TPE12" s="93"/>
      <c r="TPF12" s="93"/>
      <c r="TPG12" s="93"/>
      <c r="TPH12" s="93"/>
      <c r="TPI12" s="93"/>
      <c r="TPJ12" s="93"/>
      <c r="TPK12" s="93"/>
      <c r="TPL12" s="93"/>
      <c r="TPM12" s="93"/>
      <c r="TPN12" s="93"/>
      <c r="TPO12" s="93"/>
      <c r="TPP12" s="93"/>
      <c r="TPQ12" s="93"/>
      <c r="TPR12" s="93"/>
      <c r="TPS12" s="93"/>
      <c r="TPT12" s="93"/>
      <c r="TPU12" s="93"/>
      <c r="TPV12" s="93"/>
      <c r="TPW12" s="93"/>
      <c r="TPX12" s="93"/>
      <c r="TPY12" s="93"/>
      <c r="TPZ12" s="93"/>
      <c r="TQA12" s="93"/>
      <c r="TQB12" s="93"/>
      <c r="TQC12" s="93"/>
      <c r="TQD12" s="93"/>
      <c r="TQE12" s="93"/>
      <c r="TQF12" s="93"/>
      <c r="TQG12" s="93"/>
      <c r="TQH12" s="93"/>
      <c r="TQI12" s="93"/>
      <c r="TQJ12" s="93"/>
      <c r="TQK12" s="93"/>
      <c r="TQL12" s="93"/>
      <c r="TQM12" s="93"/>
      <c r="TQN12" s="93"/>
      <c r="TQO12" s="93"/>
      <c r="TQP12" s="93"/>
      <c r="TQQ12" s="93"/>
      <c r="TQR12" s="93"/>
      <c r="TQS12" s="93"/>
      <c r="TQT12" s="93"/>
      <c r="TQU12" s="93"/>
      <c r="TQV12" s="93"/>
      <c r="TQW12" s="93"/>
      <c r="TQX12" s="93"/>
      <c r="TQY12" s="93"/>
      <c r="TQZ12" s="93"/>
      <c r="TRA12" s="93"/>
      <c r="TRB12" s="93"/>
      <c r="TRC12" s="93"/>
      <c r="TRD12" s="93"/>
      <c r="TRE12" s="93"/>
      <c r="TRF12" s="93"/>
      <c r="TRG12" s="93"/>
      <c r="TRH12" s="93"/>
      <c r="TRI12" s="93"/>
      <c r="TRJ12" s="93"/>
      <c r="TRK12" s="93"/>
      <c r="TRL12" s="93"/>
      <c r="TRM12" s="93"/>
      <c r="TRN12" s="93"/>
      <c r="TRO12" s="93"/>
      <c r="TRP12" s="93"/>
      <c r="TRQ12" s="93"/>
      <c r="TRR12" s="93"/>
      <c r="TRS12" s="93"/>
      <c r="TRT12" s="93"/>
      <c r="TRU12" s="93"/>
      <c r="TRV12" s="93"/>
      <c r="TRW12" s="93"/>
      <c r="TRX12" s="93"/>
      <c r="TRY12" s="93"/>
      <c r="TRZ12" s="93"/>
      <c r="TSA12" s="93"/>
      <c r="TSB12" s="93"/>
      <c r="TSC12" s="93"/>
      <c r="TSD12" s="93"/>
      <c r="TSE12" s="93"/>
      <c r="TSF12" s="93"/>
      <c r="TSG12" s="93"/>
      <c r="TSH12" s="93"/>
      <c r="TSI12" s="93"/>
      <c r="TSJ12" s="93"/>
      <c r="TSK12" s="93"/>
      <c r="TSL12" s="93"/>
      <c r="TSM12" s="93"/>
      <c r="TSN12" s="93"/>
      <c r="TSO12" s="93"/>
      <c r="TSP12" s="93"/>
      <c r="TSQ12" s="93"/>
      <c r="TSR12" s="93"/>
      <c r="TSS12" s="93"/>
      <c r="TST12" s="93"/>
      <c r="TSU12" s="93"/>
      <c r="TSV12" s="93"/>
      <c r="TSW12" s="93"/>
      <c r="TSX12" s="93"/>
      <c r="TSY12" s="93"/>
      <c r="TSZ12" s="93"/>
      <c r="TTA12" s="93"/>
      <c r="TTB12" s="93"/>
      <c r="TTC12" s="93"/>
      <c r="TTD12" s="93"/>
      <c r="TTE12" s="93"/>
      <c r="TTF12" s="93"/>
      <c r="TTG12" s="93"/>
      <c r="TTH12" s="93"/>
      <c r="TTI12" s="93"/>
      <c r="TTJ12" s="93"/>
      <c r="TTK12" s="93"/>
      <c r="TTL12" s="93"/>
      <c r="TTM12" s="93"/>
      <c r="TTN12" s="93"/>
      <c r="TTO12" s="93"/>
      <c r="TTP12" s="93"/>
      <c r="TTQ12" s="93"/>
      <c r="TTR12" s="93"/>
      <c r="TTS12" s="93"/>
      <c r="TTT12" s="93"/>
      <c r="TTU12" s="93"/>
      <c r="TTV12" s="93"/>
      <c r="TTW12" s="93"/>
      <c r="TTX12" s="93"/>
      <c r="TTY12" s="93"/>
      <c r="TTZ12" s="93"/>
      <c r="TUA12" s="93"/>
      <c r="TUB12" s="93"/>
      <c r="TUC12" s="93"/>
      <c r="TUD12" s="93"/>
      <c r="TUE12" s="93"/>
      <c r="TUF12" s="93"/>
      <c r="TUG12" s="93"/>
      <c r="TUH12" s="93"/>
      <c r="TUI12" s="93"/>
      <c r="TUJ12" s="93"/>
      <c r="TUK12" s="93"/>
      <c r="TUL12" s="93"/>
      <c r="TUM12" s="93"/>
      <c r="TUN12" s="93"/>
      <c r="TUO12" s="93"/>
      <c r="TUP12" s="93"/>
      <c r="TUQ12" s="93"/>
      <c r="TUR12" s="93"/>
      <c r="TUS12" s="93"/>
      <c r="TUT12" s="93"/>
      <c r="TUU12" s="93"/>
      <c r="TUV12" s="93"/>
      <c r="TUW12" s="93"/>
      <c r="TUX12" s="93"/>
      <c r="TUY12" s="93"/>
      <c r="TUZ12" s="93"/>
      <c r="TVA12" s="93"/>
      <c r="TVB12" s="93"/>
      <c r="TVC12" s="93"/>
      <c r="TVD12" s="93"/>
      <c r="TVE12" s="93"/>
      <c r="TVF12" s="93"/>
      <c r="TVG12" s="93"/>
      <c r="TVH12" s="93"/>
      <c r="TVI12" s="93"/>
      <c r="TVJ12" s="93"/>
      <c r="TVK12" s="93"/>
      <c r="TVL12" s="93"/>
      <c r="TVM12" s="93"/>
      <c r="TVN12" s="93"/>
      <c r="TVO12" s="93"/>
      <c r="TVP12" s="93"/>
      <c r="TVQ12" s="93"/>
      <c r="TVR12" s="93"/>
      <c r="TVS12" s="93"/>
      <c r="TVT12" s="93"/>
      <c r="TVU12" s="93"/>
      <c r="TVV12" s="93"/>
      <c r="TVW12" s="93"/>
      <c r="TVX12" s="93"/>
      <c r="TVY12" s="93"/>
      <c r="TVZ12" s="93"/>
      <c r="TWA12" s="93"/>
      <c r="TWB12" s="93"/>
      <c r="TWC12" s="93"/>
      <c r="TWD12" s="93"/>
      <c r="TWE12" s="93"/>
      <c r="TWF12" s="93"/>
      <c r="TWG12" s="93"/>
      <c r="TWH12" s="93"/>
      <c r="TWI12" s="93"/>
      <c r="TWJ12" s="93"/>
      <c r="TWK12" s="93"/>
      <c r="TWL12" s="93"/>
      <c r="TWM12" s="93"/>
      <c r="TWN12" s="93"/>
      <c r="TWO12" s="93"/>
      <c r="TWP12" s="93"/>
      <c r="TWQ12" s="93"/>
      <c r="TWR12" s="93"/>
      <c r="TWS12" s="93"/>
      <c r="TWT12" s="93"/>
      <c r="TWU12" s="93"/>
      <c r="TWV12" s="93"/>
      <c r="TWW12" s="93"/>
      <c r="TWX12" s="93"/>
      <c r="TWY12" s="93"/>
      <c r="TWZ12" s="93"/>
      <c r="TXA12" s="93"/>
      <c r="TXB12" s="93"/>
      <c r="TXC12" s="93"/>
      <c r="TXD12" s="93"/>
      <c r="TXE12" s="93"/>
      <c r="TXF12" s="93"/>
      <c r="TXG12" s="93"/>
      <c r="TXH12" s="93"/>
      <c r="TXI12" s="93"/>
      <c r="TXJ12" s="93"/>
      <c r="TXK12" s="93"/>
      <c r="TXL12" s="93"/>
      <c r="TXM12" s="93"/>
      <c r="TXN12" s="93"/>
      <c r="TXO12" s="93"/>
      <c r="TXP12" s="93"/>
      <c r="TXQ12" s="93"/>
      <c r="TXR12" s="93"/>
      <c r="TXS12" s="93"/>
      <c r="TXT12" s="93"/>
      <c r="TXU12" s="93"/>
      <c r="TXV12" s="93"/>
      <c r="TXW12" s="93"/>
      <c r="TXX12" s="93"/>
      <c r="TXY12" s="93"/>
      <c r="TXZ12" s="93"/>
      <c r="TYA12" s="93"/>
      <c r="TYB12" s="93"/>
      <c r="TYC12" s="93"/>
      <c r="TYD12" s="93"/>
      <c r="TYE12" s="93"/>
      <c r="TYF12" s="93"/>
      <c r="TYG12" s="93"/>
      <c r="TYH12" s="93"/>
      <c r="TYI12" s="93"/>
      <c r="TYJ12" s="93"/>
      <c r="TYK12" s="93"/>
      <c r="TYL12" s="93"/>
      <c r="TYM12" s="93"/>
      <c r="TYN12" s="93"/>
      <c r="TYO12" s="93"/>
      <c r="TYP12" s="93"/>
      <c r="TYQ12" s="93"/>
      <c r="TYR12" s="93"/>
      <c r="TYS12" s="93"/>
      <c r="TYT12" s="93"/>
      <c r="TYU12" s="93"/>
      <c r="TYV12" s="93"/>
      <c r="TYW12" s="93"/>
      <c r="TYX12" s="93"/>
      <c r="TYY12" s="93"/>
      <c r="TYZ12" s="93"/>
      <c r="TZA12" s="93"/>
      <c r="TZB12" s="93"/>
      <c r="TZC12" s="93"/>
      <c r="TZD12" s="93"/>
      <c r="TZE12" s="93"/>
      <c r="TZF12" s="93"/>
      <c r="TZG12" s="93"/>
      <c r="TZH12" s="93"/>
      <c r="TZI12" s="93"/>
      <c r="TZJ12" s="93"/>
      <c r="TZK12" s="93"/>
      <c r="TZL12" s="93"/>
      <c r="TZM12" s="93"/>
      <c r="TZN12" s="93"/>
      <c r="TZO12" s="93"/>
      <c r="TZP12" s="93"/>
      <c r="TZQ12" s="93"/>
      <c r="TZR12" s="93"/>
      <c r="TZS12" s="93"/>
      <c r="TZT12" s="93"/>
      <c r="TZU12" s="93"/>
      <c r="TZV12" s="93"/>
      <c r="TZW12" s="93"/>
      <c r="TZX12" s="93"/>
      <c r="TZY12" s="93"/>
      <c r="TZZ12" s="93"/>
      <c r="UAA12" s="93"/>
      <c r="UAB12" s="93"/>
      <c r="UAC12" s="93"/>
      <c r="UAD12" s="93"/>
      <c r="UAE12" s="93"/>
      <c r="UAF12" s="93"/>
      <c r="UAG12" s="93"/>
      <c r="UAH12" s="93"/>
      <c r="UAI12" s="93"/>
      <c r="UAJ12" s="93"/>
      <c r="UAK12" s="93"/>
      <c r="UAL12" s="93"/>
      <c r="UAM12" s="93"/>
      <c r="UAN12" s="93"/>
      <c r="UAO12" s="93"/>
      <c r="UAP12" s="93"/>
      <c r="UAQ12" s="93"/>
      <c r="UAR12" s="93"/>
      <c r="UAS12" s="93"/>
      <c r="UAT12" s="93"/>
      <c r="UAU12" s="93"/>
      <c r="UAV12" s="93"/>
      <c r="UAW12" s="93"/>
      <c r="UAX12" s="93"/>
      <c r="UAY12" s="93"/>
      <c r="UAZ12" s="93"/>
      <c r="UBA12" s="93"/>
      <c r="UBB12" s="93"/>
      <c r="UBC12" s="93"/>
      <c r="UBD12" s="93"/>
      <c r="UBE12" s="93"/>
      <c r="UBF12" s="93"/>
      <c r="UBG12" s="93"/>
      <c r="UBH12" s="93"/>
      <c r="UBI12" s="93"/>
      <c r="UBJ12" s="93"/>
      <c r="UBK12" s="93"/>
      <c r="UBL12" s="93"/>
      <c r="UBM12" s="93"/>
      <c r="UBN12" s="93"/>
      <c r="UBO12" s="93"/>
      <c r="UBP12" s="93"/>
      <c r="UBQ12" s="93"/>
      <c r="UBR12" s="93"/>
      <c r="UBS12" s="93"/>
      <c r="UBT12" s="93"/>
      <c r="UBU12" s="93"/>
      <c r="UBV12" s="93"/>
      <c r="UBW12" s="93"/>
      <c r="UBX12" s="93"/>
      <c r="UBY12" s="93"/>
      <c r="UBZ12" s="93"/>
      <c r="UCA12" s="93"/>
      <c r="UCB12" s="93"/>
      <c r="UCC12" s="93"/>
      <c r="UCD12" s="93"/>
      <c r="UCE12" s="93"/>
      <c r="UCF12" s="93"/>
      <c r="UCG12" s="93"/>
      <c r="UCH12" s="93"/>
      <c r="UCI12" s="93"/>
      <c r="UCJ12" s="93"/>
      <c r="UCK12" s="93"/>
      <c r="UCL12" s="93"/>
      <c r="UCM12" s="93"/>
      <c r="UCN12" s="93"/>
      <c r="UCO12" s="93"/>
      <c r="UCP12" s="93"/>
      <c r="UCQ12" s="93"/>
      <c r="UCR12" s="93"/>
      <c r="UCS12" s="93"/>
      <c r="UCT12" s="93"/>
      <c r="UCU12" s="93"/>
      <c r="UCV12" s="93"/>
      <c r="UCW12" s="93"/>
      <c r="UCX12" s="93"/>
      <c r="UCY12" s="93"/>
      <c r="UCZ12" s="93"/>
      <c r="UDA12" s="93"/>
      <c r="UDB12" s="93"/>
      <c r="UDC12" s="93"/>
      <c r="UDD12" s="93"/>
      <c r="UDE12" s="93"/>
      <c r="UDF12" s="93"/>
      <c r="UDG12" s="93"/>
      <c r="UDH12" s="93"/>
      <c r="UDI12" s="93"/>
      <c r="UDJ12" s="93"/>
      <c r="UDK12" s="93"/>
      <c r="UDL12" s="93"/>
      <c r="UDM12" s="93"/>
      <c r="UDN12" s="93"/>
      <c r="UDO12" s="93"/>
      <c r="UDP12" s="93"/>
      <c r="UDQ12" s="93"/>
      <c r="UDR12" s="93"/>
      <c r="UDS12" s="93"/>
      <c r="UDT12" s="93"/>
      <c r="UDU12" s="93"/>
      <c r="UDV12" s="93"/>
      <c r="UDW12" s="93"/>
      <c r="UDX12" s="93"/>
      <c r="UDY12" s="93"/>
      <c r="UDZ12" s="93"/>
      <c r="UEA12" s="93"/>
      <c r="UEB12" s="93"/>
      <c r="UEC12" s="93"/>
      <c r="UED12" s="93"/>
      <c r="UEE12" s="93"/>
      <c r="UEF12" s="93"/>
      <c r="UEG12" s="93"/>
      <c r="UEH12" s="93"/>
      <c r="UEI12" s="93"/>
      <c r="UEJ12" s="93"/>
      <c r="UEK12" s="93"/>
      <c r="UEL12" s="93"/>
      <c r="UEM12" s="93"/>
      <c r="UEN12" s="93"/>
      <c r="UEO12" s="93"/>
      <c r="UEP12" s="93"/>
      <c r="UEQ12" s="93"/>
      <c r="UER12" s="93"/>
      <c r="UES12" s="93"/>
      <c r="UET12" s="93"/>
      <c r="UEU12" s="93"/>
      <c r="UEV12" s="93"/>
      <c r="UEW12" s="93"/>
      <c r="UEX12" s="93"/>
      <c r="UEY12" s="93"/>
      <c r="UEZ12" s="93"/>
      <c r="UFA12" s="93"/>
      <c r="UFB12" s="93"/>
      <c r="UFC12" s="93"/>
      <c r="UFD12" s="93"/>
      <c r="UFE12" s="93"/>
      <c r="UFF12" s="93"/>
      <c r="UFG12" s="93"/>
      <c r="UFH12" s="93"/>
      <c r="UFI12" s="93"/>
      <c r="UFJ12" s="93"/>
      <c r="UFK12" s="93"/>
      <c r="UFL12" s="93"/>
      <c r="UFM12" s="93"/>
      <c r="UFN12" s="93"/>
      <c r="UFO12" s="93"/>
      <c r="UFP12" s="93"/>
      <c r="UFQ12" s="93"/>
      <c r="UFR12" s="93"/>
      <c r="UFS12" s="93"/>
      <c r="UFT12" s="93"/>
      <c r="UFU12" s="93"/>
      <c r="UFV12" s="93"/>
      <c r="UFW12" s="93"/>
      <c r="UFX12" s="93"/>
      <c r="UFY12" s="93"/>
      <c r="UFZ12" s="93"/>
      <c r="UGA12" s="93"/>
      <c r="UGB12" s="93"/>
      <c r="UGC12" s="93"/>
      <c r="UGD12" s="93"/>
      <c r="UGE12" s="93"/>
      <c r="UGF12" s="93"/>
      <c r="UGG12" s="93"/>
      <c r="UGH12" s="93"/>
      <c r="UGI12" s="93"/>
      <c r="UGJ12" s="93"/>
      <c r="UGK12" s="93"/>
      <c r="UGL12" s="93"/>
      <c r="UGM12" s="93"/>
      <c r="UGN12" s="93"/>
      <c r="UGO12" s="93"/>
      <c r="UGP12" s="93"/>
      <c r="UGQ12" s="93"/>
      <c r="UGR12" s="93"/>
      <c r="UGS12" s="93"/>
      <c r="UGT12" s="93"/>
      <c r="UGU12" s="93"/>
      <c r="UGV12" s="93"/>
      <c r="UGW12" s="93"/>
      <c r="UGX12" s="93"/>
      <c r="UGY12" s="93"/>
      <c r="UGZ12" s="93"/>
      <c r="UHA12" s="93"/>
      <c r="UHB12" s="93"/>
      <c r="UHC12" s="93"/>
      <c r="UHD12" s="93"/>
      <c r="UHE12" s="93"/>
      <c r="UHF12" s="93"/>
      <c r="UHG12" s="93"/>
      <c r="UHH12" s="93"/>
      <c r="UHI12" s="93"/>
      <c r="UHJ12" s="93"/>
      <c r="UHK12" s="93"/>
      <c r="UHL12" s="93"/>
      <c r="UHM12" s="93"/>
      <c r="UHN12" s="93"/>
      <c r="UHO12" s="93"/>
      <c r="UHP12" s="93"/>
      <c r="UHQ12" s="93"/>
      <c r="UHR12" s="93"/>
      <c r="UHS12" s="93"/>
      <c r="UHT12" s="93"/>
      <c r="UHU12" s="93"/>
      <c r="UHV12" s="93"/>
      <c r="UHW12" s="93"/>
      <c r="UHX12" s="93"/>
      <c r="UHY12" s="93"/>
      <c r="UHZ12" s="93"/>
      <c r="UIA12" s="93"/>
      <c r="UIB12" s="93"/>
      <c r="UIC12" s="93"/>
      <c r="UID12" s="93"/>
      <c r="UIE12" s="93"/>
      <c r="UIF12" s="93"/>
      <c r="UIG12" s="93"/>
      <c r="UIH12" s="93"/>
      <c r="UII12" s="93"/>
      <c r="UIJ12" s="93"/>
      <c r="UIK12" s="93"/>
      <c r="UIL12" s="93"/>
      <c r="UIM12" s="93"/>
      <c r="UIN12" s="93"/>
      <c r="UIO12" s="93"/>
      <c r="UIP12" s="93"/>
      <c r="UIQ12" s="93"/>
      <c r="UIR12" s="93"/>
      <c r="UIS12" s="93"/>
      <c r="UIT12" s="93"/>
      <c r="UIU12" s="93"/>
      <c r="UIV12" s="93"/>
      <c r="UIW12" s="93"/>
      <c r="UIX12" s="93"/>
      <c r="UIY12" s="93"/>
      <c r="UIZ12" s="93"/>
      <c r="UJA12" s="93"/>
      <c r="UJB12" s="93"/>
      <c r="UJC12" s="93"/>
      <c r="UJD12" s="93"/>
      <c r="UJE12" s="93"/>
      <c r="UJF12" s="93"/>
      <c r="UJG12" s="93"/>
      <c r="UJH12" s="93"/>
      <c r="UJI12" s="93"/>
      <c r="UJJ12" s="93"/>
      <c r="UJK12" s="93"/>
      <c r="UJL12" s="93"/>
      <c r="UJM12" s="93"/>
      <c r="UJN12" s="93"/>
      <c r="UJO12" s="93"/>
      <c r="UJP12" s="93"/>
      <c r="UJQ12" s="93"/>
      <c r="UJR12" s="93"/>
      <c r="UJS12" s="93"/>
      <c r="UJT12" s="93"/>
      <c r="UJU12" s="93"/>
      <c r="UJV12" s="93"/>
      <c r="UJW12" s="93"/>
      <c r="UJX12" s="93"/>
      <c r="UJY12" s="93"/>
      <c r="UJZ12" s="93"/>
      <c r="UKA12" s="93"/>
      <c r="UKB12" s="93"/>
      <c r="UKC12" s="93"/>
      <c r="UKD12" s="93"/>
      <c r="UKE12" s="93"/>
      <c r="UKF12" s="93"/>
      <c r="UKG12" s="93"/>
      <c r="UKH12" s="93"/>
      <c r="UKI12" s="93"/>
      <c r="UKJ12" s="93"/>
      <c r="UKK12" s="93"/>
      <c r="UKL12" s="93"/>
      <c r="UKM12" s="93"/>
      <c r="UKN12" s="93"/>
      <c r="UKO12" s="93"/>
      <c r="UKP12" s="93"/>
      <c r="UKQ12" s="93"/>
      <c r="UKR12" s="93"/>
      <c r="UKS12" s="93"/>
      <c r="UKT12" s="93"/>
      <c r="UKU12" s="93"/>
      <c r="UKV12" s="93"/>
      <c r="UKW12" s="93"/>
      <c r="UKX12" s="93"/>
      <c r="UKY12" s="93"/>
      <c r="UKZ12" s="93"/>
      <c r="ULA12" s="93"/>
      <c r="ULB12" s="93"/>
      <c r="ULC12" s="93"/>
      <c r="ULD12" s="93"/>
      <c r="ULE12" s="93"/>
      <c r="ULF12" s="93"/>
      <c r="ULG12" s="93"/>
      <c r="ULH12" s="93"/>
      <c r="ULI12" s="93"/>
      <c r="ULJ12" s="93"/>
      <c r="ULK12" s="93"/>
      <c r="ULL12" s="93"/>
      <c r="ULM12" s="93"/>
      <c r="ULN12" s="93"/>
      <c r="ULO12" s="93"/>
      <c r="ULP12" s="93"/>
      <c r="ULQ12" s="93"/>
      <c r="ULR12" s="93"/>
      <c r="ULS12" s="93"/>
      <c r="ULT12" s="93"/>
      <c r="ULU12" s="93"/>
      <c r="ULV12" s="93"/>
      <c r="ULW12" s="93"/>
      <c r="ULX12" s="93"/>
      <c r="ULY12" s="93"/>
      <c r="ULZ12" s="93"/>
      <c r="UMA12" s="93"/>
      <c r="UMB12" s="93"/>
      <c r="UMC12" s="93"/>
      <c r="UMD12" s="93"/>
      <c r="UME12" s="93"/>
      <c r="UMF12" s="93"/>
      <c r="UMG12" s="93"/>
      <c r="UMH12" s="93"/>
      <c r="UMI12" s="93"/>
      <c r="UMJ12" s="93"/>
      <c r="UMK12" s="93"/>
      <c r="UML12" s="93"/>
      <c r="UMM12" s="93"/>
      <c r="UMN12" s="93"/>
      <c r="UMO12" s="93"/>
      <c r="UMP12" s="93"/>
      <c r="UMQ12" s="93"/>
      <c r="UMR12" s="93"/>
      <c r="UMS12" s="93"/>
      <c r="UMT12" s="93"/>
      <c r="UMU12" s="93"/>
      <c r="UMV12" s="93"/>
      <c r="UMW12" s="93"/>
      <c r="UMX12" s="93"/>
      <c r="UMY12" s="93"/>
      <c r="UMZ12" s="93"/>
      <c r="UNA12" s="93"/>
      <c r="UNB12" s="93"/>
      <c r="UNC12" s="93"/>
      <c r="UND12" s="93"/>
      <c r="UNE12" s="93"/>
      <c r="UNF12" s="93"/>
      <c r="UNG12" s="93"/>
      <c r="UNH12" s="93"/>
      <c r="UNI12" s="93"/>
      <c r="UNJ12" s="93"/>
      <c r="UNK12" s="93"/>
      <c r="UNL12" s="93"/>
      <c r="UNM12" s="93"/>
      <c r="UNN12" s="93"/>
      <c r="UNO12" s="93"/>
      <c r="UNP12" s="93"/>
      <c r="UNQ12" s="93"/>
      <c r="UNR12" s="93"/>
      <c r="UNS12" s="93"/>
      <c r="UNT12" s="93"/>
      <c r="UNU12" s="93"/>
      <c r="UNV12" s="93"/>
      <c r="UNW12" s="93"/>
      <c r="UNX12" s="93"/>
      <c r="UNY12" s="93"/>
      <c r="UNZ12" s="93"/>
      <c r="UOA12" s="93"/>
      <c r="UOB12" s="93"/>
      <c r="UOC12" s="93"/>
      <c r="UOD12" s="93"/>
      <c r="UOE12" s="93"/>
      <c r="UOF12" s="93"/>
      <c r="UOG12" s="93"/>
      <c r="UOH12" s="93"/>
      <c r="UOI12" s="93"/>
      <c r="UOJ12" s="93"/>
      <c r="UOK12" s="93"/>
      <c r="UOL12" s="93"/>
      <c r="UOM12" s="93"/>
      <c r="UON12" s="93"/>
      <c r="UOO12" s="93"/>
      <c r="UOP12" s="93"/>
      <c r="UOQ12" s="93"/>
      <c r="UOR12" s="93"/>
      <c r="UOS12" s="93"/>
      <c r="UOT12" s="93"/>
      <c r="UOU12" s="93"/>
      <c r="UOV12" s="93"/>
      <c r="UOW12" s="93"/>
      <c r="UOX12" s="93"/>
      <c r="UOY12" s="93"/>
      <c r="UOZ12" s="93"/>
      <c r="UPA12" s="93"/>
      <c r="UPB12" s="93"/>
      <c r="UPC12" s="93"/>
      <c r="UPD12" s="93"/>
      <c r="UPE12" s="93"/>
      <c r="UPF12" s="93"/>
      <c r="UPG12" s="93"/>
      <c r="UPH12" s="93"/>
      <c r="UPI12" s="93"/>
      <c r="UPJ12" s="93"/>
      <c r="UPK12" s="93"/>
      <c r="UPL12" s="93"/>
      <c r="UPM12" s="93"/>
      <c r="UPN12" s="93"/>
      <c r="UPO12" s="93"/>
      <c r="UPP12" s="93"/>
      <c r="UPQ12" s="93"/>
      <c r="UPR12" s="93"/>
      <c r="UPS12" s="93"/>
      <c r="UPT12" s="93"/>
      <c r="UPU12" s="93"/>
      <c r="UPV12" s="93"/>
      <c r="UPW12" s="93"/>
      <c r="UPX12" s="93"/>
      <c r="UPY12" s="93"/>
      <c r="UPZ12" s="93"/>
      <c r="UQA12" s="93"/>
      <c r="UQB12" s="93"/>
      <c r="UQC12" s="93"/>
      <c r="UQD12" s="93"/>
      <c r="UQE12" s="93"/>
      <c r="UQF12" s="93"/>
      <c r="UQG12" s="93"/>
      <c r="UQH12" s="93"/>
      <c r="UQI12" s="93"/>
      <c r="UQJ12" s="93"/>
      <c r="UQK12" s="93"/>
      <c r="UQL12" s="93"/>
      <c r="UQM12" s="93"/>
      <c r="UQN12" s="93"/>
      <c r="UQO12" s="93"/>
      <c r="UQP12" s="93"/>
      <c r="UQQ12" s="93"/>
      <c r="UQR12" s="93"/>
      <c r="UQS12" s="93"/>
      <c r="UQT12" s="93"/>
      <c r="UQU12" s="93"/>
      <c r="UQV12" s="93"/>
      <c r="UQW12" s="93"/>
      <c r="UQX12" s="93"/>
      <c r="UQY12" s="93"/>
      <c r="UQZ12" s="93"/>
      <c r="URA12" s="93"/>
      <c r="URB12" s="93"/>
      <c r="URC12" s="93"/>
      <c r="URD12" s="93"/>
      <c r="URE12" s="93"/>
      <c r="URF12" s="93"/>
      <c r="URG12" s="93"/>
      <c r="URH12" s="93"/>
      <c r="URI12" s="93"/>
      <c r="URJ12" s="93"/>
      <c r="URK12" s="93"/>
      <c r="URL12" s="93"/>
      <c r="URM12" s="93"/>
      <c r="URN12" s="93"/>
      <c r="URO12" s="93"/>
      <c r="URP12" s="93"/>
      <c r="URQ12" s="93"/>
      <c r="URR12" s="93"/>
      <c r="URS12" s="93"/>
      <c r="URT12" s="93"/>
      <c r="URU12" s="93"/>
      <c r="URV12" s="93"/>
      <c r="URW12" s="93"/>
      <c r="URX12" s="93"/>
      <c r="URY12" s="93"/>
      <c r="URZ12" s="93"/>
      <c r="USA12" s="93"/>
      <c r="USB12" s="93"/>
      <c r="USC12" s="93"/>
      <c r="USD12" s="93"/>
      <c r="USE12" s="93"/>
      <c r="USF12" s="93"/>
      <c r="USG12" s="93"/>
      <c r="USH12" s="93"/>
      <c r="USI12" s="93"/>
      <c r="USJ12" s="93"/>
      <c r="USK12" s="93"/>
      <c r="USL12" s="93"/>
      <c r="USM12" s="93"/>
      <c r="USN12" s="93"/>
      <c r="USO12" s="93"/>
      <c r="USP12" s="93"/>
      <c r="USQ12" s="93"/>
      <c r="USR12" s="93"/>
      <c r="USS12" s="93"/>
      <c r="UST12" s="93"/>
      <c r="USU12" s="93"/>
      <c r="USV12" s="93"/>
      <c r="USW12" s="93"/>
      <c r="USX12" s="93"/>
      <c r="USY12" s="93"/>
      <c r="USZ12" s="93"/>
      <c r="UTA12" s="93"/>
      <c r="UTB12" s="93"/>
      <c r="UTC12" s="93"/>
      <c r="UTD12" s="93"/>
      <c r="UTE12" s="93"/>
      <c r="UTF12" s="93"/>
      <c r="UTG12" s="93"/>
      <c r="UTH12" s="93"/>
      <c r="UTI12" s="93"/>
      <c r="UTJ12" s="93"/>
      <c r="UTK12" s="93"/>
      <c r="UTL12" s="93"/>
      <c r="UTM12" s="93"/>
      <c r="UTN12" s="93"/>
      <c r="UTO12" s="93"/>
      <c r="UTP12" s="93"/>
      <c r="UTQ12" s="93"/>
      <c r="UTR12" s="93"/>
      <c r="UTS12" s="93"/>
      <c r="UTT12" s="93"/>
      <c r="UTU12" s="93"/>
      <c r="UTV12" s="93"/>
      <c r="UTW12" s="93"/>
      <c r="UTX12" s="93"/>
      <c r="UTY12" s="93"/>
      <c r="UTZ12" s="93"/>
      <c r="UUA12" s="93"/>
      <c r="UUB12" s="93"/>
      <c r="UUC12" s="93"/>
      <c r="UUD12" s="93"/>
      <c r="UUE12" s="93"/>
      <c r="UUF12" s="93"/>
      <c r="UUG12" s="93"/>
      <c r="UUH12" s="93"/>
      <c r="UUI12" s="93"/>
      <c r="UUJ12" s="93"/>
      <c r="UUK12" s="93"/>
      <c r="UUL12" s="93"/>
      <c r="UUM12" s="93"/>
      <c r="UUN12" s="93"/>
      <c r="UUO12" s="93"/>
      <c r="UUP12" s="93"/>
      <c r="UUQ12" s="93"/>
      <c r="UUR12" s="93"/>
      <c r="UUS12" s="93"/>
      <c r="UUT12" s="93"/>
      <c r="UUU12" s="93"/>
      <c r="UUV12" s="93"/>
      <c r="UUW12" s="93"/>
      <c r="UUX12" s="93"/>
      <c r="UUY12" s="93"/>
      <c r="UUZ12" s="93"/>
      <c r="UVA12" s="93"/>
      <c r="UVB12" s="93"/>
      <c r="UVC12" s="93"/>
      <c r="UVD12" s="93"/>
      <c r="UVE12" s="93"/>
      <c r="UVF12" s="93"/>
      <c r="UVG12" s="93"/>
      <c r="UVH12" s="93"/>
      <c r="UVI12" s="93"/>
      <c r="UVJ12" s="93"/>
      <c r="UVK12" s="93"/>
      <c r="UVL12" s="93"/>
      <c r="UVM12" s="93"/>
      <c r="UVN12" s="93"/>
      <c r="UVO12" s="93"/>
      <c r="UVP12" s="93"/>
      <c r="UVQ12" s="93"/>
      <c r="UVR12" s="93"/>
      <c r="UVS12" s="93"/>
      <c r="UVT12" s="93"/>
      <c r="UVU12" s="93"/>
      <c r="UVV12" s="93"/>
      <c r="UVW12" s="93"/>
      <c r="UVX12" s="93"/>
      <c r="UVY12" s="93"/>
      <c r="UVZ12" s="93"/>
      <c r="UWA12" s="93"/>
      <c r="UWB12" s="93"/>
      <c r="UWC12" s="93"/>
      <c r="UWD12" s="93"/>
      <c r="UWE12" s="93"/>
      <c r="UWF12" s="93"/>
      <c r="UWG12" s="93"/>
      <c r="UWH12" s="93"/>
      <c r="UWI12" s="93"/>
      <c r="UWJ12" s="93"/>
      <c r="UWK12" s="93"/>
      <c r="UWL12" s="93"/>
      <c r="UWM12" s="93"/>
      <c r="UWN12" s="93"/>
      <c r="UWO12" s="93"/>
      <c r="UWP12" s="93"/>
      <c r="UWQ12" s="93"/>
      <c r="UWR12" s="93"/>
      <c r="UWS12" s="93"/>
      <c r="UWT12" s="93"/>
      <c r="UWU12" s="93"/>
      <c r="UWV12" s="93"/>
      <c r="UWW12" s="93"/>
      <c r="UWX12" s="93"/>
      <c r="UWY12" s="93"/>
      <c r="UWZ12" s="93"/>
      <c r="UXA12" s="93"/>
      <c r="UXB12" s="93"/>
      <c r="UXC12" s="93"/>
      <c r="UXD12" s="93"/>
      <c r="UXE12" s="93"/>
      <c r="UXF12" s="93"/>
      <c r="UXG12" s="93"/>
      <c r="UXH12" s="93"/>
      <c r="UXI12" s="93"/>
      <c r="UXJ12" s="93"/>
      <c r="UXK12" s="93"/>
      <c r="UXL12" s="93"/>
      <c r="UXM12" s="93"/>
      <c r="UXN12" s="93"/>
      <c r="UXO12" s="93"/>
      <c r="UXP12" s="93"/>
      <c r="UXQ12" s="93"/>
      <c r="UXR12" s="93"/>
      <c r="UXS12" s="93"/>
      <c r="UXT12" s="93"/>
      <c r="UXU12" s="93"/>
      <c r="UXV12" s="93"/>
      <c r="UXW12" s="93"/>
      <c r="UXX12" s="93"/>
      <c r="UXY12" s="93"/>
      <c r="UXZ12" s="93"/>
      <c r="UYA12" s="93"/>
      <c r="UYB12" s="93"/>
      <c r="UYC12" s="93"/>
      <c r="UYD12" s="93"/>
      <c r="UYE12" s="93"/>
      <c r="UYF12" s="93"/>
      <c r="UYG12" s="93"/>
      <c r="UYH12" s="93"/>
      <c r="UYI12" s="93"/>
      <c r="UYJ12" s="93"/>
      <c r="UYK12" s="93"/>
      <c r="UYL12" s="93"/>
      <c r="UYM12" s="93"/>
      <c r="UYN12" s="93"/>
      <c r="UYO12" s="93"/>
      <c r="UYP12" s="93"/>
      <c r="UYQ12" s="93"/>
      <c r="UYR12" s="93"/>
      <c r="UYS12" s="93"/>
      <c r="UYT12" s="93"/>
      <c r="UYU12" s="93"/>
      <c r="UYV12" s="93"/>
      <c r="UYW12" s="93"/>
      <c r="UYX12" s="93"/>
      <c r="UYY12" s="93"/>
      <c r="UYZ12" s="93"/>
      <c r="UZA12" s="93"/>
      <c r="UZB12" s="93"/>
      <c r="UZC12" s="93"/>
      <c r="UZD12" s="93"/>
      <c r="UZE12" s="93"/>
      <c r="UZF12" s="93"/>
      <c r="UZG12" s="93"/>
      <c r="UZH12" s="93"/>
      <c r="UZI12" s="93"/>
      <c r="UZJ12" s="93"/>
      <c r="UZK12" s="93"/>
      <c r="UZL12" s="93"/>
      <c r="UZM12" s="93"/>
      <c r="UZN12" s="93"/>
      <c r="UZO12" s="93"/>
      <c r="UZP12" s="93"/>
      <c r="UZQ12" s="93"/>
      <c r="UZR12" s="93"/>
      <c r="UZS12" s="93"/>
      <c r="UZT12" s="93"/>
      <c r="UZU12" s="93"/>
      <c r="UZV12" s="93"/>
      <c r="UZW12" s="93"/>
      <c r="UZX12" s="93"/>
      <c r="UZY12" s="93"/>
      <c r="UZZ12" s="93"/>
      <c r="VAA12" s="93"/>
      <c r="VAB12" s="93"/>
      <c r="VAC12" s="93"/>
      <c r="VAD12" s="93"/>
      <c r="VAE12" s="93"/>
      <c r="VAF12" s="93"/>
      <c r="VAG12" s="93"/>
      <c r="VAH12" s="93"/>
      <c r="VAI12" s="93"/>
      <c r="VAJ12" s="93"/>
      <c r="VAK12" s="93"/>
      <c r="VAL12" s="93"/>
      <c r="VAM12" s="93"/>
      <c r="VAN12" s="93"/>
      <c r="VAO12" s="93"/>
      <c r="VAP12" s="93"/>
      <c r="VAQ12" s="93"/>
      <c r="VAR12" s="93"/>
      <c r="VAS12" s="93"/>
      <c r="VAT12" s="93"/>
      <c r="VAU12" s="93"/>
      <c r="VAV12" s="93"/>
      <c r="VAW12" s="93"/>
      <c r="VAX12" s="93"/>
      <c r="VAY12" s="93"/>
      <c r="VAZ12" s="93"/>
      <c r="VBA12" s="93"/>
      <c r="VBB12" s="93"/>
      <c r="VBC12" s="93"/>
      <c r="VBD12" s="93"/>
      <c r="VBE12" s="93"/>
      <c r="VBF12" s="93"/>
      <c r="VBG12" s="93"/>
      <c r="VBH12" s="93"/>
      <c r="VBI12" s="93"/>
      <c r="VBJ12" s="93"/>
      <c r="VBK12" s="93"/>
      <c r="VBL12" s="93"/>
      <c r="VBM12" s="93"/>
      <c r="VBN12" s="93"/>
      <c r="VBO12" s="93"/>
      <c r="VBP12" s="93"/>
      <c r="VBQ12" s="93"/>
      <c r="VBR12" s="93"/>
      <c r="VBS12" s="93"/>
      <c r="VBT12" s="93"/>
      <c r="VBU12" s="93"/>
      <c r="VBV12" s="93"/>
      <c r="VBW12" s="93"/>
      <c r="VBX12" s="93"/>
      <c r="VBY12" s="93"/>
      <c r="VBZ12" s="93"/>
      <c r="VCA12" s="93"/>
      <c r="VCB12" s="93"/>
      <c r="VCC12" s="93"/>
      <c r="VCD12" s="93"/>
      <c r="VCE12" s="93"/>
      <c r="VCF12" s="93"/>
      <c r="VCG12" s="93"/>
      <c r="VCH12" s="93"/>
      <c r="VCI12" s="93"/>
      <c r="VCJ12" s="93"/>
      <c r="VCK12" s="93"/>
      <c r="VCL12" s="93"/>
      <c r="VCM12" s="93"/>
      <c r="VCN12" s="93"/>
      <c r="VCO12" s="93"/>
      <c r="VCP12" s="93"/>
      <c r="VCQ12" s="93"/>
      <c r="VCR12" s="93"/>
      <c r="VCS12" s="93"/>
      <c r="VCT12" s="93"/>
      <c r="VCU12" s="93"/>
      <c r="VCV12" s="93"/>
      <c r="VCW12" s="93"/>
      <c r="VCX12" s="93"/>
      <c r="VCY12" s="93"/>
      <c r="VCZ12" s="93"/>
      <c r="VDA12" s="93"/>
      <c r="VDB12" s="93"/>
      <c r="VDC12" s="93"/>
      <c r="VDD12" s="93"/>
      <c r="VDE12" s="93"/>
      <c r="VDF12" s="93"/>
      <c r="VDG12" s="93"/>
      <c r="VDH12" s="93"/>
      <c r="VDI12" s="93"/>
      <c r="VDJ12" s="93"/>
      <c r="VDK12" s="93"/>
      <c r="VDL12" s="93"/>
      <c r="VDM12" s="93"/>
      <c r="VDN12" s="93"/>
      <c r="VDO12" s="93"/>
      <c r="VDP12" s="93"/>
      <c r="VDQ12" s="93"/>
      <c r="VDR12" s="93"/>
      <c r="VDS12" s="93"/>
      <c r="VDT12" s="93"/>
      <c r="VDU12" s="93"/>
      <c r="VDV12" s="93"/>
      <c r="VDW12" s="93"/>
      <c r="VDX12" s="93"/>
      <c r="VDY12" s="93"/>
      <c r="VDZ12" s="93"/>
      <c r="VEA12" s="93"/>
      <c r="VEB12" s="93"/>
      <c r="VEC12" s="93"/>
      <c r="VED12" s="93"/>
      <c r="VEE12" s="93"/>
      <c r="VEF12" s="93"/>
      <c r="VEG12" s="93"/>
      <c r="VEH12" s="93"/>
      <c r="VEI12" s="93"/>
      <c r="VEJ12" s="93"/>
      <c r="VEK12" s="93"/>
      <c r="VEL12" s="93"/>
      <c r="VEM12" s="93"/>
      <c r="VEN12" s="93"/>
      <c r="VEO12" s="93"/>
      <c r="VEP12" s="93"/>
      <c r="VEQ12" s="93"/>
      <c r="VER12" s="93"/>
      <c r="VES12" s="93"/>
      <c r="VET12" s="93"/>
      <c r="VEU12" s="93"/>
      <c r="VEV12" s="93"/>
      <c r="VEW12" s="93"/>
      <c r="VEX12" s="93"/>
      <c r="VEY12" s="93"/>
      <c r="VEZ12" s="93"/>
      <c r="VFA12" s="93"/>
      <c r="VFB12" s="93"/>
      <c r="VFC12" s="93"/>
      <c r="VFD12" s="93"/>
      <c r="VFE12" s="93"/>
      <c r="VFF12" s="93"/>
      <c r="VFG12" s="93"/>
      <c r="VFH12" s="93"/>
      <c r="VFI12" s="93"/>
      <c r="VFJ12" s="93"/>
      <c r="VFK12" s="93"/>
      <c r="VFL12" s="93"/>
      <c r="VFM12" s="93"/>
      <c r="VFN12" s="93"/>
      <c r="VFO12" s="93"/>
      <c r="VFP12" s="93"/>
      <c r="VFQ12" s="93"/>
      <c r="VFR12" s="93"/>
      <c r="VFS12" s="93"/>
      <c r="VFT12" s="93"/>
      <c r="VFU12" s="93"/>
      <c r="VFV12" s="93"/>
      <c r="VFW12" s="93"/>
      <c r="VFX12" s="93"/>
      <c r="VFY12" s="93"/>
      <c r="VFZ12" s="93"/>
      <c r="VGA12" s="93"/>
      <c r="VGB12" s="93"/>
      <c r="VGC12" s="93"/>
      <c r="VGD12" s="93"/>
      <c r="VGE12" s="93"/>
      <c r="VGF12" s="93"/>
      <c r="VGG12" s="93"/>
      <c r="VGH12" s="93"/>
      <c r="VGI12" s="93"/>
      <c r="VGJ12" s="93"/>
      <c r="VGK12" s="93"/>
      <c r="VGL12" s="93"/>
      <c r="VGM12" s="93"/>
      <c r="VGN12" s="93"/>
      <c r="VGO12" s="93"/>
      <c r="VGP12" s="93"/>
      <c r="VGQ12" s="93"/>
      <c r="VGR12" s="93"/>
      <c r="VGS12" s="93"/>
      <c r="VGT12" s="93"/>
      <c r="VGU12" s="93"/>
      <c r="VGV12" s="93"/>
      <c r="VGW12" s="93"/>
      <c r="VGX12" s="93"/>
      <c r="VGY12" s="93"/>
      <c r="VGZ12" s="93"/>
      <c r="VHA12" s="93"/>
      <c r="VHB12" s="93"/>
      <c r="VHC12" s="93"/>
      <c r="VHD12" s="93"/>
      <c r="VHE12" s="93"/>
      <c r="VHF12" s="93"/>
      <c r="VHG12" s="93"/>
      <c r="VHH12" s="93"/>
      <c r="VHI12" s="93"/>
      <c r="VHJ12" s="93"/>
      <c r="VHK12" s="93"/>
      <c r="VHL12" s="93"/>
      <c r="VHM12" s="93"/>
      <c r="VHN12" s="93"/>
      <c r="VHO12" s="93"/>
      <c r="VHP12" s="93"/>
      <c r="VHQ12" s="93"/>
      <c r="VHR12" s="93"/>
      <c r="VHS12" s="93"/>
      <c r="VHT12" s="93"/>
      <c r="VHU12" s="93"/>
      <c r="VHV12" s="93"/>
      <c r="VHW12" s="93"/>
      <c r="VHX12" s="93"/>
      <c r="VHY12" s="93"/>
      <c r="VHZ12" s="93"/>
      <c r="VIA12" s="93"/>
      <c r="VIB12" s="93"/>
      <c r="VIC12" s="93"/>
      <c r="VID12" s="93"/>
      <c r="VIE12" s="93"/>
      <c r="VIF12" s="93"/>
      <c r="VIG12" s="93"/>
      <c r="VIH12" s="93"/>
      <c r="VII12" s="93"/>
      <c r="VIJ12" s="93"/>
      <c r="VIK12" s="93"/>
      <c r="VIL12" s="93"/>
      <c r="VIM12" s="93"/>
      <c r="VIN12" s="93"/>
      <c r="VIO12" s="93"/>
      <c r="VIP12" s="93"/>
      <c r="VIQ12" s="93"/>
      <c r="VIR12" s="93"/>
      <c r="VIS12" s="93"/>
      <c r="VIT12" s="93"/>
      <c r="VIU12" s="93"/>
      <c r="VIV12" s="93"/>
      <c r="VIW12" s="93"/>
      <c r="VIX12" s="93"/>
      <c r="VIY12" s="93"/>
      <c r="VIZ12" s="93"/>
      <c r="VJA12" s="93"/>
      <c r="VJB12" s="93"/>
      <c r="VJC12" s="93"/>
      <c r="VJD12" s="93"/>
      <c r="VJE12" s="93"/>
      <c r="VJF12" s="93"/>
      <c r="VJG12" s="93"/>
      <c r="VJH12" s="93"/>
      <c r="VJI12" s="93"/>
      <c r="VJJ12" s="93"/>
      <c r="VJK12" s="93"/>
      <c r="VJL12" s="93"/>
      <c r="VJM12" s="93"/>
      <c r="VJN12" s="93"/>
      <c r="VJO12" s="93"/>
      <c r="VJP12" s="93"/>
      <c r="VJQ12" s="93"/>
      <c r="VJR12" s="93"/>
      <c r="VJS12" s="93"/>
      <c r="VJT12" s="93"/>
      <c r="VJU12" s="93"/>
      <c r="VJV12" s="93"/>
      <c r="VJW12" s="93"/>
      <c r="VJX12" s="93"/>
      <c r="VJY12" s="93"/>
      <c r="VJZ12" s="93"/>
      <c r="VKA12" s="93"/>
      <c r="VKB12" s="93"/>
      <c r="VKC12" s="93"/>
      <c r="VKD12" s="93"/>
      <c r="VKE12" s="93"/>
      <c r="VKF12" s="93"/>
      <c r="VKG12" s="93"/>
      <c r="VKH12" s="93"/>
      <c r="VKI12" s="93"/>
      <c r="VKJ12" s="93"/>
      <c r="VKK12" s="93"/>
      <c r="VKL12" s="93"/>
      <c r="VKM12" s="93"/>
      <c r="VKN12" s="93"/>
      <c r="VKO12" s="93"/>
      <c r="VKP12" s="93"/>
      <c r="VKQ12" s="93"/>
      <c r="VKR12" s="93"/>
      <c r="VKS12" s="93"/>
      <c r="VKT12" s="93"/>
      <c r="VKU12" s="93"/>
      <c r="VKV12" s="93"/>
      <c r="VKW12" s="93"/>
      <c r="VKX12" s="93"/>
      <c r="VKY12" s="93"/>
      <c r="VKZ12" s="93"/>
      <c r="VLA12" s="93"/>
      <c r="VLB12" s="93"/>
      <c r="VLC12" s="93"/>
      <c r="VLD12" s="93"/>
      <c r="VLE12" s="93"/>
      <c r="VLF12" s="93"/>
      <c r="VLG12" s="93"/>
      <c r="VLH12" s="93"/>
      <c r="VLI12" s="93"/>
      <c r="VLJ12" s="93"/>
      <c r="VLK12" s="93"/>
      <c r="VLL12" s="93"/>
      <c r="VLM12" s="93"/>
      <c r="VLN12" s="93"/>
      <c r="VLO12" s="93"/>
      <c r="VLP12" s="93"/>
      <c r="VLQ12" s="93"/>
      <c r="VLR12" s="93"/>
      <c r="VLS12" s="93"/>
      <c r="VLT12" s="93"/>
      <c r="VLU12" s="93"/>
      <c r="VLV12" s="93"/>
      <c r="VLW12" s="93"/>
      <c r="VLX12" s="93"/>
      <c r="VLY12" s="93"/>
      <c r="VLZ12" s="93"/>
      <c r="VMA12" s="93"/>
      <c r="VMB12" s="93"/>
      <c r="VMC12" s="93"/>
      <c r="VMD12" s="93"/>
      <c r="VME12" s="93"/>
      <c r="VMF12" s="93"/>
      <c r="VMG12" s="93"/>
      <c r="VMH12" s="93"/>
      <c r="VMI12" s="93"/>
      <c r="VMJ12" s="93"/>
      <c r="VMK12" s="93"/>
      <c r="VML12" s="93"/>
      <c r="VMM12" s="93"/>
      <c r="VMN12" s="93"/>
      <c r="VMO12" s="93"/>
      <c r="VMP12" s="93"/>
      <c r="VMQ12" s="93"/>
      <c r="VMR12" s="93"/>
      <c r="VMS12" s="93"/>
      <c r="VMT12" s="93"/>
      <c r="VMU12" s="93"/>
      <c r="VMV12" s="93"/>
      <c r="VMW12" s="93"/>
      <c r="VMX12" s="93"/>
      <c r="VMY12" s="93"/>
      <c r="VMZ12" s="93"/>
      <c r="VNA12" s="93"/>
      <c r="VNB12" s="93"/>
      <c r="VNC12" s="93"/>
      <c r="VND12" s="93"/>
      <c r="VNE12" s="93"/>
      <c r="VNF12" s="93"/>
      <c r="VNG12" s="93"/>
      <c r="VNH12" s="93"/>
      <c r="VNI12" s="93"/>
      <c r="VNJ12" s="93"/>
      <c r="VNK12" s="93"/>
      <c r="VNL12" s="93"/>
      <c r="VNM12" s="93"/>
      <c r="VNN12" s="93"/>
      <c r="VNO12" s="93"/>
      <c r="VNP12" s="93"/>
      <c r="VNQ12" s="93"/>
      <c r="VNR12" s="93"/>
      <c r="VNS12" s="93"/>
      <c r="VNT12" s="93"/>
      <c r="VNU12" s="93"/>
      <c r="VNV12" s="93"/>
      <c r="VNW12" s="93"/>
      <c r="VNX12" s="93"/>
      <c r="VNY12" s="93"/>
      <c r="VNZ12" s="93"/>
      <c r="VOA12" s="93"/>
      <c r="VOB12" s="93"/>
      <c r="VOC12" s="93"/>
      <c r="VOD12" s="93"/>
      <c r="VOE12" s="93"/>
      <c r="VOF12" s="93"/>
      <c r="VOG12" s="93"/>
      <c r="VOH12" s="93"/>
      <c r="VOI12" s="93"/>
      <c r="VOJ12" s="93"/>
      <c r="VOK12" s="93"/>
      <c r="VOL12" s="93"/>
      <c r="VOM12" s="93"/>
      <c r="VON12" s="93"/>
      <c r="VOO12" s="93"/>
      <c r="VOP12" s="93"/>
      <c r="VOQ12" s="93"/>
      <c r="VOR12" s="93"/>
      <c r="VOS12" s="93"/>
      <c r="VOT12" s="93"/>
      <c r="VOU12" s="93"/>
      <c r="VOV12" s="93"/>
      <c r="VOW12" s="93"/>
      <c r="VOX12" s="93"/>
      <c r="VOY12" s="93"/>
      <c r="VOZ12" s="93"/>
      <c r="VPA12" s="93"/>
      <c r="VPB12" s="93"/>
      <c r="VPC12" s="93"/>
      <c r="VPD12" s="93"/>
      <c r="VPE12" s="93"/>
      <c r="VPF12" s="93"/>
      <c r="VPG12" s="93"/>
      <c r="VPH12" s="93"/>
      <c r="VPI12" s="93"/>
      <c r="VPJ12" s="93"/>
      <c r="VPK12" s="93"/>
      <c r="VPL12" s="93"/>
      <c r="VPM12" s="93"/>
      <c r="VPN12" s="93"/>
      <c r="VPO12" s="93"/>
      <c r="VPP12" s="93"/>
      <c r="VPQ12" s="93"/>
      <c r="VPR12" s="93"/>
      <c r="VPS12" s="93"/>
      <c r="VPT12" s="93"/>
      <c r="VPU12" s="93"/>
      <c r="VPV12" s="93"/>
      <c r="VPW12" s="93"/>
      <c r="VPX12" s="93"/>
      <c r="VPY12" s="93"/>
      <c r="VPZ12" s="93"/>
      <c r="VQA12" s="93"/>
      <c r="VQB12" s="93"/>
      <c r="VQC12" s="93"/>
      <c r="VQD12" s="93"/>
      <c r="VQE12" s="93"/>
      <c r="VQF12" s="93"/>
      <c r="VQG12" s="93"/>
      <c r="VQH12" s="93"/>
      <c r="VQI12" s="93"/>
      <c r="VQJ12" s="93"/>
      <c r="VQK12" s="93"/>
      <c r="VQL12" s="93"/>
      <c r="VQM12" s="93"/>
      <c r="VQN12" s="93"/>
      <c r="VQO12" s="93"/>
      <c r="VQP12" s="93"/>
      <c r="VQQ12" s="93"/>
      <c r="VQR12" s="93"/>
      <c r="VQS12" s="93"/>
      <c r="VQT12" s="93"/>
      <c r="VQU12" s="93"/>
      <c r="VQV12" s="93"/>
      <c r="VQW12" s="93"/>
      <c r="VQX12" s="93"/>
      <c r="VQY12" s="93"/>
      <c r="VQZ12" s="93"/>
      <c r="VRA12" s="93"/>
      <c r="VRB12" s="93"/>
      <c r="VRC12" s="93"/>
      <c r="VRD12" s="93"/>
      <c r="VRE12" s="93"/>
      <c r="VRF12" s="93"/>
      <c r="VRG12" s="93"/>
      <c r="VRH12" s="93"/>
      <c r="VRI12" s="93"/>
      <c r="VRJ12" s="93"/>
      <c r="VRK12" s="93"/>
      <c r="VRL12" s="93"/>
      <c r="VRM12" s="93"/>
      <c r="VRN12" s="93"/>
      <c r="VRO12" s="93"/>
      <c r="VRP12" s="93"/>
      <c r="VRQ12" s="93"/>
      <c r="VRR12" s="93"/>
      <c r="VRS12" s="93"/>
      <c r="VRT12" s="93"/>
      <c r="VRU12" s="93"/>
      <c r="VRV12" s="93"/>
      <c r="VRW12" s="93"/>
      <c r="VRX12" s="93"/>
      <c r="VRY12" s="93"/>
      <c r="VRZ12" s="93"/>
      <c r="VSA12" s="93"/>
      <c r="VSB12" s="93"/>
      <c r="VSC12" s="93"/>
      <c r="VSD12" s="93"/>
      <c r="VSE12" s="93"/>
      <c r="VSF12" s="93"/>
      <c r="VSG12" s="93"/>
      <c r="VSH12" s="93"/>
      <c r="VSI12" s="93"/>
      <c r="VSJ12" s="93"/>
      <c r="VSK12" s="93"/>
      <c r="VSL12" s="93"/>
      <c r="VSM12" s="93"/>
      <c r="VSN12" s="93"/>
      <c r="VSO12" s="93"/>
      <c r="VSP12" s="93"/>
      <c r="VSQ12" s="93"/>
      <c r="VSR12" s="93"/>
      <c r="VSS12" s="93"/>
      <c r="VST12" s="93"/>
      <c r="VSU12" s="93"/>
      <c r="VSV12" s="93"/>
      <c r="VSW12" s="93"/>
      <c r="VSX12" s="93"/>
      <c r="VSY12" s="93"/>
      <c r="VSZ12" s="93"/>
      <c r="VTA12" s="93"/>
      <c r="VTB12" s="93"/>
      <c r="VTC12" s="93"/>
      <c r="VTD12" s="93"/>
      <c r="VTE12" s="93"/>
      <c r="VTF12" s="93"/>
      <c r="VTG12" s="93"/>
      <c r="VTH12" s="93"/>
      <c r="VTI12" s="93"/>
      <c r="VTJ12" s="93"/>
      <c r="VTK12" s="93"/>
      <c r="VTL12" s="93"/>
      <c r="VTM12" s="93"/>
      <c r="VTN12" s="93"/>
      <c r="VTO12" s="93"/>
      <c r="VTP12" s="93"/>
      <c r="VTQ12" s="93"/>
      <c r="VTR12" s="93"/>
      <c r="VTS12" s="93"/>
      <c r="VTT12" s="93"/>
      <c r="VTU12" s="93"/>
      <c r="VTV12" s="93"/>
      <c r="VTW12" s="93"/>
      <c r="VTX12" s="93"/>
      <c r="VTY12" s="93"/>
      <c r="VTZ12" s="93"/>
      <c r="VUA12" s="93"/>
      <c r="VUB12" s="93"/>
      <c r="VUC12" s="93"/>
      <c r="VUD12" s="93"/>
      <c r="VUE12" s="93"/>
      <c r="VUF12" s="93"/>
      <c r="VUG12" s="93"/>
      <c r="VUH12" s="93"/>
      <c r="VUI12" s="93"/>
      <c r="VUJ12" s="93"/>
      <c r="VUK12" s="93"/>
      <c r="VUL12" s="93"/>
      <c r="VUM12" s="93"/>
      <c r="VUN12" s="93"/>
      <c r="VUO12" s="93"/>
      <c r="VUP12" s="93"/>
      <c r="VUQ12" s="93"/>
      <c r="VUR12" s="93"/>
      <c r="VUS12" s="93"/>
      <c r="VUT12" s="93"/>
      <c r="VUU12" s="93"/>
      <c r="VUV12" s="93"/>
      <c r="VUW12" s="93"/>
      <c r="VUX12" s="93"/>
      <c r="VUY12" s="93"/>
      <c r="VUZ12" s="93"/>
      <c r="VVA12" s="93"/>
      <c r="VVB12" s="93"/>
      <c r="VVC12" s="93"/>
      <c r="VVD12" s="93"/>
      <c r="VVE12" s="93"/>
      <c r="VVF12" s="93"/>
      <c r="VVG12" s="93"/>
      <c r="VVH12" s="93"/>
      <c r="VVI12" s="93"/>
      <c r="VVJ12" s="93"/>
      <c r="VVK12" s="93"/>
      <c r="VVL12" s="93"/>
      <c r="VVM12" s="93"/>
      <c r="VVN12" s="93"/>
      <c r="VVO12" s="93"/>
      <c r="VVP12" s="93"/>
      <c r="VVQ12" s="93"/>
      <c r="VVR12" s="93"/>
      <c r="VVS12" s="93"/>
      <c r="VVT12" s="93"/>
      <c r="VVU12" s="93"/>
      <c r="VVV12" s="93"/>
      <c r="VVW12" s="93"/>
      <c r="VVX12" s="93"/>
      <c r="VVY12" s="93"/>
      <c r="VVZ12" s="93"/>
      <c r="VWA12" s="93"/>
      <c r="VWB12" s="93"/>
      <c r="VWC12" s="93"/>
      <c r="VWD12" s="93"/>
      <c r="VWE12" s="93"/>
      <c r="VWF12" s="93"/>
      <c r="VWG12" s="93"/>
      <c r="VWH12" s="93"/>
      <c r="VWI12" s="93"/>
      <c r="VWJ12" s="93"/>
      <c r="VWK12" s="93"/>
      <c r="VWL12" s="93"/>
      <c r="VWM12" s="93"/>
      <c r="VWN12" s="93"/>
      <c r="VWO12" s="93"/>
      <c r="VWP12" s="93"/>
      <c r="VWQ12" s="93"/>
      <c r="VWR12" s="93"/>
      <c r="VWS12" s="93"/>
      <c r="VWT12" s="93"/>
      <c r="VWU12" s="93"/>
      <c r="VWV12" s="93"/>
      <c r="VWW12" s="93"/>
      <c r="VWX12" s="93"/>
      <c r="VWY12" s="93"/>
      <c r="VWZ12" s="93"/>
      <c r="VXA12" s="93"/>
      <c r="VXB12" s="93"/>
      <c r="VXC12" s="93"/>
      <c r="VXD12" s="93"/>
      <c r="VXE12" s="93"/>
      <c r="VXF12" s="93"/>
      <c r="VXG12" s="93"/>
      <c r="VXH12" s="93"/>
      <c r="VXI12" s="93"/>
      <c r="VXJ12" s="93"/>
      <c r="VXK12" s="93"/>
      <c r="VXL12" s="93"/>
      <c r="VXM12" s="93"/>
      <c r="VXN12" s="93"/>
      <c r="VXO12" s="93"/>
      <c r="VXP12" s="93"/>
      <c r="VXQ12" s="93"/>
      <c r="VXR12" s="93"/>
      <c r="VXS12" s="93"/>
      <c r="VXT12" s="93"/>
      <c r="VXU12" s="93"/>
      <c r="VXV12" s="93"/>
      <c r="VXW12" s="93"/>
      <c r="VXX12" s="93"/>
      <c r="VXY12" s="93"/>
      <c r="VXZ12" s="93"/>
      <c r="VYA12" s="93"/>
      <c r="VYB12" s="93"/>
      <c r="VYC12" s="93"/>
      <c r="VYD12" s="93"/>
      <c r="VYE12" s="93"/>
      <c r="VYF12" s="93"/>
      <c r="VYG12" s="93"/>
      <c r="VYH12" s="93"/>
      <c r="VYI12" s="93"/>
      <c r="VYJ12" s="93"/>
      <c r="VYK12" s="93"/>
      <c r="VYL12" s="93"/>
      <c r="VYM12" s="93"/>
      <c r="VYN12" s="93"/>
      <c r="VYO12" s="93"/>
      <c r="VYP12" s="93"/>
      <c r="VYQ12" s="93"/>
      <c r="VYR12" s="93"/>
      <c r="VYS12" s="93"/>
      <c r="VYT12" s="93"/>
      <c r="VYU12" s="93"/>
      <c r="VYV12" s="93"/>
      <c r="VYW12" s="93"/>
      <c r="VYX12" s="93"/>
      <c r="VYY12" s="93"/>
      <c r="VYZ12" s="93"/>
      <c r="VZA12" s="93"/>
      <c r="VZB12" s="93"/>
      <c r="VZC12" s="93"/>
      <c r="VZD12" s="93"/>
      <c r="VZE12" s="93"/>
      <c r="VZF12" s="93"/>
      <c r="VZG12" s="93"/>
      <c r="VZH12" s="93"/>
      <c r="VZI12" s="93"/>
      <c r="VZJ12" s="93"/>
      <c r="VZK12" s="93"/>
      <c r="VZL12" s="93"/>
      <c r="VZM12" s="93"/>
      <c r="VZN12" s="93"/>
      <c r="VZO12" s="93"/>
      <c r="VZP12" s="93"/>
      <c r="VZQ12" s="93"/>
      <c r="VZR12" s="93"/>
      <c r="VZS12" s="93"/>
      <c r="VZT12" s="93"/>
      <c r="VZU12" s="93"/>
      <c r="VZV12" s="93"/>
      <c r="VZW12" s="93"/>
      <c r="VZX12" s="93"/>
      <c r="VZY12" s="93"/>
      <c r="VZZ12" s="93"/>
      <c r="WAA12" s="93"/>
      <c r="WAB12" s="93"/>
      <c r="WAC12" s="93"/>
      <c r="WAD12" s="93"/>
      <c r="WAE12" s="93"/>
      <c r="WAF12" s="93"/>
      <c r="WAG12" s="93"/>
      <c r="WAH12" s="93"/>
      <c r="WAI12" s="93"/>
      <c r="WAJ12" s="93"/>
      <c r="WAK12" s="93"/>
      <c r="WAL12" s="93"/>
      <c r="WAM12" s="93"/>
      <c r="WAN12" s="93"/>
      <c r="WAO12" s="93"/>
      <c r="WAP12" s="93"/>
      <c r="WAQ12" s="93"/>
      <c r="WAR12" s="93"/>
      <c r="WAS12" s="93"/>
      <c r="WAT12" s="93"/>
      <c r="WAU12" s="93"/>
      <c r="WAV12" s="93"/>
      <c r="WAW12" s="93"/>
      <c r="WAX12" s="93"/>
      <c r="WAY12" s="93"/>
      <c r="WAZ12" s="93"/>
      <c r="WBA12" s="93"/>
      <c r="WBB12" s="93"/>
      <c r="WBC12" s="93"/>
      <c r="WBD12" s="93"/>
      <c r="WBE12" s="93"/>
      <c r="WBF12" s="93"/>
      <c r="WBG12" s="93"/>
      <c r="WBH12" s="93"/>
      <c r="WBI12" s="93"/>
      <c r="WBJ12" s="93"/>
      <c r="WBK12" s="93"/>
      <c r="WBL12" s="93"/>
      <c r="WBM12" s="93"/>
      <c r="WBN12" s="93"/>
      <c r="WBO12" s="93"/>
      <c r="WBP12" s="93"/>
      <c r="WBQ12" s="93"/>
      <c r="WBR12" s="93"/>
      <c r="WBS12" s="93"/>
      <c r="WBT12" s="93"/>
      <c r="WBU12" s="93"/>
      <c r="WBV12" s="93"/>
      <c r="WBW12" s="93"/>
      <c r="WBX12" s="93"/>
      <c r="WBY12" s="93"/>
      <c r="WBZ12" s="93"/>
      <c r="WCA12" s="93"/>
      <c r="WCB12" s="93"/>
      <c r="WCC12" s="93"/>
      <c r="WCD12" s="93"/>
      <c r="WCE12" s="93"/>
      <c r="WCF12" s="93"/>
      <c r="WCG12" s="93"/>
      <c r="WCH12" s="93"/>
      <c r="WCI12" s="93"/>
      <c r="WCJ12" s="93"/>
      <c r="WCK12" s="93"/>
      <c r="WCL12" s="93"/>
      <c r="WCM12" s="93"/>
      <c r="WCN12" s="93"/>
      <c r="WCO12" s="93"/>
      <c r="WCP12" s="93"/>
      <c r="WCQ12" s="93"/>
      <c r="WCR12" s="93"/>
      <c r="WCS12" s="93"/>
      <c r="WCT12" s="93"/>
      <c r="WCU12" s="93"/>
      <c r="WCV12" s="93"/>
      <c r="WCW12" s="93"/>
      <c r="WCX12" s="93"/>
      <c r="WCY12" s="93"/>
      <c r="WCZ12" s="93"/>
      <c r="WDA12" s="93"/>
      <c r="WDB12" s="93"/>
      <c r="WDC12" s="93"/>
      <c r="WDD12" s="93"/>
      <c r="WDE12" s="93"/>
      <c r="WDF12" s="93"/>
      <c r="WDG12" s="93"/>
      <c r="WDH12" s="93"/>
      <c r="WDI12" s="93"/>
      <c r="WDJ12" s="93"/>
      <c r="WDK12" s="93"/>
      <c r="WDL12" s="93"/>
      <c r="WDM12" s="93"/>
      <c r="WDN12" s="93"/>
      <c r="WDO12" s="93"/>
      <c r="WDP12" s="93"/>
      <c r="WDQ12" s="93"/>
      <c r="WDR12" s="93"/>
      <c r="WDS12" s="93"/>
      <c r="WDT12" s="93"/>
      <c r="WDU12" s="93"/>
      <c r="WDV12" s="93"/>
      <c r="WDW12" s="93"/>
      <c r="WDX12" s="93"/>
      <c r="WDY12" s="93"/>
      <c r="WDZ12" s="93"/>
      <c r="WEA12" s="93"/>
      <c r="WEB12" s="93"/>
      <c r="WEC12" s="93"/>
      <c r="WED12" s="93"/>
      <c r="WEE12" s="93"/>
      <c r="WEF12" s="93"/>
      <c r="WEG12" s="93"/>
      <c r="WEH12" s="93"/>
      <c r="WEI12" s="93"/>
      <c r="WEJ12" s="93"/>
      <c r="WEK12" s="93"/>
      <c r="WEL12" s="93"/>
      <c r="WEM12" s="93"/>
      <c r="WEN12" s="93"/>
      <c r="WEO12" s="93"/>
      <c r="WEP12" s="93"/>
      <c r="WEQ12" s="93"/>
      <c r="WER12" s="93"/>
      <c r="WES12" s="93"/>
      <c r="WET12" s="93"/>
      <c r="WEU12" s="93"/>
      <c r="WEV12" s="93"/>
      <c r="WEW12" s="93"/>
      <c r="WEX12" s="93"/>
      <c r="WEY12" s="93"/>
      <c r="WEZ12" s="93"/>
      <c r="WFA12" s="93"/>
      <c r="WFB12" s="93"/>
      <c r="WFC12" s="93"/>
      <c r="WFD12" s="93"/>
      <c r="WFE12" s="93"/>
      <c r="WFF12" s="93"/>
      <c r="WFG12" s="93"/>
      <c r="WFH12" s="93"/>
      <c r="WFI12" s="93"/>
      <c r="WFJ12" s="93"/>
      <c r="WFK12" s="93"/>
      <c r="WFL12" s="93"/>
      <c r="WFM12" s="93"/>
      <c r="WFN12" s="93"/>
      <c r="WFO12" s="93"/>
      <c r="WFP12" s="93"/>
      <c r="WFQ12" s="93"/>
      <c r="WFR12" s="93"/>
      <c r="WFS12" s="93"/>
      <c r="WFT12" s="93"/>
      <c r="WFU12" s="93"/>
      <c r="WFV12" s="93"/>
      <c r="WFW12" s="93"/>
      <c r="WFX12" s="93"/>
      <c r="WFY12" s="93"/>
      <c r="WFZ12" s="93"/>
      <c r="WGA12" s="93"/>
      <c r="WGB12" s="93"/>
      <c r="WGC12" s="93"/>
      <c r="WGD12" s="93"/>
      <c r="WGE12" s="93"/>
      <c r="WGF12" s="93"/>
      <c r="WGG12" s="93"/>
      <c r="WGH12" s="93"/>
      <c r="WGI12" s="93"/>
      <c r="WGJ12" s="93"/>
      <c r="WGK12" s="93"/>
      <c r="WGL12" s="93"/>
      <c r="WGM12" s="93"/>
      <c r="WGN12" s="93"/>
      <c r="WGO12" s="93"/>
      <c r="WGP12" s="93"/>
      <c r="WGQ12" s="93"/>
      <c r="WGR12" s="93"/>
      <c r="WGS12" s="93"/>
      <c r="WGT12" s="93"/>
      <c r="WGU12" s="93"/>
      <c r="WGV12" s="93"/>
      <c r="WGW12" s="93"/>
      <c r="WGX12" s="93"/>
      <c r="WGY12" s="93"/>
      <c r="WGZ12" s="93"/>
      <c r="WHA12" s="93"/>
      <c r="WHB12" s="93"/>
      <c r="WHC12" s="93"/>
      <c r="WHD12" s="93"/>
      <c r="WHE12" s="93"/>
      <c r="WHF12" s="93"/>
      <c r="WHG12" s="93"/>
      <c r="WHH12" s="93"/>
      <c r="WHI12" s="93"/>
      <c r="WHJ12" s="93"/>
      <c r="WHK12" s="93"/>
      <c r="WHL12" s="93"/>
      <c r="WHM12" s="93"/>
      <c r="WHN12" s="93"/>
      <c r="WHO12" s="93"/>
      <c r="WHP12" s="93"/>
      <c r="WHQ12" s="93"/>
      <c r="WHR12" s="93"/>
      <c r="WHS12" s="93"/>
      <c r="WHT12" s="93"/>
      <c r="WHU12" s="93"/>
      <c r="WHV12" s="93"/>
      <c r="WHW12" s="93"/>
      <c r="WHX12" s="93"/>
      <c r="WHY12" s="93"/>
      <c r="WHZ12" s="93"/>
      <c r="WIA12" s="93"/>
      <c r="WIB12" s="93"/>
      <c r="WIC12" s="93"/>
      <c r="WID12" s="93"/>
      <c r="WIE12" s="93"/>
      <c r="WIF12" s="93"/>
      <c r="WIG12" s="93"/>
      <c r="WIH12" s="93"/>
      <c r="WII12" s="93"/>
      <c r="WIJ12" s="93"/>
      <c r="WIK12" s="93"/>
      <c r="WIL12" s="93"/>
      <c r="WIM12" s="93"/>
      <c r="WIN12" s="93"/>
      <c r="WIO12" s="93"/>
      <c r="WIP12" s="93"/>
      <c r="WIQ12" s="93"/>
      <c r="WIR12" s="93"/>
      <c r="WIS12" s="93"/>
      <c r="WIT12" s="93"/>
      <c r="WIU12" s="93"/>
      <c r="WIV12" s="93"/>
      <c r="WIW12" s="93"/>
      <c r="WIX12" s="93"/>
      <c r="WIY12" s="93"/>
      <c r="WIZ12" s="93"/>
      <c r="WJA12" s="93"/>
      <c r="WJB12" s="93"/>
      <c r="WJC12" s="93"/>
      <c r="WJD12" s="93"/>
      <c r="WJE12" s="93"/>
      <c r="WJF12" s="93"/>
      <c r="WJG12" s="93"/>
      <c r="WJH12" s="93"/>
      <c r="WJI12" s="93"/>
      <c r="WJJ12" s="93"/>
      <c r="WJK12" s="93"/>
      <c r="WJL12" s="93"/>
      <c r="WJM12" s="93"/>
      <c r="WJN12" s="93"/>
      <c r="WJO12" s="93"/>
      <c r="WJP12" s="93"/>
      <c r="WJQ12" s="93"/>
      <c r="WJR12" s="93"/>
      <c r="WJS12" s="93"/>
      <c r="WJT12" s="93"/>
      <c r="WJU12" s="93"/>
      <c r="WJV12" s="93"/>
      <c r="WJW12" s="93"/>
      <c r="WJX12" s="93"/>
      <c r="WJY12" s="93"/>
      <c r="WJZ12" s="93"/>
      <c r="WKA12" s="93"/>
      <c r="WKB12" s="93"/>
      <c r="WKC12" s="93"/>
      <c r="WKD12" s="93"/>
      <c r="WKE12" s="93"/>
      <c r="WKF12" s="93"/>
      <c r="WKG12" s="93"/>
      <c r="WKH12" s="93"/>
      <c r="WKI12" s="93"/>
      <c r="WKJ12" s="93"/>
      <c r="WKK12" s="93"/>
      <c r="WKL12" s="93"/>
      <c r="WKM12" s="93"/>
      <c r="WKN12" s="93"/>
      <c r="WKO12" s="93"/>
      <c r="WKP12" s="93"/>
      <c r="WKQ12" s="93"/>
      <c r="WKR12" s="93"/>
      <c r="WKS12" s="93"/>
      <c r="WKT12" s="93"/>
      <c r="WKU12" s="93"/>
      <c r="WKV12" s="93"/>
      <c r="WKW12" s="93"/>
      <c r="WKX12" s="93"/>
      <c r="WKY12" s="93"/>
      <c r="WKZ12" s="93"/>
      <c r="WLA12" s="93"/>
      <c r="WLB12" s="93"/>
      <c r="WLC12" s="93"/>
      <c r="WLD12" s="93"/>
      <c r="WLE12" s="93"/>
      <c r="WLF12" s="93"/>
      <c r="WLG12" s="93"/>
      <c r="WLH12" s="93"/>
      <c r="WLI12" s="93"/>
      <c r="WLJ12" s="93"/>
      <c r="WLK12" s="93"/>
      <c r="WLL12" s="93"/>
      <c r="WLM12" s="93"/>
      <c r="WLN12" s="93"/>
      <c r="WLO12" s="93"/>
      <c r="WLP12" s="93"/>
      <c r="WLQ12" s="93"/>
      <c r="WLR12" s="93"/>
      <c r="WLS12" s="93"/>
      <c r="WLT12" s="93"/>
      <c r="WLU12" s="93"/>
      <c r="WLV12" s="93"/>
      <c r="WLW12" s="93"/>
      <c r="WLX12" s="93"/>
      <c r="WLY12" s="93"/>
      <c r="WLZ12" s="93"/>
      <c r="WMA12" s="93"/>
      <c r="WMB12" s="93"/>
      <c r="WMC12" s="93"/>
      <c r="WMD12" s="93"/>
      <c r="WME12" s="93"/>
      <c r="WMF12" s="93"/>
      <c r="WMG12" s="93"/>
      <c r="WMH12" s="93"/>
      <c r="WMI12" s="93"/>
      <c r="WMJ12" s="93"/>
      <c r="WMK12" s="93"/>
      <c r="WML12" s="93"/>
      <c r="WMM12" s="93"/>
      <c r="WMN12" s="93"/>
      <c r="WMO12" s="93"/>
      <c r="WMP12" s="93"/>
      <c r="WMQ12" s="93"/>
      <c r="WMR12" s="93"/>
      <c r="WMS12" s="93"/>
      <c r="WMT12" s="93"/>
      <c r="WMU12" s="93"/>
      <c r="WMV12" s="93"/>
      <c r="WMW12" s="93"/>
      <c r="WMX12" s="93"/>
      <c r="WMY12" s="93"/>
      <c r="WMZ12" s="93"/>
      <c r="WNA12" s="93"/>
      <c r="WNB12" s="93"/>
      <c r="WNC12" s="93"/>
      <c r="WND12" s="93"/>
      <c r="WNE12" s="93"/>
      <c r="WNF12" s="93"/>
      <c r="WNG12" s="93"/>
      <c r="WNH12" s="93"/>
      <c r="WNI12" s="93"/>
      <c r="WNJ12" s="93"/>
      <c r="WNK12" s="93"/>
      <c r="WNL12" s="93"/>
      <c r="WNM12" s="93"/>
      <c r="WNN12" s="93"/>
      <c r="WNO12" s="93"/>
      <c r="WNP12" s="93"/>
      <c r="WNQ12" s="93"/>
      <c r="WNR12" s="93"/>
      <c r="WNS12" s="93"/>
      <c r="WNT12" s="93"/>
      <c r="WNU12" s="93"/>
      <c r="WNV12" s="93"/>
      <c r="WNW12" s="93"/>
      <c r="WNX12" s="93"/>
      <c r="WNY12" s="93"/>
      <c r="WNZ12" s="93"/>
      <c r="WOA12" s="93"/>
      <c r="WOB12" s="93"/>
      <c r="WOC12" s="93"/>
      <c r="WOD12" s="93"/>
      <c r="WOE12" s="93"/>
      <c r="WOF12" s="93"/>
      <c r="WOG12" s="93"/>
      <c r="WOH12" s="93"/>
      <c r="WOI12" s="93"/>
      <c r="WOJ12" s="93"/>
      <c r="WOK12" s="93"/>
      <c r="WOL12" s="93"/>
      <c r="WOM12" s="93"/>
      <c r="WON12" s="93"/>
      <c r="WOO12" s="93"/>
      <c r="WOP12" s="93"/>
      <c r="WOQ12" s="93"/>
      <c r="WOR12" s="93"/>
      <c r="WOS12" s="93"/>
      <c r="WOT12" s="93"/>
      <c r="WOU12" s="93"/>
      <c r="WOV12" s="93"/>
      <c r="WOW12" s="93"/>
      <c r="WOX12" s="93"/>
      <c r="WOY12" s="93"/>
      <c r="WOZ12" s="93"/>
      <c r="WPA12" s="93"/>
      <c r="WPB12" s="93"/>
      <c r="WPC12" s="93"/>
      <c r="WPD12" s="93"/>
      <c r="WPE12" s="93"/>
      <c r="WPF12" s="93"/>
      <c r="WPG12" s="93"/>
      <c r="WPH12" s="93"/>
      <c r="WPI12" s="93"/>
      <c r="WPJ12" s="93"/>
      <c r="WPK12" s="93"/>
      <c r="WPL12" s="93"/>
      <c r="WPM12" s="93"/>
      <c r="WPN12" s="93"/>
      <c r="WPO12" s="93"/>
      <c r="WPP12" s="93"/>
      <c r="WPQ12" s="93"/>
      <c r="WPR12" s="93"/>
      <c r="WPS12" s="93"/>
      <c r="WPT12" s="93"/>
      <c r="WPU12" s="93"/>
      <c r="WPV12" s="93"/>
      <c r="WPW12" s="93"/>
      <c r="WPX12" s="93"/>
      <c r="WPY12" s="93"/>
      <c r="WPZ12" s="93"/>
      <c r="WQA12" s="93"/>
      <c r="WQB12" s="93"/>
      <c r="WQC12" s="93"/>
      <c r="WQD12" s="93"/>
      <c r="WQE12" s="93"/>
      <c r="WQF12" s="93"/>
      <c r="WQG12" s="93"/>
      <c r="WQH12" s="93"/>
      <c r="WQI12" s="93"/>
      <c r="WQJ12" s="93"/>
      <c r="WQK12" s="93"/>
      <c r="WQL12" s="93"/>
      <c r="WQM12" s="93"/>
      <c r="WQN12" s="93"/>
      <c r="WQO12" s="93"/>
      <c r="WQP12" s="93"/>
      <c r="WQQ12" s="93"/>
      <c r="WQR12" s="93"/>
      <c r="WQS12" s="93"/>
      <c r="WQT12" s="93"/>
      <c r="WQU12" s="93"/>
      <c r="WQV12" s="93"/>
      <c r="WQW12" s="93"/>
      <c r="WQX12" s="93"/>
      <c r="WQY12" s="93"/>
      <c r="WQZ12" s="93"/>
      <c r="WRA12" s="93"/>
      <c r="WRB12" s="93"/>
      <c r="WRC12" s="93"/>
      <c r="WRD12" s="93"/>
      <c r="WRE12" s="93"/>
      <c r="WRF12" s="93"/>
      <c r="WRG12" s="93"/>
      <c r="WRH12" s="93"/>
      <c r="WRI12" s="93"/>
      <c r="WRJ12" s="93"/>
      <c r="WRK12" s="93"/>
      <c r="WRL12" s="93"/>
      <c r="WRM12" s="93"/>
      <c r="WRN12" s="93"/>
      <c r="WRO12" s="93"/>
      <c r="WRP12" s="93"/>
      <c r="WRQ12" s="93"/>
      <c r="WRR12" s="93"/>
      <c r="WRS12" s="93"/>
      <c r="WRT12" s="93"/>
      <c r="WRU12" s="93"/>
      <c r="WRV12" s="93"/>
      <c r="WRW12" s="93"/>
      <c r="WRX12" s="93"/>
      <c r="WRY12" s="93"/>
      <c r="WRZ12" s="93"/>
      <c r="WSA12" s="93"/>
      <c r="WSB12" s="93"/>
      <c r="WSC12" s="93"/>
      <c r="WSD12" s="93"/>
      <c r="WSE12" s="93"/>
      <c r="WSF12" s="93"/>
      <c r="WSG12" s="93"/>
      <c r="WSH12" s="93"/>
      <c r="WSI12" s="93"/>
      <c r="WSJ12" s="93"/>
      <c r="WSK12" s="93"/>
      <c r="WSL12" s="93"/>
      <c r="WSM12" s="93"/>
      <c r="WSN12" s="93"/>
      <c r="WSO12" s="93"/>
      <c r="WSP12" s="93"/>
      <c r="WSQ12" s="93"/>
      <c r="WSR12" s="93"/>
      <c r="WSS12" s="93"/>
      <c r="WST12" s="93"/>
      <c r="WSU12" s="93"/>
      <c r="WSV12" s="93"/>
      <c r="WSW12" s="93"/>
      <c r="WSX12" s="93"/>
      <c r="WSY12" s="93"/>
      <c r="WSZ12" s="93"/>
      <c r="WTA12" s="93"/>
      <c r="WTB12" s="93"/>
      <c r="WTC12" s="93"/>
      <c r="WTD12" s="93"/>
      <c r="WTE12" s="93"/>
      <c r="WTF12" s="93"/>
      <c r="WTG12" s="93"/>
      <c r="WTH12" s="93"/>
      <c r="WTI12" s="93"/>
      <c r="WTJ12" s="93"/>
      <c r="WTK12" s="93"/>
      <c r="WTL12" s="93"/>
      <c r="WTM12" s="93"/>
      <c r="WTN12" s="93"/>
      <c r="WTO12" s="93"/>
      <c r="WTP12" s="93"/>
      <c r="WTQ12" s="93"/>
      <c r="WTR12" s="93"/>
      <c r="WTS12" s="93"/>
      <c r="WTT12" s="93"/>
      <c r="WTU12" s="93"/>
      <c r="WTV12" s="93"/>
      <c r="WTW12" s="93"/>
      <c r="WTX12" s="93"/>
      <c r="WTY12" s="93"/>
      <c r="WTZ12" s="93"/>
      <c r="WUA12" s="93"/>
      <c r="WUB12" s="93"/>
      <c r="WUC12" s="93"/>
      <c r="WUD12" s="93"/>
      <c r="WUE12" s="93"/>
      <c r="WUF12" s="93"/>
      <c r="WUG12" s="93"/>
      <c r="WUH12" s="93"/>
      <c r="WUI12" s="93"/>
      <c r="WUJ12" s="93"/>
      <c r="WUK12" s="93"/>
      <c r="WUL12" s="93"/>
      <c r="WUM12" s="93"/>
      <c r="WUN12" s="93"/>
      <c r="WUO12" s="93"/>
      <c r="WUP12" s="93"/>
      <c r="WUQ12" s="93"/>
      <c r="WUR12" s="93"/>
      <c r="WUS12" s="93"/>
      <c r="WUT12" s="93"/>
      <c r="WUU12" s="93"/>
      <c r="WUV12" s="93"/>
      <c r="WUW12" s="93"/>
      <c r="WUX12" s="93"/>
      <c r="WUY12" s="93"/>
      <c r="WUZ12" s="93"/>
      <c r="WVA12" s="93"/>
      <c r="WVB12" s="93"/>
      <c r="WVC12" s="93"/>
      <c r="WVD12" s="93"/>
      <c r="WVE12" s="93"/>
      <c r="WVF12" s="93"/>
      <c r="WVG12" s="93"/>
      <c r="WVH12" s="93"/>
      <c r="WVI12" s="93"/>
      <c r="WVJ12" s="93"/>
      <c r="WVK12" s="93"/>
      <c r="WVL12" s="93"/>
      <c r="WVM12" s="93"/>
      <c r="WVN12" s="93"/>
      <c r="WVO12" s="93"/>
      <c r="WVP12" s="93"/>
      <c r="WVQ12" s="93"/>
      <c r="WVR12" s="93"/>
      <c r="WVS12" s="93"/>
      <c r="WVT12" s="93"/>
      <c r="WVU12" s="93"/>
      <c r="WVV12" s="93"/>
      <c r="WVW12" s="93"/>
      <c r="WVX12" s="93"/>
      <c r="WVY12" s="93"/>
      <c r="WVZ12" s="93"/>
      <c r="WWA12" s="93"/>
      <c r="WWB12" s="93"/>
      <c r="WWC12" s="93"/>
      <c r="WWD12" s="93"/>
      <c r="WWE12" s="93"/>
      <c r="WWF12" s="93"/>
      <c r="WWG12" s="93"/>
      <c r="WWH12" s="93"/>
      <c r="WWI12" s="93"/>
      <c r="WWJ12" s="93"/>
      <c r="WWK12" s="93"/>
      <c r="WWL12" s="93"/>
      <c r="WWM12" s="93"/>
      <c r="WWN12" s="93"/>
      <c r="WWO12" s="93"/>
      <c r="WWP12" s="93"/>
      <c r="WWQ12" s="93"/>
      <c r="WWR12" s="93"/>
      <c r="WWS12" s="93"/>
      <c r="WWT12" s="93"/>
      <c r="WWU12" s="93"/>
      <c r="WWV12" s="93"/>
      <c r="WWW12" s="93"/>
      <c r="WWX12" s="93"/>
      <c r="WWY12" s="93"/>
      <c r="WWZ12" s="93"/>
      <c r="WXA12" s="93"/>
      <c r="WXB12" s="93"/>
      <c r="WXC12" s="93"/>
      <c r="WXD12" s="93"/>
      <c r="WXE12" s="93"/>
      <c r="WXF12" s="93"/>
      <c r="WXG12" s="93"/>
      <c r="WXH12" s="93"/>
      <c r="WXI12" s="93"/>
      <c r="WXJ12" s="93"/>
      <c r="WXK12" s="93"/>
      <c r="WXL12" s="93"/>
      <c r="WXM12" s="93"/>
      <c r="WXN12" s="93"/>
      <c r="WXO12" s="93"/>
      <c r="WXP12" s="93"/>
      <c r="WXQ12" s="93"/>
      <c r="WXR12" s="93"/>
      <c r="WXS12" s="93"/>
      <c r="WXT12" s="93"/>
      <c r="WXU12" s="93"/>
      <c r="WXV12" s="93"/>
      <c r="WXW12" s="93"/>
      <c r="WXX12" s="93"/>
      <c r="WXY12" s="93"/>
      <c r="WXZ12" s="93"/>
      <c r="WYA12" s="93"/>
      <c r="WYB12" s="93"/>
      <c r="WYC12" s="93"/>
      <c r="WYD12" s="93"/>
      <c r="WYE12" s="93"/>
      <c r="WYF12" s="93"/>
      <c r="WYG12" s="93"/>
      <c r="WYH12" s="93"/>
      <c r="WYI12" s="93"/>
      <c r="WYJ12" s="93"/>
      <c r="WYK12" s="93"/>
      <c r="WYL12" s="93"/>
      <c r="WYM12" s="93"/>
      <c r="WYN12" s="93"/>
      <c r="WYO12" s="93"/>
      <c r="WYP12" s="93"/>
      <c r="WYQ12" s="93"/>
      <c r="WYR12" s="93"/>
      <c r="WYS12" s="93"/>
      <c r="WYT12" s="93"/>
      <c r="WYU12" s="93"/>
      <c r="WYV12" s="93"/>
      <c r="WYW12" s="93"/>
      <c r="WYX12" s="93"/>
      <c r="WYY12" s="93"/>
      <c r="WYZ12" s="93"/>
      <c r="WZA12" s="93"/>
      <c r="WZB12" s="93"/>
      <c r="WZC12" s="93"/>
      <c r="WZD12" s="93"/>
      <c r="WZE12" s="93"/>
      <c r="WZF12" s="93"/>
      <c r="WZG12" s="93"/>
      <c r="WZH12" s="93"/>
      <c r="WZI12" s="93"/>
      <c r="WZJ12" s="93"/>
      <c r="WZK12" s="93"/>
      <c r="WZL12" s="93"/>
      <c r="WZM12" s="93"/>
      <c r="WZN12" s="93"/>
      <c r="WZO12" s="93"/>
      <c r="WZP12" s="93"/>
      <c r="WZQ12" s="93"/>
      <c r="WZR12" s="93"/>
      <c r="WZS12" s="93"/>
      <c r="WZT12" s="93"/>
      <c r="WZU12" s="93"/>
      <c r="WZV12" s="93"/>
      <c r="WZW12" s="93"/>
      <c r="WZX12" s="93"/>
      <c r="WZY12" s="93"/>
      <c r="WZZ12" s="93"/>
      <c r="XAA12" s="93"/>
      <c r="XAB12" s="93"/>
      <c r="XAC12" s="93"/>
      <c r="XAD12" s="93"/>
      <c r="XAE12" s="93"/>
      <c r="XAF12" s="93"/>
      <c r="XAG12" s="93"/>
      <c r="XAH12" s="93"/>
      <c r="XAI12" s="93"/>
      <c r="XAJ12" s="93"/>
      <c r="XAK12" s="93"/>
      <c r="XAL12" s="93"/>
      <c r="XAM12" s="93"/>
      <c r="XAN12" s="93"/>
      <c r="XAO12" s="93"/>
      <c r="XAP12" s="93"/>
      <c r="XAQ12" s="93"/>
      <c r="XAR12" s="93"/>
      <c r="XAS12" s="93"/>
      <c r="XAT12" s="93"/>
      <c r="XAU12" s="93"/>
      <c r="XAV12" s="93"/>
      <c r="XAW12" s="93"/>
      <c r="XAX12" s="93"/>
      <c r="XAY12" s="93"/>
      <c r="XAZ12" s="93"/>
      <c r="XBA12" s="93"/>
      <c r="XBB12" s="93"/>
      <c r="XBC12" s="93"/>
      <c r="XBD12" s="93"/>
      <c r="XBE12" s="93"/>
      <c r="XBF12" s="93"/>
      <c r="XBG12" s="93"/>
      <c r="XBH12" s="93"/>
      <c r="XBI12" s="93"/>
      <c r="XBJ12" s="93"/>
      <c r="XBK12" s="93"/>
      <c r="XBL12" s="93"/>
      <c r="XBM12" s="93"/>
      <c r="XBN12" s="93"/>
      <c r="XBO12" s="93"/>
      <c r="XBP12" s="93"/>
      <c r="XBQ12" s="93"/>
      <c r="XBR12" s="93"/>
      <c r="XBS12" s="93"/>
      <c r="XBT12" s="93"/>
      <c r="XBU12" s="93"/>
      <c r="XBV12" s="93"/>
      <c r="XBW12" s="93"/>
      <c r="XBX12" s="93"/>
      <c r="XBY12" s="93"/>
      <c r="XBZ12" s="93"/>
      <c r="XCA12" s="93"/>
      <c r="XCB12" s="93"/>
      <c r="XCC12" s="93"/>
      <c r="XCD12" s="93"/>
      <c r="XCE12" s="93"/>
      <c r="XCF12" s="93"/>
      <c r="XCG12" s="93"/>
      <c r="XCH12" s="93"/>
      <c r="XCI12" s="93"/>
      <c r="XCJ12" s="93"/>
      <c r="XCK12" s="93"/>
      <c r="XCL12" s="93"/>
      <c r="XCM12" s="93"/>
      <c r="XCN12" s="93"/>
      <c r="XCO12" s="93"/>
      <c r="XCP12" s="93"/>
      <c r="XCQ12" s="93"/>
      <c r="XCR12" s="93"/>
      <c r="XCS12" s="93"/>
      <c r="XCT12" s="93"/>
      <c r="XCU12" s="93"/>
      <c r="XCV12" s="93"/>
      <c r="XCW12" s="93"/>
      <c r="XCX12" s="93"/>
      <c r="XCY12" s="93"/>
      <c r="XCZ12" s="93"/>
      <c r="XDA12" s="93"/>
      <c r="XDB12" s="93"/>
      <c r="XDC12" s="93"/>
      <c r="XDD12" s="93"/>
      <c r="XDE12" s="93"/>
      <c r="XDF12" s="93"/>
      <c r="XDG12" s="93"/>
      <c r="XDH12" s="93"/>
      <c r="XDI12" s="93"/>
      <c r="XDJ12" s="93"/>
      <c r="XDK12" s="93"/>
      <c r="XDL12" s="93"/>
      <c r="XDM12" s="93"/>
      <c r="XDN12" s="93"/>
      <c r="XDO12" s="93"/>
      <c r="XDP12" s="93"/>
      <c r="XDQ12" s="93"/>
      <c r="XDR12" s="93"/>
      <c r="XDS12" s="93"/>
      <c r="XDT12" s="93"/>
      <c r="XDU12" s="93"/>
      <c r="XDV12" s="93"/>
      <c r="XDW12" s="93"/>
      <c r="XDX12" s="93"/>
      <c r="XDY12" s="93"/>
      <c r="XDZ12" s="93"/>
      <c r="XEA12" s="93"/>
      <c r="XEB12" s="93"/>
      <c r="XEC12" s="93"/>
      <c r="XED12" s="93"/>
      <c r="XEE12" s="93"/>
      <c r="XEF12" s="93"/>
      <c r="XEG12" s="93"/>
      <c r="XEH12" s="93"/>
      <c r="XEI12" s="93"/>
      <c r="XEJ12" s="93"/>
      <c r="XEK12" s="93"/>
      <c r="XEL12" s="93"/>
      <c r="XEM12" s="93"/>
      <c r="XEN12" s="93"/>
      <c r="XEO12" s="93"/>
      <c r="XEP12" s="93"/>
      <c r="XEQ12" s="93"/>
      <c r="XER12" s="93"/>
      <c r="XES12" s="93"/>
      <c r="XET12" s="93"/>
      <c r="XEU12" s="93"/>
      <c r="XEV12" s="93"/>
      <c r="XEW12" s="93"/>
      <c r="XEX12" s="93"/>
      <c r="XEY12" s="93"/>
      <c r="XEZ12" s="93"/>
      <c r="XFA12" s="93"/>
      <c r="XFB12" s="93"/>
      <c r="XFC12" s="93"/>
      <c r="XFD12" s="93"/>
    </row>
    <row r="13" spans="1:16384" s="73" customFormat="1" x14ac:dyDescent="0.25">
      <c r="A13" s="94"/>
      <c r="B13" s="94"/>
      <c r="C13" s="94"/>
      <c r="D13" s="94"/>
      <c r="E13" s="94"/>
      <c r="F13" s="94"/>
      <c r="G13" s="94"/>
      <c r="H13" s="94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93"/>
      <c r="AI13" s="93"/>
      <c r="AJ13" s="93"/>
      <c r="AK13" s="93"/>
      <c r="AL13" s="93"/>
      <c r="AM13" s="93"/>
      <c r="AN13" s="93"/>
      <c r="AO13" s="93"/>
      <c r="AP13" s="93"/>
      <c r="AQ13" s="93"/>
      <c r="AR13" s="93"/>
      <c r="AS13" s="93"/>
      <c r="AT13" s="93"/>
      <c r="AU13" s="93"/>
      <c r="AV13" s="93"/>
      <c r="AW13" s="93"/>
      <c r="AX13" s="93"/>
      <c r="AY13" s="93"/>
      <c r="AZ13" s="93"/>
      <c r="BA13" s="93"/>
      <c r="BB13" s="93"/>
      <c r="BC13" s="93"/>
      <c r="BD13" s="93"/>
      <c r="BE13" s="93"/>
      <c r="BF13" s="93"/>
      <c r="BG13" s="93"/>
      <c r="BH13" s="93"/>
      <c r="BI13" s="93"/>
      <c r="BJ13" s="93"/>
      <c r="BK13" s="93"/>
      <c r="BL13" s="93"/>
      <c r="BM13" s="93"/>
      <c r="BN13" s="93"/>
      <c r="BO13" s="93"/>
      <c r="BP13" s="93"/>
      <c r="BQ13" s="93"/>
      <c r="BR13" s="93"/>
      <c r="BS13" s="93"/>
      <c r="BT13" s="93"/>
      <c r="BU13" s="93"/>
      <c r="BV13" s="93"/>
      <c r="BW13" s="93"/>
      <c r="BX13" s="93"/>
      <c r="BY13" s="93"/>
      <c r="BZ13" s="93"/>
      <c r="CA13" s="93"/>
      <c r="CB13" s="93"/>
      <c r="CC13" s="93"/>
      <c r="CD13" s="93"/>
      <c r="CE13" s="93"/>
      <c r="CF13" s="93"/>
      <c r="CG13" s="93"/>
      <c r="CH13" s="93"/>
      <c r="CI13" s="93"/>
      <c r="CJ13" s="93"/>
      <c r="CK13" s="93"/>
      <c r="CL13" s="93"/>
      <c r="CM13" s="93"/>
      <c r="CN13" s="93"/>
      <c r="CO13" s="93"/>
      <c r="CP13" s="93"/>
      <c r="CQ13" s="93"/>
      <c r="CR13" s="93"/>
      <c r="CS13" s="93"/>
      <c r="CT13" s="93"/>
      <c r="CU13" s="93"/>
      <c r="CV13" s="93"/>
      <c r="CW13" s="93"/>
      <c r="CX13" s="93"/>
      <c r="CY13" s="93"/>
      <c r="CZ13" s="93"/>
      <c r="DA13" s="93"/>
      <c r="DB13" s="93"/>
      <c r="DC13" s="93"/>
      <c r="DD13" s="93"/>
      <c r="DE13" s="93"/>
      <c r="DF13" s="93"/>
      <c r="DG13" s="93"/>
      <c r="DH13" s="93"/>
      <c r="DI13" s="93"/>
      <c r="DJ13" s="93"/>
      <c r="DK13" s="93"/>
      <c r="DL13" s="93"/>
      <c r="DM13" s="93"/>
      <c r="DN13" s="93"/>
      <c r="DO13" s="93"/>
      <c r="DP13" s="93"/>
      <c r="DQ13" s="93"/>
      <c r="DR13" s="93"/>
      <c r="DS13" s="93"/>
      <c r="DT13" s="93"/>
      <c r="DU13" s="93"/>
      <c r="DV13" s="93"/>
      <c r="DW13" s="93"/>
      <c r="DX13" s="93"/>
      <c r="DY13" s="93"/>
      <c r="DZ13" s="93"/>
      <c r="EA13" s="93"/>
      <c r="EB13" s="93"/>
      <c r="EC13" s="93"/>
      <c r="ED13" s="93"/>
      <c r="EE13" s="93"/>
      <c r="EF13" s="93"/>
      <c r="EG13" s="93"/>
      <c r="EH13" s="93"/>
      <c r="EI13" s="93"/>
      <c r="EJ13" s="93"/>
      <c r="EK13" s="93"/>
      <c r="EL13" s="93"/>
      <c r="EM13" s="93"/>
      <c r="EN13" s="93"/>
      <c r="EO13" s="93"/>
      <c r="EP13" s="93"/>
      <c r="EQ13" s="93"/>
      <c r="ER13" s="93"/>
      <c r="ES13" s="93"/>
      <c r="ET13" s="93"/>
      <c r="EU13" s="93"/>
      <c r="EV13" s="93"/>
      <c r="EW13" s="93"/>
      <c r="EX13" s="93"/>
      <c r="EY13" s="93"/>
      <c r="EZ13" s="93"/>
      <c r="FA13" s="93"/>
      <c r="FB13" s="93"/>
      <c r="FC13" s="93"/>
      <c r="FD13" s="93"/>
      <c r="FE13" s="93"/>
      <c r="FF13" s="93"/>
      <c r="FG13" s="93"/>
      <c r="FH13" s="93"/>
      <c r="FI13" s="93"/>
      <c r="FJ13" s="93"/>
      <c r="FK13" s="93"/>
      <c r="FL13" s="93"/>
      <c r="FM13" s="93"/>
      <c r="FN13" s="93"/>
      <c r="FO13" s="93"/>
      <c r="FP13" s="93"/>
      <c r="FQ13" s="93"/>
      <c r="FR13" s="93"/>
      <c r="FS13" s="93"/>
      <c r="FT13" s="93"/>
      <c r="FU13" s="93"/>
      <c r="FV13" s="93"/>
      <c r="FW13" s="93"/>
      <c r="FX13" s="93"/>
      <c r="FY13" s="93"/>
      <c r="FZ13" s="93"/>
      <c r="GA13" s="93"/>
      <c r="GB13" s="93"/>
      <c r="GC13" s="93"/>
      <c r="GD13" s="93"/>
      <c r="GE13" s="93"/>
      <c r="GF13" s="93"/>
      <c r="GG13" s="93"/>
      <c r="GH13" s="93"/>
      <c r="GI13" s="93"/>
      <c r="GJ13" s="93"/>
      <c r="GK13" s="93"/>
      <c r="GL13" s="93"/>
      <c r="GM13" s="93"/>
      <c r="GN13" s="93"/>
      <c r="GO13" s="93"/>
      <c r="GP13" s="93"/>
      <c r="GQ13" s="93"/>
      <c r="GR13" s="93"/>
      <c r="GS13" s="93"/>
      <c r="GT13" s="93"/>
      <c r="GU13" s="93"/>
      <c r="GV13" s="93"/>
      <c r="GW13" s="93"/>
      <c r="GX13" s="93"/>
      <c r="GY13" s="93"/>
      <c r="GZ13" s="93"/>
      <c r="HA13" s="93"/>
      <c r="HB13" s="93"/>
      <c r="HC13" s="93"/>
      <c r="HD13" s="93"/>
      <c r="HE13" s="93"/>
      <c r="HF13" s="93"/>
      <c r="HG13" s="93"/>
      <c r="HH13" s="93"/>
      <c r="HI13" s="93"/>
      <c r="HJ13" s="93"/>
      <c r="HK13" s="93"/>
      <c r="HL13" s="93"/>
      <c r="HM13" s="93"/>
      <c r="HN13" s="93"/>
      <c r="HO13" s="93"/>
      <c r="HP13" s="93"/>
      <c r="HQ13" s="93"/>
      <c r="HR13" s="93"/>
      <c r="HS13" s="93"/>
      <c r="HT13" s="93"/>
      <c r="HU13" s="93"/>
      <c r="HV13" s="93"/>
      <c r="HW13" s="93"/>
      <c r="HX13" s="93"/>
      <c r="HY13" s="93"/>
      <c r="HZ13" s="93"/>
      <c r="IA13" s="93"/>
      <c r="IB13" s="93"/>
      <c r="IC13" s="93"/>
      <c r="ID13" s="93"/>
      <c r="IE13" s="93"/>
      <c r="IF13" s="93"/>
      <c r="IG13" s="93"/>
      <c r="IH13" s="93"/>
      <c r="II13" s="93"/>
      <c r="IJ13" s="93"/>
      <c r="IK13" s="93"/>
      <c r="IL13" s="93"/>
      <c r="IM13" s="93"/>
      <c r="IN13" s="93"/>
      <c r="IO13" s="93"/>
      <c r="IP13" s="93"/>
      <c r="IQ13" s="93"/>
      <c r="IR13" s="93"/>
      <c r="IS13" s="93"/>
      <c r="IT13" s="93"/>
      <c r="IU13" s="93"/>
      <c r="IV13" s="93"/>
      <c r="IW13" s="93"/>
      <c r="IX13" s="93"/>
      <c r="IY13" s="93"/>
      <c r="IZ13" s="93"/>
      <c r="JA13" s="93"/>
      <c r="JB13" s="93"/>
      <c r="JC13" s="93"/>
      <c r="JD13" s="93"/>
      <c r="JE13" s="93"/>
      <c r="JF13" s="93"/>
      <c r="JG13" s="93"/>
      <c r="JH13" s="93"/>
      <c r="JI13" s="93"/>
      <c r="JJ13" s="93"/>
      <c r="JK13" s="93"/>
      <c r="JL13" s="93"/>
      <c r="JM13" s="93"/>
      <c r="JN13" s="93"/>
      <c r="JO13" s="93"/>
      <c r="JP13" s="93"/>
      <c r="JQ13" s="93"/>
      <c r="JR13" s="93"/>
      <c r="JS13" s="93"/>
      <c r="JT13" s="93"/>
      <c r="JU13" s="93"/>
      <c r="JV13" s="93"/>
      <c r="JW13" s="93"/>
      <c r="JX13" s="93"/>
      <c r="JY13" s="93"/>
      <c r="JZ13" s="93"/>
      <c r="KA13" s="93"/>
      <c r="KB13" s="93"/>
      <c r="KC13" s="93"/>
      <c r="KD13" s="93"/>
      <c r="KE13" s="93"/>
      <c r="KF13" s="93"/>
      <c r="KG13" s="93"/>
      <c r="KH13" s="93"/>
      <c r="KI13" s="93"/>
      <c r="KJ13" s="93"/>
      <c r="KK13" s="93"/>
      <c r="KL13" s="93"/>
      <c r="KM13" s="93"/>
      <c r="KN13" s="93"/>
      <c r="KO13" s="93"/>
      <c r="KP13" s="93"/>
      <c r="KQ13" s="93"/>
      <c r="KR13" s="93"/>
      <c r="KS13" s="93"/>
      <c r="KT13" s="93"/>
      <c r="KU13" s="93"/>
      <c r="KV13" s="93"/>
      <c r="KW13" s="93"/>
      <c r="KX13" s="93"/>
      <c r="KY13" s="93"/>
      <c r="KZ13" s="93"/>
      <c r="LA13" s="93"/>
      <c r="LB13" s="93"/>
      <c r="LC13" s="93"/>
      <c r="LD13" s="93"/>
      <c r="LE13" s="93"/>
      <c r="LF13" s="93"/>
      <c r="LG13" s="93"/>
      <c r="LH13" s="93"/>
      <c r="LI13" s="93"/>
      <c r="LJ13" s="93"/>
      <c r="LK13" s="93"/>
      <c r="LL13" s="93"/>
      <c r="LM13" s="93"/>
      <c r="LN13" s="93"/>
      <c r="LO13" s="93"/>
      <c r="LP13" s="93"/>
      <c r="LQ13" s="93"/>
      <c r="LR13" s="93"/>
      <c r="LS13" s="93"/>
      <c r="LT13" s="93"/>
      <c r="LU13" s="93"/>
      <c r="LV13" s="93"/>
      <c r="LW13" s="93"/>
      <c r="LX13" s="93"/>
      <c r="LY13" s="93"/>
      <c r="LZ13" s="93"/>
      <c r="MA13" s="93"/>
      <c r="MB13" s="93"/>
      <c r="MC13" s="93"/>
      <c r="MD13" s="93"/>
      <c r="ME13" s="93"/>
      <c r="MF13" s="93"/>
      <c r="MG13" s="93"/>
      <c r="MH13" s="93"/>
      <c r="MI13" s="93"/>
      <c r="MJ13" s="93"/>
      <c r="MK13" s="93"/>
      <c r="ML13" s="93"/>
      <c r="MM13" s="93"/>
      <c r="MN13" s="93"/>
      <c r="MO13" s="93"/>
      <c r="MP13" s="93"/>
      <c r="MQ13" s="93"/>
      <c r="MR13" s="93"/>
      <c r="MS13" s="93"/>
      <c r="MT13" s="93"/>
      <c r="MU13" s="93"/>
      <c r="MV13" s="93"/>
      <c r="MW13" s="93"/>
      <c r="MX13" s="93"/>
      <c r="MY13" s="93"/>
      <c r="MZ13" s="93"/>
      <c r="NA13" s="93"/>
      <c r="NB13" s="93"/>
      <c r="NC13" s="93"/>
      <c r="ND13" s="93"/>
      <c r="NE13" s="93"/>
      <c r="NF13" s="93"/>
      <c r="NG13" s="93"/>
      <c r="NH13" s="93"/>
      <c r="NI13" s="93"/>
      <c r="NJ13" s="93"/>
      <c r="NK13" s="93"/>
      <c r="NL13" s="93"/>
      <c r="NM13" s="93"/>
      <c r="NN13" s="93"/>
      <c r="NO13" s="93"/>
      <c r="NP13" s="93"/>
      <c r="NQ13" s="93"/>
      <c r="NR13" s="93"/>
      <c r="NS13" s="93"/>
      <c r="NT13" s="93"/>
      <c r="NU13" s="93"/>
      <c r="NV13" s="93"/>
      <c r="NW13" s="93"/>
      <c r="NX13" s="93"/>
      <c r="NY13" s="93"/>
      <c r="NZ13" s="93"/>
      <c r="OA13" s="93"/>
      <c r="OB13" s="93"/>
      <c r="OC13" s="93"/>
      <c r="OD13" s="93"/>
      <c r="OE13" s="93"/>
      <c r="OF13" s="93"/>
      <c r="OG13" s="93"/>
      <c r="OH13" s="93"/>
      <c r="OI13" s="93"/>
      <c r="OJ13" s="93"/>
      <c r="OK13" s="93"/>
      <c r="OL13" s="93"/>
      <c r="OM13" s="93"/>
      <c r="ON13" s="93"/>
      <c r="OO13" s="93"/>
      <c r="OP13" s="93"/>
      <c r="OQ13" s="93"/>
      <c r="OR13" s="93"/>
      <c r="OS13" s="93"/>
      <c r="OT13" s="93"/>
      <c r="OU13" s="93"/>
      <c r="OV13" s="93"/>
      <c r="OW13" s="93"/>
      <c r="OX13" s="93"/>
      <c r="OY13" s="93"/>
      <c r="OZ13" s="93"/>
      <c r="PA13" s="93"/>
      <c r="PB13" s="93"/>
      <c r="PC13" s="93"/>
      <c r="PD13" s="93"/>
      <c r="PE13" s="93"/>
      <c r="PF13" s="93"/>
      <c r="PG13" s="93"/>
      <c r="PH13" s="93"/>
      <c r="PI13" s="93"/>
      <c r="PJ13" s="93"/>
      <c r="PK13" s="93"/>
      <c r="PL13" s="93"/>
      <c r="PM13" s="93"/>
      <c r="PN13" s="93"/>
      <c r="PO13" s="93"/>
      <c r="PP13" s="93"/>
      <c r="PQ13" s="93"/>
      <c r="PR13" s="93"/>
      <c r="PS13" s="93"/>
      <c r="PT13" s="93"/>
      <c r="PU13" s="93"/>
      <c r="PV13" s="93"/>
      <c r="PW13" s="93"/>
      <c r="PX13" s="93"/>
      <c r="PY13" s="93"/>
      <c r="PZ13" s="93"/>
      <c r="QA13" s="93"/>
      <c r="QB13" s="93"/>
      <c r="QC13" s="93"/>
      <c r="QD13" s="93"/>
      <c r="QE13" s="93"/>
      <c r="QF13" s="93"/>
      <c r="QG13" s="93"/>
      <c r="QH13" s="93"/>
      <c r="QI13" s="93"/>
      <c r="QJ13" s="93"/>
      <c r="QK13" s="93"/>
      <c r="QL13" s="93"/>
      <c r="QM13" s="93"/>
      <c r="QN13" s="93"/>
      <c r="QO13" s="93"/>
      <c r="QP13" s="93"/>
      <c r="QQ13" s="93"/>
      <c r="QR13" s="93"/>
      <c r="QS13" s="93"/>
      <c r="QT13" s="93"/>
      <c r="QU13" s="93"/>
      <c r="QV13" s="93"/>
      <c r="QW13" s="93"/>
      <c r="QX13" s="93"/>
      <c r="QY13" s="93"/>
      <c r="QZ13" s="93"/>
      <c r="RA13" s="93"/>
      <c r="RB13" s="93"/>
      <c r="RC13" s="93"/>
      <c r="RD13" s="93"/>
      <c r="RE13" s="93"/>
      <c r="RF13" s="93"/>
      <c r="RG13" s="93"/>
      <c r="RH13" s="93"/>
      <c r="RI13" s="93"/>
      <c r="RJ13" s="93"/>
      <c r="RK13" s="93"/>
      <c r="RL13" s="93"/>
      <c r="RM13" s="93"/>
      <c r="RN13" s="93"/>
      <c r="RO13" s="93"/>
      <c r="RP13" s="93"/>
      <c r="RQ13" s="93"/>
      <c r="RR13" s="93"/>
      <c r="RS13" s="93"/>
      <c r="RT13" s="93"/>
      <c r="RU13" s="93"/>
      <c r="RV13" s="93"/>
      <c r="RW13" s="93"/>
      <c r="RX13" s="93"/>
      <c r="RY13" s="93"/>
      <c r="RZ13" s="93"/>
      <c r="SA13" s="93"/>
      <c r="SB13" s="93"/>
      <c r="SC13" s="93"/>
      <c r="SD13" s="93"/>
      <c r="SE13" s="93"/>
      <c r="SF13" s="93"/>
      <c r="SG13" s="93"/>
      <c r="SH13" s="93"/>
      <c r="SI13" s="93"/>
      <c r="SJ13" s="93"/>
      <c r="SK13" s="93"/>
      <c r="SL13" s="93"/>
      <c r="SM13" s="93"/>
      <c r="SN13" s="93"/>
      <c r="SO13" s="93"/>
      <c r="SP13" s="93"/>
      <c r="SQ13" s="93"/>
      <c r="SR13" s="93"/>
      <c r="SS13" s="93"/>
      <c r="ST13" s="93"/>
      <c r="SU13" s="93"/>
      <c r="SV13" s="93"/>
      <c r="SW13" s="93"/>
      <c r="SX13" s="93"/>
      <c r="SY13" s="93"/>
      <c r="SZ13" s="93"/>
      <c r="TA13" s="93"/>
      <c r="TB13" s="93"/>
      <c r="TC13" s="93"/>
      <c r="TD13" s="93"/>
      <c r="TE13" s="93"/>
      <c r="TF13" s="93"/>
      <c r="TG13" s="93"/>
      <c r="TH13" s="93"/>
      <c r="TI13" s="93"/>
      <c r="TJ13" s="93"/>
      <c r="TK13" s="93"/>
      <c r="TL13" s="93"/>
      <c r="TM13" s="93"/>
      <c r="TN13" s="93"/>
      <c r="TO13" s="93"/>
      <c r="TP13" s="93"/>
      <c r="TQ13" s="93"/>
      <c r="TR13" s="93"/>
      <c r="TS13" s="93"/>
      <c r="TT13" s="93"/>
      <c r="TU13" s="93"/>
      <c r="TV13" s="93"/>
      <c r="TW13" s="93"/>
      <c r="TX13" s="93"/>
      <c r="TY13" s="93"/>
      <c r="TZ13" s="93"/>
      <c r="UA13" s="93"/>
      <c r="UB13" s="93"/>
      <c r="UC13" s="93"/>
      <c r="UD13" s="93"/>
      <c r="UE13" s="93"/>
      <c r="UF13" s="93"/>
      <c r="UG13" s="93"/>
      <c r="UH13" s="93"/>
      <c r="UI13" s="93"/>
      <c r="UJ13" s="93"/>
      <c r="UK13" s="93"/>
      <c r="UL13" s="93"/>
      <c r="UM13" s="93"/>
      <c r="UN13" s="93"/>
      <c r="UO13" s="93"/>
      <c r="UP13" s="93"/>
      <c r="UQ13" s="93"/>
      <c r="UR13" s="93"/>
      <c r="US13" s="93"/>
      <c r="UT13" s="93"/>
      <c r="UU13" s="93"/>
      <c r="UV13" s="93"/>
      <c r="UW13" s="93"/>
      <c r="UX13" s="93"/>
      <c r="UY13" s="93"/>
      <c r="UZ13" s="93"/>
      <c r="VA13" s="93"/>
      <c r="VB13" s="93"/>
      <c r="VC13" s="93"/>
      <c r="VD13" s="93"/>
      <c r="VE13" s="93"/>
      <c r="VF13" s="93"/>
      <c r="VG13" s="93"/>
      <c r="VH13" s="93"/>
      <c r="VI13" s="93"/>
      <c r="VJ13" s="93"/>
      <c r="VK13" s="93"/>
      <c r="VL13" s="93"/>
      <c r="VM13" s="93"/>
      <c r="VN13" s="93"/>
      <c r="VO13" s="93"/>
      <c r="VP13" s="93"/>
      <c r="VQ13" s="93"/>
      <c r="VR13" s="93"/>
      <c r="VS13" s="93"/>
      <c r="VT13" s="93"/>
      <c r="VU13" s="93"/>
      <c r="VV13" s="93"/>
      <c r="VW13" s="93"/>
      <c r="VX13" s="93"/>
      <c r="VY13" s="93"/>
      <c r="VZ13" s="93"/>
      <c r="WA13" s="93"/>
      <c r="WB13" s="93"/>
      <c r="WC13" s="93"/>
      <c r="WD13" s="93"/>
      <c r="WE13" s="93"/>
      <c r="WF13" s="93"/>
      <c r="WG13" s="93"/>
      <c r="WH13" s="93"/>
      <c r="WI13" s="93"/>
      <c r="WJ13" s="93"/>
      <c r="WK13" s="93"/>
      <c r="WL13" s="93"/>
      <c r="WM13" s="93"/>
      <c r="WN13" s="93"/>
      <c r="WO13" s="93"/>
      <c r="WP13" s="93"/>
      <c r="WQ13" s="93"/>
      <c r="WR13" s="93"/>
      <c r="WS13" s="93"/>
      <c r="WT13" s="93"/>
      <c r="WU13" s="93"/>
      <c r="WV13" s="93"/>
      <c r="WW13" s="93"/>
      <c r="WX13" s="93"/>
      <c r="WY13" s="93"/>
      <c r="WZ13" s="93"/>
      <c r="XA13" s="93"/>
      <c r="XB13" s="93"/>
      <c r="XC13" s="93"/>
      <c r="XD13" s="93"/>
      <c r="XE13" s="93"/>
      <c r="XF13" s="93"/>
      <c r="XG13" s="93"/>
      <c r="XH13" s="93"/>
      <c r="XI13" s="93"/>
      <c r="XJ13" s="93"/>
      <c r="XK13" s="93"/>
      <c r="XL13" s="93"/>
      <c r="XM13" s="93"/>
      <c r="XN13" s="93"/>
      <c r="XO13" s="93"/>
      <c r="XP13" s="93"/>
      <c r="XQ13" s="93"/>
      <c r="XR13" s="93"/>
      <c r="XS13" s="93"/>
      <c r="XT13" s="93"/>
      <c r="XU13" s="93"/>
      <c r="XV13" s="93"/>
      <c r="XW13" s="93"/>
      <c r="XX13" s="93"/>
      <c r="XY13" s="93"/>
      <c r="XZ13" s="93"/>
      <c r="YA13" s="93"/>
      <c r="YB13" s="93"/>
      <c r="YC13" s="93"/>
      <c r="YD13" s="93"/>
      <c r="YE13" s="93"/>
      <c r="YF13" s="93"/>
      <c r="YG13" s="93"/>
      <c r="YH13" s="93"/>
      <c r="YI13" s="93"/>
      <c r="YJ13" s="93"/>
      <c r="YK13" s="93"/>
      <c r="YL13" s="93"/>
      <c r="YM13" s="93"/>
      <c r="YN13" s="93"/>
      <c r="YO13" s="93"/>
      <c r="YP13" s="93"/>
      <c r="YQ13" s="93"/>
      <c r="YR13" s="93"/>
      <c r="YS13" s="93"/>
      <c r="YT13" s="93"/>
      <c r="YU13" s="93"/>
      <c r="YV13" s="93"/>
      <c r="YW13" s="93"/>
      <c r="YX13" s="93"/>
      <c r="YY13" s="93"/>
      <c r="YZ13" s="93"/>
      <c r="ZA13" s="93"/>
      <c r="ZB13" s="93"/>
      <c r="ZC13" s="93"/>
      <c r="ZD13" s="93"/>
      <c r="ZE13" s="93"/>
      <c r="ZF13" s="93"/>
      <c r="ZG13" s="93"/>
      <c r="ZH13" s="93"/>
      <c r="ZI13" s="93"/>
      <c r="ZJ13" s="93"/>
      <c r="ZK13" s="93"/>
      <c r="ZL13" s="93"/>
      <c r="ZM13" s="93"/>
      <c r="ZN13" s="93"/>
      <c r="ZO13" s="93"/>
      <c r="ZP13" s="93"/>
      <c r="ZQ13" s="93"/>
      <c r="ZR13" s="93"/>
      <c r="ZS13" s="93"/>
      <c r="ZT13" s="93"/>
      <c r="ZU13" s="93"/>
      <c r="ZV13" s="93"/>
      <c r="ZW13" s="93"/>
      <c r="ZX13" s="93"/>
      <c r="ZY13" s="93"/>
      <c r="ZZ13" s="93"/>
      <c r="AAA13" s="93"/>
      <c r="AAB13" s="93"/>
      <c r="AAC13" s="93"/>
      <c r="AAD13" s="93"/>
      <c r="AAE13" s="93"/>
      <c r="AAF13" s="93"/>
      <c r="AAG13" s="93"/>
      <c r="AAH13" s="93"/>
      <c r="AAI13" s="93"/>
      <c r="AAJ13" s="93"/>
      <c r="AAK13" s="93"/>
      <c r="AAL13" s="93"/>
      <c r="AAM13" s="93"/>
      <c r="AAN13" s="93"/>
      <c r="AAO13" s="93"/>
      <c r="AAP13" s="93"/>
      <c r="AAQ13" s="93"/>
      <c r="AAR13" s="93"/>
      <c r="AAS13" s="93"/>
      <c r="AAT13" s="93"/>
      <c r="AAU13" s="93"/>
      <c r="AAV13" s="93"/>
      <c r="AAW13" s="93"/>
      <c r="AAX13" s="93"/>
      <c r="AAY13" s="93"/>
      <c r="AAZ13" s="93"/>
      <c r="ABA13" s="93"/>
      <c r="ABB13" s="93"/>
      <c r="ABC13" s="93"/>
      <c r="ABD13" s="93"/>
      <c r="ABE13" s="93"/>
      <c r="ABF13" s="93"/>
      <c r="ABG13" s="93"/>
      <c r="ABH13" s="93"/>
      <c r="ABI13" s="93"/>
      <c r="ABJ13" s="93"/>
      <c r="ABK13" s="93"/>
      <c r="ABL13" s="93"/>
      <c r="ABM13" s="93"/>
      <c r="ABN13" s="93"/>
      <c r="ABO13" s="93"/>
      <c r="ABP13" s="93"/>
      <c r="ABQ13" s="93"/>
      <c r="ABR13" s="93"/>
      <c r="ABS13" s="93"/>
      <c r="ABT13" s="93"/>
      <c r="ABU13" s="93"/>
      <c r="ABV13" s="93"/>
      <c r="ABW13" s="93"/>
      <c r="ABX13" s="93"/>
      <c r="ABY13" s="93"/>
      <c r="ABZ13" s="93"/>
      <c r="ACA13" s="93"/>
      <c r="ACB13" s="93"/>
      <c r="ACC13" s="93"/>
      <c r="ACD13" s="93"/>
      <c r="ACE13" s="93"/>
      <c r="ACF13" s="93"/>
      <c r="ACG13" s="93"/>
      <c r="ACH13" s="93"/>
      <c r="ACI13" s="93"/>
      <c r="ACJ13" s="93"/>
      <c r="ACK13" s="93"/>
      <c r="ACL13" s="93"/>
      <c r="ACM13" s="93"/>
      <c r="ACN13" s="93"/>
      <c r="ACO13" s="93"/>
      <c r="ACP13" s="93"/>
      <c r="ACQ13" s="93"/>
      <c r="ACR13" s="93"/>
      <c r="ACS13" s="93"/>
      <c r="ACT13" s="93"/>
      <c r="ACU13" s="93"/>
      <c r="ACV13" s="93"/>
      <c r="ACW13" s="93"/>
      <c r="ACX13" s="93"/>
      <c r="ACY13" s="93"/>
      <c r="ACZ13" s="93"/>
      <c r="ADA13" s="93"/>
      <c r="ADB13" s="93"/>
      <c r="ADC13" s="93"/>
      <c r="ADD13" s="93"/>
      <c r="ADE13" s="93"/>
      <c r="ADF13" s="93"/>
      <c r="ADG13" s="93"/>
      <c r="ADH13" s="93"/>
      <c r="ADI13" s="93"/>
      <c r="ADJ13" s="93"/>
      <c r="ADK13" s="93"/>
      <c r="ADL13" s="93"/>
      <c r="ADM13" s="93"/>
      <c r="ADN13" s="93"/>
      <c r="ADO13" s="93"/>
      <c r="ADP13" s="93"/>
      <c r="ADQ13" s="93"/>
      <c r="ADR13" s="93"/>
      <c r="ADS13" s="93"/>
      <c r="ADT13" s="93"/>
      <c r="ADU13" s="93"/>
      <c r="ADV13" s="93"/>
      <c r="ADW13" s="93"/>
      <c r="ADX13" s="93"/>
      <c r="ADY13" s="93"/>
      <c r="ADZ13" s="93"/>
      <c r="AEA13" s="93"/>
      <c r="AEB13" s="93"/>
      <c r="AEC13" s="93"/>
      <c r="AED13" s="93"/>
      <c r="AEE13" s="93"/>
      <c r="AEF13" s="93"/>
      <c r="AEG13" s="93"/>
      <c r="AEH13" s="93"/>
      <c r="AEI13" s="93"/>
      <c r="AEJ13" s="93"/>
      <c r="AEK13" s="93"/>
      <c r="AEL13" s="93"/>
      <c r="AEM13" s="93"/>
      <c r="AEN13" s="93"/>
      <c r="AEO13" s="93"/>
      <c r="AEP13" s="93"/>
      <c r="AEQ13" s="93"/>
      <c r="AER13" s="93"/>
      <c r="AES13" s="93"/>
      <c r="AET13" s="93"/>
      <c r="AEU13" s="93"/>
      <c r="AEV13" s="93"/>
      <c r="AEW13" s="93"/>
      <c r="AEX13" s="93"/>
      <c r="AEY13" s="93"/>
      <c r="AEZ13" s="93"/>
      <c r="AFA13" s="93"/>
      <c r="AFB13" s="93"/>
      <c r="AFC13" s="93"/>
      <c r="AFD13" s="93"/>
      <c r="AFE13" s="93"/>
      <c r="AFF13" s="93"/>
      <c r="AFG13" s="93"/>
      <c r="AFH13" s="93"/>
      <c r="AFI13" s="93"/>
      <c r="AFJ13" s="93"/>
      <c r="AFK13" s="93"/>
      <c r="AFL13" s="93"/>
      <c r="AFM13" s="93"/>
      <c r="AFN13" s="93"/>
      <c r="AFO13" s="93"/>
      <c r="AFP13" s="93"/>
      <c r="AFQ13" s="93"/>
      <c r="AFR13" s="93"/>
      <c r="AFS13" s="93"/>
      <c r="AFT13" s="93"/>
      <c r="AFU13" s="93"/>
      <c r="AFV13" s="93"/>
      <c r="AFW13" s="93"/>
      <c r="AFX13" s="93"/>
      <c r="AFY13" s="93"/>
      <c r="AFZ13" s="93"/>
      <c r="AGA13" s="93"/>
      <c r="AGB13" s="93"/>
      <c r="AGC13" s="93"/>
      <c r="AGD13" s="93"/>
      <c r="AGE13" s="93"/>
      <c r="AGF13" s="93"/>
      <c r="AGG13" s="93"/>
      <c r="AGH13" s="93"/>
      <c r="AGI13" s="93"/>
      <c r="AGJ13" s="93"/>
      <c r="AGK13" s="93"/>
      <c r="AGL13" s="93"/>
      <c r="AGM13" s="93"/>
      <c r="AGN13" s="93"/>
      <c r="AGO13" s="93"/>
      <c r="AGP13" s="93"/>
      <c r="AGQ13" s="93"/>
      <c r="AGR13" s="93"/>
      <c r="AGS13" s="93"/>
      <c r="AGT13" s="93"/>
      <c r="AGU13" s="93"/>
      <c r="AGV13" s="93"/>
      <c r="AGW13" s="93"/>
      <c r="AGX13" s="93"/>
      <c r="AGY13" s="93"/>
      <c r="AGZ13" s="93"/>
      <c r="AHA13" s="93"/>
      <c r="AHB13" s="93"/>
      <c r="AHC13" s="93"/>
      <c r="AHD13" s="93"/>
      <c r="AHE13" s="93"/>
      <c r="AHF13" s="93"/>
      <c r="AHG13" s="93"/>
      <c r="AHH13" s="93"/>
      <c r="AHI13" s="93"/>
      <c r="AHJ13" s="93"/>
      <c r="AHK13" s="93"/>
      <c r="AHL13" s="93"/>
      <c r="AHM13" s="93"/>
      <c r="AHN13" s="93"/>
      <c r="AHO13" s="93"/>
      <c r="AHP13" s="93"/>
      <c r="AHQ13" s="93"/>
      <c r="AHR13" s="93"/>
      <c r="AHS13" s="93"/>
      <c r="AHT13" s="93"/>
      <c r="AHU13" s="93"/>
      <c r="AHV13" s="93"/>
      <c r="AHW13" s="93"/>
      <c r="AHX13" s="93"/>
      <c r="AHY13" s="93"/>
      <c r="AHZ13" s="93"/>
      <c r="AIA13" s="93"/>
      <c r="AIB13" s="93"/>
      <c r="AIC13" s="93"/>
      <c r="AID13" s="93"/>
      <c r="AIE13" s="93"/>
      <c r="AIF13" s="93"/>
      <c r="AIG13" s="93"/>
      <c r="AIH13" s="93"/>
      <c r="AII13" s="93"/>
      <c r="AIJ13" s="93"/>
      <c r="AIK13" s="93"/>
      <c r="AIL13" s="93"/>
      <c r="AIM13" s="93"/>
      <c r="AIN13" s="93"/>
      <c r="AIO13" s="93"/>
      <c r="AIP13" s="93"/>
      <c r="AIQ13" s="93"/>
      <c r="AIR13" s="93"/>
      <c r="AIS13" s="93"/>
      <c r="AIT13" s="93"/>
      <c r="AIU13" s="93"/>
      <c r="AIV13" s="93"/>
      <c r="AIW13" s="93"/>
      <c r="AIX13" s="93"/>
      <c r="AIY13" s="93"/>
      <c r="AIZ13" s="93"/>
      <c r="AJA13" s="93"/>
      <c r="AJB13" s="93"/>
      <c r="AJC13" s="93"/>
      <c r="AJD13" s="93"/>
      <c r="AJE13" s="93"/>
      <c r="AJF13" s="93"/>
      <c r="AJG13" s="93"/>
      <c r="AJH13" s="93"/>
      <c r="AJI13" s="93"/>
      <c r="AJJ13" s="93"/>
      <c r="AJK13" s="93"/>
      <c r="AJL13" s="93"/>
      <c r="AJM13" s="93"/>
      <c r="AJN13" s="93"/>
      <c r="AJO13" s="93"/>
      <c r="AJP13" s="93"/>
      <c r="AJQ13" s="93"/>
      <c r="AJR13" s="93"/>
      <c r="AJS13" s="93"/>
      <c r="AJT13" s="93"/>
      <c r="AJU13" s="93"/>
      <c r="AJV13" s="93"/>
      <c r="AJW13" s="93"/>
      <c r="AJX13" s="93"/>
      <c r="AJY13" s="93"/>
      <c r="AJZ13" s="93"/>
      <c r="AKA13" s="93"/>
      <c r="AKB13" s="93"/>
      <c r="AKC13" s="93"/>
      <c r="AKD13" s="93"/>
      <c r="AKE13" s="93"/>
      <c r="AKF13" s="93"/>
      <c r="AKG13" s="93"/>
      <c r="AKH13" s="93"/>
      <c r="AKI13" s="93"/>
      <c r="AKJ13" s="93"/>
      <c r="AKK13" s="93"/>
      <c r="AKL13" s="93"/>
      <c r="AKM13" s="93"/>
      <c r="AKN13" s="93"/>
      <c r="AKO13" s="93"/>
      <c r="AKP13" s="93"/>
      <c r="AKQ13" s="93"/>
      <c r="AKR13" s="93"/>
      <c r="AKS13" s="93"/>
      <c r="AKT13" s="93"/>
      <c r="AKU13" s="93"/>
      <c r="AKV13" s="93"/>
      <c r="AKW13" s="93"/>
      <c r="AKX13" s="93"/>
      <c r="AKY13" s="93"/>
      <c r="AKZ13" s="93"/>
      <c r="ALA13" s="93"/>
      <c r="ALB13" s="93"/>
      <c r="ALC13" s="93"/>
      <c r="ALD13" s="93"/>
      <c r="ALE13" s="93"/>
      <c r="ALF13" s="93"/>
      <c r="ALG13" s="93"/>
      <c r="ALH13" s="93"/>
      <c r="ALI13" s="93"/>
      <c r="ALJ13" s="93"/>
      <c r="ALK13" s="93"/>
      <c r="ALL13" s="93"/>
      <c r="ALM13" s="93"/>
      <c r="ALN13" s="93"/>
      <c r="ALO13" s="93"/>
      <c r="ALP13" s="93"/>
      <c r="ALQ13" s="93"/>
      <c r="ALR13" s="93"/>
      <c r="ALS13" s="93"/>
      <c r="ALT13" s="93"/>
      <c r="ALU13" s="93"/>
      <c r="ALV13" s="93"/>
      <c r="ALW13" s="93"/>
      <c r="ALX13" s="93"/>
      <c r="ALY13" s="93"/>
      <c r="ALZ13" s="93"/>
      <c r="AMA13" s="93"/>
      <c r="AMB13" s="93"/>
      <c r="AMC13" s="93"/>
      <c r="AMD13" s="93"/>
      <c r="AME13" s="93"/>
      <c r="AMF13" s="93"/>
      <c r="AMG13" s="93"/>
      <c r="AMH13" s="93"/>
      <c r="AMI13" s="93"/>
      <c r="AMJ13" s="93"/>
      <c r="AMK13" s="93"/>
      <c r="AML13" s="93"/>
      <c r="AMM13" s="93"/>
      <c r="AMN13" s="93"/>
      <c r="AMO13" s="93"/>
      <c r="AMP13" s="93"/>
      <c r="AMQ13" s="93"/>
      <c r="AMR13" s="93"/>
      <c r="AMS13" s="93"/>
      <c r="AMT13" s="93"/>
      <c r="AMU13" s="93"/>
      <c r="AMV13" s="93"/>
      <c r="AMW13" s="93"/>
      <c r="AMX13" s="93"/>
      <c r="AMY13" s="93"/>
      <c r="AMZ13" s="93"/>
      <c r="ANA13" s="93"/>
      <c r="ANB13" s="93"/>
      <c r="ANC13" s="93"/>
      <c r="AND13" s="93"/>
      <c r="ANE13" s="93"/>
      <c r="ANF13" s="93"/>
      <c r="ANG13" s="93"/>
      <c r="ANH13" s="93"/>
      <c r="ANI13" s="93"/>
      <c r="ANJ13" s="93"/>
      <c r="ANK13" s="93"/>
      <c r="ANL13" s="93"/>
      <c r="ANM13" s="93"/>
      <c r="ANN13" s="93"/>
      <c r="ANO13" s="93"/>
      <c r="ANP13" s="93"/>
      <c r="ANQ13" s="93"/>
      <c r="ANR13" s="93"/>
      <c r="ANS13" s="93"/>
      <c r="ANT13" s="93"/>
      <c r="ANU13" s="93"/>
      <c r="ANV13" s="93"/>
      <c r="ANW13" s="93"/>
      <c r="ANX13" s="93"/>
      <c r="ANY13" s="93"/>
      <c r="ANZ13" s="93"/>
      <c r="AOA13" s="93"/>
      <c r="AOB13" s="93"/>
      <c r="AOC13" s="93"/>
      <c r="AOD13" s="93"/>
      <c r="AOE13" s="93"/>
      <c r="AOF13" s="93"/>
      <c r="AOG13" s="93"/>
      <c r="AOH13" s="93"/>
      <c r="AOI13" s="93"/>
      <c r="AOJ13" s="93"/>
      <c r="AOK13" s="93"/>
      <c r="AOL13" s="93"/>
      <c r="AOM13" s="93"/>
      <c r="AON13" s="93"/>
      <c r="AOO13" s="93"/>
      <c r="AOP13" s="93"/>
      <c r="AOQ13" s="93"/>
      <c r="AOR13" s="93"/>
      <c r="AOS13" s="93"/>
      <c r="AOT13" s="93"/>
      <c r="AOU13" s="93"/>
      <c r="AOV13" s="93"/>
      <c r="AOW13" s="93"/>
      <c r="AOX13" s="93"/>
      <c r="AOY13" s="93"/>
      <c r="AOZ13" s="93"/>
      <c r="APA13" s="93"/>
      <c r="APB13" s="93"/>
      <c r="APC13" s="93"/>
      <c r="APD13" s="93"/>
      <c r="APE13" s="93"/>
      <c r="APF13" s="93"/>
      <c r="APG13" s="93"/>
      <c r="APH13" s="93"/>
      <c r="API13" s="93"/>
      <c r="APJ13" s="93"/>
      <c r="APK13" s="93"/>
      <c r="APL13" s="93"/>
      <c r="APM13" s="93"/>
      <c r="APN13" s="93"/>
      <c r="APO13" s="93"/>
      <c r="APP13" s="93"/>
      <c r="APQ13" s="93"/>
      <c r="APR13" s="93"/>
      <c r="APS13" s="93"/>
      <c r="APT13" s="93"/>
      <c r="APU13" s="93"/>
      <c r="APV13" s="93"/>
      <c r="APW13" s="93"/>
      <c r="APX13" s="93"/>
      <c r="APY13" s="93"/>
      <c r="APZ13" s="93"/>
      <c r="AQA13" s="93"/>
      <c r="AQB13" s="93"/>
      <c r="AQC13" s="93"/>
      <c r="AQD13" s="93"/>
      <c r="AQE13" s="93"/>
      <c r="AQF13" s="93"/>
      <c r="AQG13" s="93"/>
      <c r="AQH13" s="93"/>
      <c r="AQI13" s="93"/>
      <c r="AQJ13" s="93"/>
      <c r="AQK13" s="93"/>
      <c r="AQL13" s="93"/>
      <c r="AQM13" s="93"/>
      <c r="AQN13" s="93"/>
      <c r="AQO13" s="93"/>
      <c r="AQP13" s="93"/>
      <c r="AQQ13" s="93"/>
      <c r="AQR13" s="93"/>
      <c r="AQS13" s="93"/>
      <c r="AQT13" s="93"/>
      <c r="AQU13" s="93"/>
      <c r="AQV13" s="93"/>
      <c r="AQW13" s="93"/>
      <c r="AQX13" s="93"/>
      <c r="AQY13" s="93"/>
      <c r="AQZ13" s="93"/>
      <c r="ARA13" s="93"/>
      <c r="ARB13" s="93"/>
      <c r="ARC13" s="93"/>
      <c r="ARD13" s="93"/>
      <c r="ARE13" s="93"/>
      <c r="ARF13" s="93"/>
      <c r="ARG13" s="93"/>
      <c r="ARH13" s="93"/>
      <c r="ARI13" s="93"/>
      <c r="ARJ13" s="93"/>
      <c r="ARK13" s="93"/>
      <c r="ARL13" s="93"/>
      <c r="ARM13" s="93"/>
      <c r="ARN13" s="93"/>
      <c r="ARO13" s="93"/>
      <c r="ARP13" s="93"/>
      <c r="ARQ13" s="93"/>
      <c r="ARR13" s="93"/>
      <c r="ARS13" s="93"/>
      <c r="ART13" s="93"/>
      <c r="ARU13" s="93"/>
      <c r="ARV13" s="93"/>
      <c r="ARW13" s="93"/>
      <c r="ARX13" s="93"/>
      <c r="ARY13" s="93"/>
      <c r="ARZ13" s="93"/>
      <c r="ASA13" s="93"/>
      <c r="ASB13" s="93"/>
      <c r="ASC13" s="93"/>
      <c r="ASD13" s="93"/>
      <c r="ASE13" s="93"/>
      <c r="ASF13" s="93"/>
      <c r="ASG13" s="93"/>
      <c r="ASH13" s="93"/>
      <c r="ASI13" s="93"/>
      <c r="ASJ13" s="93"/>
      <c r="ASK13" s="93"/>
      <c r="ASL13" s="93"/>
      <c r="ASM13" s="93"/>
      <c r="ASN13" s="93"/>
      <c r="ASO13" s="93"/>
      <c r="ASP13" s="93"/>
      <c r="ASQ13" s="93"/>
      <c r="ASR13" s="93"/>
      <c r="ASS13" s="93"/>
      <c r="AST13" s="93"/>
      <c r="ASU13" s="93"/>
      <c r="ASV13" s="93"/>
      <c r="ASW13" s="93"/>
      <c r="ASX13" s="93"/>
      <c r="ASY13" s="93"/>
      <c r="ASZ13" s="93"/>
      <c r="ATA13" s="93"/>
      <c r="ATB13" s="93"/>
      <c r="ATC13" s="93"/>
      <c r="ATD13" s="93"/>
      <c r="ATE13" s="93"/>
      <c r="ATF13" s="93"/>
      <c r="ATG13" s="93"/>
      <c r="ATH13" s="93"/>
      <c r="ATI13" s="93"/>
      <c r="ATJ13" s="93"/>
      <c r="ATK13" s="93"/>
      <c r="ATL13" s="93"/>
      <c r="ATM13" s="93"/>
      <c r="ATN13" s="93"/>
      <c r="ATO13" s="93"/>
      <c r="ATP13" s="93"/>
      <c r="ATQ13" s="93"/>
      <c r="ATR13" s="93"/>
      <c r="ATS13" s="93"/>
      <c r="ATT13" s="93"/>
      <c r="ATU13" s="93"/>
      <c r="ATV13" s="93"/>
      <c r="ATW13" s="93"/>
      <c r="ATX13" s="93"/>
      <c r="ATY13" s="93"/>
      <c r="ATZ13" s="93"/>
      <c r="AUA13" s="93"/>
      <c r="AUB13" s="93"/>
      <c r="AUC13" s="93"/>
      <c r="AUD13" s="93"/>
      <c r="AUE13" s="93"/>
      <c r="AUF13" s="93"/>
      <c r="AUG13" s="93"/>
      <c r="AUH13" s="93"/>
      <c r="AUI13" s="93"/>
      <c r="AUJ13" s="93"/>
      <c r="AUK13" s="93"/>
      <c r="AUL13" s="93"/>
      <c r="AUM13" s="93"/>
      <c r="AUN13" s="93"/>
      <c r="AUO13" s="93"/>
      <c r="AUP13" s="93"/>
      <c r="AUQ13" s="93"/>
      <c r="AUR13" s="93"/>
      <c r="AUS13" s="93"/>
      <c r="AUT13" s="93"/>
      <c r="AUU13" s="93"/>
      <c r="AUV13" s="93"/>
      <c r="AUW13" s="93"/>
      <c r="AUX13" s="93"/>
      <c r="AUY13" s="93"/>
      <c r="AUZ13" s="93"/>
      <c r="AVA13" s="93"/>
      <c r="AVB13" s="93"/>
      <c r="AVC13" s="93"/>
      <c r="AVD13" s="93"/>
      <c r="AVE13" s="93"/>
      <c r="AVF13" s="93"/>
      <c r="AVG13" s="93"/>
      <c r="AVH13" s="93"/>
      <c r="AVI13" s="93"/>
      <c r="AVJ13" s="93"/>
      <c r="AVK13" s="93"/>
      <c r="AVL13" s="93"/>
      <c r="AVM13" s="93"/>
      <c r="AVN13" s="93"/>
      <c r="AVO13" s="93"/>
      <c r="AVP13" s="93"/>
      <c r="AVQ13" s="93"/>
      <c r="AVR13" s="93"/>
      <c r="AVS13" s="93"/>
      <c r="AVT13" s="93"/>
      <c r="AVU13" s="93"/>
      <c r="AVV13" s="93"/>
      <c r="AVW13" s="93"/>
      <c r="AVX13" s="93"/>
      <c r="AVY13" s="93"/>
      <c r="AVZ13" s="93"/>
      <c r="AWA13" s="93"/>
      <c r="AWB13" s="93"/>
      <c r="AWC13" s="93"/>
      <c r="AWD13" s="93"/>
      <c r="AWE13" s="93"/>
      <c r="AWF13" s="93"/>
      <c r="AWG13" s="93"/>
      <c r="AWH13" s="93"/>
      <c r="AWI13" s="93"/>
      <c r="AWJ13" s="93"/>
      <c r="AWK13" s="93"/>
      <c r="AWL13" s="93"/>
      <c r="AWM13" s="93"/>
      <c r="AWN13" s="93"/>
      <c r="AWO13" s="93"/>
      <c r="AWP13" s="93"/>
      <c r="AWQ13" s="93"/>
      <c r="AWR13" s="93"/>
      <c r="AWS13" s="93"/>
      <c r="AWT13" s="93"/>
      <c r="AWU13" s="93"/>
      <c r="AWV13" s="93"/>
      <c r="AWW13" s="93"/>
      <c r="AWX13" s="93"/>
      <c r="AWY13" s="93"/>
      <c r="AWZ13" s="93"/>
      <c r="AXA13" s="93"/>
      <c r="AXB13" s="93"/>
      <c r="AXC13" s="93"/>
      <c r="AXD13" s="93"/>
      <c r="AXE13" s="93"/>
      <c r="AXF13" s="93"/>
      <c r="AXG13" s="93"/>
      <c r="AXH13" s="93"/>
      <c r="AXI13" s="93"/>
      <c r="AXJ13" s="93"/>
      <c r="AXK13" s="93"/>
      <c r="AXL13" s="93"/>
      <c r="AXM13" s="93"/>
      <c r="AXN13" s="93"/>
      <c r="AXO13" s="93"/>
      <c r="AXP13" s="93"/>
      <c r="AXQ13" s="93"/>
      <c r="AXR13" s="93"/>
      <c r="AXS13" s="93"/>
      <c r="AXT13" s="93"/>
      <c r="AXU13" s="93"/>
      <c r="AXV13" s="93"/>
      <c r="AXW13" s="93"/>
      <c r="AXX13" s="93"/>
      <c r="AXY13" s="93"/>
      <c r="AXZ13" s="93"/>
      <c r="AYA13" s="93"/>
      <c r="AYB13" s="93"/>
      <c r="AYC13" s="93"/>
      <c r="AYD13" s="93"/>
      <c r="AYE13" s="93"/>
      <c r="AYF13" s="93"/>
      <c r="AYG13" s="93"/>
      <c r="AYH13" s="93"/>
      <c r="AYI13" s="93"/>
      <c r="AYJ13" s="93"/>
      <c r="AYK13" s="93"/>
      <c r="AYL13" s="93"/>
      <c r="AYM13" s="93"/>
      <c r="AYN13" s="93"/>
      <c r="AYO13" s="93"/>
      <c r="AYP13" s="93"/>
      <c r="AYQ13" s="93"/>
      <c r="AYR13" s="93"/>
      <c r="AYS13" s="93"/>
      <c r="AYT13" s="93"/>
      <c r="AYU13" s="93"/>
      <c r="AYV13" s="93"/>
      <c r="AYW13" s="93"/>
      <c r="AYX13" s="93"/>
      <c r="AYY13" s="93"/>
      <c r="AYZ13" s="93"/>
      <c r="AZA13" s="93"/>
      <c r="AZB13" s="93"/>
      <c r="AZC13" s="93"/>
      <c r="AZD13" s="93"/>
      <c r="AZE13" s="93"/>
      <c r="AZF13" s="93"/>
      <c r="AZG13" s="93"/>
      <c r="AZH13" s="93"/>
      <c r="AZI13" s="93"/>
      <c r="AZJ13" s="93"/>
      <c r="AZK13" s="93"/>
      <c r="AZL13" s="93"/>
      <c r="AZM13" s="93"/>
      <c r="AZN13" s="93"/>
      <c r="AZO13" s="93"/>
      <c r="AZP13" s="93"/>
      <c r="AZQ13" s="93"/>
      <c r="AZR13" s="93"/>
      <c r="AZS13" s="93"/>
      <c r="AZT13" s="93"/>
      <c r="AZU13" s="93"/>
      <c r="AZV13" s="93"/>
      <c r="AZW13" s="93"/>
      <c r="AZX13" s="93"/>
      <c r="AZY13" s="93"/>
      <c r="AZZ13" s="93"/>
      <c r="BAA13" s="93"/>
      <c r="BAB13" s="93"/>
      <c r="BAC13" s="93"/>
      <c r="BAD13" s="93"/>
      <c r="BAE13" s="93"/>
      <c r="BAF13" s="93"/>
      <c r="BAG13" s="93"/>
      <c r="BAH13" s="93"/>
      <c r="BAI13" s="93"/>
      <c r="BAJ13" s="93"/>
      <c r="BAK13" s="93"/>
      <c r="BAL13" s="93"/>
      <c r="BAM13" s="93"/>
      <c r="BAN13" s="93"/>
      <c r="BAO13" s="93"/>
      <c r="BAP13" s="93"/>
      <c r="BAQ13" s="93"/>
      <c r="BAR13" s="93"/>
      <c r="BAS13" s="93"/>
      <c r="BAT13" s="93"/>
      <c r="BAU13" s="93"/>
      <c r="BAV13" s="93"/>
      <c r="BAW13" s="93"/>
      <c r="BAX13" s="93"/>
      <c r="BAY13" s="93"/>
      <c r="BAZ13" s="93"/>
      <c r="BBA13" s="93"/>
      <c r="BBB13" s="93"/>
      <c r="BBC13" s="93"/>
      <c r="BBD13" s="93"/>
      <c r="BBE13" s="93"/>
      <c r="BBF13" s="93"/>
      <c r="BBG13" s="93"/>
      <c r="BBH13" s="93"/>
      <c r="BBI13" s="93"/>
      <c r="BBJ13" s="93"/>
      <c r="BBK13" s="93"/>
      <c r="BBL13" s="93"/>
      <c r="BBM13" s="93"/>
      <c r="BBN13" s="93"/>
      <c r="BBO13" s="93"/>
      <c r="BBP13" s="93"/>
      <c r="BBQ13" s="93"/>
      <c r="BBR13" s="93"/>
      <c r="BBS13" s="93"/>
      <c r="BBT13" s="93"/>
      <c r="BBU13" s="93"/>
      <c r="BBV13" s="93"/>
      <c r="BBW13" s="93"/>
      <c r="BBX13" s="93"/>
      <c r="BBY13" s="93"/>
      <c r="BBZ13" s="93"/>
      <c r="BCA13" s="93"/>
      <c r="BCB13" s="93"/>
      <c r="BCC13" s="93"/>
      <c r="BCD13" s="93"/>
      <c r="BCE13" s="93"/>
      <c r="BCF13" s="93"/>
      <c r="BCG13" s="93"/>
      <c r="BCH13" s="93"/>
      <c r="BCI13" s="93"/>
      <c r="BCJ13" s="93"/>
      <c r="BCK13" s="93"/>
      <c r="BCL13" s="93"/>
      <c r="BCM13" s="93"/>
      <c r="BCN13" s="93"/>
      <c r="BCO13" s="93"/>
      <c r="BCP13" s="93"/>
      <c r="BCQ13" s="93"/>
      <c r="BCR13" s="93"/>
      <c r="BCS13" s="93"/>
      <c r="BCT13" s="93"/>
      <c r="BCU13" s="93"/>
      <c r="BCV13" s="93"/>
      <c r="BCW13" s="93"/>
      <c r="BCX13" s="93"/>
      <c r="BCY13" s="93"/>
      <c r="BCZ13" s="93"/>
      <c r="BDA13" s="93"/>
      <c r="BDB13" s="93"/>
      <c r="BDC13" s="93"/>
      <c r="BDD13" s="93"/>
      <c r="BDE13" s="93"/>
      <c r="BDF13" s="93"/>
      <c r="BDG13" s="93"/>
      <c r="BDH13" s="93"/>
      <c r="BDI13" s="93"/>
      <c r="BDJ13" s="93"/>
      <c r="BDK13" s="93"/>
      <c r="BDL13" s="93"/>
      <c r="BDM13" s="93"/>
      <c r="BDN13" s="93"/>
      <c r="BDO13" s="93"/>
      <c r="BDP13" s="93"/>
      <c r="BDQ13" s="93"/>
      <c r="BDR13" s="93"/>
      <c r="BDS13" s="93"/>
      <c r="BDT13" s="93"/>
      <c r="BDU13" s="93"/>
      <c r="BDV13" s="93"/>
      <c r="BDW13" s="93"/>
      <c r="BDX13" s="93"/>
      <c r="BDY13" s="93"/>
      <c r="BDZ13" s="93"/>
      <c r="BEA13" s="93"/>
      <c r="BEB13" s="93"/>
      <c r="BEC13" s="93"/>
      <c r="BED13" s="93"/>
      <c r="BEE13" s="93"/>
      <c r="BEF13" s="93"/>
      <c r="BEG13" s="93"/>
      <c r="BEH13" s="93"/>
      <c r="BEI13" s="93"/>
      <c r="BEJ13" s="93"/>
      <c r="BEK13" s="93"/>
      <c r="BEL13" s="93"/>
      <c r="BEM13" s="93"/>
      <c r="BEN13" s="93"/>
      <c r="BEO13" s="93"/>
      <c r="BEP13" s="93"/>
      <c r="BEQ13" s="93"/>
      <c r="BER13" s="93"/>
      <c r="BES13" s="93"/>
      <c r="BET13" s="93"/>
      <c r="BEU13" s="93"/>
      <c r="BEV13" s="93"/>
      <c r="BEW13" s="93"/>
      <c r="BEX13" s="93"/>
      <c r="BEY13" s="93"/>
      <c r="BEZ13" s="93"/>
      <c r="BFA13" s="93"/>
      <c r="BFB13" s="93"/>
      <c r="BFC13" s="93"/>
      <c r="BFD13" s="93"/>
      <c r="BFE13" s="93"/>
      <c r="BFF13" s="93"/>
      <c r="BFG13" s="93"/>
      <c r="BFH13" s="93"/>
      <c r="BFI13" s="93"/>
      <c r="BFJ13" s="93"/>
      <c r="BFK13" s="93"/>
      <c r="BFL13" s="93"/>
      <c r="BFM13" s="93"/>
      <c r="BFN13" s="93"/>
      <c r="BFO13" s="93"/>
      <c r="BFP13" s="93"/>
      <c r="BFQ13" s="93"/>
      <c r="BFR13" s="93"/>
      <c r="BFS13" s="93"/>
      <c r="BFT13" s="93"/>
      <c r="BFU13" s="93"/>
      <c r="BFV13" s="93"/>
      <c r="BFW13" s="93"/>
      <c r="BFX13" s="93"/>
      <c r="BFY13" s="93"/>
      <c r="BFZ13" s="93"/>
      <c r="BGA13" s="93"/>
      <c r="BGB13" s="93"/>
      <c r="BGC13" s="93"/>
      <c r="BGD13" s="93"/>
      <c r="BGE13" s="93"/>
      <c r="BGF13" s="93"/>
      <c r="BGG13" s="93"/>
      <c r="BGH13" s="93"/>
      <c r="BGI13" s="93"/>
      <c r="BGJ13" s="93"/>
      <c r="BGK13" s="93"/>
      <c r="BGL13" s="93"/>
      <c r="BGM13" s="93"/>
      <c r="BGN13" s="93"/>
      <c r="BGO13" s="93"/>
      <c r="BGP13" s="93"/>
      <c r="BGQ13" s="93"/>
      <c r="BGR13" s="93"/>
      <c r="BGS13" s="93"/>
      <c r="BGT13" s="93"/>
      <c r="BGU13" s="93"/>
      <c r="BGV13" s="93"/>
      <c r="BGW13" s="93"/>
      <c r="BGX13" s="93"/>
      <c r="BGY13" s="93"/>
      <c r="BGZ13" s="93"/>
      <c r="BHA13" s="93"/>
      <c r="BHB13" s="93"/>
      <c r="BHC13" s="93"/>
      <c r="BHD13" s="93"/>
      <c r="BHE13" s="93"/>
      <c r="BHF13" s="93"/>
      <c r="BHG13" s="93"/>
      <c r="BHH13" s="93"/>
      <c r="BHI13" s="93"/>
      <c r="BHJ13" s="93"/>
      <c r="BHK13" s="93"/>
      <c r="BHL13" s="93"/>
      <c r="BHM13" s="93"/>
      <c r="BHN13" s="93"/>
      <c r="BHO13" s="93"/>
      <c r="BHP13" s="93"/>
      <c r="BHQ13" s="93"/>
      <c r="BHR13" s="93"/>
      <c r="BHS13" s="93"/>
      <c r="BHT13" s="93"/>
      <c r="BHU13" s="93"/>
      <c r="BHV13" s="93"/>
      <c r="BHW13" s="93"/>
      <c r="BHX13" s="93"/>
      <c r="BHY13" s="93"/>
      <c r="BHZ13" s="93"/>
      <c r="BIA13" s="93"/>
      <c r="BIB13" s="93"/>
      <c r="BIC13" s="93"/>
      <c r="BID13" s="93"/>
      <c r="BIE13" s="93"/>
      <c r="BIF13" s="93"/>
      <c r="BIG13" s="93"/>
      <c r="BIH13" s="93"/>
      <c r="BII13" s="93"/>
      <c r="BIJ13" s="93"/>
      <c r="BIK13" s="93"/>
      <c r="BIL13" s="93"/>
      <c r="BIM13" s="93"/>
      <c r="BIN13" s="93"/>
      <c r="BIO13" s="93"/>
      <c r="BIP13" s="93"/>
      <c r="BIQ13" s="93"/>
      <c r="BIR13" s="93"/>
      <c r="BIS13" s="93"/>
      <c r="BIT13" s="93"/>
      <c r="BIU13" s="93"/>
      <c r="BIV13" s="93"/>
      <c r="BIW13" s="93"/>
      <c r="BIX13" s="93"/>
      <c r="BIY13" s="93"/>
      <c r="BIZ13" s="93"/>
      <c r="BJA13" s="93"/>
      <c r="BJB13" s="93"/>
      <c r="BJC13" s="93"/>
      <c r="BJD13" s="93"/>
      <c r="BJE13" s="93"/>
      <c r="BJF13" s="93"/>
      <c r="BJG13" s="93"/>
      <c r="BJH13" s="93"/>
      <c r="BJI13" s="93"/>
      <c r="BJJ13" s="93"/>
      <c r="BJK13" s="93"/>
      <c r="BJL13" s="93"/>
      <c r="BJM13" s="93"/>
      <c r="BJN13" s="93"/>
      <c r="BJO13" s="93"/>
      <c r="BJP13" s="93"/>
      <c r="BJQ13" s="93"/>
      <c r="BJR13" s="93"/>
      <c r="BJS13" s="93"/>
      <c r="BJT13" s="93"/>
      <c r="BJU13" s="93"/>
      <c r="BJV13" s="93"/>
      <c r="BJW13" s="93"/>
      <c r="BJX13" s="93"/>
      <c r="BJY13" s="93"/>
      <c r="BJZ13" s="93"/>
      <c r="BKA13" s="93"/>
      <c r="BKB13" s="93"/>
      <c r="BKC13" s="93"/>
      <c r="BKD13" s="93"/>
      <c r="BKE13" s="93"/>
      <c r="BKF13" s="93"/>
      <c r="BKG13" s="93"/>
      <c r="BKH13" s="93"/>
      <c r="BKI13" s="93"/>
      <c r="BKJ13" s="93"/>
      <c r="BKK13" s="93"/>
      <c r="BKL13" s="93"/>
      <c r="BKM13" s="93"/>
      <c r="BKN13" s="93"/>
      <c r="BKO13" s="93"/>
      <c r="BKP13" s="93"/>
      <c r="BKQ13" s="93"/>
      <c r="BKR13" s="93"/>
      <c r="BKS13" s="93"/>
      <c r="BKT13" s="93"/>
      <c r="BKU13" s="93"/>
      <c r="BKV13" s="93"/>
      <c r="BKW13" s="93"/>
      <c r="BKX13" s="93"/>
      <c r="BKY13" s="93"/>
      <c r="BKZ13" s="93"/>
      <c r="BLA13" s="93"/>
      <c r="BLB13" s="93"/>
      <c r="BLC13" s="93"/>
      <c r="BLD13" s="93"/>
      <c r="BLE13" s="93"/>
      <c r="BLF13" s="93"/>
      <c r="BLG13" s="93"/>
      <c r="BLH13" s="93"/>
      <c r="BLI13" s="93"/>
      <c r="BLJ13" s="93"/>
      <c r="BLK13" s="93"/>
      <c r="BLL13" s="93"/>
      <c r="BLM13" s="93"/>
      <c r="BLN13" s="93"/>
      <c r="BLO13" s="93"/>
      <c r="BLP13" s="93"/>
      <c r="BLQ13" s="93"/>
      <c r="BLR13" s="93"/>
      <c r="BLS13" s="93"/>
      <c r="BLT13" s="93"/>
      <c r="BLU13" s="93"/>
      <c r="BLV13" s="93"/>
      <c r="BLW13" s="93"/>
      <c r="BLX13" s="93"/>
      <c r="BLY13" s="93"/>
      <c r="BLZ13" s="93"/>
      <c r="BMA13" s="93"/>
      <c r="BMB13" s="93"/>
      <c r="BMC13" s="93"/>
      <c r="BMD13" s="93"/>
      <c r="BME13" s="93"/>
      <c r="BMF13" s="93"/>
      <c r="BMG13" s="93"/>
      <c r="BMH13" s="93"/>
      <c r="BMI13" s="93"/>
      <c r="BMJ13" s="93"/>
      <c r="BMK13" s="93"/>
      <c r="BML13" s="93"/>
      <c r="BMM13" s="93"/>
      <c r="BMN13" s="93"/>
      <c r="BMO13" s="93"/>
      <c r="BMP13" s="93"/>
      <c r="BMQ13" s="93"/>
      <c r="BMR13" s="93"/>
      <c r="BMS13" s="93"/>
      <c r="BMT13" s="93"/>
      <c r="BMU13" s="93"/>
      <c r="BMV13" s="93"/>
      <c r="BMW13" s="93"/>
      <c r="BMX13" s="93"/>
      <c r="BMY13" s="93"/>
      <c r="BMZ13" s="93"/>
      <c r="BNA13" s="93"/>
      <c r="BNB13" s="93"/>
      <c r="BNC13" s="93"/>
      <c r="BND13" s="93"/>
      <c r="BNE13" s="93"/>
      <c r="BNF13" s="93"/>
      <c r="BNG13" s="93"/>
      <c r="BNH13" s="93"/>
      <c r="BNI13" s="93"/>
      <c r="BNJ13" s="93"/>
      <c r="BNK13" s="93"/>
      <c r="BNL13" s="93"/>
      <c r="BNM13" s="93"/>
      <c r="BNN13" s="93"/>
      <c r="BNO13" s="93"/>
      <c r="BNP13" s="93"/>
      <c r="BNQ13" s="93"/>
      <c r="BNR13" s="93"/>
      <c r="BNS13" s="93"/>
      <c r="BNT13" s="93"/>
      <c r="BNU13" s="93"/>
      <c r="BNV13" s="93"/>
      <c r="BNW13" s="93"/>
      <c r="BNX13" s="93"/>
      <c r="BNY13" s="93"/>
      <c r="BNZ13" s="93"/>
      <c r="BOA13" s="93"/>
      <c r="BOB13" s="93"/>
      <c r="BOC13" s="93"/>
      <c r="BOD13" s="93"/>
      <c r="BOE13" s="93"/>
      <c r="BOF13" s="93"/>
      <c r="BOG13" s="93"/>
      <c r="BOH13" s="93"/>
      <c r="BOI13" s="93"/>
      <c r="BOJ13" s="93"/>
      <c r="BOK13" s="93"/>
      <c r="BOL13" s="93"/>
      <c r="BOM13" s="93"/>
      <c r="BON13" s="93"/>
      <c r="BOO13" s="93"/>
      <c r="BOP13" s="93"/>
      <c r="BOQ13" s="93"/>
      <c r="BOR13" s="93"/>
      <c r="BOS13" s="93"/>
      <c r="BOT13" s="93"/>
      <c r="BOU13" s="93"/>
      <c r="BOV13" s="93"/>
      <c r="BOW13" s="93"/>
      <c r="BOX13" s="93"/>
      <c r="BOY13" s="93"/>
      <c r="BOZ13" s="93"/>
      <c r="BPA13" s="93"/>
      <c r="BPB13" s="93"/>
      <c r="BPC13" s="93"/>
      <c r="BPD13" s="93"/>
      <c r="BPE13" s="93"/>
      <c r="BPF13" s="93"/>
      <c r="BPG13" s="93"/>
      <c r="BPH13" s="93"/>
      <c r="BPI13" s="93"/>
      <c r="BPJ13" s="93"/>
      <c r="BPK13" s="93"/>
      <c r="BPL13" s="93"/>
      <c r="BPM13" s="93"/>
      <c r="BPN13" s="93"/>
      <c r="BPO13" s="93"/>
      <c r="BPP13" s="93"/>
      <c r="BPQ13" s="93"/>
      <c r="BPR13" s="93"/>
      <c r="BPS13" s="93"/>
      <c r="BPT13" s="93"/>
      <c r="BPU13" s="93"/>
      <c r="BPV13" s="93"/>
      <c r="BPW13" s="93"/>
      <c r="BPX13" s="93"/>
      <c r="BPY13" s="93"/>
      <c r="BPZ13" s="93"/>
      <c r="BQA13" s="93"/>
      <c r="BQB13" s="93"/>
      <c r="BQC13" s="93"/>
      <c r="BQD13" s="93"/>
      <c r="BQE13" s="93"/>
      <c r="BQF13" s="93"/>
      <c r="BQG13" s="93"/>
      <c r="BQH13" s="93"/>
      <c r="BQI13" s="93"/>
      <c r="BQJ13" s="93"/>
      <c r="BQK13" s="93"/>
      <c r="BQL13" s="93"/>
      <c r="BQM13" s="93"/>
      <c r="BQN13" s="93"/>
      <c r="BQO13" s="93"/>
      <c r="BQP13" s="93"/>
      <c r="BQQ13" s="93"/>
      <c r="BQR13" s="93"/>
      <c r="BQS13" s="93"/>
      <c r="BQT13" s="93"/>
      <c r="BQU13" s="93"/>
      <c r="BQV13" s="93"/>
      <c r="BQW13" s="93"/>
      <c r="BQX13" s="93"/>
      <c r="BQY13" s="93"/>
      <c r="BQZ13" s="93"/>
      <c r="BRA13" s="93"/>
      <c r="BRB13" s="93"/>
      <c r="BRC13" s="93"/>
      <c r="BRD13" s="93"/>
      <c r="BRE13" s="93"/>
      <c r="BRF13" s="93"/>
      <c r="BRG13" s="93"/>
      <c r="BRH13" s="93"/>
      <c r="BRI13" s="93"/>
      <c r="BRJ13" s="93"/>
      <c r="BRK13" s="93"/>
      <c r="BRL13" s="93"/>
      <c r="BRM13" s="93"/>
      <c r="BRN13" s="93"/>
      <c r="BRO13" s="93"/>
      <c r="BRP13" s="93"/>
      <c r="BRQ13" s="93"/>
      <c r="BRR13" s="93"/>
      <c r="BRS13" s="93"/>
      <c r="BRT13" s="93"/>
      <c r="BRU13" s="93"/>
      <c r="BRV13" s="93"/>
      <c r="BRW13" s="93"/>
      <c r="BRX13" s="93"/>
      <c r="BRY13" s="93"/>
      <c r="BRZ13" s="93"/>
      <c r="BSA13" s="93"/>
      <c r="BSB13" s="93"/>
      <c r="BSC13" s="93"/>
      <c r="BSD13" s="93"/>
      <c r="BSE13" s="93"/>
      <c r="BSF13" s="93"/>
      <c r="BSG13" s="93"/>
      <c r="BSH13" s="93"/>
      <c r="BSI13" s="93"/>
      <c r="BSJ13" s="93"/>
      <c r="BSK13" s="93"/>
      <c r="BSL13" s="93"/>
      <c r="BSM13" s="93"/>
      <c r="BSN13" s="93"/>
      <c r="BSO13" s="93"/>
      <c r="BSP13" s="93"/>
      <c r="BSQ13" s="93"/>
      <c r="BSR13" s="93"/>
      <c r="BSS13" s="93"/>
      <c r="BST13" s="93"/>
      <c r="BSU13" s="93"/>
      <c r="BSV13" s="93"/>
      <c r="BSW13" s="93"/>
      <c r="BSX13" s="93"/>
      <c r="BSY13" s="93"/>
      <c r="BSZ13" s="93"/>
      <c r="BTA13" s="93"/>
      <c r="BTB13" s="93"/>
      <c r="BTC13" s="93"/>
      <c r="BTD13" s="93"/>
      <c r="BTE13" s="93"/>
      <c r="BTF13" s="93"/>
      <c r="BTG13" s="93"/>
      <c r="BTH13" s="93"/>
      <c r="BTI13" s="93"/>
      <c r="BTJ13" s="93"/>
      <c r="BTK13" s="93"/>
      <c r="BTL13" s="93"/>
      <c r="BTM13" s="93"/>
      <c r="BTN13" s="93"/>
      <c r="BTO13" s="93"/>
      <c r="BTP13" s="93"/>
      <c r="BTQ13" s="93"/>
      <c r="BTR13" s="93"/>
      <c r="BTS13" s="93"/>
      <c r="BTT13" s="93"/>
      <c r="BTU13" s="93"/>
      <c r="BTV13" s="93"/>
      <c r="BTW13" s="93"/>
      <c r="BTX13" s="93"/>
      <c r="BTY13" s="93"/>
      <c r="BTZ13" s="93"/>
      <c r="BUA13" s="93"/>
      <c r="BUB13" s="93"/>
      <c r="BUC13" s="93"/>
      <c r="BUD13" s="93"/>
      <c r="BUE13" s="93"/>
      <c r="BUF13" s="93"/>
      <c r="BUG13" s="93"/>
      <c r="BUH13" s="93"/>
      <c r="BUI13" s="93"/>
      <c r="BUJ13" s="93"/>
      <c r="BUK13" s="93"/>
      <c r="BUL13" s="93"/>
      <c r="BUM13" s="93"/>
      <c r="BUN13" s="93"/>
      <c r="BUO13" s="93"/>
      <c r="BUP13" s="93"/>
      <c r="BUQ13" s="93"/>
      <c r="BUR13" s="93"/>
      <c r="BUS13" s="93"/>
      <c r="BUT13" s="93"/>
      <c r="BUU13" s="93"/>
      <c r="BUV13" s="93"/>
      <c r="BUW13" s="93"/>
      <c r="BUX13" s="93"/>
      <c r="BUY13" s="93"/>
      <c r="BUZ13" s="93"/>
      <c r="BVA13" s="93"/>
      <c r="BVB13" s="93"/>
      <c r="BVC13" s="93"/>
      <c r="BVD13" s="93"/>
      <c r="BVE13" s="93"/>
      <c r="BVF13" s="93"/>
      <c r="BVG13" s="93"/>
      <c r="BVH13" s="93"/>
      <c r="BVI13" s="93"/>
      <c r="BVJ13" s="93"/>
      <c r="BVK13" s="93"/>
      <c r="BVL13" s="93"/>
      <c r="BVM13" s="93"/>
      <c r="BVN13" s="93"/>
      <c r="BVO13" s="93"/>
      <c r="BVP13" s="93"/>
      <c r="BVQ13" s="93"/>
      <c r="BVR13" s="93"/>
      <c r="BVS13" s="93"/>
      <c r="BVT13" s="93"/>
      <c r="BVU13" s="93"/>
      <c r="BVV13" s="93"/>
      <c r="BVW13" s="93"/>
      <c r="BVX13" s="93"/>
      <c r="BVY13" s="93"/>
      <c r="BVZ13" s="93"/>
      <c r="BWA13" s="93"/>
      <c r="BWB13" s="93"/>
      <c r="BWC13" s="93"/>
      <c r="BWD13" s="93"/>
      <c r="BWE13" s="93"/>
      <c r="BWF13" s="93"/>
      <c r="BWG13" s="93"/>
      <c r="BWH13" s="93"/>
      <c r="BWI13" s="93"/>
      <c r="BWJ13" s="93"/>
      <c r="BWK13" s="93"/>
      <c r="BWL13" s="93"/>
      <c r="BWM13" s="93"/>
      <c r="BWN13" s="93"/>
      <c r="BWO13" s="93"/>
      <c r="BWP13" s="93"/>
      <c r="BWQ13" s="93"/>
      <c r="BWR13" s="93"/>
      <c r="BWS13" s="93"/>
      <c r="BWT13" s="93"/>
      <c r="BWU13" s="93"/>
      <c r="BWV13" s="93"/>
      <c r="BWW13" s="93"/>
      <c r="BWX13" s="93"/>
      <c r="BWY13" s="93"/>
      <c r="BWZ13" s="93"/>
      <c r="BXA13" s="93"/>
      <c r="BXB13" s="93"/>
      <c r="BXC13" s="93"/>
      <c r="BXD13" s="93"/>
      <c r="BXE13" s="93"/>
      <c r="BXF13" s="93"/>
      <c r="BXG13" s="93"/>
      <c r="BXH13" s="93"/>
      <c r="BXI13" s="93"/>
      <c r="BXJ13" s="93"/>
      <c r="BXK13" s="93"/>
      <c r="BXL13" s="93"/>
      <c r="BXM13" s="93"/>
      <c r="BXN13" s="93"/>
      <c r="BXO13" s="93"/>
      <c r="BXP13" s="93"/>
      <c r="BXQ13" s="93"/>
      <c r="BXR13" s="93"/>
      <c r="BXS13" s="93"/>
      <c r="BXT13" s="93"/>
      <c r="BXU13" s="93"/>
      <c r="BXV13" s="93"/>
      <c r="BXW13" s="93"/>
      <c r="BXX13" s="93"/>
      <c r="BXY13" s="93"/>
      <c r="BXZ13" s="93"/>
      <c r="BYA13" s="93"/>
      <c r="BYB13" s="93"/>
      <c r="BYC13" s="93"/>
      <c r="BYD13" s="93"/>
      <c r="BYE13" s="93"/>
      <c r="BYF13" s="93"/>
      <c r="BYG13" s="93"/>
      <c r="BYH13" s="93"/>
      <c r="BYI13" s="93"/>
      <c r="BYJ13" s="93"/>
      <c r="BYK13" s="93"/>
      <c r="BYL13" s="93"/>
      <c r="BYM13" s="93"/>
      <c r="BYN13" s="93"/>
      <c r="BYO13" s="93"/>
      <c r="BYP13" s="93"/>
      <c r="BYQ13" s="93"/>
      <c r="BYR13" s="93"/>
      <c r="BYS13" s="93"/>
      <c r="BYT13" s="93"/>
      <c r="BYU13" s="93"/>
      <c r="BYV13" s="93"/>
      <c r="BYW13" s="93"/>
      <c r="BYX13" s="93"/>
      <c r="BYY13" s="93"/>
      <c r="BYZ13" s="93"/>
      <c r="BZA13" s="93"/>
      <c r="BZB13" s="93"/>
      <c r="BZC13" s="93"/>
      <c r="BZD13" s="93"/>
      <c r="BZE13" s="93"/>
      <c r="BZF13" s="93"/>
      <c r="BZG13" s="93"/>
      <c r="BZH13" s="93"/>
      <c r="BZI13" s="93"/>
      <c r="BZJ13" s="93"/>
      <c r="BZK13" s="93"/>
      <c r="BZL13" s="93"/>
      <c r="BZM13" s="93"/>
      <c r="BZN13" s="93"/>
      <c r="BZO13" s="93"/>
      <c r="BZP13" s="93"/>
      <c r="BZQ13" s="93"/>
      <c r="BZR13" s="93"/>
      <c r="BZS13" s="93"/>
      <c r="BZT13" s="93"/>
      <c r="BZU13" s="93"/>
      <c r="BZV13" s="93"/>
      <c r="BZW13" s="93"/>
      <c r="BZX13" s="93"/>
      <c r="BZY13" s="93"/>
      <c r="BZZ13" s="93"/>
      <c r="CAA13" s="93"/>
      <c r="CAB13" s="93"/>
      <c r="CAC13" s="93"/>
      <c r="CAD13" s="93"/>
      <c r="CAE13" s="93"/>
      <c r="CAF13" s="93"/>
      <c r="CAG13" s="93"/>
      <c r="CAH13" s="93"/>
      <c r="CAI13" s="93"/>
      <c r="CAJ13" s="93"/>
      <c r="CAK13" s="93"/>
      <c r="CAL13" s="93"/>
      <c r="CAM13" s="93"/>
      <c r="CAN13" s="93"/>
      <c r="CAO13" s="93"/>
      <c r="CAP13" s="93"/>
      <c r="CAQ13" s="93"/>
      <c r="CAR13" s="93"/>
      <c r="CAS13" s="93"/>
      <c r="CAT13" s="93"/>
      <c r="CAU13" s="93"/>
      <c r="CAV13" s="93"/>
      <c r="CAW13" s="93"/>
      <c r="CAX13" s="93"/>
      <c r="CAY13" s="93"/>
      <c r="CAZ13" s="93"/>
      <c r="CBA13" s="93"/>
      <c r="CBB13" s="93"/>
      <c r="CBC13" s="93"/>
      <c r="CBD13" s="93"/>
      <c r="CBE13" s="93"/>
      <c r="CBF13" s="93"/>
      <c r="CBG13" s="93"/>
      <c r="CBH13" s="93"/>
      <c r="CBI13" s="93"/>
      <c r="CBJ13" s="93"/>
      <c r="CBK13" s="93"/>
      <c r="CBL13" s="93"/>
      <c r="CBM13" s="93"/>
      <c r="CBN13" s="93"/>
      <c r="CBO13" s="93"/>
      <c r="CBP13" s="93"/>
      <c r="CBQ13" s="93"/>
      <c r="CBR13" s="93"/>
      <c r="CBS13" s="93"/>
      <c r="CBT13" s="93"/>
      <c r="CBU13" s="93"/>
      <c r="CBV13" s="93"/>
      <c r="CBW13" s="93"/>
      <c r="CBX13" s="93"/>
      <c r="CBY13" s="93"/>
      <c r="CBZ13" s="93"/>
      <c r="CCA13" s="93"/>
      <c r="CCB13" s="93"/>
      <c r="CCC13" s="93"/>
      <c r="CCD13" s="93"/>
      <c r="CCE13" s="93"/>
      <c r="CCF13" s="93"/>
      <c r="CCG13" s="93"/>
      <c r="CCH13" s="93"/>
      <c r="CCI13" s="93"/>
      <c r="CCJ13" s="93"/>
      <c r="CCK13" s="93"/>
      <c r="CCL13" s="93"/>
      <c r="CCM13" s="93"/>
      <c r="CCN13" s="93"/>
      <c r="CCO13" s="93"/>
      <c r="CCP13" s="93"/>
      <c r="CCQ13" s="93"/>
      <c r="CCR13" s="93"/>
      <c r="CCS13" s="93"/>
      <c r="CCT13" s="93"/>
      <c r="CCU13" s="93"/>
      <c r="CCV13" s="93"/>
      <c r="CCW13" s="93"/>
      <c r="CCX13" s="93"/>
      <c r="CCY13" s="93"/>
      <c r="CCZ13" s="93"/>
      <c r="CDA13" s="93"/>
      <c r="CDB13" s="93"/>
      <c r="CDC13" s="93"/>
      <c r="CDD13" s="93"/>
      <c r="CDE13" s="93"/>
      <c r="CDF13" s="93"/>
      <c r="CDG13" s="93"/>
      <c r="CDH13" s="93"/>
      <c r="CDI13" s="93"/>
      <c r="CDJ13" s="93"/>
      <c r="CDK13" s="93"/>
      <c r="CDL13" s="93"/>
      <c r="CDM13" s="93"/>
      <c r="CDN13" s="93"/>
      <c r="CDO13" s="93"/>
      <c r="CDP13" s="93"/>
      <c r="CDQ13" s="93"/>
      <c r="CDR13" s="93"/>
      <c r="CDS13" s="93"/>
      <c r="CDT13" s="93"/>
      <c r="CDU13" s="93"/>
      <c r="CDV13" s="93"/>
      <c r="CDW13" s="93"/>
      <c r="CDX13" s="93"/>
      <c r="CDY13" s="93"/>
      <c r="CDZ13" s="93"/>
      <c r="CEA13" s="93"/>
      <c r="CEB13" s="93"/>
      <c r="CEC13" s="93"/>
      <c r="CED13" s="93"/>
      <c r="CEE13" s="93"/>
      <c r="CEF13" s="93"/>
      <c r="CEG13" s="93"/>
      <c r="CEH13" s="93"/>
      <c r="CEI13" s="93"/>
      <c r="CEJ13" s="93"/>
      <c r="CEK13" s="93"/>
      <c r="CEL13" s="93"/>
      <c r="CEM13" s="93"/>
      <c r="CEN13" s="93"/>
      <c r="CEO13" s="93"/>
      <c r="CEP13" s="93"/>
      <c r="CEQ13" s="93"/>
      <c r="CER13" s="93"/>
      <c r="CES13" s="93"/>
      <c r="CET13" s="93"/>
      <c r="CEU13" s="93"/>
      <c r="CEV13" s="93"/>
      <c r="CEW13" s="93"/>
      <c r="CEX13" s="93"/>
      <c r="CEY13" s="93"/>
      <c r="CEZ13" s="93"/>
      <c r="CFA13" s="93"/>
      <c r="CFB13" s="93"/>
      <c r="CFC13" s="93"/>
      <c r="CFD13" s="93"/>
      <c r="CFE13" s="93"/>
      <c r="CFF13" s="93"/>
      <c r="CFG13" s="93"/>
      <c r="CFH13" s="93"/>
      <c r="CFI13" s="93"/>
      <c r="CFJ13" s="93"/>
      <c r="CFK13" s="93"/>
      <c r="CFL13" s="93"/>
      <c r="CFM13" s="93"/>
      <c r="CFN13" s="93"/>
      <c r="CFO13" s="93"/>
      <c r="CFP13" s="93"/>
      <c r="CFQ13" s="93"/>
      <c r="CFR13" s="93"/>
      <c r="CFS13" s="93"/>
      <c r="CFT13" s="93"/>
      <c r="CFU13" s="93"/>
      <c r="CFV13" s="93"/>
      <c r="CFW13" s="93"/>
      <c r="CFX13" s="93"/>
      <c r="CFY13" s="93"/>
      <c r="CFZ13" s="93"/>
      <c r="CGA13" s="93"/>
      <c r="CGB13" s="93"/>
      <c r="CGC13" s="93"/>
      <c r="CGD13" s="93"/>
      <c r="CGE13" s="93"/>
      <c r="CGF13" s="93"/>
      <c r="CGG13" s="93"/>
      <c r="CGH13" s="93"/>
      <c r="CGI13" s="93"/>
      <c r="CGJ13" s="93"/>
      <c r="CGK13" s="93"/>
      <c r="CGL13" s="93"/>
      <c r="CGM13" s="93"/>
      <c r="CGN13" s="93"/>
      <c r="CGO13" s="93"/>
      <c r="CGP13" s="93"/>
      <c r="CGQ13" s="93"/>
      <c r="CGR13" s="93"/>
      <c r="CGS13" s="93"/>
      <c r="CGT13" s="93"/>
      <c r="CGU13" s="93"/>
      <c r="CGV13" s="93"/>
      <c r="CGW13" s="93"/>
      <c r="CGX13" s="93"/>
      <c r="CGY13" s="93"/>
      <c r="CGZ13" s="93"/>
      <c r="CHA13" s="93"/>
      <c r="CHB13" s="93"/>
      <c r="CHC13" s="93"/>
      <c r="CHD13" s="93"/>
      <c r="CHE13" s="93"/>
      <c r="CHF13" s="93"/>
      <c r="CHG13" s="93"/>
      <c r="CHH13" s="93"/>
      <c r="CHI13" s="93"/>
      <c r="CHJ13" s="93"/>
      <c r="CHK13" s="93"/>
      <c r="CHL13" s="93"/>
      <c r="CHM13" s="93"/>
      <c r="CHN13" s="93"/>
      <c r="CHO13" s="93"/>
      <c r="CHP13" s="93"/>
      <c r="CHQ13" s="93"/>
      <c r="CHR13" s="93"/>
      <c r="CHS13" s="93"/>
      <c r="CHT13" s="93"/>
      <c r="CHU13" s="93"/>
      <c r="CHV13" s="93"/>
      <c r="CHW13" s="93"/>
      <c r="CHX13" s="93"/>
      <c r="CHY13" s="93"/>
      <c r="CHZ13" s="93"/>
      <c r="CIA13" s="93"/>
      <c r="CIB13" s="93"/>
      <c r="CIC13" s="93"/>
      <c r="CID13" s="93"/>
      <c r="CIE13" s="93"/>
      <c r="CIF13" s="93"/>
      <c r="CIG13" s="93"/>
      <c r="CIH13" s="93"/>
      <c r="CII13" s="93"/>
      <c r="CIJ13" s="93"/>
      <c r="CIK13" s="93"/>
      <c r="CIL13" s="93"/>
      <c r="CIM13" s="93"/>
      <c r="CIN13" s="93"/>
      <c r="CIO13" s="93"/>
      <c r="CIP13" s="93"/>
      <c r="CIQ13" s="93"/>
      <c r="CIR13" s="93"/>
      <c r="CIS13" s="93"/>
      <c r="CIT13" s="93"/>
      <c r="CIU13" s="93"/>
      <c r="CIV13" s="93"/>
      <c r="CIW13" s="93"/>
      <c r="CIX13" s="93"/>
      <c r="CIY13" s="93"/>
      <c r="CIZ13" s="93"/>
      <c r="CJA13" s="93"/>
      <c r="CJB13" s="93"/>
      <c r="CJC13" s="93"/>
      <c r="CJD13" s="93"/>
      <c r="CJE13" s="93"/>
      <c r="CJF13" s="93"/>
      <c r="CJG13" s="93"/>
      <c r="CJH13" s="93"/>
      <c r="CJI13" s="93"/>
      <c r="CJJ13" s="93"/>
      <c r="CJK13" s="93"/>
      <c r="CJL13" s="93"/>
      <c r="CJM13" s="93"/>
      <c r="CJN13" s="93"/>
      <c r="CJO13" s="93"/>
      <c r="CJP13" s="93"/>
      <c r="CJQ13" s="93"/>
      <c r="CJR13" s="93"/>
      <c r="CJS13" s="93"/>
      <c r="CJT13" s="93"/>
      <c r="CJU13" s="93"/>
      <c r="CJV13" s="93"/>
      <c r="CJW13" s="93"/>
      <c r="CJX13" s="93"/>
      <c r="CJY13" s="93"/>
      <c r="CJZ13" s="93"/>
      <c r="CKA13" s="93"/>
      <c r="CKB13" s="93"/>
      <c r="CKC13" s="93"/>
      <c r="CKD13" s="93"/>
      <c r="CKE13" s="93"/>
      <c r="CKF13" s="93"/>
      <c r="CKG13" s="93"/>
      <c r="CKH13" s="93"/>
      <c r="CKI13" s="93"/>
      <c r="CKJ13" s="93"/>
      <c r="CKK13" s="93"/>
      <c r="CKL13" s="93"/>
      <c r="CKM13" s="93"/>
      <c r="CKN13" s="93"/>
      <c r="CKO13" s="93"/>
      <c r="CKP13" s="93"/>
      <c r="CKQ13" s="93"/>
      <c r="CKR13" s="93"/>
      <c r="CKS13" s="93"/>
      <c r="CKT13" s="93"/>
      <c r="CKU13" s="93"/>
      <c r="CKV13" s="93"/>
      <c r="CKW13" s="93"/>
      <c r="CKX13" s="93"/>
      <c r="CKY13" s="93"/>
      <c r="CKZ13" s="93"/>
      <c r="CLA13" s="93"/>
      <c r="CLB13" s="93"/>
      <c r="CLC13" s="93"/>
      <c r="CLD13" s="93"/>
      <c r="CLE13" s="93"/>
      <c r="CLF13" s="93"/>
      <c r="CLG13" s="93"/>
      <c r="CLH13" s="93"/>
      <c r="CLI13" s="93"/>
      <c r="CLJ13" s="93"/>
      <c r="CLK13" s="93"/>
      <c r="CLL13" s="93"/>
      <c r="CLM13" s="93"/>
      <c r="CLN13" s="93"/>
      <c r="CLO13" s="93"/>
      <c r="CLP13" s="93"/>
      <c r="CLQ13" s="93"/>
      <c r="CLR13" s="93"/>
      <c r="CLS13" s="93"/>
      <c r="CLT13" s="93"/>
      <c r="CLU13" s="93"/>
      <c r="CLV13" s="93"/>
      <c r="CLW13" s="93"/>
      <c r="CLX13" s="93"/>
      <c r="CLY13" s="93"/>
      <c r="CLZ13" s="93"/>
      <c r="CMA13" s="93"/>
      <c r="CMB13" s="93"/>
      <c r="CMC13" s="93"/>
      <c r="CMD13" s="93"/>
      <c r="CME13" s="93"/>
      <c r="CMF13" s="93"/>
      <c r="CMG13" s="93"/>
      <c r="CMH13" s="93"/>
      <c r="CMI13" s="93"/>
      <c r="CMJ13" s="93"/>
      <c r="CMK13" s="93"/>
      <c r="CML13" s="93"/>
      <c r="CMM13" s="93"/>
      <c r="CMN13" s="93"/>
      <c r="CMO13" s="93"/>
      <c r="CMP13" s="93"/>
      <c r="CMQ13" s="93"/>
      <c r="CMR13" s="93"/>
      <c r="CMS13" s="93"/>
      <c r="CMT13" s="93"/>
      <c r="CMU13" s="93"/>
      <c r="CMV13" s="93"/>
      <c r="CMW13" s="93"/>
      <c r="CMX13" s="93"/>
      <c r="CMY13" s="93"/>
      <c r="CMZ13" s="93"/>
      <c r="CNA13" s="93"/>
      <c r="CNB13" s="93"/>
      <c r="CNC13" s="93"/>
      <c r="CND13" s="93"/>
      <c r="CNE13" s="93"/>
      <c r="CNF13" s="93"/>
      <c r="CNG13" s="93"/>
      <c r="CNH13" s="93"/>
      <c r="CNI13" s="93"/>
      <c r="CNJ13" s="93"/>
      <c r="CNK13" s="93"/>
      <c r="CNL13" s="93"/>
      <c r="CNM13" s="93"/>
      <c r="CNN13" s="93"/>
      <c r="CNO13" s="93"/>
      <c r="CNP13" s="93"/>
      <c r="CNQ13" s="93"/>
      <c r="CNR13" s="93"/>
      <c r="CNS13" s="93"/>
      <c r="CNT13" s="93"/>
      <c r="CNU13" s="93"/>
      <c r="CNV13" s="93"/>
      <c r="CNW13" s="93"/>
      <c r="CNX13" s="93"/>
      <c r="CNY13" s="93"/>
      <c r="CNZ13" s="93"/>
      <c r="COA13" s="93"/>
      <c r="COB13" s="93"/>
      <c r="COC13" s="93"/>
      <c r="COD13" s="93"/>
      <c r="COE13" s="93"/>
      <c r="COF13" s="93"/>
      <c r="COG13" s="93"/>
      <c r="COH13" s="93"/>
      <c r="COI13" s="93"/>
      <c r="COJ13" s="93"/>
      <c r="COK13" s="93"/>
      <c r="COL13" s="93"/>
      <c r="COM13" s="93"/>
      <c r="CON13" s="93"/>
      <c r="COO13" s="93"/>
      <c r="COP13" s="93"/>
      <c r="COQ13" s="93"/>
      <c r="COR13" s="93"/>
      <c r="COS13" s="93"/>
      <c r="COT13" s="93"/>
      <c r="COU13" s="93"/>
      <c r="COV13" s="93"/>
      <c r="COW13" s="93"/>
      <c r="COX13" s="93"/>
      <c r="COY13" s="93"/>
      <c r="COZ13" s="93"/>
      <c r="CPA13" s="93"/>
      <c r="CPB13" s="93"/>
      <c r="CPC13" s="93"/>
      <c r="CPD13" s="93"/>
      <c r="CPE13" s="93"/>
      <c r="CPF13" s="93"/>
      <c r="CPG13" s="93"/>
      <c r="CPH13" s="93"/>
      <c r="CPI13" s="93"/>
      <c r="CPJ13" s="93"/>
      <c r="CPK13" s="93"/>
      <c r="CPL13" s="93"/>
      <c r="CPM13" s="93"/>
      <c r="CPN13" s="93"/>
      <c r="CPO13" s="93"/>
      <c r="CPP13" s="93"/>
      <c r="CPQ13" s="93"/>
      <c r="CPR13" s="93"/>
      <c r="CPS13" s="93"/>
      <c r="CPT13" s="93"/>
      <c r="CPU13" s="93"/>
      <c r="CPV13" s="93"/>
      <c r="CPW13" s="93"/>
      <c r="CPX13" s="93"/>
      <c r="CPY13" s="93"/>
      <c r="CPZ13" s="93"/>
      <c r="CQA13" s="93"/>
      <c r="CQB13" s="93"/>
      <c r="CQC13" s="93"/>
      <c r="CQD13" s="93"/>
      <c r="CQE13" s="93"/>
      <c r="CQF13" s="93"/>
      <c r="CQG13" s="93"/>
      <c r="CQH13" s="93"/>
      <c r="CQI13" s="93"/>
      <c r="CQJ13" s="93"/>
      <c r="CQK13" s="93"/>
      <c r="CQL13" s="93"/>
      <c r="CQM13" s="93"/>
      <c r="CQN13" s="93"/>
      <c r="CQO13" s="93"/>
      <c r="CQP13" s="93"/>
      <c r="CQQ13" s="93"/>
      <c r="CQR13" s="93"/>
      <c r="CQS13" s="93"/>
      <c r="CQT13" s="93"/>
      <c r="CQU13" s="93"/>
      <c r="CQV13" s="93"/>
      <c r="CQW13" s="93"/>
      <c r="CQX13" s="93"/>
      <c r="CQY13" s="93"/>
      <c r="CQZ13" s="93"/>
      <c r="CRA13" s="93"/>
      <c r="CRB13" s="93"/>
      <c r="CRC13" s="93"/>
      <c r="CRD13" s="93"/>
      <c r="CRE13" s="93"/>
      <c r="CRF13" s="93"/>
      <c r="CRG13" s="93"/>
      <c r="CRH13" s="93"/>
      <c r="CRI13" s="93"/>
      <c r="CRJ13" s="93"/>
      <c r="CRK13" s="93"/>
      <c r="CRL13" s="93"/>
      <c r="CRM13" s="93"/>
      <c r="CRN13" s="93"/>
      <c r="CRO13" s="93"/>
      <c r="CRP13" s="93"/>
      <c r="CRQ13" s="93"/>
      <c r="CRR13" s="93"/>
      <c r="CRS13" s="93"/>
      <c r="CRT13" s="93"/>
      <c r="CRU13" s="93"/>
      <c r="CRV13" s="93"/>
      <c r="CRW13" s="93"/>
      <c r="CRX13" s="93"/>
      <c r="CRY13" s="93"/>
      <c r="CRZ13" s="93"/>
      <c r="CSA13" s="93"/>
      <c r="CSB13" s="93"/>
      <c r="CSC13" s="93"/>
      <c r="CSD13" s="93"/>
      <c r="CSE13" s="93"/>
      <c r="CSF13" s="93"/>
      <c r="CSG13" s="93"/>
      <c r="CSH13" s="93"/>
      <c r="CSI13" s="93"/>
      <c r="CSJ13" s="93"/>
      <c r="CSK13" s="93"/>
      <c r="CSL13" s="93"/>
      <c r="CSM13" s="93"/>
      <c r="CSN13" s="93"/>
      <c r="CSO13" s="93"/>
      <c r="CSP13" s="93"/>
      <c r="CSQ13" s="93"/>
      <c r="CSR13" s="93"/>
      <c r="CSS13" s="93"/>
      <c r="CST13" s="93"/>
      <c r="CSU13" s="93"/>
      <c r="CSV13" s="93"/>
      <c r="CSW13" s="93"/>
      <c r="CSX13" s="93"/>
      <c r="CSY13" s="93"/>
      <c r="CSZ13" s="93"/>
      <c r="CTA13" s="93"/>
      <c r="CTB13" s="93"/>
      <c r="CTC13" s="93"/>
      <c r="CTD13" s="93"/>
      <c r="CTE13" s="93"/>
      <c r="CTF13" s="93"/>
      <c r="CTG13" s="93"/>
      <c r="CTH13" s="93"/>
      <c r="CTI13" s="93"/>
      <c r="CTJ13" s="93"/>
      <c r="CTK13" s="93"/>
      <c r="CTL13" s="93"/>
      <c r="CTM13" s="93"/>
      <c r="CTN13" s="93"/>
      <c r="CTO13" s="93"/>
      <c r="CTP13" s="93"/>
      <c r="CTQ13" s="93"/>
      <c r="CTR13" s="93"/>
      <c r="CTS13" s="93"/>
      <c r="CTT13" s="93"/>
      <c r="CTU13" s="93"/>
      <c r="CTV13" s="93"/>
      <c r="CTW13" s="93"/>
      <c r="CTX13" s="93"/>
      <c r="CTY13" s="93"/>
      <c r="CTZ13" s="93"/>
      <c r="CUA13" s="93"/>
      <c r="CUB13" s="93"/>
      <c r="CUC13" s="93"/>
      <c r="CUD13" s="93"/>
      <c r="CUE13" s="93"/>
      <c r="CUF13" s="93"/>
      <c r="CUG13" s="93"/>
      <c r="CUH13" s="93"/>
      <c r="CUI13" s="93"/>
      <c r="CUJ13" s="93"/>
      <c r="CUK13" s="93"/>
      <c r="CUL13" s="93"/>
      <c r="CUM13" s="93"/>
      <c r="CUN13" s="93"/>
      <c r="CUO13" s="93"/>
      <c r="CUP13" s="93"/>
      <c r="CUQ13" s="93"/>
      <c r="CUR13" s="93"/>
      <c r="CUS13" s="93"/>
      <c r="CUT13" s="93"/>
      <c r="CUU13" s="93"/>
      <c r="CUV13" s="93"/>
      <c r="CUW13" s="93"/>
      <c r="CUX13" s="93"/>
      <c r="CUY13" s="93"/>
      <c r="CUZ13" s="93"/>
      <c r="CVA13" s="93"/>
      <c r="CVB13" s="93"/>
      <c r="CVC13" s="93"/>
      <c r="CVD13" s="93"/>
      <c r="CVE13" s="93"/>
      <c r="CVF13" s="93"/>
      <c r="CVG13" s="93"/>
      <c r="CVH13" s="93"/>
      <c r="CVI13" s="93"/>
      <c r="CVJ13" s="93"/>
      <c r="CVK13" s="93"/>
      <c r="CVL13" s="93"/>
      <c r="CVM13" s="93"/>
      <c r="CVN13" s="93"/>
      <c r="CVO13" s="93"/>
      <c r="CVP13" s="93"/>
      <c r="CVQ13" s="93"/>
      <c r="CVR13" s="93"/>
      <c r="CVS13" s="93"/>
      <c r="CVT13" s="93"/>
      <c r="CVU13" s="93"/>
      <c r="CVV13" s="93"/>
      <c r="CVW13" s="93"/>
      <c r="CVX13" s="93"/>
      <c r="CVY13" s="93"/>
      <c r="CVZ13" s="93"/>
      <c r="CWA13" s="93"/>
      <c r="CWB13" s="93"/>
      <c r="CWC13" s="93"/>
      <c r="CWD13" s="93"/>
      <c r="CWE13" s="93"/>
      <c r="CWF13" s="93"/>
      <c r="CWG13" s="93"/>
      <c r="CWH13" s="93"/>
      <c r="CWI13" s="93"/>
      <c r="CWJ13" s="93"/>
      <c r="CWK13" s="93"/>
      <c r="CWL13" s="93"/>
      <c r="CWM13" s="93"/>
      <c r="CWN13" s="93"/>
      <c r="CWO13" s="93"/>
      <c r="CWP13" s="93"/>
      <c r="CWQ13" s="93"/>
      <c r="CWR13" s="93"/>
      <c r="CWS13" s="93"/>
      <c r="CWT13" s="93"/>
      <c r="CWU13" s="93"/>
      <c r="CWV13" s="93"/>
      <c r="CWW13" s="93"/>
      <c r="CWX13" s="93"/>
      <c r="CWY13" s="93"/>
      <c r="CWZ13" s="93"/>
      <c r="CXA13" s="93"/>
      <c r="CXB13" s="93"/>
      <c r="CXC13" s="93"/>
      <c r="CXD13" s="93"/>
      <c r="CXE13" s="93"/>
      <c r="CXF13" s="93"/>
      <c r="CXG13" s="93"/>
      <c r="CXH13" s="93"/>
      <c r="CXI13" s="93"/>
      <c r="CXJ13" s="93"/>
      <c r="CXK13" s="93"/>
      <c r="CXL13" s="93"/>
      <c r="CXM13" s="93"/>
      <c r="CXN13" s="93"/>
      <c r="CXO13" s="93"/>
      <c r="CXP13" s="93"/>
      <c r="CXQ13" s="93"/>
      <c r="CXR13" s="93"/>
      <c r="CXS13" s="93"/>
      <c r="CXT13" s="93"/>
      <c r="CXU13" s="93"/>
      <c r="CXV13" s="93"/>
      <c r="CXW13" s="93"/>
      <c r="CXX13" s="93"/>
      <c r="CXY13" s="93"/>
      <c r="CXZ13" s="93"/>
      <c r="CYA13" s="93"/>
      <c r="CYB13" s="93"/>
      <c r="CYC13" s="93"/>
      <c r="CYD13" s="93"/>
      <c r="CYE13" s="93"/>
      <c r="CYF13" s="93"/>
      <c r="CYG13" s="93"/>
      <c r="CYH13" s="93"/>
      <c r="CYI13" s="93"/>
      <c r="CYJ13" s="93"/>
      <c r="CYK13" s="93"/>
      <c r="CYL13" s="93"/>
      <c r="CYM13" s="93"/>
      <c r="CYN13" s="93"/>
      <c r="CYO13" s="93"/>
      <c r="CYP13" s="93"/>
      <c r="CYQ13" s="93"/>
      <c r="CYR13" s="93"/>
      <c r="CYS13" s="93"/>
      <c r="CYT13" s="93"/>
      <c r="CYU13" s="93"/>
      <c r="CYV13" s="93"/>
      <c r="CYW13" s="93"/>
      <c r="CYX13" s="93"/>
      <c r="CYY13" s="93"/>
      <c r="CYZ13" s="93"/>
      <c r="CZA13" s="93"/>
      <c r="CZB13" s="93"/>
      <c r="CZC13" s="93"/>
      <c r="CZD13" s="93"/>
      <c r="CZE13" s="93"/>
      <c r="CZF13" s="93"/>
      <c r="CZG13" s="93"/>
      <c r="CZH13" s="93"/>
      <c r="CZI13" s="93"/>
      <c r="CZJ13" s="93"/>
      <c r="CZK13" s="93"/>
      <c r="CZL13" s="93"/>
      <c r="CZM13" s="93"/>
      <c r="CZN13" s="93"/>
      <c r="CZO13" s="93"/>
      <c r="CZP13" s="93"/>
      <c r="CZQ13" s="93"/>
      <c r="CZR13" s="93"/>
      <c r="CZS13" s="93"/>
      <c r="CZT13" s="93"/>
      <c r="CZU13" s="93"/>
      <c r="CZV13" s="93"/>
      <c r="CZW13" s="93"/>
      <c r="CZX13" s="93"/>
      <c r="CZY13" s="93"/>
      <c r="CZZ13" s="93"/>
      <c r="DAA13" s="93"/>
      <c r="DAB13" s="93"/>
      <c r="DAC13" s="93"/>
      <c r="DAD13" s="93"/>
      <c r="DAE13" s="93"/>
      <c r="DAF13" s="93"/>
      <c r="DAG13" s="93"/>
      <c r="DAH13" s="93"/>
      <c r="DAI13" s="93"/>
      <c r="DAJ13" s="93"/>
      <c r="DAK13" s="93"/>
      <c r="DAL13" s="93"/>
      <c r="DAM13" s="93"/>
      <c r="DAN13" s="93"/>
      <c r="DAO13" s="93"/>
      <c r="DAP13" s="93"/>
      <c r="DAQ13" s="93"/>
      <c r="DAR13" s="93"/>
      <c r="DAS13" s="93"/>
      <c r="DAT13" s="93"/>
      <c r="DAU13" s="93"/>
      <c r="DAV13" s="93"/>
      <c r="DAW13" s="93"/>
      <c r="DAX13" s="93"/>
      <c r="DAY13" s="93"/>
      <c r="DAZ13" s="93"/>
      <c r="DBA13" s="93"/>
      <c r="DBB13" s="93"/>
      <c r="DBC13" s="93"/>
      <c r="DBD13" s="93"/>
      <c r="DBE13" s="93"/>
      <c r="DBF13" s="93"/>
      <c r="DBG13" s="93"/>
      <c r="DBH13" s="93"/>
      <c r="DBI13" s="93"/>
      <c r="DBJ13" s="93"/>
      <c r="DBK13" s="93"/>
      <c r="DBL13" s="93"/>
      <c r="DBM13" s="93"/>
      <c r="DBN13" s="93"/>
      <c r="DBO13" s="93"/>
      <c r="DBP13" s="93"/>
      <c r="DBQ13" s="93"/>
      <c r="DBR13" s="93"/>
      <c r="DBS13" s="93"/>
      <c r="DBT13" s="93"/>
      <c r="DBU13" s="93"/>
      <c r="DBV13" s="93"/>
      <c r="DBW13" s="93"/>
      <c r="DBX13" s="93"/>
      <c r="DBY13" s="93"/>
      <c r="DBZ13" s="93"/>
      <c r="DCA13" s="93"/>
      <c r="DCB13" s="93"/>
      <c r="DCC13" s="93"/>
      <c r="DCD13" s="93"/>
      <c r="DCE13" s="93"/>
      <c r="DCF13" s="93"/>
      <c r="DCG13" s="93"/>
      <c r="DCH13" s="93"/>
      <c r="DCI13" s="93"/>
      <c r="DCJ13" s="93"/>
      <c r="DCK13" s="93"/>
      <c r="DCL13" s="93"/>
      <c r="DCM13" s="93"/>
      <c r="DCN13" s="93"/>
      <c r="DCO13" s="93"/>
      <c r="DCP13" s="93"/>
      <c r="DCQ13" s="93"/>
      <c r="DCR13" s="93"/>
      <c r="DCS13" s="93"/>
      <c r="DCT13" s="93"/>
      <c r="DCU13" s="93"/>
      <c r="DCV13" s="93"/>
      <c r="DCW13" s="93"/>
      <c r="DCX13" s="93"/>
      <c r="DCY13" s="93"/>
      <c r="DCZ13" s="93"/>
      <c r="DDA13" s="93"/>
      <c r="DDB13" s="93"/>
      <c r="DDC13" s="93"/>
      <c r="DDD13" s="93"/>
      <c r="DDE13" s="93"/>
      <c r="DDF13" s="93"/>
      <c r="DDG13" s="93"/>
      <c r="DDH13" s="93"/>
      <c r="DDI13" s="93"/>
      <c r="DDJ13" s="93"/>
      <c r="DDK13" s="93"/>
      <c r="DDL13" s="93"/>
      <c r="DDM13" s="93"/>
      <c r="DDN13" s="93"/>
      <c r="DDO13" s="93"/>
      <c r="DDP13" s="93"/>
      <c r="DDQ13" s="93"/>
      <c r="DDR13" s="93"/>
      <c r="DDS13" s="93"/>
      <c r="DDT13" s="93"/>
      <c r="DDU13" s="93"/>
      <c r="DDV13" s="93"/>
      <c r="DDW13" s="93"/>
      <c r="DDX13" s="93"/>
      <c r="DDY13" s="93"/>
      <c r="DDZ13" s="93"/>
      <c r="DEA13" s="93"/>
      <c r="DEB13" s="93"/>
      <c r="DEC13" s="93"/>
      <c r="DED13" s="93"/>
      <c r="DEE13" s="93"/>
      <c r="DEF13" s="93"/>
      <c r="DEG13" s="93"/>
      <c r="DEH13" s="93"/>
      <c r="DEI13" s="93"/>
      <c r="DEJ13" s="93"/>
      <c r="DEK13" s="93"/>
      <c r="DEL13" s="93"/>
      <c r="DEM13" s="93"/>
      <c r="DEN13" s="93"/>
      <c r="DEO13" s="93"/>
      <c r="DEP13" s="93"/>
      <c r="DEQ13" s="93"/>
      <c r="DER13" s="93"/>
      <c r="DES13" s="93"/>
      <c r="DET13" s="93"/>
      <c r="DEU13" s="93"/>
      <c r="DEV13" s="93"/>
      <c r="DEW13" s="93"/>
      <c r="DEX13" s="93"/>
      <c r="DEY13" s="93"/>
      <c r="DEZ13" s="93"/>
      <c r="DFA13" s="93"/>
      <c r="DFB13" s="93"/>
      <c r="DFC13" s="93"/>
      <c r="DFD13" s="93"/>
      <c r="DFE13" s="93"/>
      <c r="DFF13" s="93"/>
      <c r="DFG13" s="93"/>
      <c r="DFH13" s="93"/>
      <c r="DFI13" s="93"/>
      <c r="DFJ13" s="93"/>
      <c r="DFK13" s="93"/>
      <c r="DFL13" s="93"/>
      <c r="DFM13" s="93"/>
      <c r="DFN13" s="93"/>
      <c r="DFO13" s="93"/>
      <c r="DFP13" s="93"/>
      <c r="DFQ13" s="93"/>
      <c r="DFR13" s="93"/>
      <c r="DFS13" s="93"/>
      <c r="DFT13" s="93"/>
      <c r="DFU13" s="93"/>
      <c r="DFV13" s="93"/>
      <c r="DFW13" s="93"/>
      <c r="DFX13" s="93"/>
      <c r="DFY13" s="93"/>
      <c r="DFZ13" s="93"/>
      <c r="DGA13" s="93"/>
      <c r="DGB13" s="93"/>
      <c r="DGC13" s="93"/>
      <c r="DGD13" s="93"/>
      <c r="DGE13" s="93"/>
      <c r="DGF13" s="93"/>
      <c r="DGG13" s="93"/>
      <c r="DGH13" s="93"/>
      <c r="DGI13" s="93"/>
      <c r="DGJ13" s="93"/>
      <c r="DGK13" s="93"/>
      <c r="DGL13" s="93"/>
      <c r="DGM13" s="93"/>
      <c r="DGN13" s="93"/>
      <c r="DGO13" s="93"/>
      <c r="DGP13" s="93"/>
      <c r="DGQ13" s="93"/>
      <c r="DGR13" s="93"/>
      <c r="DGS13" s="93"/>
      <c r="DGT13" s="93"/>
      <c r="DGU13" s="93"/>
      <c r="DGV13" s="93"/>
      <c r="DGW13" s="93"/>
      <c r="DGX13" s="93"/>
      <c r="DGY13" s="93"/>
      <c r="DGZ13" s="93"/>
      <c r="DHA13" s="93"/>
      <c r="DHB13" s="93"/>
      <c r="DHC13" s="93"/>
      <c r="DHD13" s="93"/>
      <c r="DHE13" s="93"/>
      <c r="DHF13" s="93"/>
      <c r="DHG13" s="93"/>
      <c r="DHH13" s="93"/>
      <c r="DHI13" s="93"/>
      <c r="DHJ13" s="93"/>
      <c r="DHK13" s="93"/>
      <c r="DHL13" s="93"/>
      <c r="DHM13" s="93"/>
      <c r="DHN13" s="93"/>
      <c r="DHO13" s="93"/>
      <c r="DHP13" s="93"/>
      <c r="DHQ13" s="93"/>
      <c r="DHR13" s="93"/>
      <c r="DHS13" s="93"/>
      <c r="DHT13" s="93"/>
      <c r="DHU13" s="93"/>
      <c r="DHV13" s="93"/>
      <c r="DHW13" s="93"/>
      <c r="DHX13" s="93"/>
      <c r="DHY13" s="93"/>
      <c r="DHZ13" s="93"/>
      <c r="DIA13" s="93"/>
      <c r="DIB13" s="93"/>
      <c r="DIC13" s="93"/>
      <c r="DID13" s="93"/>
      <c r="DIE13" s="93"/>
      <c r="DIF13" s="93"/>
      <c r="DIG13" s="93"/>
      <c r="DIH13" s="93"/>
      <c r="DII13" s="93"/>
      <c r="DIJ13" s="93"/>
      <c r="DIK13" s="93"/>
      <c r="DIL13" s="93"/>
      <c r="DIM13" s="93"/>
      <c r="DIN13" s="93"/>
      <c r="DIO13" s="93"/>
      <c r="DIP13" s="93"/>
      <c r="DIQ13" s="93"/>
      <c r="DIR13" s="93"/>
      <c r="DIS13" s="93"/>
      <c r="DIT13" s="93"/>
      <c r="DIU13" s="93"/>
      <c r="DIV13" s="93"/>
      <c r="DIW13" s="93"/>
      <c r="DIX13" s="93"/>
      <c r="DIY13" s="93"/>
      <c r="DIZ13" s="93"/>
      <c r="DJA13" s="93"/>
      <c r="DJB13" s="93"/>
      <c r="DJC13" s="93"/>
      <c r="DJD13" s="93"/>
      <c r="DJE13" s="93"/>
      <c r="DJF13" s="93"/>
      <c r="DJG13" s="93"/>
      <c r="DJH13" s="93"/>
      <c r="DJI13" s="93"/>
      <c r="DJJ13" s="93"/>
      <c r="DJK13" s="93"/>
      <c r="DJL13" s="93"/>
      <c r="DJM13" s="93"/>
      <c r="DJN13" s="93"/>
      <c r="DJO13" s="93"/>
      <c r="DJP13" s="93"/>
      <c r="DJQ13" s="93"/>
      <c r="DJR13" s="93"/>
      <c r="DJS13" s="93"/>
      <c r="DJT13" s="93"/>
      <c r="DJU13" s="93"/>
      <c r="DJV13" s="93"/>
      <c r="DJW13" s="93"/>
      <c r="DJX13" s="93"/>
      <c r="DJY13" s="93"/>
      <c r="DJZ13" s="93"/>
      <c r="DKA13" s="93"/>
      <c r="DKB13" s="93"/>
      <c r="DKC13" s="93"/>
      <c r="DKD13" s="93"/>
      <c r="DKE13" s="93"/>
      <c r="DKF13" s="93"/>
      <c r="DKG13" s="93"/>
      <c r="DKH13" s="93"/>
      <c r="DKI13" s="93"/>
      <c r="DKJ13" s="93"/>
      <c r="DKK13" s="93"/>
      <c r="DKL13" s="93"/>
      <c r="DKM13" s="93"/>
      <c r="DKN13" s="93"/>
      <c r="DKO13" s="93"/>
      <c r="DKP13" s="93"/>
      <c r="DKQ13" s="93"/>
      <c r="DKR13" s="93"/>
      <c r="DKS13" s="93"/>
      <c r="DKT13" s="93"/>
      <c r="DKU13" s="93"/>
      <c r="DKV13" s="93"/>
      <c r="DKW13" s="93"/>
      <c r="DKX13" s="93"/>
      <c r="DKY13" s="93"/>
      <c r="DKZ13" s="93"/>
      <c r="DLA13" s="93"/>
      <c r="DLB13" s="93"/>
      <c r="DLC13" s="93"/>
      <c r="DLD13" s="93"/>
      <c r="DLE13" s="93"/>
      <c r="DLF13" s="93"/>
      <c r="DLG13" s="93"/>
      <c r="DLH13" s="93"/>
      <c r="DLI13" s="93"/>
      <c r="DLJ13" s="93"/>
      <c r="DLK13" s="93"/>
      <c r="DLL13" s="93"/>
      <c r="DLM13" s="93"/>
      <c r="DLN13" s="93"/>
      <c r="DLO13" s="93"/>
      <c r="DLP13" s="93"/>
      <c r="DLQ13" s="93"/>
      <c r="DLR13" s="93"/>
      <c r="DLS13" s="93"/>
      <c r="DLT13" s="93"/>
      <c r="DLU13" s="93"/>
      <c r="DLV13" s="93"/>
      <c r="DLW13" s="93"/>
      <c r="DLX13" s="93"/>
      <c r="DLY13" s="93"/>
      <c r="DLZ13" s="93"/>
      <c r="DMA13" s="93"/>
      <c r="DMB13" s="93"/>
      <c r="DMC13" s="93"/>
      <c r="DMD13" s="93"/>
      <c r="DME13" s="93"/>
      <c r="DMF13" s="93"/>
      <c r="DMG13" s="93"/>
      <c r="DMH13" s="93"/>
      <c r="DMI13" s="93"/>
      <c r="DMJ13" s="93"/>
      <c r="DMK13" s="93"/>
      <c r="DML13" s="93"/>
      <c r="DMM13" s="93"/>
      <c r="DMN13" s="93"/>
      <c r="DMO13" s="93"/>
      <c r="DMP13" s="93"/>
      <c r="DMQ13" s="93"/>
      <c r="DMR13" s="93"/>
      <c r="DMS13" s="93"/>
      <c r="DMT13" s="93"/>
      <c r="DMU13" s="93"/>
      <c r="DMV13" s="93"/>
      <c r="DMW13" s="93"/>
      <c r="DMX13" s="93"/>
      <c r="DMY13" s="93"/>
      <c r="DMZ13" s="93"/>
      <c r="DNA13" s="93"/>
      <c r="DNB13" s="93"/>
      <c r="DNC13" s="93"/>
      <c r="DND13" s="93"/>
      <c r="DNE13" s="93"/>
      <c r="DNF13" s="93"/>
      <c r="DNG13" s="93"/>
      <c r="DNH13" s="93"/>
      <c r="DNI13" s="93"/>
      <c r="DNJ13" s="93"/>
      <c r="DNK13" s="93"/>
      <c r="DNL13" s="93"/>
      <c r="DNM13" s="93"/>
      <c r="DNN13" s="93"/>
      <c r="DNO13" s="93"/>
      <c r="DNP13" s="93"/>
      <c r="DNQ13" s="93"/>
      <c r="DNR13" s="93"/>
      <c r="DNS13" s="93"/>
      <c r="DNT13" s="93"/>
      <c r="DNU13" s="93"/>
      <c r="DNV13" s="93"/>
      <c r="DNW13" s="93"/>
      <c r="DNX13" s="93"/>
      <c r="DNY13" s="93"/>
      <c r="DNZ13" s="93"/>
      <c r="DOA13" s="93"/>
      <c r="DOB13" s="93"/>
      <c r="DOC13" s="93"/>
      <c r="DOD13" s="93"/>
      <c r="DOE13" s="93"/>
      <c r="DOF13" s="93"/>
      <c r="DOG13" s="93"/>
      <c r="DOH13" s="93"/>
      <c r="DOI13" s="93"/>
      <c r="DOJ13" s="93"/>
      <c r="DOK13" s="93"/>
      <c r="DOL13" s="93"/>
      <c r="DOM13" s="93"/>
      <c r="DON13" s="93"/>
      <c r="DOO13" s="93"/>
      <c r="DOP13" s="93"/>
      <c r="DOQ13" s="93"/>
      <c r="DOR13" s="93"/>
      <c r="DOS13" s="93"/>
      <c r="DOT13" s="93"/>
      <c r="DOU13" s="93"/>
      <c r="DOV13" s="93"/>
      <c r="DOW13" s="93"/>
      <c r="DOX13" s="93"/>
      <c r="DOY13" s="93"/>
      <c r="DOZ13" s="93"/>
      <c r="DPA13" s="93"/>
      <c r="DPB13" s="93"/>
      <c r="DPC13" s="93"/>
      <c r="DPD13" s="93"/>
      <c r="DPE13" s="93"/>
      <c r="DPF13" s="93"/>
      <c r="DPG13" s="93"/>
      <c r="DPH13" s="93"/>
      <c r="DPI13" s="93"/>
      <c r="DPJ13" s="93"/>
      <c r="DPK13" s="93"/>
      <c r="DPL13" s="93"/>
      <c r="DPM13" s="93"/>
      <c r="DPN13" s="93"/>
      <c r="DPO13" s="93"/>
      <c r="DPP13" s="93"/>
      <c r="DPQ13" s="93"/>
      <c r="DPR13" s="93"/>
      <c r="DPS13" s="93"/>
      <c r="DPT13" s="93"/>
      <c r="DPU13" s="93"/>
      <c r="DPV13" s="93"/>
      <c r="DPW13" s="93"/>
      <c r="DPX13" s="93"/>
      <c r="DPY13" s="93"/>
      <c r="DPZ13" s="93"/>
      <c r="DQA13" s="93"/>
      <c r="DQB13" s="93"/>
      <c r="DQC13" s="93"/>
      <c r="DQD13" s="93"/>
      <c r="DQE13" s="93"/>
      <c r="DQF13" s="93"/>
      <c r="DQG13" s="93"/>
      <c r="DQH13" s="93"/>
      <c r="DQI13" s="93"/>
      <c r="DQJ13" s="93"/>
      <c r="DQK13" s="93"/>
      <c r="DQL13" s="93"/>
      <c r="DQM13" s="93"/>
      <c r="DQN13" s="93"/>
      <c r="DQO13" s="93"/>
      <c r="DQP13" s="93"/>
      <c r="DQQ13" s="93"/>
      <c r="DQR13" s="93"/>
      <c r="DQS13" s="93"/>
      <c r="DQT13" s="93"/>
      <c r="DQU13" s="93"/>
      <c r="DQV13" s="93"/>
      <c r="DQW13" s="93"/>
      <c r="DQX13" s="93"/>
      <c r="DQY13" s="93"/>
      <c r="DQZ13" s="93"/>
      <c r="DRA13" s="93"/>
      <c r="DRB13" s="93"/>
      <c r="DRC13" s="93"/>
      <c r="DRD13" s="93"/>
      <c r="DRE13" s="93"/>
      <c r="DRF13" s="93"/>
      <c r="DRG13" s="93"/>
      <c r="DRH13" s="93"/>
      <c r="DRI13" s="93"/>
      <c r="DRJ13" s="93"/>
      <c r="DRK13" s="93"/>
      <c r="DRL13" s="93"/>
      <c r="DRM13" s="93"/>
      <c r="DRN13" s="93"/>
      <c r="DRO13" s="93"/>
      <c r="DRP13" s="93"/>
      <c r="DRQ13" s="93"/>
      <c r="DRR13" s="93"/>
      <c r="DRS13" s="93"/>
      <c r="DRT13" s="93"/>
      <c r="DRU13" s="93"/>
      <c r="DRV13" s="93"/>
      <c r="DRW13" s="93"/>
      <c r="DRX13" s="93"/>
      <c r="DRY13" s="93"/>
      <c r="DRZ13" s="93"/>
      <c r="DSA13" s="93"/>
      <c r="DSB13" s="93"/>
      <c r="DSC13" s="93"/>
      <c r="DSD13" s="93"/>
      <c r="DSE13" s="93"/>
      <c r="DSF13" s="93"/>
      <c r="DSG13" s="93"/>
      <c r="DSH13" s="93"/>
      <c r="DSI13" s="93"/>
      <c r="DSJ13" s="93"/>
      <c r="DSK13" s="93"/>
      <c r="DSL13" s="93"/>
      <c r="DSM13" s="93"/>
      <c r="DSN13" s="93"/>
      <c r="DSO13" s="93"/>
      <c r="DSP13" s="93"/>
      <c r="DSQ13" s="93"/>
      <c r="DSR13" s="93"/>
      <c r="DSS13" s="93"/>
      <c r="DST13" s="93"/>
      <c r="DSU13" s="93"/>
      <c r="DSV13" s="93"/>
      <c r="DSW13" s="93"/>
      <c r="DSX13" s="93"/>
      <c r="DSY13" s="93"/>
      <c r="DSZ13" s="93"/>
      <c r="DTA13" s="93"/>
      <c r="DTB13" s="93"/>
      <c r="DTC13" s="93"/>
      <c r="DTD13" s="93"/>
      <c r="DTE13" s="93"/>
      <c r="DTF13" s="93"/>
      <c r="DTG13" s="93"/>
      <c r="DTH13" s="93"/>
      <c r="DTI13" s="93"/>
      <c r="DTJ13" s="93"/>
      <c r="DTK13" s="93"/>
      <c r="DTL13" s="93"/>
      <c r="DTM13" s="93"/>
      <c r="DTN13" s="93"/>
      <c r="DTO13" s="93"/>
      <c r="DTP13" s="93"/>
      <c r="DTQ13" s="93"/>
      <c r="DTR13" s="93"/>
      <c r="DTS13" s="93"/>
      <c r="DTT13" s="93"/>
      <c r="DTU13" s="93"/>
      <c r="DTV13" s="93"/>
      <c r="DTW13" s="93"/>
      <c r="DTX13" s="93"/>
      <c r="DTY13" s="93"/>
      <c r="DTZ13" s="93"/>
      <c r="DUA13" s="93"/>
      <c r="DUB13" s="93"/>
      <c r="DUC13" s="93"/>
      <c r="DUD13" s="93"/>
      <c r="DUE13" s="93"/>
      <c r="DUF13" s="93"/>
      <c r="DUG13" s="93"/>
      <c r="DUH13" s="93"/>
      <c r="DUI13" s="93"/>
      <c r="DUJ13" s="93"/>
      <c r="DUK13" s="93"/>
      <c r="DUL13" s="93"/>
      <c r="DUM13" s="93"/>
      <c r="DUN13" s="93"/>
      <c r="DUO13" s="93"/>
      <c r="DUP13" s="93"/>
      <c r="DUQ13" s="93"/>
      <c r="DUR13" s="93"/>
      <c r="DUS13" s="93"/>
      <c r="DUT13" s="93"/>
      <c r="DUU13" s="93"/>
      <c r="DUV13" s="93"/>
      <c r="DUW13" s="93"/>
      <c r="DUX13" s="93"/>
      <c r="DUY13" s="93"/>
      <c r="DUZ13" s="93"/>
      <c r="DVA13" s="93"/>
      <c r="DVB13" s="93"/>
      <c r="DVC13" s="93"/>
      <c r="DVD13" s="93"/>
      <c r="DVE13" s="93"/>
      <c r="DVF13" s="93"/>
      <c r="DVG13" s="93"/>
      <c r="DVH13" s="93"/>
      <c r="DVI13" s="93"/>
      <c r="DVJ13" s="93"/>
      <c r="DVK13" s="93"/>
      <c r="DVL13" s="93"/>
      <c r="DVM13" s="93"/>
      <c r="DVN13" s="93"/>
      <c r="DVO13" s="93"/>
      <c r="DVP13" s="93"/>
      <c r="DVQ13" s="93"/>
      <c r="DVR13" s="93"/>
      <c r="DVS13" s="93"/>
      <c r="DVT13" s="93"/>
      <c r="DVU13" s="93"/>
      <c r="DVV13" s="93"/>
      <c r="DVW13" s="93"/>
      <c r="DVX13" s="93"/>
      <c r="DVY13" s="93"/>
      <c r="DVZ13" s="93"/>
      <c r="DWA13" s="93"/>
      <c r="DWB13" s="93"/>
      <c r="DWC13" s="93"/>
      <c r="DWD13" s="93"/>
      <c r="DWE13" s="93"/>
      <c r="DWF13" s="93"/>
      <c r="DWG13" s="93"/>
      <c r="DWH13" s="93"/>
      <c r="DWI13" s="93"/>
      <c r="DWJ13" s="93"/>
      <c r="DWK13" s="93"/>
      <c r="DWL13" s="93"/>
      <c r="DWM13" s="93"/>
      <c r="DWN13" s="93"/>
      <c r="DWO13" s="93"/>
      <c r="DWP13" s="93"/>
      <c r="DWQ13" s="93"/>
      <c r="DWR13" s="93"/>
      <c r="DWS13" s="93"/>
      <c r="DWT13" s="93"/>
      <c r="DWU13" s="93"/>
      <c r="DWV13" s="93"/>
      <c r="DWW13" s="93"/>
      <c r="DWX13" s="93"/>
      <c r="DWY13" s="93"/>
      <c r="DWZ13" s="93"/>
      <c r="DXA13" s="93"/>
      <c r="DXB13" s="93"/>
      <c r="DXC13" s="93"/>
      <c r="DXD13" s="93"/>
      <c r="DXE13" s="93"/>
      <c r="DXF13" s="93"/>
      <c r="DXG13" s="93"/>
      <c r="DXH13" s="93"/>
      <c r="DXI13" s="93"/>
      <c r="DXJ13" s="93"/>
      <c r="DXK13" s="93"/>
      <c r="DXL13" s="93"/>
      <c r="DXM13" s="93"/>
      <c r="DXN13" s="93"/>
      <c r="DXO13" s="93"/>
      <c r="DXP13" s="93"/>
      <c r="DXQ13" s="93"/>
      <c r="DXR13" s="93"/>
      <c r="DXS13" s="93"/>
      <c r="DXT13" s="93"/>
      <c r="DXU13" s="93"/>
      <c r="DXV13" s="93"/>
      <c r="DXW13" s="93"/>
      <c r="DXX13" s="93"/>
      <c r="DXY13" s="93"/>
      <c r="DXZ13" s="93"/>
      <c r="DYA13" s="93"/>
      <c r="DYB13" s="93"/>
      <c r="DYC13" s="93"/>
      <c r="DYD13" s="93"/>
      <c r="DYE13" s="93"/>
      <c r="DYF13" s="93"/>
      <c r="DYG13" s="93"/>
      <c r="DYH13" s="93"/>
      <c r="DYI13" s="93"/>
      <c r="DYJ13" s="93"/>
      <c r="DYK13" s="93"/>
      <c r="DYL13" s="93"/>
      <c r="DYM13" s="93"/>
      <c r="DYN13" s="93"/>
      <c r="DYO13" s="93"/>
      <c r="DYP13" s="93"/>
      <c r="DYQ13" s="93"/>
      <c r="DYR13" s="93"/>
      <c r="DYS13" s="93"/>
      <c r="DYT13" s="93"/>
      <c r="DYU13" s="93"/>
      <c r="DYV13" s="93"/>
      <c r="DYW13" s="93"/>
      <c r="DYX13" s="93"/>
      <c r="DYY13" s="93"/>
      <c r="DYZ13" s="93"/>
      <c r="DZA13" s="93"/>
      <c r="DZB13" s="93"/>
      <c r="DZC13" s="93"/>
      <c r="DZD13" s="93"/>
      <c r="DZE13" s="93"/>
      <c r="DZF13" s="93"/>
      <c r="DZG13" s="93"/>
      <c r="DZH13" s="93"/>
      <c r="DZI13" s="93"/>
      <c r="DZJ13" s="93"/>
      <c r="DZK13" s="93"/>
      <c r="DZL13" s="93"/>
      <c r="DZM13" s="93"/>
      <c r="DZN13" s="93"/>
      <c r="DZO13" s="93"/>
      <c r="DZP13" s="93"/>
      <c r="DZQ13" s="93"/>
      <c r="DZR13" s="93"/>
      <c r="DZS13" s="93"/>
      <c r="DZT13" s="93"/>
      <c r="DZU13" s="93"/>
      <c r="DZV13" s="93"/>
      <c r="DZW13" s="93"/>
      <c r="DZX13" s="93"/>
      <c r="DZY13" s="93"/>
      <c r="DZZ13" s="93"/>
      <c r="EAA13" s="93"/>
      <c r="EAB13" s="93"/>
      <c r="EAC13" s="93"/>
      <c r="EAD13" s="93"/>
      <c r="EAE13" s="93"/>
      <c r="EAF13" s="93"/>
      <c r="EAG13" s="93"/>
      <c r="EAH13" s="93"/>
      <c r="EAI13" s="93"/>
      <c r="EAJ13" s="93"/>
      <c r="EAK13" s="93"/>
      <c r="EAL13" s="93"/>
      <c r="EAM13" s="93"/>
      <c r="EAN13" s="93"/>
      <c r="EAO13" s="93"/>
      <c r="EAP13" s="93"/>
      <c r="EAQ13" s="93"/>
      <c r="EAR13" s="93"/>
      <c r="EAS13" s="93"/>
      <c r="EAT13" s="93"/>
      <c r="EAU13" s="93"/>
      <c r="EAV13" s="93"/>
      <c r="EAW13" s="93"/>
      <c r="EAX13" s="93"/>
      <c r="EAY13" s="93"/>
      <c r="EAZ13" s="93"/>
      <c r="EBA13" s="93"/>
      <c r="EBB13" s="93"/>
      <c r="EBC13" s="93"/>
      <c r="EBD13" s="93"/>
      <c r="EBE13" s="93"/>
      <c r="EBF13" s="93"/>
      <c r="EBG13" s="93"/>
      <c r="EBH13" s="93"/>
      <c r="EBI13" s="93"/>
      <c r="EBJ13" s="93"/>
      <c r="EBK13" s="93"/>
      <c r="EBL13" s="93"/>
      <c r="EBM13" s="93"/>
      <c r="EBN13" s="93"/>
      <c r="EBO13" s="93"/>
      <c r="EBP13" s="93"/>
      <c r="EBQ13" s="93"/>
      <c r="EBR13" s="93"/>
      <c r="EBS13" s="93"/>
      <c r="EBT13" s="93"/>
      <c r="EBU13" s="93"/>
      <c r="EBV13" s="93"/>
      <c r="EBW13" s="93"/>
      <c r="EBX13" s="93"/>
      <c r="EBY13" s="93"/>
      <c r="EBZ13" s="93"/>
      <c r="ECA13" s="93"/>
      <c r="ECB13" s="93"/>
      <c r="ECC13" s="93"/>
      <c r="ECD13" s="93"/>
      <c r="ECE13" s="93"/>
      <c r="ECF13" s="93"/>
      <c r="ECG13" s="93"/>
      <c r="ECH13" s="93"/>
      <c r="ECI13" s="93"/>
      <c r="ECJ13" s="93"/>
      <c r="ECK13" s="93"/>
      <c r="ECL13" s="93"/>
      <c r="ECM13" s="93"/>
      <c r="ECN13" s="93"/>
      <c r="ECO13" s="93"/>
      <c r="ECP13" s="93"/>
      <c r="ECQ13" s="93"/>
      <c r="ECR13" s="93"/>
      <c r="ECS13" s="93"/>
      <c r="ECT13" s="93"/>
      <c r="ECU13" s="93"/>
      <c r="ECV13" s="93"/>
      <c r="ECW13" s="93"/>
      <c r="ECX13" s="93"/>
      <c r="ECY13" s="93"/>
      <c r="ECZ13" s="93"/>
      <c r="EDA13" s="93"/>
      <c r="EDB13" s="93"/>
      <c r="EDC13" s="93"/>
      <c r="EDD13" s="93"/>
      <c r="EDE13" s="93"/>
      <c r="EDF13" s="93"/>
      <c r="EDG13" s="93"/>
      <c r="EDH13" s="93"/>
      <c r="EDI13" s="93"/>
      <c r="EDJ13" s="93"/>
      <c r="EDK13" s="93"/>
      <c r="EDL13" s="93"/>
      <c r="EDM13" s="93"/>
      <c r="EDN13" s="93"/>
      <c r="EDO13" s="93"/>
      <c r="EDP13" s="93"/>
      <c r="EDQ13" s="93"/>
      <c r="EDR13" s="93"/>
      <c r="EDS13" s="93"/>
      <c r="EDT13" s="93"/>
      <c r="EDU13" s="93"/>
      <c r="EDV13" s="93"/>
      <c r="EDW13" s="93"/>
      <c r="EDX13" s="93"/>
      <c r="EDY13" s="93"/>
      <c r="EDZ13" s="93"/>
      <c r="EEA13" s="93"/>
      <c r="EEB13" s="93"/>
      <c r="EEC13" s="93"/>
      <c r="EED13" s="93"/>
      <c r="EEE13" s="93"/>
      <c r="EEF13" s="93"/>
      <c r="EEG13" s="93"/>
      <c r="EEH13" s="93"/>
      <c r="EEI13" s="93"/>
      <c r="EEJ13" s="93"/>
      <c r="EEK13" s="93"/>
      <c r="EEL13" s="93"/>
      <c r="EEM13" s="93"/>
      <c r="EEN13" s="93"/>
      <c r="EEO13" s="93"/>
      <c r="EEP13" s="93"/>
      <c r="EEQ13" s="93"/>
      <c r="EER13" s="93"/>
      <c r="EES13" s="93"/>
      <c r="EET13" s="93"/>
      <c r="EEU13" s="93"/>
      <c r="EEV13" s="93"/>
      <c r="EEW13" s="93"/>
      <c r="EEX13" s="93"/>
      <c r="EEY13" s="93"/>
      <c r="EEZ13" s="93"/>
      <c r="EFA13" s="93"/>
      <c r="EFB13" s="93"/>
      <c r="EFC13" s="93"/>
      <c r="EFD13" s="93"/>
      <c r="EFE13" s="93"/>
      <c r="EFF13" s="93"/>
      <c r="EFG13" s="93"/>
      <c r="EFH13" s="93"/>
      <c r="EFI13" s="93"/>
      <c r="EFJ13" s="93"/>
      <c r="EFK13" s="93"/>
      <c r="EFL13" s="93"/>
      <c r="EFM13" s="93"/>
      <c r="EFN13" s="93"/>
      <c r="EFO13" s="93"/>
      <c r="EFP13" s="93"/>
      <c r="EFQ13" s="93"/>
      <c r="EFR13" s="93"/>
      <c r="EFS13" s="93"/>
      <c r="EFT13" s="93"/>
      <c r="EFU13" s="93"/>
      <c r="EFV13" s="93"/>
      <c r="EFW13" s="93"/>
      <c r="EFX13" s="93"/>
      <c r="EFY13" s="93"/>
      <c r="EFZ13" s="93"/>
      <c r="EGA13" s="93"/>
      <c r="EGB13" s="93"/>
      <c r="EGC13" s="93"/>
      <c r="EGD13" s="93"/>
      <c r="EGE13" s="93"/>
      <c r="EGF13" s="93"/>
      <c r="EGG13" s="93"/>
      <c r="EGH13" s="93"/>
      <c r="EGI13" s="93"/>
      <c r="EGJ13" s="93"/>
      <c r="EGK13" s="93"/>
      <c r="EGL13" s="93"/>
      <c r="EGM13" s="93"/>
      <c r="EGN13" s="93"/>
      <c r="EGO13" s="93"/>
      <c r="EGP13" s="93"/>
      <c r="EGQ13" s="93"/>
      <c r="EGR13" s="93"/>
      <c r="EGS13" s="93"/>
      <c r="EGT13" s="93"/>
      <c r="EGU13" s="93"/>
      <c r="EGV13" s="93"/>
      <c r="EGW13" s="93"/>
      <c r="EGX13" s="93"/>
      <c r="EGY13" s="93"/>
      <c r="EGZ13" s="93"/>
      <c r="EHA13" s="93"/>
      <c r="EHB13" s="93"/>
      <c r="EHC13" s="93"/>
      <c r="EHD13" s="93"/>
      <c r="EHE13" s="93"/>
      <c r="EHF13" s="93"/>
      <c r="EHG13" s="93"/>
      <c r="EHH13" s="93"/>
      <c r="EHI13" s="93"/>
      <c r="EHJ13" s="93"/>
      <c r="EHK13" s="93"/>
      <c r="EHL13" s="93"/>
      <c r="EHM13" s="93"/>
      <c r="EHN13" s="93"/>
      <c r="EHO13" s="93"/>
      <c r="EHP13" s="93"/>
      <c r="EHQ13" s="93"/>
      <c r="EHR13" s="93"/>
      <c r="EHS13" s="93"/>
      <c r="EHT13" s="93"/>
      <c r="EHU13" s="93"/>
      <c r="EHV13" s="93"/>
      <c r="EHW13" s="93"/>
      <c r="EHX13" s="93"/>
      <c r="EHY13" s="93"/>
      <c r="EHZ13" s="93"/>
      <c r="EIA13" s="93"/>
      <c r="EIB13" s="93"/>
      <c r="EIC13" s="93"/>
      <c r="EID13" s="93"/>
      <c r="EIE13" s="93"/>
      <c r="EIF13" s="93"/>
      <c r="EIG13" s="93"/>
      <c r="EIH13" s="93"/>
      <c r="EII13" s="93"/>
      <c r="EIJ13" s="93"/>
      <c r="EIK13" s="93"/>
      <c r="EIL13" s="93"/>
      <c r="EIM13" s="93"/>
      <c r="EIN13" s="93"/>
      <c r="EIO13" s="93"/>
      <c r="EIP13" s="93"/>
      <c r="EIQ13" s="93"/>
      <c r="EIR13" s="93"/>
      <c r="EIS13" s="93"/>
      <c r="EIT13" s="93"/>
      <c r="EIU13" s="93"/>
      <c r="EIV13" s="93"/>
      <c r="EIW13" s="93"/>
      <c r="EIX13" s="93"/>
      <c r="EIY13" s="93"/>
      <c r="EIZ13" s="93"/>
      <c r="EJA13" s="93"/>
      <c r="EJB13" s="93"/>
      <c r="EJC13" s="93"/>
      <c r="EJD13" s="93"/>
      <c r="EJE13" s="93"/>
      <c r="EJF13" s="93"/>
      <c r="EJG13" s="93"/>
      <c r="EJH13" s="93"/>
      <c r="EJI13" s="93"/>
      <c r="EJJ13" s="93"/>
      <c r="EJK13" s="93"/>
      <c r="EJL13" s="93"/>
      <c r="EJM13" s="93"/>
      <c r="EJN13" s="93"/>
      <c r="EJO13" s="93"/>
      <c r="EJP13" s="93"/>
      <c r="EJQ13" s="93"/>
      <c r="EJR13" s="93"/>
      <c r="EJS13" s="93"/>
      <c r="EJT13" s="93"/>
      <c r="EJU13" s="93"/>
      <c r="EJV13" s="93"/>
      <c r="EJW13" s="93"/>
      <c r="EJX13" s="93"/>
      <c r="EJY13" s="93"/>
      <c r="EJZ13" s="93"/>
      <c r="EKA13" s="93"/>
      <c r="EKB13" s="93"/>
      <c r="EKC13" s="93"/>
      <c r="EKD13" s="93"/>
      <c r="EKE13" s="93"/>
      <c r="EKF13" s="93"/>
      <c r="EKG13" s="93"/>
      <c r="EKH13" s="93"/>
      <c r="EKI13" s="93"/>
      <c r="EKJ13" s="93"/>
      <c r="EKK13" s="93"/>
      <c r="EKL13" s="93"/>
      <c r="EKM13" s="93"/>
      <c r="EKN13" s="93"/>
      <c r="EKO13" s="93"/>
      <c r="EKP13" s="93"/>
      <c r="EKQ13" s="93"/>
      <c r="EKR13" s="93"/>
      <c r="EKS13" s="93"/>
      <c r="EKT13" s="93"/>
      <c r="EKU13" s="93"/>
      <c r="EKV13" s="93"/>
      <c r="EKW13" s="93"/>
      <c r="EKX13" s="93"/>
      <c r="EKY13" s="93"/>
      <c r="EKZ13" s="93"/>
      <c r="ELA13" s="93"/>
      <c r="ELB13" s="93"/>
      <c r="ELC13" s="93"/>
      <c r="ELD13" s="93"/>
      <c r="ELE13" s="93"/>
      <c r="ELF13" s="93"/>
      <c r="ELG13" s="93"/>
      <c r="ELH13" s="93"/>
      <c r="ELI13" s="93"/>
      <c r="ELJ13" s="93"/>
      <c r="ELK13" s="93"/>
      <c r="ELL13" s="93"/>
      <c r="ELM13" s="93"/>
      <c r="ELN13" s="93"/>
      <c r="ELO13" s="93"/>
      <c r="ELP13" s="93"/>
      <c r="ELQ13" s="93"/>
      <c r="ELR13" s="93"/>
      <c r="ELS13" s="93"/>
      <c r="ELT13" s="93"/>
      <c r="ELU13" s="93"/>
      <c r="ELV13" s="93"/>
      <c r="ELW13" s="93"/>
      <c r="ELX13" s="93"/>
      <c r="ELY13" s="93"/>
      <c r="ELZ13" s="93"/>
      <c r="EMA13" s="93"/>
      <c r="EMB13" s="93"/>
      <c r="EMC13" s="93"/>
      <c r="EMD13" s="93"/>
      <c r="EME13" s="93"/>
      <c r="EMF13" s="93"/>
      <c r="EMG13" s="93"/>
      <c r="EMH13" s="93"/>
      <c r="EMI13" s="93"/>
      <c r="EMJ13" s="93"/>
      <c r="EMK13" s="93"/>
      <c r="EML13" s="93"/>
      <c r="EMM13" s="93"/>
      <c r="EMN13" s="93"/>
      <c r="EMO13" s="93"/>
      <c r="EMP13" s="93"/>
      <c r="EMQ13" s="93"/>
      <c r="EMR13" s="93"/>
      <c r="EMS13" s="93"/>
      <c r="EMT13" s="93"/>
      <c r="EMU13" s="93"/>
      <c r="EMV13" s="93"/>
      <c r="EMW13" s="93"/>
      <c r="EMX13" s="93"/>
      <c r="EMY13" s="93"/>
      <c r="EMZ13" s="93"/>
      <c r="ENA13" s="93"/>
      <c r="ENB13" s="93"/>
      <c r="ENC13" s="93"/>
      <c r="END13" s="93"/>
      <c r="ENE13" s="93"/>
      <c r="ENF13" s="93"/>
      <c r="ENG13" s="93"/>
      <c r="ENH13" s="93"/>
      <c r="ENI13" s="93"/>
      <c r="ENJ13" s="93"/>
      <c r="ENK13" s="93"/>
      <c r="ENL13" s="93"/>
      <c r="ENM13" s="93"/>
      <c r="ENN13" s="93"/>
      <c r="ENO13" s="93"/>
      <c r="ENP13" s="93"/>
      <c r="ENQ13" s="93"/>
      <c r="ENR13" s="93"/>
      <c r="ENS13" s="93"/>
      <c r="ENT13" s="93"/>
      <c r="ENU13" s="93"/>
      <c r="ENV13" s="93"/>
      <c r="ENW13" s="93"/>
      <c r="ENX13" s="93"/>
      <c r="ENY13" s="93"/>
      <c r="ENZ13" s="93"/>
      <c r="EOA13" s="93"/>
      <c r="EOB13" s="93"/>
      <c r="EOC13" s="93"/>
      <c r="EOD13" s="93"/>
      <c r="EOE13" s="93"/>
      <c r="EOF13" s="93"/>
      <c r="EOG13" s="93"/>
      <c r="EOH13" s="93"/>
      <c r="EOI13" s="93"/>
      <c r="EOJ13" s="93"/>
      <c r="EOK13" s="93"/>
      <c r="EOL13" s="93"/>
      <c r="EOM13" s="93"/>
      <c r="EON13" s="93"/>
      <c r="EOO13" s="93"/>
      <c r="EOP13" s="93"/>
      <c r="EOQ13" s="93"/>
      <c r="EOR13" s="93"/>
      <c r="EOS13" s="93"/>
      <c r="EOT13" s="93"/>
      <c r="EOU13" s="93"/>
      <c r="EOV13" s="93"/>
      <c r="EOW13" s="93"/>
      <c r="EOX13" s="93"/>
      <c r="EOY13" s="93"/>
      <c r="EOZ13" s="93"/>
      <c r="EPA13" s="93"/>
      <c r="EPB13" s="93"/>
      <c r="EPC13" s="93"/>
      <c r="EPD13" s="93"/>
      <c r="EPE13" s="93"/>
      <c r="EPF13" s="93"/>
      <c r="EPG13" s="93"/>
      <c r="EPH13" s="93"/>
      <c r="EPI13" s="93"/>
      <c r="EPJ13" s="93"/>
      <c r="EPK13" s="93"/>
      <c r="EPL13" s="93"/>
      <c r="EPM13" s="93"/>
      <c r="EPN13" s="93"/>
      <c r="EPO13" s="93"/>
      <c r="EPP13" s="93"/>
      <c r="EPQ13" s="93"/>
      <c r="EPR13" s="93"/>
      <c r="EPS13" s="93"/>
      <c r="EPT13" s="93"/>
      <c r="EPU13" s="93"/>
      <c r="EPV13" s="93"/>
      <c r="EPW13" s="93"/>
      <c r="EPX13" s="93"/>
      <c r="EPY13" s="93"/>
      <c r="EPZ13" s="93"/>
      <c r="EQA13" s="93"/>
      <c r="EQB13" s="93"/>
      <c r="EQC13" s="93"/>
      <c r="EQD13" s="93"/>
      <c r="EQE13" s="93"/>
      <c r="EQF13" s="93"/>
      <c r="EQG13" s="93"/>
      <c r="EQH13" s="93"/>
      <c r="EQI13" s="93"/>
      <c r="EQJ13" s="93"/>
      <c r="EQK13" s="93"/>
      <c r="EQL13" s="93"/>
      <c r="EQM13" s="93"/>
      <c r="EQN13" s="93"/>
      <c r="EQO13" s="93"/>
      <c r="EQP13" s="93"/>
      <c r="EQQ13" s="93"/>
      <c r="EQR13" s="93"/>
      <c r="EQS13" s="93"/>
      <c r="EQT13" s="93"/>
      <c r="EQU13" s="93"/>
      <c r="EQV13" s="93"/>
      <c r="EQW13" s="93"/>
      <c r="EQX13" s="93"/>
      <c r="EQY13" s="93"/>
      <c r="EQZ13" s="93"/>
      <c r="ERA13" s="93"/>
      <c r="ERB13" s="93"/>
      <c r="ERC13" s="93"/>
      <c r="ERD13" s="93"/>
      <c r="ERE13" s="93"/>
      <c r="ERF13" s="93"/>
      <c r="ERG13" s="93"/>
      <c r="ERH13" s="93"/>
      <c r="ERI13" s="93"/>
      <c r="ERJ13" s="93"/>
      <c r="ERK13" s="93"/>
      <c r="ERL13" s="93"/>
      <c r="ERM13" s="93"/>
      <c r="ERN13" s="93"/>
      <c r="ERO13" s="93"/>
      <c r="ERP13" s="93"/>
      <c r="ERQ13" s="93"/>
      <c r="ERR13" s="93"/>
      <c r="ERS13" s="93"/>
      <c r="ERT13" s="93"/>
      <c r="ERU13" s="93"/>
      <c r="ERV13" s="93"/>
      <c r="ERW13" s="93"/>
      <c r="ERX13" s="93"/>
      <c r="ERY13" s="93"/>
      <c r="ERZ13" s="93"/>
      <c r="ESA13" s="93"/>
      <c r="ESB13" s="93"/>
      <c r="ESC13" s="93"/>
      <c r="ESD13" s="93"/>
      <c r="ESE13" s="93"/>
      <c r="ESF13" s="93"/>
      <c r="ESG13" s="93"/>
      <c r="ESH13" s="93"/>
      <c r="ESI13" s="93"/>
      <c r="ESJ13" s="93"/>
      <c r="ESK13" s="93"/>
      <c r="ESL13" s="93"/>
      <c r="ESM13" s="93"/>
      <c r="ESN13" s="93"/>
      <c r="ESO13" s="93"/>
      <c r="ESP13" s="93"/>
      <c r="ESQ13" s="93"/>
      <c r="ESR13" s="93"/>
      <c r="ESS13" s="93"/>
      <c r="EST13" s="93"/>
      <c r="ESU13" s="93"/>
      <c r="ESV13" s="93"/>
      <c r="ESW13" s="93"/>
      <c r="ESX13" s="93"/>
      <c r="ESY13" s="93"/>
      <c r="ESZ13" s="93"/>
      <c r="ETA13" s="93"/>
      <c r="ETB13" s="93"/>
      <c r="ETC13" s="93"/>
      <c r="ETD13" s="93"/>
      <c r="ETE13" s="93"/>
      <c r="ETF13" s="93"/>
      <c r="ETG13" s="93"/>
      <c r="ETH13" s="93"/>
      <c r="ETI13" s="93"/>
      <c r="ETJ13" s="93"/>
      <c r="ETK13" s="93"/>
      <c r="ETL13" s="93"/>
      <c r="ETM13" s="93"/>
      <c r="ETN13" s="93"/>
      <c r="ETO13" s="93"/>
      <c r="ETP13" s="93"/>
      <c r="ETQ13" s="93"/>
      <c r="ETR13" s="93"/>
      <c r="ETS13" s="93"/>
      <c r="ETT13" s="93"/>
      <c r="ETU13" s="93"/>
      <c r="ETV13" s="93"/>
      <c r="ETW13" s="93"/>
      <c r="ETX13" s="93"/>
      <c r="ETY13" s="93"/>
      <c r="ETZ13" s="93"/>
      <c r="EUA13" s="93"/>
      <c r="EUB13" s="93"/>
      <c r="EUC13" s="93"/>
      <c r="EUD13" s="93"/>
      <c r="EUE13" s="93"/>
      <c r="EUF13" s="93"/>
      <c r="EUG13" s="93"/>
      <c r="EUH13" s="93"/>
      <c r="EUI13" s="93"/>
      <c r="EUJ13" s="93"/>
      <c r="EUK13" s="93"/>
      <c r="EUL13" s="93"/>
      <c r="EUM13" s="93"/>
      <c r="EUN13" s="93"/>
      <c r="EUO13" s="93"/>
      <c r="EUP13" s="93"/>
      <c r="EUQ13" s="93"/>
      <c r="EUR13" s="93"/>
      <c r="EUS13" s="93"/>
      <c r="EUT13" s="93"/>
      <c r="EUU13" s="93"/>
      <c r="EUV13" s="93"/>
      <c r="EUW13" s="93"/>
      <c r="EUX13" s="93"/>
      <c r="EUY13" s="93"/>
      <c r="EUZ13" s="93"/>
      <c r="EVA13" s="93"/>
      <c r="EVB13" s="93"/>
      <c r="EVC13" s="93"/>
      <c r="EVD13" s="93"/>
      <c r="EVE13" s="93"/>
      <c r="EVF13" s="93"/>
      <c r="EVG13" s="93"/>
      <c r="EVH13" s="93"/>
      <c r="EVI13" s="93"/>
      <c r="EVJ13" s="93"/>
      <c r="EVK13" s="93"/>
      <c r="EVL13" s="93"/>
      <c r="EVM13" s="93"/>
      <c r="EVN13" s="93"/>
      <c r="EVO13" s="93"/>
      <c r="EVP13" s="93"/>
      <c r="EVQ13" s="93"/>
      <c r="EVR13" s="93"/>
      <c r="EVS13" s="93"/>
      <c r="EVT13" s="93"/>
      <c r="EVU13" s="93"/>
      <c r="EVV13" s="93"/>
      <c r="EVW13" s="93"/>
      <c r="EVX13" s="93"/>
      <c r="EVY13" s="93"/>
      <c r="EVZ13" s="93"/>
      <c r="EWA13" s="93"/>
      <c r="EWB13" s="93"/>
      <c r="EWC13" s="93"/>
      <c r="EWD13" s="93"/>
      <c r="EWE13" s="93"/>
      <c r="EWF13" s="93"/>
      <c r="EWG13" s="93"/>
      <c r="EWH13" s="93"/>
      <c r="EWI13" s="93"/>
      <c r="EWJ13" s="93"/>
      <c r="EWK13" s="93"/>
      <c r="EWL13" s="93"/>
      <c r="EWM13" s="93"/>
      <c r="EWN13" s="93"/>
      <c r="EWO13" s="93"/>
      <c r="EWP13" s="93"/>
      <c r="EWQ13" s="93"/>
      <c r="EWR13" s="93"/>
      <c r="EWS13" s="93"/>
      <c r="EWT13" s="93"/>
      <c r="EWU13" s="93"/>
      <c r="EWV13" s="93"/>
      <c r="EWW13" s="93"/>
      <c r="EWX13" s="93"/>
      <c r="EWY13" s="93"/>
      <c r="EWZ13" s="93"/>
      <c r="EXA13" s="93"/>
      <c r="EXB13" s="93"/>
      <c r="EXC13" s="93"/>
      <c r="EXD13" s="93"/>
      <c r="EXE13" s="93"/>
      <c r="EXF13" s="93"/>
      <c r="EXG13" s="93"/>
      <c r="EXH13" s="93"/>
      <c r="EXI13" s="93"/>
      <c r="EXJ13" s="93"/>
      <c r="EXK13" s="93"/>
      <c r="EXL13" s="93"/>
      <c r="EXM13" s="93"/>
      <c r="EXN13" s="93"/>
      <c r="EXO13" s="93"/>
      <c r="EXP13" s="93"/>
      <c r="EXQ13" s="93"/>
      <c r="EXR13" s="93"/>
      <c r="EXS13" s="93"/>
      <c r="EXT13" s="93"/>
      <c r="EXU13" s="93"/>
      <c r="EXV13" s="93"/>
      <c r="EXW13" s="93"/>
      <c r="EXX13" s="93"/>
      <c r="EXY13" s="93"/>
      <c r="EXZ13" s="93"/>
      <c r="EYA13" s="93"/>
      <c r="EYB13" s="93"/>
      <c r="EYC13" s="93"/>
      <c r="EYD13" s="93"/>
      <c r="EYE13" s="93"/>
      <c r="EYF13" s="93"/>
      <c r="EYG13" s="93"/>
      <c r="EYH13" s="93"/>
      <c r="EYI13" s="93"/>
      <c r="EYJ13" s="93"/>
      <c r="EYK13" s="93"/>
      <c r="EYL13" s="93"/>
      <c r="EYM13" s="93"/>
      <c r="EYN13" s="93"/>
      <c r="EYO13" s="93"/>
      <c r="EYP13" s="93"/>
      <c r="EYQ13" s="93"/>
      <c r="EYR13" s="93"/>
      <c r="EYS13" s="93"/>
      <c r="EYT13" s="93"/>
      <c r="EYU13" s="93"/>
      <c r="EYV13" s="93"/>
      <c r="EYW13" s="93"/>
      <c r="EYX13" s="93"/>
      <c r="EYY13" s="93"/>
      <c r="EYZ13" s="93"/>
      <c r="EZA13" s="93"/>
      <c r="EZB13" s="93"/>
      <c r="EZC13" s="93"/>
      <c r="EZD13" s="93"/>
      <c r="EZE13" s="93"/>
      <c r="EZF13" s="93"/>
      <c r="EZG13" s="93"/>
      <c r="EZH13" s="93"/>
      <c r="EZI13" s="93"/>
      <c r="EZJ13" s="93"/>
      <c r="EZK13" s="93"/>
      <c r="EZL13" s="93"/>
      <c r="EZM13" s="93"/>
      <c r="EZN13" s="93"/>
      <c r="EZO13" s="93"/>
      <c r="EZP13" s="93"/>
      <c r="EZQ13" s="93"/>
      <c r="EZR13" s="93"/>
      <c r="EZS13" s="93"/>
      <c r="EZT13" s="93"/>
      <c r="EZU13" s="93"/>
      <c r="EZV13" s="93"/>
      <c r="EZW13" s="93"/>
      <c r="EZX13" s="93"/>
      <c r="EZY13" s="93"/>
      <c r="EZZ13" s="93"/>
      <c r="FAA13" s="93"/>
      <c r="FAB13" s="93"/>
      <c r="FAC13" s="93"/>
      <c r="FAD13" s="93"/>
      <c r="FAE13" s="93"/>
      <c r="FAF13" s="93"/>
      <c r="FAG13" s="93"/>
      <c r="FAH13" s="93"/>
      <c r="FAI13" s="93"/>
      <c r="FAJ13" s="93"/>
      <c r="FAK13" s="93"/>
      <c r="FAL13" s="93"/>
      <c r="FAM13" s="93"/>
      <c r="FAN13" s="93"/>
      <c r="FAO13" s="93"/>
      <c r="FAP13" s="93"/>
      <c r="FAQ13" s="93"/>
      <c r="FAR13" s="93"/>
      <c r="FAS13" s="93"/>
      <c r="FAT13" s="93"/>
      <c r="FAU13" s="93"/>
      <c r="FAV13" s="93"/>
      <c r="FAW13" s="93"/>
      <c r="FAX13" s="93"/>
      <c r="FAY13" s="93"/>
      <c r="FAZ13" s="93"/>
      <c r="FBA13" s="93"/>
      <c r="FBB13" s="93"/>
      <c r="FBC13" s="93"/>
      <c r="FBD13" s="93"/>
      <c r="FBE13" s="93"/>
      <c r="FBF13" s="93"/>
      <c r="FBG13" s="93"/>
      <c r="FBH13" s="93"/>
      <c r="FBI13" s="93"/>
      <c r="FBJ13" s="93"/>
      <c r="FBK13" s="93"/>
      <c r="FBL13" s="93"/>
      <c r="FBM13" s="93"/>
      <c r="FBN13" s="93"/>
      <c r="FBO13" s="93"/>
      <c r="FBP13" s="93"/>
      <c r="FBQ13" s="93"/>
      <c r="FBR13" s="93"/>
      <c r="FBS13" s="93"/>
      <c r="FBT13" s="93"/>
      <c r="FBU13" s="93"/>
      <c r="FBV13" s="93"/>
      <c r="FBW13" s="93"/>
      <c r="FBX13" s="93"/>
      <c r="FBY13" s="93"/>
      <c r="FBZ13" s="93"/>
      <c r="FCA13" s="93"/>
      <c r="FCB13" s="93"/>
      <c r="FCC13" s="93"/>
      <c r="FCD13" s="93"/>
      <c r="FCE13" s="93"/>
      <c r="FCF13" s="93"/>
      <c r="FCG13" s="93"/>
      <c r="FCH13" s="93"/>
      <c r="FCI13" s="93"/>
      <c r="FCJ13" s="93"/>
      <c r="FCK13" s="93"/>
      <c r="FCL13" s="93"/>
      <c r="FCM13" s="93"/>
      <c r="FCN13" s="93"/>
      <c r="FCO13" s="93"/>
      <c r="FCP13" s="93"/>
      <c r="FCQ13" s="93"/>
      <c r="FCR13" s="93"/>
      <c r="FCS13" s="93"/>
      <c r="FCT13" s="93"/>
      <c r="FCU13" s="93"/>
      <c r="FCV13" s="93"/>
      <c r="FCW13" s="93"/>
      <c r="FCX13" s="93"/>
      <c r="FCY13" s="93"/>
      <c r="FCZ13" s="93"/>
      <c r="FDA13" s="93"/>
      <c r="FDB13" s="93"/>
      <c r="FDC13" s="93"/>
      <c r="FDD13" s="93"/>
      <c r="FDE13" s="93"/>
      <c r="FDF13" s="93"/>
      <c r="FDG13" s="93"/>
      <c r="FDH13" s="93"/>
      <c r="FDI13" s="93"/>
      <c r="FDJ13" s="93"/>
      <c r="FDK13" s="93"/>
      <c r="FDL13" s="93"/>
      <c r="FDM13" s="93"/>
      <c r="FDN13" s="93"/>
      <c r="FDO13" s="93"/>
      <c r="FDP13" s="93"/>
      <c r="FDQ13" s="93"/>
      <c r="FDR13" s="93"/>
      <c r="FDS13" s="93"/>
      <c r="FDT13" s="93"/>
      <c r="FDU13" s="93"/>
      <c r="FDV13" s="93"/>
      <c r="FDW13" s="93"/>
      <c r="FDX13" s="93"/>
      <c r="FDY13" s="93"/>
      <c r="FDZ13" s="93"/>
      <c r="FEA13" s="93"/>
      <c r="FEB13" s="93"/>
      <c r="FEC13" s="93"/>
      <c r="FED13" s="93"/>
      <c r="FEE13" s="93"/>
      <c r="FEF13" s="93"/>
      <c r="FEG13" s="93"/>
      <c r="FEH13" s="93"/>
      <c r="FEI13" s="93"/>
      <c r="FEJ13" s="93"/>
      <c r="FEK13" s="93"/>
      <c r="FEL13" s="93"/>
      <c r="FEM13" s="93"/>
      <c r="FEN13" s="93"/>
      <c r="FEO13" s="93"/>
      <c r="FEP13" s="93"/>
      <c r="FEQ13" s="93"/>
      <c r="FER13" s="93"/>
      <c r="FES13" s="93"/>
      <c r="FET13" s="93"/>
      <c r="FEU13" s="93"/>
      <c r="FEV13" s="93"/>
      <c r="FEW13" s="93"/>
      <c r="FEX13" s="93"/>
      <c r="FEY13" s="93"/>
      <c r="FEZ13" s="93"/>
      <c r="FFA13" s="93"/>
      <c r="FFB13" s="93"/>
      <c r="FFC13" s="93"/>
      <c r="FFD13" s="93"/>
      <c r="FFE13" s="93"/>
      <c r="FFF13" s="93"/>
      <c r="FFG13" s="93"/>
      <c r="FFH13" s="93"/>
      <c r="FFI13" s="93"/>
      <c r="FFJ13" s="93"/>
      <c r="FFK13" s="93"/>
      <c r="FFL13" s="93"/>
      <c r="FFM13" s="93"/>
      <c r="FFN13" s="93"/>
      <c r="FFO13" s="93"/>
      <c r="FFP13" s="93"/>
      <c r="FFQ13" s="93"/>
      <c r="FFR13" s="93"/>
      <c r="FFS13" s="93"/>
      <c r="FFT13" s="93"/>
      <c r="FFU13" s="93"/>
      <c r="FFV13" s="93"/>
      <c r="FFW13" s="93"/>
      <c r="FFX13" s="93"/>
      <c r="FFY13" s="93"/>
      <c r="FFZ13" s="93"/>
      <c r="FGA13" s="93"/>
      <c r="FGB13" s="93"/>
      <c r="FGC13" s="93"/>
      <c r="FGD13" s="93"/>
      <c r="FGE13" s="93"/>
      <c r="FGF13" s="93"/>
      <c r="FGG13" s="93"/>
      <c r="FGH13" s="93"/>
      <c r="FGI13" s="93"/>
      <c r="FGJ13" s="93"/>
      <c r="FGK13" s="93"/>
      <c r="FGL13" s="93"/>
      <c r="FGM13" s="93"/>
      <c r="FGN13" s="93"/>
      <c r="FGO13" s="93"/>
      <c r="FGP13" s="93"/>
      <c r="FGQ13" s="93"/>
      <c r="FGR13" s="93"/>
      <c r="FGS13" s="93"/>
      <c r="FGT13" s="93"/>
      <c r="FGU13" s="93"/>
      <c r="FGV13" s="93"/>
      <c r="FGW13" s="93"/>
      <c r="FGX13" s="93"/>
      <c r="FGY13" s="93"/>
      <c r="FGZ13" s="93"/>
      <c r="FHA13" s="93"/>
      <c r="FHB13" s="93"/>
      <c r="FHC13" s="93"/>
      <c r="FHD13" s="93"/>
      <c r="FHE13" s="93"/>
      <c r="FHF13" s="93"/>
      <c r="FHG13" s="93"/>
      <c r="FHH13" s="93"/>
      <c r="FHI13" s="93"/>
      <c r="FHJ13" s="93"/>
      <c r="FHK13" s="93"/>
      <c r="FHL13" s="93"/>
      <c r="FHM13" s="93"/>
      <c r="FHN13" s="93"/>
      <c r="FHO13" s="93"/>
      <c r="FHP13" s="93"/>
      <c r="FHQ13" s="93"/>
      <c r="FHR13" s="93"/>
      <c r="FHS13" s="93"/>
      <c r="FHT13" s="93"/>
      <c r="FHU13" s="93"/>
      <c r="FHV13" s="93"/>
      <c r="FHW13" s="93"/>
      <c r="FHX13" s="93"/>
      <c r="FHY13" s="93"/>
      <c r="FHZ13" s="93"/>
      <c r="FIA13" s="93"/>
      <c r="FIB13" s="93"/>
      <c r="FIC13" s="93"/>
      <c r="FID13" s="93"/>
      <c r="FIE13" s="93"/>
      <c r="FIF13" s="93"/>
      <c r="FIG13" s="93"/>
      <c r="FIH13" s="93"/>
      <c r="FII13" s="93"/>
      <c r="FIJ13" s="93"/>
      <c r="FIK13" s="93"/>
      <c r="FIL13" s="93"/>
      <c r="FIM13" s="93"/>
      <c r="FIN13" s="93"/>
      <c r="FIO13" s="93"/>
      <c r="FIP13" s="93"/>
      <c r="FIQ13" s="93"/>
      <c r="FIR13" s="93"/>
      <c r="FIS13" s="93"/>
      <c r="FIT13" s="93"/>
      <c r="FIU13" s="93"/>
      <c r="FIV13" s="93"/>
      <c r="FIW13" s="93"/>
      <c r="FIX13" s="93"/>
      <c r="FIY13" s="93"/>
      <c r="FIZ13" s="93"/>
      <c r="FJA13" s="93"/>
      <c r="FJB13" s="93"/>
      <c r="FJC13" s="93"/>
      <c r="FJD13" s="93"/>
      <c r="FJE13" s="93"/>
      <c r="FJF13" s="93"/>
      <c r="FJG13" s="93"/>
      <c r="FJH13" s="93"/>
      <c r="FJI13" s="93"/>
      <c r="FJJ13" s="93"/>
      <c r="FJK13" s="93"/>
      <c r="FJL13" s="93"/>
      <c r="FJM13" s="93"/>
      <c r="FJN13" s="93"/>
      <c r="FJO13" s="93"/>
      <c r="FJP13" s="93"/>
      <c r="FJQ13" s="93"/>
      <c r="FJR13" s="93"/>
      <c r="FJS13" s="93"/>
      <c r="FJT13" s="93"/>
      <c r="FJU13" s="93"/>
      <c r="FJV13" s="93"/>
      <c r="FJW13" s="93"/>
      <c r="FJX13" s="93"/>
      <c r="FJY13" s="93"/>
      <c r="FJZ13" s="93"/>
      <c r="FKA13" s="93"/>
      <c r="FKB13" s="93"/>
      <c r="FKC13" s="93"/>
      <c r="FKD13" s="93"/>
      <c r="FKE13" s="93"/>
      <c r="FKF13" s="93"/>
      <c r="FKG13" s="93"/>
      <c r="FKH13" s="93"/>
      <c r="FKI13" s="93"/>
      <c r="FKJ13" s="93"/>
      <c r="FKK13" s="93"/>
      <c r="FKL13" s="93"/>
      <c r="FKM13" s="93"/>
      <c r="FKN13" s="93"/>
      <c r="FKO13" s="93"/>
      <c r="FKP13" s="93"/>
      <c r="FKQ13" s="93"/>
      <c r="FKR13" s="93"/>
      <c r="FKS13" s="93"/>
      <c r="FKT13" s="93"/>
      <c r="FKU13" s="93"/>
      <c r="FKV13" s="93"/>
      <c r="FKW13" s="93"/>
      <c r="FKX13" s="93"/>
      <c r="FKY13" s="93"/>
      <c r="FKZ13" s="93"/>
      <c r="FLA13" s="93"/>
      <c r="FLB13" s="93"/>
      <c r="FLC13" s="93"/>
      <c r="FLD13" s="93"/>
      <c r="FLE13" s="93"/>
      <c r="FLF13" s="93"/>
      <c r="FLG13" s="93"/>
      <c r="FLH13" s="93"/>
      <c r="FLI13" s="93"/>
      <c r="FLJ13" s="93"/>
      <c r="FLK13" s="93"/>
      <c r="FLL13" s="93"/>
      <c r="FLM13" s="93"/>
      <c r="FLN13" s="93"/>
      <c r="FLO13" s="93"/>
      <c r="FLP13" s="93"/>
      <c r="FLQ13" s="93"/>
      <c r="FLR13" s="93"/>
      <c r="FLS13" s="93"/>
      <c r="FLT13" s="93"/>
      <c r="FLU13" s="93"/>
      <c r="FLV13" s="93"/>
      <c r="FLW13" s="93"/>
      <c r="FLX13" s="93"/>
      <c r="FLY13" s="93"/>
      <c r="FLZ13" s="93"/>
      <c r="FMA13" s="93"/>
      <c r="FMB13" s="93"/>
      <c r="FMC13" s="93"/>
      <c r="FMD13" s="93"/>
      <c r="FME13" s="93"/>
      <c r="FMF13" s="93"/>
      <c r="FMG13" s="93"/>
      <c r="FMH13" s="93"/>
      <c r="FMI13" s="93"/>
      <c r="FMJ13" s="93"/>
      <c r="FMK13" s="93"/>
      <c r="FML13" s="93"/>
      <c r="FMM13" s="93"/>
      <c r="FMN13" s="93"/>
      <c r="FMO13" s="93"/>
      <c r="FMP13" s="93"/>
      <c r="FMQ13" s="93"/>
      <c r="FMR13" s="93"/>
      <c r="FMS13" s="93"/>
      <c r="FMT13" s="93"/>
      <c r="FMU13" s="93"/>
      <c r="FMV13" s="93"/>
      <c r="FMW13" s="93"/>
      <c r="FMX13" s="93"/>
      <c r="FMY13" s="93"/>
      <c r="FMZ13" s="93"/>
      <c r="FNA13" s="93"/>
      <c r="FNB13" s="93"/>
      <c r="FNC13" s="93"/>
      <c r="FND13" s="93"/>
      <c r="FNE13" s="93"/>
      <c r="FNF13" s="93"/>
      <c r="FNG13" s="93"/>
      <c r="FNH13" s="93"/>
      <c r="FNI13" s="93"/>
      <c r="FNJ13" s="93"/>
      <c r="FNK13" s="93"/>
      <c r="FNL13" s="93"/>
      <c r="FNM13" s="93"/>
      <c r="FNN13" s="93"/>
      <c r="FNO13" s="93"/>
      <c r="FNP13" s="93"/>
      <c r="FNQ13" s="93"/>
      <c r="FNR13" s="93"/>
      <c r="FNS13" s="93"/>
      <c r="FNT13" s="93"/>
      <c r="FNU13" s="93"/>
      <c r="FNV13" s="93"/>
      <c r="FNW13" s="93"/>
      <c r="FNX13" s="93"/>
      <c r="FNY13" s="93"/>
      <c r="FNZ13" s="93"/>
      <c r="FOA13" s="93"/>
      <c r="FOB13" s="93"/>
      <c r="FOC13" s="93"/>
      <c r="FOD13" s="93"/>
      <c r="FOE13" s="93"/>
      <c r="FOF13" s="93"/>
      <c r="FOG13" s="93"/>
      <c r="FOH13" s="93"/>
      <c r="FOI13" s="93"/>
      <c r="FOJ13" s="93"/>
      <c r="FOK13" s="93"/>
      <c r="FOL13" s="93"/>
      <c r="FOM13" s="93"/>
      <c r="FON13" s="93"/>
      <c r="FOO13" s="93"/>
      <c r="FOP13" s="93"/>
      <c r="FOQ13" s="93"/>
      <c r="FOR13" s="93"/>
      <c r="FOS13" s="93"/>
      <c r="FOT13" s="93"/>
      <c r="FOU13" s="93"/>
      <c r="FOV13" s="93"/>
      <c r="FOW13" s="93"/>
      <c r="FOX13" s="93"/>
      <c r="FOY13" s="93"/>
      <c r="FOZ13" s="93"/>
      <c r="FPA13" s="93"/>
      <c r="FPB13" s="93"/>
      <c r="FPC13" s="93"/>
      <c r="FPD13" s="93"/>
      <c r="FPE13" s="93"/>
      <c r="FPF13" s="93"/>
      <c r="FPG13" s="93"/>
      <c r="FPH13" s="93"/>
      <c r="FPI13" s="93"/>
      <c r="FPJ13" s="93"/>
      <c r="FPK13" s="93"/>
      <c r="FPL13" s="93"/>
      <c r="FPM13" s="93"/>
      <c r="FPN13" s="93"/>
      <c r="FPO13" s="93"/>
      <c r="FPP13" s="93"/>
      <c r="FPQ13" s="93"/>
      <c r="FPR13" s="93"/>
      <c r="FPS13" s="93"/>
      <c r="FPT13" s="93"/>
      <c r="FPU13" s="93"/>
      <c r="FPV13" s="93"/>
      <c r="FPW13" s="93"/>
      <c r="FPX13" s="93"/>
      <c r="FPY13" s="93"/>
      <c r="FPZ13" s="93"/>
      <c r="FQA13" s="93"/>
      <c r="FQB13" s="93"/>
      <c r="FQC13" s="93"/>
      <c r="FQD13" s="93"/>
      <c r="FQE13" s="93"/>
      <c r="FQF13" s="93"/>
      <c r="FQG13" s="93"/>
      <c r="FQH13" s="93"/>
      <c r="FQI13" s="93"/>
      <c r="FQJ13" s="93"/>
      <c r="FQK13" s="93"/>
      <c r="FQL13" s="93"/>
      <c r="FQM13" s="93"/>
      <c r="FQN13" s="93"/>
      <c r="FQO13" s="93"/>
      <c r="FQP13" s="93"/>
      <c r="FQQ13" s="93"/>
      <c r="FQR13" s="93"/>
      <c r="FQS13" s="93"/>
      <c r="FQT13" s="93"/>
      <c r="FQU13" s="93"/>
      <c r="FQV13" s="93"/>
      <c r="FQW13" s="93"/>
      <c r="FQX13" s="93"/>
      <c r="FQY13" s="93"/>
      <c r="FQZ13" s="93"/>
      <c r="FRA13" s="93"/>
      <c r="FRB13" s="93"/>
      <c r="FRC13" s="93"/>
      <c r="FRD13" s="93"/>
      <c r="FRE13" s="93"/>
      <c r="FRF13" s="93"/>
      <c r="FRG13" s="93"/>
      <c r="FRH13" s="93"/>
      <c r="FRI13" s="93"/>
      <c r="FRJ13" s="93"/>
      <c r="FRK13" s="93"/>
      <c r="FRL13" s="93"/>
      <c r="FRM13" s="93"/>
      <c r="FRN13" s="93"/>
      <c r="FRO13" s="93"/>
      <c r="FRP13" s="93"/>
      <c r="FRQ13" s="93"/>
      <c r="FRR13" s="93"/>
      <c r="FRS13" s="93"/>
      <c r="FRT13" s="93"/>
      <c r="FRU13" s="93"/>
      <c r="FRV13" s="93"/>
      <c r="FRW13" s="93"/>
      <c r="FRX13" s="93"/>
      <c r="FRY13" s="93"/>
      <c r="FRZ13" s="93"/>
      <c r="FSA13" s="93"/>
      <c r="FSB13" s="93"/>
      <c r="FSC13" s="93"/>
      <c r="FSD13" s="93"/>
      <c r="FSE13" s="93"/>
      <c r="FSF13" s="93"/>
      <c r="FSG13" s="93"/>
      <c r="FSH13" s="93"/>
      <c r="FSI13" s="93"/>
      <c r="FSJ13" s="93"/>
      <c r="FSK13" s="93"/>
      <c r="FSL13" s="93"/>
      <c r="FSM13" s="93"/>
      <c r="FSN13" s="93"/>
      <c r="FSO13" s="93"/>
      <c r="FSP13" s="93"/>
      <c r="FSQ13" s="93"/>
      <c r="FSR13" s="93"/>
      <c r="FSS13" s="93"/>
      <c r="FST13" s="93"/>
      <c r="FSU13" s="93"/>
      <c r="FSV13" s="93"/>
      <c r="FSW13" s="93"/>
      <c r="FSX13" s="93"/>
      <c r="FSY13" s="93"/>
      <c r="FSZ13" s="93"/>
      <c r="FTA13" s="93"/>
      <c r="FTB13" s="93"/>
      <c r="FTC13" s="93"/>
      <c r="FTD13" s="93"/>
      <c r="FTE13" s="93"/>
      <c r="FTF13" s="93"/>
      <c r="FTG13" s="93"/>
      <c r="FTH13" s="93"/>
      <c r="FTI13" s="93"/>
      <c r="FTJ13" s="93"/>
      <c r="FTK13" s="93"/>
      <c r="FTL13" s="93"/>
      <c r="FTM13" s="93"/>
      <c r="FTN13" s="93"/>
      <c r="FTO13" s="93"/>
      <c r="FTP13" s="93"/>
      <c r="FTQ13" s="93"/>
      <c r="FTR13" s="93"/>
      <c r="FTS13" s="93"/>
      <c r="FTT13" s="93"/>
      <c r="FTU13" s="93"/>
      <c r="FTV13" s="93"/>
      <c r="FTW13" s="93"/>
      <c r="FTX13" s="93"/>
      <c r="FTY13" s="93"/>
      <c r="FTZ13" s="93"/>
      <c r="FUA13" s="93"/>
      <c r="FUB13" s="93"/>
      <c r="FUC13" s="93"/>
      <c r="FUD13" s="93"/>
      <c r="FUE13" s="93"/>
      <c r="FUF13" s="93"/>
      <c r="FUG13" s="93"/>
      <c r="FUH13" s="93"/>
      <c r="FUI13" s="93"/>
      <c r="FUJ13" s="93"/>
      <c r="FUK13" s="93"/>
      <c r="FUL13" s="93"/>
      <c r="FUM13" s="93"/>
      <c r="FUN13" s="93"/>
      <c r="FUO13" s="93"/>
      <c r="FUP13" s="93"/>
      <c r="FUQ13" s="93"/>
      <c r="FUR13" s="93"/>
      <c r="FUS13" s="93"/>
      <c r="FUT13" s="93"/>
      <c r="FUU13" s="93"/>
      <c r="FUV13" s="93"/>
      <c r="FUW13" s="93"/>
      <c r="FUX13" s="93"/>
      <c r="FUY13" s="93"/>
      <c r="FUZ13" s="93"/>
      <c r="FVA13" s="93"/>
      <c r="FVB13" s="93"/>
      <c r="FVC13" s="93"/>
      <c r="FVD13" s="93"/>
      <c r="FVE13" s="93"/>
      <c r="FVF13" s="93"/>
      <c r="FVG13" s="93"/>
      <c r="FVH13" s="93"/>
      <c r="FVI13" s="93"/>
      <c r="FVJ13" s="93"/>
      <c r="FVK13" s="93"/>
      <c r="FVL13" s="93"/>
      <c r="FVM13" s="93"/>
      <c r="FVN13" s="93"/>
      <c r="FVO13" s="93"/>
      <c r="FVP13" s="93"/>
      <c r="FVQ13" s="93"/>
      <c r="FVR13" s="93"/>
      <c r="FVS13" s="93"/>
      <c r="FVT13" s="93"/>
      <c r="FVU13" s="93"/>
      <c r="FVV13" s="93"/>
      <c r="FVW13" s="93"/>
      <c r="FVX13" s="93"/>
      <c r="FVY13" s="93"/>
      <c r="FVZ13" s="93"/>
      <c r="FWA13" s="93"/>
      <c r="FWB13" s="93"/>
      <c r="FWC13" s="93"/>
      <c r="FWD13" s="93"/>
      <c r="FWE13" s="93"/>
      <c r="FWF13" s="93"/>
      <c r="FWG13" s="93"/>
      <c r="FWH13" s="93"/>
      <c r="FWI13" s="93"/>
      <c r="FWJ13" s="93"/>
      <c r="FWK13" s="93"/>
      <c r="FWL13" s="93"/>
      <c r="FWM13" s="93"/>
      <c r="FWN13" s="93"/>
      <c r="FWO13" s="93"/>
      <c r="FWP13" s="93"/>
      <c r="FWQ13" s="93"/>
      <c r="FWR13" s="93"/>
      <c r="FWS13" s="93"/>
      <c r="FWT13" s="93"/>
      <c r="FWU13" s="93"/>
      <c r="FWV13" s="93"/>
      <c r="FWW13" s="93"/>
      <c r="FWX13" s="93"/>
      <c r="FWY13" s="93"/>
      <c r="FWZ13" s="93"/>
      <c r="FXA13" s="93"/>
      <c r="FXB13" s="93"/>
      <c r="FXC13" s="93"/>
      <c r="FXD13" s="93"/>
      <c r="FXE13" s="93"/>
      <c r="FXF13" s="93"/>
      <c r="FXG13" s="93"/>
      <c r="FXH13" s="93"/>
      <c r="FXI13" s="93"/>
      <c r="FXJ13" s="93"/>
      <c r="FXK13" s="93"/>
      <c r="FXL13" s="93"/>
      <c r="FXM13" s="93"/>
      <c r="FXN13" s="93"/>
      <c r="FXO13" s="93"/>
      <c r="FXP13" s="93"/>
      <c r="FXQ13" s="93"/>
      <c r="FXR13" s="93"/>
      <c r="FXS13" s="93"/>
      <c r="FXT13" s="93"/>
      <c r="FXU13" s="93"/>
      <c r="FXV13" s="93"/>
      <c r="FXW13" s="93"/>
      <c r="FXX13" s="93"/>
      <c r="FXY13" s="93"/>
      <c r="FXZ13" s="93"/>
      <c r="FYA13" s="93"/>
      <c r="FYB13" s="93"/>
      <c r="FYC13" s="93"/>
      <c r="FYD13" s="93"/>
      <c r="FYE13" s="93"/>
      <c r="FYF13" s="93"/>
      <c r="FYG13" s="93"/>
      <c r="FYH13" s="93"/>
      <c r="FYI13" s="93"/>
      <c r="FYJ13" s="93"/>
      <c r="FYK13" s="93"/>
      <c r="FYL13" s="93"/>
      <c r="FYM13" s="93"/>
      <c r="FYN13" s="93"/>
      <c r="FYO13" s="93"/>
      <c r="FYP13" s="93"/>
      <c r="FYQ13" s="93"/>
      <c r="FYR13" s="93"/>
      <c r="FYS13" s="93"/>
      <c r="FYT13" s="93"/>
      <c r="FYU13" s="93"/>
      <c r="FYV13" s="93"/>
      <c r="FYW13" s="93"/>
      <c r="FYX13" s="93"/>
      <c r="FYY13" s="93"/>
      <c r="FYZ13" s="93"/>
      <c r="FZA13" s="93"/>
      <c r="FZB13" s="93"/>
      <c r="FZC13" s="93"/>
      <c r="FZD13" s="93"/>
      <c r="FZE13" s="93"/>
      <c r="FZF13" s="93"/>
      <c r="FZG13" s="93"/>
      <c r="FZH13" s="93"/>
      <c r="FZI13" s="93"/>
      <c r="FZJ13" s="93"/>
      <c r="FZK13" s="93"/>
      <c r="FZL13" s="93"/>
      <c r="FZM13" s="93"/>
      <c r="FZN13" s="93"/>
      <c r="FZO13" s="93"/>
      <c r="FZP13" s="93"/>
      <c r="FZQ13" s="93"/>
      <c r="FZR13" s="93"/>
      <c r="FZS13" s="93"/>
      <c r="FZT13" s="93"/>
      <c r="FZU13" s="93"/>
      <c r="FZV13" s="93"/>
      <c r="FZW13" s="93"/>
      <c r="FZX13" s="93"/>
      <c r="FZY13" s="93"/>
      <c r="FZZ13" s="93"/>
      <c r="GAA13" s="93"/>
      <c r="GAB13" s="93"/>
      <c r="GAC13" s="93"/>
      <c r="GAD13" s="93"/>
      <c r="GAE13" s="93"/>
      <c r="GAF13" s="93"/>
      <c r="GAG13" s="93"/>
      <c r="GAH13" s="93"/>
      <c r="GAI13" s="93"/>
      <c r="GAJ13" s="93"/>
      <c r="GAK13" s="93"/>
      <c r="GAL13" s="93"/>
      <c r="GAM13" s="93"/>
      <c r="GAN13" s="93"/>
      <c r="GAO13" s="93"/>
      <c r="GAP13" s="93"/>
      <c r="GAQ13" s="93"/>
      <c r="GAR13" s="93"/>
      <c r="GAS13" s="93"/>
      <c r="GAT13" s="93"/>
      <c r="GAU13" s="93"/>
      <c r="GAV13" s="93"/>
      <c r="GAW13" s="93"/>
      <c r="GAX13" s="93"/>
      <c r="GAY13" s="93"/>
      <c r="GAZ13" s="93"/>
      <c r="GBA13" s="93"/>
      <c r="GBB13" s="93"/>
      <c r="GBC13" s="93"/>
      <c r="GBD13" s="93"/>
      <c r="GBE13" s="93"/>
      <c r="GBF13" s="93"/>
      <c r="GBG13" s="93"/>
      <c r="GBH13" s="93"/>
      <c r="GBI13" s="93"/>
      <c r="GBJ13" s="93"/>
      <c r="GBK13" s="93"/>
      <c r="GBL13" s="93"/>
      <c r="GBM13" s="93"/>
      <c r="GBN13" s="93"/>
      <c r="GBO13" s="93"/>
      <c r="GBP13" s="93"/>
      <c r="GBQ13" s="93"/>
      <c r="GBR13" s="93"/>
      <c r="GBS13" s="93"/>
      <c r="GBT13" s="93"/>
      <c r="GBU13" s="93"/>
      <c r="GBV13" s="93"/>
      <c r="GBW13" s="93"/>
      <c r="GBX13" s="93"/>
      <c r="GBY13" s="93"/>
      <c r="GBZ13" s="93"/>
      <c r="GCA13" s="93"/>
      <c r="GCB13" s="93"/>
      <c r="GCC13" s="93"/>
      <c r="GCD13" s="93"/>
      <c r="GCE13" s="93"/>
      <c r="GCF13" s="93"/>
      <c r="GCG13" s="93"/>
      <c r="GCH13" s="93"/>
      <c r="GCI13" s="93"/>
      <c r="GCJ13" s="93"/>
      <c r="GCK13" s="93"/>
      <c r="GCL13" s="93"/>
      <c r="GCM13" s="93"/>
      <c r="GCN13" s="93"/>
      <c r="GCO13" s="93"/>
      <c r="GCP13" s="93"/>
      <c r="GCQ13" s="93"/>
      <c r="GCR13" s="93"/>
      <c r="GCS13" s="93"/>
      <c r="GCT13" s="93"/>
      <c r="GCU13" s="93"/>
      <c r="GCV13" s="93"/>
      <c r="GCW13" s="93"/>
      <c r="GCX13" s="93"/>
      <c r="GCY13" s="93"/>
      <c r="GCZ13" s="93"/>
      <c r="GDA13" s="93"/>
      <c r="GDB13" s="93"/>
      <c r="GDC13" s="93"/>
      <c r="GDD13" s="93"/>
      <c r="GDE13" s="93"/>
      <c r="GDF13" s="93"/>
      <c r="GDG13" s="93"/>
      <c r="GDH13" s="93"/>
      <c r="GDI13" s="93"/>
      <c r="GDJ13" s="93"/>
      <c r="GDK13" s="93"/>
      <c r="GDL13" s="93"/>
      <c r="GDM13" s="93"/>
      <c r="GDN13" s="93"/>
      <c r="GDO13" s="93"/>
      <c r="GDP13" s="93"/>
      <c r="GDQ13" s="93"/>
      <c r="GDR13" s="93"/>
      <c r="GDS13" s="93"/>
      <c r="GDT13" s="93"/>
      <c r="GDU13" s="93"/>
      <c r="GDV13" s="93"/>
      <c r="GDW13" s="93"/>
      <c r="GDX13" s="93"/>
      <c r="GDY13" s="93"/>
      <c r="GDZ13" s="93"/>
      <c r="GEA13" s="93"/>
      <c r="GEB13" s="93"/>
      <c r="GEC13" s="93"/>
      <c r="GED13" s="93"/>
      <c r="GEE13" s="93"/>
      <c r="GEF13" s="93"/>
      <c r="GEG13" s="93"/>
      <c r="GEH13" s="93"/>
      <c r="GEI13" s="93"/>
      <c r="GEJ13" s="93"/>
      <c r="GEK13" s="93"/>
      <c r="GEL13" s="93"/>
      <c r="GEM13" s="93"/>
      <c r="GEN13" s="93"/>
      <c r="GEO13" s="93"/>
      <c r="GEP13" s="93"/>
      <c r="GEQ13" s="93"/>
      <c r="GER13" s="93"/>
      <c r="GES13" s="93"/>
      <c r="GET13" s="93"/>
      <c r="GEU13" s="93"/>
      <c r="GEV13" s="93"/>
      <c r="GEW13" s="93"/>
      <c r="GEX13" s="93"/>
      <c r="GEY13" s="93"/>
      <c r="GEZ13" s="93"/>
      <c r="GFA13" s="93"/>
      <c r="GFB13" s="93"/>
      <c r="GFC13" s="93"/>
      <c r="GFD13" s="93"/>
      <c r="GFE13" s="93"/>
      <c r="GFF13" s="93"/>
      <c r="GFG13" s="93"/>
      <c r="GFH13" s="93"/>
      <c r="GFI13" s="93"/>
      <c r="GFJ13" s="93"/>
      <c r="GFK13" s="93"/>
      <c r="GFL13" s="93"/>
      <c r="GFM13" s="93"/>
      <c r="GFN13" s="93"/>
      <c r="GFO13" s="93"/>
      <c r="GFP13" s="93"/>
      <c r="GFQ13" s="93"/>
      <c r="GFR13" s="93"/>
      <c r="GFS13" s="93"/>
      <c r="GFT13" s="93"/>
      <c r="GFU13" s="93"/>
      <c r="GFV13" s="93"/>
      <c r="GFW13" s="93"/>
      <c r="GFX13" s="93"/>
      <c r="GFY13" s="93"/>
      <c r="GFZ13" s="93"/>
      <c r="GGA13" s="93"/>
      <c r="GGB13" s="93"/>
      <c r="GGC13" s="93"/>
      <c r="GGD13" s="93"/>
      <c r="GGE13" s="93"/>
      <c r="GGF13" s="93"/>
      <c r="GGG13" s="93"/>
      <c r="GGH13" s="93"/>
      <c r="GGI13" s="93"/>
      <c r="GGJ13" s="93"/>
      <c r="GGK13" s="93"/>
      <c r="GGL13" s="93"/>
      <c r="GGM13" s="93"/>
      <c r="GGN13" s="93"/>
      <c r="GGO13" s="93"/>
      <c r="GGP13" s="93"/>
      <c r="GGQ13" s="93"/>
      <c r="GGR13" s="93"/>
      <c r="GGS13" s="93"/>
      <c r="GGT13" s="93"/>
      <c r="GGU13" s="93"/>
      <c r="GGV13" s="93"/>
      <c r="GGW13" s="93"/>
      <c r="GGX13" s="93"/>
      <c r="GGY13" s="93"/>
      <c r="GGZ13" s="93"/>
      <c r="GHA13" s="93"/>
      <c r="GHB13" s="93"/>
      <c r="GHC13" s="93"/>
      <c r="GHD13" s="93"/>
      <c r="GHE13" s="93"/>
      <c r="GHF13" s="93"/>
      <c r="GHG13" s="93"/>
      <c r="GHH13" s="93"/>
      <c r="GHI13" s="93"/>
      <c r="GHJ13" s="93"/>
      <c r="GHK13" s="93"/>
      <c r="GHL13" s="93"/>
      <c r="GHM13" s="93"/>
      <c r="GHN13" s="93"/>
      <c r="GHO13" s="93"/>
      <c r="GHP13" s="93"/>
      <c r="GHQ13" s="93"/>
      <c r="GHR13" s="93"/>
      <c r="GHS13" s="93"/>
      <c r="GHT13" s="93"/>
      <c r="GHU13" s="93"/>
      <c r="GHV13" s="93"/>
      <c r="GHW13" s="93"/>
      <c r="GHX13" s="93"/>
      <c r="GHY13" s="93"/>
      <c r="GHZ13" s="93"/>
      <c r="GIA13" s="93"/>
      <c r="GIB13" s="93"/>
      <c r="GIC13" s="93"/>
      <c r="GID13" s="93"/>
      <c r="GIE13" s="93"/>
      <c r="GIF13" s="93"/>
      <c r="GIG13" s="93"/>
      <c r="GIH13" s="93"/>
      <c r="GII13" s="93"/>
      <c r="GIJ13" s="93"/>
      <c r="GIK13" s="93"/>
      <c r="GIL13" s="93"/>
      <c r="GIM13" s="93"/>
      <c r="GIN13" s="93"/>
      <c r="GIO13" s="93"/>
      <c r="GIP13" s="93"/>
      <c r="GIQ13" s="93"/>
      <c r="GIR13" s="93"/>
      <c r="GIS13" s="93"/>
      <c r="GIT13" s="93"/>
      <c r="GIU13" s="93"/>
      <c r="GIV13" s="93"/>
      <c r="GIW13" s="93"/>
      <c r="GIX13" s="93"/>
      <c r="GIY13" s="93"/>
      <c r="GIZ13" s="93"/>
      <c r="GJA13" s="93"/>
      <c r="GJB13" s="93"/>
      <c r="GJC13" s="93"/>
      <c r="GJD13" s="93"/>
      <c r="GJE13" s="93"/>
      <c r="GJF13" s="93"/>
      <c r="GJG13" s="93"/>
      <c r="GJH13" s="93"/>
      <c r="GJI13" s="93"/>
      <c r="GJJ13" s="93"/>
      <c r="GJK13" s="93"/>
      <c r="GJL13" s="93"/>
      <c r="GJM13" s="93"/>
      <c r="GJN13" s="93"/>
      <c r="GJO13" s="93"/>
      <c r="GJP13" s="93"/>
      <c r="GJQ13" s="93"/>
      <c r="GJR13" s="93"/>
      <c r="GJS13" s="93"/>
      <c r="GJT13" s="93"/>
      <c r="GJU13" s="93"/>
      <c r="GJV13" s="93"/>
      <c r="GJW13" s="93"/>
      <c r="GJX13" s="93"/>
      <c r="GJY13" s="93"/>
      <c r="GJZ13" s="93"/>
      <c r="GKA13" s="93"/>
      <c r="GKB13" s="93"/>
      <c r="GKC13" s="93"/>
      <c r="GKD13" s="93"/>
      <c r="GKE13" s="93"/>
      <c r="GKF13" s="93"/>
      <c r="GKG13" s="93"/>
      <c r="GKH13" s="93"/>
      <c r="GKI13" s="93"/>
      <c r="GKJ13" s="93"/>
      <c r="GKK13" s="93"/>
      <c r="GKL13" s="93"/>
      <c r="GKM13" s="93"/>
      <c r="GKN13" s="93"/>
      <c r="GKO13" s="93"/>
      <c r="GKP13" s="93"/>
      <c r="GKQ13" s="93"/>
      <c r="GKR13" s="93"/>
      <c r="GKS13" s="93"/>
      <c r="GKT13" s="93"/>
      <c r="GKU13" s="93"/>
      <c r="GKV13" s="93"/>
      <c r="GKW13" s="93"/>
      <c r="GKX13" s="93"/>
      <c r="GKY13" s="93"/>
      <c r="GKZ13" s="93"/>
      <c r="GLA13" s="93"/>
      <c r="GLB13" s="93"/>
      <c r="GLC13" s="93"/>
      <c r="GLD13" s="93"/>
      <c r="GLE13" s="93"/>
      <c r="GLF13" s="93"/>
      <c r="GLG13" s="93"/>
      <c r="GLH13" s="93"/>
      <c r="GLI13" s="93"/>
      <c r="GLJ13" s="93"/>
      <c r="GLK13" s="93"/>
      <c r="GLL13" s="93"/>
      <c r="GLM13" s="93"/>
      <c r="GLN13" s="93"/>
      <c r="GLO13" s="93"/>
      <c r="GLP13" s="93"/>
      <c r="GLQ13" s="93"/>
      <c r="GLR13" s="93"/>
      <c r="GLS13" s="93"/>
      <c r="GLT13" s="93"/>
      <c r="GLU13" s="93"/>
      <c r="GLV13" s="93"/>
      <c r="GLW13" s="93"/>
      <c r="GLX13" s="93"/>
      <c r="GLY13" s="93"/>
      <c r="GLZ13" s="93"/>
      <c r="GMA13" s="93"/>
      <c r="GMB13" s="93"/>
      <c r="GMC13" s="93"/>
      <c r="GMD13" s="93"/>
      <c r="GME13" s="93"/>
      <c r="GMF13" s="93"/>
      <c r="GMG13" s="93"/>
      <c r="GMH13" s="93"/>
      <c r="GMI13" s="93"/>
      <c r="GMJ13" s="93"/>
      <c r="GMK13" s="93"/>
      <c r="GML13" s="93"/>
      <c r="GMM13" s="93"/>
      <c r="GMN13" s="93"/>
      <c r="GMO13" s="93"/>
      <c r="GMP13" s="93"/>
      <c r="GMQ13" s="93"/>
      <c r="GMR13" s="93"/>
      <c r="GMS13" s="93"/>
      <c r="GMT13" s="93"/>
      <c r="GMU13" s="93"/>
      <c r="GMV13" s="93"/>
      <c r="GMW13" s="93"/>
      <c r="GMX13" s="93"/>
      <c r="GMY13" s="93"/>
      <c r="GMZ13" s="93"/>
      <c r="GNA13" s="93"/>
      <c r="GNB13" s="93"/>
      <c r="GNC13" s="93"/>
      <c r="GND13" s="93"/>
      <c r="GNE13" s="93"/>
      <c r="GNF13" s="93"/>
      <c r="GNG13" s="93"/>
      <c r="GNH13" s="93"/>
      <c r="GNI13" s="93"/>
      <c r="GNJ13" s="93"/>
      <c r="GNK13" s="93"/>
      <c r="GNL13" s="93"/>
      <c r="GNM13" s="93"/>
      <c r="GNN13" s="93"/>
      <c r="GNO13" s="93"/>
      <c r="GNP13" s="93"/>
      <c r="GNQ13" s="93"/>
      <c r="GNR13" s="93"/>
      <c r="GNS13" s="93"/>
      <c r="GNT13" s="93"/>
      <c r="GNU13" s="93"/>
      <c r="GNV13" s="93"/>
      <c r="GNW13" s="93"/>
      <c r="GNX13" s="93"/>
      <c r="GNY13" s="93"/>
      <c r="GNZ13" s="93"/>
      <c r="GOA13" s="93"/>
      <c r="GOB13" s="93"/>
      <c r="GOC13" s="93"/>
      <c r="GOD13" s="93"/>
      <c r="GOE13" s="93"/>
      <c r="GOF13" s="93"/>
      <c r="GOG13" s="93"/>
      <c r="GOH13" s="93"/>
      <c r="GOI13" s="93"/>
      <c r="GOJ13" s="93"/>
      <c r="GOK13" s="93"/>
      <c r="GOL13" s="93"/>
      <c r="GOM13" s="93"/>
      <c r="GON13" s="93"/>
      <c r="GOO13" s="93"/>
      <c r="GOP13" s="93"/>
      <c r="GOQ13" s="93"/>
      <c r="GOR13" s="93"/>
      <c r="GOS13" s="93"/>
      <c r="GOT13" s="93"/>
      <c r="GOU13" s="93"/>
      <c r="GOV13" s="93"/>
      <c r="GOW13" s="93"/>
      <c r="GOX13" s="93"/>
      <c r="GOY13" s="93"/>
      <c r="GOZ13" s="93"/>
      <c r="GPA13" s="93"/>
      <c r="GPB13" s="93"/>
      <c r="GPC13" s="93"/>
      <c r="GPD13" s="93"/>
      <c r="GPE13" s="93"/>
      <c r="GPF13" s="93"/>
      <c r="GPG13" s="93"/>
      <c r="GPH13" s="93"/>
      <c r="GPI13" s="93"/>
      <c r="GPJ13" s="93"/>
      <c r="GPK13" s="93"/>
      <c r="GPL13" s="93"/>
      <c r="GPM13" s="93"/>
      <c r="GPN13" s="93"/>
      <c r="GPO13" s="93"/>
      <c r="GPP13" s="93"/>
      <c r="GPQ13" s="93"/>
      <c r="GPR13" s="93"/>
      <c r="GPS13" s="93"/>
      <c r="GPT13" s="93"/>
      <c r="GPU13" s="93"/>
      <c r="GPV13" s="93"/>
      <c r="GPW13" s="93"/>
      <c r="GPX13" s="93"/>
      <c r="GPY13" s="93"/>
      <c r="GPZ13" s="93"/>
      <c r="GQA13" s="93"/>
      <c r="GQB13" s="93"/>
      <c r="GQC13" s="93"/>
      <c r="GQD13" s="93"/>
      <c r="GQE13" s="93"/>
      <c r="GQF13" s="93"/>
      <c r="GQG13" s="93"/>
      <c r="GQH13" s="93"/>
      <c r="GQI13" s="93"/>
      <c r="GQJ13" s="93"/>
      <c r="GQK13" s="93"/>
      <c r="GQL13" s="93"/>
      <c r="GQM13" s="93"/>
      <c r="GQN13" s="93"/>
      <c r="GQO13" s="93"/>
      <c r="GQP13" s="93"/>
      <c r="GQQ13" s="93"/>
      <c r="GQR13" s="93"/>
      <c r="GQS13" s="93"/>
      <c r="GQT13" s="93"/>
      <c r="GQU13" s="93"/>
      <c r="GQV13" s="93"/>
      <c r="GQW13" s="93"/>
      <c r="GQX13" s="93"/>
      <c r="GQY13" s="93"/>
      <c r="GQZ13" s="93"/>
      <c r="GRA13" s="93"/>
      <c r="GRB13" s="93"/>
      <c r="GRC13" s="93"/>
      <c r="GRD13" s="93"/>
      <c r="GRE13" s="93"/>
      <c r="GRF13" s="93"/>
      <c r="GRG13" s="93"/>
      <c r="GRH13" s="93"/>
      <c r="GRI13" s="93"/>
      <c r="GRJ13" s="93"/>
      <c r="GRK13" s="93"/>
      <c r="GRL13" s="93"/>
      <c r="GRM13" s="93"/>
      <c r="GRN13" s="93"/>
      <c r="GRO13" s="93"/>
      <c r="GRP13" s="93"/>
      <c r="GRQ13" s="93"/>
      <c r="GRR13" s="93"/>
      <c r="GRS13" s="93"/>
      <c r="GRT13" s="93"/>
      <c r="GRU13" s="93"/>
      <c r="GRV13" s="93"/>
      <c r="GRW13" s="93"/>
      <c r="GRX13" s="93"/>
      <c r="GRY13" s="93"/>
      <c r="GRZ13" s="93"/>
      <c r="GSA13" s="93"/>
      <c r="GSB13" s="93"/>
      <c r="GSC13" s="93"/>
      <c r="GSD13" s="93"/>
      <c r="GSE13" s="93"/>
      <c r="GSF13" s="93"/>
      <c r="GSG13" s="93"/>
      <c r="GSH13" s="93"/>
      <c r="GSI13" s="93"/>
      <c r="GSJ13" s="93"/>
      <c r="GSK13" s="93"/>
      <c r="GSL13" s="93"/>
      <c r="GSM13" s="93"/>
      <c r="GSN13" s="93"/>
      <c r="GSO13" s="93"/>
      <c r="GSP13" s="93"/>
      <c r="GSQ13" s="93"/>
      <c r="GSR13" s="93"/>
      <c r="GSS13" s="93"/>
      <c r="GST13" s="93"/>
      <c r="GSU13" s="93"/>
      <c r="GSV13" s="93"/>
      <c r="GSW13" s="93"/>
      <c r="GSX13" s="93"/>
      <c r="GSY13" s="93"/>
      <c r="GSZ13" s="93"/>
      <c r="GTA13" s="93"/>
      <c r="GTB13" s="93"/>
      <c r="GTC13" s="93"/>
      <c r="GTD13" s="93"/>
      <c r="GTE13" s="93"/>
      <c r="GTF13" s="93"/>
      <c r="GTG13" s="93"/>
      <c r="GTH13" s="93"/>
      <c r="GTI13" s="93"/>
      <c r="GTJ13" s="93"/>
      <c r="GTK13" s="93"/>
      <c r="GTL13" s="93"/>
      <c r="GTM13" s="93"/>
      <c r="GTN13" s="93"/>
      <c r="GTO13" s="93"/>
      <c r="GTP13" s="93"/>
      <c r="GTQ13" s="93"/>
      <c r="GTR13" s="93"/>
      <c r="GTS13" s="93"/>
      <c r="GTT13" s="93"/>
      <c r="GTU13" s="93"/>
      <c r="GTV13" s="93"/>
      <c r="GTW13" s="93"/>
      <c r="GTX13" s="93"/>
      <c r="GTY13" s="93"/>
      <c r="GTZ13" s="93"/>
      <c r="GUA13" s="93"/>
      <c r="GUB13" s="93"/>
      <c r="GUC13" s="93"/>
      <c r="GUD13" s="93"/>
      <c r="GUE13" s="93"/>
      <c r="GUF13" s="93"/>
      <c r="GUG13" s="93"/>
      <c r="GUH13" s="93"/>
      <c r="GUI13" s="93"/>
      <c r="GUJ13" s="93"/>
      <c r="GUK13" s="93"/>
      <c r="GUL13" s="93"/>
      <c r="GUM13" s="93"/>
      <c r="GUN13" s="93"/>
      <c r="GUO13" s="93"/>
      <c r="GUP13" s="93"/>
      <c r="GUQ13" s="93"/>
      <c r="GUR13" s="93"/>
      <c r="GUS13" s="93"/>
      <c r="GUT13" s="93"/>
      <c r="GUU13" s="93"/>
      <c r="GUV13" s="93"/>
      <c r="GUW13" s="93"/>
      <c r="GUX13" s="93"/>
      <c r="GUY13" s="93"/>
      <c r="GUZ13" s="93"/>
      <c r="GVA13" s="93"/>
      <c r="GVB13" s="93"/>
      <c r="GVC13" s="93"/>
      <c r="GVD13" s="93"/>
      <c r="GVE13" s="93"/>
      <c r="GVF13" s="93"/>
      <c r="GVG13" s="93"/>
      <c r="GVH13" s="93"/>
      <c r="GVI13" s="93"/>
      <c r="GVJ13" s="93"/>
      <c r="GVK13" s="93"/>
      <c r="GVL13" s="93"/>
      <c r="GVM13" s="93"/>
      <c r="GVN13" s="93"/>
      <c r="GVO13" s="93"/>
      <c r="GVP13" s="93"/>
      <c r="GVQ13" s="93"/>
      <c r="GVR13" s="93"/>
      <c r="GVS13" s="93"/>
      <c r="GVT13" s="93"/>
      <c r="GVU13" s="93"/>
      <c r="GVV13" s="93"/>
      <c r="GVW13" s="93"/>
      <c r="GVX13" s="93"/>
      <c r="GVY13" s="93"/>
      <c r="GVZ13" s="93"/>
      <c r="GWA13" s="93"/>
      <c r="GWB13" s="93"/>
      <c r="GWC13" s="93"/>
      <c r="GWD13" s="93"/>
      <c r="GWE13" s="93"/>
      <c r="GWF13" s="93"/>
      <c r="GWG13" s="93"/>
      <c r="GWH13" s="93"/>
      <c r="GWI13" s="93"/>
      <c r="GWJ13" s="93"/>
      <c r="GWK13" s="93"/>
      <c r="GWL13" s="93"/>
      <c r="GWM13" s="93"/>
      <c r="GWN13" s="93"/>
      <c r="GWO13" s="93"/>
      <c r="GWP13" s="93"/>
      <c r="GWQ13" s="93"/>
      <c r="GWR13" s="93"/>
      <c r="GWS13" s="93"/>
      <c r="GWT13" s="93"/>
      <c r="GWU13" s="93"/>
      <c r="GWV13" s="93"/>
      <c r="GWW13" s="93"/>
      <c r="GWX13" s="93"/>
      <c r="GWY13" s="93"/>
      <c r="GWZ13" s="93"/>
      <c r="GXA13" s="93"/>
      <c r="GXB13" s="93"/>
      <c r="GXC13" s="93"/>
      <c r="GXD13" s="93"/>
      <c r="GXE13" s="93"/>
      <c r="GXF13" s="93"/>
      <c r="GXG13" s="93"/>
      <c r="GXH13" s="93"/>
      <c r="GXI13" s="93"/>
      <c r="GXJ13" s="93"/>
      <c r="GXK13" s="93"/>
      <c r="GXL13" s="93"/>
      <c r="GXM13" s="93"/>
      <c r="GXN13" s="93"/>
      <c r="GXO13" s="93"/>
      <c r="GXP13" s="93"/>
      <c r="GXQ13" s="93"/>
      <c r="GXR13" s="93"/>
      <c r="GXS13" s="93"/>
      <c r="GXT13" s="93"/>
      <c r="GXU13" s="93"/>
      <c r="GXV13" s="93"/>
      <c r="GXW13" s="93"/>
      <c r="GXX13" s="93"/>
      <c r="GXY13" s="93"/>
      <c r="GXZ13" s="93"/>
      <c r="GYA13" s="93"/>
      <c r="GYB13" s="93"/>
      <c r="GYC13" s="93"/>
      <c r="GYD13" s="93"/>
      <c r="GYE13" s="93"/>
      <c r="GYF13" s="93"/>
      <c r="GYG13" s="93"/>
      <c r="GYH13" s="93"/>
      <c r="GYI13" s="93"/>
      <c r="GYJ13" s="93"/>
      <c r="GYK13" s="93"/>
      <c r="GYL13" s="93"/>
      <c r="GYM13" s="93"/>
      <c r="GYN13" s="93"/>
      <c r="GYO13" s="93"/>
      <c r="GYP13" s="93"/>
      <c r="GYQ13" s="93"/>
      <c r="GYR13" s="93"/>
      <c r="GYS13" s="93"/>
      <c r="GYT13" s="93"/>
      <c r="GYU13" s="93"/>
      <c r="GYV13" s="93"/>
      <c r="GYW13" s="93"/>
      <c r="GYX13" s="93"/>
      <c r="GYY13" s="93"/>
      <c r="GYZ13" s="93"/>
      <c r="GZA13" s="93"/>
      <c r="GZB13" s="93"/>
      <c r="GZC13" s="93"/>
      <c r="GZD13" s="93"/>
      <c r="GZE13" s="93"/>
      <c r="GZF13" s="93"/>
      <c r="GZG13" s="93"/>
      <c r="GZH13" s="93"/>
      <c r="GZI13" s="93"/>
      <c r="GZJ13" s="93"/>
      <c r="GZK13" s="93"/>
      <c r="GZL13" s="93"/>
      <c r="GZM13" s="93"/>
      <c r="GZN13" s="93"/>
      <c r="GZO13" s="93"/>
      <c r="GZP13" s="93"/>
      <c r="GZQ13" s="93"/>
      <c r="GZR13" s="93"/>
      <c r="GZS13" s="93"/>
      <c r="GZT13" s="93"/>
      <c r="GZU13" s="93"/>
      <c r="GZV13" s="93"/>
      <c r="GZW13" s="93"/>
      <c r="GZX13" s="93"/>
      <c r="GZY13" s="93"/>
      <c r="GZZ13" s="93"/>
      <c r="HAA13" s="93"/>
      <c r="HAB13" s="93"/>
      <c r="HAC13" s="93"/>
      <c r="HAD13" s="93"/>
      <c r="HAE13" s="93"/>
      <c r="HAF13" s="93"/>
      <c r="HAG13" s="93"/>
      <c r="HAH13" s="93"/>
      <c r="HAI13" s="93"/>
      <c r="HAJ13" s="93"/>
      <c r="HAK13" s="93"/>
      <c r="HAL13" s="93"/>
      <c r="HAM13" s="93"/>
      <c r="HAN13" s="93"/>
      <c r="HAO13" s="93"/>
      <c r="HAP13" s="93"/>
      <c r="HAQ13" s="93"/>
      <c r="HAR13" s="93"/>
      <c r="HAS13" s="93"/>
      <c r="HAT13" s="93"/>
      <c r="HAU13" s="93"/>
      <c r="HAV13" s="93"/>
      <c r="HAW13" s="93"/>
      <c r="HAX13" s="93"/>
      <c r="HAY13" s="93"/>
      <c r="HAZ13" s="93"/>
      <c r="HBA13" s="93"/>
      <c r="HBB13" s="93"/>
      <c r="HBC13" s="93"/>
      <c r="HBD13" s="93"/>
      <c r="HBE13" s="93"/>
      <c r="HBF13" s="93"/>
      <c r="HBG13" s="93"/>
      <c r="HBH13" s="93"/>
      <c r="HBI13" s="93"/>
      <c r="HBJ13" s="93"/>
      <c r="HBK13" s="93"/>
      <c r="HBL13" s="93"/>
      <c r="HBM13" s="93"/>
      <c r="HBN13" s="93"/>
      <c r="HBO13" s="93"/>
      <c r="HBP13" s="93"/>
      <c r="HBQ13" s="93"/>
      <c r="HBR13" s="93"/>
      <c r="HBS13" s="93"/>
      <c r="HBT13" s="93"/>
      <c r="HBU13" s="93"/>
      <c r="HBV13" s="93"/>
      <c r="HBW13" s="93"/>
      <c r="HBX13" s="93"/>
      <c r="HBY13" s="93"/>
      <c r="HBZ13" s="93"/>
      <c r="HCA13" s="93"/>
      <c r="HCB13" s="93"/>
      <c r="HCC13" s="93"/>
      <c r="HCD13" s="93"/>
      <c r="HCE13" s="93"/>
      <c r="HCF13" s="93"/>
      <c r="HCG13" s="93"/>
      <c r="HCH13" s="93"/>
      <c r="HCI13" s="93"/>
      <c r="HCJ13" s="93"/>
      <c r="HCK13" s="93"/>
      <c r="HCL13" s="93"/>
      <c r="HCM13" s="93"/>
      <c r="HCN13" s="93"/>
      <c r="HCO13" s="93"/>
      <c r="HCP13" s="93"/>
      <c r="HCQ13" s="93"/>
      <c r="HCR13" s="93"/>
      <c r="HCS13" s="93"/>
      <c r="HCT13" s="93"/>
      <c r="HCU13" s="93"/>
      <c r="HCV13" s="93"/>
      <c r="HCW13" s="93"/>
      <c r="HCX13" s="93"/>
      <c r="HCY13" s="93"/>
      <c r="HCZ13" s="93"/>
      <c r="HDA13" s="93"/>
      <c r="HDB13" s="93"/>
      <c r="HDC13" s="93"/>
      <c r="HDD13" s="93"/>
      <c r="HDE13" s="93"/>
      <c r="HDF13" s="93"/>
      <c r="HDG13" s="93"/>
      <c r="HDH13" s="93"/>
      <c r="HDI13" s="93"/>
      <c r="HDJ13" s="93"/>
      <c r="HDK13" s="93"/>
      <c r="HDL13" s="93"/>
      <c r="HDM13" s="93"/>
      <c r="HDN13" s="93"/>
      <c r="HDO13" s="93"/>
      <c r="HDP13" s="93"/>
      <c r="HDQ13" s="93"/>
      <c r="HDR13" s="93"/>
      <c r="HDS13" s="93"/>
      <c r="HDT13" s="93"/>
      <c r="HDU13" s="93"/>
      <c r="HDV13" s="93"/>
      <c r="HDW13" s="93"/>
      <c r="HDX13" s="93"/>
      <c r="HDY13" s="93"/>
      <c r="HDZ13" s="93"/>
      <c r="HEA13" s="93"/>
      <c r="HEB13" s="93"/>
      <c r="HEC13" s="93"/>
      <c r="HED13" s="93"/>
      <c r="HEE13" s="93"/>
      <c r="HEF13" s="93"/>
      <c r="HEG13" s="93"/>
      <c r="HEH13" s="93"/>
      <c r="HEI13" s="93"/>
      <c r="HEJ13" s="93"/>
      <c r="HEK13" s="93"/>
      <c r="HEL13" s="93"/>
      <c r="HEM13" s="93"/>
      <c r="HEN13" s="93"/>
      <c r="HEO13" s="93"/>
      <c r="HEP13" s="93"/>
      <c r="HEQ13" s="93"/>
      <c r="HER13" s="93"/>
      <c r="HES13" s="93"/>
      <c r="HET13" s="93"/>
      <c r="HEU13" s="93"/>
      <c r="HEV13" s="93"/>
      <c r="HEW13" s="93"/>
      <c r="HEX13" s="93"/>
      <c r="HEY13" s="93"/>
      <c r="HEZ13" s="93"/>
      <c r="HFA13" s="93"/>
      <c r="HFB13" s="93"/>
      <c r="HFC13" s="93"/>
      <c r="HFD13" s="93"/>
      <c r="HFE13" s="93"/>
      <c r="HFF13" s="93"/>
      <c r="HFG13" s="93"/>
      <c r="HFH13" s="93"/>
      <c r="HFI13" s="93"/>
      <c r="HFJ13" s="93"/>
      <c r="HFK13" s="93"/>
      <c r="HFL13" s="93"/>
      <c r="HFM13" s="93"/>
      <c r="HFN13" s="93"/>
      <c r="HFO13" s="93"/>
      <c r="HFP13" s="93"/>
      <c r="HFQ13" s="93"/>
      <c r="HFR13" s="93"/>
      <c r="HFS13" s="93"/>
      <c r="HFT13" s="93"/>
      <c r="HFU13" s="93"/>
      <c r="HFV13" s="93"/>
      <c r="HFW13" s="93"/>
      <c r="HFX13" s="93"/>
      <c r="HFY13" s="93"/>
      <c r="HFZ13" s="93"/>
      <c r="HGA13" s="93"/>
      <c r="HGB13" s="93"/>
      <c r="HGC13" s="93"/>
      <c r="HGD13" s="93"/>
      <c r="HGE13" s="93"/>
      <c r="HGF13" s="93"/>
      <c r="HGG13" s="93"/>
      <c r="HGH13" s="93"/>
      <c r="HGI13" s="93"/>
      <c r="HGJ13" s="93"/>
      <c r="HGK13" s="93"/>
      <c r="HGL13" s="93"/>
      <c r="HGM13" s="93"/>
      <c r="HGN13" s="93"/>
      <c r="HGO13" s="93"/>
      <c r="HGP13" s="93"/>
      <c r="HGQ13" s="93"/>
      <c r="HGR13" s="93"/>
      <c r="HGS13" s="93"/>
      <c r="HGT13" s="93"/>
      <c r="HGU13" s="93"/>
      <c r="HGV13" s="93"/>
      <c r="HGW13" s="93"/>
      <c r="HGX13" s="93"/>
      <c r="HGY13" s="93"/>
      <c r="HGZ13" s="93"/>
      <c r="HHA13" s="93"/>
      <c r="HHB13" s="93"/>
      <c r="HHC13" s="93"/>
      <c r="HHD13" s="93"/>
      <c r="HHE13" s="93"/>
      <c r="HHF13" s="93"/>
      <c r="HHG13" s="93"/>
      <c r="HHH13" s="93"/>
      <c r="HHI13" s="93"/>
      <c r="HHJ13" s="93"/>
      <c r="HHK13" s="93"/>
      <c r="HHL13" s="93"/>
      <c r="HHM13" s="93"/>
      <c r="HHN13" s="93"/>
      <c r="HHO13" s="93"/>
      <c r="HHP13" s="93"/>
      <c r="HHQ13" s="93"/>
      <c r="HHR13" s="93"/>
      <c r="HHS13" s="93"/>
      <c r="HHT13" s="93"/>
      <c r="HHU13" s="93"/>
      <c r="HHV13" s="93"/>
      <c r="HHW13" s="93"/>
      <c r="HHX13" s="93"/>
      <c r="HHY13" s="93"/>
      <c r="HHZ13" s="93"/>
      <c r="HIA13" s="93"/>
      <c r="HIB13" s="93"/>
      <c r="HIC13" s="93"/>
      <c r="HID13" s="93"/>
      <c r="HIE13" s="93"/>
      <c r="HIF13" s="93"/>
      <c r="HIG13" s="93"/>
      <c r="HIH13" s="93"/>
      <c r="HII13" s="93"/>
      <c r="HIJ13" s="93"/>
      <c r="HIK13" s="93"/>
      <c r="HIL13" s="93"/>
      <c r="HIM13" s="93"/>
      <c r="HIN13" s="93"/>
      <c r="HIO13" s="93"/>
      <c r="HIP13" s="93"/>
      <c r="HIQ13" s="93"/>
      <c r="HIR13" s="93"/>
      <c r="HIS13" s="93"/>
      <c r="HIT13" s="93"/>
      <c r="HIU13" s="93"/>
      <c r="HIV13" s="93"/>
      <c r="HIW13" s="93"/>
      <c r="HIX13" s="93"/>
      <c r="HIY13" s="93"/>
      <c r="HIZ13" s="93"/>
      <c r="HJA13" s="93"/>
      <c r="HJB13" s="93"/>
      <c r="HJC13" s="93"/>
      <c r="HJD13" s="93"/>
      <c r="HJE13" s="93"/>
      <c r="HJF13" s="93"/>
      <c r="HJG13" s="93"/>
      <c r="HJH13" s="93"/>
      <c r="HJI13" s="93"/>
      <c r="HJJ13" s="93"/>
      <c r="HJK13" s="93"/>
      <c r="HJL13" s="93"/>
      <c r="HJM13" s="93"/>
      <c r="HJN13" s="93"/>
      <c r="HJO13" s="93"/>
      <c r="HJP13" s="93"/>
      <c r="HJQ13" s="93"/>
      <c r="HJR13" s="93"/>
      <c r="HJS13" s="93"/>
      <c r="HJT13" s="93"/>
      <c r="HJU13" s="93"/>
      <c r="HJV13" s="93"/>
      <c r="HJW13" s="93"/>
      <c r="HJX13" s="93"/>
      <c r="HJY13" s="93"/>
      <c r="HJZ13" s="93"/>
      <c r="HKA13" s="93"/>
      <c r="HKB13" s="93"/>
      <c r="HKC13" s="93"/>
      <c r="HKD13" s="93"/>
      <c r="HKE13" s="93"/>
      <c r="HKF13" s="93"/>
      <c r="HKG13" s="93"/>
      <c r="HKH13" s="93"/>
      <c r="HKI13" s="93"/>
      <c r="HKJ13" s="93"/>
      <c r="HKK13" s="93"/>
      <c r="HKL13" s="93"/>
      <c r="HKM13" s="93"/>
      <c r="HKN13" s="93"/>
      <c r="HKO13" s="93"/>
      <c r="HKP13" s="93"/>
      <c r="HKQ13" s="93"/>
      <c r="HKR13" s="93"/>
      <c r="HKS13" s="93"/>
      <c r="HKT13" s="93"/>
      <c r="HKU13" s="93"/>
      <c r="HKV13" s="93"/>
      <c r="HKW13" s="93"/>
      <c r="HKX13" s="93"/>
      <c r="HKY13" s="93"/>
      <c r="HKZ13" s="93"/>
      <c r="HLA13" s="93"/>
      <c r="HLB13" s="93"/>
      <c r="HLC13" s="93"/>
      <c r="HLD13" s="93"/>
      <c r="HLE13" s="93"/>
      <c r="HLF13" s="93"/>
      <c r="HLG13" s="93"/>
      <c r="HLH13" s="93"/>
      <c r="HLI13" s="93"/>
      <c r="HLJ13" s="93"/>
      <c r="HLK13" s="93"/>
      <c r="HLL13" s="93"/>
      <c r="HLM13" s="93"/>
      <c r="HLN13" s="93"/>
      <c r="HLO13" s="93"/>
      <c r="HLP13" s="93"/>
      <c r="HLQ13" s="93"/>
      <c r="HLR13" s="93"/>
      <c r="HLS13" s="93"/>
      <c r="HLT13" s="93"/>
      <c r="HLU13" s="93"/>
      <c r="HLV13" s="93"/>
      <c r="HLW13" s="93"/>
      <c r="HLX13" s="93"/>
      <c r="HLY13" s="93"/>
      <c r="HLZ13" s="93"/>
      <c r="HMA13" s="93"/>
      <c r="HMB13" s="93"/>
      <c r="HMC13" s="93"/>
      <c r="HMD13" s="93"/>
      <c r="HME13" s="93"/>
      <c r="HMF13" s="93"/>
      <c r="HMG13" s="93"/>
      <c r="HMH13" s="93"/>
      <c r="HMI13" s="93"/>
      <c r="HMJ13" s="93"/>
      <c r="HMK13" s="93"/>
      <c r="HML13" s="93"/>
      <c r="HMM13" s="93"/>
      <c r="HMN13" s="93"/>
      <c r="HMO13" s="93"/>
      <c r="HMP13" s="93"/>
      <c r="HMQ13" s="93"/>
      <c r="HMR13" s="93"/>
      <c r="HMS13" s="93"/>
      <c r="HMT13" s="93"/>
      <c r="HMU13" s="93"/>
      <c r="HMV13" s="93"/>
      <c r="HMW13" s="93"/>
      <c r="HMX13" s="93"/>
      <c r="HMY13" s="93"/>
      <c r="HMZ13" s="93"/>
      <c r="HNA13" s="93"/>
      <c r="HNB13" s="93"/>
      <c r="HNC13" s="93"/>
      <c r="HND13" s="93"/>
      <c r="HNE13" s="93"/>
      <c r="HNF13" s="93"/>
      <c r="HNG13" s="93"/>
      <c r="HNH13" s="93"/>
      <c r="HNI13" s="93"/>
      <c r="HNJ13" s="93"/>
      <c r="HNK13" s="93"/>
      <c r="HNL13" s="93"/>
      <c r="HNM13" s="93"/>
      <c r="HNN13" s="93"/>
      <c r="HNO13" s="93"/>
      <c r="HNP13" s="93"/>
      <c r="HNQ13" s="93"/>
      <c r="HNR13" s="93"/>
      <c r="HNS13" s="93"/>
      <c r="HNT13" s="93"/>
      <c r="HNU13" s="93"/>
      <c r="HNV13" s="93"/>
      <c r="HNW13" s="93"/>
      <c r="HNX13" s="93"/>
      <c r="HNY13" s="93"/>
      <c r="HNZ13" s="93"/>
      <c r="HOA13" s="93"/>
      <c r="HOB13" s="93"/>
      <c r="HOC13" s="93"/>
      <c r="HOD13" s="93"/>
      <c r="HOE13" s="93"/>
      <c r="HOF13" s="93"/>
      <c r="HOG13" s="93"/>
      <c r="HOH13" s="93"/>
      <c r="HOI13" s="93"/>
      <c r="HOJ13" s="93"/>
      <c r="HOK13" s="93"/>
      <c r="HOL13" s="93"/>
      <c r="HOM13" s="93"/>
      <c r="HON13" s="93"/>
      <c r="HOO13" s="93"/>
      <c r="HOP13" s="93"/>
      <c r="HOQ13" s="93"/>
      <c r="HOR13" s="93"/>
      <c r="HOS13" s="93"/>
      <c r="HOT13" s="93"/>
      <c r="HOU13" s="93"/>
      <c r="HOV13" s="93"/>
      <c r="HOW13" s="93"/>
      <c r="HOX13" s="93"/>
      <c r="HOY13" s="93"/>
      <c r="HOZ13" s="93"/>
      <c r="HPA13" s="93"/>
      <c r="HPB13" s="93"/>
      <c r="HPC13" s="93"/>
      <c r="HPD13" s="93"/>
      <c r="HPE13" s="93"/>
      <c r="HPF13" s="93"/>
      <c r="HPG13" s="93"/>
      <c r="HPH13" s="93"/>
      <c r="HPI13" s="93"/>
      <c r="HPJ13" s="93"/>
      <c r="HPK13" s="93"/>
      <c r="HPL13" s="93"/>
      <c r="HPM13" s="93"/>
      <c r="HPN13" s="93"/>
      <c r="HPO13" s="93"/>
      <c r="HPP13" s="93"/>
      <c r="HPQ13" s="93"/>
      <c r="HPR13" s="93"/>
      <c r="HPS13" s="93"/>
      <c r="HPT13" s="93"/>
      <c r="HPU13" s="93"/>
      <c r="HPV13" s="93"/>
      <c r="HPW13" s="93"/>
      <c r="HPX13" s="93"/>
      <c r="HPY13" s="93"/>
      <c r="HPZ13" s="93"/>
      <c r="HQA13" s="93"/>
      <c r="HQB13" s="93"/>
      <c r="HQC13" s="93"/>
      <c r="HQD13" s="93"/>
      <c r="HQE13" s="93"/>
      <c r="HQF13" s="93"/>
      <c r="HQG13" s="93"/>
      <c r="HQH13" s="93"/>
      <c r="HQI13" s="93"/>
      <c r="HQJ13" s="93"/>
      <c r="HQK13" s="93"/>
      <c r="HQL13" s="93"/>
      <c r="HQM13" s="93"/>
      <c r="HQN13" s="93"/>
      <c r="HQO13" s="93"/>
      <c r="HQP13" s="93"/>
      <c r="HQQ13" s="93"/>
      <c r="HQR13" s="93"/>
      <c r="HQS13" s="93"/>
      <c r="HQT13" s="93"/>
      <c r="HQU13" s="93"/>
      <c r="HQV13" s="93"/>
      <c r="HQW13" s="93"/>
      <c r="HQX13" s="93"/>
      <c r="HQY13" s="93"/>
      <c r="HQZ13" s="93"/>
      <c r="HRA13" s="93"/>
      <c r="HRB13" s="93"/>
      <c r="HRC13" s="93"/>
      <c r="HRD13" s="93"/>
      <c r="HRE13" s="93"/>
      <c r="HRF13" s="93"/>
      <c r="HRG13" s="93"/>
      <c r="HRH13" s="93"/>
      <c r="HRI13" s="93"/>
      <c r="HRJ13" s="93"/>
      <c r="HRK13" s="93"/>
      <c r="HRL13" s="93"/>
      <c r="HRM13" s="93"/>
      <c r="HRN13" s="93"/>
      <c r="HRO13" s="93"/>
      <c r="HRP13" s="93"/>
      <c r="HRQ13" s="93"/>
      <c r="HRR13" s="93"/>
      <c r="HRS13" s="93"/>
      <c r="HRT13" s="93"/>
      <c r="HRU13" s="93"/>
      <c r="HRV13" s="93"/>
      <c r="HRW13" s="93"/>
      <c r="HRX13" s="93"/>
      <c r="HRY13" s="93"/>
      <c r="HRZ13" s="93"/>
      <c r="HSA13" s="93"/>
      <c r="HSB13" s="93"/>
      <c r="HSC13" s="93"/>
      <c r="HSD13" s="93"/>
      <c r="HSE13" s="93"/>
      <c r="HSF13" s="93"/>
      <c r="HSG13" s="93"/>
      <c r="HSH13" s="93"/>
      <c r="HSI13" s="93"/>
      <c r="HSJ13" s="93"/>
      <c r="HSK13" s="93"/>
      <c r="HSL13" s="93"/>
      <c r="HSM13" s="93"/>
      <c r="HSN13" s="93"/>
      <c r="HSO13" s="93"/>
      <c r="HSP13" s="93"/>
      <c r="HSQ13" s="93"/>
      <c r="HSR13" s="93"/>
      <c r="HSS13" s="93"/>
      <c r="HST13" s="93"/>
      <c r="HSU13" s="93"/>
      <c r="HSV13" s="93"/>
      <c r="HSW13" s="93"/>
      <c r="HSX13" s="93"/>
      <c r="HSY13" s="93"/>
      <c r="HSZ13" s="93"/>
      <c r="HTA13" s="93"/>
      <c r="HTB13" s="93"/>
      <c r="HTC13" s="93"/>
      <c r="HTD13" s="93"/>
      <c r="HTE13" s="93"/>
      <c r="HTF13" s="93"/>
      <c r="HTG13" s="93"/>
      <c r="HTH13" s="93"/>
      <c r="HTI13" s="93"/>
      <c r="HTJ13" s="93"/>
      <c r="HTK13" s="93"/>
      <c r="HTL13" s="93"/>
      <c r="HTM13" s="93"/>
      <c r="HTN13" s="93"/>
      <c r="HTO13" s="93"/>
      <c r="HTP13" s="93"/>
      <c r="HTQ13" s="93"/>
      <c r="HTR13" s="93"/>
      <c r="HTS13" s="93"/>
      <c r="HTT13" s="93"/>
      <c r="HTU13" s="93"/>
      <c r="HTV13" s="93"/>
      <c r="HTW13" s="93"/>
      <c r="HTX13" s="93"/>
      <c r="HTY13" s="93"/>
      <c r="HTZ13" s="93"/>
      <c r="HUA13" s="93"/>
      <c r="HUB13" s="93"/>
      <c r="HUC13" s="93"/>
      <c r="HUD13" s="93"/>
      <c r="HUE13" s="93"/>
      <c r="HUF13" s="93"/>
      <c r="HUG13" s="93"/>
      <c r="HUH13" s="93"/>
      <c r="HUI13" s="93"/>
      <c r="HUJ13" s="93"/>
      <c r="HUK13" s="93"/>
      <c r="HUL13" s="93"/>
      <c r="HUM13" s="93"/>
      <c r="HUN13" s="93"/>
      <c r="HUO13" s="93"/>
      <c r="HUP13" s="93"/>
      <c r="HUQ13" s="93"/>
      <c r="HUR13" s="93"/>
      <c r="HUS13" s="93"/>
      <c r="HUT13" s="93"/>
      <c r="HUU13" s="93"/>
      <c r="HUV13" s="93"/>
      <c r="HUW13" s="93"/>
      <c r="HUX13" s="93"/>
      <c r="HUY13" s="93"/>
      <c r="HUZ13" s="93"/>
      <c r="HVA13" s="93"/>
      <c r="HVB13" s="93"/>
      <c r="HVC13" s="93"/>
      <c r="HVD13" s="93"/>
      <c r="HVE13" s="93"/>
      <c r="HVF13" s="93"/>
      <c r="HVG13" s="93"/>
      <c r="HVH13" s="93"/>
      <c r="HVI13" s="93"/>
      <c r="HVJ13" s="93"/>
      <c r="HVK13" s="93"/>
      <c r="HVL13" s="93"/>
      <c r="HVM13" s="93"/>
      <c r="HVN13" s="93"/>
      <c r="HVO13" s="93"/>
      <c r="HVP13" s="93"/>
      <c r="HVQ13" s="93"/>
      <c r="HVR13" s="93"/>
      <c r="HVS13" s="93"/>
      <c r="HVT13" s="93"/>
      <c r="HVU13" s="93"/>
      <c r="HVV13" s="93"/>
      <c r="HVW13" s="93"/>
      <c r="HVX13" s="93"/>
      <c r="HVY13" s="93"/>
      <c r="HVZ13" s="93"/>
      <c r="HWA13" s="93"/>
      <c r="HWB13" s="93"/>
      <c r="HWC13" s="93"/>
      <c r="HWD13" s="93"/>
      <c r="HWE13" s="93"/>
      <c r="HWF13" s="93"/>
      <c r="HWG13" s="93"/>
      <c r="HWH13" s="93"/>
      <c r="HWI13" s="93"/>
      <c r="HWJ13" s="93"/>
      <c r="HWK13" s="93"/>
      <c r="HWL13" s="93"/>
      <c r="HWM13" s="93"/>
      <c r="HWN13" s="93"/>
      <c r="HWO13" s="93"/>
      <c r="HWP13" s="93"/>
      <c r="HWQ13" s="93"/>
      <c r="HWR13" s="93"/>
      <c r="HWS13" s="93"/>
      <c r="HWT13" s="93"/>
      <c r="HWU13" s="93"/>
      <c r="HWV13" s="93"/>
      <c r="HWW13" s="93"/>
      <c r="HWX13" s="93"/>
      <c r="HWY13" s="93"/>
      <c r="HWZ13" s="93"/>
      <c r="HXA13" s="93"/>
      <c r="HXB13" s="93"/>
      <c r="HXC13" s="93"/>
      <c r="HXD13" s="93"/>
      <c r="HXE13" s="93"/>
      <c r="HXF13" s="93"/>
      <c r="HXG13" s="93"/>
      <c r="HXH13" s="93"/>
      <c r="HXI13" s="93"/>
      <c r="HXJ13" s="93"/>
      <c r="HXK13" s="93"/>
      <c r="HXL13" s="93"/>
      <c r="HXM13" s="93"/>
      <c r="HXN13" s="93"/>
      <c r="HXO13" s="93"/>
      <c r="HXP13" s="93"/>
      <c r="HXQ13" s="93"/>
      <c r="HXR13" s="93"/>
      <c r="HXS13" s="93"/>
      <c r="HXT13" s="93"/>
      <c r="HXU13" s="93"/>
      <c r="HXV13" s="93"/>
      <c r="HXW13" s="93"/>
      <c r="HXX13" s="93"/>
      <c r="HXY13" s="93"/>
      <c r="HXZ13" s="93"/>
      <c r="HYA13" s="93"/>
      <c r="HYB13" s="93"/>
      <c r="HYC13" s="93"/>
      <c r="HYD13" s="93"/>
      <c r="HYE13" s="93"/>
      <c r="HYF13" s="93"/>
      <c r="HYG13" s="93"/>
      <c r="HYH13" s="93"/>
      <c r="HYI13" s="93"/>
      <c r="HYJ13" s="93"/>
      <c r="HYK13" s="93"/>
      <c r="HYL13" s="93"/>
      <c r="HYM13" s="93"/>
      <c r="HYN13" s="93"/>
      <c r="HYO13" s="93"/>
      <c r="HYP13" s="93"/>
      <c r="HYQ13" s="93"/>
      <c r="HYR13" s="93"/>
      <c r="HYS13" s="93"/>
      <c r="HYT13" s="93"/>
      <c r="HYU13" s="93"/>
      <c r="HYV13" s="93"/>
      <c r="HYW13" s="93"/>
      <c r="HYX13" s="93"/>
      <c r="HYY13" s="93"/>
      <c r="HYZ13" s="93"/>
      <c r="HZA13" s="93"/>
      <c r="HZB13" s="93"/>
      <c r="HZC13" s="93"/>
      <c r="HZD13" s="93"/>
      <c r="HZE13" s="93"/>
      <c r="HZF13" s="93"/>
      <c r="HZG13" s="93"/>
      <c r="HZH13" s="93"/>
      <c r="HZI13" s="93"/>
      <c r="HZJ13" s="93"/>
      <c r="HZK13" s="93"/>
      <c r="HZL13" s="93"/>
      <c r="HZM13" s="93"/>
      <c r="HZN13" s="93"/>
      <c r="HZO13" s="93"/>
      <c r="HZP13" s="93"/>
      <c r="HZQ13" s="93"/>
      <c r="HZR13" s="93"/>
      <c r="HZS13" s="93"/>
      <c r="HZT13" s="93"/>
      <c r="HZU13" s="93"/>
      <c r="HZV13" s="93"/>
      <c r="HZW13" s="93"/>
      <c r="HZX13" s="93"/>
      <c r="HZY13" s="93"/>
      <c r="HZZ13" s="93"/>
      <c r="IAA13" s="93"/>
      <c r="IAB13" s="93"/>
      <c r="IAC13" s="93"/>
      <c r="IAD13" s="93"/>
      <c r="IAE13" s="93"/>
      <c r="IAF13" s="93"/>
      <c r="IAG13" s="93"/>
      <c r="IAH13" s="93"/>
      <c r="IAI13" s="93"/>
      <c r="IAJ13" s="93"/>
      <c r="IAK13" s="93"/>
      <c r="IAL13" s="93"/>
      <c r="IAM13" s="93"/>
      <c r="IAN13" s="93"/>
      <c r="IAO13" s="93"/>
      <c r="IAP13" s="93"/>
      <c r="IAQ13" s="93"/>
      <c r="IAR13" s="93"/>
      <c r="IAS13" s="93"/>
      <c r="IAT13" s="93"/>
      <c r="IAU13" s="93"/>
      <c r="IAV13" s="93"/>
      <c r="IAW13" s="93"/>
      <c r="IAX13" s="93"/>
      <c r="IAY13" s="93"/>
      <c r="IAZ13" s="93"/>
      <c r="IBA13" s="93"/>
      <c r="IBB13" s="93"/>
      <c r="IBC13" s="93"/>
      <c r="IBD13" s="93"/>
      <c r="IBE13" s="93"/>
      <c r="IBF13" s="93"/>
      <c r="IBG13" s="93"/>
      <c r="IBH13" s="93"/>
      <c r="IBI13" s="93"/>
      <c r="IBJ13" s="93"/>
      <c r="IBK13" s="93"/>
      <c r="IBL13" s="93"/>
      <c r="IBM13" s="93"/>
      <c r="IBN13" s="93"/>
      <c r="IBO13" s="93"/>
      <c r="IBP13" s="93"/>
      <c r="IBQ13" s="93"/>
      <c r="IBR13" s="93"/>
      <c r="IBS13" s="93"/>
      <c r="IBT13" s="93"/>
      <c r="IBU13" s="93"/>
      <c r="IBV13" s="93"/>
      <c r="IBW13" s="93"/>
      <c r="IBX13" s="93"/>
      <c r="IBY13" s="93"/>
      <c r="IBZ13" s="93"/>
      <c r="ICA13" s="93"/>
      <c r="ICB13" s="93"/>
      <c r="ICC13" s="93"/>
      <c r="ICD13" s="93"/>
      <c r="ICE13" s="93"/>
      <c r="ICF13" s="93"/>
      <c r="ICG13" s="93"/>
      <c r="ICH13" s="93"/>
      <c r="ICI13" s="93"/>
      <c r="ICJ13" s="93"/>
      <c r="ICK13" s="93"/>
      <c r="ICL13" s="93"/>
      <c r="ICM13" s="93"/>
      <c r="ICN13" s="93"/>
      <c r="ICO13" s="93"/>
      <c r="ICP13" s="93"/>
      <c r="ICQ13" s="93"/>
      <c r="ICR13" s="93"/>
      <c r="ICS13" s="93"/>
      <c r="ICT13" s="93"/>
      <c r="ICU13" s="93"/>
      <c r="ICV13" s="93"/>
      <c r="ICW13" s="93"/>
      <c r="ICX13" s="93"/>
      <c r="ICY13" s="93"/>
      <c r="ICZ13" s="93"/>
      <c r="IDA13" s="93"/>
      <c r="IDB13" s="93"/>
      <c r="IDC13" s="93"/>
      <c r="IDD13" s="93"/>
      <c r="IDE13" s="93"/>
      <c r="IDF13" s="93"/>
      <c r="IDG13" s="93"/>
      <c r="IDH13" s="93"/>
      <c r="IDI13" s="93"/>
      <c r="IDJ13" s="93"/>
      <c r="IDK13" s="93"/>
      <c r="IDL13" s="93"/>
      <c r="IDM13" s="93"/>
      <c r="IDN13" s="93"/>
      <c r="IDO13" s="93"/>
      <c r="IDP13" s="93"/>
      <c r="IDQ13" s="93"/>
      <c r="IDR13" s="93"/>
      <c r="IDS13" s="93"/>
      <c r="IDT13" s="93"/>
      <c r="IDU13" s="93"/>
      <c r="IDV13" s="93"/>
      <c r="IDW13" s="93"/>
      <c r="IDX13" s="93"/>
      <c r="IDY13" s="93"/>
      <c r="IDZ13" s="93"/>
      <c r="IEA13" s="93"/>
      <c r="IEB13" s="93"/>
      <c r="IEC13" s="93"/>
      <c r="IED13" s="93"/>
      <c r="IEE13" s="93"/>
      <c r="IEF13" s="93"/>
      <c r="IEG13" s="93"/>
      <c r="IEH13" s="93"/>
      <c r="IEI13" s="93"/>
      <c r="IEJ13" s="93"/>
      <c r="IEK13" s="93"/>
      <c r="IEL13" s="93"/>
      <c r="IEM13" s="93"/>
      <c r="IEN13" s="93"/>
      <c r="IEO13" s="93"/>
      <c r="IEP13" s="93"/>
      <c r="IEQ13" s="93"/>
      <c r="IER13" s="93"/>
      <c r="IES13" s="93"/>
      <c r="IET13" s="93"/>
      <c r="IEU13" s="93"/>
      <c r="IEV13" s="93"/>
      <c r="IEW13" s="93"/>
      <c r="IEX13" s="93"/>
      <c r="IEY13" s="93"/>
      <c r="IEZ13" s="93"/>
      <c r="IFA13" s="93"/>
      <c r="IFB13" s="93"/>
      <c r="IFC13" s="93"/>
      <c r="IFD13" s="93"/>
      <c r="IFE13" s="93"/>
      <c r="IFF13" s="93"/>
      <c r="IFG13" s="93"/>
      <c r="IFH13" s="93"/>
      <c r="IFI13" s="93"/>
      <c r="IFJ13" s="93"/>
      <c r="IFK13" s="93"/>
      <c r="IFL13" s="93"/>
      <c r="IFM13" s="93"/>
      <c r="IFN13" s="93"/>
      <c r="IFO13" s="93"/>
      <c r="IFP13" s="93"/>
      <c r="IFQ13" s="93"/>
      <c r="IFR13" s="93"/>
      <c r="IFS13" s="93"/>
      <c r="IFT13" s="93"/>
      <c r="IFU13" s="93"/>
      <c r="IFV13" s="93"/>
      <c r="IFW13" s="93"/>
      <c r="IFX13" s="93"/>
      <c r="IFY13" s="93"/>
      <c r="IFZ13" s="93"/>
      <c r="IGA13" s="93"/>
      <c r="IGB13" s="93"/>
      <c r="IGC13" s="93"/>
      <c r="IGD13" s="93"/>
      <c r="IGE13" s="93"/>
      <c r="IGF13" s="93"/>
      <c r="IGG13" s="93"/>
      <c r="IGH13" s="93"/>
      <c r="IGI13" s="93"/>
      <c r="IGJ13" s="93"/>
      <c r="IGK13" s="93"/>
      <c r="IGL13" s="93"/>
      <c r="IGM13" s="93"/>
      <c r="IGN13" s="93"/>
      <c r="IGO13" s="93"/>
      <c r="IGP13" s="93"/>
      <c r="IGQ13" s="93"/>
      <c r="IGR13" s="93"/>
      <c r="IGS13" s="93"/>
      <c r="IGT13" s="93"/>
      <c r="IGU13" s="93"/>
      <c r="IGV13" s="93"/>
      <c r="IGW13" s="93"/>
      <c r="IGX13" s="93"/>
      <c r="IGY13" s="93"/>
      <c r="IGZ13" s="93"/>
      <c r="IHA13" s="93"/>
      <c r="IHB13" s="93"/>
      <c r="IHC13" s="93"/>
      <c r="IHD13" s="93"/>
      <c r="IHE13" s="93"/>
      <c r="IHF13" s="93"/>
      <c r="IHG13" s="93"/>
      <c r="IHH13" s="93"/>
      <c r="IHI13" s="93"/>
      <c r="IHJ13" s="93"/>
      <c r="IHK13" s="93"/>
      <c r="IHL13" s="93"/>
      <c r="IHM13" s="93"/>
      <c r="IHN13" s="93"/>
      <c r="IHO13" s="93"/>
      <c r="IHP13" s="93"/>
      <c r="IHQ13" s="93"/>
      <c r="IHR13" s="93"/>
      <c r="IHS13" s="93"/>
      <c r="IHT13" s="93"/>
      <c r="IHU13" s="93"/>
      <c r="IHV13" s="93"/>
      <c r="IHW13" s="93"/>
      <c r="IHX13" s="93"/>
      <c r="IHY13" s="93"/>
      <c r="IHZ13" s="93"/>
      <c r="IIA13" s="93"/>
      <c r="IIB13" s="93"/>
      <c r="IIC13" s="93"/>
      <c r="IID13" s="93"/>
      <c r="IIE13" s="93"/>
      <c r="IIF13" s="93"/>
      <c r="IIG13" s="93"/>
      <c r="IIH13" s="93"/>
      <c r="III13" s="93"/>
      <c r="IIJ13" s="93"/>
      <c r="IIK13" s="93"/>
      <c r="IIL13" s="93"/>
      <c r="IIM13" s="93"/>
      <c r="IIN13" s="93"/>
      <c r="IIO13" s="93"/>
      <c r="IIP13" s="93"/>
      <c r="IIQ13" s="93"/>
      <c r="IIR13" s="93"/>
      <c r="IIS13" s="93"/>
      <c r="IIT13" s="93"/>
      <c r="IIU13" s="93"/>
      <c r="IIV13" s="93"/>
      <c r="IIW13" s="93"/>
      <c r="IIX13" s="93"/>
      <c r="IIY13" s="93"/>
      <c r="IIZ13" s="93"/>
      <c r="IJA13" s="93"/>
      <c r="IJB13" s="93"/>
      <c r="IJC13" s="93"/>
      <c r="IJD13" s="93"/>
      <c r="IJE13" s="93"/>
      <c r="IJF13" s="93"/>
      <c r="IJG13" s="93"/>
      <c r="IJH13" s="93"/>
      <c r="IJI13" s="93"/>
      <c r="IJJ13" s="93"/>
      <c r="IJK13" s="93"/>
      <c r="IJL13" s="93"/>
      <c r="IJM13" s="93"/>
      <c r="IJN13" s="93"/>
      <c r="IJO13" s="93"/>
      <c r="IJP13" s="93"/>
      <c r="IJQ13" s="93"/>
      <c r="IJR13" s="93"/>
      <c r="IJS13" s="93"/>
      <c r="IJT13" s="93"/>
      <c r="IJU13" s="93"/>
      <c r="IJV13" s="93"/>
      <c r="IJW13" s="93"/>
      <c r="IJX13" s="93"/>
      <c r="IJY13" s="93"/>
      <c r="IJZ13" s="93"/>
      <c r="IKA13" s="93"/>
      <c r="IKB13" s="93"/>
      <c r="IKC13" s="93"/>
      <c r="IKD13" s="93"/>
      <c r="IKE13" s="93"/>
      <c r="IKF13" s="93"/>
      <c r="IKG13" s="93"/>
      <c r="IKH13" s="93"/>
      <c r="IKI13" s="93"/>
      <c r="IKJ13" s="93"/>
      <c r="IKK13" s="93"/>
      <c r="IKL13" s="93"/>
      <c r="IKM13" s="93"/>
      <c r="IKN13" s="93"/>
      <c r="IKO13" s="93"/>
      <c r="IKP13" s="93"/>
      <c r="IKQ13" s="93"/>
      <c r="IKR13" s="93"/>
      <c r="IKS13" s="93"/>
      <c r="IKT13" s="93"/>
      <c r="IKU13" s="93"/>
      <c r="IKV13" s="93"/>
      <c r="IKW13" s="93"/>
      <c r="IKX13" s="93"/>
      <c r="IKY13" s="93"/>
      <c r="IKZ13" s="93"/>
      <c r="ILA13" s="93"/>
      <c r="ILB13" s="93"/>
      <c r="ILC13" s="93"/>
      <c r="ILD13" s="93"/>
      <c r="ILE13" s="93"/>
      <c r="ILF13" s="93"/>
      <c r="ILG13" s="93"/>
      <c r="ILH13" s="93"/>
      <c r="ILI13" s="93"/>
      <c r="ILJ13" s="93"/>
      <c r="ILK13" s="93"/>
      <c r="ILL13" s="93"/>
      <c r="ILM13" s="93"/>
      <c r="ILN13" s="93"/>
      <c r="ILO13" s="93"/>
      <c r="ILP13" s="93"/>
      <c r="ILQ13" s="93"/>
      <c r="ILR13" s="93"/>
      <c r="ILS13" s="93"/>
      <c r="ILT13" s="93"/>
      <c r="ILU13" s="93"/>
      <c r="ILV13" s="93"/>
      <c r="ILW13" s="93"/>
      <c r="ILX13" s="93"/>
      <c r="ILY13" s="93"/>
      <c r="ILZ13" s="93"/>
      <c r="IMA13" s="93"/>
      <c r="IMB13" s="93"/>
      <c r="IMC13" s="93"/>
      <c r="IMD13" s="93"/>
      <c r="IME13" s="93"/>
      <c r="IMF13" s="93"/>
      <c r="IMG13" s="93"/>
      <c r="IMH13" s="93"/>
      <c r="IMI13" s="93"/>
      <c r="IMJ13" s="93"/>
      <c r="IMK13" s="93"/>
      <c r="IML13" s="93"/>
      <c r="IMM13" s="93"/>
      <c r="IMN13" s="93"/>
      <c r="IMO13" s="93"/>
      <c r="IMP13" s="93"/>
      <c r="IMQ13" s="93"/>
      <c r="IMR13" s="93"/>
      <c r="IMS13" s="93"/>
      <c r="IMT13" s="93"/>
      <c r="IMU13" s="93"/>
      <c r="IMV13" s="93"/>
      <c r="IMW13" s="93"/>
      <c r="IMX13" s="93"/>
      <c r="IMY13" s="93"/>
      <c r="IMZ13" s="93"/>
      <c r="INA13" s="93"/>
      <c r="INB13" s="93"/>
      <c r="INC13" s="93"/>
      <c r="IND13" s="93"/>
      <c r="INE13" s="93"/>
      <c r="INF13" s="93"/>
      <c r="ING13" s="93"/>
      <c r="INH13" s="93"/>
      <c r="INI13" s="93"/>
      <c r="INJ13" s="93"/>
      <c r="INK13" s="93"/>
      <c r="INL13" s="93"/>
      <c r="INM13" s="93"/>
      <c r="INN13" s="93"/>
      <c r="INO13" s="93"/>
      <c r="INP13" s="93"/>
      <c r="INQ13" s="93"/>
      <c r="INR13" s="93"/>
      <c r="INS13" s="93"/>
      <c r="INT13" s="93"/>
      <c r="INU13" s="93"/>
      <c r="INV13" s="93"/>
      <c r="INW13" s="93"/>
      <c r="INX13" s="93"/>
      <c r="INY13" s="93"/>
      <c r="INZ13" s="93"/>
      <c r="IOA13" s="93"/>
      <c r="IOB13" s="93"/>
      <c r="IOC13" s="93"/>
      <c r="IOD13" s="93"/>
      <c r="IOE13" s="93"/>
      <c r="IOF13" s="93"/>
      <c r="IOG13" s="93"/>
      <c r="IOH13" s="93"/>
      <c r="IOI13" s="93"/>
      <c r="IOJ13" s="93"/>
      <c r="IOK13" s="93"/>
      <c r="IOL13" s="93"/>
      <c r="IOM13" s="93"/>
      <c r="ION13" s="93"/>
      <c r="IOO13" s="93"/>
      <c r="IOP13" s="93"/>
      <c r="IOQ13" s="93"/>
      <c r="IOR13" s="93"/>
      <c r="IOS13" s="93"/>
      <c r="IOT13" s="93"/>
      <c r="IOU13" s="93"/>
      <c r="IOV13" s="93"/>
      <c r="IOW13" s="93"/>
      <c r="IOX13" s="93"/>
      <c r="IOY13" s="93"/>
      <c r="IOZ13" s="93"/>
      <c r="IPA13" s="93"/>
      <c r="IPB13" s="93"/>
      <c r="IPC13" s="93"/>
      <c r="IPD13" s="93"/>
      <c r="IPE13" s="93"/>
      <c r="IPF13" s="93"/>
      <c r="IPG13" s="93"/>
      <c r="IPH13" s="93"/>
      <c r="IPI13" s="93"/>
      <c r="IPJ13" s="93"/>
      <c r="IPK13" s="93"/>
      <c r="IPL13" s="93"/>
      <c r="IPM13" s="93"/>
      <c r="IPN13" s="93"/>
      <c r="IPO13" s="93"/>
      <c r="IPP13" s="93"/>
      <c r="IPQ13" s="93"/>
      <c r="IPR13" s="93"/>
      <c r="IPS13" s="93"/>
      <c r="IPT13" s="93"/>
      <c r="IPU13" s="93"/>
      <c r="IPV13" s="93"/>
      <c r="IPW13" s="93"/>
      <c r="IPX13" s="93"/>
      <c r="IPY13" s="93"/>
      <c r="IPZ13" s="93"/>
      <c r="IQA13" s="93"/>
      <c r="IQB13" s="93"/>
      <c r="IQC13" s="93"/>
      <c r="IQD13" s="93"/>
      <c r="IQE13" s="93"/>
      <c r="IQF13" s="93"/>
      <c r="IQG13" s="93"/>
      <c r="IQH13" s="93"/>
      <c r="IQI13" s="93"/>
      <c r="IQJ13" s="93"/>
      <c r="IQK13" s="93"/>
      <c r="IQL13" s="93"/>
      <c r="IQM13" s="93"/>
      <c r="IQN13" s="93"/>
      <c r="IQO13" s="93"/>
      <c r="IQP13" s="93"/>
      <c r="IQQ13" s="93"/>
      <c r="IQR13" s="93"/>
      <c r="IQS13" s="93"/>
      <c r="IQT13" s="93"/>
      <c r="IQU13" s="93"/>
      <c r="IQV13" s="93"/>
      <c r="IQW13" s="93"/>
      <c r="IQX13" s="93"/>
      <c r="IQY13" s="93"/>
      <c r="IQZ13" s="93"/>
      <c r="IRA13" s="93"/>
      <c r="IRB13" s="93"/>
      <c r="IRC13" s="93"/>
      <c r="IRD13" s="93"/>
      <c r="IRE13" s="93"/>
      <c r="IRF13" s="93"/>
      <c r="IRG13" s="93"/>
      <c r="IRH13" s="93"/>
      <c r="IRI13" s="93"/>
      <c r="IRJ13" s="93"/>
      <c r="IRK13" s="93"/>
      <c r="IRL13" s="93"/>
      <c r="IRM13" s="93"/>
      <c r="IRN13" s="93"/>
      <c r="IRO13" s="93"/>
      <c r="IRP13" s="93"/>
      <c r="IRQ13" s="93"/>
      <c r="IRR13" s="93"/>
      <c r="IRS13" s="93"/>
      <c r="IRT13" s="93"/>
      <c r="IRU13" s="93"/>
      <c r="IRV13" s="93"/>
      <c r="IRW13" s="93"/>
      <c r="IRX13" s="93"/>
      <c r="IRY13" s="93"/>
      <c r="IRZ13" s="93"/>
      <c r="ISA13" s="93"/>
      <c r="ISB13" s="93"/>
      <c r="ISC13" s="93"/>
      <c r="ISD13" s="93"/>
      <c r="ISE13" s="93"/>
      <c r="ISF13" s="93"/>
      <c r="ISG13" s="93"/>
      <c r="ISH13" s="93"/>
      <c r="ISI13" s="93"/>
      <c r="ISJ13" s="93"/>
      <c r="ISK13" s="93"/>
      <c r="ISL13" s="93"/>
      <c r="ISM13" s="93"/>
      <c r="ISN13" s="93"/>
      <c r="ISO13" s="93"/>
      <c r="ISP13" s="93"/>
      <c r="ISQ13" s="93"/>
      <c r="ISR13" s="93"/>
      <c r="ISS13" s="93"/>
      <c r="IST13" s="93"/>
      <c r="ISU13" s="93"/>
      <c r="ISV13" s="93"/>
      <c r="ISW13" s="93"/>
      <c r="ISX13" s="93"/>
      <c r="ISY13" s="93"/>
      <c r="ISZ13" s="93"/>
      <c r="ITA13" s="93"/>
      <c r="ITB13" s="93"/>
      <c r="ITC13" s="93"/>
      <c r="ITD13" s="93"/>
      <c r="ITE13" s="93"/>
      <c r="ITF13" s="93"/>
      <c r="ITG13" s="93"/>
      <c r="ITH13" s="93"/>
      <c r="ITI13" s="93"/>
      <c r="ITJ13" s="93"/>
      <c r="ITK13" s="93"/>
      <c r="ITL13" s="93"/>
      <c r="ITM13" s="93"/>
      <c r="ITN13" s="93"/>
      <c r="ITO13" s="93"/>
      <c r="ITP13" s="93"/>
      <c r="ITQ13" s="93"/>
      <c r="ITR13" s="93"/>
      <c r="ITS13" s="93"/>
      <c r="ITT13" s="93"/>
      <c r="ITU13" s="93"/>
      <c r="ITV13" s="93"/>
      <c r="ITW13" s="93"/>
      <c r="ITX13" s="93"/>
      <c r="ITY13" s="93"/>
      <c r="ITZ13" s="93"/>
      <c r="IUA13" s="93"/>
      <c r="IUB13" s="93"/>
      <c r="IUC13" s="93"/>
      <c r="IUD13" s="93"/>
      <c r="IUE13" s="93"/>
      <c r="IUF13" s="93"/>
      <c r="IUG13" s="93"/>
      <c r="IUH13" s="93"/>
      <c r="IUI13" s="93"/>
      <c r="IUJ13" s="93"/>
      <c r="IUK13" s="93"/>
      <c r="IUL13" s="93"/>
      <c r="IUM13" s="93"/>
      <c r="IUN13" s="93"/>
      <c r="IUO13" s="93"/>
      <c r="IUP13" s="93"/>
      <c r="IUQ13" s="93"/>
      <c r="IUR13" s="93"/>
      <c r="IUS13" s="93"/>
      <c r="IUT13" s="93"/>
      <c r="IUU13" s="93"/>
      <c r="IUV13" s="93"/>
      <c r="IUW13" s="93"/>
      <c r="IUX13" s="93"/>
      <c r="IUY13" s="93"/>
      <c r="IUZ13" s="93"/>
      <c r="IVA13" s="93"/>
      <c r="IVB13" s="93"/>
      <c r="IVC13" s="93"/>
      <c r="IVD13" s="93"/>
      <c r="IVE13" s="93"/>
      <c r="IVF13" s="93"/>
      <c r="IVG13" s="93"/>
      <c r="IVH13" s="93"/>
      <c r="IVI13" s="93"/>
      <c r="IVJ13" s="93"/>
      <c r="IVK13" s="93"/>
      <c r="IVL13" s="93"/>
      <c r="IVM13" s="93"/>
      <c r="IVN13" s="93"/>
      <c r="IVO13" s="93"/>
      <c r="IVP13" s="93"/>
      <c r="IVQ13" s="93"/>
      <c r="IVR13" s="93"/>
      <c r="IVS13" s="93"/>
      <c r="IVT13" s="93"/>
      <c r="IVU13" s="93"/>
      <c r="IVV13" s="93"/>
      <c r="IVW13" s="93"/>
      <c r="IVX13" s="93"/>
      <c r="IVY13" s="93"/>
      <c r="IVZ13" s="93"/>
      <c r="IWA13" s="93"/>
      <c r="IWB13" s="93"/>
      <c r="IWC13" s="93"/>
      <c r="IWD13" s="93"/>
      <c r="IWE13" s="93"/>
      <c r="IWF13" s="93"/>
      <c r="IWG13" s="93"/>
      <c r="IWH13" s="93"/>
      <c r="IWI13" s="93"/>
      <c r="IWJ13" s="93"/>
      <c r="IWK13" s="93"/>
      <c r="IWL13" s="93"/>
      <c r="IWM13" s="93"/>
      <c r="IWN13" s="93"/>
      <c r="IWO13" s="93"/>
      <c r="IWP13" s="93"/>
      <c r="IWQ13" s="93"/>
      <c r="IWR13" s="93"/>
      <c r="IWS13" s="93"/>
      <c r="IWT13" s="93"/>
      <c r="IWU13" s="93"/>
      <c r="IWV13" s="93"/>
      <c r="IWW13" s="93"/>
      <c r="IWX13" s="93"/>
      <c r="IWY13" s="93"/>
      <c r="IWZ13" s="93"/>
      <c r="IXA13" s="93"/>
      <c r="IXB13" s="93"/>
      <c r="IXC13" s="93"/>
      <c r="IXD13" s="93"/>
      <c r="IXE13" s="93"/>
      <c r="IXF13" s="93"/>
      <c r="IXG13" s="93"/>
      <c r="IXH13" s="93"/>
      <c r="IXI13" s="93"/>
      <c r="IXJ13" s="93"/>
      <c r="IXK13" s="93"/>
      <c r="IXL13" s="93"/>
      <c r="IXM13" s="93"/>
      <c r="IXN13" s="93"/>
      <c r="IXO13" s="93"/>
      <c r="IXP13" s="93"/>
      <c r="IXQ13" s="93"/>
      <c r="IXR13" s="93"/>
      <c r="IXS13" s="93"/>
      <c r="IXT13" s="93"/>
      <c r="IXU13" s="93"/>
      <c r="IXV13" s="93"/>
      <c r="IXW13" s="93"/>
      <c r="IXX13" s="93"/>
      <c r="IXY13" s="93"/>
      <c r="IXZ13" s="93"/>
      <c r="IYA13" s="93"/>
      <c r="IYB13" s="93"/>
      <c r="IYC13" s="93"/>
      <c r="IYD13" s="93"/>
      <c r="IYE13" s="93"/>
      <c r="IYF13" s="93"/>
      <c r="IYG13" s="93"/>
      <c r="IYH13" s="93"/>
      <c r="IYI13" s="93"/>
      <c r="IYJ13" s="93"/>
      <c r="IYK13" s="93"/>
      <c r="IYL13" s="93"/>
      <c r="IYM13" s="93"/>
      <c r="IYN13" s="93"/>
      <c r="IYO13" s="93"/>
      <c r="IYP13" s="93"/>
      <c r="IYQ13" s="93"/>
      <c r="IYR13" s="93"/>
      <c r="IYS13" s="93"/>
      <c r="IYT13" s="93"/>
      <c r="IYU13" s="93"/>
      <c r="IYV13" s="93"/>
      <c r="IYW13" s="93"/>
      <c r="IYX13" s="93"/>
      <c r="IYY13" s="93"/>
      <c r="IYZ13" s="93"/>
      <c r="IZA13" s="93"/>
      <c r="IZB13" s="93"/>
      <c r="IZC13" s="93"/>
      <c r="IZD13" s="93"/>
      <c r="IZE13" s="93"/>
      <c r="IZF13" s="93"/>
      <c r="IZG13" s="93"/>
      <c r="IZH13" s="93"/>
      <c r="IZI13" s="93"/>
      <c r="IZJ13" s="93"/>
      <c r="IZK13" s="93"/>
      <c r="IZL13" s="93"/>
      <c r="IZM13" s="93"/>
      <c r="IZN13" s="93"/>
      <c r="IZO13" s="93"/>
      <c r="IZP13" s="93"/>
      <c r="IZQ13" s="93"/>
      <c r="IZR13" s="93"/>
      <c r="IZS13" s="93"/>
      <c r="IZT13" s="93"/>
      <c r="IZU13" s="93"/>
      <c r="IZV13" s="93"/>
      <c r="IZW13" s="93"/>
      <c r="IZX13" s="93"/>
      <c r="IZY13" s="93"/>
      <c r="IZZ13" s="93"/>
      <c r="JAA13" s="93"/>
      <c r="JAB13" s="93"/>
      <c r="JAC13" s="93"/>
      <c r="JAD13" s="93"/>
      <c r="JAE13" s="93"/>
      <c r="JAF13" s="93"/>
      <c r="JAG13" s="93"/>
      <c r="JAH13" s="93"/>
      <c r="JAI13" s="93"/>
      <c r="JAJ13" s="93"/>
      <c r="JAK13" s="93"/>
      <c r="JAL13" s="93"/>
      <c r="JAM13" s="93"/>
      <c r="JAN13" s="93"/>
      <c r="JAO13" s="93"/>
      <c r="JAP13" s="93"/>
      <c r="JAQ13" s="93"/>
      <c r="JAR13" s="93"/>
      <c r="JAS13" s="93"/>
      <c r="JAT13" s="93"/>
      <c r="JAU13" s="93"/>
      <c r="JAV13" s="93"/>
      <c r="JAW13" s="93"/>
      <c r="JAX13" s="93"/>
      <c r="JAY13" s="93"/>
      <c r="JAZ13" s="93"/>
      <c r="JBA13" s="93"/>
      <c r="JBB13" s="93"/>
      <c r="JBC13" s="93"/>
      <c r="JBD13" s="93"/>
      <c r="JBE13" s="93"/>
      <c r="JBF13" s="93"/>
      <c r="JBG13" s="93"/>
      <c r="JBH13" s="93"/>
      <c r="JBI13" s="93"/>
      <c r="JBJ13" s="93"/>
      <c r="JBK13" s="93"/>
      <c r="JBL13" s="93"/>
      <c r="JBM13" s="93"/>
      <c r="JBN13" s="93"/>
      <c r="JBO13" s="93"/>
      <c r="JBP13" s="93"/>
      <c r="JBQ13" s="93"/>
      <c r="JBR13" s="93"/>
      <c r="JBS13" s="93"/>
      <c r="JBT13" s="93"/>
      <c r="JBU13" s="93"/>
      <c r="JBV13" s="93"/>
      <c r="JBW13" s="93"/>
      <c r="JBX13" s="93"/>
      <c r="JBY13" s="93"/>
      <c r="JBZ13" s="93"/>
      <c r="JCA13" s="93"/>
      <c r="JCB13" s="93"/>
      <c r="JCC13" s="93"/>
      <c r="JCD13" s="93"/>
      <c r="JCE13" s="93"/>
      <c r="JCF13" s="93"/>
      <c r="JCG13" s="93"/>
      <c r="JCH13" s="93"/>
      <c r="JCI13" s="93"/>
      <c r="JCJ13" s="93"/>
      <c r="JCK13" s="93"/>
      <c r="JCL13" s="93"/>
      <c r="JCM13" s="93"/>
      <c r="JCN13" s="93"/>
      <c r="JCO13" s="93"/>
      <c r="JCP13" s="93"/>
      <c r="JCQ13" s="93"/>
      <c r="JCR13" s="93"/>
      <c r="JCS13" s="93"/>
      <c r="JCT13" s="93"/>
      <c r="JCU13" s="93"/>
      <c r="JCV13" s="93"/>
      <c r="JCW13" s="93"/>
      <c r="JCX13" s="93"/>
      <c r="JCY13" s="93"/>
      <c r="JCZ13" s="93"/>
      <c r="JDA13" s="93"/>
      <c r="JDB13" s="93"/>
      <c r="JDC13" s="93"/>
      <c r="JDD13" s="93"/>
      <c r="JDE13" s="93"/>
      <c r="JDF13" s="93"/>
      <c r="JDG13" s="93"/>
      <c r="JDH13" s="93"/>
      <c r="JDI13" s="93"/>
      <c r="JDJ13" s="93"/>
      <c r="JDK13" s="93"/>
      <c r="JDL13" s="93"/>
      <c r="JDM13" s="93"/>
      <c r="JDN13" s="93"/>
      <c r="JDO13" s="93"/>
      <c r="JDP13" s="93"/>
      <c r="JDQ13" s="93"/>
      <c r="JDR13" s="93"/>
      <c r="JDS13" s="93"/>
      <c r="JDT13" s="93"/>
      <c r="JDU13" s="93"/>
      <c r="JDV13" s="93"/>
      <c r="JDW13" s="93"/>
      <c r="JDX13" s="93"/>
      <c r="JDY13" s="93"/>
      <c r="JDZ13" s="93"/>
      <c r="JEA13" s="93"/>
      <c r="JEB13" s="93"/>
      <c r="JEC13" s="93"/>
      <c r="JED13" s="93"/>
      <c r="JEE13" s="93"/>
      <c r="JEF13" s="93"/>
      <c r="JEG13" s="93"/>
      <c r="JEH13" s="93"/>
      <c r="JEI13" s="93"/>
      <c r="JEJ13" s="93"/>
      <c r="JEK13" s="93"/>
      <c r="JEL13" s="93"/>
      <c r="JEM13" s="93"/>
      <c r="JEN13" s="93"/>
      <c r="JEO13" s="93"/>
      <c r="JEP13" s="93"/>
      <c r="JEQ13" s="93"/>
      <c r="JER13" s="93"/>
      <c r="JES13" s="93"/>
      <c r="JET13" s="93"/>
      <c r="JEU13" s="93"/>
      <c r="JEV13" s="93"/>
      <c r="JEW13" s="93"/>
      <c r="JEX13" s="93"/>
      <c r="JEY13" s="93"/>
      <c r="JEZ13" s="93"/>
      <c r="JFA13" s="93"/>
      <c r="JFB13" s="93"/>
      <c r="JFC13" s="93"/>
      <c r="JFD13" s="93"/>
      <c r="JFE13" s="93"/>
      <c r="JFF13" s="93"/>
      <c r="JFG13" s="93"/>
      <c r="JFH13" s="93"/>
      <c r="JFI13" s="93"/>
      <c r="JFJ13" s="93"/>
      <c r="JFK13" s="93"/>
      <c r="JFL13" s="93"/>
      <c r="JFM13" s="93"/>
      <c r="JFN13" s="93"/>
      <c r="JFO13" s="93"/>
      <c r="JFP13" s="93"/>
      <c r="JFQ13" s="93"/>
      <c r="JFR13" s="93"/>
      <c r="JFS13" s="93"/>
      <c r="JFT13" s="93"/>
      <c r="JFU13" s="93"/>
      <c r="JFV13" s="93"/>
      <c r="JFW13" s="93"/>
      <c r="JFX13" s="93"/>
      <c r="JFY13" s="93"/>
      <c r="JFZ13" s="93"/>
      <c r="JGA13" s="93"/>
      <c r="JGB13" s="93"/>
      <c r="JGC13" s="93"/>
      <c r="JGD13" s="93"/>
      <c r="JGE13" s="93"/>
      <c r="JGF13" s="93"/>
      <c r="JGG13" s="93"/>
      <c r="JGH13" s="93"/>
      <c r="JGI13" s="93"/>
      <c r="JGJ13" s="93"/>
      <c r="JGK13" s="93"/>
      <c r="JGL13" s="93"/>
      <c r="JGM13" s="93"/>
      <c r="JGN13" s="93"/>
      <c r="JGO13" s="93"/>
      <c r="JGP13" s="93"/>
      <c r="JGQ13" s="93"/>
      <c r="JGR13" s="93"/>
      <c r="JGS13" s="93"/>
      <c r="JGT13" s="93"/>
      <c r="JGU13" s="93"/>
      <c r="JGV13" s="93"/>
      <c r="JGW13" s="93"/>
      <c r="JGX13" s="93"/>
      <c r="JGY13" s="93"/>
      <c r="JGZ13" s="93"/>
      <c r="JHA13" s="93"/>
      <c r="JHB13" s="93"/>
      <c r="JHC13" s="93"/>
      <c r="JHD13" s="93"/>
      <c r="JHE13" s="93"/>
      <c r="JHF13" s="93"/>
      <c r="JHG13" s="93"/>
      <c r="JHH13" s="93"/>
      <c r="JHI13" s="93"/>
      <c r="JHJ13" s="93"/>
      <c r="JHK13" s="93"/>
      <c r="JHL13" s="93"/>
      <c r="JHM13" s="93"/>
      <c r="JHN13" s="93"/>
      <c r="JHO13" s="93"/>
      <c r="JHP13" s="93"/>
      <c r="JHQ13" s="93"/>
      <c r="JHR13" s="93"/>
      <c r="JHS13" s="93"/>
      <c r="JHT13" s="93"/>
      <c r="JHU13" s="93"/>
      <c r="JHV13" s="93"/>
      <c r="JHW13" s="93"/>
      <c r="JHX13" s="93"/>
      <c r="JHY13" s="93"/>
      <c r="JHZ13" s="93"/>
      <c r="JIA13" s="93"/>
      <c r="JIB13" s="93"/>
      <c r="JIC13" s="93"/>
      <c r="JID13" s="93"/>
      <c r="JIE13" s="93"/>
      <c r="JIF13" s="93"/>
      <c r="JIG13" s="93"/>
      <c r="JIH13" s="93"/>
      <c r="JII13" s="93"/>
      <c r="JIJ13" s="93"/>
      <c r="JIK13" s="93"/>
      <c r="JIL13" s="93"/>
      <c r="JIM13" s="93"/>
      <c r="JIN13" s="93"/>
      <c r="JIO13" s="93"/>
      <c r="JIP13" s="93"/>
      <c r="JIQ13" s="93"/>
      <c r="JIR13" s="93"/>
      <c r="JIS13" s="93"/>
      <c r="JIT13" s="93"/>
      <c r="JIU13" s="93"/>
      <c r="JIV13" s="93"/>
      <c r="JIW13" s="93"/>
      <c r="JIX13" s="93"/>
      <c r="JIY13" s="93"/>
      <c r="JIZ13" s="93"/>
      <c r="JJA13" s="93"/>
      <c r="JJB13" s="93"/>
      <c r="JJC13" s="93"/>
      <c r="JJD13" s="93"/>
      <c r="JJE13" s="93"/>
      <c r="JJF13" s="93"/>
      <c r="JJG13" s="93"/>
      <c r="JJH13" s="93"/>
      <c r="JJI13" s="93"/>
      <c r="JJJ13" s="93"/>
      <c r="JJK13" s="93"/>
      <c r="JJL13" s="93"/>
      <c r="JJM13" s="93"/>
      <c r="JJN13" s="93"/>
      <c r="JJO13" s="93"/>
      <c r="JJP13" s="93"/>
      <c r="JJQ13" s="93"/>
      <c r="JJR13" s="93"/>
      <c r="JJS13" s="93"/>
      <c r="JJT13" s="93"/>
      <c r="JJU13" s="93"/>
      <c r="JJV13" s="93"/>
      <c r="JJW13" s="93"/>
      <c r="JJX13" s="93"/>
      <c r="JJY13" s="93"/>
      <c r="JJZ13" s="93"/>
      <c r="JKA13" s="93"/>
      <c r="JKB13" s="93"/>
      <c r="JKC13" s="93"/>
      <c r="JKD13" s="93"/>
      <c r="JKE13" s="93"/>
      <c r="JKF13" s="93"/>
      <c r="JKG13" s="93"/>
      <c r="JKH13" s="93"/>
      <c r="JKI13" s="93"/>
      <c r="JKJ13" s="93"/>
      <c r="JKK13" s="93"/>
      <c r="JKL13" s="93"/>
      <c r="JKM13" s="93"/>
      <c r="JKN13" s="93"/>
      <c r="JKO13" s="93"/>
      <c r="JKP13" s="93"/>
      <c r="JKQ13" s="93"/>
      <c r="JKR13" s="93"/>
      <c r="JKS13" s="93"/>
      <c r="JKT13" s="93"/>
      <c r="JKU13" s="93"/>
      <c r="JKV13" s="93"/>
      <c r="JKW13" s="93"/>
      <c r="JKX13" s="93"/>
      <c r="JKY13" s="93"/>
      <c r="JKZ13" s="93"/>
      <c r="JLA13" s="93"/>
      <c r="JLB13" s="93"/>
      <c r="JLC13" s="93"/>
      <c r="JLD13" s="93"/>
      <c r="JLE13" s="93"/>
      <c r="JLF13" s="93"/>
      <c r="JLG13" s="93"/>
      <c r="JLH13" s="93"/>
      <c r="JLI13" s="93"/>
      <c r="JLJ13" s="93"/>
      <c r="JLK13" s="93"/>
      <c r="JLL13" s="93"/>
      <c r="JLM13" s="93"/>
      <c r="JLN13" s="93"/>
      <c r="JLO13" s="93"/>
      <c r="JLP13" s="93"/>
      <c r="JLQ13" s="93"/>
      <c r="JLR13" s="93"/>
      <c r="JLS13" s="93"/>
      <c r="JLT13" s="93"/>
      <c r="JLU13" s="93"/>
      <c r="JLV13" s="93"/>
      <c r="JLW13" s="93"/>
      <c r="JLX13" s="93"/>
      <c r="JLY13" s="93"/>
      <c r="JLZ13" s="93"/>
      <c r="JMA13" s="93"/>
      <c r="JMB13" s="93"/>
      <c r="JMC13" s="93"/>
      <c r="JMD13" s="93"/>
      <c r="JME13" s="93"/>
      <c r="JMF13" s="93"/>
      <c r="JMG13" s="93"/>
      <c r="JMH13" s="93"/>
      <c r="JMI13" s="93"/>
      <c r="JMJ13" s="93"/>
      <c r="JMK13" s="93"/>
      <c r="JML13" s="93"/>
      <c r="JMM13" s="93"/>
      <c r="JMN13" s="93"/>
      <c r="JMO13" s="93"/>
      <c r="JMP13" s="93"/>
      <c r="JMQ13" s="93"/>
      <c r="JMR13" s="93"/>
      <c r="JMS13" s="93"/>
      <c r="JMT13" s="93"/>
      <c r="JMU13" s="93"/>
      <c r="JMV13" s="93"/>
      <c r="JMW13" s="93"/>
      <c r="JMX13" s="93"/>
      <c r="JMY13" s="93"/>
      <c r="JMZ13" s="93"/>
      <c r="JNA13" s="93"/>
      <c r="JNB13" s="93"/>
      <c r="JNC13" s="93"/>
      <c r="JND13" s="93"/>
      <c r="JNE13" s="93"/>
      <c r="JNF13" s="93"/>
      <c r="JNG13" s="93"/>
      <c r="JNH13" s="93"/>
      <c r="JNI13" s="93"/>
      <c r="JNJ13" s="93"/>
      <c r="JNK13" s="93"/>
      <c r="JNL13" s="93"/>
      <c r="JNM13" s="93"/>
      <c r="JNN13" s="93"/>
      <c r="JNO13" s="93"/>
      <c r="JNP13" s="93"/>
      <c r="JNQ13" s="93"/>
      <c r="JNR13" s="93"/>
      <c r="JNS13" s="93"/>
      <c r="JNT13" s="93"/>
      <c r="JNU13" s="93"/>
      <c r="JNV13" s="93"/>
      <c r="JNW13" s="93"/>
      <c r="JNX13" s="93"/>
      <c r="JNY13" s="93"/>
      <c r="JNZ13" s="93"/>
      <c r="JOA13" s="93"/>
      <c r="JOB13" s="93"/>
      <c r="JOC13" s="93"/>
      <c r="JOD13" s="93"/>
      <c r="JOE13" s="93"/>
      <c r="JOF13" s="93"/>
      <c r="JOG13" s="93"/>
      <c r="JOH13" s="93"/>
      <c r="JOI13" s="93"/>
      <c r="JOJ13" s="93"/>
      <c r="JOK13" s="93"/>
      <c r="JOL13" s="93"/>
      <c r="JOM13" s="93"/>
      <c r="JON13" s="93"/>
      <c r="JOO13" s="93"/>
      <c r="JOP13" s="93"/>
      <c r="JOQ13" s="93"/>
      <c r="JOR13" s="93"/>
      <c r="JOS13" s="93"/>
      <c r="JOT13" s="93"/>
      <c r="JOU13" s="93"/>
      <c r="JOV13" s="93"/>
      <c r="JOW13" s="93"/>
      <c r="JOX13" s="93"/>
      <c r="JOY13" s="93"/>
      <c r="JOZ13" s="93"/>
      <c r="JPA13" s="93"/>
      <c r="JPB13" s="93"/>
      <c r="JPC13" s="93"/>
      <c r="JPD13" s="93"/>
      <c r="JPE13" s="93"/>
      <c r="JPF13" s="93"/>
      <c r="JPG13" s="93"/>
      <c r="JPH13" s="93"/>
      <c r="JPI13" s="93"/>
      <c r="JPJ13" s="93"/>
      <c r="JPK13" s="93"/>
      <c r="JPL13" s="93"/>
      <c r="JPM13" s="93"/>
      <c r="JPN13" s="93"/>
      <c r="JPO13" s="93"/>
      <c r="JPP13" s="93"/>
      <c r="JPQ13" s="93"/>
      <c r="JPR13" s="93"/>
      <c r="JPS13" s="93"/>
      <c r="JPT13" s="93"/>
      <c r="JPU13" s="93"/>
      <c r="JPV13" s="93"/>
      <c r="JPW13" s="93"/>
      <c r="JPX13" s="93"/>
      <c r="JPY13" s="93"/>
      <c r="JPZ13" s="93"/>
      <c r="JQA13" s="93"/>
      <c r="JQB13" s="93"/>
      <c r="JQC13" s="93"/>
      <c r="JQD13" s="93"/>
      <c r="JQE13" s="93"/>
      <c r="JQF13" s="93"/>
      <c r="JQG13" s="93"/>
      <c r="JQH13" s="93"/>
      <c r="JQI13" s="93"/>
      <c r="JQJ13" s="93"/>
      <c r="JQK13" s="93"/>
      <c r="JQL13" s="93"/>
      <c r="JQM13" s="93"/>
      <c r="JQN13" s="93"/>
      <c r="JQO13" s="93"/>
      <c r="JQP13" s="93"/>
      <c r="JQQ13" s="93"/>
      <c r="JQR13" s="93"/>
      <c r="JQS13" s="93"/>
      <c r="JQT13" s="93"/>
      <c r="JQU13" s="93"/>
      <c r="JQV13" s="93"/>
      <c r="JQW13" s="93"/>
      <c r="JQX13" s="93"/>
      <c r="JQY13" s="93"/>
      <c r="JQZ13" s="93"/>
      <c r="JRA13" s="93"/>
      <c r="JRB13" s="93"/>
      <c r="JRC13" s="93"/>
      <c r="JRD13" s="93"/>
      <c r="JRE13" s="93"/>
      <c r="JRF13" s="93"/>
      <c r="JRG13" s="93"/>
      <c r="JRH13" s="93"/>
      <c r="JRI13" s="93"/>
      <c r="JRJ13" s="93"/>
      <c r="JRK13" s="93"/>
      <c r="JRL13" s="93"/>
      <c r="JRM13" s="93"/>
      <c r="JRN13" s="93"/>
      <c r="JRO13" s="93"/>
      <c r="JRP13" s="93"/>
      <c r="JRQ13" s="93"/>
      <c r="JRR13" s="93"/>
      <c r="JRS13" s="93"/>
      <c r="JRT13" s="93"/>
      <c r="JRU13" s="93"/>
      <c r="JRV13" s="93"/>
      <c r="JRW13" s="93"/>
      <c r="JRX13" s="93"/>
      <c r="JRY13" s="93"/>
      <c r="JRZ13" s="93"/>
      <c r="JSA13" s="93"/>
      <c r="JSB13" s="93"/>
      <c r="JSC13" s="93"/>
      <c r="JSD13" s="93"/>
      <c r="JSE13" s="93"/>
      <c r="JSF13" s="93"/>
      <c r="JSG13" s="93"/>
      <c r="JSH13" s="93"/>
      <c r="JSI13" s="93"/>
      <c r="JSJ13" s="93"/>
      <c r="JSK13" s="93"/>
      <c r="JSL13" s="93"/>
      <c r="JSM13" s="93"/>
      <c r="JSN13" s="93"/>
      <c r="JSO13" s="93"/>
      <c r="JSP13" s="93"/>
      <c r="JSQ13" s="93"/>
      <c r="JSR13" s="93"/>
      <c r="JSS13" s="93"/>
      <c r="JST13" s="93"/>
      <c r="JSU13" s="93"/>
      <c r="JSV13" s="93"/>
      <c r="JSW13" s="93"/>
      <c r="JSX13" s="93"/>
      <c r="JSY13" s="93"/>
      <c r="JSZ13" s="93"/>
      <c r="JTA13" s="93"/>
      <c r="JTB13" s="93"/>
      <c r="JTC13" s="93"/>
      <c r="JTD13" s="93"/>
      <c r="JTE13" s="93"/>
      <c r="JTF13" s="93"/>
      <c r="JTG13" s="93"/>
      <c r="JTH13" s="93"/>
      <c r="JTI13" s="93"/>
      <c r="JTJ13" s="93"/>
      <c r="JTK13" s="93"/>
      <c r="JTL13" s="93"/>
      <c r="JTM13" s="93"/>
      <c r="JTN13" s="93"/>
      <c r="JTO13" s="93"/>
      <c r="JTP13" s="93"/>
      <c r="JTQ13" s="93"/>
      <c r="JTR13" s="93"/>
      <c r="JTS13" s="93"/>
      <c r="JTT13" s="93"/>
      <c r="JTU13" s="93"/>
      <c r="JTV13" s="93"/>
      <c r="JTW13" s="93"/>
      <c r="JTX13" s="93"/>
      <c r="JTY13" s="93"/>
      <c r="JTZ13" s="93"/>
      <c r="JUA13" s="93"/>
      <c r="JUB13" s="93"/>
      <c r="JUC13" s="93"/>
      <c r="JUD13" s="93"/>
      <c r="JUE13" s="93"/>
      <c r="JUF13" s="93"/>
      <c r="JUG13" s="93"/>
      <c r="JUH13" s="93"/>
      <c r="JUI13" s="93"/>
      <c r="JUJ13" s="93"/>
      <c r="JUK13" s="93"/>
      <c r="JUL13" s="93"/>
      <c r="JUM13" s="93"/>
      <c r="JUN13" s="93"/>
      <c r="JUO13" s="93"/>
      <c r="JUP13" s="93"/>
      <c r="JUQ13" s="93"/>
      <c r="JUR13" s="93"/>
      <c r="JUS13" s="93"/>
      <c r="JUT13" s="93"/>
      <c r="JUU13" s="93"/>
      <c r="JUV13" s="93"/>
      <c r="JUW13" s="93"/>
      <c r="JUX13" s="93"/>
      <c r="JUY13" s="93"/>
      <c r="JUZ13" s="93"/>
      <c r="JVA13" s="93"/>
      <c r="JVB13" s="93"/>
      <c r="JVC13" s="93"/>
      <c r="JVD13" s="93"/>
      <c r="JVE13" s="93"/>
      <c r="JVF13" s="93"/>
      <c r="JVG13" s="93"/>
      <c r="JVH13" s="93"/>
      <c r="JVI13" s="93"/>
      <c r="JVJ13" s="93"/>
      <c r="JVK13" s="93"/>
      <c r="JVL13" s="93"/>
      <c r="JVM13" s="93"/>
      <c r="JVN13" s="93"/>
      <c r="JVO13" s="93"/>
      <c r="JVP13" s="93"/>
      <c r="JVQ13" s="93"/>
      <c r="JVR13" s="93"/>
      <c r="JVS13" s="93"/>
      <c r="JVT13" s="93"/>
      <c r="JVU13" s="93"/>
      <c r="JVV13" s="93"/>
      <c r="JVW13" s="93"/>
      <c r="JVX13" s="93"/>
      <c r="JVY13" s="93"/>
      <c r="JVZ13" s="93"/>
      <c r="JWA13" s="93"/>
      <c r="JWB13" s="93"/>
      <c r="JWC13" s="93"/>
      <c r="JWD13" s="93"/>
      <c r="JWE13" s="93"/>
      <c r="JWF13" s="93"/>
      <c r="JWG13" s="93"/>
      <c r="JWH13" s="93"/>
      <c r="JWI13" s="93"/>
      <c r="JWJ13" s="93"/>
      <c r="JWK13" s="93"/>
      <c r="JWL13" s="93"/>
      <c r="JWM13" s="93"/>
      <c r="JWN13" s="93"/>
      <c r="JWO13" s="93"/>
      <c r="JWP13" s="93"/>
      <c r="JWQ13" s="93"/>
      <c r="JWR13" s="93"/>
      <c r="JWS13" s="93"/>
      <c r="JWT13" s="93"/>
      <c r="JWU13" s="93"/>
      <c r="JWV13" s="93"/>
      <c r="JWW13" s="93"/>
      <c r="JWX13" s="93"/>
      <c r="JWY13" s="93"/>
      <c r="JWZ13" s="93"/>
      <c r="JXA13" s="93"/>
      <c r="JXB13" s="93"/>
      <c r="JXC13" s="93"/>
      <c r="JXD13" s="93"/>
      <c r="JXE13" s="93"/>
      <c r="JXF13" s="93"/>
      <c r="JXG13" s="93"/>
      <c r="JXH13" s="93"/>
      <c r="JXI13" s="93"/>
      <c r="JXJ13" s="93"/>
      <c r="JXK13" s="93"/>
      <c r="JXL13" s="93"/>
      <c r="JXM13" s="93"/>
      <c r="JXN13" s="93"/>
      <c r="JXO13" s="93"/>
      <c r="JXP13" s="93"/>
      <c r="JXQ13" s="93"/>
      <c r="JXR13" s="93"/>
      <c r="JXS13" s="93"/>
      <c r="JXT13" s="93"/>
      <c r="JXU13" s="93"/>
      <c r="JXV13" s="93"/>
      <c r="JXW13" s="93"/>
      <c r="JXX13" s="93"/>
      <c r="JXY13" s="93"/>
      <c r="JXZ13" s="93"/>
      <c r="JYA13" s="93"/>
      <c r="JYB13" s="93"/>
      <c r="JYC13" s="93"/>
      <c r="JYD13" s="93"/>
      <c r="JYE13" s="93"/>
      <c r="JYF13" s="93"/>
      <c r="JYG13" s="93"/>
      <c r="JYH13" s="93"/>
      <c r="JYI13" s="93"/>
      <c r="JYJ13" s="93"/>
      <c r="JYK13" s="93"/>
      <c r="JYL13" s="93"/>
      <c r="JYM13" s="93"/>
      <c r="JYN13" s="93"/>
      <c r="JYO13" s="93"/>
      <c r="JYP13" s="93"/>
      <c r="JYQ13" s="93"/>
      <c r="JYR13" s="93"/>
      <c r="JYS13" s="93"/>
      <c r="JYT13" s="93"/>
      <c r="JYU13" s="93"/>
      <c r="JYV13" s="93"/>
      <c r="JYW13" s="93"/>
      <c r="JYX13" s="93"/>
      <c r="JYY13" s="93"/>
      <c r="JYZ13" s="93"/>
      <c r="JZA13" s="93"/>
      <c r="JZB13" s="93"/>
      <c r="JZC13" s="93"/>
      <c r="JZD13" s="93"/>
      <c r="JZE13" s="93"/>
      <c r="JZF13" s="93"/>
      <c r="JZG13" s="93"/>
      <c r="JZH13" s="93"/>
      <c r="JZI13" s="93"/>
      <c r="JZJ13" s="93"/>
      <c r="JZK13" s="93"/>
      <c r="JZL13" s="93"/>
      <c r="JZM13" s="93"/>
      <c r="JZN13" s="93"/>
      <c r="JZO13" s="93"/>
      <c r="JZP13" s="93"/>
      <c r="JZQ13" s="93"/>
      <c r="JZR13" s="93"/>
      <c r="JZS13" s="93"/>
      <c r="JZT13" s="93"/>
      <c r="JZU13" s="93"/>
      <c r="JZV13" s="93"/>
      <c r="JZW13" s="93"/>
      <c r="JZX13" s="93"/>
      <c r="JZY13" s="93"/>
      <c r="JZZ13" s="93"/>
      <c r="KAA13" s="93"/>
      <c r="KAB13" s="93"/>
      <c r="KAC13" s="93"/>
      <c r="KAD13" s="93"/>
      <c r="KAE13" s="93"/>
      <c r="KAF13" s="93"/>
      <c r="KAG13" s="93"/>
      <c r="KAH13" s="93"/>
      <c r="KAI13" s="93"/>
      <c r="KAJ13" s="93"/>
      <c r="KAK13" s="93"/>
      <c r="KAL13" s="93"/>
      <c r="KAM13" s="93"/>
      <c r="KAN13" s="93"/>
      <c r="KAO13" s="93"/>
      <c r="KAP13" s="93"/>
      <c r="KAQ13" s="93"/>
      <c r="KAR13" s="93"/>
      <c r="KAS13" s="93"/>
      <c r="KAT13" s="93"/>
      <c r="KAU13" s="93"/>
      <c r="KAV13" s="93"/>
      <c r="KAW13" s="93"/>
      <c r="KAX13" s="93"/>
      <c r="KAY13" s="93"/>
      <c r="KAZ13" s="93"/>
      <c r="KBA13" s="93"/>
      <c r="KBB13" s="93"/>
      <c r="KBC13" s="93"/>
      <c r="KBD13" s="93"/>
      <c r="KBE13" s="93"/>
      <c r="KBF13" s="93"/>
      <c r="KBG13" s="93"/>
      <c r="KBH13" s="93"/>
      <c r="KBI13" s="93"/>
      <c r="KBJ13" s="93"/>
      <c r="KBK13" s="93"/>
      <c r="KBL13" s="93"/>
      <c r="KBM13" s="93"/>
      <c r="KBN13" s="93"/>
      <c r="KBO13" s="93"/>
      <c r="KBP13" s="93"/>
      <c r="KBQ13" s="93"/>
      <c r="KBR13" s="93"/>
      <c r="KBS13" s="93"/>
      <c r="KBT13" s="93"/>
      <c r="KBU13" s="93"/>
      <c r="KBV13" s="93"/>
      <c r="KBW13" s="93"/>
      <c r="KBX13" s="93"/>
      <c r="KBY13" s="93"/>
      <c r="KBZ13" s="93"/>
      <c r="KCA13" s="93"/>
      <c r="KCB13" s="93"/>
      <c r="KCC13" s="93"/>
      <c r="KCD13" s="93"/>
      <c r="KCE13" s="93"/>
      <c r="KCF13" s="93"/>
      <c r="KCG13" s="93"/>
      <c r="KCH13" s="93"/>
      <c r="KCI13" s="93"/>
      <c r="KCJ13" s="93"/>
      <c r="KCK13" s="93"/>
      <c r="KCL13" s="93"/>
      <c r="KCM13" s="93"/>
      <c r="KCN13" s="93"/>
      <c r="KCO13" s="93"/>
      <c r="KCP13" s="93"/>
      <c r="KCQ13" s="93"/>
      <c r="KCR13" s="93"/>
      <c r="KCS13" s="93"/>
      <c r="KCT13" s="93"/>
      <c r="KCU13" s="93"/>
      <c r="KCV13" s="93"/>
      <c r="KCW13" s="93"/>
      <c r="KCX13" s="93"/>
      <c r="KCY13" s="93"/>
      <c r="KCZ13" s="93"/>
      <c r="KDA13" s="93"/>
      <c r="KDB13" s="93"/>
      <c r="KDC13" s="93"/>
      <c r="KDD13" s="93"/>
      <c r="KDE13" s="93"/>
      <c r="KDF13" s="93"/>
      <c r="KDG13" s="93"/>
      <c r="KDH13" s="93"/>
      <c r="KDI13" s="93"/>
      <c r="KDJ13" s="93"/>
      <c r="KDK13" s="93"/>
      <c r="KDL13" s="93"/>
      <c r="KDM13" s="93"/>
      <c r="KDN13" s="93"/>
      <c r="KDO13" s="93"/>
      <c r="KDP13" s="93"/>
      <c r="KDQ13" s="93"/>
      <c r="KDR13" s="93"/>
      <c r="KDS13" s="93"/>
      <c r="KDT13" s="93"/>
      <c r="KDU13" s="93"/>
      <c r="KDV13" s="93"/>
      <c r="KDW13" s="93"/>
      <c r="KDX13" s="93"/>
      <c r="KDY13" s="93"/>
      <c r="KDZ13" s="93"/>
      <c r="KEA13" s="93"/>
      <c r="KEB13" s="93"/>
      <c r="KEC13" s="93"/>
      <c r="KED13" s="93"/>
      <c r="KEE13" s="93"/>
      <c r="KEF13" s="93"/>
      <c r="KEG13" s="93"/>
      <c r="KEH13" s="93"/>
      <c r="KEI13" s="93"/>
      <c r="KEJ13" s="93"/>
      <c r="KEK13" s="93"/>
      <c r="KEL13" s="93"/>
      <c r="KEM13" s="93"/>
      <c r="KEN13" s="93"/>
      <c r="KEO13" s="93"/>
      <c r="KEP13" s="93"/>
      <c r="KEQ13" s="93"/>
      <c r="KER13" s="93"/>
      <c r="KES13" s="93"/>
      <c r="KET13" s="93"/>
      <c r="KEU13" s="93"/>
      <c r="KEV13" s="93"/>
      <c r="KEW13" s="93"/>
      <c r="KEX13" s="93"/>
      <c r="KEY13" s="93"/>
      <c r="KEZ13" s="93"/>
      <c r="KFA13" s="93"/>
      <c r="KFB13" s="93"/>
      <c r="KFC13" s="93"/>
      <c r="KFD13" s="93"/>
      <c r="KFE13" s="93"/>
      <c r="KFF13" s="93"/>
      <c r="KFG13" s="93"/>
      <c r="KFH13" s="93"/>
      <c r="KFI13" s="93"/>
      <c r="KFJ13" s="93"/>
      <c r="KFK13" s="93"/>
      <c r="KFL13" s="93"/>
      <c r="KFM13" s="93"/>
      <c r="KFN13" s="93"/>
      <c r="KFO13" s="93"/>
      <c r="KFP13" s="93"/>
      <c r="KFQ13" s="93"/>
      <c r="KFR13" s="93"/>
      <c r="KFS13" s="93"/>
      <c r="KFT13" s="93"/>
      <c r="KFU13" s="93"/>
      <c r="KFV13" s="93"/>
      <c r="KFW13" s="93"/>
      <c r="KFX13" s="93"/>
      <c r="KFY13" s="93"/>
      <c r="KFZ13" s="93"/>
      <c r="KGA13" s="93"/>
      <c r="KGB13" s="93"/>
      <c r="KGC13" s="93"/>
      <c r="KGD13" s="93"/>
      <c r="KGE13" s="93"/>
      <c r="KGF13" s="93"/>
      <c r="KGG13" s="93"/>
      <c r="KGH13" s="93"/>
      <c r="KGI13" s="93"/>
      <c r="KGJ13" s="93"/>
      <c r="KGK13" s="93"/>
      <c r="KGL13" s="93"/>
      <c r="KGM13" s="93"/>
      <c r="KGN13" s="93"/>
      <c r="KGO13" s="93"/>
      <c r="KGP13" s="93"/>
      <c r="KGQ13" s="93"/>
      <c r="KGR13" s="93"/>
      <c r="KGS13" s="93"/>
      <c r="KGT13" s="93"/>
      <c r="KGU13" s="93"/>
      <c r="KGV13" s="93"/>
      <c r="KGW13" s="93"/>
      <c r="KGX13" s="93"/>
      <c r="KGY13" s="93"/>
      <c r="KGZ13" s="93"/>
      <c r="KHA13" s="93"/>
      <c r="KHB13" s="93"/>
      <c r="KHC13" s="93"/>
      <c r="KHD13" s="93"/>
      <c r="KHE13" s="93"/>
      <c r="KHF13" s="93"/>
      <c r="KHG13" s="93"/>
      <c r="KHH13" s="93"/>
      <c r="KHI13" s="93"/>
      <c r="KHJ13" s="93"/>
      <c r="KHK13" s="93"/>
      <c r="KHL13" s="93"/>
      <c r="KHM13" s="93"/>
      <c r="KHN13" s="93"/>
      <c r="KHO13" s="93"/>
      <c r="KHP13" s="93"/>
      <c r="KHQ13" s="93"/>
      <c r="KHR13" s="93"/>
      <c r="KHS13" s="93"/>
      <c r="KHT13" s="93"/>
      <c r="KHU13" s="93"/>
      <c r="KHV13" s="93"/>
      <c r="KHW13" s="93"/>
      <c r="KHX13" s="93"/>
      <c r="KHY13" s="93"/>
      <c r="KHZ13" s="93"/>
      <c r="KIA13" s="93"/>
      <c r="KIB13" s="93"/>
      <c r="KIC13" s="93"/>
      <c r="KID13" s="93"/>
      <c r="KIE13" s="93"/>
      <c r="KIF13" s="93"/>
      <c r="KIG13" s="93"/>
      <c r="KIH13" s="93"/>
      <c r="KII13" s="93"/>
      <c r="KIJ13" s="93"/>
      <c r="KIK13" s="93"/>
      <c r="KIL13" s="93"/>
      <c r="KIM13" s="93"/>
      <c r="KIN13" s="93"/>
      <c r="KIO13" s="93"/>
      <c r="KIP13" s="93"/>
      <c r="KIQ13" s="93"/>
      <c r="KIR13" s="93"/>
      <c r="KIS13" s="93"/>
      <c r="KIT13" s="93"/>
      <c r="KIU13" s="93"/>
      <c r="KIV13" s="93"/>
      <c r="KIW13" s="93"/>
      <c r="KIX13" s="93"/>
      <c r="KIY13" s="93"/>
      <c r="KIZ13" s="93"/>
      <c r="KJA13" s="93"/>
      <c r="KJB13" s="93"/>
      <c r="KJC13" s="93"/>
      <c r="KJD13" s="93"/>
      <c r="KJE13" s="93"/>
      <c r="KJF13" s="93"/>
      <c r="KJG13" s="93"/>
      <c r="KJH13" s="93"/>
      <c r="KJI13" s="93"/>
      <c r="KJJ13" s="93"/>
      <c r="KJK13" s="93"/>
      <c r="KJL13" s="93"/>
      <c r="KJM13" s="93"/>
      <c r="KJN13" s="93"/>
      <c r="KJO13" s="93"/>
      <c r="KJP13" s="93"/>
      <c r="KJQ13" s="93"/>
      <c r="KJR13" s="93"/>
      <c r="KJS13" s="93"/>
      <c r="KJT13" s="93"/>
      <c r="KJU13" s="93"/>
      <c r="KJV13" s="93"/>
      <c r="KJW13" s="93"/>
      <c r="KJX13" s="93"/>
      <c r="KJY13" s="93"/>
      <c r="KJZ13" s="93"/>
      <c r="KKA13" s="93"/>
      <c r="KKB13" s="93"/>
      <c r="KKC13" s="93"/>
      <c r="KKD13" s="93"/>
      <c r="KKE13" s="93"/>
      <c r="KKF13" s="93"/>
      <c r="KKG13" s="93"/>
      <c r="KKH13" s="93"/>
      <c r="KKI13" s="93"/>
      <c r="KKJ13" s="93"/>
      <c r="KKK13" s="93"/>
      <c r="KKL13" s="93"/>
      <c r="KKM13" s="93"/>
      <c r="KKN13" s="93"/>
      <c r="KKO13" s="93"/>
      <c r="KKP13" s="93"/>
      <c r="KKQ13" s="93"/>
      <c r="KKR13" s="93"/>
      <c r="KKS13" s="93"/>
      <c r="KKT13" s="93"/>
      <c r="KKU13" s="93"/>
      <c r="KKV13" s="93"/>
      <c r="KKW13" s="93"/>
      <c r="KKX13" s="93"/>
      <c r="KKY13" s="93"/>
      <c r="KKZ13" s="93"/>
      <c r="KLA13" s="93"/>
      <c r="KLB13" s="93"/>
      <c r="KLC13" s="93"/>
      <c r="KLD13" s="93"/>
      <c r="KLE13" s="93"/>
      <c r="KLF13" s="93"/>
      <c r="KLG13" s="93"/>
      <c r="KLH13" s="93"/>
      <c r="KLI13" s="93"/>
      <c r="KLJ13" s="93"/>
      <c r="KLK13" s="93"/>
      <c r="KLL13" s="93"/>
      <c r="KLM13" s="93"/>
      <c r="KLN13" s="93"/>
      <c r="KLO13" s="93"/>
      <c r="KLP13" s="93"/>
      <c r="KLQ13" s="93"/>
      <c r="KLR13" s="93"/>
      <c r="KLS13" s="93"/>
      <c r="KLT13" s="93"/>
      <c r="KLU13" s="93"/>
      <c r="KLV13" s="93"/>
      <c r="KLW13" s="93"/>
      <c r="KLX13" s="93"/>
      <c r="KLY13" s="93"/>
      <c r="KLZ13" s="93"/>
      <c r="KMA13" s="93"/>
      <c r="KMB13" s="93"/>
      <c r="KMC13" s="93"/>
      <c r="KMD13" s="93"/>
      <c r="KME13" s="93"/>
      <c r="KMF13" s="93"/>
      <c r="KMG13" s="93"/>
      <c r="KMH13" s="93"/>
      <c r="KMI13" s="93"/>
      <c r="KMJ13" s="93"/>
      <c r="KMK13" s="93"/>
      <c r="KML13" s="93"/>
      <c r="KMM13" s="93"/>
      <c r="KMN13" s="93"/>
      <c r="KMO13" s="93"/>
      <c r="KMP13" s="93"/>
      <c r="KMQ13" s="93"/>
      <c r="KMR13" s="93"/>
      <c r="KMS13" s="93"/>
      <c r="KMT13" s="93"/>
      <c r="KMU13" s="93"/>
      <c r="KMV13" s="93"/>
      <c r="KMW13" s="93"/>
      <c r="KMX13" s="93"/>
      <c r="KMY13" s="93"/>
      <c r="KMZ13" s="93"/>
      <c r="KNA13" s="93"/>
      <c r="KNB13" s="93"/>
      <c r="KNC13" s="93"/>
      <c r="KND13" s="93"/>
      <c r="KNE13" s="93"/>
      <c r="KNF13" s="93"/>
      <c r="KNG13" s="93"/>
      <c r="KNH13" s="93"/>
      <c r="KNI13" s="93"/>
      <c r="KNJ13" s="93"/>
      <c r="KNK13" s="93"/>
      <c r="KNL13" s="93"/>
      <c r="KNM13" s="93"/>
      <c r="KNN13" s="93"/>
      <c r="KNO13" s="93"/>
      <c r="KNP13" s="93"/>
      <c r="KNQ13" s="93"/>
      <c r="KNR13" s="93"/>
      <c r="KNS13" s="93"/>
      <c r="KNT13" s="93"/>
      <c r="KNU13" s="93"/>
      <c r="KNV13" s="93"/>
      <c r="KNW13" s="93"/>
      <c r="KNX13" s="93"/>
      <c r="KNY13" s="93"/>
      <c r="KNZ13" s="93"/>
      <c r="KOA13" s="93"/>
      <c r="KOB13" s="93"/>
      <c r="KOC13" s="93"/>
      <c r="KOD13" s="93"/>
      <c r="KOE13" s="93"/>
      <c r="KOF13" s="93"/>
      <c r="KOG13" s="93"/>
      <c r="KOH13" s="93"/>
      <c r="KOI13" s="93"/>
      <c r="KOJ13" s="93"/>
      <c r="KOK13" s="93"/>
      <c r="KOL13" s="93"/>
      <c r="KOM13" s="93"/>
      <c r="KON13" s="93"/>
      <c r="KOO13" s="93"/>
      <c r="KOP13" s="93"/>
      <c r="KOQ13" s="93"/>
      <c r="KOR13" s="93"/>
      <c r="KOS13" s="93"/>
      <c r="KOT13" s="93"/>
      <c r="KOU13" s="93"/>
      <c r="KOV13" s="93"/>
      <c r="KOW13" s="93"/>
      <c r="KOX13" s="93"/>
      <c r="KOY13" s="93"/>
      <c r="KOZ13" s="93"/>
      <c r="KPA13" s="93"/>
      <c r="KPB13" s="93"/>
      <c r="KPC13" s="93"/>
      <c r="KPD13" s="93"/>
      <c r="KPE13" s="93"/>
      <c r="KPF13" s="93"/>
      <c r="KPG13" s="93"/>
      <c r="KPH13" s="93"/>
      <c r="KPI13" s="93"/>
      <c r="KPJ13" s="93"/>
      <c r="KPK13" s="93"/>
      <c r="KPL13" s="93"/>
      <c r="KPM13" s="93"/>
      <c r="KPN13" s="93"/>
      <c r="KPO13" s="93"/>
      <c r="KPP13" s="93"/>
      <c r="KPQ13" s="93"/>
      <c r="KPR13" s="93"/>
      <c r="KPS13" s="93"/>
      <c r="KPT13" s="93"/>
      <c r="KPU13" s="93"/>
      <c r="KPV13" s="93"/>
      <c r="KPW13" s="93"/>
      <c r="KPX13" s="93"/>
      <c r="KPY13" s="93"/>
      <c r="KPZ13" s="93"/>
      <c r="KQA13" s="93"/>
      <c r="KQB13" s="93"/>
      <c r="KQC13" s="93"/>
      <c r="KQD13" s="93"/>
      <c r="KQE13" s="93"/>
      <c r="KQF13" s="93"/>
      <c r="KQG13" s="93"/>
      <c r="KQH13" s="93"/>
      <c r="KQI13" s="93"/>
      <c r="KQJ13" s="93"/>
      <c r="KQK13" s="93"/>
      <c r="KQL13" s="93"/>
      <c r="KQM13" s="93"/>
      <c r="KQN13" s="93"/>
      <c r="KQO13" s="93"/>
      <c r="KQP13" s="93"/>
      <c r="KQQ13" s="93"/>
      <c r="KQR13" s="93"/>
      <c r="KQS13" s="93"/>
      <c r="KQT13" s="93"/>
      <c r="KQU13" s="93"/>
      <c r="KQV13" s="93"/>
      <c r="KQW13" s="93"/>
      <c r="KQX13" s="93"/>
      <c r="KQY13" s="93"/>
      <c r="KQZ13" s="93"/>
      <c r="KRA13" s="93"/>
      <c r="KRB13" s="93"/>
      <c r="KRC13" s="93"/>
      <c r="KRD13" s="93"/>
      <c r="KRE13" s="93"/>
      <c r="KRF13" s="93"/>
      <c r="KRG13" s="93"/>
      <c r="KRH13" s="93"/>
      <c r="KRI13" s="93"/>
      <c r="KRJ13" s="93"/>
      <c r="KRK13" s="93"/>
      <c r="KRL13" s="93"/>
      <c r="KRM13" s="93"/>
      <c r="KRN13" s="93"/>
      <c r="KRO13" s="93"/>
      <c r="KRP13" s="93"/>
      <c r="KRQ13" s="93"/>
      <c r="KRR13" s="93"/>
      <c r="KRS13" s="93"/>
      <c r="KRT13" s="93"/>
      <c r="KRU13" s="93"/>
      <c r="KRV13" s="93"/>
      <c r="KRW13" s="93"/>
      <c r="KRX13" s="93"/>
      <c r="KRY13" s="93"/>
      <c r="KRZ13" s="93"/>
      <c r="KSA13" s="93"/>
      <c r="KSB13" s="93"/>
      <c r="KSC13" s="93"/>
      <c r="KSD13" s="93"/>
      <c r="KSE13" s="93"/>
      <c r="KSF13" s="93"/>
      <c r="KSG13" s="93"/>
      <c r="KSH13" s="93"/>
      <c r="KSI13" s="93"/>
      <c r="KSJ13" s="93"/>
      <c r="KSK13" s="93"/>
      <c r="KSL13" s="93"/>
      <c r="KSM13" s="93"/>
      <c r="KSN13" s="93"/>
      <c r="KSO13" s="93"/>
      <c r="KSP13" s="93"/>
      <c r="KSQ13" s="93"/>
      <c r="KSR13" s="93"/>
      <c r="KSS13" s="93"/>
      <c r="KST13" s="93"/>
      <c r="KSU13" s="93"/>
      <c r="KSV13" s="93"/>
      <c r="KSW13" s="93"/>
      <c r="KSX13" s="93"/>
      <c r="KSY13" s="93"/>
      <c r="KSZ13" s="93"/>
      <c r="KTA13" s="93"/>
      <c r="KTB13" s="93"/>
      <c r="KTC13" s="93"/>
      <c r="KTD13" s="93"/>
      <c r="KTE13" s="93"/>
      <c r="KTF13" s="93"/>
      <c r="KTG13" s="93"/>
      <c r="KTH13" s="93"/>
      <c r="KTI13" s="93"/>
      <c r="KTJ13" s="93"/>
      <c r="KTK13" s="93"/>
      <c r="KTL13" s="93"/>
      <c r="KTM13" s="93"/>
      <c r="KTN13" s="93"/>
      <c r="KTO13" s="93"/>
      <c r="KTP13" s="93"/>
      <c r="KTQ13" s="93"/>
      <c r="KTR13" s="93"/>
      <c r="KTS13" s="93"/>
      <c r="KTT13" s="93"/>
      <c r="KTU13" s="93"/>
      <c r="KTV13" s="93"/>
      <c r="KTW13" s="93"/>
      <c r="KTX13" s="93"/>
      <c r="KTY13" s="93"/>
      <c r="KTZ13" s="93"/>
      <c r="KUA13" s="93"/>
      <c r="KUB13" s="93"/>
      <c r="KUC13" s="93"/>
      <c r="KUD13" s="93"/>
      <c r="KUE13" s="93"/>
      <c r="KUF13" s="93"/>
      <c r="KUG13" s="93"/>
      <c r="KUH13" s="93"/>
      <c r="KUI13" s="93"/>
      <c r="KUJ13" s="93"/>
      <c r="KUK13" s="93"/>
      <c r="KUL13" s="93"/>
      <c r="KUM13" s="93"/>
      <c r="KUN13" s="93"/>
      <c r="KUO13" s="93"/>
      <c r="KUP13" s="93"/>
      <c r="KUQ13" s="93"/>
      <c r="KUR13" s="93"/>
      <c r="KUS13" s="93"/>
      <c r="KUT13" s="93"/>
      <c r="KUU13" s="93"/>
      <c r="KUV13" s="93"/>
      <c r="KUW13" s="93"/>
      <c r="KUX13" s="93"/>
      <c r="KUY13" s="93"/>
      <c r="KUZ13" s="93"/>
      <c r="KVA13" s="93"/>
      <c r="KVB13" s="93"/>
      <c r="KVC13" s="93"/>
      <c r="KVD13" s="93"/>
      <c r="KVE13" s="93"/>
      <c r="KVF13" s="93"/>
      <c r="KVG13" s="93"/>
      <c r="KVH13" s="93"/>
      <c r="KVI13" s="93"/>
      <c r="KVJ13" s="93"/>
      <c r="KVK13" s="93"/>
      <c r="KVL13" s="93"/>
      <c r="KVM13" s="93"/>
      <c r="KVN13" s="93"/>
      <c r="KVO13" s="93"/>
      <c r="KVP13" s="93"/>
      <c r="KVQ13" s="93"/>
      <c r="KVR13" s="93"/>
      <c r="KVS13" s="93"/>
      <c r="KVT13" s="93"/>
      <c r="KVU13" s="93"/>
      <c r="KVV13" s="93"/>
      <c r="KVW13" s="93"/>
      <c r="KVX13" s="93"/>
      <c r="KVY13" s="93"/>
      <c r="KVZ13" s="93"/>
      <c r="KWA13" s="93"/>
      <c r="KWB13" s="93"/>
      <c r="KWC13" s="93"/>
      <c r="KWD13" s="93"/>
      <c r="KWE13" s="93"/>
      <c r="KWF13" s="93"/>
      <c r="KWG13" s="93"/>
      <c r="KWH13" s="93"/>
      <c r="KWI13" s="93"/>
      <c r="KWJ13" s="93"/>
      <c r="KWK13" s="93"/>
      <c r="KWL13" s="93"/>
      <c r="KWM13" s="93"/>
      <c r="KWN13" s="93"/>
      <c r="KWO13" s="93"/>
      <c r="KWP13" s="93"/>
      <c r="KWQ13" s="93"/>
      <c r="KWR13" s="93"/>
      <c r="KWS13" s="93"/>
      <c r="KWT13" s="93"/>
      <c r="KWU13" s="93"/>
      <c r="KWV13" s="93"/>
      <c r="KWW13" s="93"/>
      <c r="KWX13" s="93"/>
      <c r="KWY13" s="93"/>
      <c r="KWZ13" s="93"/>
      <c r="KXA13" s="93"/>
      <c r="KXB13" s="93"/>
      <c r="KXC13" s="93"/>
      <c r="KXD13" s="93"/>
      <c r="KXE13" s="93"/>
      <c r="KXF13" s="93"/>
      <c r="KXG13" s="93"/>
      <c r="KXH13" s="93"/>
      <c r="KXI13" s="93"/>
      <c r="KXJ13" s="93"/>
      <c r="KXK13" s="93"/>
      <c r="KXL13" s="93"/>
      <c r="KXM13" s="93"/>
      <c r="KXN13" s="93"/>
      <c r="KXO13" s="93"/>
      <c r="KXP13" s="93"/>
      <c r="KXQ13" s="93"/>
      <c r="KXR13" s="93"/>
      <c r="KXS13" s="93"/>
      <c r="KXT13" s="93"/>
      <c r="KXU13" s="93"/>
      <c r="KXV13" s="93"/>
      <c r="KXW13" s="93"/>
      <c r="KXX13" s="93"/>
      <c r="KXY13" s="93"/>
      <c r="KXZ13" s="93"/>
      <c r="KYA13" s="93"/>
      <c r="KYB13" s="93"/>
      <c r="KYC13" s="93"/>
      <c r="KYD13" s="93"/>
      <c r="KYE13" s="93"/>
      <c r="KYF13" s="93"/>
      <c r="KYG13" s="93"/>
      <c r="KYH13" s="93"/>
      <c r="KYI13" s="93"/>
      <c r="KYJ13" s="93"/>
      <c r="KYK13" s="93"/>
      <c r="KYL13" s="93"/>
      <c r="KYM13" s="93"/>
      <c r="KYN13" s="93"/>
      <c r="KYO13" s="93"/>
      <c r="KYP13" s="93"/>
      <c r="KYQ13" s="93"/>
      <c r="KYR13" s="93"/>
      <c r="KYS13" s="93"/>
      <c r="KYT13" s="93"/>
      <c r="KYU13" s="93"/>
      <c r="KYV13" s="93"/>
      <c r="KYW13" s="93"/>
      <c r="KYX13" s="93"/>
      <c r="KYY13" s="93"/>
      <c r="KYZ13" s="93"/>
      <c r="KZA13" s="93"/>
      <c r="KZB13" s="93"/>
      <c r="KZC13" s="93"/>
      <c r="KZD13" s="93"/>
      <c r="KZE13" s="93"/>
      <c r="KZF13" s="93"/>
      <c r="KZG13" s="93"/>
      <c r="KZH13" s="93"/>
      <c r="KZI13" s="93"/>
      <c r="KZJ13" s="93"/>
      <c r="KZK13" s="93"/>
      <c r="KZL13" s="93"/>
      <c r="KZM13" s="93"/>
      <c r="KZN13" s="93"/>
      <c r="KZO13" s="93"/>
      <c r="KZP13" s="93"/>
      <c r="KZQ13" s="93"/>
      <c r="KZR13" s="93"/>
      <c r="KZS13" s="93"/>
      <c r="KZT13" s="93"/>
      <c r="KZU13" s="93"/>
      <c r="KZV13" s="93"/>
      <c r="KZW13" s="93"/>
      <c r="KZX13" s="93"/>
      <c r="KZY13" s="93"/>
      <c r="KZZ13" s="93"/>
      <c r="LAA13" s="93"/>
      <c r="LAB13" s="93"/>
      <c r="LAC13" s="93"/>
      <c r="LAD13" s="93"/>
      <c r="LAE13" s="93"/>
      <c r="LAF13" s="93"/>
      <c r="LAG13" s="93"/>
      <c r="LAH13" s="93"/>
      <c r="LAI13" s="93"/>
      <c r="LAJ13" s="93"/>
      <c r="LAK13" s="93"/>
      <c r="LAL13" s="93"/>
      <c r="LAM13" s="93"/>
      <c r="LAN13" s="93"/>
      <c r="LAO13" s="93"/>
      <c r="LAP13" s="93"/>
      <c r="LAQ13" s="93"/>
      <c r="LAR13" s="93"/>
      <c r="LAS13" s="93"/>
      <c r="LAT13" s="93"/>
      <c r="LAU13" s="93"/>
      <c r="LAV13" s="93"/>
      <c r="LAW13" s="93"/>
      <c r="LAX13" s="93"/>
      <c r="LAY13" s="93"/>
      <c r="LAZ13" s="93"/>
      <c r="LBA13" s="93"/>
      <c r="LBB13" s="93"/>
      <c r="LBC13" s="93"/>
      <c r="LBD13" s="93"/>
      <c r="LBE13" s="93"/>
      <c r="LBF13" s="93"/>
      <c r="LBG13" s="93"/>
      <c r="LBH13" s="93"/>
      <c r="LBI13" s="93"/>
      <c r="LBJ13" s="93"/>
      <c r="LBK13" s="93"/>
      <c r="LBL13" s="93"/>
      <c r="LBM13" s="93"/>
      <c r="LBN13" s="93"/>
      <c r="LBO13" s="93"/>
      <c r="LBP13" s="93"/>
      <c r="LBQ13" s="93"/>
      <c r="LBR13" s="93"/>
      <c r="LBS13" s="93"/>
      <c r="LBT13" s="93"/>
      <c r="LBU13" s="93"/>
      <c r="LBV13" s="93"/>
      <c r="LBW13" s="93"/>
      <c r="LBX13" s="93"/>
      <c r="LBY13" s="93"/>
      <c r="LBZ13" s="93"/>
      <c r="LCA13" s="93"/>
      <c r="LCB13" s="93"/>
      <c r="LCC13" s="93"/>
      <c r="LCD13" s="93"/>
      <c r="LCE13" s="93"/>
      <c r="LCF13" s="93"/>
      <c r="LCG13" s="93"/>
      <c r="LCH13" s="93"/>
      <c r="LCI13" s="93"/>
      <c r="LCJ13" s="93"/>
      <c r="LCK13" s="93"/>
      <c r="LCL13" s="93"/>
      <c r="LCM13" s="93"/>
      <c r="LCN13" s="93"/>
      <c r="LCO13" s="93"/>
      <c r="LCP13" s="93"/>
      <c r="LCQ13" s="93"/>
      <c r="LCR13" s="93"/>
      <c r="LCS13" s="93"/>
      <c r="LCT13" s="93"/>
      <c r="LCU13" s="93"/>
      <c r="LCV13" s="93"/>
      <c r="LCW13" s="93"/>
      <c r="LCX13" s="93"/>
      <c r="LCY13" s="93"/>
      <c r="LCZ13" s="93"/>
      <c r="LDA13" s="93"/>
      <c r="LDB13" s="93"/>
      <c r="LDC13" s="93"/>
      <c r="LDD13" s="93"/>
      <c r="LDE13" s="93"/>
      <c r="LDF13" s="93"/>
      <c r="LDG13" s="93"/>
      <c r="LDH13" s="93"/>
      <c r="LDI13" s="93"/>
      <c r="LDJ13" s="93"/>
      <c r="LDK13" s="93"/>
      <c r="LDL13" s="93"/>
      <c r="LDM13" s="93"/>
      <c r="LDN13" s="93"/>
      <c r="LDO13" s="93"/>
      <c r="LDP13" s="93"/>
      <c r="LDQ13" s="93"/>
      <c r="LDR13" s="93"/>
      <c r="LDS13" s="93"/>
      <c r="LDT13" s="93"/>
      <c r="LDU13" s="93"/>
      <c r="LDV13" s="93"/>
      <c r="LDW13" s="93"/>
      <c r="LDX13" s="93"/>
      <c r="LDY13" s="93"/>
      <c r="LDZ13" s="93"/>
      <c r="LEA13" s="93"/>
      <c r="LEB13" s="93"/>
      <c r="LEC13" s="93"/>
      <c r="LED13" s="93"/>
      <c r="LEE13" s="93"/>
      <c r="LEF13" s="93"/>
      <c r="LEG13" s="93"/>
      <c r="LEH13" s="93"/>
      <c r="LEI13" s="93"/>
      <c r="LEJ13" s="93"/>
      <c r="LEK13" s="93"/>
      <c r="LEL13" s="93"/>
      <c r="LEM13" s="93"/>
      <c r="LEN13" s="93"/>
      <c r="LEO13" s="93"/>
      <c r="LEP13" s="93"/>
      <c r="LEQ13" s="93"/>
      <c r="LER13" s="93"/>
      <c r="LES13" s="93"/>
      <c r="LET13" s="93"/>
      <c r="LEU13" s="93"/>
      <c r="LEV13" s="93"/>
      <c r="LEW13" s="93"/>
      <c r="LEX13" s="93"/>
      <c r="LEY13" s="93"/>
      <c r="LEZ13" s="93"/>
      <c r="LFA13" s="93"/>
      <c r="LFB13" s="93"/>
      <c r="LFC13" s="93"/>
      <c r="LFD13" s="93"/>
      <c r="LFE13" s="93"/>
      <c r="LFF13" s="93"/>
      <c r="LFG13" s="93"/>
      <c r="LFH13" s="93"/>
      <c r="LFI13" s="93"/>
      <c r="LFJ13" s="93"/>
      <c r="LFK13" s="93"/>
      <c r="LFL13" s="93"/>
      <c r="LFM13" s="93"/>
      <c r="LFN13" s="93"/>
      <c r="LFO13" s="93"/>
      <c r="LFP13" s="93"/>
      <c r="LFQ13" s="93"/>
      <c r="LFR13" s="93"/>
      <c r="LFS13" s="93"/>
      <c r="LFT13" s="93"/>
      <c r="LFU13" s="93"/>
      <c r="LFV13" s="93"/>
      <c r="LFW13" s="93"/>
      <c r="LFX13" s="93"/>
      <c r="LFY13" s="93"/>
      <c r="LFZ13" s="93"/>
      <c r="LGA13" s="93"/>
      <c r="LGB13" s="93"/>
      <c r="LGC13" s="93"/>
      <c r="LGD13" s="93"/>
      <c r="LGE13" s="93"/>
      <c r="LGF13" s="93"/>
      <c r="LGG13" s="93"/>
      <c r="LGH13" s="93"/>
      <c r="LGI13" s="93"/>
      <c r="LGJ13" s="93"/>
      <c r="LGK13" s="93"/>
      <c r="LGL13" s="93"/>
      <c r="LGM13" s="93"/>
      <c r="LGN13" s="93"/>
      <c r="LGO13" s="93"/>
      <c r="LGP13" s="93"/>
      <c r="LGQ13" s="93"/>
      <c r="LGR13" s="93"/>
      <c r="LGS13" s="93"/>
      <c r="LGT13" s="93"/>
      <c r="LGU13" s="93"/>
      <c r="LGV13" s="93"/>
      <c r="LGW13" s="93"/>
      <c r="LGX13" s="93"/>
      <c r="LGY13" s="93"/>
      <c r="LGZ13" s="93"/>
      <c r="LHA13" s="93"/>
      <c r="LHB13" s="93"/>
      <c r="LHC13" s="93"/>
      <c r="LHD13" s="93"/>
      <c r="LHE13" s="93"/>
      <c r="LHF13" s="93"/>
      <c r="LHG13" s="93"/>
      <c r="LHH13" s="93"/>
      <c r="LHI13" s="93"/>
      <c r="LHJ13" s="93"/>
      <c r="LHK13" s="93"/>
      <c r="LHL13" s="93"/>
      <c r="LHM13" s="93"/>
      <c r="LHN13" s="93"/>
      <c r="LHO13" s="93"/>
      <c r="LHP13" s="93"/>
      <c r="LHQ13" s="93"/>
      <c r="LHR13" s="93"/>
      <c r="LHS13" s="93"/>
      <c r="LHT13" s="93"/>
      <c r="LHU13" s="93"/>
      <c r="LHV13" s="93"/>
      <c r="LHW13" s="93"/>
      <c r="LHX13" s="93"/>
      <c r="LHY13" s="93"/>
      <c r="LHZ13" s="93"/>
      <c r="LIA13" s="93"/>
      <c r="LIB13" s="93"/>
      <c r="LIC13" s="93"/>
      <c r="LID13" s="93"/>
      <c r="LIE13" s="93"/>
      <c r="LIF13" s="93"/>
      <c r="LIG13" s="93"/>
      <c r="LIH13" s="93"/>
      <c r="LII13" s="93"/>
      <c r="LIJ13" s="93"/>
      <c r="LIK13" s="93"/>
      <c r="LIL13" s="93"/>
      <c r="LIM13" s="93"/>
      <c r="LIN13" s="93"/>
      <c r="LIO13" s="93"/>
      <c r="LIP13" s="93"/>
      <c r="LIQ13" s="93"/>
      <c r="LIR13" s="93"/>
      <c r="LIS13" s="93"/>
      <c r="LIT13" s="93"/>
      <c r="LIU13" s="93"/>
      <c r="LIV13" s="93"/>
      <c r="LIW13" s="93"/>
      <c r="LIX13" s="93"/>
      <c r="LIY13" s="93"/>
      <c r="LIZ13" s="93"/>
      <c r="LJA13" s="93"/>
      <c r="LJB13" s="93"/>
      <c r="LJC13" s="93"/>
      <c r="LJD13" s="93"/>
      <c r="LJE13" s="93"/>
      <c r="LJF13" s="93"/>
      <c r="LJG13" s="93"/>
      <c r="LJH13" s="93"/>
      <c r="LJI13" s="93"/>
      <c r="LJJ13" s="93"/>
      <c r="LJK13" s="93"/>
      <c r="LJL13" s="93"/>
      <c r="LJM13" s="93"/>
      <c r="LJN13" s="93"/>
      <c r="LJO13" s="93"/>
      <c r="LJP13" s="93"/>
      <c r="LJQ13" s="93"/>
      <c r="LJR13" s="93"/>
      <c r="LJS13" s="93"/>
      <c r="LJT13" s="93"/>
      <c r="LJU13" s="93"/>
      <c r="LJV13" s="93"/>
      <c r="LJW13" s="93"/>
      <c r="LJX13" s="93"/>
      <c r="LJY13" s="93"/>
      <c r="LJZ13" s="93"/>
      <c r="LKA13" s="93"/>
      <c r="LKB13" s="93"/>
      <c r="LKC13" s="93"/>
      <c r="LKD13" s="93"/>
      <c r="LKE13" s="93"/>
      <c r="LKF13" s="93"/>
      <c r="LKG13" s="93"/>
      <c r="LKH13" s="93"/>
      <c r="LKI13" s="93"/>
      <c r="LKJ13" s="93"/>
      <c r="LKK13" s="93"/>
      <c r="LKL13" s="93"/>
      <c r="LKM13" s="93"/>
      <c r="LKN13" s="93"/>
      <c r="LKO13" s="93"/>
      <c r="LKP13" s="93"/>
      <c r="LKQ13" s="93"/>
      <c r="LKR13" s="93"/>
      <c r="LKS13" s="93"/>
      <c r="LKT13" s="93"/>
      <c r="LKU13" s="93"/>
      <c r="LKV13" s="93"/>
      <c r="LKW13" s="93"/>
      <c r="LKX13" s="93"/>
      <c r="LKY13" s="93"/>
      <c r="LKZ13" s="93"/>
      <c r="LLA13" s="93"/>
      <c r="LLB13" s="93"/>
      <c r="LLC13" s="93"/>
      <c r="LLD13" s="93"/>
      <c r="LLE13" s="93"/>
      <c r="LLF13" s="93"/>
      <c r="LLG13" s="93"/>
      <c r="LLH13" s="93"/>
      <c r="LLI13" s="93"/>
      <c r="LLJ13" s="93"/>
      <c r="LLK13" s="93"/>
      <c r="LLL13" s="93"/>
      <c r="LLM13" s="93"/>
      <c r="LLN13" s="93"/>
      <c r="LLO13" s="93"/>
      <c r="LLP13" s="93"/>
      <c r="LLQ13" s="93"/>
      <c r="LLR13" s="93"/>
      <c r="LLS13" s="93"/>
      <c r="LLT13" s="93"/>
      <c r="LLU13" s="93"/>
      <c r="LLV13" s="93"/>
      <c r="LLW13" s="93"/>
      <c r="LLX13" s="93"/>
      <c r="LLY13" s="93"/>
      <c r="LLZ13" s="93"/>
      <c r="LMA13" s="93"/>
      <c r="LMB13" s="93"/>
      <c r="LMC13" s="93"/>
      <c r="LMD13" s="93"/>
      <c r="LME13" s="93"/>
      <c r="LMF13" s="93"/>
      <c r="LMG13" s="93"/>
      <c r="LMH13" s="93"/>
      <c r="LMI13" s="93"/>
      <c r="LMJ13" s="93"/>
      <c r="LMK13" s="93"/>
      <c r="LML13" s="93"/>
      <c r="LMM13" s="93"/>
      <c r="LMN13" s="93"/>
      <c r="LMO13" s="93"/>
      <c r="LMP13" s="93"/>
      <c r="LMQ13" s="93"/>
      <c r="LMR13" s="93"/>
      <c r="LMS13" s="93"/>
      <c r="LMT13" s="93"/>
      <c r="LMU13" s="93"/>
      <c r="LMV13" s="93"/>
      <c r="LMW13" s="93"/>
      <c r="LMX13" s="93"/>
      <c r="LMY13" s="93"/>
      <c r="LMZ13" s="93"/>
      <c r="LNA13" s="93"/>
      <c r="LNB13" s="93"/>
      <c r="LNC13" s="93"/>
      <c r="LND13" s="93"/>
      <c r="LNE13" s="93"/>
      <c r="LNF13" s="93"/>
      <c r="LNG13" s="93"/>
      <c r="LNH13" s="93"/>
      <c r="LNI13" s="93"/>
      <c r="LNJ13" s="93"/>
      <c r="LNK13" s="93"/>
      <c r="LNL13" s="93"/>
      <c r="LNM13" s="93"/>
      <c r="LNN13" s="93"/>
      <c r="LNO13" s="93"/>
      <c r="LNP13" s="93"/>
      <c r="LNQ13" s="93"/>
      <c r="LNR13" s="93"/>
      <c r="LNS13" s="93"/>
      <c r="LNT13" s="93"/>
      <c r="LNU13" s="93"/>
      <c r="LNV13" s="93"/>
      <c r="LNW13" s="93"/>
      <c r="LNX13" s="93"/>
      <c r="LNY13" s="93"/>
      <c r="LNZ13" s="93"/>
      <c r="LOA13" s="93"/>
      <c r="LOB13" s="93"/>
      <c r="LOC13" s="93"/>
      <c r="LOD13" s="93"/>
      <c r="LOE13" s="93"/>
      <c r="LOF13" s="93"/>
      <c r="LOG13" s="93"/>
      <c r="LOH13" s="93"/>
      <c r="LOI13" s="93"/>
      <c r="LOJ13" s="93"/>
      <c r="LOK13" s="93"/>
      <c r="LOL13" s="93"/>
      <c r="LOM13" s="93"/>
      <c r="LON13" s="93"/>
      <c r="LOO13" s="93"/>
      <c r="LOP13" s="93"/>
      <c r="LOQ13" s="93"/>
      <c r="LOR13" s="93"/>
      <c r="LOS13" s="93"/>
      <c r="LOT13" s="93"/>
      <c r="LOU13" s="93"/>
      <c r="LOV13" s="93"/>
      <c r="LOW13" s="93"/>
      <c r="LOX13" s="93"/>
      <c r="LOY13" s="93"/>
      <c r="LOZ13" s="93"/>
      <c r="LPA13" s="93"/>
      <c r="LPB13" s="93"/>
      <c r="LPC13" s="93"/>
      <c r="LPD13" s="93"/>
      <c r="LPE13" s="93"/>
      <c r="LPF13" s="93"/>
      <c r="LPG13" s="93"/>
      <c r="LPH13" s="93"/>
      <c r="LPI13" s="93"/>
      <c r="LPJ13" s="93"/>
      <c r="LPK13" s="93"/>
      <c r="LPL13" s="93"/>
      <c r="LPM13" s="93"/>
      <c r="LPN13" s="93"/>
      <c r="LPO13" s="93"/>
      <c r="LPP13" s="93"/>
      <c r="LPQ13" s="93"/>
      <c r="LPR13" s="93"/>
      <c r="LPS13" s="93"/>
      <c r="LPT13" s="93"/>
      <c r="LPU13" s="93"/>
      <c r="LPV13" s="93"/>
      <c r="LPW13" s="93"/>
      <c r="LPX13" s="93"/>
      <c r="LPY13" s="93"/>
      <c r="LPZ13" s="93"/>
      <c r="LQA13" s="93"/>
      <c r="LQB13" s="93"/>
      <c r="LQC13" s="93"/>
      <c r="LQD13" s="93"/>
      <c r="LQE13" s="93"/>
      <c r="LQF13" s="93"/>
      <c r="LQG13" s="93"/>
      <c r="LQH13" s="93"/>
      <c r="LQI13" s="93"/>
      <c r="LQJ13" s="93"/>
      <c r="LQK13" s="93"/>
      <c r="LQL13" s="93"/>
      <c r="LQM13" s="93"/>
      <c r="LQN13" s="93"/>
      <c r="LQO13" s="93"/>
      <c r="LQP13" s="93"/>
      <c r="LQQ13" s="93"/>
      <c r="LQR13" s="93"/>
      <c r="LQS13" s="93"/>
      <c r="LQT13" s="93"/>
      <c r="LQU13" s="93"/>
      <c r="LQV13" s="93"/>
      <c r="LQW13" s="93"/>
      <c r="LQX13" s="93"/>
      <c r="LQY13" s="93"/>
      <c r="LQZ13" s="93"/>
      <c r="LRA13" s="93"/>
      <c r="LRB13" s="93"/>
      <c r="LRC13" s="93"/>
      <c r="LRD13" s="93"/>
      <c r="LRE13" s="93"/>
      <c r="LRF13" s="93"/>
      <c r="LRG13" s="93"/>
      <c r="LRH13" s="93"/>
      <c r="LRI13" s="93"/>
      <c r="LRJ13" s="93"/>
      <c r="LRK13" s="93"/>
      <c r="LRL13" s="93"/>
      <c r="LRM13" s="93"/>
      <c r="LRN13" s="93"/>
      <c r="LRO13" s="93"/>
      <c r="LRP13" s="93"/>
      <c r="LRQ13" s="93"/>
      <c r="LRR13" s="93"/>
      <c r="LRS13" s="93"/>
      <c r="LRT13" s="93"/>
      <c r="LRU13" s="93"/>
      <c r="LRV13" s="93"/>
      <c r="LRW13" s="93"/>
      <c r="LRX13" s="93"/>
      <c r="LRY13" s="93"/>
      <c r="LRZ13" s="93"/>
      <c r="LSA13" s="93"/>
      <c r="LSB13" s="93"/>
      <c r="LSC13" s="93"/>
      <c r="LSD13" s="93"/>
      <c r="LSE13" s="93"/>
      <c r="LSF13" s="93"/>
      <c r="LSG13" s="93"/>
      <c r="LSH13" s="93"/>
      <c r="LSI13" s="93"/>
      <c r="LSJ13" s="93"/>
      <c r="LSK13" s="93"/>
      <c r="LSL13" s="93"/>
      <c r="LSM13" s="93"/>
      <c r="LSN13" s="93"/>
      <c r="LSO13" s="93"/>
      <c r="LSP13" s="93"/>
      <c r="LSQ13" s="93"/>
      <c r="LSR13" s="93"/>
      <c r="LSS13" s="93"/>
      <c r="LST13" s="93"/>
      <c r="LSU13" s="93"/>
      <c r="LSV13" s="93"/>
      <c r="LSW13" s="93"/>
      <c r="LSX13" s="93"/>
      <c r="LSY13" s="93"/>
      <c r="LSZ13" s="93"/>
      <c r="LTA13" s="93"/>
      <c r="LTB13" s="93"/>
      <c r="LTC13" s="93"/>
      <c r="LTD13" s="93"/>
      <c r="LTE13" s="93"/>
      <c r="LTF13" s="93"/>
      <c r="LTG13" s="93"/>
      <c r="LTH13" s="93"/>
      <c r="LTI13" s="93"/>
      <c r="LTJ13" s="93"/>
      <c r="LTK13" s="93"/>
      <c r="LTL13" s="93"/>
      <c r="LTM13" s="93"/>
      <c r="LTN13" s="93"/>
      <c r="LTO13" s="93"/>
      <c r="LTP13" s="93"/>
      <c r="LTQ13" s="93"/>
      <c r="LTR13" s="93"/>
      <c r="LTS13" s="93"/>
      <c r="LTT13" s="93"/>
      <c r="LTU13" s="93"/>
      <c r="LTV13" s="93"/>
      <c r="LTW13" s="93"/>
      <c r="LTX13" s="93"/>
      <c r="LTY13" s="93"/>
      <c r="LTZ13" s="93"/>
      <c r="LUA13" s="93"/>
      <c r="LUB13" s="93"/>
      <c r="LUC13" s="93"/>
      <c r="LUD13" s="93"/>
      <c r="LUE13" s="93"/>
      <c r="LUF13" s="93"/>
      <c r="LUG13" s="93"/>
      <c r="LUH13" s="93"/>
      <c r="LUI13" s="93"/>
      <c r="LUJ13" s="93"/>
      <c r="LUK13" s="93"/>
      <c r="LUL13" s="93"/>
      <c r="LUM13" s="93"/>
      <c r="LUN13" s="93"/>
      <c r="LUO13" s="93"/>
      <c r="LUP13" s="93"/>
      <c r="LUQ13" s="93"/>
      <c r="LUR13" s="93"/>
      <c r="LUS13" s="93"/>
      <c r="LUT13" s="93"/>
      <c r="LUU13" s="93"/>
      <c r="LUV13" s="93"/>
      <c r="LUW13" s="93"/>
      <c r="LUX13" s="93"/>
      <c r="LUY13" s="93"/>
      <c r="LUZ13" s="93"/>
      <c r="LVA13" s="93"/>
      <c r="LVB13" s="93"/>
      <c r="LVC13" s="93"/>
      <c r="LVD13" s="93"/>
      <c r="LVE13" s="93"/>
      <c r="LVF13" s="93"/>
      <c r="LVG13" s="93"/>
      <c r="LVH13" s="93"/>
      <c r="LVI13" s="93"/>
      <c r="LVJ13" s="93"/>
      <c r="LVK13" s="93"/>
      <c r="LVL13" s="93"/>
      <c r="LVM13" s="93"/>
      <c r="LVN13" s="93"/>
      <c r="LVO13" s="93"/>
      <c r="LVP13" s="93"/>
      <c r="LVQ13" s="93"/>
      <c r="LVR13" s="93"/>
      <c r="LVS13" s="93"/>
      <c r="LVT13" s="93"/>
      <c r="LVU13" s="93"/>
      <c r="LVV13" s="93"/>
      <c r="LVW13" s="93"/>
      <c r="LVX13" s="93"/>
      <c r="LVY13" s="93"/>
      <c r="LVZ13" s="93"/>
      <c r="LWA13" s="93"/>
      <c r="LWB13" s="93"/>
      <c r="LWC13" s="93"/>
      <c r="LWD13" s="93"/>
      <c r="LWE13" s="93"/>
      <c r="LWF13" s="93"/>
      <c r="LWG13" s="93"/>
      <c r="LWH13" s="93"/>
      <c r="LWI13" s="93"/>
      <c r="LWJ13" s="93"/>
      <c r="LWK13" s="93"/>
      <c r="LWL13" s="93"/>
      <c r="LWM13" s="93"/>
      <c r="LWN13" s="93"/>
      <c r="LWO13" s="93"/>
      <c r="LWP13" s="93"/>
      <c r="LWQ13" s="93"/>
      <c r="LWR13" s="93"/>
      <c r="LWS13" s="93"/>
      <c r="LWT13" s="93"/>
      <c r="LWU13" s="93"/>
      <c r="LWV13" s="93"/>
      <c r="LWW13" s="93"/>
      <c r="LWX13" s="93"/>
      <c r="LWY13" s="93"/>
      <c r="LWZ13" s="93"/>
      <c r="LXA13" s="93"/>
      <c r="LXB13" s="93"/>
      <c r="LXC13" s="93"/>
      <c r="LXD13" s="93"/>
      <c r="LXE13" s="93"/>
      <c r="LXF13" s="93"/>
      <c r="LXG13" s="93"/>
      <c r="LXH13" s="93"/>
      <c r="LXI13" s="93"/>
      <c r="LXJ13" s="93"/>
      <c r="LXK13" s="93"/>
      <c r="LXL13" s="93"/>
      <c r="LXM13" s="93"/>
      <c r="LXN13" s="93"/>
      <c r="LXO13" s="93"/>
      <c r="LXP13" s="93"/>
      <c r="LXQ13" s="93"/>
      <c r="LXR13" s="93"/>
      <c r="LXS13" s="93"/>
      <c r="LXT13" s="93"/>
      <c r="LXU13" s="93"/>
      <c r="LXV13" s="93"/>
      <c r="LXW13" s="93"/>
      <c r="LXX13" s="93"/>
      <c r="LXY13" s="93"/>
      <c r="LXZ13" s="93"/>
      <c r="LYA13" s="93"/>
      <c r="LYB13" s="93"/>
      <c r="LYC13" s="93"/>
      <c r="LYD13" s="93"/>
      <c r="LYE13" s="93"/>
      <c r="LYF13" s="93"/>
      <c r="LYG13" s="93"/>
      <c r="LYH13" s="93"/>
      <c r="LYI13" s="93"/>
      <c r="LYJ13" s="93"/>
      <c r="LYK13" s="93"/>
      <c r="LYL13" s="93"/>
      <c r="LYM13" s="93"/>
      <c r="LYN13" s="93"/>
      <c r="LYO13" s="93"/>
      <c r="LYP13" s="93"/>
      <c r="LYQ13" s="93"/>
      <c r="LYR13" s="93"/>
      <c r="LYS13" s="93"/>
      <c r="LYT13" s="93"/>
      <c r="LYU13" s="93"/>
      <c r="LYV13" s="93"/>
      <c r="LYW13" s="93"/>
      <c r="LYX13" s="93"/>
      <c r="LYY13" s="93"/>
      <c r="LYZ13" s="93"/>
      <c r="LZA13" s="93"/>
      <c r="LZB13" s="93"/>
      <c r="LZC13" s="93"/>
      <c r="LZD13" s="93"/>
      <c r="LZE13" s="93"/>
      <c r="LZF13" s="93"/>
      <c r="LZG13" s="93"/>
      <c r="LZH13" s="93"/>
      <c r="LZI13" s="93"/>
      <c r="LZJ13" s="93"/>
      <c r="LZK13" s="93"/>
      <c r="LZL13" s="93"/>
      <c r="LZM13" s="93"/>
      <c r="LZN13" s="93"/>
      <c r="LZO13" s="93"/>
      <c r="LZP13" s="93"/>
      <c r="LZQ13" s="93"/>
      <c r="LZR13" s="93"/>
      <c r="LZS13" s="93"/>
      <c r="LZT13" s="93"/>
      <c r="LZU13" s="93"/>
      <c r="LZV13" s="93"/>
      <c r="LZW13" s="93"/>
      <c r="LZX13" s="93"/>
      <c r="LZY13" s="93"/>
      <c r="LZZ13" s="93"/>
      <c r="MAA13" s="93"/>
      <c r="MAB13" s="93"/>
      <c r="MAC13" s="93"/>
      <c r="MAD13" s="93"/>
      <c r="MAE13" s="93"/>
      <c r="MAF13" s="93"/>
      <c r="MAG13" s="93"/>
      <c r="MAH13" s="93"/>
      <c r="MAI13" s="93"/>
      <c r="MAJ13" s="93"/>
      <c r="MAK13" s="93"/>
      <c r="MAL13" s="93"/>
      <c r="MAM13" s="93"/>
      <c r="MAN13" s="93"/>
      <c r="MAO13" s="93"/>
      <c r="MAP13" s="93"/>
      <c r="MAQ13" s="93"/>
      <c r="MAR13" s="93"/>
      <c r="MAS13" s="93"/>
      <c r="MAT13" s="93"/>
      <c r="MAU13" s="93"/>
      <c r="MAV13" s="93"/>
      <c r="MAW13" s="93"/>
      <c r="MAX13" s="93"/>
      <c r="MAY13" s="93"/>
      <c r="MAZ13" s="93"/>
      <c r="MBA13" s="93"/>
      <c r="MBB13" s="93"/>
      <c r="MBC13" s="93"/>
      <c r="MBD13" s="93"/>
      <c r="MBE13" s="93"/>
      <c r="MBF13" s="93"/>
      <c r="MBG13" s="93"/>
      <c r="MBH13" s="93"/>
      <c r="MBI13" s="93"/>
      <c r="MBJ13" s="93"/>
      <c r="MBK13" s="93"/>
      <c r="MBL13" s="93"/>
      <c r="MBM13" s="93"/>
      <c r="MBN13" s="93"/>
      <c r="MBO13" s="93"/>
      <c r="MBP13" s="93"/>
      <c r="MBQ13" s="93"/>
      <c r="MBR13" s="93"/>
      <c r="MBS13" s="93"/>
      <c r="MBT13" s="93"/>
      <c r="MBU13" s="93"/>
      <c r="MBV13" s="93"/>
      <c r="MBW13" s="93"/>
      <c r="MBX13" s="93"/>
      <c r="MBY13" s="93"/>
      <c r="MBZ13" s="93"/>
      <c r="MCA13" s="93"/>
      <c r="MCB13" s="93"/>
      <c r="MCC13" s="93"/>
      <c r="MCD13" s="93"/>
      <c r="MCE13" s="93"/>
      <c r="MCF13" s="93"/>
      <c r="MCG13" s="93"/>
      <c r="MCH13" s="93"/>
      <c r="MCI13" s="93"/>
      <c r="MCJ13" s="93"/>
      <c r="MCK13" s="93"/>
      <c r="MCL13" s="93"/>
      <c r="MCM13" s="93"/>
      <c r="MCN13" s="93"/>
      <c r="MCO13" s="93"/>
      <c r="MCP13" s="93"/>
      <c r="MCQ13" s="93"/>
      <c r="MCR13" s="93"/>
      <c r="MCS13" s="93"/>
      <c r="MCT13" s="93"/>
      <c r="MCU13" s="93"/>
      <c r="MCV13" s="93"/>
      <c r="MCW13" s="93"/>
      <c r="MCX13" s="93"/>
      <c r="MCY13" s="93"/>
      <c r="MCZ13" s="93"/>
      <c r="MDA13" s="93"/>
      <c r="MDB13" s="93"/>
      <c r="MDC13" s="93"/>
      <c r="MDD13" s="93"/>
      <c r="MDE13" s="93"/>
      <c r="MDF13" s="93"/>
      <c r="MDG13" s="93"/>
      <c r="MDH13" s="93"/>
      <c r="MDI13" s="93"/>
      <c r="MDJ13" s="93"/>
      <c r="MDK13" s="93"/>
      <c r="MDL13" s="93"/>
      <c r="MDM13" s="93"/>
      <c r="MDN13" s="93"/>
      <c r="MDO13" s="93"/>
      <c r="MDP13" s="93"/>
      <c r="MDQ13" s="93"/>
      <c r="MDR13" s="93"/>
      <c r="MDS13" s="93"/>
      <c r="MDT13" s="93"/>
      <c r="MDU13" s="93"/>
      <c r="MDV13" s="93"/>
      <c r="MDW13" s="93"/>
      <c r="MDX13" s="93"/>
      <c r="MDY13" s="93"/>
      <c r="MDZ13" s="93"/>
      <c r="MEA13" s="93"/>
      <c r="MEB13" s="93"/>
      <c r="MEC13" s="93"/>
      <c r="MED13" s="93"/>
      <c r="MEE13" s="93"/>
      <c r="MEF13" s="93"/>
      <c r="MEG13" s="93"/>
      <c r="MEH13" s="93"/>
      <c r="MEI13" s="93"/>
      <c r="MEJ13" s="93"/>
      <c r="MEK13" s="93"/>
      <c r="MEL13" s="93"/>
      <c r="MEM13" s="93"/>
      <c r="MEN13" s="93"/>
      <c r="MEO13" s="93"/>
      <c r="MEP13" s="93"/>
      <c r="MEQ13" s="93"/>
      <c r="MER13" s="93"/>
      <c r="MES13" s="93"/>
      <c r="MET13" s="93"/>
      <c r="MEU13" s="93"/>
      <c r="MEV13" s="93"/>
      <c r="MEW13" s="93"/>
      <c r="MEX13" s="93"/>
      <c r="MEY13" s="93"/>
      <c r="MEZ13" s="93"/>
      <c r="MFA13" s="93"/>
      <c r="MFB13" s="93"/>
      <c r="MFC13" s="93"/>
      <c r="MFD13" s="93"/>
      <c r="MFE13" s="93"/>
      <c r="MFF13" s="93"/>
      <c r="MFG13" s="93"/>
      <c r="MFH13" s="93"/>
      <c r="MFI13" s="93"/>
      <c r="MFJ13" s="93"/>
      <c r="MFK13" s="93"/>
      <c r="MFL13" s="93"/>
      <c r="MFM13" s="93"/>
      <c r="MFN13" s="93"/>
      <c r="MFO13" s="93"/>
      <c r="MFP13" s="93"/>
      <c r="MFQ13" s="93"/>
      <c r="MFR13" s="93"/>
      <c r="MFS13" s="93"/>
      <c r="MFT13" s="93"/>
      <c r="MFU13" s="93"/>
      <c r="MFV13" s="93"/>
      <c r="MFW13" s="93"/>
      <c r="MFX13" s="93"/>
      <c r="MFY13" s="93"/>
      <c r="MFZ13" s="93"/>
      <c r="MGA13" s="93"/>
      <c r="MGB13" s="93"/>
      <c r="MGC13" s="93"/>
      <c r="MGD13" s="93"/>
      <c r="MGE13" s="93"/>
      <c r="MGF13" s="93"/>
      <c r="MGG13" s="93"/>
      <c r="MGH13" s="93"/>
      <c r="MGI13" s="93"/>
      <c r="MGJ13" s="93"/>
      <c r="MGK13" s="93"/>
      <c r="MGL13" s="93"/>
      <c r="MGM13" s="93"/>
      <c r="MGN13" s="93"/>
      <c r="MGO13" s="93"/>
      <c r="MGP13" s="93"/>
      <c r="MGQ13" s="93"/>
      <c r="MGR13" s="93"/>
      <c r="MGS13" s="93"/>
      <c r="MGT13" s="93"/>
      <c r="MGU13" s="93"/>
      <c r="MGV13" s="93"/>
      <c r="MGW13" s="93"/>
      <c r="MGX13" s="93"/>
      <c r="MGY13" s="93"/>
      <c r="MGZ13" s="93"/>
      <c r="MHA13" s="93"/>
      <c r="MHB13" s="93"/>
      <c r="MHC13" s="93"/>
      <c r="MHD13" s="93"/>
      <c r="MHE13" s="93"/>
      <c r="MHF13" s="93"/>
      <c r="MHG13" s="93"/>
      <c r="MHH13" s="93"/>
      <c r="MHI13" s="93"/>
      <c r="MHJ13" s="93"/>
      <c r="MHK13" s="93"/>
      <c r="MHL13" s="93"/>
      <c r="MHM13" s="93"/>
      <c r="MHN13" s="93"/>
      <c r="MHO13" s="93"/>
      <c r="MHP13" s="93"/>
      <c r="MHQ13" s="93"/>
      <c r="MHR13" s="93"/>
      <c r="MHS13" s="93"/>
      <c r="MHT13" s="93"/>
      <c r="MHU13" s="93"/>
      <c r="MHV13" s="93"/>
      <c r="MHW13" s="93"/>
      <c r="MHX13" s="93"/>
      <c r="MHY13" s="93"/>
      <c r="MHZ13" s="93"/>
      <c r="MIA13" s="93"/>
      <c r="MIB13" s="93"/>
      <c r="MIC13" s="93"/>
      <c r="MID13" s="93"/>
      <c r="MIE13" s="93"/>
      <c r="MIF13" s="93"/>
      <c r="MIG13" s="93"/>
      <c r="MIH13" s="93"/>
      <c r="MII13" s="93"/>
      <c r="MIJ13" s="93"/>
      <c r="MIK13" s="93"/>
      <c r="MIL13" s="93"/>
      <c r="MIM13" s="93"/>
      <c r="MIN13" s="93"/>
      <c r="MIO13" s="93"/>
      <c r="MIP13" s="93"/>
      <c r="MIQ13" s="93"/>
      <c r="MIR13" s="93"/>
      <c r="MIS13" s="93"/>
      <c r="MIT13" s="93"/>
      <c r="MIU13" s="93"/>
      <c r="MIV13" s="93"/>
      <c r="MIW13" s="93"/>
      <c r="MIX13" s="93"/>
      <c r="MIY13" s="93"/>
      <c r="MIZ13" s="93"/>
      <c r="MJA13" s="93"/>
      <c r="MJB13" s="93"/>
      <c r="MJC13" s="93"/>
      <c r="MJD13" s="93"/>
      <c r="MJE13" s="93"/>
      <c r="MJF13" s="93"/>
      <c r="MJG13" s="93"/>
      <c r="MJH13" s="93"/>
      <c r="MJI13" s="93"/>
      <c r="MJJ13" s="93"/>
      <c r="MJK13" s="93"/>
      <c r="MJL13" s="93"/>
      <c r="MJM13" s="93"/>
      <c r="MJN13" s="93"/>
      <c r="MJO13" s="93"/>
      <c r="MJP13" s="93"/>
      <c r="MJQ13" s="93"/>
      <c r="MJR13" s="93"/>
      <c r="MJS13" s="93"/>
      <c r="MJT13" s="93"/>
      <c r="MJU13" s="93"/>
      <c r="MJV13" s="93"/>
      <c r="MJW13" s="93"/>
      <c r="MJX13" s="93"/>
      <c r="MJY13" s="93"/>
      <c r="MJZ13" s="93"/>
      <c r="MKA13" s="93"/>
      <c r="MKB13" s="93"/>
      <c r="MKC13" s="93"/>
      <c r="MKD13" s="93"/>
      <c r="MKE13" s="93"/>
      <c r="MKF13" s="93"/>
      <c r="MKG13" s="93"/>
      <c r="MKH13" s="93"/>
      <c r="MKI13" s="93"/>
      <c r="MKJ13" s="93"/>
      <c r="MKK13" s="93"/>
      <c r="MKL13" s="93"/>
      <c r="MKM13" s="93"/>
      <c r="MKN13" s="93"/>
      <c r="MKO13" s="93"/>
      <c r="MKP13" s="93"/>
      <c r="MKQ13" s="93"/>
      <c r="MKR13" s="93"/>
      <c r="MKS13" s="93"/>
      <c r="MKT13" s="93"/>
      <c r="MKU13" s="93"/>
      <c r="MKV13" s="93"/>
      <c r="MKW13" s="93"/>
      <c r="MKX13" s="93"/>
      <c r="MKY13" s="93"/>
      <c r="MKZ13" s="93"/>
      <c r="MLA13" s="93"/>
      <c r="MLB13" s="93"/>
      <c r="MLC13" s="93"/>
      <c r="MLD13" s="93"/>
      <c r="MLE13" s="93"/>
      <c r="MLF13" s="93"/>
      <c r="MLG13" s="93"/>
      <c r="MLH13" s="93"/>
      <c r="MLI13" s="93"/>
      <c r="MLJ13" s="93"/>
      <c r="MLK13" s="93"/>
      <c r="MLL13" s="93"/>
      <c r="MLM13" s="93"/>
      <c r="MLN13" s="93"/>
      <c r="MLO13" s="93"/>
      <c r="MLP13" s="93"/>
      <c r="MLQ13" s="93"/>
      <c r="MLR13" s="93"/>
      <c r="MLS13" s="93"/>
      <c r="MLT13" s="93"/>
      <c r="MLU13" s="93"/>
      <c r="MLV13" s="93"/>
      <c r="MLW13" s="93"/>
      <c r="MLX13" s="93"/>
      <c r="MLY13" s="93"/>
      <c r="MLZ13" s="93"/>
      <c r="MMA13" s="93"/>
      <c r="MMB13" s="93"/>
      <c r="MMC13" s="93"/>
      <c r="MMD13" s="93"/>
      <c r="MME13" s="93"/>
      <c r="MMF13" s="93"/>
      <c r="MMG13" s="93"/>
      <c r="MMH13" s="93"/>
      <c r="MMI13" s="93"/>
      <c r="MMJ13" s="93"/>
      <c r="MMK13" s="93"/>
      <c r="MML13" s="93"/>
      <c r="MMM13" s="93"/>
      <c r="MMN13" s="93"/>
      <c r="MMO13" s="93"/>
      <c r="MMP13" s="93"/>
      <c r="MMQ13" s="93"/>
      <c r="MMR13" s="93"/>
      <c r="MMS13" s="93"/>
      <c r="MMT13" s="93"/>
      <c r="MMU13" s="93"/>
      <c r="MMV13" s="93"/>
      <c r="MMW13" s="93"/>
      <c r="MMX13" s="93"/>
      <c r="MMY13" s="93"/>
      <c r="MMZ13" s="93"/>
      <c r="MNA13" s="93"/>
      <c r="MNB13" s="93"/>
      <c r="MNC13" s="93"/>
      <c r="MND13" s="93"/>
      <c r="MNE13" s="93"/>
      <c r="MNF13" s="93"/>
      <c r="MNG13" s="93"/>
      <c r="MNH13" s="93"/>
      <c r="MNI13" s="93"/>
      <c r="MNJ13" s="93"/>
      <c r="MNK13" s="93"/>
      <c r="MNL13" s="93"/>
      <c r="MNM13" s="93"/>
      <c r="MNN13" s="93"/>
      <c r="MNO13" s="93"/>
      <c r="MNP13" s="93"/>
      <c r="MNQ13" s="93"/>
      <c r="MNR13" s="93"/>
      <c r="MNS13" s="93"/>
      <c r="MNT13" s="93"/>
      <c r="MNU13" s="93"/>
      <c r="MNV13" s="93"/>
      <c r="MNW13" s="93"/>
      <c r="MNX13" s="93"/>
      <c r="MNY13" s="93"/>
      <c r="MNZ13" s="93"/>
      <c r="MOA13" s="93"/>
      <c r="MOB13" s="93"/>
      <c r="MOC13" s="93"/>
      <c r="MOD13" s="93"/>
      <c r="MOE13" s="93"/>
      <c r="MOF13" s="93"/>
      <c r="MOG13" s="93"/>
      <c r="MOH13" s="93"/>
      <c r="MOI13" s="93"/>
      <c r="MOJ13" s="93"/>
      <c r="MOK13" s="93"/>
      <c r="MOL13" s="93"/>
      <c r="MOM13" s="93"/>
      <c r="MON13" s="93"/>
      <c r="MOO13" s="93"/>
      <c r="MOP13" s="93"/>
      <c r="MOQ13" s="93"/>
      <c r="MOR13" s="93"/>
      <c r="MOS13" s="93"/>
      <c r="MOT13" s="93"/>
      <c r="MOU13" s="93"/>
      <c r="MOV13" s="93"/>
      <c r="MOW13" s="93"/>
      <c r="MOX13" s="93"/>
      <c r="MOY13" s="93"/>
      <c r="MOZ13" s="93"/>
      <c r="MPA13" s="93"/>
      <c r="MPB13" s="93"/>
      <c r="MPC13" s="93"/>
      <c r="MPD13" s="93"/>
      <c r="MPE13" s="93"/>
      <c r="MPF13" s="93"/>
      <c r="MPG13" s="93"/>
      <c r="MPH13" s="93"/>
      <c r="MPI13" s="93"/>
      <c r="MPJ13" s="93"/>
      <c r="MPK13" s="93"/>
      <c r="MPL13" s="93"/>
      <c r="MPM13" s="93"/>
      <c r="MPN13" s="93"/>
      <c r="MPO13" s="93"/>
      <c r="MPP13" s="93"/>
      <c r="MPQ13" s="93"/>
      <c r="MPR13" s="93"/>
      <c r="MPS13" s="93"/>
      <c r="MPT13" s="93"/>
      <c r="MPU13" s="93"/>
      <c r="MPV13" s="93"/>
      <c r="MPW13" s="93"/>
      <c r="MPX13" s="93"/>
      <c r="MPY13" s="93"/>
      <c r="MPZ13" s="93"/>
      <c r="MQA13" s="93"/>
      <c r="MQB13" s="93"/>
      <c r="MQC13" s="93"/>
      <c r="MQD13" s="93"/>
      <c r="MQE13" s="93"/>
      <c r="MQF13" s="93"/>
      <c r="MQG13" s="93"/>
      <c r="MQH13" s="93"/>
      <c r="MQI13" s="93"/>
      <c r="MQJ13" s="93"/>
      <c r="MQK13" s="93"/>
      <c r="MQL13" s="93"/>
      <c r="MQM13" s="93"/>
      <c r="MQN13" s="93"/>
      <c r="MQO13" s="93"/>
      <c r="MQP13" s="93"/>
      <c r="MQQ13" s="93"/>
      <c r="MQR13" s="93"/>
      <c r="MQS13" s="93"/>
      <c r="MQT13" s="93"/>
      <c r="MQU13" s="93"/>
      <c r="MQV13" s="93"/>
      <c r="MQW13" s="93"/>
      <c r="MQX13" s="93"/>
      <c r="MQY13" s="93"/>
      <c r="MQZ13" s="93"/>
      <c r="MRA13" s="93"/>
      <c r="MRB13" s="93"/>
      <c r="MRC13" s="93"/>
      <c r="MRD13" s="93"/>
      <c r="MRE13" s="93"/>
      <c r="MRF13" s="93"/>
      <c r="MRG13" s="93"/>
      <c r="MRH13" s="93"/>
      <c r="MRI13" s="93"/>
      <c r="MRJ13" s="93"/>
      <c r="MRK13" s="93"/>
      <c r="MRL13" s="93"/>
      <c r="MRM13" s="93"/>
      <c r="MRN13" s="93"/>
      <c r="MRO13" s="93"/>
      <c r="MRP13" s="93"/>
      <c r="MRQ13" s="93"/>
      <c r="MRR13" s="93"/>
      <c r="MRS13" s="93"/>
      <c r="MRT13" s="93"/>
      <c r="MRU13" s="93"/>
      <c r="MRV13" s="93"/>
      <c r="MRW13" s="93"/>
      <c r="MRX13" s="93"/>
      <c r="MRY13" s="93"/>
      <c r="MRZ13" s="93"/>
      <c r="MSA13" s="93"/>
      <c r="MSB13" s="93"/>
      <c r="MSC13" s="93"/>
      <c r="MSD13" s="93"/>
      <c r="MSE13" s="93"/>
      <c r="MSF13" s="93"/>
      <c r="MSG13" s="93"/>
      <c r="MSH13" s="93"/>
      <c r="MSI13" s="93"/>
      <c r="MSJ13" s="93"/>
      <c r="MSK13" s="93"/>
      <c r="MSL13" s="93"/>
      <c r="MSM13" s="93"/>
      <c r="MSN13" s="93"/>
      <c r="MSO13" s="93"/>
      <c r="MSP13" s="93"/>
      <c r="MSQ13" s="93"/>
      <c r="MSR13" s="93"/>
      <c r="MSS13" s="93"/>
      <c r="MST13" s="93"/>
      <c r="MSU13" s="93"/>
      <c r="MSV13" s="93"/>
      <c r="MSW13" s="93"/>
      <c r="MSX13" s="93"/>
      <c r="MSY13" s="93"/>
      <c r="MSZ13" s="93"/>
      <c r="MTA13" s="93"/>
      <c r="MTB13" s="93"/>
      <c r="MTC13" s="93"/>
      <c r="MTD13" s="93"/>
      <c r="MTE13" s="93"/>
      <c r="MTF13" s="93"/>
      <c r="MTG13" s="93"/>
      <c r="MTH13" s="93"/>
      <c r="MTI13" s="93"/>
      <c r="MTJ13" s="93"/>
      <c r="MTK13" s="93"/>
      <c r="MTL13" s="93"/>
      <c r="MTM13" s="93"/>
      <c r="MTN13" s="93"/>
      <c r="MTO13" s="93"/>
      <c r="MTP13" s="93"/>
      <c r="MTQ13" s="93"/>
      <c r="MTR13" s="93"/>
      <c r="MTS13" s="93"/>
      <c r="MTT13" s="93"/>
      <c r="MTU13" s="93"/>
      <c r="MTV13" s="93"/>
      <c r="MTW13" s="93"/>
      <c r="MTX13" s="93"/>
      <c r="MTY13" s="93"/>
      <c r="MTZ13" s="93"/>
      <c r="MUA13" s="93"/>
      <c r="MUB13" s="93"/>
      <c r="MUC13" s="93"/>
      <c r="MUD13" s="93"/>
      <c r="MUE13" s="93"/>
      <c r="MUF13" s="93"/>
      <c r="MUG13" s="93"/>
      <c r="MUH13" s="93"/>
      <c r="MUI13" s="93"/>
      <c r="MUJ13" s="93"/>
      <c r="MUK13" s="93"/>
      <c r="MUL13" s="93"/>
      <c r="MUM13" s="93"/>
      <c r="MUN13" s="93"/>
      <c r="MUO13" s="93"/>
      <c r="MUP13" s="93"/>
      <c r="MUQ13" s="93"/>
      <c r="MUR13" s="93"/>
      <c r="MUS13" s="93"/>
      <c r="MUT13" s="93"/>
      <c r="MUU13" s="93"/>
      <c r="MUV13" s="93"/>
      <c r="MUW13" s="93"/>
      <c r="MUX13" s="93"/>
      <c r="MUY13" s="93"/>
      <c r="MUZ13" s="93"/>
      <c r="MVA13" s="93"/>
      <c r="MVB13" s="93"/>
      <c r="MVC13" s="93"/>
      <c r="MVD13" s="93"/>
      <c r="MVE13" s="93"/>
      <c r="MVF13" s="93"/>
      <c r="MVG13" s="93"/>
      <c r="MVH13" s="93"/>
      <c r="MVI13" s="93"/>
      <c r="MVJ13" s="93"/>
      <c r="MVK13" s="93"/>
      <c r="MVL13" s="93"/>
      <c r="MVM13" s="93"/>
      <c r="MVN13" s="93"/>
      <c r="MVO13" s="93"/>
      <c r="MVP13" s="93"/>
      <c r="MVQ13" s="93"/>
      <c r="MVR13" s="93"/>
      <c r="MVS13" s="93"/>
      <c r="MVT13" s="93"/>
      <c r="MVU13" s="93"/>
      <c r="MVV13" s="93"/>
      <c r="MVW13" s="93"/>
      <c r="MVX13" s="93"/>
      <c r="MVY13" s="93"/>
      <c r="MVZ13" s="93"/>
      <c r="MWA13" s="93"/>
      <c r="MWB13" s="93"/>
      <c r="MWC13" s="93"/>
      <c r="MWD13" s="93"/>
      <c r="MWE13" s="93"/>
      <c r="MWF13" s="93"/>
      <c r="MWG13" s="93"/>
      <c r="MWH13" s="93"/>
      <c r="MWI13" s="93"/>
      <c r="MWJ13" s="93"/>
      <c r="MWK13" s="93"/>
      <c r="MWL13" s="93"/>
      <c r="MWM13" s="93"/>
      <c r="MWN13" s="93"/>
      <c r="MWO13" s="93"/>
      <c r="MWP13" s="93"/>
      <c r="MWQ13" s="93"/>
      <c r="MWR13" s="93"/>
      <c r="MWS13" s="93"/>
      <c r="MWT13" s="93"/>
      <c r="MWU13" s="93"/>
      <c r="MWV13" s="93"/>
      <c r="MWW13" s="93"/>
      <c r="MWX13" s="93"/>
      <c r="MWY13" s="93"/>
      <c r="MWZ13" s="93"/>
      <c r="MXA13" s="93"/>
      <c r="MXB13" s="93"/>
      <c r="MXC13" s="93"/>
      <c r="MXD13" s="93"/>
      <c r="MXE13" s="93"/>
      <c r="MXF13" s="93"/>
      <c r="MXG13" s="93"/>
      <c r="MXH13" s="93"/>
      <c r="MXI13" s="93"/>
      <c r="MXJ13" s="93"/>
      <c r="MXK13" s="93"/>
      <c r="MXL13" s="93"/>
      <c r="MXM13" s="93"/>
      <c r="MXN13" s="93"/>
      <c r="MXO13" s="93"/>
      <c r="MXP13" s="93"/>
      <c r="MXQ13" s="93"/>
      <c r="MXR13" s="93"/>
      <c r="MXS13" s="93"/>
      <c r="MXT13" s="93"/>
      <c r="MXU13" s="93"/>
      <c r="MXV13" s="93"/>
      <c r="MXW13" s="93"/>
      <c r="MXX13" s="93"/>
      <c r="MXY13" s="93"/>
      <c r="MXZ13" s="93"/>
      <c r="MYA13" s="93"/>
      <c r="MYB13" s="93"/>
      <c r="MYC13" s="93"/>
      <c r="MYD13" s="93"/>
      <c r="MYE13" s="93"/>
      <c r="MYF13" s="93"/>
      <c r="MYG13" s="93"/>
      <c r="MYH13" s="93"/>
      <c r="MYI13" s="93"/>
      <c r="MYJ13" s="93"/>
      <c r="MYK13" s="93"/>
      <c r="MYL13" s="93"/>
      <c r="MYM13" s="93"/>
      <c r="MYN13" s="93"/>
      <c r="MYO13" s="93"/>
      <c r="MYP13" s="93"/>
      <c r="MYQ13" s="93"/>
      <c r="MYR13" s="93"/>
      <c r="MYS13" s="93"/>
      <c r="MYT13" s="93"/>
      <c r="MYU13" s="93"/>
      <c r="MYV13" s="93"/>
      <c r="MYW13" s="93"/>
      <c r="MYX13" s="93"/>
      <c r="MYY13" s="93"/>
      <c r="MYZ13" s="93"/>
      <c r="MZA13" s="93"/>
      <c r="MZB13" s="93"/>
      <c r="MZC13" s="93"/>
      <c r="MZD13" s="93"/>
      <c r="MZE13" s="93"/>
      <c r="MZF13" s="93"/>
      <c r="MZG13" s="93"/>
      <c r="MZH13" s="93"/>
      <c r="MZI13" s="93"/>
      <c r="MZJ13" s="93"/>
      <c r="MZK13" s="93"/>
      <c r="MZL13" s="93"/>
      <c r="MZM13" s="93"/>
      <c r="MZN13" s="93"/>
      <c r="MZO13" s="93"/>
      <c r="MZP13" s="93"/>
      <c r="MZQ13" s="93"/>
      <c r="MZR13" s="93"/>
      <c r="MZS13" s="93"/>
      <c r="MZT13" s="93"/>
      <c r="MZU13" s="93"/>
      <c r="MZV13" s="93"/>
      <c r="MZW13" s="93"/>
      <c r="MZX13" s="93"/>
      <c r="MZY13" s="93"/>
      <c r="MZZ13" s="93"/>
      <c r="NAA13" s="93"/>
      <c r="NAB13" s="93"/>
      <c r="NAC13" s="93"/>
      <c r="NAD13" s="93"/>
      <c r="NAE13" s="93"/>
      <c r="NAF13" s="93"/>
      <c r="NAG13" s="93"/>
      <c r="NAH13" s="93"/>
      <c r="NAI13" s="93"/>
      <c r="NAJ13" s="93"/>
      <c r="NAK13" s="93"/>
      <c r="NAL13" s="93"/>
      <c r="NAM13" s="93"/>
      <c r="NAN13" s="93"/>
      <c r="NAO13" s="93"/>
      <c r="NAP13" s="93"/>
      <c r="NAQ13" s="93"/>
      <c r="NAR13" s="93"/>
      <c r="NAS13" s="93"/>
      <c r="NAT13" s="93"/>
      <c r="NAU13" s="93"/>
      <c r="NAV13" s="93"/>
      <c r="NAW13" s="93"/>
      <c r="NAX13" s="93"/>
      <c r="NAY13" s="93"/>
      <c r="NAZ13" s="93"/>
      <c r="NBA13" s="93"/>
      <c r="NBB13" s="93"/>
      <c r="NBC13" s="93"/>
      <c r="NBD13" s="93"/>
      <c r="NBE13" s="93"/>
      <c r="NBF13" s="93"/>
      <c r="NBG13" s="93"/>
      <c r="NBH13" s="93"/>
      <c r="NBI13" s="93"/>
      <c r="NBJ13" s="93"/>
      <c r="NBK13" s="93"/>
      <c r="NBL13" s="93"/>
      <c r="NBM13" s="93"/>
      <c r="NBN13" s="93"/>
      <c r="NBO13" s="93"/>
      <c r="NBP13" s="93"/>
      <c r="NBQ13" s="93"/>
      <c r="NBR13" s="93"/>
      <c r="NBS13" s="93"/>
      <c r="NBT13" s="93"/>
      <c r="NBU13" s="93"/>
      <c r="NBV13" s="93"/>
      <c r="NBW13" s="93"/>
      <c r="NBX13" s="93"/>
      <c r="NBY13" s="93"/>
      <c r="NBZ13" s="93"/>
      <c r="NCA13" s="93"/>
      <c r="NCB13" s="93"/>
      <c r="NCC13" s="93"/>
      <c r="NCD13" s="93"/>
      <c r="NCE13" s="93"/>
      <c r="NCF13" s="93"/>
      <c r="NCG13" s="93"/>
      <c r="NCH13" s="93"/>
      <c r="NCI13" s="93"/>
      <c r="NCJ13" s="93"/>
      <c r="NCK13" s="93"/>
      <c r="NCL13" s="93"/>
      <c r="NCM13" s="93"/>
      <c r="NCN13" s="93"/>
      <c r="NCO13" s="93"/>
      <c r="NCP13" s="93"/>
      <c r="NCQ13" s="93"/>
      <c r="NCR13" s="93"/>
      <c r="NCS13" s="93"/>
      <c r="NCT13" s="93"/>
      <c r="NCU13" s="93"/>
      <c r="NCV13" s="93"/>
      <c r="NCW13" s="93"/>
      <c r="NCX13" s="93"/>
      <c r="NCY13" s="93"/>
      <c r="NCZ13" s="93"/>
      <c r="NDA13" s="93"/>
      <c r="NDB13" s="93"/>
      <c r="NDC13" s="93"/>
      <c r="NDD13" s="93"/>
      <c r="NDE13" s="93"/>
      <c r="NDF13" s="93"/>
      <c r="NDG13" s="93"/>
      <c r="NDH13" s="93"/>
      <c r="NDI13" s="93"/>
      <c r="NDJ13" s="93"/>
      <c r="NDK13" s="93"/>
      <c r="NDL13" s="93"/>
      <c r="NDM13" s="93"/>
      <c r="NDN13" s="93"/>
      <c r="NDO13" s="93"/>
      <c r="NDP13" s="93"/>
      <c r="NDQ13" s="93"/>
      <c r="NDR13" s="93"/>
      <c r="NDS13" s="93"/>
      <c r="NDT13" s="93"/>
      <c r="NDU13" s="93"/>
      <c r="NDV13" s="93"/>
      <c r="NDW13" s="93"/>
      <c r="NDX13" s="93"/>
      <c r="NDY13" s="93"/>
      <c r="NDZ13" s="93"/>
      <c r="NEA13" s="93"/>
      <c r="NEB13" s="93"/>
      <c r="NEC13" s="93"/>
      <c r="NED13" s="93"/>
      <c r="NEE13" s="93"/>
      <c r="NEF13" s="93"/>
      <c r="NEG13" s="93"/>
      <c r="NEH13" s="93"/>
      <c r="NEI13" s="93"/>
      <c r="NEJ13" s="93"/>
      <c r="NEK13" s="93"/>
      <c r="NEL13" s="93"/>
      <c r="NEM13" s="93"/>
      <c r="NEN13" s="93"/>
      <c r="NEO13" s="93"/>
      <c r="NEP13" s="93"/>
      <c r="NEQ13" s="93"/>
      <c r="NER13" s="93"/>
      <c r="NES13" s="93"/>
      <c r="NET13" s="93"/>
      <c r="NEU13" s="93"/>
      <c r="NEV13" s="93"/>
      <c r="NEW13" s="93"/>
      <c r="NEX13" s="93"/>
      <c r="NEY13" s="93"/>
      <c r="NEZ13" s="93"/>
      <c r="NFA13" s="93"/>
      <c r="NFB13" s="93"/>
      <c r="NFC13" s="93"/>
      <c r="NFD13" s="93"/>
      <c r="NFE13" s="93"/>
      <c r="NFF13" s="93"/>
      <c r="NFG13" s="93"/>
      <c r="NFH13" s="93"/>
      <c r="NFI13" s="93"/>
      <c r="NFJ13" s="93"/>
      <c r="NFK13" s="93"/>
      <c r="NFL13" s="93"/>
      <c r="NFM13" s="93"/>
      <c r="NFN13" s="93"/>
      <c r="NFO13" s="93"/>
      <c r="NFP13" s="93"/>
      <c r="NFQ13" s="93"/>
      <c r="NFR13" s="93"/>
      <c r="NFS13" s="93"/>
      <c r="NFT13" s="93"/>
      <c r="NFU13" s="93"/>
      <c r="NFV13" s="93"/>
      <c r="NFW13" s="93"/>
      <c r="NFX13" s="93"/>
      <c r="NFY13" s="93"/>
      <c r="NFZ13" s="93"/>
      <c r="NGA13" s="93"/>
      <c r="NGB13" s="93"/>
      <c r="NGC13" s="93"/>
      <c r="NGD13" s="93"/>
      <c r="NGE13" s="93"/>
      <c r="NGF13" s="93"/>
      <c r="NGG13" s="93"/>
      <c r="NGH13" s="93"/>
      <c r="NGI13" s="93"/>
      <c r="NGJ13" s="93"/>
      <c r="NGK13" s="93"/>
      <c r="NGL13" s="93"/>
      <c r="NGM13" s="93"/>
      <c r="NGN13" s="93"/>
      <c r="NGO13" s="93"/>
      <c r="NGP13" s="93"/>
      <c r="NGQ13" s="93"/>
      <c r="NGR13" s="93"/>
      <c r="NGS13" s="93"/>
      <c r="NGT13" s="93"/>
      <c r="NGU13" s="93"/>
      <c r="NGV13" s="93"/>
      <c r="NGW13" s="93"/>
      <c r="NGX13" s="93"/>
      <c r="NGY13" s="93"/>
      <c r="NGZ13" s="93"/>
      <c r="NHA13" s="93"/>
      <c r="NHB13" s="93"/>
      <c r="NHC13" s="93"/>
      <c r="NHD13" s="93"/>
      <c r="NHE13" s="93"/>
      <c r="NHF13" s="93"/>
      <c r="NHG13" s="93"/>
      <c r="NHH13" s="93"/>
      <c r="NHI13" s="93"/>
      <c r="NHJ13" s="93"/>
      <c r="NHK13" s="93"/>
      <c r="NHL13" s="93"/>
      <c r="NHM13" s="93"/>
      <c r="NHN13" s="93"/>
      <c r="NHO13" s="93"/>
      <c r="NHP13" s="93"/>
      <c r="NHQ13" s="93"/>
      <c r="NHR13" s="93"/>
      <c r="NHS13" s="93"/>
      <c r="NHT13" s="93"/>
      <c r="NHU13" s="93"/>
      <c r="NHV13" s="93"/>
      <c r="NHW13" s="93"/>
      <c r="NHX13" s="93"/>
      <c r="NHY13" s="93"/>
      <c r="NHZ13" s="93"/>
      <c r="NIA13" s="93"/>
      <c r="NIB13" s="93"/>
      <c r="NIC13" s="93"/>
      <c r="NID13" s="93"/>
      <c r="NIE13" s="93"/>
      <c r="NIF13" s="93"/>
      <c r="NIG13" s="93"/>
      <c r="NIH13" s="93"/>
      <c r="NII13" s="93"/>
      <c r="NIJ13" s="93"/>
      <c r="NIK13" s="93"/>
      <c r="NIL13" s="93"/>
      <c r="NIM13" s="93"/>
      <c r="NIN13" s="93"/>
      <c r="NIO13" s="93"/>
      <c r="NIP13" s="93"/>
      <c r="NIQ13" s="93"/>
      <c r="NIR13" s="93"/>
      <c r="NIS13" s="93"/>
      <c r="NIT13" s="93"/>
      <c r="NIU13" s="93"/>
      <c r="NIV13" s="93"/>
      <c r="NIW13" s="93"/>
      <c r="NIX13" s="93"/>
      <c r="NIY13" s="93"/>
      <c r="NIZ13" s="93"/>
      <c r="NJA13" s="93"/>
      <c r="NJB13" s="93"/>
      <c r="NJC13" s="93"/>
      <c r="NJD13" s="93"/>
      <c r="NJE13" s="93"/>
      <c r="NJF13" s="93"/>
      <c r="NJG13" s="93"/>
      <c r="NJH13" s="93"/>
      <c r="NJI13" s="93"/>
      <c r="NJJ13" s="93"/>
      <c r="NJK13" s="93"/>
      <c r="NJL13" s="93"/>
      <c r="NJM13" s="93"/>
      <c r="NJN13" s="93"/>
      <c r="NJO13" s="93"/>
      <c r="NJP13" s="93"/>
      <c r="NJQ13" s="93"/>
      <c r="NJR13" s="93"/>
      <c r="NJS13" s="93"/>
      <c r="NJT13" s="93"/>
      <c r="NJU13" s="93"/>
      <c r="NJV13" s="93"/>
      <c r="NJW13" s="93"/>
      <c r="NJX13" s="93"/>
      <c r="NJY13" s="93"/>
      <c r="NJZ13" s="93"/>
      <c r="NKA13" s="93"/>
      <c r="NKB13" s="93"/>
      <c r="NKC13" s="93"/>
      <c r="NKD13" s="93"/>
      <c r="NKE13" s="93"/>
      <c r="NKF13" s="93"/>
      <c r="NKG13" s="93"/>
      <c r="NKH13" s="93"/>
      <c r="NKI13" s="93"/>
      <c r="NKJ13" s="93"/>
      <c r="NKK13" s="93"/>
      <c r="NKL13" s="93"/>
      <c r="NKM13" s="93"/>
      <c r="NKN13" s="93"/>
      <c r="NKO13" s="93"/>
      <c r="NKP13" s="93"/>
      <c r="NKQ13" s="93"/>
      <c r="NKR13" s="93"/>
      <c r="NKS13" s="93"/>
      <c r="NKT13" s="93"/>
      <c r="NKU13" s="93"/>
      <c r="NKV13" s="93"/>
      <c r="NKW13" s="93"/>
      <c r="NKX13" s="93"/>
      <c r="NKY13" s="93"/>
      <c r="NKZ13" s="93"/>
      <c r="NLA13" s="93"/>
      <c r="NLB13" s="93"/>
      <c r="NLC13" s="93"/>
      <c r="NLD13" s="93"/>
      <c r="NLE13" s="93"/>
      <c r="NLF13" s="93"/>
      <c r="NLG13" s="93"/>
      <c r="NLH13" s="93"/>
      <c r="NLI13" s="93"/>
      <c r="NLJ13" s="93"/>
      <c r="NLK13" s="93"/>
      <c r="NLL13" s="93"/>
      <c r="NLM13" s="93"/>
      <c r="NLN13" s="93"/>
      <c r="NLO13" s="93"/>
      <c r="NLP13" s="93"/>
      <c r="NLQ13" s="93"/>
      <c r="NLR13" s="93"/>
      <c r="NLS13" s="93"/>
      <c r="NLT13" s="93"/>
      <c r="NLU13" s="93"/>
      <c r="NLV13" s="93"/>
      <c r="NLW13" s="93"/>
      <c r="NLX13" s="93"/>
      <c r="NLY13" s="93"/>
      <c r="NLZ13" s="93"/>
      <c r="NMA13" s="93"/>
      <c r="NMB13" s="93"/>
      <c r="NMC13" s="93"/>
      <c r="NMD13" s="93"/>
      <c r="NME13" s="93"/>
      <c r="NMF13" s="93"/>
      <c r="NMG13" s="93"/>
      <c r="NMH13" s="93"/>
      <c r="NMI13" s="93"/>
      <c r="NMJ13" s="93"/>
      <c r="NMK13" s="93"/>
      <c r="NML13" s="93"/>
      <c r="NMM13" s="93"/>
      <c r="NMN13" s="93"/>
      <c r="NMO13" s="93"/>
      <c r="NMP13" s="93"/>
      <c r="NMQ13" s="93"/>
      <c r="NMR13" s="93"/>
      <c r="NMS13" s="93"/>
      <c r="NMT13" s="93"/>
      <c r="NMU13" s="93"/>
      <c r="NMV13" s="93"/>
      <c r="NMW13" s="93"/>
      <c r="NMX13" s="93"/>
      <c r="NMY13" s="93"/>
      <c r="NMZ13" s="93"/>
      <c r="NNA13" s="93"/>
      <c r="NNB13" s="93"/>
      <c r="NNC13" s="93"/>
      <c r="NND13" s="93"/>
      <c r="NNE13" s="93"/>
      <c r="NNF13" s="93"/>
      <c r="NNG13" s="93"/>
      <c r="NNH13" s="93"/>
      <c r="NNI13" s="93"/>
      <c r="NNJ13" s="93"/>
      <c r="NNK13" s="93"/>
      <c r="NNL13" s="93"/>
      <c r="NNM13" s="93"/>
      <c r="NNN13" s="93"/>
      <c r="NNO13" s="93"/>
      <c r="NNP13" s="93"/>
      <c r="NNQ13" s="93"/>
      <c r="NNR13" s="93"/>
      <c r="NNS13" s="93"/>
      <c r="NNT13" s="93"/>
      <c r="NNU13" s="93"/>
      <c r="NNV13" s="93"/>
      <c r="NNW13" s="93"/>
      <c r="NNX13" s="93"/>
      <c r="NNY13" s="93"/>
      <c r="NNZ13" s="93"/>
      <c r="NOA13" s="93"/>
      <c r="NOB13" s="93"/>
      <c r="NOC13" s="93"/>
      <c r="NOD13" s="93"/>
      <c r="NOE13" s="93"/>
      <c r="NOF13" s="93"/>
      <c r="NOG13" s="93"/>
      <c r="NOH13" s="93"/>
      <c r="NOI13" s="93"/>
      <c r="NOJ13" s="93"/>
      <c r="NOK13" s="93"/>
      <c r="NOL13" s="93"/>
      <c r="NOM13" s="93"/>
      <c r="NON13" s="93"/>
      <c r="NOO13" s="93"/>
      <c r="NOP13" s="93"/>
      <c r="NOQ13" s="93"/>
      <c r="NOR13" s="93"/>
      <c r="NOS13" s="93"/>
      <c r="NOT13" s="93"/>
      <c r="NOU13" s="93"/>
      <c r="NOV13" s="93"/>
      <c r="NOW13" s="93"/>
      <c r="NOX13" s="93"/>
      <c r="NOY13" s="93"/>
      <c r="NOZ13" s="93"/>
      <c r="NPA13" s="93"/>
      <c r="NPB13" s="93"/>
      <c r="NPC13" s="93"/>
      <c r="NPD13" s="93"/>
      <c r="NPE13" s="93"/>
      <c r="NPF13" s="93"/>
      <c r="NPG13" s="93"/>
      <c r="NPH13" s="93"/>
      <c r="NPI13" s="93"/>
      <c r="NPJ13" s="93"/>
      <c r="NPK13" s="93"/>
      <c r="NPL13" s="93"/>
      <c r="NPM13" s="93"/>
      <c r="NPN13" s="93"/>
      <c r="NPO13" s="93"/>
      <c r="NPP13" s="93"/>
      <c r="NPQ13" s="93"/>
      <c r="NPR13" s="93"/>
      <c r="NPS13" s="93"/>
      <c r="NPT13" s="93"/>
      <c r="NPU13" s="93"/>
      <c r="NPV13" s="93"/>
      <c r="NPW13" s="93"/>
      <c r="NPX13" s="93"/>
      <c r="NPY13" s="93"/>
      <c r="NPZ13" s="93"/>
      <c r="NQA13" s="93"/>
      <c r="NQB13" s="93"/>
      <c r="NQC13" s="93"/>
      <c r="NQD13" s="93"/>
      <c r="NQE13" s="93"/>
      <c r="NQF13" s="93"/>
      <c r="NQG13" s="93"/>
      <c r="NQH13" s="93"/>
      <c r="NQI13" s="93"/>
      <c r="NQJ13" s="93"/>
      <c r="NQK13" s="93"/>
      <c r="NQL13" s="93"/>
      <c r="NQM13" s="93"/>
      <c r="NQN13" s="93"/>
      <c r="NQO13" s="93"/>
      <c r="NQP13" s="93"/>
      <c r="NQQ13" s="93"/>
      <c r="NQR13" s="93"/>
      <c r="NQS13" s="93"/>
      <c r="NQT13" s="93"/>
      <c r="NQU13" s="93"/>
      <c r="NQV13" s="93"/>
      <c r="NQW13" s="93"/>
      <c r="NQX13" s="93"/>
      <c r="NQY13" s="93"/>
      <c r="NQZ13" s="93"/>
      <c r="NRA13" s="93"/>
      <c r="NRB13" s="93"/>
      <c r="NRC13" s="93"/>
      <c r="NRD13" s="93"/>
      <c r="NRE13" s="93"/>
      <c r="NRF13" s="93"/>
      <c r="NRG13" s="93"/>
      <c r="NRH13" s="93"/>
      <c r="NRI13" s="93"/>
      <c r="NRJ13" s="93"/>
      <c r="NRK13" s="93"/>
      <c r="NRL13" s="93"/>
      <c r="NRM13" s="93"/>
      <c r="NRN13" s="93"/>
      <c r="NRO13" s="93"/>
      <c r="NRP13" s="93"/>
      <c r="NRQ13" s="93"/>
      <c r="NRR13" s="93"/>
      <c r="NRS13" s="93"/>
      <c r="NRT13" s="93"/>
      <c r="NRU13" s="93"/>
      <c r="NRV13" s="93"/>
      <c r="NRW13" s="93"/>
      <c r="NRX13" s="93"/>
      <c r="NRY13" s="93"/>
      <c r="NRZ13" s="93"/>
      <c r="NSA13" s="93"/>
      <c r="NSB13" s="93"/>
      <c r="NSC13" s="93"/>
      <c r="NSD13" s="93"/>
      <c r="NSE13" s="93"/>
      <c r="NSF13" s="93"/>
      <c r="NSG13" s="93"/>
      <c r="NSH13" s="93"/>
      <c r="NSI13" s="93"/>
      <c r="NSJ13" s="93"/>
      <c r="NSK13" s="93"/>
      <c r="NSL13" s="93"/>
      <c r="NSM13" s="93"/>
      <c r="NSN13" s="93"/>
      <c r="NSO13" s="93"/>
      <c r="NSP13" s="93"/>
      <c r="NSQ13" s="93"/>
      <c r="NSR13" s="93"/>
      <c r="NSS13" s="93"/>
      <c r="NST13" s="93"/>
      <c r="NSU13" s="93"/>
      <c r="NSV13" s="93"/>
      <c r="NSW13" s="93"/>
      <c r="NSX13" s="93"/>
      <c r="NSY13" s="93"/>
      <c r="NSZ13" s="93"/>
      <c r="NTA13" s="93"/>
      <c r="NTB13" s="93"/>
      <c r="NTC13" s="93"/>
      <c r="NTD13" s="93"/>
      <c r="NTE13" s="93"/>
      <c r="NTF13" s="93"/>
      <c r="NTG13" s="93"/>
      <c r="NTH13" s="93"/>
      <c r="NTI13" s="93"/>
      <c r="NTJ13" s="93"/>
      <c r="NTK13" s="93"/>
      <c r="NTL13" s="93"/>
      <c r="NTM13" s="93"/>
      <c r="NTN13" s="93"/>
      <c r="NTO13" s="93"/>
      <c r="NTP13" s="93"/>
      <c r="NTQ13" s="93"/>
      <c r="NTR13" s="93"/>
      <c r="NTS13" s="93"/>
      <c r="NTT13" s="93"/>
      <c r="NTU13" s="93"/>
      <c r="NTV13" s="93"/>
      <c r="NTW13" s="93"/>
      <c r="NTX13" s="93"/>
      <c r="NTY13" s="93"/>
      <c r="NTZ13" s="93"/>
      <c r="NUA13" s="93"/>
      <c r="NUB13" s="93"/>
      <c r="NUC13" s="93"/>
      <c r="NUD13" s="93"/>
      <c r="NUE13" s="93"/>
      <c r="NUF13" s="93"/>
      <c r="NUG13" s="93"/>
      <c r="NUH13" s="93"/>
      <c r="NUI13" s="93"/>
      <c r="NUJ13" s="93"/>
      <c r="NUK13" s="93"/>
      <c r="NUL13" s="93"/>
      <c r="NUM13" s="93"/>
      <c r="NUN13" s="93"/>
      <c r="NUO13" s="93"/>
      <c r="NUP13" s="93"/>
      <c r="NUQ13" s="93"/>
      <c r="NUR13" s="93"/>
      <c r="NUS13" s="93"/>
      <c r="NUT13" s="93"/>
      <c r="NUU13" s="93"/>
      <c r="NUV13" s="93"/>
      <c r="NUW13" s="93"/>
      <c r="NUX13" s="93"/>
      <c r="NUY13" s="93"/>
      <c r="NUZ13" s="93"/>
      <c r="NVA13" s="93"/>
      <c r="NVB13" s="93"/>
      <c r="NVC13" s="93"/>
      <c r="NVD13" s="93"/>
      <c r="NVE13" s="93"/>
      <c r="NVF13" s="93"/>
      <c r="NVG13" s="93"/>
      <c r="NVH13" s="93"/>
      <c r="NVI13" s="93"/>
      <c r="NVJ13" s="93"/>
      <c r="NVK13" s="93"/>
      <c r="NVL13" s="93"/>
      <c r="NVM13" s="93"/>
      <c r="NVN13" s="93"/>
      <c r="NVO13" s="93"/>
      <c r="NVP13" s="93"/>
      <c r="NVQ13" s="93"/>
      <c r="NVR13" s="93"/>
      <c r="NVS13" s="93"/>
      <c r="NVT13" s="93"/>
      <c r="NVU13" s="93"/>
      <c r="NVV13" s="93"/>
      <c r="NVW13" s="93"/>
      <c r="NVX13" s="93"/>
      <c r="NVY13" s="93"/>
      <c r="NVZ13" s="93"/>
      <c r="NWA13" s="93"/>
      <c r="NWB13" s="93"/>
      <c r="NWC13" s="93"/>
      <c r="NWD13" s="93"/>
      <c r="NWE13" s="93"/>
      <c r="NWF13" s="93"/>
      <c r="NWG13" s="93"/>
      <c r="NWH13" s="93"/>
      <c r="NWI13" s="93"/>
      <c r="NWJ13" s="93"/>
      <c r="NWK13" s="93"/>
      <c r="NWL13" s="93"/>
      <c r="NWM13" s="93"/>
      <c r="NWN13" s="93"/>
      <c r="NWO13" s="93"/>
      <c r="NWP13" s="93"/>
      <c r="NWQ13" s="93"/>
      <c r="NWR13" s="93"/>
      <c r="NWS13" s="93"/>
      <c r="NWT13" s="93"/>
      <c r="NWU13" s="93"/>
      <c r="NWV13" s="93"/>
      <c r="NWW13" s="93"/>
      <c r="NWX13" s="93"/>
      <c r="NWY13" s="93"/>
      <c r="NWZ13" s="93"/>
      <c r="NXA13" s="93"/>
      <c r="NXB13" s="93"/>
      <c r="NXC13" s="93"/>
      <c r="NXD13" s="93"/>
      <c r="NXE13" s="93"/>
      <c r="NXF13" s="93"/>
      <c r="NXG13" s="93"/>
      <c r="NXH13" s="93"/>
      <c r="NXI13" s="93"/>
      <c r="NXJ13" s="93"/>
      <c r="NXK13" s="93"/>
      <c r="NXL13" s="93"/>
      <c r="NXM13" s="93"/>
      <c r="NXN13" s="93"/>
      <c r="NXO13" s="93"/>
      <c r="NXP13" s="93"/>
      <c r="NXQ13" s="93"/>
      <c r="NXR13" s="93"/>
      <c r="NXS13" s="93"/>
      <c r="NXT13" s="93"/>
      <c r="NXU13" s="93"/>
      <c r="NXV13" s="93"/>
      <c r="NXW13" s="93"/>
      <c r="NXX13" s="93"/>
      <c r="NXY13" s="93"/>
      <c r="NXZ13" s="93"/>
      <c r="NYA13" s="93"/>
      <c r="NYB13" s="93"/>
      <c r="NYC13" s="93"/>
      <c r="NYD13" s="93"/>
      <c r="NYE13" s="93"/>
      <c r="NYF13" s="93"/>
      <c r="NYG13" s="93"/>
      <c r="NYH13" s="93"/>
      <c r="NYI13" s="93"/>
      <c r="NYJ13" s="93"/>
      <c r="NYK13" s="93"/>
      <c r="NYL13" s="93"/>
      <c r="NYM13" s="93"/>
      <c r="NYN13" s="93"/>
      <c r="NYO13" s="93"/>
      <c r="NYP13" s="93"/>
      <c r="NYQ13" s="93"/>
      <c r="NYR13" s="93"/>
      <c r="NYS13" s="93"/>
      <c r="NYT13" s="93"/>
      <c r="NYU13" s="93"/>
      <c r="NYV13" s="93"/>
      <c r="NYW13" s="93"/>
      <c r="NYX13" s="93"/>
      <c r="NYY13" s="93"/>
      <c r="NYZ13" s="93"/>
      <c r="NZA13" s="93"/>
      <c r="NZB13" s="93"/>
      <c r="NZC13" s="93"/>
      <c r="NZD13" s="93"/>
      <c r="NZE13" s="93"/>
      <c r="NZF13" s="93"/>
      <c r="NZG13" s="93"/>
      <c r="NZH13" s="93"/>
      <c r="NZI13" s="93"/>
      <c r="NZJ13" s="93"/>
      <c r="NZK13" s="93"/>
      <c r="NZL13" s="93"/>
      <c r="NZM13" s="93"/>
      <c r="NZN13" s="93"/>
      <c r="NZO13" s="93"/>
      <c r="NZP13" s="93"/>
      <c r="NZQ13" s="93"/>
      <c r="NZR13" s="93"/>
      <c r="NZS13" s="93"/>
      <c r="NZT13" s="93"/>
      <c r="NZU13" s="93"/>
      <c r="NZV13" s="93"/>
      <c r="NZW13" s="93"/>
      <c r="NZX13" s="93"/>
      <c r="NZY13" s="93"/>
      <c r="NZZ13" s="93"/>
      <c r="OAA13" s="93"/>
      <c r="OAB13" s="93"/>
      <c r="OAC13" s="93"/>
      <c r="OAD13" s="93"/>
      <c r="OAE13" s="93"/>
      <c r="OAF13" s="93"/>
      <c r="OAG13" s="93"/>
      <c r="OAH13" s="93"/>
      <c r="OAI13" s="93"/>
      <c r="OAJ13" s="93"/>
      <c r="OAK13" s="93"/>
      <c r="OAL13" s="93"/>
      <c r="OAM13" s="93"/>
      <c r="OAN13" s="93"/>
      <c r="OAO13" s="93"/>
      <c r="OAP13" s="93"/>
      <c r="OAQ13" s="93"/>
      <c r="OAR13" s="93"/>
      <c r="OAS13" s="93"/>
      <c r="OAT13" s="93"/>
      <c r="OAU13" s="93"/>
      <c r="OAV13" s="93"/>
      <c r="OAW13" s="93"/>
      <c r="OAX13" s="93"/>
      <c r="OAY13" s="93"/>
      <c r="OAZ13" s="93"/>
      <c r="OBA13" s="93"/>
      <c r="OBB13" s="93"/>
      <c r="OBC13" s="93"/>
      <c r="OBD13" s="93"/>
      <c r="OBE13" s="93"/>
      <c r="OBF13" s="93"/>
      <c r="OBG13" s="93"/>
      <c r="OBH13" s="93"/>
      <c r="OBI13" s="93"/>
      <c r="OBJ13" s="93"/>
      <c r="OBK13" s="93"/>
      <c r="OBL13" s="93"/>
      <c r="OBM13" s="93"/>
      <c r="OBN13" s="93"/>
      <c r="OBO13" s="93"/>
      <c r="OBP13" s="93"/>
      <c r="OBQ13" s="93"/>
      <c r="OBR13" s="93"/>
      <c r="OBS13" s="93"/>
      <c r="OBT13" s="93"/>
      <c r="OBU13" s="93"/>
      <c r="OBV13" s="93"/>
      <c r="OBW13" s="93"/>
      <c r="OBX13" s="93"/>
      <c r="OBY13" s="93"/>
      <c r="OBZ13" s="93"/>
      <c r="OCA13" s="93"/>
      <c r="OCB13" s="93"/>
      <c r="OCC13" s="93"/>
      <c r="OCD13" s="93"/>
      <c r="OCE13" s="93"/>
      <c r="OCF13" s="93"/>
      <c r="OCG13" s="93"/>
      <c r="OCH13" s="93"/>
      <c r="OCI13" s="93"/>
      <c r="OCJ13" s="93"/>
      <c r="OCK13" s="93"/>
      <c r="OCL13" s="93"/>
      <c r="OCM13" s="93"/>
      <c r="OCN13" s="93"/>
      <c r="OCO13" s="93"/>
      <c r="OCP13" s="93"/>
      <c r="OCQ13" s="93"/>
      <c r="OCR13" s="93"/>
      <c r="OCS13" s="93"/>
      <c r="OCT13" s="93"/>
      <c r="OCU13" s="93"/>
      <c r="OCV13" s="93"/>
      <c r="OCW13" s="93"/>
      <c r="OCX13" s="93"/>
      <c r="OCY13" s="93"/>
      <c r="OCZ13" s="93"/>
      <c r="ODA13" s="93"/>
      <c r="ODB13" s="93"/>
      <c r="ODC13" s="93"/>
      <c r="ODD13" s="93"/>
      <c r="ODE13" s="93"/>
      <c r="ODF13" s="93"/>
      <c r="ODG13" s="93"/>
      <c r="ODH13" s="93"/>
      <c r="ODI13" s="93"/>
      <c r="ODJ13" s="93"/>
      <c r="ODK13" s="93"/>
      <c r="ODL13" s="93"/>
      <c r="ODM13" s="93"/>
      <c r="ODN13" s="93"/>
      <c r="ODO13" s="93"/>
      <c r="ODP13" s="93"/>
      <c r="ODQ13" s="93"/>
      <c r="ODR13" s="93"/>
      <c r="ODS13" s="93"/>
      <c r="ODT13" s="93"/>
      <c r="ODU13" s="93"/>
      <c r="ODV13" s="93"/>
      <c r="ODW13" s="93"/>
      <c r="ODX13" s="93"/>
      <c r="ODY13" s="93"/>
      <c r="ODZ13" s="93"/>
      <c r="OEA13" s="93"/>
      <c r="OEB13" s="93"/>
      <c r="OEC13" s="93"/>
      <c r="OED13" s="93"/>
      <c r="OEE13" s="93"/>
      <c r="OEF13" s="93"/>
      <c r="OEG13" s="93"/>
      <c r="OEH13" s="93"/>
      <c r="OEI13" s="93"/>
      <c r="OEJ13" s="93"/>
      <c r="OEK13" s="93"/>
      <c r="OEL13" s="93"/>
      <c r="OEM13" s="93"/>
      <c r="OEN13" s="93"/>
      <c r="OEO13" s="93"/>
      <c r="OEP13" s="93"/>
      <c r="OEQ13" s="93"/>
      <c r="OER13" s="93"/>
      <c r="OES13" s="93"/>
      <c r="OET13" s="93"/>
      <c r="OEU13" s="93"/>
      <c r="OEV13" s="93"/>
      <c r="OEW13" s="93"/>
      <c r="OEX13" s="93"/>
      <c r="OEY13" s="93"/>
      <c r="OEZ13" s="93"/>
      <c r="OFA13" s="93"/>
      <c r="OFB13" s="93"/>
      <c r="OFC13" s="93"/>
      <c r="OFD13" s="93"/>
      <c r="OFE13" s="93"/>
      <c r="OFF13" s="93"/>
      <c r="OFG13" s="93"/>
      <c r="OFH13" s="93"/>
      <c r="OFI13" s="93"/>
      <c r="OFJ13" s="93"/>
      <c r="OFK13" s="93"/>
      <c r="OFL13" s="93"/>
      <c r="OFM13" s="93"/>
      <c r="OFN13" s="93"/>
      <c r="OFO13" s="93"/>
      <c r="OFP13" s="93"/>
      <c r="OFQ13" s="93"/>
      <c r="OFR13" s="93"/>
      <c r="OFS13" s="93"/>
      <c r="OFT13" s="93"/>
      <c r="OFU13" s="93"/>
      <c r="OFV13" s="93"/>
      <c r="OFW13" s="93"/>
      <c r="OFX13" s="93"/>
      <c r="OFY13" s="93"/>
      <c r="OFZ13" s="93"/>
      <c r="OGA13" s="93"/>
      <c r="OGB13" s="93"/>
      <c r="OGC13" s="93"/>
      <c r="OGD13" s="93"/>
      <c r="OGE13" s="93"/>
      <c r="OGF13" s="93"/>
      <c r="OGG13" s="93"/>
      <c r="OGH13" s="93"/>
      <c r="OGI13" s="93"/>
      <c r="OGJ13" s="93"/>
      <c r="OGK13" s="93"/>
      <c r="OGL13" s="93"/>
      <c r="OGM13" s="93"/>
      <c r="OGN13" s="93"/>
      <c r="OGO13" s="93"/>
      <c r="OGP13" s="93"/>
      <c r="OGQ13" s="93"/>
      <c r="OGR13" s="93"/>
      <c r="OGS13" s="93"/>
      <c r="OGT13" s="93"/>
      <c r="OGU13" s="93"/>
      <c r="OGV13" s="93"/>
      <c r="OGW13" s="93"/>
      <c r="OGX13" s="93"/>
      <c r="OGY13" s="93"/>
      <c r="OGZ13" s="93"/>
      <c r="OHA13" s="93"/>
      <c r="OHB13" s="93"/>
      <c r="OHC13" s="93"/>
      <c r="OHD13" s="93"/>
      <c r="OHE13" s="93"/>
      <c r="OHF13" s="93"/>
      <c r="OHG13" s="93"/>
      <c r="OHH13" s="93"/>
      <c r="OHI13" s="93"/>
      <c r="OHJ13" s="93"/>
      <c r="OHK13" s="93"/>
      <c r="OHL13" s="93"/>
      <c r="OHM13" s="93"/>
      <c r="OHN13" s="93"/>
      <c r="OHO13" s="93"/>
      <c r="OHP13" s="93"/>
      <c r="OHQ13" s="93"/>
      <c r="OHR13" s="93"/>
      <c r="OHS13" s="93"/>
      <c r="OHT13" s="93"/>
      <c r="OHU13" s="93"/>
      <c r="OHV13" s="93"/>
      <c r="OHW13" s="93"/>
      <c r="OHX13" s="93"/>
      <c r="OHY13" s="93"/>
      <c r="OHZ13" s="93"/>
      <c r="OIA13" s="93"/>
      <c r="OIB13" s="93"/>
      <c r="OIC13" s="93"/>
      <c r="OID13" s="93"/>
      <c r="OIE13" s="93"/>
      <c r="OIF13" s="93"/>
      <c r="OIG13" s="93"/>
      <c r="OIH13" s="93"/>
      <c r="OII13" s="93"/>
      <c r="OIJ13" s="93"/>
      <c r="OIK13" s="93"/>
      <c r="OIL13" s="93"/>
      <c r="OIM13" s="93"/>
      <c r="OIN13" s="93"/>
      <c r="OIO13" s="93"/>
      <c r="OIP13" s="93"/>
      <c r="OIQ13" s="93"/>
      <c r="OIR13" s="93"/>
      <c r="OIS13" s="93"/>
      <c r="OIT13" s="93"/>
      <c r="OIU13" s="93"/>
      <c r="OIV13" s="93"/>
      <c r="OIW13" s="93"/>
      <c r="OIX13" s="93"/>
      <c r="OIY13" s="93"/>
      <c r="OIZ13" s="93"/>
      <c r="OJA13" s="93"/>
      <c r="OJB13" s="93"/>
      <c r="OJC13" s="93"/>
      <c r="OJD13" s="93"/>
      <c r="OJE13" s="93"/>
      <c r="OJF13" s="93"/>
      <c r="OJG13" s="93"/>
      <c r="OJH13" s="93"/>
      <c r="OJI13" s="93"/>
      <c r="OJJ13" s="93"/>
      <c r="OJK13" s="93"/>
      <c r="OJL13" s="93"/>
      <c r="OJM13" s="93"/>
      <c r="OJN13" s="93"/>
      <c r="OJO13" s="93"/>
      <c r="OJP13" s="93"/>
      <c r="OJQ13" s="93"/>
      <c r="OJR13" s="93"/>
      <c r="OJS13" s="93"/>
      <c r="OJT13" s="93"/>
      <c r="OJU13" s="93"/>
      <c r="OJV13" s="93"/>
      <c r="OJW13" s="93"/>
      <c r="OJX13" s="93"/>
      <c r="OJY13" s="93"/>
      <c r="OJZ13" s="93"/>
      <c r="OKA13" s="93"/>
      <c r="OKB13" s="93"/>
      <c r="OKC13" s="93"/>
      <c r="OKD13" s="93"/>
      <c r="OKE13" s="93"/>
      <c r="OKF13" s="93"/>
      <c r="OKG13" s="93"/>
      <c r="OKH13" s="93"/>
      <c r="OKI13" s="93"/>
      <c r="OKJ13" s="93"/>
      <c r="OKK13" s="93"/>
      <c r="OKL13" s="93"/>
      <c r="OKM13" s="93"/>
      <c r="OKN13" s="93"/>
      <c r="OKO13" s="93"/>
      <c r="OKP13" s="93"/>
      <c r="OKQ13" s="93"/>
      <c r="OKR13" s="93"/>
      <c r="OKS13" s="93"/>
      <c r="OKT13" s="93"/>
      <c r="OKU13" s="93"/>
      <c r="OKV13" s="93"/>
      <c r="OKW13" s="93"/>
      <c r="OKX13" s="93"/>
      <c r="OKY13" s="93"/>
      <c r="OKZ13" s="93"/>
      <c r="OLA13" s="93"/>
      <c r="OLB13" s="93"/>
      <c r="OLC13" s="93"/>
      <c r="OLD13" s="93"/>
      <c r="OLE13" s="93"/>
      <c r="OLF13" s="93"/>
      <c r="OLG13" s="93"/>
      <c r="OLH13" s="93"/>
      <c r="OLI13" s="93"/>
      <c r="OLJ13" s="93"/>
      <c r="OLK13" s="93"/>
      <c r="OLL13" s="93"/>
      <c r="OLM13" s="93"/>
      <c r="OLN13" s="93"/>
      <c r="OLO13" s="93"/>
      <c r="OLP13" s="93"/>
      <c r="OLQ13" s="93"/>
      <c r="OLR13" s="93"/>
      <c r="OLS13" s="93"/>
      <c r="OLT13" s="93"/>
      <c r="OLU13" s="93"/>
      <c r="OLV13" s="93"/>
      <c r="OLW13" s="93"/>
      <c r="OLX13" s="93"/>
      <c r="OLY13" s="93"/>
      <c r="OLZ13" s="93"/>
      <c r="OMA13" s="93"/>
      <c r="OMB13" s="93"/>
      <c r="OMC13" s="93"/>
      <c r="OMD13" s="93"/>
      <c r="OME13" s="93"/>
      <c r="OMF13" s="93"/>
      <c r="OMG13" s="93"/>
      <c r="OMH13" s="93"/>
      <c r="OMI13" s="93"/>
      <c r="OMJ13" s="93"/>
      <c r="OMK13" s="93"/>
      <c r="OML13" s="93"/>
      <c r="OMM13" s="93"/>
      <c r="OMN13" s="93"/>
      <c r="OMO13" s="93"/>
      <c r="OMP13" s="93"/>
      <c r="OMQ13" s="93"/>
      <c r="OMR13" s="93"/>
      <c r="OMS13" s="93"/>
      <c r="OMT13" s="93"/>
      <c r="OMU13" s="93"/>
      <c r="OMV13" s="93"/>
      <c r="OMW13" s="93"/>
      <c r="OMX13" s="93"/>
      <c r="OMY13" s="93"/>
      <c r="OMZ13" s="93"/>
      <c r="ONA13" s="93"/>
      <c r="ONB13" s="93"/>
      <c r="ONC13" s="93"/>
      <c r="OND13" s="93"/>
      <c r="ONE13" s="93"/>
      <c r="ONF13" s="93"/>
      <c r="ONG13" s="93"/>
      <c r="ONH13" s="93"/>
      <c r="ONI13" s="93"/>
      <c r="ONJ13" s="93"/>
      <c r="ONK13" s="93"/>
      <c r="ONL13" s="93"/>
      <c r="ONM13" s="93"/>
      <c r="ONN13" s="93"/>
      <c r="ONO13" s="93"/>
      <c r="ONP13" s="93"/>
      <c r="ONQ13" s="93"/>
      <c r="ONR13" s="93"/>
      <c r="ONS13" s="93"/>
      <c r="ONT13" s="93"/>
      <c r="ONU13" s="93"/>
      <c r="ONV13" s="93"/>
      <c r="ONW13" s="93"/>
      <c r="ONX13" s="93"/>
      <c r="ONY13" s="93"/>
      <c r="ONZ13" s="93"/>
      <c r="OOA13" s="93"/>
      <c r="OOB13" s="93"/>
      <c r="OOC13" s="93"/>
      <c r="OOD13" s="93"/>
      <c r="OOE13" s="93"/>
      <c r="OOF13" s="93"/>
      <c r="OOG13" s="93"/>
      <c r="OOH13" s="93"/>
      <c r="OOI13" s="93"/>
      <c r="OOJ13" s="93"/>
      <c r="OOK13" s="93"/>
      <c r="OOL13" s="93"/>
      <c r="OOM13" s="93"/>
      <c r="OON13" s="93"/>
      <c r="OOO13" s="93"/>
      <c r="OOP13" s="93"/>
      <c r="OOQ13" s="93"/>
      <c r="OOR13" s="93"/>
      <c r="OOS13" s="93"/>
      <c r="OOT13" s="93"/>
      <c r="OOU13" s="93"/>
      <c r="OOV13" s="93"/>
      <c r="OOW13" s="93"/>
      <c r="OOX13" s="93"/>
      <c r="OOY13" s="93"/>
      <c r="OOZ13" s="93"/>
      <c r="OPA13" s="93"/>
      <c r="OPB13" s="93"/>
      <c r="OPC13" s="93"/>
      <c r="OPD13" s="93"/>
      <c r="OPE13" s="93"/>
      <c r="OPF13" s="93"/>
      <c r="OPG13" s="93"/>
      <c r="OPH13" s="93"/>
      <c r="OPI13" s="93"/>
      <c r="OPJ13" s="93"/>
      <c r="OPK13" s="93"/>
      <c r="OPL13" s="93"/>
      <c r="OPM13" s="93"/>
      <c r="OPN13" s="93"/>
      <c r="OPO13" s="93"/>
      <c r="OPP13" s="93"/>
      <c r="OPQ13" s="93"/>
      <c r="OPR13" s="93"/>
      <c r="OPS13" s="93"/>
      <c r="OPT13" s="93"/>
      <c r="OPU13" s="93"/>
      <c r="OPV13" s="93"/>
      <c r="OPW13" s="93"/>
      <c r="OPX13" s="93"/>
      <c r="OPY13" s="93"/>
      <c r="OPZ13" s="93"/>
      <c r="OQA13" s="93"/>
      <c r="OQB13" s="93"/>
      <c r="OQC13" s="93"/>
      <c r="OQD13" s="93"/>
      <c r="OQE13" s="93"/>
      <c r="OQF13" s="93"/>
      <c r="OQG13" s="93"/>
      <c r="OQH13" s="93"/>
      <c r="OQI13" s="93"/>
      <c r="OQJ13" s="93"/>
      <c r="OQK13" s="93"/>
      <c r="OQL13" s="93"/>
      <c r="OQM13" s="93"/>
      <c r="OQN13" s="93"/>
      <c r="OQO13" s="93"/>
      <c r="OQP13" s="93"/>
      <c r="OQQ13" s="93"/>
      <c r="OQR13" s="93"/>
      <c r="OQS13" s="93"/>
      <c r="OQT13" s="93"/>
      <c r="OQU13" s="93"/>
      <c r="OQV13" s="93"/>
      <c r="OQW13" s="93"/>
      <c r="OQX13" s="93"/>
      <c r="OQY13" s="93"/>
      <c r="OQZ13" s="93"/>
      <c r="ORA13" s="93"/>
      <c r="ORB13" s="93"/>
      <c r="ORC13" s="93"/>
      <c r="ORD13" s="93"/>
      <c r="ORE13" s="93"/>
      <c r="ORF13" s="93"/>
      <c r="ORG13" s="93"/>
      <c r="ORH13" s="93"/>
      <c r="ORI13" s="93"/>
      <c r="ORJ13" s="93"/>
      <c r="ORK13" s="93"/>
      <c r="ORL13" s="93"/>
      <c r="ORM13" s="93"/>
      <c r="ORN13" s="93"/>
      <c r="ORO13" s="93"/>
      <c r="ORP13" s="93"/>
      <c r="ORQ13" s="93"/>
      <c r="ORR13" s="93"/>
      <c r="ORS13" s="93"/>
      <c r="ORT13" s="93"/>
      <c r="ORU13" s="93"/>
      <c r="ORV13" s="93"/>
      <c r="ORW13" s="93"/>
      <c r="ORX13" s="93"/>
      <c r="ORY13" s="93"/>
      <c r="ORZ13" s="93"/>
      <c r="OSA13" s="93"/>
      <c r="OSB13" s="93"/>
      <c r="OSC13" s="93"/>
      <c r="OSD13" s="93"/>
      <c r="OSE13" s="93"/>
      <c r="OSF13" s="93"/>
      <c r="OSG13" s="93"/>
      <c r="OSH13" s="93"/>
      <c r="OSI13" s="93"/>
      <c r="OSJ13" s="93"/>
      <c r="OSK13" s="93"/>
      <c r="OSL13" s="93"/>
      <c r="OSM13" s="93"/>
      <c r="OSN13" s="93"/>
      <c r="OSO13" s="93"/>
      <c r="OSP13" s="93"/>
      <c r="OSQ13" s="93"/>
      <c r="OSR13" s="93"/>
      <c r="OSS13" s="93"/>
      <c r="OST13" s="93"/>
      <c r="OSU13" s="93"/>
      <c r="OSV13" s="93"/>
      <c r="OSW13" s="93"/>
      <c r="OSX13" s="93"/>
      <c r="OSY13" s="93"/>
      <c r="OSZ13" s="93"/>
      <c r="OTA13" s="93"/>
      <c r="OTB13" s="93"/>
      <c r="OTC13" s="93"/>
      <c r="OTD13" s="93"/>
      <c r="OTE13" s="93"/>
      <c r="OTF13" s="93"/>
      <c r="OTG13" s="93"/>
      <c r="OTH13" s="93"/>
      <c r="OTI13" s="93"/>
      <c r="OTJ13" s="93"/>
      <c r="OTK13" s="93"/>
      <c r="OTL13" s="93"/>
      <c r="OTM13" s="93"/>
      <c r="OTN13" s="93"/>
      <c r="OTO13" s="93"/>
      <c r="OTP13" s="93"/>
      <c r="OTQ13" s="93"/>
      <c r="OTR13" s="93"/>
      <c r="OTS13" s="93"/>
      <c r="OTT13" s="93"/>
      <c r="OTU13" s="93"/>
      <c r="OTV13" s="93"/>
      <c r="OTW13" s="93"/>
      <c r="OTX13" s="93"/>
      <c r="OTY13" s="93"/>
      <c r="OTZ13" s="93"/>
      <c r="OUA13" s="93"/>
      <c r="OUB13" s="93"/>
      <c r="OUC13" s="93"/>
      <c r="OUD13" s="93"/>
      <c r="OUE13" s="93"/>
      <c r="OUF13" s="93"/>
      <c r="OUG13" s="93"/>
      <c r="OUH13" s="93"/>
      <c r="OUI13" s="93"/>
      <c r="OUJ13" s="93"/>
      <c r="OUK13" s="93"/>
      <c r="OUL13" s="93"/>
      <c r="OUM13" s="93"/>
      <c r="OUN13" s="93"/>
      <c r="OUO13" s="93"/>
      <c r="OUP13" s="93"/>
      <c r="OUQ13" s="93"/>
      <c r="OUR13" s="93"/>
      <c r="OUS13" s="93"/>
      <c r="OUT13" s="93"/>
      <c r="OUU13" s="93"/>
      <c r="OUV13" s="93"/>
      <c r="OUW13" s="93"/>
      <c r="OUX13" s="93"/>
      <c r="OUY13" s="93"/>
      <c r="OUZ13" s="93"/>
      <c r="OVA13" s="93"/>
      <c r="OVB13" s="93"/>
      <c r="OVC13" s="93"/>
      <c r="OVD13" s="93"/>
      <c r="OVE13" s="93"/>
      <c r="OVF13" s="93"/>
      <c r="OVG13" s="93"/>
      <c r="OVH13" s="93"/>
      <c r="OVI13" s="93"/>
      <c r="OVJ13" s="93"/>
      <c r="OVK13" s="93"/>
      <c r="OVL13" s="93"/>
      <c r="OVM13" s="93"/>
      <c r="OVN13" s="93"/>
      <c r="OVO13" s="93"/>
      <c r="OVP13" s="93"/>
      <c r="OVQ13" s="93"/>
      <c r="OVR13" s="93"/>
      <c r="OVS13" s="93"/>
      <c r="OVT13" s="93"/>
      <c r="OVU13" s="93"/>
      <c r="OVV13" s="93"/>
      <c r="OVW13" s="93"/>
      <c r="OVX13" s="93"/>
      <c r="OVY13" s="93"/>
      <c r="OVZ13" s="93"/>
      <c r="OWA13" s="93"/>
      <c r="OWB13" s="93"/>
      <c r="OWC13" s="93"/>
      <c r="OWD13" s="93"/>
      <c r="OWE13" s="93"/>
      <c r="OWF13" s="93"/>
      <c r="OWG13" s="93"/>
      <c r="OWH13" s="93"/>
      <c r="OWI13" s="93"/>
      <c r="OWJ13" s="93"/>
      <c r="OWK13" s="93"/>
      <c r="OWL13" s="93"/>
      <c r="OWM13" s="93"/>
      <c r="OWN13" s="93"/>
      <c r="OWO13" s="93"/>
      <c r="OWP13" s="93"/>
      <c r="OWQ13" s="93"/>
      <c r="OWR13" s="93"/>
      <c r="OWS13" s="93"/>
      <c r="OWT13" s="93"/>
      <c r="OWU13" s="93"/>
      <c r="OWV13" s="93"/>
      <c r="OWW13" s="93"/>
      <c r="OWX13" s="93"/>
      <c r="OWY13" s="93"/>
      <c r="OWZ13" s="93"/>
      <c r="OXA13" s="93"/>
      <c r="OXB13" s="93"/>
      <c r="OXC13" s="93"/>
      <c r="OXD13" s="93"/>
      <c r="OXE13" s="93"/>
      <c r="OXF13" s="93"/>
      <c r="OXG13" s="93"/>
      <c r="OXH13" s="93"/>
      <c r="OXI13" s="93"/>
      <c r="OXJ13" s="93"/>
      <c r="OXK13" s="93"/>
      <c r="OXL13" s="93"/>
      <c r="OXM13" s="93"/>
      <c r="OXN13" s="93"/>
      <c r="OXO13" s="93"/>
      <c r="OXP13" s="93"/>
      <c r="OXQ13" s="93"/>
      <c r="OXR13" s="93"/>
      <c r="OXS13" s="93"/>
      <c r="OXT13" s="93"/>
      <c r="OXU13" s="93"/>
      <c r="OXV13" s="93"/>
      <c r="OXW13" s="93"/>
      <c r="OXX13" s="93"/>
      <c r="OXY13" s="93"/>
      <c r="OXZ13" s="93"/>
      <c r="OYA13" s="93"/>
      <c r="OYB13" s="93"/>
      <c r="OYC13" s="93"/>
      <c r="OYD13" s="93"/>
      <c r="OYE13" s="93"/>
      <c r="OYF13" s="93"/>
      <c r="OYG13" s="93"/>
      <c r="OYH13" s="93"/>
      <c r="OYI13" s="93"/>
      <c r="OYJ13" s="93"/>
      <c r="OYK13" s="93"/>
      <c r="OYL13" s="93"/>
      <c r="OYM13" s="93"/>
      <c r="OYN13" s="93"/>
      <c r="OYO13" s="93"/>
      <c r="OYP13" s="93"/>
      <c r="OYQ13" s="93"/>
      <c r="OYR13" s="93"/>
      <c r="OYS13" s="93"/>
      <c r="OYT13" s="93"/>
      <c r="OYU13" s="93"/>
      <c r="OYV13" s="93"/>
      <c r="OYW13" s="93"/>
      <c r="OYX13" s="93"/>
      <c r="OYY13" s="93"/>
      <c r="OYZ13" s="93"/>
      <c r="OZA13" s="93"/>
      <c r="OZB13" s="93"/>
      <c r="OZC13" s="93"/>
      <c r="OZD13" s="93"/>
      <c r="OZE13" s="93"/>
      <c r="OZF13" s="93"/>
      <c r="OZG13" s="93"/>
      <c r="OZH13" s="93"/>
      <c r="OZI13" s="93"/>
      <c r="OZJ13" s="93"/>
      <c r="OZK13" s="93"/>
      <c r="OZL13" s="93"/>
      <c r="OZM13" s="93"/>
      <c r="OZN13" s="93"/>
      <c r="OZO13" s="93"/>
      <c r="OZP13" s="93"/>
      <c r="OZQ13" s="93"/>
      <c r="OZR13" s="93"/>
      <c r="OZS13" s="93"/>
      <c r="OZT13" s="93"/>
      <c r="OZU13" s="93"/>
      <c r="OZV13" s="93"/>
      <c r="OZW13" s="93"/>
      <c r="OZX13" s="93"/>
      <c r="OZY13" s="93"/>
      <c r="OZZ13" s="93"/>
      <c r="PAA13" s="93"/>
      <c r="PAB13" s="93"/>
      <c r="PAC13" s="93"/>
      <c r="PAD13" s="93"/>
      <c r="PAE13" s="93"/>
      <c r="PAF13" s="93"/>
      <c r="PAG13" s="93"/>
      <c r="PAH13" s="93"/>
      <c r="PAI13" s="93"/>
      <c r="PAJ13" s="93"/>
      <c r="PAK13" s="93"/>
      <c r="PAL13" s="93"/>
      <c r="PAM13" s="93"/>
      <c r="PAN13" s="93"/>
      <c r="PAO13" s="93"/>
      <c r="PAP13" s="93"/>
      <c r="PAQ13" s="93"/>
      <c r="PAR13" s="93"/>
      <c r="PAS13" s="93"/>
      <c r="PAT13" s="93"/>
      <c r="PAU13" s="93"/>
      <c r="PAV13" s="93"/>
      <c r="PAW13" s="93"/>
      <c r="PAX13" s="93"/>
      <c r="PAY13" s="93"/>
      <c r="PAZ13" s="93"/>
      <c r="PBA13" s="93"/>
      <c r="PBB13" s="93"/>
      <c r="PBC13" s="93"/>
      <c r="PBD13" s="93"/>
      <c r="PBE13" s="93"/>
      <c r="PBF13" s="93"/>
      <c r="PBG13" s="93"/>
      <c r="PBH13" s="93"/>
      <c r="PBI13" s="93"/>
      <c r="PBJ13" s="93"/>
      <c r="PBK13" s="93"/>
      <c r="PBL13" s="93"/>
      <c r="PBM13" s="93"/>
      <c r="PBN13" s="93"/>
      <c r="PBO13" s="93"/>
      <c r="PBP13" s="93"/>
      <c r="PBQ13" s="93"/>
      <c r="PBR13" s="93"/>
      <c r="PBS13" s="93"/>
      <c r="PBT13" s="93"/>
      <c r="PBU13" s="93"/>
      <c r="PBV13" s="93"/>
      <c r="PBW13" s="93"/>
      <c r="PBX13" s="93"/>
      <c r="PBY13" s="93"/>
      <c r="PBZ13" s="93"/>
      <c r="PCA13" s="93"/>
      <c r="PCB13" s="93"/>
      <c r="PCC13" s="93"/>
      <c r="PCD13" s="93"/>
      <c r="PCE13" s="93"/>
      <c r="PCF13" s="93"/>
      <c r="PCG13" s="93"/>
      <c r="PCH13" s="93"/>
      <c r="PCI13" s="93"/>
      <c r="PCJ13" s="93"/>
      <c r="PCK13" s="93"/>
      <c r="PCL13" s="93"/>
      <c r="PCM13" s="93"/>
      <c r="PCN13" s="93"/>
      <c r="PCO13" s="93"/>
      <c r="PCP13" s="93"/>
      <c r="PCQ13" s="93"/>
      <c r="PCR13" s="93"/>
      <c r="PCS13" s="93"/>
      <c r="PCT13" s="93"/>
      <c r="PCU13" s="93"/>
      <c r="PCV13" s="93"/>
      <c r="PCW13" s="93"/>
      <c r="PCX13" s="93"/>
      <c r="PCY13" s="93"/>
      <c r="PCZ13" s="93"/>
      <c r="PDA13" s="93"/>
      <c r="PDB13" s="93"/>
      <c r="PDC13" s="93"/>
      <c r="PDD13" s="93"/>
      <c r="PDE13" s="93"/>
      <c r="PDF13" s="93"/>
      <c r="PDG13" s="93"/>
      <c r="PDH13" s="93"/>
      <c r="PDI13" s="93"/>
      <c r="PDJ13" s="93"/>
      <c r="PDK13" s="93"/>
      <c r="PDL13" s="93"/>
      <c r="PDM13" s="93"/>
      <c r="PDN13" s="93"/>
      <c r="PDO13" s="93"/>
      <c r="PDP13" s="93"/>
      <c r="PDQ13" s="93"/>
      <c r="PDR13" s="93"/>
      <c r="PDS13" s="93"/>
      <c r="PDT13" s="93"/>
      <c r="PDU13" s="93"/>
      <c r="PDV13" s="93"/>
      <c r="PDW13" s="93"/>
      <c r="PDX13" s="93"/>
      <c r="PDY13" s="93"/>
      <c r="PDZ13" s="93"/>
      <c r="PEA13" s="93"/>
      <c r="PEB13" s="93"/>
      <c r="PEC13" s="93"/>
      <c r="PED13" s="93"/>
      <c r="PEE13" s="93"/>
      <c r="PEF13" s="93"/>
      <c r="PEG13" s="93"/>
      <c r="PEH13" s="93"/>
      <c r="PEI13" s="93"/>
      <c r="PEJ13" s="93"/>
      <c r="PEK13" s="93"/>
      <c r="PEL13" s="93"/>
      <c r="PEM13" s="93"/>
      <c r="PEN13" s="93"/>
      <c r="PEO13" s="93"/>
      <c r="PEP13" s="93"/>
      <c r="PEQ13" s="93"/>
      <c r="PER13" s="93"/>
      <c r="PES13" s="93"/>
      <c r="PET13" s="93"/>
      <c r="PEU13" s="93"/>
      <c r="PEV13" s="93"/>
      <c r="PEW13" s="93"/>
      <c r="PEX13" s="93"/>
      <c r="PEY13" s="93"/>
      <c r="PEZ13" s="93"/>
      <c r="PFA13" s="93"/>
      <c r="PFB13" s="93"/>
      <c r="PFC13" s="93"/>
      <c r="PFD13" s="93"/>
      <c r="PFE13" s="93"/>
      <c r="PFF13" s="93"/>
      <c r="PFG13" s="93"/>
      <c r="PFH13" s="93"/>
      <c r="PFI13" s="93"/>
      <c r="PFJ13" s="93"/>
      <c r="PFK13" s="93"/>
      <c r="PFL13" s="93"/>
      <c r="PFM13" s="93"/>
      <c r="PFN13" s="93"/>
      <c r="PFO13" s="93"/>
      <c r="PFP13" s="93"/>
      <c r="PFQ13" s="93"/>
      <c r="PFR13" s="93"/>
      <c r="PFS13" s="93"/>
      <c r="PFT13" s="93"/>
      <c r="PFU13" s="93"/>
      <c r="PFV13" s="93"/>
      <c r="PFW13" s="93"/>
      <c r="PFX13" s="93"/>
      <c r="PFY13" s="93"/>
      <c r="PFZ13" s="93"/>
      <c r="PGA13" s="93"/>
      <c r="PGB13" s="93"/>
      <c r="PGC13" s="93"/>
      <c r="PGD13" s="93"/>
      <c r="PGE13" s="93"/>
      <c r="PGF13" s="93"/>
      <c r="PGG13" s="93"/>
      <c r="PGH13" s="93"/>
      <c r="PGI13" s="93"/>
      <c r="PGJ13" s="93"/>
      <c r="PGK13" s="93"/>
      <c r="PGL13" s="93"/>
      <c r="PGM13" s="93"/>
      <c r="PGN13" s="93"/>
      <c r="PGO13" s="93"/>
      <c r="PGP13" s="93"/>
      <c r="PGQ13" s="93"/>
      <c r="PGR13" s="93"/>
      <c r="PGS13" s="93"/>
      <c r="PGT13" s="93"/>
      <c r="PGU13" s="93"/>
      <c r="PGV13" s="93"/>
      <c r="PGW13" s="93"/>
      <c r="PGX13" s="93"/>
      <c r="PGY13" s="93"/>
      <c r="PGZ13" s="93"/>
      <c r="PHA13" s="93"/>
      <c r="PHB13" s="93"/>
      <c r="PHC13" s="93"/>
      <c r="PHD13" s="93"/>
      <c r="PHE13" s="93"/>
      <c r="PHF13" s="93"/>
      <c r="PHG13" s="93"/>
      <c r="PHH13" s="93"/>
      <c r="PHI13" s="93"/>
      <c r="PHJ13" s="93"/>
      <c r="PHK13" s="93"/>
      <c r="PHL13" s="93"/>
      <c r="PHM13" s="93"/>
      <c r="PHN13" s="93"/>
      <c r="PHO13" s="93"/>
      <c r="PHP13" s="93"/>
      <c r="PHQ13" s="93"/>
      <c r="PHR13" s="93"/>
      <c r="PHS13" s="93"/>
      <c r="PHT13" s="93"/>
      <c r="PHU13" s="93"/>
      <c r="PHV13" s="93"/>
      <c r="PHW13" s="93"/>
      <c r="PHX13" s="93"/>
      <c r="PHY13" s="93"/>
      <c r="PHZ13" s="93"/>
      <c r="PIA13" s="93"/>
      <c r="PIB13" s="93"/>
      <c r="PIC13" s="93"/>
      <c r="PID13" s="93"/>
      <c r="PIE13" s="93"/>
      <c r="PIF13" s="93"/>
      <c r="PIG13" s="93"/>
      <c r="PIH13" s="93"/>
      <c r="PII13" s="93"/>
      <c r="PIJ13" s="93"/>
      <c r="PIK13" s="93"/>
      <c r="PIL13" s="93"/>
      <c r="PIM13" s="93"/>
      <c r="PIN13" s="93"/>
      <c r="PIO13" s="93"/>
      <c r="PIP13" s="93"/>
      <c r="PIQ13" s="93"/>
      <c r="PIR13" s="93"/>
      <c r="PIS13" s="93"/>
      <c r="PIT13" s="93"/>
      <c r="PIU13" s="93"/>
      <c r="PIV13" s="93"/>
      <c r="PIW13" s="93"/>
      <c r="PIX13" s="93"/>
      <c r="PIY13" s="93"/>
      <c r="PIZ13" s="93"/>
      <c r="PJA13" s="93"/>
      <c r="PJB13" s="93"/>
      <c r="PJC13" s="93"/>
      <c r="PJD13" s="93"/>
      <c r="PJE13" s="93"/>
      <c r="PJF13" s="93"/>
      <c r="PJG13" s="93"/>
      <c r="PJH13" s="93"/>
      <c r="PJI13" s="93"/>
      <c r="PJJ13" s="93"/>
      <c r="PJK13" s="93"/>
      <c r="PJL13" s="93"/>
      <c r="PJM13" s="93"/>
      <c r="PJN13" s="93"/>
      <c r="PJO13" s="93"/>
      <c r="PJP13" s="93"/>
      <c r="PJQ13" s="93"/>
      <c r="PJR13" s="93"/>
      <c r="PJS13" s="93"/>
      <c r="PJT13" s="93"/>
      <c r="PJU13" s="93"/>
      <c r="PJV13" s="93"/>
      <c r="PJW13" s="93"/>
      <c r="PJX13" s="93"/>
      <c r="PJY13" s="93"/>
      <c r="PJZ13" s="93"/>
      <c r="PKA13" s="93"/>
      <c r="PKB13" s="93"/>
      <c r="PKC13" s="93"/>
      <c r="PKD13" s="93"/>
      <c r="PKE13" s="93"/>
      <c r="PKF13" s="93"/>
      <c r="PKG13" s="93"/>
      <c r="PKH13" s="93"/>
      <c r="PKI13" s="93"/>
      <c r="PKJ13" s="93"/>
      <c r="PKK13" s="93"/>
      <c r="PKL13" s="93"/>
      <c r="PKM13" s="93"/>
      <c r="PKN13" s="93"/>
      <c r="PKO13" s="93"/>
      <c r="PKP13" s="93"/>
      <c r="PKQ13" s="93"/>
      <c r="PKR13" s="93"/>
      <c r="PKS13" s="93"/>
      <c r="PKT13" s="93"/>
      <c r="PKU13" s="93"/>
      <c r="PKV13" s="93"/>
      <c r="PKW13" s="93"/>
      <c r="PKX13" s="93"/>
      <c r="PKY13" s="93"/>
      <c r="PKZ13" s="93"/>
      <c r="PLA13" s="93"/>
      <c r="PLB13" s="93"/>
      <c r="PLC13" s="93"/>
      <c r="PLD13" s="93"/>
      <c r="PLE13" s="93"/>
      <c r="PLF13" s="93"/>
      <c r="PLG13" s="93"/>
      <c r="PLH13" s="93"/>
      <c r="PLI13" s="93"/>
      <c r="PLJ13" s="93"/>
      <c r="PLK13" s="93"/>
      <c r="PLL13" s="93"/>
      <c r="PLM13" s="93"/>
      <c r="PLN13" s="93"/>
      <c r="PLO13" s="93"/>
      <c r="PLP13" s="93"/>
      <c r="PLQ13" s="93"/>
      <c r="PLR13" s="93"/>
      <c r="PLS13" s="93"/>
      <c r="PLT13" s="93"/>
      <c r="PLU13" s="93"/>
      <c r="PLV13" s="93"/>
      <c r="PLW13" s="93"/>
      <c r="PLX13" s="93"/>
      <c r="PLY13" s="93"/>
      <c r="PLZ13" s="93"/>
      <c r="PMA13" s="93"/>
      <c r="PMB13" s="93"/>
      <c r="PMC13" s="93"/>
      <c r="PMD13" s="93"/>
      <c r="PME13" s="93"/>
      <c r="PMF13" s="93"/>
      <c r="PMG13" s="93"/>
      <c r="PMH13" s="93"/>
      <c r="PMI13" s="93"/>
      <c r="PMJ13" s="93"/>
      <c r="PMK13" s="93"/>
      <c r="PML13" s="93"/>
      <c r="PMM13" s="93"/>
      <c r="PMN13" s="93"/>
      <c r="PMO13" s="93"/>
      <c r="PMP13" s="93"/>
      <c r="PMQ13" s="93"/>
      <c r="PMR13" s="93"/>
      <c r="PMS13" s="93"/>
      <c r="PMT13" s="93"/>
      <c r="PMU13" s="93"/>
      <c r="PMV13" s="93"/>
      <c r="PMW13" s="93"/>
      <c r="PMX13" s="93"/>
      <c r="PMY13" s="93"/>
      <c r="PMZ13" s="93"/>
      <c r="PNA13" s="93"/>
      <c r="PNB13" s="93"/>
      <c r="PNC13" s="93"/>
      <c r="PND13" s="93"/>
      <c r="PNE13" s="93"/>
      <c r="PNF13" s="93"/>
      <c r="PNG13" s="93"/>
      <c r="PNH13" s="93"/>
      <c r="PNI13" s="93"/>
      <c r="PNJ13" s="93"/>
      <c r="PNK13" s="93"/>
      <c r="PNL13" s="93"/>
      <c r="PNM13" s="93"/>
      <c r="PNN13" s="93"/>
      <c r="PNO13" s="93"/>
      <c r="PNP13" s="93"/>
      <c r="PNQ13" s="93"/>
      <c r="PNR13" s="93"/>
      <c r="PNS13" s="93"/>
      <c r="PNT13" s="93"/>
      <c r="PNU13" s="93"/>
      <c r="PNV13" s="93"/>
      <c r="PNW13" s="93"/>
      <c r="PNX13" s="93"/>
      <c r="PNY13" s="93"/>
      <c r="PNZ13" s="93"/>
      <c r="POA13" s="93"/>
      <c r="POB13" s="93"/>
      <c r="POC13" s="93"/>
      <c r="POD13" s="93"/>
      <c r="POE13" s="93"/>
      <c r="POF13" s="93"/>
      <c r="POG13" s="93"/>
      <c r="POH13" s="93"/>
      <c r="POI13" s="93"/>
      <c r="POJ13" s="93"/>
      <c r="POK13" s="93"/>
      <c r="POL13" s="93"/>
      <c r="POM13" s="93"/>
      <c r="PON13" s="93"/>
      <c r="POO13" s="93"/>
      <c r="POP13" s="93"/>
      <c r="POQ13" s="93"/>
      <c r="POR13" s="93"/>
      <c r="POS13" s="93"/>
      <c r="POT13" s="93"/>
      <c r="POU13" s="93"/>
      <c r="POV13" s="93"/>
      <c r="POW13" s="93"/>
      <c r="POX13" s="93"/>
      <c r="POY13" s="93"/>
      <c r="POZ13" s="93"/>
      <c r="PPA13" s="93"/>
      <c r="PPB13" s="93"/>
      <c r="PPC13" s="93"/>
      <c r="PPD13" s="93"/>
      <c r="PPE13" s="93"/>
      <c r="PPF13" s="93"/>
      <c r="PPG13" s="93"/>
      <c r="PPH13" s="93"/>
      <c r="PPI13" s="93"/>
      <c r="PPJ13" s="93"/>
      <c r="PPK13" s="93"/>
      <c r="PPL13" s="93"/>
      <c r="PPM13" s="93"/>
      <c r="PPN13" s="93"/>
      <c r="PPO13" s="93"/>
      <c r="PPP13" s="93"/>
      <c r="PPQ13" s="93"/>
      <c r="PPR13" s="93"/>
      <c r="PPS13" s="93"/>
      <c r="PPT13" s="93"/>
      <c r="PPU13" s="93"/>
      <c r="PPV13" s="93"/>
      <c r="PPW13" s="93"/>
      <c r="PPX13" s="93"/>
      <c r="PPY13" s="93"/>
      <c r="PPZ13" s="93"/>
      <c r="PQA13" s="93"/>
      <c r="PQB13" s="93"/>
      <c r="PQC13" s="93"/>
      <c r="PQD13" s="93"/>
      <c r="PQE13" s="93"/>
      <c r="PQF13" s="93"/>
      <c r="PQG13" s="93"/>
      <c r="PQH13" s="93"/>
      <c r="PQI13" s="93"/>
      <c r="PQJ13" s="93"/>
      <c r="PQK13" s="93"/>
      <c r="PQL13" s="93"/>
      <c r="PQM13" s="93"/>
      <c r="PQN13" s="93"/>
      <c r="PQO13" s="93"/>
      <c r="PQP13" s="93"/>
      <c r="PQQ13" s="93"/>
      <c r="PQR13" s="93"/>
      <c r="PQS13" s="93"/>
      <c r="PQT13" s="93"/>
      <c r="PQU13" s="93"/>
      <c r="PQV13" s="93"/>
      <c r="PQW13" s="93"/>
      <c r="PQX13" s="93"/>
      <c r="PQY13" s="93"/>
      <c r="PQZ13" s="93"/>
      <c r="PRA13" s="93"/>
      <c r="PRB13" s="93"/>
      <c r="PRC13" s="93"/>
      <c r="PRD13" s="93"/>
      <c r="PRE13" s="93"/>
      <c r="PRF13" s="93"/>
      <c r="PRG13" s="93"/>
      <c r="PRH13" s="93"/>
      <c r="PRI13" s="93"/>
      <c r="PRJ13" s="93"/>
      <c r="PRK13" s="93"/>
      <c r="PRL13" s="93"/>
      <c r="PRM13" s="93"/>
      <c r="PRN13" s="93"/>
      <c r="PRO13" s="93"/>
      <c r="PRP13" s="93"/>
      <c r="PRQ13" s="93"/>
      <c r="PRR13" s="93"/>
      <c r="PRS13" s="93"/>
      <c r="PRT13" s="93"/>
      <c r="PRU13" s="93"/>
      <c r="PRV13" s="93"/>
      <c r="PRW13" s="93"/>
      <c r="PRX13" s="93"/>
      <c r="PRY13" s="93"/>
      <c r="PRZ13" s="93"/>
      <c r="PSA13" s="93"/>
      <c r="PSB13" s="93"/>
      <c r="PSC13" s="93"/>
      <c r="PSD13" s="93"/>
      <c r="PSE13" s="93"/>
      <c r="PSF13" s="93"/>
      <c r="PSG13" s="93"/>
      <c r="PSH13" s="93"/>
      <c r="PSI13" s="93"/>
      <c r="PSJ13" s="93"/>
      <c r="PSK13" s="93"/>
      <c r="PSL13" s="93"/>
      <c r="PSM13" s="93"/>
      <c r="PSN13" s="93"/>
      <c r="PSO13" s="93"/>
      <c r="PSP13" s="93"/>
      <c r="PSQ13" s="93"/>
      <c r="PSR13" s="93"/>
      <c r="PSS13" s="93"/>
      <c r="PST13" s="93"/>
      <c r="PSU13" s="93"/>
      <c r="PSV13" s="93"/>
      <c r="PSW13" s="93"/>
      <c r="PSX13" s="93"/>
      <c r="PSY13" s="93"/>
      <c r="PSZ13" s="93"/>
      <c r="PTA13" s="93"/>
      <c r="PTB13" s="93"/>
      <c r="PTC13" s="93"/>
      <c r="PTD13" s="93"/>
      <c r="PTE13" s="93"/>
      <c r="PTF13" s="93"/>
      <c r="PTG13" s="93"/>
      <c r="PTH13" s="93"/>
      <c r="PTI13" s="93"/>
      <c r="PTJ13" s="93"/>
      <c r="PTK13" s="93"/>
      <c r="PTL13" s="93"/>
      <c r="PTM13" s="93"/>
      <c r="PTN13" s="93"/>
      <c r="PTO13" s="93"/>
      <c r="PTP13" s="93"/>
      <c r="PTQ13" s="93"/>
      <c r="PTR13" s="93"/>
      <c r="PTS13" s="93"/>
      <c r="PTT13" s="93"/>
      <c r="PTU13" s="93"/>
      <c r="PTV13" s="93"/>
      <c r="PTW13" s="93"/>
      <c r="PTX13" s="93"/>
      <c r="PTY13" s="93"/>
      <c r="PTZ13" s="93"/>
      <c r="PUA13" s="93"/>
      <c r="PUB13" s="93"/>
      <c r="PUC13" s="93"/>
      <c r="PUD13" s="93"/>
      <c r="PUE13" s="93"/>
      <c r="PUF13" s="93"/>
      <c r="PUG13" s="93"/>
      <c r="PUH13" s="93"/>
      <c r="PUI13" s="93"/>
      <c r="PUJ13" s="93"/>
      <c r="PUK13" s="93"/>
      <c r="PUL13" s="93"/>
      <c r="PUM13" s="93"/>
      <c r="PUN13" s="93"/>
      <c r="PUO13" s="93"/>
      <c r="PUP13" s="93"/>
      <c r="PUQ13" s="93"/>
      <c r="PUR13" s="93"/>
      <c r="PUS13" s="93"/>
      <c r="PUT13" s="93"/>
      <c r="PUU13" s="93"/>
      <c r="PUV13" s="93"/>
      <c r="PUW13" s="93"/>
      <c r="PUX13" s="93"/>
      <c r="PUY13" s="93"/>
      <c r="PUZ13" s="93"/>
      <c r="PVA13" s="93"/>
      <c r="PVB13" s="93"/>
      <c r="PVC13" s="93"/>
      <c r="PVD13" s="93"/>
      <c r="PVE13" s="93"/>
      <c r="PVF13" s="93"/>
      <c r="PVG13" s="93"/>
      <c r="PVH13" s="93"/>
      <c r="PVI13" s="93"/>
      <c r="PVJ13" s="93"/>
      <c r="PVK13" s="93"/>
      <c r="PVL13" s="93"/>
      <c r="PVM13" s="93"/>
      <c r="PVN13" s="93"/>
      <c r="PVO13" s="93"/>
      <c r="PVP13" s="93"/>
      <c r="PVQ13" s="93"/>
      <c r="PVR13" s="93"/>
      <c r="PVS13" s="93"/>
      <c r="PVT13" s="93"/>
      <c r="PVU13" s="93"/>
      <c r="PVV13" s="93"/>
      <c r="PVW13" s="93"/>
      <c r="PVX13" s="93"/>
      <c r="PVY13" s="93"/>
      <c r="PVZ13" s="93"/>
      <c r="PWA13" s="93"/>
      <c r="PWB13" s="93"/>
      <c r="PWC13" s="93"/>
      <c r="PWD13" s="93"/>
      <c r="PWE13" s="93"/>
      <c r="PWF13" s="93"/>
      <c r="PWG13" s="93"/>
      <c r="PWH13" s="93"/>
      <c r="PWI13" s="93"/>
      <c r="PWJ13" s="93"/>
      <c r="PWK13" s="93"/>
      <c r="PWL13" s="93"/>
      <c r="PWM13" s="93"/>
      <c r="PWN13" s="93"/>
      <c r="PWO13" s="93"/>
      <c r="PWP13" s="93"/>
      <c r="PWQ13" s="93"/>
      <c r="PWR13" s="93"/>
      <c r="PWS13" s="93"/>
      <c r="PWT13" s="93"/>
      <c r="PWU13" s="93"/>
      <c r="PWV13" s="93"/>
      <c r="PWW13" s="93"/>
      <c r="PWX13" s="93"/>
      <c r="PWY13" s="93"/>
      <c r="PWZ13" s="93"/>
      <c r="PXA13" s="93"/>
      <c r="PXB13" s="93"/>
      <c r="PXC13" s="93"/>
      <c r="PXD13" s="93"/>
      <c r="PXE13" s="93"/>
      <c r="PXF13" s="93"/>
      <c r="PXG13" s="93"/>
      <c r="PXH13" s="93"/>
      <c r="PXI13" s="93"/>
      <c r="PXJ13" s="93"/>
      <c r="PXK13" s="93"/>
      <c r="PXL13" s="93"/>
      <c r="PXM13" s="93"/>
      <c r="PXN13" s="93"/>
      <c r="PXO13" s="93"/>
      <c r="PXP13" s="93"/>
      <c r="PXQ13" s="93"/>
      <c r="PXR13" s="93"/>
      <c r="PXS13" s="93"/>
      <c r="PXT13" s="93"/>
      <c r="PXU13" s="93"/>
      <c r="PXV13" s="93"/>
      <c r="PXW13" s="93"/>
      <c r="PXX13" s="93"/>
      <c r="PXY13" s="93"/>
      <c r="PXZ13" s="93"/>
      <c r="PYA13" s="93"/>
      <c r="PYB13" s="93"/>
      <c r="PYC13" s="93"/>
      <c r="PYD13" s="93"/>
      <c r="PYE13" s="93"/>
      <c r="PYF13" s="93"/>
      <c r="PYG13" s="93"/>
      <c r="PYH13" s="93"/>
      <c r="PYI13" s="93"/>
      <c r="PYJ13" s="93"/>
      <c r="PYK13" s="93"/>
      <c r="PYL13" s="93"/>
      <c r="PYM13" s="93"/>
      <c r="PYN13" s="93"/>
      <c r="PYO13" s="93"/>
      <c r="PYP13" s="93"/>
      <c r="PYQ13" s="93"/>
      <c r="PYR13" s="93"/>
      <c r="PYS13" s="93"/>
      <c r="PYT13" s="93"/>
      <c r="PYU13" s="93"/>
      <c r="PYV13" s="93"/>
      <c r="PYW13" s="93"/>
      <c r="PYX13" s="93"/>
      <c r="PYY13" s="93"/>
      <c r="PYZ13" s="93"/>
      <c r="PZA13" s="93"/>
      <c r="PZB13" s="93"/>
      <c r="PZC13" s="93"/>
      <c r="PZD13" s="93"/>
      <c r="PZE13" s="93"/>
      <c r="PZF13" s="93"/>
      <c r="PZG13" s="93"/>
      <c r="PZH13" s="93"/>
      <c r="PZI13" s="93"/>
      <c r="PZJ13" s="93"/>
      <c r="PZK13" s="93"/>
      <c r="PZL13" s="93"/>
      <c r="PZM13" s="93"/>
      <c r="PZN13" s="93"/>
      <c r="PZO13" s="93"/>
      <c r="PZP13" s="93"/>
      <c r="PZQ13" s="93"/>
      <c r="PZR13" s="93"/>
      <c r="PZS13" s="93"/>
      <c r="PZT13" s="93"/>
      <c r="PZU13" s="93"/>
      <c r="PZV13" s="93"/>
      <c r="PZW13" s="93"/>
      <c r="PZX13" s="93"/>
      <c r="PZY13" s="93"/>
      <c r="PZZ13" s="93"/>
      <c r="QAA13" s="93"/>
      <c r="QAB13" s="93"/>
      <c r="QAC13" s="93"/>
      <c r="QAD13" s="93"/>
      <c r="QAE13" s="93"/>
      <c r="QAF13" s="93"/>
      <c r="QAG13" s="93"/>
      <c r="QAH13" s="93"/>
      <c r="QAI13" s="93"/>
      <c r="QAJ13" s="93"/>
      <c r="QAK13" s="93"/>
      <c r="QAL13" s="93"/>
      <c r="QAM13" s="93"/>
      <c r="QAN13" s="93"/>
      <c r="QAO13" s="93"/>
      <c r="QAP13" s="93"/>
      <c r="QAQ13" s="93"/>
      <c r="QAR13" s="93"/>
      <c r="QAS13" s="93"/>
      <c r="QAT13" s="93"/>
      <c r="QAU13" s="93"/>
      <c r="QAV13" s="93"/>
      <c r="QAW13" s="93"/>
      <c r="QAX13" s="93"/>
      <c r="QAY13" s="93"/>
      <c r="QAZ13" s="93"/>
      <c r="QBA13" s="93"/>
      <c r="QBB13" s="93"/>
      <c r="QBC13" s="93"/>
      <c r="QBD13" s="93"/>
      <c r="QBE13" s="93"/>
      <c r="QBF13" s="93"/>
      <c r="QBG13" s="93"/>
      <c r="QBH13" s="93"/>
      <c r="QBI13" s="93"/>
      <c r="QBJ13" s="93"/>
      <c r="QBK13" s="93"/>
      <c r="QBL13" s="93"/>
      <c r="QBM13" s="93"/>
      <c r="QBN13" s="93"/>
      <c r="QBO13" s="93"/>
      <c r="QBP13" s="93"/>
      <c r="QBQ13" s="93"/>
      <c r="QBR13" s="93"/>
      <c r="QBS13" s="93"/>
      <c r="QBT13" s="93"/>
      <c r="QBU13" s="93"/>
      <c r="QBV13" s="93"/>
      <c r="QBW13" s="93"/>
      <c r="QBX13" s="93"/>
      <c r="QBY13" s="93"/>
      <c r="QBZ13" s="93"/>
      <c r="QCA13" s="93"/>
      <c r="QCB13" s="93"/>
      <c r="QCC13" s="93"/>
      <c r="QCD13" s="93"/>
      <c r="QCE13" s="93"/>
      <c r="QCF13" s="93"/>
      <c r="QCG13" s="93"/>
      <c r="QCH13" s="93"/>
      <c r="QCI13" s="93"/>
      <c r="QCJ13" s="93"/>
      <c r="QCK13" s="93"/>
      <c r="QCL13" s="93"/>
      <c r="QCM13" s="93"/>
      <c r="QCN13" s="93"/>
      <c r="QCO13" s="93"/>
      <c r="QCP13" s="93"/>
      <c r="QCQ13" s="93"/>
      <c r="QCR13" s="93"/>
      <c r="QCS13" s="93"/>
      <c r="QCT13" s="93"/>
      <c r="QCU13" s="93"/>
      <c r="QCV13" s="93"/>
      <c r="QCW13" s="93"/>
      <c r="QCX13" s="93"/>
      <c r="QCY13" s="93"/>
      <c r="QCZ13" s="93"/>
      <c r="QDA13" s="93"/>
      <c r="QDB13" s="93"/>
      <c r="QDC13" s="93"/>
      <c r="QDD13" s="93"/>
      <c r="QDE13" s="93"/>
      <c r="QDF13" s="93"/>
      <c r="QDG13" s="93"/>
      <c r="QDH13" s="93"/>
      <c r="QDI13" s="93"/>
      <c r="QDJ13" s="93"/>
      <c r="QDK13" s="93"/>
      <c r="QDL13" s="93"/>
      <c r="QDM13" s="93"/>
      <c r="QDN13" s="93"/>
      <c r="QDO13" s="93"/>
      <c r="QDP13" s="93"/>
      <c r="QDQ13" s="93"/>
      <c r="QDR13" s="93"/>
      <c r="QDS13" s="93"/>
      <c r="QDT13" s="93"/>
      <c r="QDU13" s="93"/>
      <c r="QDV13" s="93"/>
      <c r="QDW13" s="93"/>
      <c r="QDX13" s="93"/>
      <c r="QDY13" s="93"/>
      <c r="QDZ13" s="93"/>
      <c r="QEA13" s="93"/>
      <c r="QEB13" s="93"/>
      <c r="QEC13" s="93"/>
      <c r="QED13" s="93"/>
      <c r="QEE13" s="93"/>
      <c r="QEF13" s="93"/>
      <c r="QEG13" s="93"/>
      <c r="QEH13" s="93"/>
      <c r="QEI13" s="93"/>
      <c r="QEJ13" s="93"/>
      <c r="QEK13" s="93"/>
      <c r="QEL13" s="93"/>
      <c r="QEM13" s="93"/>
      <c r="QEN13" s="93"/>
      <c r="QEO13" s="93"/>
      <c r="QEP13" s="93"/>
      <c r="QEQ13" s="93"/>
      <c r="QER13" s="93"/>
      <c r="QES13" s="93"/>
      <c r="QET13" s="93"/>
      <c r="QEU13" s="93"/>
      <c r="QEV13" s="93"/>
      <c r="QEW13" s="93"/>
      <c r="QEX13" s="93"/>
      <c r="QEY13" s="93"/>
      <c r="QEZ13" s="93"/>
      <c r="QFA13" s="93"/>
      <c r="QFB13" s="93"/>
      <c r="QFC13" s="93"/>
      <c r="QFD13" s="93"/>
      <c r="QFE13" s="93"/>
      <c r="QFF13" s="93"/>
      <c r="QFG13" s="93"/>
      <c r="QFH13" s="93"/>
      <c r="QFI13" s="93"/>
      <c r="QFJ13" s="93"/>
      <c r="QFK13" s="93"/>
      <c r="QFL13" s="93"/>
      <c r="QFM13" s="93"/>
      <c r="QFN13" s="93"/>
      <c r="QFO13" s="93"/>
      <c r="QFP13" s="93"/>
      <c r="QFQ13" s="93"/>
      <c r="QFR13" s="93"/>
      <c r="QFS13" s="93"/>
      <c r="QFT13" s="93"/>
      <c r="QFU13" s="93"/>
      <c r="QFV13" s="93"/>
      <c r="QFW13" s="93"/>
      <c r="QFX13" s="93"/>
      <c r="QFY13" s="93"/>
      <c r="QFZ13" s="93"/>
      <c r="QGA13" s="93"/>
      <c r="QGB13" s="93"/>
      <c r="QGC13" s="93"/>
      <c r="QGD13" s="93"/>
      <c r="QGE13" s="93"/>
      <c r="QGF13" s="93"/>
      <c r="QGG13" s="93"/>
      <c r="QGH13" s="93"/>
      <c r="QGI13" s="93"/>
      <c r="QGJ13" s="93"/>
      <c r="QGK13" s="93"/>
      <c r="QGL13" s="93"/>
      <c r="QGM13" s="93"/>
      <c r="QGN13" s="93"/>
      <c r="QGO13" s="93"/>
      <c r="QGP13" s="93"/>
      <c r="QGQ13" s="93"/>
      <c r="QGR13" s="93"/>
      <c r="QGS13" s="93"/>
      <c r="QGT13" s="93"/>
      <c r="QGU13" s="93"/>
      <c r="QGV13" s="93"/>
      <c r="QGW13" s="93"/>
      <c r="QGX13" s="93"/>
      <c r="QGY13" s="93"/>
      <c r="QGZ13" s="93"/>
      <c r="QHA13" s="93"/>
      <c r="QHB13" s="93"/>
      <c r="QHC13" s="93"/>
      <c r="QHD13" s="93"/>
      <c r="QHE13" s="93"/>
      <c r="QHF13" s="93"/>
      <c r="QHG13" s="93"/>
      <c r="QHH13" s="93"/>
      <c r="QHI13" s="93"/>
      <c r="QHJ13" s="93"/>
      <c r="QHK13" s="93"/>
      <c r="QHL13" s="93"/>
      <c r="QHM13" s="93"/>
      <c r="QHN13" s="93"/>
      <c r="QHO13" s="93"/>
      <c r="QHP13" s="93"/>
      <c r="QHQ13" s="93"/>
      <c r="QHR13" s="93"/>
      <c r="QHS13" s="93"/>
      <c r="QHT13" s="93"/>
      <c r="QHU13" s="93"/>
      <c r="QHV13" s="93"/>
      <c r="QHW13" s="93"/>
      <c r="QHX13" s="93"/>
      <c r="QHY13" s="93"/>
      <c r="QHZ13" s="93"/>
      <c r="QIA13" s="93"/>
      <c r="QIB13" s="93"/>
      <c r="QIC13" s="93"/>
      <c r="QID13" s="93"/>
      <c r="QIE13" s="93"/>
      <c r="QIF13" s="93"/>
      <c r="QIG13" s="93"/>
      <c r="QIH13" s="93"/>
      <c r="QII13" s="93"/>
      <c r="QIJ13" s="93"/>
      <c r="QIK13" s="93"/>
      <c r="QIL13" s="93"/>
      <c r="QIM13" s="93"/>
      <c r="QIN13" s="93"/>
      <c r="QIO13" s="93"/>
      <c r="QIP13" s="93"/>
      <c r="QIQ13" s="93"/>
      <c r="QIR13" s="93"/>
      <c r="QIS13" s="93"/>
      <c r="QIT13" s="93"/>
      <c r="QIU13" s="93"/>
      <c r="QIV13" s="93"/>
      <c r="QIW13" s="93"/>
      <c r="QIX13" s="93"/>
      <c r="QIY13" s="93"/>
      <c r="QIZ13" s="93"/>
      <c r="QJA13" s="93"/>
      <c r="QJB13" s="93"/>
      <c r="QJC13" s="93"/>
      <c r="QJD13" s="93"/>
      <c r="QJE13" s="93"/>
      <c r="QJF13" s="93"/>
      <c r="QJG13" s="93"/>
      <c r="QJH13" s="93"/>
      <c r="QJI13" s="93"/>
      <c r="QJJ13" s="93"/>
      <c r="QJK13" s="93"/>
      <c r="QJL13" s="93"/>
      <c r="QJM13" s="93"/>
      <c r="QJN13" s="93"/>
      <c r="QJO13" s="93"/>
      <c r="QJP13" s="93"/>
      <c r="QJQ13" s="93"/>
      <c r="QJR13" s="93"/>
      <c r="QJS13" s="93"/>
      <c r="QJT13" s="93"/>
      <c r="QJU13" s="93"/>
      <c r="QJV13" s="93"/>
      <c r="QJW13" s="93"/>
      <c r="QJX13" s="93"/>
      <c r="QJY13" s="93"/>
      <c r="QJZ13" s="93"/>
      <c r="QKA13" s="93"/>
      <c r="QKB13" s="93"/>
      <c r="QKC13" s="93"/>
      <c r="QKD13" s="93"/>
      <c r="QKE13" s="93"/>
      <c r="QKF13" s="93"/>
      <c r="QKG13" s="93"/>
      <c r="QKH13" s="93"/>
      <c r="QKI13" s="93"/>
      <c r="QKJ13" s="93"/>
      <c r="QKK13" s="93"/>
      <c r="QKL13" s="93"/>
      <c r="QKM13" s="93"/>
      <c r="QKN13" s="93"/>
      <c r="QKO13" s="93"/>
      <c r="QKP13" s="93"/>
      <c r="QKQ13" s="93"/>
      <c r="QKR13" s="93"/>
      <c r="QKS13" s="93"/>
      <c r="QKT13" s="93"/>
      <c r="QKU13" s="93"/>
      <c r="QKV13" s="93"/>
      <c r="QKW13" s="93"/>
      <c r="QKX13" s="93"/>
      <c r="QKY13" s="93"/>
      <c r="QKZ13" s="93"/>
      <c r="QLA13" s="93"/>
      <c r="QLB13" s="93"/>
      <c r="QLC13" s="93"/>
      <c r="QLD13" s="93"/>
      <c r="QLE13" s="93"/>
      <c r="QLF13" s="93"/>
      <c r="QLG13" s="93"/>
      <c r="QLH13" s="93"/>
      <c r="QLI13" s="93"/>
      <c r="QLJ13" s="93"/>
      <c r="QLK13" s="93"/>
      <c r="QLL13" s="93"/>
      <c r="QLM13" s="93"/>
      <c r="QLN13" s="93"/>
      <c r="QLO13" s="93"/>
      <c r="QLP13" s="93"/>
      <c r="QLQ13" s="93"/>
      <c r="QLR13" s="93"/>
      <c r="QLS13" s="93"/>
      <c r="QLT13" s="93"/>
      <c r="QLU13" s="93"/>
      <c r="QLV13" s="93"/>
      <c r="QLW13" s="93"/>
      <c r="QLX13" s="93"/>
      <c r="QLY13" s="93"/>
      <c r="QLZ13" s="93"/>
      <c r="QMA13" s="93"/>
      <c r="QMB13" s="93"/>
      <c r="QMC13" s="93"/>
      <c r="QMD13" s="93"/>
      <c r="QME13" s="93"/>
      <c r="QMF13" s="93"/>
      <c r="QMG13" s="93"/>
      <c r="QMH13" s="93"/>
      <c r="QMI13" s="93"/>
      <c r="QMJ13" s="93"/>
      <c r="QMK13" s="93"/>
      <c r="QML13" s="93"/>
      <c r="QMM13" s="93"/>
      <c r="QMN13" s="93"/>
      <c r="QMO13" s="93"/>
      <c r="QMP13" s="93"/>
      <c r="QMQ13" s="93"/>
      <c r="QMR13" s="93"/>
      <c r="QMS13" s="93"/>
      <c r="QMT13" s="93"/>
      <c r="QMU13" s="93"/>
      <c r="QMV13" s="93"/>
      <c r="QMW13" s="93"/>
      <c r="QMX13" s="93"/>
      <c r="QMY13" s="93"/>
      <c r="QMZ13" s="93"/>
      <c r="QNA13" s="93"/>
      <c r="QNB13" s="93"/>
      <c r="QNC13" s="93"/>
      <c r="QND13" s="93"/>
      <c r="QNE13" s="93"/>
      <c r="QNF13" s="93"/>
      <c r="QNG13" s="93"/>
      <c r="QNH13" s="93"/>
      <c r="QNI13" s="93"/>
      <c r="QNJ13" s="93"/>
      <c r="QNK13" s="93"/>
      <c r="QNL13" s="93"/>
      <c r="QNM13" s="93"/>
      <c r="QNN13" s="93"/>
      <c r="QNO13" s="93"/>
      <c r="QNP13" s="93"/>
      <c r="QNQ13" s="93"/>
      <c r="QNR13" s="93"/>
      <c r="QNS13" s="93"/>
      <c r="QNT13" s="93"/>
      <c r="QNU13" s="93"/>
      <c r="QNV13" s="93"/>
      <c r="QNW13" s="93"/>
      <c r="QNX13" s="93"/>
      <c r="QNY13" s="93"/>
      <c r="QNZ13" s="93"/>
      <c r="QOA13" s="93"/>
      <c r="QOB13" s="93"/>
      <c r="QOC13" s="93"/>
      <c r="QOD13" s="93"/>
      <c r="QOE13" s="93"/>
      <c r="QOF13" s="93"/>
      <c r="QOG13" s="93"/>
      <c r="QOH13" s="93"/>
      <c r="QOI13" s="93"/>
      <c r="QOJ13" s="93"/>
      <c r="QOK13" s="93"/>
      <c r="QOL13" s="93"/>
      <c r="QOM13" s="93"/>
      <c r="QON13" s="93"/>
      <c r="QOO13" s="93"/>
      <c r="QOP13" s="93"/>
      <c r="QOQ13" s="93"/>
      <c r="QOR13" s="93"/>
      <c r="QOS13" s="93"/>
      <c r="QOT13" s="93"/>
      <c r="QOU13" s="93"/>
      <c r="QOV13" s="93"/>
      <c r="QOW13" s="93"/>
      <c r="QOX13" s="93"/>
      <c r="QOY13" s="93"/>
      <c r="QOZ13" s="93"/>
      <c r="QPA13" s="93"/>
      <c r="QPB13" s="93"/>
      <c r="QPC13" s="93"/>
      <c r="QPD13" s="93"/>
      <c r="QPE13" s="93"/>
      <c r="QPF13" s="93"/>
      <c r="QPG13" s="93"/>
      <c r="QPH13" s="93"/>
      <c r="QPI13" s="93"/>
      <c r="QPJ13" s="93"/>
      <c r="QPK13" s="93"/>
      <c r="QPL13" s="93"/>
      <c r="QPM13" s="93"/>
      <c r="QPN13" s="93"/>
      <c r="QPO13" s="93"/>
      <c r="QPP13" s="93"/>
      <c r="QPQ13" s="93"/>
      <c r="QPR13" s="93"/>
      <c r="QPS13" s="93"/>
      <c r="QPT13" s="93"/>
      <c r="QPU13" s="93"/>
      <c r="QPV13" s="93"/>
      <c r="QPW13" s="93"/>
      <c r="QPX13" s="93"/>
      <c r="QPY13" s="93"/>
      <c r="QPZ13" s="93"/>
      <c r="QQA13" s="93"/>
      <c r="QQB13" s="93"/>
      <c r="QQC13" s="93"/>
      <c r="QQD13" s="93"/>
      <c r="QQE13" s="93"/>
      <c r="QQF13" s="93"/>
      <c r="QQG13" s="93"/>
      <c r="QQH13" s="93"/>
      <c r="QQI13" s="93"/>
      <c r="QQJ13" s="93"/>
      <c r="QQK13" s="93"/>
      <c r="QQL13" s="93"/>
      <c r="QQM13" s="93"/>
      <c r="QQN13" s="93"/>
      <c r="QQO13" s="93"/>
      <c r="QQP13" s="93"/>
      <c r="QQQ13" s="93"/>
      <c r="QQR13" s="93"/>
      <c r="QQS13" s="93"/>
      <c r="QQT13" s="93"/>
      <c r="QQU13" s="93"/>
      <c r="QQV13" s="93"/>
      <c r="QQW13" s="93"/>
      <c r="QQX13" s="93"/>
      <c r="QQY13" s="93"/>
      <c r="QQZ13" s="93"/>
      <c r="QRA13" s="93"/>
      <c r="QRB13" s="93"/>
      <c r="QRC13" s="93"/>
      <c r="QRD13" s="93"/>
      <c r="QRE13" s="93"/>
      <c r="QRF13" s="93"/>
      <c r="QRG13" s="93"/>
      <c r="QRH13" s="93"/>
      <c r="QRI13" s="93"/>
      <c r="QRJ13" s="93"/>
      <c r="QRK13" s="93"/>
      <c r="QRL13" s="93"/>
      <c r="QRM13" s="93"/>
      <c r="QRN13" s="93"/>
      <c r="QRO13" s="93"/>
      <c r="QRP13" s="93"/>
      <c r="QRQ13" s="93"/>
      <c r="QRR13" s="93"/>
      <c r="QRS13" s="93"/>
      <c r="QRT13" s="93"/>
      <c r="QRU13" s="93"/>
      <c r="QRV13" s="93"/>
      <c r="QRW13" s="93"/>
      <c r="QRX13" s="93"/>
      <c r="QRY13" s="93"/>
      <c r="QRZ13" s="93"/>
      <c r="QSA13" s="93"/>
      <c r="QSB13" s="93"/>
      <c r="QSC13" s="93"/>
      <c r="QSD13" s="93"/>
      <c r="QSE13" s="93"/>
      <c r="QSF13" s="93"/>
      <c r="QSG13" s="93"/>
      <c r="QSH13" s="93"/>
      <c r="QSI13" s="93"/>
      <c r="QSJ13" s="93"/>
      <c r="QSK13" s="93"/>
      <c r="QSL13" s="93"/>
      <c r="QSM13" s="93"/>
      <c r="QSN13" s="93"/>
      <c r="QSO13" s="93"/>
      <c r="QSP13" s="93"/>
      <c r="QSQ13" s="93"/>
      <c r="QSR13" s="93"/>
      <c r="QSS13" s="93"/>
      <c r="QST13" s="93"/>
      <c r="QSU13" s="93"/>
      <c r="QSV13" s="93"/>
      <c r="QSW13" s="93"/>
      <c r="QSX13" s="93"/>
      <c r="QSY13" s="93"/>
      <c r="QSZ13" s="93"/>
      <c r="QTA13" s="93"/>
      <c r="QTB13" s="93"/>
      <c r="QTC13" s="93"/>
      <c r="QTD13" s="93"/>
      <c r="QTE13" s="93"/>
      <c r="QTF13" s="93"/>
      <c r="QTG13" s="93"/>
      <c r="QTH13" s="93"/>
      <c r="QTI13" s="93"/>
      <c r="QTJ13" s="93"/>
      <c r="QTK13" s="93"/>
      <c r="QTL13" s="93"/>
      <c r="QTM13" s="93"/>
      <c r="QTN13" s="93"/>
      <c r="QTO13" s="93"/>
      <c r="QTP13" s="93"/>
      <c r="QTQ13" s="93"/>
      <c r="QTR13" s="93"/>
      <c r="QTS13" s="93"/>
      <c r="QTT13" s="93"/>
      <c r="QTU13" s="93"/>
      <c r="QTV13" s="93"/>
      <c r="QTW13" s="93"/>
      <c r="QTX13" s="93"/>
      <c r="QTY13" s="93"/>
      <c r="QTZ13" s="93"/>
      <c r="QUA13" s="93"/>
      <c r="QUB13" s="93"/>
      <c r="QUC13" s="93"/>
      <c r="QUD13" s="93"/>
      <c r="QUE13" s="93"/>
      <c r="QUF13" s="93"/>
      <c r="QUG13" s="93"/>
      <c r="QUH13" s="93"/>
      <c r="QUI13" s="93"/>
      <c r="QUJ13" s="93"/>
      <c r="QUK13" s="93"/>
      <c r="QUL13" s="93"/>
      <c r="QUM13" s="93"/>
      <c r="QUN13" s="93"/>
      <c r="QUO13" s="93"/>
      <c r="QUP13" s="93"/>
      <c r="QUQ13" s="93"/>
      <c r="QUR13" s="93"/>
      <c r="QUS13" s="93"/>
      <c r="QUT13" s="93"/>
      <c r="QUU13" s="93"/>
      <c r="QUV13" s="93"/>
      <c r="QUW13" s="93"/>
      <c r="QUX13" s="93"/>
      <c r="QUY13" s="93"/>
      <c r="QUZ13" s="93"/>
      <c r="QVA13" s="93"/>
      <c r="QVB13" s="93"/>
      <c r="QVC13" s="93"/>
      <c r="QVD13" s="93"/>
      <c r="QVE13" s="93"/>
      <c r="QVF13" s="93"/>
      <c r="QVG13" s="93"/>
      <c r="QVH13" s="93"/>
      <c r="QVI13" s="93"/>
      <c r="QVJ13" s="93"/>
      <c r="QVK13" s="93"/>
      <c r="QVL13" s="93"/>
      <c r="QVM13" s="93"/>
      <c r="QVN13" s="93"/>
      <c r="QVO13" s="93"/>
      <c r="QVP13" s="93"/>
      <c r="QVQ13" s="93"/>
      <c r="QVR13" s="93"/>
      <c r="QVS13" s="93"/>
      <c r="QVT13" s="93"/>
      <c r="QVU13" s="93"/>
      <c r="QVV13" s="93"/>
      <c r="QVW13" s="93"/>
      <c r="QVX13" s="93"/>
      <c r="QVY13" s="93"/>
      <c r="QVZ13" s="93"/>
      <c r="QWA13" s="93"/>
      <c r="QWB13" s="93"/>
      <c r="QWC13" s="93"/>
      <c r="QWD13" s="93"/>
      <c r="QWE13" s="93"/>
      <c r="QWF13" s="93"/>
      <c r="QWG13" s="93"/>
      <c r="QWH13" s="93"/>
      <c r="QWI13" s="93"/>
      <c r="QWJ13" s="93"/>
      <c r="QWK13" s="93"/>
      <c r="QWL13" s="93"/>
      <c r="QWM13" s="93"/>
      <c r="QWN13" s="93"/>
      <c r="QWO13" s="93"/>
      <c r="QWP13" s="93"/>
      <c r="QWQ13" s="93"/>
      <c r="QWR13" s="93"/>
      <c r="QWS13" s="93"/>
      <c r="QWT13" s="93"/>
      <c r="QWU13" s="93"/>
      <c r="QWV13" s="93"/>
      <c r="QWW13" s="93"/>
      <c r="QWX13" s="93"/>
      <c r="QWY13" s="93"/>
      <c r="QWZ13" s="93"/>
      <c r="QXA13" s="93"/>
      <c r="QXB13" s="93"/>
      <c r="QXC13" s="93"/>
      <c r="QXD13" s="93"/>
      <c r="QXE13" s="93"/>
      <c r="QXF13" s="93"/>
      <c r="QXG13" s="93"/>
      <c r="QXH13" s="93"/>
      <c r="QXI13" s="93"/>
      <c r="QXJ13" s="93"/>
      <c r="QXK13" s="93"/>
      <c r="QXL13" s="93"/>
      <c r="QXM13" s="93"/>
      <c r="QXN13" s="93"/>
      <c r="QXO13" s="93"/>
      <c r="QXP13" s="93"/>
      <c r="QXQ13" s="93"/>
      <c r="QXR13" s="93"/>
      <c r="QXS13" s="93"/>
      <c r="QXT13" s="93"/>
      <c r="QXU13" s="93"/>
      <c r="QXV13" s="93"/>
      <c r="QXW13" s="93"/>
      <c r="QXX13" s="93"/>
      <c r="QXY13" s="93"/>
      <c r="QXZ13" s="93"/>
      <c r="QYA13" s="93"/>
      <c r="QYB13" s="93"/>
      <c r="QYC13" s="93"/>
      <c r="QYD13" s="93"/>
      <c r="QYE13" s="93"/>
      <c r="QYF13" s="93"/>
      <c r="QYG13" s="93"/>
      <c r="QYH13" s="93"/>
      <c r="QYI13" s="93"/>
      <c r="QYJ13" s="93"/>
      <c r="QYK13" s="93"/>
      <c r="QYL13" s="93"/>
      <c r="QYM13" s="93"/>
      <c r="QYN13" s="93"/>
      <c r="QYO13" s="93"/>
      <c r="QYP13" s="93"/>
      <c r="QYQ13" s="93"/>
      <c r="QYR13" s="93"/>
      <c r="QYS13" s="93"/>
      <c r="QYT13" s="93"/>
      <c r="QYU13" s="93"/>
      <c r="QYV13" s="93"/>
      <c r="QYW13" s="93"/>
      <c r="QYX13" s="93"/>
      <c r="QYY13" s="93"/>
      <c r="QYZ13" s="93"/>
      <c r="QZA13" s="93"/>
      <c r="QZB13" s="93"/>
      <c r="QZC13" s="93"/>
      <c r="QZD13" s="93"/>
      <c r="QZE13" s="93"/>
      <c r="QZF13" s="93"/>
      <c r="QZG13" s="93"/>
      <c r="QZH13" s="93"/>
      <c r="QZI13" s="93"/>
      <c r="QZJ13" s="93"/>
      <c r="QZK13" s="93"/>
      <c r="QZL13" s="93"/>
      <c r="QZM13" s="93"/>
      <c r="QZN13" s="93"/>
      <c r="QZO13" s="93"/>
      <c r="QZP13" s="93"/>
      <c r="QZQ13" s="93"/>
      <c r="QZR13" s="93"/>
      <c r="QZS13" s="93"/>
      <c r="QZT13" s="93"/>
      <c r="QZU13" s="93"/>
      <c r="QZV13" s="93"/>
      <c r="QZW13" s="93"/>
      <c r="QZX13" s="93"/>
      <c r="QZY13" s="93"/>
      <c r="QZZ13" s="93"/>
      <c r="RAA13" s="93"/>
      <c r="RAB13" s="93"/>
      <c r="RAC13" s="93"/>
      <c r="RAD13" s="93"/>
      <c r="RAE13" s="93"/>
      <c r="RAF13" s="93"/>
      <c r="RAG13" s="93"/>
      <c r="RAH13" s="93"/>
      <c r="RAI13" s="93"/>
      <c r="RAJ13" s="93"/>
      <c r="RAK13" s="93"/>
      <c r="RAL13" s="93"/>
      <c r="RAM13" s="93"/>
      <c r="RAN13" s="93"/>
      <c r="RAO13" s="93"/>
      <c r="RAP13" s="93"/>
      <c r="RAQ13" s="93"/>
      <c r="RAR13" s="93"/>
      <c r="RAS13" s="93"/>
      <c r="RAT13" s="93"/>
      <c r="RAU13" s="93"/>
      <c r="RAV13" s="93"/>
      <c r="RAW13" s="93"/>
      <c r="RAX13" s="93"/>
      <c r="RAY13" s="93"/>
      <c r="RAZ13" s="93"/>
      <c r="RBA13" s="93"/>
      <c r="RBB13" s="93"/>
      <c r="RBC13" s="93"/>
      <c r="RBD13" s="93"/>
      <c r="RBE13" s="93"/>
      <c r="RBF13" s="93"/>
      <c r="RBG13" s="93"/>
      <c r="RBH13" s="93"/>
      <c r="RBI13" s="93"/>
      <c r="RBJ13" s="93"/>
      <c r="RBK13" s="93"/>
      <c r="RBL13" s="93"/>
      <c r="RBM13" s="93"/>
      <c r="RBN13" s="93"/>
      <c r="RBO13" s="93"/>
      <c r="RBP13" s="93"/>
      <c r="RBQ13" s="93"/>
      <c r="RBR13" s="93"/>
      <c r="RBS13" s="93"/>
      <c r="RBT13" s="93"/>
      <c r="RBU13" s="93"/>
      <c r="RBV13" s="93"/>
      <c r="RBW13" s="93"/>
      <c r="RBX13" s="93"/>
      <c r="RBY13" s="93"/>
      <c r="RBZ13" s="93"/>
      <c r="RCA13" s="93"/>
      <c r="RCB13" s="93"/>
      <c r="RCC13" s="93"/>
      <c r="RCD13" s="93"/>
      <c r="RCE13" s="93"/>
      <c r="RCF13" s="93"/>
      <c r="RCG13" s="93"/>
      <c r="RCH13" s="93"/>
      <c r="RCI13" s="93"/>
      <c r="RCJ13" s="93"/>
      <c r="RCK13" s="93"/>
      <c r="RCL13" s="93"/>
      <c r="RCM13" s="93"/>
      <c r="RCN13" s="93"/>
      <c r="RCO13" s="93"/>
      <c r="RCP13" s="93"/>
      <c r="RCQ13" s="93"/>
      <c r="RCR13" s="93"/>
      <c r="RCS13" s="93"/>
      <c r="RCT13" s="93"/>
      <c r="RCU13" s="93"/>
      <c r="RCV13" s="93"/>
      <c r="RCW13" s="93"/>
      <c r="RCX13" s="93"/>
      <c r="RCY13" s="93"/>
      <c r="RCZ13" s="93"/>
      <c r="RDA13" s="93"/>
      <c r="RDB13" s="93"/>
      <c r="RDC13" s="93"/>
      <c r="RDD13" s="93"/>
      <c r="RDE13" s="93"/>
      <c r="RDF13" s="93"/>
      <c r="RDG13" s="93"/>
      <c r="RDH13" s="93"/>
      <c r="RDI13" s="93"/>
      <c r="RDJ13" s="93"/>
      <c r="RDK13" s="93"/>
      <c r="RDL13" s="93"/>
      <c r="RDM13" s="93"/>
      <c r="RDN13" s="93"/>
      <c r="RDO13" s="93"/>
      <c r="RDP13" s="93"/>
      <c r="RDQ13" s="93"/>
      <c r="RDR13" s="93"/>
      <c r="RDS13" s="93"/>
      <c r="RDT13" s="93"/>
      <c r="RDU13" s="93"/>
      <c r="RDV13" s="93"/>
      <c r="RDW13" s="93"/>
      <c r="RDX13" s="93"/>
      <c r="RDY13" s="93"/>
      <c r="RDZ13" s="93"/>
      <c r="REA13" s="93"/>
      <c r="REB13" s="93"/>
      <c r="REC13" s="93"/>
      <c r="RED13" s="93"/>
      <c r="REE13" s="93"/>
      <c r="REF13" s="93"/>
      <c r="REG13" s="93"/>
      <c r="REH13" s="93"/>
      <c r="REI13" s="93"/>
      <c r="REJ13" s="93"/>
      <c r="REK13" s="93"/>
      <c r="REL13" s="93"/>
      <c r="REM13" s="93"/>
      <c r="REN13" s="93"/>
      <c r="REO13" s="93"/>
      <c r="REP13" s="93"/>
      <c r="REQ13" s="93"/>
      <c r="RER13" s="93"/>
      <c r="RES13" s="93"/>
      <c r="RET13" s="93"/>
      <c r="REU13" s="93"/>
      <c r="REV13" s="93"/>
      <c r="REW13" s="93"/>
      <c r="REX13" s="93"/>
      <c r="REY13" s="93"/>
      <c r="REZ13" s="93"/>
      <c r="RFA13" s="93"/>
      <c r="RFB13" s="93"/>
      <c r="RFC13" s="93"/>
      <c r="RFD13" s="93"/>
      <c r="RFE13" s="93"/>
      <c r="RFF13" s="93"/>
      <c r="RFG13" s="93"/>
      <c r="RFH13" s="93"/>
      <c r="RFI13" s="93"/>
      <c r="RFJ13" s="93"/>
      <c r="RFK13" s="93"/>
      <c r="RFL13" s="93"/>
      <c r="RFM13" s="93"/>
      <c r="RFN13" s="93"/>
      <c r="RFO13" s="93"/>
      <c r="RFP13" s="93"/>
      <c r="RFQ13" s="93"/>
      <c r="RFR13" s="93"/>
      <c r="RFS13" s="93"/>
      <c r="RFT13" s="93"/>
      <c r="RFU13" s="93"/>
      <c r="RFV13" s="93"/>
      <c r="RFW13" s="93"/>
      <c r="RFX13" s="93"/>
      <c r="RFY13" s="93"/>
      <c r="RFZ13" s="93"/>
      <c r="RGA13" s="93"/>
      <c r="RGB13" s="93"/>
      <c r="RGC13" s="93"/>
      <c r="RGD13" s="93"/>
      <c r="RGE13" s="93"/>
      <c r="RGF13" s="93"/>
      <c r="RGG13" s="93"/>
      <c r="RGH13" s="93"/>
      <c r="RGI13" s="93"/>
      <c r="RGJ13" s="93"/>
      <c r="RGK13" s="93"/>
      <c r="RGL13" s="93"/>
      <c r="RGM13" s="93"/>
      <c r="RGN13" s="93"/>
      <c r="RGO13" s="93"/>
      <c r="RGP13" s="93"/>
      <c r="RGQ13" s="93"/>
      <c r="RGR13" s="93"/>
      <c r="RGS13" s="93"/>
      <c r="RGT13" s="93"/>
      <c r="RGU13" s="93"/>
      <c r="RGV13" s="93"/>
      <c r="RGW13" s="93"/>
      <c r="RGX13" s="93"/>
      <c r="RGY13" s="93"/>
      <c r="RGZ13" s="93"/>
      <c r="RHA13" s="93"/>
      <c r="RHB13" s="93"/>
      <c r="RHC13" s="93"/>
      <c r="RHD13" s="93"/>
      <c r="RHE13" s="93"/>
      <c r="RHF13" s="93"/>
      <c r="RHG13" s="93"/>
      <c r="RHH13" s="93"/>
      <c r="RHI13" s="93"/>
      <c r="RHJ13" s="93"/>
      <c r="RHK13" s="93"/>
      <c r="RHL13" s="93"/>
      <c r="RHM13" s="93"/>
      <c r="RHN13" s="93"/>
      <c r="RHO13" s="93"/>
      <c r="RHP13" s="93"/>
      <c r="RHQ13" s="93"/>
      <c r="RHR13" s="93"/>
      <c r="RHS13" s="93"/>
      <c r="RHT13" s="93"/>
      <c r="RHU13" s="93"/>
      <c r="RHV13" s="93"/>
      <c r="RHW13" s="93"/>
      <c r="RHX13" s="93"/>
      <c r="RHY13" s="93"/>
      <c r="RHZ13" s="93"/>
      <c r="RIA13" s="93"/>
      <c r="RIB13" s="93"/>
      <c r="RIC13" s="93"/>
      <c r="RID13" s="93"/>
      <c r="RIE13" s="93"/>
      <c r="RIF13" s="93"/>
      <c r="RIG13" s="93"/>
      <c r="RIH13" s="93"/>
      <c r="RII13" s="93"/>
      <c r="RIJ13" s="93"/>
      <c r="RIK13" s="93"/>
      <c r="RIL13" s="93"/>
      <c r="RIM13" s="93"/>
      <c r="RIN13" s="93"/>
      <c r="RIO13" s="93"/>
      <c r="RIP13" s="93"/>
      <c r="RIQ13" s="93"/>
      <c r="RIR13" s="93"/>
      <c r="RIS13" s="93"/>
      <c r="RIT13" s="93"/>
      <c r="RIU13" s="93"/>
      <c r="RIV13" s="93"/>
      <c r="RIW13" s="93"/>
      <c r="RIX13" s="93"/>
      <c r="RIY13" s="93"/>
      <c r="RIZ13" s="93"/>
      <c r="RJA13" s="93"/>
      <c r="RJB13" s="93"/>
      <c r="RJC13" s="93"/>
      <c r="RJD13" s="93"/>
      <c r="RJE13" s="93"/>
      <c r="RJF13" s="93"/>
      <c r="RJG13" s="93"/>
      <c r="RJH13" s="93"/>
      <c r="RJI13" s="93"/>
      <c r="RJJ13" s="93"/>
      <c r="RJK13" s="93"/>
      <c r="RJL13" s="93"/>
      <c r="RJM13" s="93"/>
      <c r="RJN13" s="93"/>
      <c r="RJO13" s="93"/>
      <c r="RJP13" s="93"/>
      <c r="RJQ13" s="93"/>
      <c r="RJR13" s="93"/>
      <c r="RJS13" s="93"/>
      <c r="RJT13" s="93"/>
      <c r="RJU13" s="93"/>
      <c r="RJV13" s="93"/>
      <c r="RJW13" s="93"/>
      <c r="RJX13" s="93"/>
      <c r="RJY13" s="93"/>
      <c r="RJZ13" s="93"/>
      <c r="RKA13" s="93"/>
      <c r="RKB13" s="93"/>
      <c r="RKC13" s="93"/>
      <c r="RKD13" s="93"/>
      <c r="RKE13" s="93"/>
      <c r="RKF13" s="93"/>
      <c r="RKG13" s="93"/>
      <c r="RKH13" s="93"/>
      <c r="RKI13" s="93"/>
      <c r="RKJ13" s="93"/>
      <c r="RKK13" s="93"/>
      <c r="RKL13" s="93"/>
      <c r="RKM13" s="93"/>
      <c r="RKN13" s="93"/>
      <c r="RKO13" s="93"/>
      <c r="RKP13" s="93"/>
      <c r="RKQ13" s="93"/>
      <c r="RKR13" s="93"/>
      <c r="RKS13" s="93"/>
      <c r="RKT13" s="93"/>
      <c r="RKU13" s="93"/>
      <c r="RKV13" s="93"/>
      <c r="RKW13" s="93"/>
      <c r="RKX13" s="93"/>
      <c r="RKY13" s="93"/>
      <c r="RKZ13" s="93"/>
      <c r="RLA13" s="93"/>
      <c r="RLB13" s="93"/>
      <c r="RLC13" s="93"/>
      <c r="RLD13" s="93"/>
      <c r="RLE13" s="93"/>
      <c r="RLF13" s="93"/>
      <c r="RLG13" s="93"/>
      <c r="RLH13" s="93"/>
      <c r="RLI13" s="93"/>
      <c r="RLJ13" s="93"/>
      <c r="RLK13" s="93"/>
      <c r="RLL13" s="93"/>
      <c r="RLM13" s="93"/>
      <c r="RLN13" s="93"/>
      <c r="RLO13" s="93"/>
      <c r="RLP13" s="93"/>
      <c r="RLQ13" s="93"/>
      <c r="RLR13" s="93"/>
      <c r="RLS13" s="93"/>
      <c r="RLT13" s="93"/>
      <c r="RLU13" s="93"/>
      <c r="RLV13" s="93"/>
      <c r="RLW13" s="93"/>
      <c r="RLX13" s="93"/>
      <c r="RLY13" s="93"/>
      <c r="RLZ13" s="93"/>
      <c r="RMA13" s="93"/>
      <c r="RMB13" s="93"/>
      <c r="RMC13" s="93"/>
      <c r="RMD13" s="93"/>
      <c r="RME13" s="93"/>
      <c r="RMF13" s="93"/>
      <c r="RMG13" s="93"/>
      <c r="RMH13" s="93"/>
      <c r="RMI13" s="93"/>
      <c r="RMJ13" s="93"/>
      <c r="RMK13" s="93"/>
      <c r="RML13" s="93"/>
      <c r="RMM13" s="93"/>
      <c r="RMN13" s="93"/>
      <c r="RMO13" s="93"/>
      <c r="RMP13" s="93"/>
      <c r="RMQ13" s="93"/>
      <c r="RMR13" s="93"/>
      <c r="RMS13" s="93"/>
      <c r="RMT13" s="93"/>
      <c r="RMU13" s="93"/>
      <c r="RMV13" s="93"/>
      <c r="RMW13" s="93"/>
      <c r="RMX13" s="93"/>
      <c r="RMY13" s="93"/>
      <c r="RMZ13" s="93"/>
      <c r="RNA13" s="93"/>
      <c r="RNB13" s="93"/>
      <c r="RNC13" s="93"/>
      <c r="RND13" s="93"/>
      <c r="RNE13" s="93"/>
      <c r="RNF13" s="93"/>
      <c r="RNG13" s="93"/>
      <c r="RNH13" s="93"/>
      <c r="RNI13" s="93"/>
      <c r="RNJ13" s="93"/>
      <c r="RNK13" s="93"/>
      <c r="RNL13" s="93"/>
      <c r="RNM13" s="93"/>
      <c r="RNN13" s="93"/>
      <c r="RNO13" s="93"/>
      <c r="RNP13" s="93"/>
      <c r="RNQ13" s="93"/>
      <c r="RNR13" s="93"/>
      <c r="RNS13" s="93"/>
      <c r="RNT13" s="93"/>
      <c r="RNU13" s="93"/>
      <c r="RNV13" s="93"/>
      <c r="RNW13" s="93"/>
      <c r="RNX13" s="93"/>
      <c r="RNY13" s="93"/>
      <c r="RNZ13" s="93"/>
      <c r="ROA13" s="93"/>
      <c r="ROB13" s="93"/>
      <c r="ROC13" s="93"/>
      <c r="ROD13" s="93"/>
      <c r="ROE13" s="93"/>
      <c r="ROF13" s="93"/>
      <c r="ROG13" s="93"/>
      <c r="ROH13" s="93"/>
      <c r="ROI13" s="93"/>
      <c r="ROJ13" s="93"/>
      <c r="ROK13" s="93"/>
      <c r="ROL13" s="93"/>
      <c r="ROM13" s="93"/>
      <c r="RON13" s="93"/>
      <c r="ROO13" s="93"/>
      <c r="ROP13" s="93"/>
      <c r="ROQ13" s="93"/>
      <c r="ROR13" s="93"/>
      <c r="ROS13" s="93"/>
      <c r="ROT13" s="93"/>
      <c r="ROU13" s="93"/>
      <c r="ROV13" s="93"/>
      <c r="ROW13" s="93"/>
      <c r="ROX13" s="93"/>
      <c r="ROY13" s="93"/>
      <c r="ROZ13" s="93"/>
      <c r="RPA13" s="93"/>
      <c r="RPB13" s="93"/>
      <c r="RPC13" s="93"/>
      <c r="RPD13" s="93"/>
      <c r="RPE13" s="93"/>
      <c r="RPF13" s="93"/>
      <c r="RPG13" s="93"/>
      <c r="RPH13" s="93"/>
      <c r="RPI13" s="93"/>
      <c r="RPJ13" s="93"/>
      <c r="RPK13" s="93"/>
      <c r="RPL13" s="93"/>
      <c r="RPM13" s="93"/>
      <c r="RPN13" s="93"/>
      <c r="RPO13" s="93"/>
      <c r="RPP13" s="93"/>
      <c r="RPQ13" s="93"/>
      <c r="RPR13" s="93"/>
      <c r="RPS13" s="93"/>
      <c r="RPT13" s="93"/>
      <c r="RPU13" s="93"/>
      <c r="RPV13" s="93"/>
      <c r="RPW13" s="93"/>
      <c r="RPX13" s="93"/>
      <c r="RPY13" s="93"/>
      <c r="RPZ13" s="93"/>
      <c r="RQA13" s="93"/>
      <c r="RQB13" s="93"/>
      <c r="RQC13" s="93"/>
      <c r="RQD13" s="93"/>
      <c r="RQE13" s="93"/>
      <c r="RQF13" s="93"/>
      <c r="RQG13" s="93"/>
      <c r="RQH13" s="93"/>
      <c r="RQI13" s="93"/>
      <c r="RQJ13" s="93"/>
      <c r="RQK13" s="93"/>
      <c r="RQL13" s="93"/>
      <c r="RQM13" s="93"/>
      <c r="RQN13" s="93"/>
      <c r="RQO13" s="93"/>
      <c r="RQP13" s="93"/>
      <c r="RQQ13" s="93"/>
      <c r="RQR13" s="93"/>
      <c r="RQS13" s="93"/>
      <c r="RQT13" s="93"/>
      <c r="RQU13" s="93"/>
      <c r="RQV13" s="93"/>
      <c r="RQW13" s="93"/>
      <c r="RQX13" s="93"/>
      <c r="RQY13" s="93"/>
      <c r="RQZ13" s="93"/>
      <c r="RRA13" s="93"/>
      <c r="RRB13" s="93"/>
      <c r="RRC13" s="93"/>
      <c r="RRD13" s="93"/>
      <c r="RRE13" s="93"/>
      <c r="RRF13" s="93"/>
      <c r="RRG13" s="93"/>
      <c r="RRH13" s="93"/>
      <c r="RRI13" s="93"/>
      <c r="RRJ13" s="93"/>
      <c r="RRK13" s="93"/>
      <c r="RRL13" s="93"/>
      <c r="RRM13" s="93"/>
      <c r="RRN13" s="93"/>
      <c r="RRO13" s="93"/>
      <c r="RRP13" s="93"/>
      <c r="RRQ13" s="93"/>
      <c r="RRR13" s="93"/>
      <c r="RRS13" s="93"/>
      <c r="RRT13" s="93"/>
      <c r="RRU13" s="93"/>
      <c r="RRV13" s="93"/>
      <c r="RRW13" s="93"/>
      <c r="RRX13" s="93"/>
      <c r="RRY13" s="93"/>
      <c r="RRZ13" s="93"/>
      <c r="RSA13" s="93"/>
      <c r="RSB13" s="93"/>
      <c r="RSC13" s="93"/>
      <c r="RSD13" s="93"/>
      <c r="RSE13" s="93"/>
      <c r="RSF13" s="93"/>
      <c r="RSG13" s="93"/>
      <c r="RSH13" s="93"/>
      <c r="RSI13" s="93"/>
      <c r="RSJ13" s="93"/>
      <c r="RSK13" s="93"/>
      <c r="RSL13" s="93"/>
      <c r="RSM13" s="93"/>
      <c r="RSN13" s="93"/>
      <c r="RSO13" s="93"/>
      <c r="RSP13" s="93"/>
      <c r="RSQ13" s="93"/>
      <c r="RSR13" s="93"/>
      <c r="RSS13" s="93"/>
      <c r="RST13" s="93"/>
      <c r="RSU13" s="93"/>
      <c r="RSV13" s="93"/>
      <c r="RSW13" s="93"/>
      <c r="RSX13" s="93"/>
      <c r="RSY13" s="93"/>
      <c r="RSZ13" s="93"/>
      <c r="RTA13" s="93"/>
      <c r="RTB13" s="93"/>
      <c r="RTC13" s="93"/>
      <c r="RTD13" s="93"/>
      <c r="RTE13" s="93"/>
      <c r="RTF13" s="93"/>
      <c r="RTG13" s="93"/>
      <c r="RTH13" s="93"/>
      <c r="RTI13" s="93"/>
      <c r="RTJ13" s="93"/>
      <c r="RTK13" s="93"/>
      <c r="RTL13" s="93"/>
      <c r="RTM13" s="93"/>
      <c r="RTN13" s="93"/>
      <c r="RTO13" s="93"/>
      <c r="RTP13" s="93"/>
      <c r="RTQ13" s="93"/>
      <c r="RTR13" s="93"/>
      <c r="RTS13" s="93"/>
      <c r="RTT13" s="93"/>
      <c r="RTU13" s="93"/>
      <c r="RTV13" s="93"/>
      <c r="RTW13" s="93"/>
      <c r="RTX13" s="93"/>
      <c r="RTY13" s="93"/>
      <c r="RTZ13" s="93"/>
      <c r="RUA13" s="93"/>
      <c r="RUB13" s="93"/>
      <c r="RUC13" s="93"/>
      <c r="RUD13" s="93"/>
      <c r="RUE13" s="93"/>
      <c r="RUF13" s="93"/>
      <c r="RUG13" s="93"/>
      <c r="RUH13" s="93"/>
      <c r="RUI13" s="93"/>
      <c r="RUJ13" s="93"/>
      <c r="RUK13" s="93"/>
      <c r="RUL13" s="93"/>
      <c r="RUM13" s="93"/>
      <c r="RUN13" s="93"/>
      <c r="RUO13" s="93"/>
      <c r="RUP13" s="93"/>
      <c r="RUQ13" s="93"/>
      <c r="RUR13" s="93"/>
      <c r="RUS13" s="93"/>
      <c r="RUT13" s="93"/>
      <c r="RUU13" s="93"/>
      <c r="RUV13" s="93"/>
      <c r="RUW13" s="93"/>
      <c r="RUX13" s="93"/>
      <c r="RUY13" s="93"/>
      <c r="RUZ13" s="93"/>
      <c r="RVA13" s="93"/>
      <c r="RVB13" s="93"/>
      <c r="RVC13" s="93"/>
      <c r="RVD13" s="93"/>
      <c r="RVE13" s="93"/>
      <c r="RVF13" s="93"/>
      <c r="RVG13" s="93"/>
      <c r="RVH13" s="93"/>
      <c r="RVI13" s="93"/>
      <c r="RVJ13" s="93"/>
      <c r="RVK13" s="93"/>
      <c r="RVL13" s="93"/>
      <c r="RVM13" s="93"/>
      <c r="RVN13" s="93"/>
      <c r="RVO13" s="93"/>
      <c r="RVP13" s="93"/>
      <c r="RVQ13" s="93"/>
      <c r="RVR13" s="93"/>
      <c r="RVS13" s="93"/>
      <c r="RVT13" s="93"/>
      <c r="RVU13" s="93"/>
      <c r="RVV13" s="93"/>
      <c r="RVW13" s="93"/>
      <c r="RVX13" s="93"/>
      <c r="RVY13" s="93"/>
      <c r="RVZ13" s="93"/>
      <c r="RWA13" s="93"/>
      <c r="RWB13" s="93"/>
      <c r="RWC13" s="93"/>
      <c r="RWD13" s="93"/>
      <c r="RWE13" s="93"/>
      <c r="RWF13" s="93"/>
      <c r="RWG13" s="93"/>
      <c r="RWH13" s="93"/>
      <c r="RWI13" s="93"/>
      <c r="RWJ13" s="93"/>
      <c r="RWK13" s="93"/>
      <c r="RWL13" s="93"/>
      <c r="RWM13" s="93"/>
      <c r="RWN13" s="93"/>
      <c r="RWO13" s="93"/>
      <c r="RWP13" s="93"/>
      <c r="RWQ13" s="93"/>
      <c r="RWR13" s="93"/>
      <c r="RWS13" s="93"/>
      <c r="RWT13" s="93"/>
      <c r="RWU13" s="93"/>
      <c r="RWV13" s="93"/>
      <c r="RWW13" s="93"/>
      <c r="RWX13" s="93"/>
      <c r="RWY13" s="93"/>
      <c r="RWZ13" s="93"/>
      <c r="RXA13" s="93"/>
      <c r="RXB13" s="93"/>
      <c r="RXC13" s="93"/>
      <c r="RXD13" s="93"/>
      <c r="RXE13" s="93"/>
      <c r="RXF13" s="93"/>
      <c r="RXG13" s="93"/>
      <c r="RXH13" s="93"/>
      <c r="RXI13" s="93"/>
      <c r="RXJ13" s="93"/>
      <c r="RXK13" s="93"/>
      <c r="RXL13" s="93"/>
      <c r="RXM13" s="93"/>
      <c r="RXN13" s="93"/>
      <c r="RXO13" s="93"/>
      <c r="RXP13" s="93"/>
      <c r="RXQ13" s="93"/>
      <c r="RXR13" s="93"/>
      <c r="RXS13" s="93"/>
      <c r="RXT13" s="93"/>
      <c r="RXU13" s="93"/>
      <c r="RXV13" s="93"/>
      <c r="RXW13" s="93"/>
      <c r="RXX13" s="93"/>
      <c r="RXY13" s="93"/>
      <c r="RXZ13" s="93"/>
      <c r="RYA13" s="93"/>
      <c r="RYB13" s="93"/>
      <c r="RYC13" s="93"/>
      <c r="RYD13" s="93"/>
      <c r="RYE13" s="93"/>
      <c r="RYF13" s="93"/>
      <c r="RYG13" s="93"/>
      <c r="RYH13" s="93"/>
      <c r="RYI13" s="93"/>
      <c r="RYJ13" s="93"/>
      <c r="RYK13" s="93"/>
      <c r="RYL13" s="93"/>
      <c r="RYM13" s="93"/>
      <c r="RYN13" s="93"/>
      <c r="RYO13" s="93"/>
      <c r="RYP13" s="93"/>
      <c r="RYQ13" s="93"/>
      <c r="RYR13" s="93"/>
      <c r="RYS13" s="93"/>
      <c r="RYT13" s="93"/>
      <c r="RYU13" s="93"/>
      <c r="RYV13" s="93"/>
      <c r="RYW13" s="93"/>
      <c r="RYX13" s="93"/>
      <c r="RYY13" s="93"/>
      <c r="RYZ13" s="93"/>
      <c r="RZA13" s="93"/>
      <c r="RZB13" s="93"/>
      <c r="RZC13" s="93"/>
      <c r="RZD13" s="93"/>
      <c r="RZE13" s="93"/>
      <c r="RZF13" s="93"/>
      <c r="RZG13" s="93"/>
      <c r="RZH13" s="93"/>
      <c r="RZI13" s="93"/>
      <c r="RZJ13" s="93"/>
      <c r="RZK13" s="93"/>
      <c r="RZL13" s="93"/>
      <c r="RZM13" s="93"/>
      <c r="RZN13" s="93"/>
      <c r="RZO13" s="93"/>
      <c r="RZP13" s="93"/>
      <c r="RZQ13" s="93"/>
      <c r="RZR13" s="93"/>
      <c r="RZS13" s="93"/>
      <c r="RZT13" s="93"/>
      <c r="RZU13" s="93"/>
      <c r="RZV13" s="93"/>
      <c r="RZW13" s="93"/>
      <c r="RZX13" s="93"/>
      <c r="RZY13" s="93"/>
      <c r="RZZ13" s="93"/>
      <c r="SAA13" s="93"/>
      <c r="SAB13" s="93"/>
      <c r="SAC13" s="93"/>
      <c r="SAD13" s="93"/>
      <c r="SAE13" s="93"/>
      <c r="SAF13" s="93"/>
      <c r="SAG13" s="93"/>
      <c r="SAH13" s="93"/>
      <c r="SAI13" s="93"/>
      <c r="SAJ13" s="93"/>
      <c r="SAK13" s="93"/>
      <c r="SAL13" s="93"/>
      <c r="SAM13" s="93"/>
      <c r="SAN13" s="93"/>
      <c r="SAO13" s="93"/>
      <c r="SAP13" s="93"/>
      <c r="SAQ13" s="93"/>
      <c r="SAR13" s="93"/>
      <c r="SAS13" s="93"/>
      <c r="SAT13" s="93"/>
      <c r="SAU13" s="93"/>
      <c r="SAV13" s="93"/>
      <c r="SAW13" s="93"/>
      <c r="SAX13" s="93"/>
      <c r="SAY13" s="93"/>
      <c r="SAZ13" s="93"/>
      <c r="SBA13" s="93"/>
      <c r="SBB13" s="93"/>
      <c r="SBC13" s="93"/>
      <c r="SBD13" s="93"/>
      <c r="SBE13" s="93"/>
      <c r="SBF13" s="93"/>
      <c r="SBG13" s="93"/>
      <c r="SBH13" s="93"/>
      <c r="SBI13" s="93"/>
      <c r="SBJ13" s="93"/>
      <c r="SBK13" s="93"/>
      <c r="SBL13" s="93"/>
      <c r="SBM13" s="93"/>
      <c r="SBN13" s="93"/>
      <c r="SBO13" s="93"/>
      <c r="SBP13" s="93"/>
      <c r="SBQ13" s="93"/>
      <c r="SBR13" s="93"/>
      <c r="SBS13" s="93"/>
      <c r="SBT13" s="93"/>
      <c r="SBU13" s="93"/>
      <c r="SBV13" s="93"/>
      <c r="SBW13" s="93"/>
      <c r="SBX13" s="93"/>
      <c r="SBY13" s="93"/>
      <c r="SBZ13" s="93"/>
      <c r="SCA13" s="93"/>
      <c r="SCB13" s="93"/>
      <c r="SCC13" s="93"/>
      <c r="SCD13" s="93"/>
      <c r="SCE13" s="93"/>
      <c r="SCF13" s="93"/>
      <c r="SCG13" s="93"/>
      <c r="SCH13" s="93"/>
      <c r="SCI13" s="93"/>
      <c r="SCJ13" s="93"/>
      <c r="SCK13" s="93"/>
      <c r="SCL13" s="93"/>
      <c r="SCM13" s="93"/>
      <c r="SCN13" s="93"/>
      <c r="SCO13" s="93"/>
      <c r="SCP13" s="93"/>
      <c r="SCQ13" s="93"/>
      <c r="SCR13" s="93"/>
      <c r="SCS13" s="93"/>
      <c r="SCT13" s="93"/>
      <c r="SCU13" s="93"/>
      <c r="SCV13" s="93"/>
      <c r="SCW13" s="93"/>
      <c r="SCX13" s="93"/>
      <c r="SCY13" s="93"/>
      <c r="SCZ13" s="93"/>
      <c r="SDA13" s="93"/>
      <c r="SDB13" s="93"/>
      <c r="SDC13" s="93"/>
      <c r="SDD13" s="93"/>
      <c r="SDE13" s="93"/>
      <c r="SDF13" s="93"/>
      <c r="SDG13" s="93"/>
      <c r="SDH13" s="93"/>
      <c r="SDI13" s="93"/>
      <c r="SDJ13" s="93"/>
      <c r="SDK13" s="93"/>
      <c r="SDL13" s="93"/>
      <c r="SDM13" s="93"/>
      <c r="SDN13" s="93"/>
      <c r="SDO13" s="93"/>
      <c r="SDP13" s="93"/>
      <c r="SDQ13" s="93"/>
      <c r="SDR13" s="93"/>
      <c r="SDS13" s="93"/>
      <c r="SDT13" s="93"/>
      <c r="SDU13" s="93"/>
      <c r="SDV13" s="93"/>
      <c r="SDW13" s="93"/>
      <c r="SDX13" s="93"/>
      <c r="SDY13" s="93"/>
      <c r="SDZ13" s="93"/>
      <c r="SEA13" s="93"/>
      <c r="SEB13" s="93"/>
      <c r="SEC13" s="93"/>
      <c r="SED13" s="93"/>
      <c r="SEE13" s="93"/>
      <c r="SEF13" s="93"/>
      <c r="SEG13" s="93"/>
      <c r="SEH13" s="93"/>
      <c r="SEI13" s="93"/>
      <c r="SEJ13" s="93"/>
      <c r="SEK13" s="93"/>
      <c r="SEL13" s="93"/>
      <c r="SEM13" s="93"/>
      <c r="SEN13" s="93"/>
      <c r="SEO13" s="93"/>
      <c r="SEP13" s="93"/>
      <c r="SEQ13" s="93"/>
      <c r="SER13" s="93"/>
      <c r="SES13" s="93"/>
      <c r="SET13" s="93"/>
      <c r="SEU13" s="93"/>
      <c r="SEV13" s="93"/>
      <c r="SEW13" s="93"/>
      <c r="SEX13" s="93"/>
      <c r="SEY13" s="93"/>
      <c r="SEZ13" s="93"/>
      <c r="SFA13" s="93"/>
      <c r="SFB13" s="93"/>
      <c r="SFC13" s="93"/>
      <c r="SFD13" s="93"/>
      <c r="SFE13" s="93"/>
      <c r="SFF13" s="93"/>
      <c r="SFG13" s="93"/>
      <c r="SFH13" s="93"/>
      <c r="SFI13" s="93"/>
      <c r="SFJ13" s="93"/>
      <c r="SFK13" s="93"/>
      <c r="SFL13" s="93"/>
      <c r="SFM13" s="93"/>
      <c r="SFN13" s="93"/>
      <c r="SFO13" s="93"/>
      <c r="SFP13" s="93"/>
      <c r="SFQ13" s="93"/>
      <c r="SFR13" s="93"/>
      <c r="SFS13" s="93"/>
      <c r="SFT13" s="93"/>
      <c r="SFU13" s="93"/>
      <c r="SFV13" s="93"/>
      <c r="SFW13" s="93"/>
      <c r="SFX13" s="93"/>
      <c r="SFY13" s="93"/>
      <c r="SFZ13" s="93"/>
      <c r="SGA13" s="93"/>
      <c r="SGB13" s="93"/>
      <c r="SGC13" s="93"/>
      <c r="SGD13" s="93"/>
      <c r="SGE13" s="93"/>
      <c r="SGF13" s="93"/>
      <c r="SGG13" s="93"/>
      <c r="SGH13" s="93"/>
      <c r="SGI13" s="93"/>
      <c r="SGJ13" s="93"/>
      <c r="SGK13" s="93"/>
      <c r="SGL13" s="93"/>
      <c r="SGM13" s="93"/>
      <c r="SGN13" s="93"/>
      <c r="SGO13" s="93"/>
      <c r="SGP13" s="93"/>
      <c r="SGQ13" s="93"/>
      <c r="SGR13" s="93"/>
      <c r="SGS13" s="93"/>
      <c r="SGT13" s="93"/>
      <c r="SGU13" s="93"/>
      <c r="SGV13" s="93"/>
      <c r="SGW13" s="93"/>
      <c r="SGX13" s="93"/>
      <c r="SGY13" s="93"/>
      <c r="SGZ13" s="93"/>
      <c r="SHA13" s="93"/>
      <c r="SHB13" s="93"/>
      <c r="SHC13" s="93"/>
      <c r="SHD13" s="93"/>
      <c r="SHE13" s="93"/>
      <c r="SHF13" s="93"/>
      <c r="SHG13" s="93"/>
      <c r="SHH13" s="93"/>
      <c r="SHI13" s="93"/>
      <c r="SHJ13" s="93"/>
      <c r="SHK13" s="93"/>
      <c r="SHL13" s="93"/>
      <c r="SHM13" s="93"/>
      <c r="SHN13" s="93"/>
      <c r="SHO13" s="93"/>
      <c r="SHP13" s="93"/>
      <c r="SHQ13" s="93"/>
      <c r="SHR13" s="93"/>
      <c r="SHS13" s="93"/>
      <c r="SHT13" s="93"/>
      <c r="SHU13" s="93"/>
      <c r="SHV13" s="93"/>
      <c r="SHW13" s="93"/>
      <c r="SHX13" s="93"/>
      <c r="SHY13" s="93"/>
      <c r="SHZ13" s="93"/>
      <c r="SIA13" s="93"/>
      <c r="SIB13" s="93"/>
      <c r="SIC13" s="93"/>
      <c r="SID13" s="93"/>
      <c r="SIE13" s="93"/>
      <c r="SIF13" s="93"/>
      <c r="SIG13" s="93"/>
      <c r="SIH13" s="93"/>
      <c r="SII13" s="93"/>
      <c r="SIJ13" s="93"/>
      <c r="SIK13" s="93"/>
      <c r="SIL13" s="93"/>
      <c r="SIM13" s="93"/>
      <c r="SIN13" s="93"/>
      <c r="SIO13" s="93"/>
      <c r="SIP13" s="93"/>
      <c r="SIQ13" s="93"/>
      <c r="SIR13" s="93"/>
      <c r="SIS13" s="93"/>
      <c r="SIT13" s="93"/>
      <c r="SIU13" s="93"/>
      <c r="SIV13" s="93"/>
      <c r="SIW13" s="93"/>
      <c r="SIX13" s="93"/>
      <c r="SIY13" s="93"/>
      <c r="SIZ13" s="93"/>
      <c r="SJA13" s="93"/>
      <c r="SJB13" s="93"/>
      <c r="SJC13" s="93"/>
      <c r="SJD13" s="93"/>
      <c r="SJE13" s="93"/>
      <c r="SJF13" s="93"/>
      <c r="SJG13" s="93"/>
      <c r="SJH13" s="93"/>
      <c r="SJI13" s="93"/>
      <c r="SJJ13" s="93"/>
      <c r="SJK13" s="93"/>
      <c r="SJL13" s="93"/>
      <c r="SJM13" s="93"/>
      <c r="SJN13" s="93"/>
      <c r="SJO13" s="93"/>
      <c r="SJP13" s="93"/>
      <c r="SJQ13" s="93"/>
      <c r="SJR13" s="93"/>
      <c r="SJS13" s="93"/>
      <c r="SJT13" s="93"/>
      <c r="SJU13" s="93"/>
      <c r="SJV13" s="93"/>
      <c r="SJW13" s="93"/>
      <c r="SJX13" s="93"/>
      <c r="SJY13" s="93"/>
      <c r="SJZ13" s="93"/>
      <c r="SKA13" s="93"/>
      <c r="SKB13" s="93"/>
      <c r="SKC13" s="93"/>
      <c r="SKD13" s="93"/>
      <c r="SKE13" s="93"/>
      <c r="SKF13" s="93"/>
      <c r="SKG13" s="93"/>
      <c r="SKH13" s="93"/>
      <c r="SKI13" s="93"/>
      <c r="SKJ13" s="93"/>
      <c r="SKK13" s="93"/>
      <c r="SKL13" s="93"/>
      <c r="SKM13" s="93"/>
      <c r="SKN13" s="93"/>
      <c r="SKO13" s="93"/>
      <c r="SKP13" s="93"/>
      <c r="SKQ13" s="93"/>
      <c r="SKR13" s="93"/>
      <c r="SKS13" s="93"/>
      <c r="SKT13" s="93"/>
      <c r="SKU13" s="93"/>
      <c r="SKV13" s="93"/>
      <c r="SKW13" s="93"/>
      <c r="SKX13" s="93"/>
      <c r="SKY13" s="93"/>
      <c r="SKZ13" s="93"/>
      <c r="SLA13" s="93"/>
      <c r="SLB13" s="93"/>
      <c r="SLC13" s="93"/>
      <c r="SLD13" s="93"/>
      <c r="SLE13" s="93"/>
      <c r="SLF13" s="93"/>
      <c r="SLG13" s="93"/>
      <c r="SLH13" s="93"/>
      <c r="SLI13" s="93"/>
      <c r="SLJ13" s="93"/>
      <c r="SLK13" s="93"/>
      <c r="SLL13" s="93"/>
      <c r="SLM13" s="93"/>
      <c r="SLN13" s="93"/>
      <c r="SLO13" s="93"/>
      <c r="SLP13" s="93"/>
      <c r="SLQ13" s="93"/>
      <c r="SLR13" s="93"/>
      <c r="SLS13" s="93"/>
      <c r="SLT13" s="93"/>
      <c r="SLU13" s="93"/>
      <c r="SLV13" s="93"/>
      <c r="SLW13" s="93"/>
      <c r="SLX13" s="93"/>
      <c r="SLY13" s="93"/>
      <c r="SLZ13" s="93"/>
      <c r="SMA13" s="93"/>
      <c r="SMB13" s="93"/>
      <c r="SMC13" s="93"/>
      <c r="SMD13" s="93"/>
      <c r="SME13" s="93"/>
      <c r="SMF13" s="93"/>
      <c r="SMG13" s="93"/>
      <c r="SMH13" s="93"/>
      <c r="SMI13" s="93"/>
      <c r="SMJ13" s="93"/>
      <c r="SMK13" s="93"/>
      <c r="SML13" s="93"/>
      <c r="SMM13" s="93"/>
      <c r="SMN13" s="93"/>
      <c r="SMO13" s="93"/>
      <c r="SMP13" s="93"/>
      <c r="SMQ13" s="93"/>
      <c r="SMR13" s="93"/>
      <c r="SMS13" s="93"/>
      <c r="SMT13" s="93"/>
      <c r="SMU13" s="93"/>
      <c r="SMV13" s="93"/>
      <c r="SMW13" s="93"/>
      <c r="SMX13" s="93"/>
      <c r="SMY13" s="93"/>
      <c r="SMZ13" s="93"/>
      <c r="SNA13" s="93"/>
      <c r="SNB13" s="93"/>
      <c r="SNC13" s="93"/>
      <c r="SND13" s="93"/>
      <c r="SNE13" s="93"/>
      <c r="SNF13" s="93"/>
      <c r="SNG13" s="93"/>
      <c r="SNH13" s="93"/>
      <c r="SNI13" s="93"/>
      <c r="SNJ13" s="93"/>
      <c r="SNK13" s="93"/>
      <c r="SNL13" s="93"/>
      <c r="SNM13" s="93"/>
      <c r="SNN13" s="93"/>
      <c r="SNO13" s="93"/>
      <c r="SNP13" s="93"/>
      <c r="SNQ13" s="93"/>
      <c r="SNR13" s="93"/>
      <c r="SNS13" s="93"/>
      <c r="SNT13" s="93"/>
      <c r="SNU13" s="93"/>
      <c r="SNV13" s="93"/>
      <c r="SNW13" s="93"/>
      <c r="SNX13" s="93"/>
      <c r="SNY13" s="93"/>
      <c r="SNZ13" s="93"/>
      <c r="SOA13" s="93"/>
      <c r="SOB13" s="93"/>
      <c r="SOC13" s="93"/>
      <c r="SOD13" s="93"/>
      <c r="SOE13" s="93"/>
      <c r="SOF13" s="93"/>
      <c r="SOG13" s="93"/>
      <c r="SOH13" s="93"/>
      <c r="SOI13" s="93"/>
      <c r="SOJ13" s="93"/>
      <c r="SOK13" s="93"/>
      <c r="SOL13" s="93"/>
      <c r="SOM13" s="93"/>
      <c r="SON13" s="93"/>
      <c r="SOO13" s="93"/>
      <c r="SOP13" s="93"/>
      <c r="SOQ13" s="93"/>
      <c r="SOR13" s="93"/>
      <c r="SOS13" s="93"/>
      <c r="SOT13" s="93"/>
      <c r="SOU13" s="93"/>
      <c r="SOV13" s="93"/>
      <c r="SOW13" s="93"/>
      <c r="SOX13" s="93"/>
      <c r="SOY13" s="93"/>
      <c r="SOZ13" s="93"/>
      <c r="SPA13" s="93"/>
      <c r="SPB13" s="93"/>
      <c r="SPC13" s="93"/>
      <c r="SPD13" s="93"/>
      <c r="SPE13" s="93"/>
      <c r="SPF13" s="93"/>
      <c r="SPG13" s="93"/>
      <c r="SPH13" s="93"/>
      <c r="SPI13" s="93"/>
      <c r="SPJ13" s="93"/>
      <c r="SPK13" s="93"/>
      <c r="SPL13" s="93"/>
      <c r="SPM13" s="93"/>
      <c r="SPN13" s="93"/>
      <c r="SPO13" s="93"/>
      <c r="SPP13" s="93"/>
      <c r="SPQ13" s="93"/>
      <c r="SPR13" s="93"/>
      <c r="SPS13" s="93"/>
      <c r="SPT13" s="93"/>
      <c r="SPU13" s="93"/>
      <c r="SPV13" s="93"/>
      <c r="SPW13" s="93"/>
      <c r="SPX13" s="93"/>
      <c r="SPY13" s="93"/>
      <c r="SPZ13" s="93"/>
      <c r="SQA13" s="93"/>
      <c r="SQB13" s="93"/>
      <c r="SQC13" s="93"/>
      <c r="SQD13" s="93"/>
      <c r="SQE13" s="93"/>
      <c r="SQF13" s="93"/>
      <c r="SQG13" s="93"/>
      <c r="SQH13" s="93"/>
      <c r="SQI13" s="93"/>
      <c r="SQJ13" s="93"/>
      <c r="SQK13" s="93"/>
      <c r="SQL13" s="93"/>
      <c r="SQM13" s="93"/>
      <c r="SQN13" s="93"/>
      <c r="SQO13" s="93"/>
      <c r="SQP13" s="93"/>
      <c r="SQQ13" s="93"/>
      <c r="SQR13" s="93"/>
      <c r="SQS13" s="93"/>
      <c r="SQT13" s="93"/>
      <c r="SQU13" s="93"/>
      <c r="SQV13" s="93"/>
      <c r="SQW13" s="93"/>
      <c r="SQX13" s="93"/>
      <c r="SQY13" s="93"/>
      <c r="SQZ13" s="93"/>
      <c r="SRA13" s="93"/>
      <c r="SRB13" s="93"/>
      <c r="SRC13" s="93"/>
      <c r="SRD13" s="93"/>
      <c r="SRE13" s="93"/>
      <c r="SRF13" s="93"/>
      <c r="SRG13" s="93"/>
      <c r="SRH13" s="93"/>
      <c r="SRI13" s="93"/>
      <c r="SRJ13" s="93"/>
      <c r="SRK13" s="93"/>
      <c r="SRL13" s="93"/>
      <c r="SRM13" s="93"/>
      <c r="SRN13" s="93"/>
      <c r="SRO13" s="93"/>
      <c r="SRP13" s="93"/>
      <c r="SRQ13" s="93"/>
      <c r="SRR13" s="93"/>
      <c r="SRS13" s="93"/>
      <c r="SRT13" s="93"/>
      <c r="SRU13" s="93"/>
      <c r="SRV13" s="93"/>
      <c r="SRW13" s="93"/>
      <c r="SRX13" s="93"/>
      <c r="SRY13" s="93"/>
      <c r="SRZ13" s="93"/>
      <c r="SSA13" s="93"/>
      <c r="SSB13" s="93"/>
      <c r="SSC13" s="93"/>
      <c r="SSD13" s="93"/>
      <c r="SSE13" s="93"/>
      <c r="SSF13" s="93"/>
      <c r="SSG13" s="93"/>
      <c r="SSH13" s="93"/>
      <c r="SSI13" s="93"/>
      <c r="SSJ13" s="93"/>
      <c r="SSK13" s="93"/>
      <c r="SSL13" s="93"/>
      <c r="SSM13" s="93"/>
      <c r="SSN13" s="93"/>
      <c r="SSO13" s="93"/>
      <c r="SSP13" s="93"/>
      <c r="SSQ13" s="93"/>
      <c r="SSR13" s="93"/>
      <c r="SSS13" s="93"/>
      <c r="SST13" s="93"/>
      <c r="SSU13" s="93"/>
      <c r="SSV13" s="93"/>
      <c r="SSW13" s="93"/>
      <c r="SSX13" s="93"/>
      <c r="SSY13" s="93"/>
      <c r="SSZ13" s="93"/>
      <c r="STA13" s="93"/>
      <c r="STB13" s="93"/>
      <c r="STC13" s="93"/>
      <c r="STD13" s="93"/>
      <c r="STE13" s="93"/>
      <c r="STF13" s="93"/>
      <c r="STG13" s="93"/>
      <c r="STH13" s="93"/>
      <c r="STI13" s="93"/>
      <c r="STJ13" s="93"/>
      <c r="STK13" s="93"/>
      <c r="STL13" s="93"/>
      <c r="STM13" s="93"/>
      <c r="STN13" s="93"/>
      <c r="STO13" s="93"/>
      <c r="STP13" s="93"/>
      <c r="STQ13" s="93"/>
      <c r="STR13" s="93"/>
      <c r="STS13" s="93"/>
      <c r="STT13" s="93"/>
      <c r="STU13" s="93"/>
      <c r="STV13" s="93"/>
      <c r="STW13" s="93"/>
      <c r="STX13" s="93"/>
      <c r="STY13" s="93"/>
      <c r="STZ13" s="93"/>
      <c r="SUA13" s="93"/>
      <c r="SUB13" s="93"/>
      <c r="SUC13" s="93"/>
      <c r="SUD13" s="93"/>
      <c r="SUE13" s="93"/>
      <c r="SUF13" s="93"/>
      <c r="SUG13" s="93"/>
      <c r="SUH13" s="93"/>
      <c r="SUI13" s="93"/>
      <c r="SUJ13" s="93"/>
      <c r="SUK13" s="93"/>
      <c r="SUL13" s="93"/>
      <c r="SUM13" s="93"/>
      <c r="SUN13" s="93"/>
      <c r="SUO13" s="93"/>
      <c r="SUP13" s="93"/>
      <c r="SUQ13" s="93"/>
      <c r="SUR13" s="93"/>
      <c r="SUS13" s="93"/>
      <c r="SUT13" s="93"/>
      <c r="SUU13" s="93"/>
      <c r="SUV13" s="93"/>
      <c r="SUW13" s="93"/>
      <c r="SUX13" s="93"/>
      <c r="SUY13" s="93"/>
      <c r="SUZ13" s="93"/>
      <c r="SVA13" s="93"/>
      <c r="SVB13" s="93"/>
      <c r="SVC13" s="93"/>
      <c r="SVD13" s="93"/>
      <c r="SVE13" s="93"/>
      <c r="SVF13" s="93"/>
      <c r="SVG13" s="93"/>
      <c r="SVH13" s="93"/>
      <c r="SVI13" s="93"/>
      <c r="SVJ13" s="93"/>
      <c r="SVK13" s="93"/>
      <c r="SVL13" s="93"/>
      <c r="SVM13" s="93"/>
      <c r="SVN13" s="93"/>
      <c r="SVO13" s="93"/>
      <c r="SVP13" s="93"/>
      <c r="SVQ13" s="93"/>
      <c r="SVR13" s="93"/>
      <c r="SVS13" s="93"/>
      <c r="SVT13" s="93"/>
      <c r="SVU13" s="93"/>
      <c r="SVV13" s="93"/>
      <c r="SVW13" s="93"/>
      <c r="SVX13" s="93"/>
      <c r="SVY13" s="93"/>
      <c r="SVZ13" s="93"/>
      <c r="SWA13" s="93"/>
      <c r="SWB13" s="93"/>
      <c r="SWC13" s="93"/>
      <c r="SWD13" s="93"/>
      <c r="SWE13" s="93"/>
      <c r="SWF13" s="93"/>
      <c r="SWG13" s="93"/>
      <c r="SWH13" s="93"/>
      <c r="SWI13" s="93"/>
      <c r="SWJ13" s="93"/>
      <c r="SWK13" s="93"/>
      <c r="SWL13" s="93"/>
      <c r="SWM13" s="93"/>
      <c r="SWN13" s="93"/>
      <c r="SWO13" s="93"/>
      <c r="SWP13" s="93"/>
      <c r="SWQ13" s="93"/>
      <c r="SWR13" s="93"/>
      <c r="SWS13" s="93"/>
      <c r="SWT13" s="93"/>
      <c r="SWU13" s="93"/>
      <c r="SWV13" s="93"/>
      <c r="SWW13" s="93"/>
      <c r="SWX13" s="93"/>
      <c r="SWY13" s="93"/>
      <c r="SWZ13" s="93"/>
      <c r="SXA13" s="93"/>
      <c r="SXB13" s="93"/>
      <c r="SXC13" s="93"/>
      <c r="SXD13" s="93"/>
      <c r="SXE13" s="93"/>
      <c r="SXF13" s="93"/>
      <c r="SXG13" s="93"/>
      <c r="SXH13" s="93"/>
      <c r="SXI13" s="93"/>
      <c r="SXJ13" s="93"/>
      <c r="SXK13" s="93"/>
      <c r="SXL13" s="93"/>
      <c r="SXM13" s="93"/>
      <c r="SXN13" s="93"/>
      <c r="SXO13" s="93"/>
      <c r="SXP13" s="93"/>
      <c r="SXQ13" s="93"/>
      <c r="SXR13" s="93"/>
      <c r="SXS13" s="93"/>
      <c r="SXT13" s="93"/>
      <c r="SXU13" s="93"/>
      <c r="SXV13" s="93"/>
      <c r="SXW13" s="93"/>
      <c r="SXX13" s="93"/>
      <c r="SXY13" s="93"/>
      <c r="SXZ13" s="93"/>
      <c r="SYA13" s="93"/>
      <c r="SYB13" s="93"/>
      <c r="SYC13" s="93"/>
      <c r="SYD13" s="93"/>
      <c r="SYE13" s="93"/>
      <c r="SYF13" s="93"/>
      <c r="SYG13" s="93"/>
      <c r="SYH13" s="93"/>
      <c r="SYI13" s="93"/>
      <c r="SYJ13" s="93"/>
      <c r="SYK13" s="93"/>
      <c r="SYL13" s="93"/>
      <c r="SYM13" s="93"/>
      <c r="SYN13" s="93"/>
      <c r="SYO13" s="93"/>
      <c r="SYP13" s="93"/>
      <c r="SYQ13" s="93"/>
      <c r="SYR13" s="93"/>
      <c r="SYS13" s="93"/>
      <c r="SYT13" s="93"/>
      <c r="SYU13" s="93"/>
      <c r="SYV13" s="93"/>
      <c r="SYW13" s="93"/>
      <c r="SYX13" s="93"/>
      <c r="SYY13" s="93"/>
      <c r="SYZ13" s="93"/>
      <c r="SZA13" s="93"/>
      <c r="SZB13" s="93"/>
      <c r="SZC13" s="93"/>
      <c r="SZD13" s="93"/>
      <c r="SZE13" s="93"/>
      <c r="SZF13" s="93"/>
      <c r="SZG13" s="93"/>
      <c r="SZH13" s="93"/>
      <c r="SZI13" s="93"/>
      <c r="SZJ13" s="93"/>
      <c r="SZK13" s="93"/>
      <c r="SZL13" s="93"/>
      <c r="SZM13" s="93"/>
      <c r="SZN13" s="93"/>
      <c r="SZO13" s="93"/>
      <c r="SZP13" s="93"/>
      <c r="SZQ13" s="93"/>
      <c r="SZR13" s="93"/>
      <c r="SZS13" s="93"/>
      <c r="SZT13" s="93"/>
      <c r="SZU13" s="93"/>
      <c r="SZV13" s="93"/>
      <c r="SZW13" s="93"/>
      <c r="SZX13" s="93"/>
      <c r="SZY13" s="93"/>
      <c r="SZZ13" s="93"/>
      <c r="TAA13" s="93"/>
      <c r="TAB13" s="93"/>
      <c r="TAC13" s="93"/>
      <c r="TAD13" s="93"/>
      <c r="TAE13" s="93"/>
      <c r="TAF13" s="93"/>
      <c r="TAG13" s="93"/>
      <c r="TAH13" s="93"/>
      <c r="TAI13" s="93"/>
      <c r="TAJ13" s="93"/>
      <c r="TAK13" s="93"/>
      <c r="TAL13" s="93"/>
      <c r="TAM13" s="93"/>
      <c r="TAN13" s="93"/>
      <c r="TAO13" s="93"/>
      <c r="TAP13" s="93"/>
      <c r="TAQ13" s="93"/>
      <c r="TAR13" s="93"/>
      <c r="TAS13" s="93"/>
      <c r="TAT13" s="93"/>
      <c r="TAU13" s="93"/>
      <c r="TAV13" s="93"/>
      <c r="TAW13" s="93"/>
      <c r="TAX13" s="93"/>
      <c r="TAY13" s="93"/>
      <c r="TAZ13" s="93"/>
      <c r="TBA13" s="93"/>
      <c r="TBB13" s="93"/>
      <c r="TBC13" s="93"/>
      <c r="TBD13" s="93"/>
      <c r="TBE13" s="93"/>
      <c r="TBF13" s="93"/>
      <c r="TBG13" s="93"/>
      <c r="TBH13" s="93"/>
      <c r="TBI13" s="93"/>
      <c r="TBJ13" s="93"/>
      <c r="TBK13" s="93"/>
      <c r="TBL13" s="93"/>
      <c r="TBM13" s="93"/>
      <c r="TBN13" s="93"/>
      <c r="TBO13" s="93"/>
      <c r="TBP13" s="93"/>
      <c r="TBQ13" s="93"/>
      <c r="TBR13" s="93"/>
      <c r="TBS13" s="93"/>
      <c r="TBT13" s="93"/>
      <c r="TBU13" s="93"/>
      <c r="TBV13" s="93"/>
      <c r="TBW13" s="93"/>
      <c r="TBX13" s="93"/>
      <c r="TBY13" s="93"/>
      <c r="TBZ13" s="93"/>
      <c r="TCA13" s="93"/>
      <c r="TCB13" s="93"/>
      <c r="TCC13" s="93"/>
      <c r="TCD13" s="93"/>
      <c r="TCE13" s="93"/>
      <c r="TCF13" s="93"/>
      <c r="TCG13" s="93"/>
      <c r="TCH13" s="93"/>
      <c r="TCI13" s="93"/>
      <c r="TCJ13" s="93"/>
      <c r="TCK13" s="93"/>
      <c r="TCL13" s="93"/>
      <c r="TCM13" s="93"/>
      <c r="TCN13" s="93"/>
      <c r="TCO13" s="93"/>
      <c r="TCP13" s="93"/>
      <c r="TCQ13" s="93"/>
      <c r="TCR13" s="93"/>
      <c r="TCS13" s="93"/>
      <c r="TCT13" s="93"/>
      <c r="TCU13" s="93"/>
      <c r="TCV13" s="93"/>
      <c r="TCW13" s="93"/>
      <c r="TCX13" s="93"/>
      <c r="TCY13" s="93"/>
      <c r="TCZ13" s="93"/>
      <c r="TDA13" s="93"/>
      <c r="TDB13" s="93"/>
      <c r="TDC13" s="93"/>
      <c r="TDD13" s="93"/>
      <c r="TDE13" s="93"/>
      <c r="TDF13" s="93"/>
      <c r="TDG13" s="93"/>
      <c r="TDH13" s="93"/>
      <c r="TDI13" s="93"/>
      <c r="TDJ13" s="93"/>
      <c r="TDK13" s="93"/>
      <c r="TDL13" s="93"/>
      <c r="TDM13" s="93"/>
      <c r="TDN13" s="93"/>
      <c r="TDO13" s="93"/>
      <c r="TDP13" s="93"/>
      <c r="TDQ13" s="93"/>
      <c r="TDR13" s="93"/>
      <c r="TDS13" s="93"/>
      <c r="TDT13" s="93"/>
      <c r="TDU13" s="93"/>
      <c r="TDV13" s="93"/>
      <c r="TDW13" s="93"/>
      <c r="TDX13" s="93"/>
      <c r="TDY13" s="93"/>
      <c r="TDZ13" s="93"/>
      <c r="TEA13" s="93"/>
      <c r="TEB13" s="93"/>
      <c r="TEC13" s="93"/>
      <c r="TED13" s="93"/>
      <c r="TEE13" s="93"/>
      <c r="TEF13" s="93"/>
      <c r="TEG13" s="93"/>
      <c r="TEH13" s="93"/>
      <c r="TEI13" s="93"/>
      <c r="TEJ13" s="93"/>
      <c r="TEK13" s="93"/>
      <c r="TEL13" s="93"/>
      <c r="TEM13" s="93"/>
      <c r="TEN13" s="93"/>
      <c r="TEO13" s="93"/>
      <c r="TEP13" s="93"/>
      <c r="TEQ13" s="93"/>
      <c r="TER13" s="93"/>
      <c r="TES13" s="93"/>
      <c r="TET13" s="93"/>
      <c r="TEU13" s="93"/>
      <c r="TEV13" s="93"/>
      <c r="TEW13" s="93"/>
      <c r="TEX13" s="93"/>
      <c r="TEY13" s="93"/>
      <c r="TEZ13" s="93"/>
      <c r="TFA13" s="93"/>
      <c r="TFB13" s="93"/>
      <c r="TFC13" s="93"/>
      <c r="TFD13" s="93"/>
      <c r="TFE13" s="93"/>
      <c r="TFF13" s="93"/>
      <c r="TFG13" s="93"/>
      <c r="TFH13" s="93"/>
      <c r="TFI13" s="93"/>
      <c r="TFJ13" s="93"/>
      <c r="TFK13" s="93"/>
      <c r="TFL13" s="93"/>
      <c r="TFM13" s="93"/>
      <c r="TFN13" s="93"/>
      <c r="TFO13" s="93"/>
      <c r="TFP13" s="93"/>
      <c r="TFQ13" s="93"/>
      <c r="TFR13" s="93"/>
      <c r="TFS13" s="93"/>
      <c r="TFT13" s="93"/>
      <c r="TFU13" s="93"/>
      <c r="TFV13" s="93"/>
      <c r="TFW13" s="93"/>
      <c r="TFX13" s="93"/>
      <c r="TFY13" s="93"/>
      <c r="TFZ13" s="93"/>
      <c r="TGA13" s="93"/>
      <c r="TGB13" s="93"/>
      <c r="TGC13" s="93"/>
      <c r="TGD13" s="93"/>
      <c r="TGE13" s="93"/>
      <c r="TGF13" s="93"/>
      <c r="TGG13" s="93"/>
      <c r="TGH13" s="93"/>
      <c r="TGI13" s="93"/>
      <c r="TGJ13" s="93"/>
      <c r="TGK13" s="93"/>
      <c r="TGL13" s="93"/>
      <c r="TGM13" s="93"/>
      <c r="TGN13" s="93"/>
      <c r="TGO13" s="93"/>
      <c r="TGP13" s="93"/>
      <c r="TGQ13" s="93"/>
      <c r="TGR13" s="93"/>
      <c r="TGS13" s="93"/>
      <c r="TGT13" s="93"/>
      <c r="TGU13" s="93"/>
      <c r="TGV13" s="93"/>
      <c r="TGW13" s="93"/>
      <c r="TGX13" s="93"/>
      <c r="TGY13" s="93"/>
      <c r="TGZ13" s="93"/>
      <c r="THA13" s="93"/>
      <c r="THB13" s="93"/>
      <c r="THC13" s="93"/>
      <c r="THD13" s="93"/>
      <c r="THE13" s="93"/>
      <c r="THF13" s="93"/>
      <c r="THG13" s="93"/>
      <c r="THH13" s="93"/>
      <c r="THI13" s="93"/>
      <c r="THJ13" s="93"/>
      <c r="THK13" s="93"/>
      <c r="THL13" s="93"/>
      <c r="THM13" s="93"/>
      <c r="THN13" s="93"/>
      <c r="THO13" s="93"/>
      <c r="THP13" s="93"/>
      <c r="THQ13" s="93"/>
      <c r="THR13" s="93"/>
      <c r="THS13" s="93"/>
      <c r="THT13" s="93"/>
      <c r="THU13" s="93"/>
      <c r="THV13" s="93"/>
      <c r="THW13" s="93"/>
      <c r="THX13" s="93"/>
      <c r="THY13" s="93"/>
      <c r="THZ13" s="93"/>
      <c r="TIA13" s="93"/>
      <c r="TIB13" s="93"/>
      <c r="TIC13" s="93"/>
      <c r="TID13" s="93"/>
      <c r="TIE13" s="93"/>
      <c r="TIF13" s="93"/>
      <c r="TIG13" s="93"/>
      <c r="TIH13" s="93"/>
      <c r="TII13" s="93"/>
      <c r="TIJ13" s="93"/>
      <c r="TIK13" s="93"/>
      <c r="TIL13" s="93"/>
      <c r="TIM13" s="93"/>
      <c r="TIN13" s="93"/>
      <c r="TIO13" s="93"/>
      <c r="TIP13" s="93"/>
      <c r="TIQ13" s="93"/>
      <c r="TIR13" s="93"/>
      <c r="TIS13" s="93"/>
      <c r="TIT13" s="93"/>
      <c r="TIU13" s="93"/>
      <c r="TIV13" s="93"/>
      <c r="TIW13" s="93"/>
      <c r="TIX13" s="93"/>
      <c r="TIY13" s="93"/>
      <c r="TIZ13" s="93"/>
      <c r="TJA13" s="93"/>
      <c r="TJB13" s="93"/>
      <c r="TJC13" s="93"/>
      <c r="TJD13" s="93"/>
      <c r="TJE13" s="93"/>
      <c r="TJF13" s="93"/>
      <c r="TJG13" s="93"/>
      <c r="TJH13" s="93"/>
      <c r="TJI13" s="93"/>
      <c r="TJJ13" s="93"/>
      <c r="TJK13" s="93"/>
      <c r="TJL13" s="93"/>
      <c r="TJM13" s="93"/>
      <c r="TJN13" s="93"/>
      <c r="TJO13" s="93"/>
      <c r="TJP13" s="93"/>
      <c r="TJQ13" s="93"/>
      <c r="TJR13" s="93"/>
      <c r="TJS13" s="93"/>
      <c r="TJT13" s="93"/>
      <c r="TJU13" s="93"/>
      <c r="TJV13" s="93"/>
      <c r="TJW13" s="93"/>
      <c r="TJX13" s="93"/>
      <c r="TJY13" s="93"/>
      <c r="TJZ13" s="93"/>
      <c r="TKA13" s="93"/>
      <c r="TKB13" s="93"/>
      <c r="TKC13" s="93"/>
      <c r="TKD13" s="93"/>
      <c r="TKE13" s="93"/>
      <c r="TKF13" s="93"/>
      <c r="TKG13" s="93"/>
      <c r="TKH13" s="93"/>
      <c r="TKI13" s="93"/>
      <c r="TKJ13" s="93"/>
      <c r="TKK13" s="93"/>
      <c r="TKL13" s="93"/>
      <c r="TKM13" s="93"/>
      <c r="TKN13" s="93"/>
      <c r="TKO13" s="93"/>
      <c r="TKP13" s="93"/>
      <c r="TKQ13" s="93"/>
      <c r="TKR13" s="93"/>
      <c r="TKS13" s="93"/>
      <c r="TKT13" s="93"/>
      <c r="TKU13" s="93"/>
      <c r="TKV13" s="93"/>
      <c r="TKW13" s="93"/>
      <c r="TKX13" s="93"/>
      <c r="TKY13" s="93"/>
      <c r="TKZ13" s="93"/>
      <c r="TLA13" s="93"/>
      <c r="TLB13" s="93"/>
      <c r="TLC13" s="93"/>
      <c r="TLD13" s="93"/>
      <c r="TLE13" s="93"/>
      <c r="TLF13" s="93"/>
      <c r="TLG13" s="93"/>
      <c r="TLH13" s="93"/>
      <c r="TLI13" s="93"/>
      <c r="TLJ13" s="93"/>
      <c r="TLK13" s="93"/>
      <c r="TLL13" s="93"/>
      <c r="TLM13" s="93"/>
      <c r="TLN13" s="93"/>
      <c r="TLO13" s="93"/>
      <c r="TLP13" s="93"/>
      <c r="TLQ13" s="93"/>
      <c r="TLR13" s="93"/>
      <c r="TLS13" s="93"/>
      <c r="TLT13" s="93"/>
      <c r="TLU13" s="93"/>
      <c r="TLV13" s="93"/>
      <c r="TLW13" s="93"/>
      <c r="TLX13" s="93"/>
      <c r="TLY13" s="93"/>
      <c r="TLZ13" s="93"/>
      <c r="TMA13" s="93"/>
      <c r="TMB13" s="93"/>
      <c r="TMC13" s="93"/>
      <c r="TMD13" s="93"/>
      <c r="TME13" s="93"/>
      <c r="TMF13" s="93"/>
      <c r="TMG13" s="93"/>
      <c r="TMH13" s="93"/>
      <c r="TMI13" s="93"/>
      <c r="TMJ13" s="93"/>
      <c r="TMK13" s="93"/>
      <c r="TML13" s="93"/>
      <c r="TMM13" s="93"/>
      <c r="TMN13" s="93"/>
      <c r="TMO13" s="93"/>
      <c r="TMP13" s="93"/>
      <c r="TMQ13" s="93"/>
      <c r="TMR13" s="93"/>
      <c r="TMS13" s="93"/>
      <c r="TMT13" s="93"/>
      <c r="TMU13" s="93"/>
      <c r="TMV13" s="93"/>
      <c r="TMW13" s="93"/>
      <c r="TMX13" s="93"/>
      <c r="TMY13" s="93"/>
      <c r="TMZ13" s="93"/>
      <c r="TNA13" s="93"/>
      <c r="TNB13" s="93"/>
      <c r="TNC13" s="93"/>
      <c r="TND13" s="93"/>
      <c r="TNE13" s="93"/>
      <c r="TNF13" s="93"/>
      <c r="TNG13" s="93"/>
      <c r="TNH13" s="93"/>
      <c r="TNI13" s="93"/>
      <c r="TNJ13" s="93"/>
      <c r="TNK13" s="93"/>
      <c r="TNL13" s="93"/>
      <c r="TNM13" s="93"/>
      <c r="TNN13" s="93"/>
      <c r="TNO13" s="93"/>
      <c r="TNP13" s="93"/>
      <c r="TNQ13" s="93"/>
      <c r="TNR13" s="93"/>
      <c r="TNS13" s="93"/>
      <c r="TNT13" s="93"/>
      <c r="TNU13" s="93"/>
      <c r="TNV13" s="93"/>
      <c r="TNW13" s="93"/>
      <c r="TNX13" s="93"/>
      <c r="TNY13" s="93"/>
      <c r="TNZ13" s="93"/>
      <c r="TOA13" s="93"/>
      <c r="TOB13" s="93"/>
      <c r="TOC13" s="93"/>
      <c r="TOD13" s="93"/>
      <c r="TOE13" s="93"/>
      <c r="TOF13" s="93"/>
      <c r="TOG13" s="93"/>
      <c r="TOH13" s="93"/>
      <c r="TOI13" s="93"/>
      <c r="TOJ13" s="93"/>
      <c r="TOK13" s="93"/>
      <c r="TOL13" s="93"/>
      <c r="TOM13" s="93"/>
      <c r="TON13" s="93"/>
      <c r="TOO13" s="93"/>
      <c r="TOP13" s="93"/>
      <c r="TOQ13" s="93"/>
      <c r="TOR13" s="93"/>
      <c r="TOS13" s="93"/>
      <c r="TOT13" s="93"/>
      <c r="TOU13" s="93"/>
      <c r="TOV13" s="93"/>
      <c r="TOW13" s="93"/>
      <c r="TOX13" s="93"/>
      <c r="TOY13" s="93"/>
      <c r="TOZ13" s="93"/>
      <c r="TPA13" s="93"/>
      <c r="TPB13" s="93"/>
      <c r="TPC13" s="93"/>
      <c r="TPD13" s="93"/>
      <c r="TPE13" s="93"/>
      <c r="TPF13" s="93"/>
      <c r="TPG13" s="93"/>
      <c r="TPH13" s="93"/>
      <c r="TPI13" s="93"/>
      <c r="TPJ13" s="93"/>
      <c r="TPK13" s="93"/>
      <c r="TPL13" s="93"/>
      <c r="TPM13" s="93"/>
      <c r="TPN13" s="93"/>
      <c r="TPO13" s="93"/>
      <c r="TPP13" s="93"/>
      <c r="TPQ13" s="93"/>
      <c r="TPR13" s="93"/>
      <c r="TPS13" s="93"/>
      <c r="TPT13" s="93"/>
      <c r="TPU13" s="93"/>
      <c r="TPV13" s="93"/>
      <c r="TPW13" s="93"/>
      <c r="TPX13" s="93"/>
      <c r="TPY13" s="93"/>
      <c r="TPZ13" s="93"/>
      <c r="TQA13" s="93"/>
      <c r="TQB13" s="93"/>
      <c r="TQC13" s="93"/>
      <c r="TQD13" s="93"/>
      <c r="TQE13" s="93"/>
      <c r="TQF13" s="93"/>
      <c r="TQG13" s="93"/>
      <c r="TQH13" s="93"/>
      <c r="TQI13" s="93"/>
      <c r="TQJ13" s="93"/>
      <c r="TQK13" s="93"/>
      <c r="TQL13" s="93"/>
      <c r="TQM13" s="93"/>
      <c r="TQN13" s="93"/>
      <c r="TQO13" s="93"/>
      <c r="TQP13" s="93"/>
      <c r="TQQ13" s="93"/>
      <c r="TQR13" s="93"/>
      <c r="TQS13" s="93"/>
      <c r="TQT13" s="93"/>
      <c r="TQU13" s="93"/>
      <c r="TQV13" s="93"/>
      <c r="TQW13" s="93"/>
      <c r="TQX13" s="93"/>
      <c r="TQY13" s="93"/>
      <c r="TQZ13" s="93"/>
      <c r="TRA13" s="93"/>
      <c r="TRB13" s="93"/>
      <c r="TRC13" s="93"/>
      <c r="TRD13" s="93"/>
      <c r="TRE13" s="93"/>
      <c r="TRF13" s="93"/>
      <c r="TRG13" s="93"/>
      <c r="TRH13" s="93"/>
      <c r="TRI13" s="93"/>
      <c r="TRJ13" s="93"/>
      <c r="TRK13" s="93"/>
      <c r="TRL13" s="93"/>
      <c r="TRM13" s="93"/>
      <c r="TRN13" s="93"/>
      <c r="TRO13" s="93"/>
      <c r="TRP13" s="93"/>
      <c r="TRQ13" s="93"/>
      <c r="TRR13" s="93"/>
      <c r="TRS13" s="93"/>
      <c r="TRT13" s="93"/>
      <c r="TRU13" s="93"/>
      <c r="TRV13" s="93"/>
      <c r="TRW13" s="93"/>
      <c r="TRX13" s="93"/>
      <c r="TRY13" s="93"/>
      <c r="TRZ13" s="93"/>
      <c r="TSA13" s="93"/>
      <c r="TSB13" s="93"/>
      <c r="TSC13" s="93"/>
      <c r="TSD13" s="93"/>
      <c r="TSE13" s="93"/>
      <c r="TSF13" s="93"/>
      <c r="TSG13" s="93"/>
      <c r="TSH13" s="93"/>
      <c r="TSI13" s="93"/>
      <c r="TSJ13" s="93"/>
      <c r="TSK13" s="93"/>
      <c r="TSL13" s="93"/>
      <c r="TSM13" s="93"/>
      <c r="TSN13" s="93"/>
      <c r="TSO13" s="93"/>
      <c r="TSP13" s="93"/>
      <c r="TSQ13" s="93"/>
      <c r="TSR13" s="93"/>
      <c r="TSS13" s="93"/>
      <c r="TST13" s="93"/>
      <c r="TSU13" s="93"/>
      <c r="TSV13" s="93"/>
      <c r="TSW13" s="93"/>
      <c r="TSX13" s="93"/>
      <c r="TSY13" s="93"/>
      <c r="TSZ13" s="93"/>
      <c r="TTA13" s="93"/>
      <c r="TTB13" s="93"/>
      <c r="TTC13" s="93"/>
      <c r="TTD13" s="93"/>
      <c r="TTE13" s="93"/>
      <c r="TTF13" s="93"/>
      <c r="TTG13" s="93"/>
      <c r="TTH13" s="93"/>
      <c r="TTI13" s="93"/>
      <c r="TTJ13" s="93"/>
      <c r="TTK13" s="93"/>
      <c r="TTL13" s="93"/>
      <c r="TTM13" s="93"/>
      <c r="TTN13" s="93"/>
      <c r="TTO13" s="93"/>
      <c r="TTP13" s="93"/>
      <c r="TTQ13" s="93"/>
      <c r="TTR13" s="93"/>
      <c r="TTS13" s="93"/>
      <c r="TTT13" s="93"/>
      <c r="TTU13" s="93"/>
      <c r="TTV13" s="93"/>
      <c r="TTW13" s="93"/>
      <c r="TTX13" s="93"/>
      <c r="TTY13" s="93"/>
      <c r="TTZ13" s="93"/>
      <c r="TUA13" s="93"/>
      <c r="TUB13" s="93"/>
      <c r="TUC13" s="93"/>
      <c r="TUD13" s="93"/>
      <c r="TUE13" s="93"/>
      <c r="TUF13" s="93"/>
      <c r="TUG13" s="93"/>
      <c r="TUH13" s="93"/>
      <c r="TUI13" s="93"/>
      <c r="TUJ13" s="93"/>
      <c r="TUK13" s="93"/>
      <c r="TUL13" s="93"/>
      <c r="TUM13" s="93"/>
      <c r="TUN13" s="93"/>
      <c r="TUO13" s="93"/>
      <c r="TUP13" s="93"/>
      <c r="TUQ13" s="93"/>
      <c r="TUR13" s="93"/>
      <c r="TUS13" s="93"/>
      <c r="TUT13" s="93"/>
      <c r="TUU13" s="93"/>
      <c r="TUV13" s="93"/>
      <c r="TUW13" s="93"/>
      <c r="TUX13" s="93"/>
      <c r="TUY13" s="93"/>
      <c r="TUZ13" s="93"/>
      <c r="TVA13" s="93"/>
      <c r="TVB13" s="93"/>
      <c r="TVC13" s="93"/>
      <c r="TVD13" s="93"/>
      <c r="TVE13" s="93"/>
      <c r="TVF13" s="93"/>
      <c r="TVG13" s="93"/>
      <c r="TVH13" s="93"/>
      <c r="TVI13" s="93"/>
      <c r="TVJ13" s="93"/>
      <c r="TVK13" s="93"/>
      <c r="TVL13" s="93"/>
      <c r="TVM13" s="93"/>
      <c r="TVN13" s="93"/>
      <c r="TVO13" s="93"/>
      <c r="TVP13" s="93"/>
      <c r="TVQ13" s="93"/>
      <c r="TVR13" s="93"/>
      <c r="TVS13" s="93"/>
      <c r="TVT13" s="93"/>
      <c r="TVU13" s="93"/>
      <c r="TVV13" s="93"/>
      <c r="TVW13" s="93"/>
      <c r="TVX13" s="93"/>
      <c r="TVY13" s="93"/>
      <c r="TVZ13" s="93"/>
      <c r="TWA13" s="93"/>
      <c r="TWB13" s="93"/>
      <c r="TWC13" s="93"/>
      <c r="TWD13" s="93"/>
      <c r="TWE13" s="93"/>
      <c r="TWF13" s="93"/>
      <c r="TWG13" s="93"/>
      <c r="TWH13" s="93"/>
      <c r="TWI13" s="93"/>
      <c r="TWJ13" s="93"/>
      <c r="TWK13" s="93"/>
      <c r="TWL13" s="93"/>
      <c r="TWM13" s="93"/>
      <c r="TWN13" s="93"/>
      <c r="TWO13" s="93"/>
      <c r="TWP13" s="93"/>
      <c r="TWQ13" s="93"/>
      <c r="TWR13" s="93"/>
      <c r="TWS13" s="93"/>
      <c r="TWT13" s="93"/>
      <c r="TWU13" s="93"/>
      <c r="TWV13" s="93"/>
      <c r="TWW13" s="93"/>
      <c r="TWX13" s="93"/>
      <c r="TWY13" s="93"/>
      <c r="TWZ13" s="93"/>
      <c r="TXA13" s="93"/>
      <c r="TXB13" s="93"/>
      <c r="TXC13" s="93"/>
      <c r="TXD13" s="93"/>
      <c r="TXE13" s="93"/>
      <c r="TXF13" s="93"/>
      <c r="TXG13" s="93"/>
      <c r="TXH13" s="93"/>
      <c r="TXI13" s="93"/>
      <c r="TXJ13" s="93"/>
      <c r="TXK13" s="93"/>
      <c r="TXL13" s="93"/>
      <c r="TXM13" s="93"/>
      <c r="TXN13" s="93"/>
      <c r="TXO13" s="93"/>
      <c r="TXP13" s="93"/>
      <c r="TXQ13" s="93"/>
      <c r="TXR13" s="93"/>
      <c r="TXS13" s="93"/>
      <c r="TXT13" s="93"/>
      <c r="TXU13" s="93"/>
      <c r="TXV13" s="93"/>
      <c r="TXW13" s="93"/>
      <c r="TXX13" s="93"/>
      <c r="TXY13" s="93"/>
      <c r="TXZ13" s="93"/>
      <c r="TYA13" s="93"/>
      <c r="TYB13" s="93"/>
      <c r="TYC13" s="93"/>
      <c r="TYD13" s="93"/>
      <c r="TYE13" s="93"/>
      <c r="TYF13" s="93"/>
      <c r="TYG13" s="93"/>
      <c r="TYH13" s="93"/>
      <c r="TYI13" s="93"/>
      <c r="TYJ13" s="93"/>
      <c r="TYK13" s="93"/>
      <c r="TYL13" s="93"/>
      <c r="TYM13" s="93"/>
      <c r="TYN13" s="93"/>
      <c r="TYO13" s="93"/>
      <c r="TYP13" s="93"/>
      <c r="TYQ13" s="93"/>
      <c r="TYR13" s="93"/>
      <c r="TYS13" s="93"/>
      <c r="TYT13" s="93"/>
      <c r="TYU13" s="93"/>
      <c r="TYV13" s="93"/>
      <c r="TYW13" s="93"/>
      <c r="TYX13" s="93"/>
      <c r="TYY13" s="93"/>
      <c r="TYZ13" s="93"/>
      <c r="TZA13" s="93"/>
      <c r="TZB13" s="93"/>
      <c r="TZC13" s="93"/>
      <c r="TZD13" s="93"/>
      <c r="TZE13" s="93"/>
      <c r="TZF13" s="93"/>
      <c r="TZG13" s="93"/>
      <c r="TZH13" s="93"/>
      <c r="TZI13" s="93"/>
      <c r="TZJ13" s="93"/>
      <c r="TZK13" s="93"/>
      <c r="TZL13" s="93"/>
      <c r="TZM13" s="93"/>
      <c r="TZN13" s="93"/>
      <c r="TZO13" s="93"/>
      <c r="TZP13" s="93"/>
      <c r="TZQ13" s="93"/>
      <c r="TZR13" s="93"/>
      <c r="TZS13" s="93"/>
      <c r="TZT13" s="93"/>
      <c r="TZU13" s="93"/>
      <c r="TZV13" s="93"/>
      <c r="TZW13" s="93"/>
      <c r="TZX13" s="93"/>
      <c r="TZY13" s="93"/>
      <c r="TZZ13" s="93"/>
      <c r="UAA13" s="93"/>
      <c r="UAB13" s="93"/>
      <c r="UAC13" s="93"/>
      <c r="UAD13" s="93"/>
      <c r="UAE13" s="93"/>
      <c r="UAF13" s="93"/>
      <c r="UAG13" s="93"/>
      <c r="UAH13" s="93"/>
      <c r="UAI13" s="93"/>
      <c r="UAJ13" s="93"/>
      <c r="UAK13" s="93"/>
      <c r="UAL13" s="93"/>
      <c r="UAM13" s="93"/>
      <c r="UAN13" s="93"/>
      <c r="UAO13" s="93"/>
      <c r="UAP13" s="93"/>
      <c r="UAQ13" s="93"/>
      <c r="UAR13" s="93"/>
      <c r="UAS13" s="93"/>
      <c r="UAT13" s="93"/>
      <c r="UAU13" s="93"/>
      <c r="UAV13" s="93"/>
      <c r="UAW13" s="93"/>
      <c r="UAX13" s="93"/>
      <c r="UAY13" s="93"/>
      <c r="UAZ13" s="93"/>
      <c r="UBA13" s="93"/>
      <c r="UBB13" s="93"/>
      <c r="UBC13" s="93"/>
      <c r="UBD13" s="93"/>
      <c r="UBE13" s="93"/>
      <c r="UBF13" s="93"/>
      <c r="UBG13" s="93"/>
      <c r="UBH13" s="93"/>
      <c r="UBI13" s="93"/>
      <c r="UBJ13" s="93"/>
      <c r="UBK13" s="93"/>
      <c r="UBL13" s="93"/>
      <c r="UBM13" s="93"/>
      <c r="UBN13" s="93"/>
      <c r="UBO13" s="93"/>
      <c r="UBP13" s="93"/>
      <c r="UBQ13" s="93"/>
      <c r="UBR13" s="93"/>
      <c r="UBS13" s="93"/>
      <c r="UBT13" s="93"/>
      <c r="UBU13" s="93"/>
      <c r="UBV13" s="93"/>
      <c r="UBW13" s="93"/>
      <c r="UBX13" s="93"/>
      <c r="UBY13" s="93"/>
      <c r="UBZ13" s="93"/>
      <c r="UCA13" s="93"/>
      <c r="UCB13" s="93"/>
      <c r="UCC13" s="93"/>
      <c r="UCD13" s="93"/>
      <c r="UCE13" s="93"/>
      <c r="UCF13" s="93"/>
      <c r="UCG13" s="93"/>
      <c r="UCH13" s="93"/>
      <c r="UCI13" s="93"/>
      <c r="UCJ13" s="93"/>
      <c r="UCK13" s="93"/>
      <c r="UCL13" s="93"/>
      <c r="UCM13" s="93"/>
      <c r="UCN13" s="93"/>
      <c r="UCO13" s="93"/>
      <c r="UCP13" s="93"/>
      <c r="UCQ13" s="93"/>
      <c r="UCR13" s="93"/>
      <c r="UCS13" s="93"/>
      <c r="UCT13" s="93"/>
      <c r="UCU13" s="93"/>
      <c r="UCV13" s="93"/>
      <c r="UCW13" s="93"/>
      <c r="UCX13" s="93"/>
      <c r="UCY13" s="93"/>
      <c r="UCZ13" s="93"/>
      <c r="UDA13" s="93"/>
      <c r="UDB13" s="93"/>
      <c r="UDC13" s="93"/>
      <c r="UDD13" s="93"/>
      <c r="UDE13" s="93"/>
      <c r="UDF13" s="93"/>
      <c r="UDG13" s="93"/>
      <c r="UDH13" s="93"/>
      <c r="UDI13" s="93"/>
      <c r="UDJ13" s="93"/>
      <c r="UDK13" s="93"/>
      <c r="UDL13" s="93"/>
      <c r="UDM13" s="93"/>
      <c r="UDN13" s="93"/>
      <c r="UDO13" s="93"/>
      <c r="UDP13" s="93"/>
      <c r="UDQ13" s="93"/>
      <c r="UDR13" s="93"/>
      <c r="UDS13" s="93"/>
      <c r="UDT13" s="93"/>
      <c r="UDU13" s="93"/>
      <c r="UDV13" s="93"/>
      <c r="UDW13" s="93"/>
      <c r="UDX13" s="93"/>
      <c r="UDY13" s="93"/>
      <c r="UDZ13" s="93"/>
      <c r="UEA13" s="93"/>
      <c r="UEB13" s="93"/>
      <c r="UEC13" s="93"/>
      <c r="UED13" s="93"/>
      <c r="UEE13" s="93"/>
      <c r="UEF13" s="93"/>
      <c r="UEG13" s="93"/>
      <c r="UEH13" s="93"/>
      <c r="UEI13" s="93"/>
      <c r="UEJ13" s="93"/>
      <c r="UEK13" s="93"/>
      <c r="UEL13" s="93"/>
      <c r="UEM13" s="93"/>
      <c r="UEN13" s="93"/>
      <c r="UEO13" s="93"/>
      <c r="UEP13" s="93"/>
      <c r="UEQ13" s="93"/>
      <c r="UER13" s="93"/>
      <c r="UES13" s="93"/>
      <c r="UET13" s="93"/>
      <c r="UEU13" s="93"/>
      <c r="UEV13" s="93"/>
      <c r="UEW13" s="93"/>
      <c r="UEX13" s="93"/>
      <c r="UEY13" s="93"/>
      <c r="UEZ13" s="93"/>
      <c r="UFA13" s="93"/>
      <c r="UFB13" s="93"/>
      <c r="UFC13" s="93"/>
      <c r="UFD13" s="93"/>
      <c r="UFE13" s="93"/>
      <c r="UFF13" s="93"/>
      <c r="UFG13" s="93"/>
      <c r="UFH13" s="93"/>
      <c r="UFI13" s="93"/>
      <c r="UFJ13" s="93"/>
      <c r="UFK13" s="93"/>
      <c r="UFL13" s="93"/>
      <c r="UFM13" s="93"/>
      <c r="UFN13" s="93"/>
      <c r="UFO13" s="93"/>
      <c r="UFP13" s="93"/>
      <c r="UFQ13" s="93"/>
      <c r="UFR13" s="93"/>
      <c r="UFS13" s="93"/>
      <c r="UFT13" s="93"/>
      <c r="UFU13" s="93"/>
      <c r="UFV13" s="93"/>
      <c r="UFW13" s="93"/>
      <c r="UFX13" s="93"/>
      <c r="UFY13" s="93"/>
      <c r="UFZ13" s="93"/>
      <c r="UGA13" s="93"/>
      <c r="UGB13" s="93"/>
      <c r="UGC13" s="93"/>
      <c r="UGD13" s="93"/>
      <c r="UGE13" s="93"/>
      <c r="UGF13" s="93"/>
      <c r="UGG13" s="93"/>
      <c r="UGH13" s="93"/>
      <c r="UGI13" s="93"/>
      <c r="UGJ13" s="93"/>
      <c r="UGK13" s="93"/>
      <c r="UGL13" s="93"/>
      <c r="UGM13" s="93"/>
      <c r="UGN13" s="93"/>
      <c r="UGO13" s="93"/>
      <c r="UGP13" s="93"/>
      <c r="UGQ13" s="93"/>
      <c r="UGR13" s="93"/>
      <c r="UGS13" s="93"/>
      <c r="UGT13" s="93"/>
      <c r="UGU13" s="93"/>
      <c r="UGV13" s="93"/>
      <c r="UGW13" s="93"/>
      <c r="UGX13" s="93"/>
      <c r="UGY13" s="93"/>
      <c r="UGZ13" s="93"/>
      <c r="UHA13" s="93"/>
      <c r="UHB13" s="93"/>
      <c r="UHC13" s="93"/>
      <c r="UHD13" s="93"/>
      <c r="UHE13" s="93"/>
      <c r="UHF13" s="93"/>
      <c r="UHG13" s="93"/>
      <c r="UHH13" s="93"/>
      <c r="UHI13" s="93"/>
      <c r="UHJ13" s="93"/>
      <c r="UHK13" s="93"/>
      <c r="UHL13" s="93"/>
      <c r="UHM13" s="93"/>
      <c r="UHN13" s="93"/>
      <c r="UHO13" s="93"/>
      <c r="UHP13" s="93"/>
      <c r="UHQ13" s="93"/>
      <c r="UHR13" s="93"/>
      <c r="UHS13" s="93"/>
      <c r="UHT13" s="93"/>
      <c r="UHU13" s="93"/>
      <c r="UHV13" s="93"/>
      <c r="UHW13" s="93"/>
      <c r="UHX13" s="93"/>
      <c r="UHY13" s="93"/>
      <c r="UHZ13" s="93"/>
      <c r="UIA13" s="93"/>
      <c r="UIB13" s="93"/>
      <c r="UIC13" s="93"/>
      <c r="UID13" s="93"/>
      <c r="UIE13" s="93"/>
      <c r="UIF13" s="93"/>
      <c r="UIG13" s="93"/>
      <c r="UIH13" s="93"/>
      <c r="UII13" s="93"/>
      <c r="UIJ13" s="93"/>
      <c r="UIK13" s="93"/>
      <c r="UIL13" s="93"/>
      <c r="UIM13" s="93"/>
      <c r="UIN13" s="93"/>
      <c r="UIO13" s="93"/>
      <c r="UIP13" s="93"/>
      <c r="UIQ13" s="93"/>
      <c r="UIR13" s="93"/>
      <c r="UIS13" s="93"/>
      <c r="UIT13" s="93"/>
      <c r="UIU13" s="93"/>
      <c r="UIV13" s="93"/>
      <c r="UIW13" s="93"/>
      <c r="UIX13" s="93"/>
      <c r="UIY13" s="93"/>
      <c r="UIZ13" s="93"/>
      <c r="UJA13" s="93"/>
      <c r="UJB13" s="93"/>
      <c r="UJC13" s="93"/>
      <c r="UJD13" s="93"/>
      <c r="UJE13" s="93"/>
      <c r="UJF13" s="93"/>
      <c r="UJG13" s="93"/>
      <c r="UJH13" s="93"/>
      <c r="UJI13" s="93"/>
      <c r="UJJ13" s="93"/>
      <c r="UJK13" s="93"/>
      <c r="UJL13" s="93"/>
      <c r="UJM13" s="93"/>
      <c r="UJN13" s="93"/>
      <c r="UJO13" s="93"/>
      <c r="UJP13" s="93"/>
      <c r="UJQ13" s="93"/>
      <c r="UJR13" s="93"/>
      <c r="UJS13" s="93"/>
      <c r="UJT13" s="93"/>
      <c r="UJU13" s="93"/>
      <c r="UJV13" s="93"/>
      <c r="UJW13" s="93"/>
      <c r="UJX13" s="93"/>
      <c r="UJY13" s="93"/>
      <c r="UJZ13" s="93"/>
      <c r="UKA13" s="93"/>
      <c r="UKB13" s="93"/>
      <c r="UKC13" s="93"/>
      <c r="UKD13" s="93"/>
      <c r="UKE13" s="93"/>
      <c r="UKF13" s="93"/>
      <c r="UKG13" s="93"/>
      <c r="UKH13" s="93"/>
      <c r="UKI13" s="93"/>
      <c r="UKJ13" s="93"/>
      <c r="UKK13" s="93"/>
      <c r="UKL13" s="93"/>
      <c r="UKM13" s="93"/>
      <c r="UKN13" s="93"/>
      <c r="UKO13" s="93"/>
      <c r="UKP13" s="93"/>
      <c r="UKQ13" s="93"/>
      <c r="UKR13" s="93"/>
      <c r="UKS13" s="93"/>
      <c r="UKT13" s="93"/>
      <c r="UKU13" s="93"/>
      <c r="UKV13" s="93"/>
      <c r="UKW13" s="93"/>
      <c r="UKX13" s="93"/>
      <c r="UKY13" s="93"/>
      <c r="UKZ13" s="93"/>
      <c r="ULA13" s="93"/>
      <c r="ULB13" s="93"/>
      <c r="ULC13" s="93"/>
      <c r="ULD13" s="93"/>
      <c r="ULE13" s="93"/>
      <c r="ULF13" s="93"/>
      <c r="ULG13" s="93"/>
      <c r="ULH13" s="93"/>
      <c r="ULI13" s="93"/>
      <c r="ULJ13" s="93"/>
      <c r="ULK13" s="93"/>
      <c r="ULL13" s="93"/>
      <c r="ULM13" s="93"/>
      <c r="ULN13" s="93"/>
      <c r="ULO13" s="93"/>
      <c r="ULP13" s="93"/>
      <c r="ULQ13" s="93"/>
      <c r="ULR13" s="93"/>
      <c r="ULS13" s="93"/>
      <c r="ULT13" s="93"/>
      <c r="ULU13" s="93"/>
      <c r="ULV13" s="93"/>
      <c r="ULW13" s="93"/>
      <c r="ULX13" s="93"/>
      <c r="ULY13" s="93"/>
      <c r="ULZ13" s="93"/>
      <c r="UMA13" s="93"/>
      <c r="UMB13" s="93"/>
      <c r="UMC13" s="93"/>
      <c r="UMD13" s="93"/>
      <c r="UME13" s="93"/>
      <c r="UMF13" s="93"/>
      <c r="UMG13" s="93"/>
      <c r="UMH13" s="93"/>
      <c r="UMI13" s="93"/>
      <c r="UMJ13" s="93"/>
      <c r="UMK13" s="93"/>
      <c r="UML13" s="93"/>
      <c r="UMM13" s="93"/>
      <c r="UMN13" s="93"/>
      <c r="UMO13" s="93"/>
      <c r="UMP13" s="93"/>
      <c r="UMQ13" s="93"/>
      <c r="UMR13" s="93"/>
      <c r="UMS13" s="93"/>
      <c r="UMT13" s="93"/>
      <c r="UMU13" s="93"/>
      <c r="UMV13" s="93"/>
      <c r="UMW13" s="93"/>
      <c r="UMX13" s="93"/>
      <c r="UMY13" s="93"/>
      <c r="UMZ13" s="93"/>
      <c r="UNA13" s="93"/>
      <c r="UNB13" s="93"/>
      <c r="UNC13" s="93"/>
      <c r="UND13" s="93"/>
      <c r="UNE13" s="93"/>
      <c r="UNF13" s="93"/>
      <c r="UNG13" s="93"/>
      <c r="UNH13" s="93"/>
      <c r="UNI13" s="93"/>
      <c r="UNJ13" s="93"/>
      <c r="UNK13" s="93"/>
      <c r="UNL13" s="93"/>
      <c r="UNM13" s="93"/>
      <c r="UNN13" s="93"/>
      <c r="UNO13" s="93"/>
      <c r="UNP13" s="93"/>
      <c r="UNQ13" s="93"/>
      <c r="UNR13" s="93"/>
      <c r="UNS13" s="93"/>
      <c r="UNT13" s="93"/>
      <c r="UNU13" s="93"/>
      <c r="UNV13" s="93"/>
      <c r="UNW13" s="93"/>
      <c r="UNX13" s="93"/>
      <c r="UNY13" s="93"/>
      <c r="UNZ13" s="93"/>
      <c r="UOA13" s="93"/>
      <c r="UOB13" s="93"/>
      <c r="UOC13" s="93"/>
      <c r="UOD13" s="93"/>
      <c r="UOE13" s="93"/>
      <c r="UOF13" s="93"/>
      <c r="UOG13" s="93"/>
      <c r="UOH13" s="93"/>
      <c r="UOI13" s="93"/>
      <c r="UOJ13" s="93"/>
      <c r="UOK13" s="93"/>
      <c r="UOL13" s="93"/>
      <c r="UOM13" s="93"/>
      <c r="UON13" s="93"/>
      <c r="UOO13" s="93"/>
      <c r="UOP13" s="93"/>
      <c r="UOQ13" s="93"/>
      <c r="UOR13" s="93"/>
      <c r="UOS13" s="93"/>
      <c r="UOT13" s="93"/>
      <c r="UOU13" s="93"/>
      <c r="UOV13" s="93"/>
      <c r="UOW13" s="93"/>
      <c r="UOX13" s="93"/>
      <c r="UOY13" s="93"/>
      <c r="UOZ13" s="93"/>
      <c r="UPA13" s="93"/>
      <c r="UPB13" s="93"/>
      <c r="UPC13" s="93"/>
      <c r="UPD13" s="93"/>
      <c r="UPE13" s="93"/>
      <c r="UPF13" s="93"/>
      <c r="UPG13" s="93"/>
      <c r="UPH13" s="93"/>
      <c r="UPI13" s="93"/>
      <c r="UPJ13" s="93"/>
      <c r="UPK13" s="93"/>
      <c r="UPL13" s="93"/>
      <c r="UPM13" s="93"/>
      <c r="UPN13" s="93"/>
      <c r="UPO13" s="93"/>
      <c r="UPP13" s="93"/>
      <c r="UPQ13" s="93"/>
      <c r="UPR13" s="93"/>
      <c r="UPS13" s="93"/>
      <c r="UPT13" s="93"/>
      <c r="UPU13" s="93"/>
      <c r="UPV13" s="93"/>
      <c r="UPW13" s="93"/>
      <c r="UPX13" s="93"/>
      <c r="UPY13" s="93"/>
      <c r="UPZ13" s="93"/>
      <c r="UQA13" s="93"/>
      <c r="UQB13" s="93"/>
      <c r="UQC13" s="93"/>
      <c r="UQD13" s="93"/>
      <c r="UQE13" s="93"/>
      <c r="UQF13" s="93"/>
      <c r="UQG13" s="93"/>
      <c r="UQH13" s="93"/>
      <c r="UQI13" s="93"/>
      <c r="UQJ13" s="93"/>
      <c r="UQK13" s="93"/>
      <c r="UQL13" s="93"/>
      <c r="UQM13" s="93"/>
      <c r="UQN13" s="93"/>
      <c r="UQO13" s="93"/>
      <c r="UQP13" s="93"/>
      <c r="UQQ13" s="93"/>
      <c r="UQR13" s="93"/>
      <c r="UQS13" s="93"/>
      <c r="UQT13" s="93"/>
      <c r="UQU13" s="93"/>
      <c r="UQV13" s="93"/>
      <c r="UQW13" s="93"/>
      <c r="UQX13" s="93"/>
      <c r="UQY13" s="93"/>
      <c r="UQZ13" s="93"/>
      <c r="URA13" s="93"/>
      <c r="URB13" s="93"/>
      <c r="URC13" s="93"/>
      <c r="URD13" s="93"/>
      <c r="URE13" s="93"/>
      <c r="URF13" s="93"/>
      <c r="URG13" s="93"/>
      <c r="URH13" s="93"/>
      <c r="URI13" s="93"/>
      <c r="URJ13" s="93"/>
      <c r="URK13" s="93"/>
      <c r="URL13" s="93"/>
      <c r="URM13" s="93"/>
      <c r="URN13" s="93"/>
      <c r="URO13" s="93"/>
      <c r="URP13" s="93"/>
      <c r="URQ13" s="93"/>
      <c r="URR13" s="93"/>
      <c r="URS13" s="93"/>
      <c r="URT13" s="93"/>
      <c r="URU13" s="93"/>
      <c r="URV13" s="93"/>
      <c r="URW13" s="93"/>
      <c r="URX13" s="93"/>
      <c r="URY13" s="93"/>
      <c r="URZ13" s="93"/>
      <c r="USA13" s="93"/>
      <c r="USB13" s="93"/>
      <c r="USC13" s="93"/>
      <c r="USD13" s="93"/>
      <c r="USE13" s="93"/>
      <c r="USF13" s="93"/>
      <c r="USG13" s="93"/>
      <c r="USH13" s="93"/>
      <c r="USI13" s="93"/>
      <c r="USJ13" s="93"/>
      <c r="USK13" s="93"/>
      <c r="USL13" s="93"/>
      <c r="USM13" s="93"/>
      <c r="USN13" s="93"/>
      <c r="USO13" s="93"/>
      <c r="USP13" s="93"/>
      <c r="USQ13" s="93"/>
      <c r="USR13" s="93"/>
      <c r="USS13" s="93"/>
      <c r="UST13" s="93"/>
      <c r="USU13" s="93"/>
      <c r="USV13" s="93"/>
      <c r="USW13" s="93"/>
      <c r="USX13" s="93"/>
      <c r="USY13" s="93"/>
      <c r="USZ13" s="93"/>
      <c r="UTA13" s="93"/>
      <c r="UTB13" s="93"/>
      <c r="UTC13" s="93"/>
      <c r="UTD13" s="93"/>
      <c r="UTE13" s="93"/>
      <c r="UTF13" s="93"/>
      <c r="UTG13" s="93"/>
      <c r="UTH13" s="93"/>
      <c r="UTI13" s="93"/>
      <c r="UTJ13" s="93"/>
      <c r="UTK13" s="93"/>
      <c r="UTL13" s="93"/>
      <c r="UTM13" s="93"/>
      <c r="UTN13" s="93"/>
      <c r="UTO13" s="93"/>
      <c r="UTP13" s="93"/>
      <c r="UTQ13" s="93"/>
      <c r="UTR13" s="93"/>
      <c r="UTS13" s="93"/>
      <c r="UTT13" s="93"/>
      <c r="UTU13" s="93"/>
      <c r="UTV13" s="93"/>
      <c r="UTW13" s="93"/>
      <c r="UTX13" s="93"/>
      <c r="UTY13" s="93"/>
      <c r="UTZ13" s="93"/>
      <c r="UUA13" s="93"/>
      <c r="UUB13" s="93"/>
      <c r="UUC13" s="93"/>
      <c r="UUD13" s="93"/>
      <c r="UUE13" s="93"/>
      <c r="UUF13" s="93"/>
      <c r="UUG13" s="93"/>
      <c r="UUH13" s="93"/>
      <c r="UUI13" s="93"/>
      <c r="UUJ13" s="93"/>
      <c r="UUK13" s="93"/>
      <c r="UUL13" s="93"/>
      <c r="UUM13" s="93"/>
      <c r="UUN13" s="93"/>
      <c r="UUO13" s="93"/>
      <c r="UUP13" s="93"/>
      <c r="UUQ13" s="93"/>
      <c r="UUR13" s="93"/>
      <c r="UUS13" s="93"/>
      <c r="UUT13" s="93"/>
      <c r="UUU13" s="93"/>
      <c r="UUV13" s="93"/>
      <c r="UUW13" s="93"/>
      <c r="UUX13" s="93"/>
      <c r="UUY13" s="93"/>
      <c r="UUZ13" s="93"/>
      <c r="UVA13" s="93"/>
      <c r="UVB13" s="93"/>
      <c r="UVC13" s="93"/>
      <c r="UVD13" s="93"/>
      <c r="UVE13" s="93"/>
      <c r="UVF13" s="93"/>
      <c r="UVG13" s="93"/>
      <c r="UVH13" s="93"/>
      <c r="UVI13" s="93"/>
      <c r="UVJ13" s="93"/>
      <c r="UVK13" s="93"/>
      <c r="UVL13" s="93"/>
      <c r="UVM13" s="93"/>
      <c r="UVN13" s="93"/>
      <c r="UVO13" s="93"/>
      <c r="UVP13" s="93"/>
      <c r="UVQ13" s="93"/>
      <c r="UVR13" s="93"/>
      <c r="UVS13" s="93"/>
      <c r="UVT13" s="93"/>
      <c r="UVU13" s="93"/>
      <c r="UVV13" s="93"/>
      <c r="UVW13" s="93"/>
      <c r="UVX13" s="93"/>
      <c r="UVY13" s="93"/>
      <c r="UVZ13" s="93"/>
      <c r="UWA13" s="93"/>
      <c r="UWB13" s="93"/>
      <c r="UWC13" s="93"/>
      <c r="UWD13" s="93"/>
      <c r="UWE13" s="93"/>
      <c r="UWF13" s="93"/>
      <c r="UWG13" s="93"/>
      <c r="UWH13" s="93"/>
      <c r="UWI13" s="93"/>
      <c r="UWJ13" s="93"/>
      <c r="UWK13" s="93"/>
      <c r="UWL13" s="93"/>
      <c r="UWM13" s="93"/>
      <c r="UWN13" s="93"/>
      <c r="UWO13" s="93"/>
      <c r="UWP13" s="93"/>
      <c r="UWQ13" s="93"/>
      <c r="UWR13" s="93"/>
      <c r="UWS13" s="93"/>
      <c r="UWT13" s="93"/>
      <c r="UWU13" s="93"/>
      <c r="UWV13" s="93"/>
      <c r="UWW13" s="93"/>
      <c r="UWX13" s="93"/>
      <c r="UWY13" s="93"/>
      <c r="UWZ13" s="93"/>
      <c r="UXA13" s="93"/>
      <c r="UXB13" s="93"/>
      <c r="UXC13" s="93"/>
      <c r="UXD13" s="93"/>
      <c r="UXE13" s="93"/>
      <c r="UXF13" s="93"/>
      <c r="UXG13" s="93"/>
      <c r="UXH13" s="93"/>
      <c r="UXI13" s="93"/>
      <c r="UXJ13" s="93"/>
      <c r="UXK13" s="93"/>
      <c r="UXL13" s="93"/>
      <c r="UXM13" s="93"/>
      <c r="UXN13" s="93"/>
      <c r="UXO13" s="93"/>
      <c r="UXP13" s="93"/>
      <c r="UXQ13" s="93"/>
      <c r="UXR13" s="93"/>
      <c r="UXS13" s="93"/>
      <c r="UXT13" s="93"/>
      <c r="UXU13" s="93"/>
      <c r="UXV13" s="93"/>
      <c r="UXW13" s="93"/>
      <c r="UXX13" s="93"/>
      <c r="UXY13" s="93"/>
      <c r="UXZ13" s="93"/>
      <c r="UYA13" s="93"/>
      <c r="UYB13" s="93"/>
      <c r="UYC13" s="93"/>
      <c r="UYD13" s="93"/>
      <c r="UYE13" s="93"/>
      <c r="UYF13" s="93"/>
      <c r="UYG13" s="93"/>
      <c r="UYH13" s="93"/>
      <c r="UYI13" s="93"/>
      <c r="UYJ13" s="93"/>
      <c r="UYK13" s="93"/>
      <c r="UYL13" s="93"/>
      <c r="UYM13" s="93"/>
      <c r="UYN13" s="93"/>
      <c r="UYO13" s="93"/>
      <c r="UYP13" s="93"/>
      <c r="UYQ13" s="93"/>
      <c r="UYR13" s="93"/>
      <c r="UYS13" s="93"/>
      <c r="UYT13" s="93"/>
      <c r="UYU13" s="93"/>
      <c r="UYV13" s="93"/>
      <c r="UYW13" s="93"/>
      <c r="UYX13" s="93"/>
      <c r="UYY13" s="93"/>
      <c r="UYZ13" s="93"/>
      <c r="UZA13" s="93"/>
      <c r="UZB13" s="93"/>
      <c r="UZC13" s="93"/>
      <c r="UZD13" s="93"/>
      <c r="UZE13" s="93"/>
      <c r="UZF13" s="93"/>
      <c r="UZG13" s="93"/>
      <c r="UZH13" s="93"/>
      <c r="UZI13" s="93"/>
      <c r="UZJ13" s="93"/>
      <c r="UZK13" s="93"/>
      <c r="UZL13" s="93"/>
      <c r="UZM13" s="93"/>
      <c r="UZN13" s="93"/>
      <c r="UZO13" s="93"/>
      <c r="UZP13" s="93"/>
      <c r="UZQ13" s="93"/>
      <c r="UZR13" s="93"/>
      <c r="UZS13" s="93"/>
      <c r="UZT13" s="93"/>
      <c r="UZU13" s="93"/>
      <c r="UZV13" s="93"/>
      <c r="UZW13" s="93"/>
      <c r="UZX13" s="93"/>
      <c r="UZY13" s="93"/>
      <c r="UZZ13" s="93"/>
      <c r="VAA13" s="93"/>
      <c r="VAB13" s="93"/>
      <c r="VAC13" s="93"/>
      <c r="VAD13" s="93"/>
      <c r="VAE13" s="93"/>
      <c r="VAF13" s="93"/>
      <c r="VAG13" s="93"/>
      <c r="VAH13" s="93"/>
      <c r="VAI13" s="93"/>
      <c r="VAJ13" s="93"/>
      <c r="VAK13" s="93"/>
      <c r="VAL13" s="93"/>
      <c r="VAM13" s="93"/>
      <c r="VAN13" s="93"/>
      <c r="VAO13" s="93"/>
      <c r="VAP13" s="93"/>
      <c r="VAQ13" s="93"/>
      <c r="VAR13" s="93"/>
      <c r="VAS13" s="93"/>
      <c r="VAT13" s="93"/>
      <c r="VAU13" s="93"/>
      <c r="VAV13" s="93"/>
      <c r="VAW13" s="93"/>
      <c r="VAX13" s="93"/>
      <c r="VAY13" s="93"/>
      <c r="VAZ13" s="93"/>
      <c r="VBA13" s="93"/>
      <c r="VBB13" s="93"/>
      <c r="VBC13" s="93"/>
      <c r="VBD13" s="93"/>
      <c r="VBE13" s="93"/>
      <c r="VBF13" s="93"/>
      <c r="VBG13" s="93"/>
      <c r="VBH13" s="93"/>
      <c r="VBI13" s="93"/>
      <c r="VBJ13" s="93"/>
      <c r="VBK13" s="93"/>
      <c r="VBL13" s="93"/>
      <c r="VBM13" s="93"/>
      <c r="VBN13" s="93"/>
      <c r="VBO13" s="93"/>
      <c r="VBP13" s="93"/>
      <c r="VBQ13" s="93"/>
      <c r="VBR13" s="93"/>
      <c r="VBS13" s="93"/>
      <c r="VBT13" s="93"/>
      <c r="VBU13" s="93"/>
      <c r="VBV13" s="93"/>
      <c r="VBW13" s="93"/>
      <c r="VBX13" s="93"/>
      <c r="VBY13" s="93"/>
      <c r="VBZ13" s="93"/>
      <c r="VCA13" s="93"/>
      <c r="VCB13" s="93"/>
      <c r="VCC13" s="93"/>
      <c r="VCD13" s="93"/>
      <c r="VCE13" s="93"/>
      <c r="VCF13" s="93"/>
      <c r="VCG13" s="93"/>
      <c r="VCH13" s="93"/>
      <c r="VCI13" s="93"/>
      <c r="VCJ13" s="93"/>
      <c r="VCK13" s="93"/>
      <c r="VCL13" s="93"/>
      <c r="VCM13" s="93"/>
      <c r="VCN13" s="93"/>
      <c r="VCO13" s="93"/>
      <c r="VCP13" s="93"/>
      <c r="VCQ13" s="93"/>
      <c r="VCR13" s="93"/>
      <c r="VCS13" s="93"/>
      <c r="VCT13" s="93"/>
      <c r="VCU13" s="93"/>
      <c r="VCV13" s="93"/>
      <c r="VCW13" s="93"/>
      <c r="VCX13" s="93"/>
      <c r="VCY13" s="93"/>
      <c r="VCZ13" s="93"/>
      <c r="VDA13" s="93"/>
      <c r="VDB13" s="93"/>
      <c r="VDC13" s="93"/>
      <c r="VDD13" s="93"/>
      <c r="VDE13" s="93"/>
      <c r="VDF13" s="93"/>
      <c r="VDG13" s="93"/>
      <c r="VDH13" s="93"/>
      <c r="VDI13" s="93"/>
      <c r="VDJ13" s="93"/>
      <c r="VDK13" s="93"/>
      <c r="VDL13" s="93"/>
      <c r="VDM13" s="93"/>
      <c r="VDN13" s="93"/>
      <c r="VDO13" s="93"/>
      <c r="VDP13" s="93"/>
      <c r="VDQ13" s="93"/>
      <c r="VDR13" s="93"/>
      <c r="VDS13" s="93"/>
      <c r="VDT13" s="93"/>
      <c r="VDU13" s="93"/>
      <c r="VDV13" s="93"/>
      <c r="VDW13" s="93"/>
      <c r="VDX13" s="93"/>
      <c r="VDY13" s="93"/>
      <c r="VDZ13" s="93"/>
      <c r="VEA13" s="93"/>
      <c r="VEB13" s="93"/>
      <c r="VEC13" s="93"/>
      <c r="VED13" s="93"/>
      <c r="VEE13" s="93"/>
      <c r="VEF13" s="93"/>
      <c r="VEG13" s="93"/>
      <c r="VEH13" s="93"/>
      <c r="VEI13" s="93"/>
      <c r="VEJ13" s="93"/>
      <c r="VEK13" s="93"/>
      <c r="VEL13" s="93"/>
      <c r="VEM13" s="93"/>
      <c r="VEN13" s="93"/>
      <c r="VEO13" s="93"/>
      <c r="VEP13" s="93"/>
      <c r="VEQ13" s="93"/>
      <c r="VER13" s="93"/>
      <c r="VES13" s="93"/>
      <c r="VET13" s="93"/>
      <c r="VEU13" s="93"/>
      <c r="VEV13" s="93"/>
      <c r="VEW13" s="93"/>
      <c r="VEX13" s="93"/>
      <c r="VEY13" s="93"/>
      <c r="VEZ13" s="93"/>
      <c r="VFA13" s="93"/>
      <c r="VFB13" s="93"/>
      <c r="VFC13" s="93"/>
      <c r="VFD13" s="93"/>
      <c r="VFE13" s="93"/>
      <c r="VFF13" s="93"/>
      <c r="VFG13" s="93"/>
      <c r="VFH13" s="93"/>
      <c r="VFI13" s="93"/>
      <c r="VFJ13" s="93"/>
      <c r="VFK13" s="93"/>
      <c r="VFL13" s="93"/>
      <c r="VFM13" s="93"/>
      <c r="VFN13" s="93"/>
      <c r="VFO13" s="93"/>
      <c r="VFP13" s="93"/>
      <c r="VFQ13" s="93"/>
      <c r="VFR13" s="93"/>
      <c r="VFS13" s="93"/>
      <c r="VFT13" s="93"/>
      <c r="VFU13" s="93"/>
      <c r="VFV13" s="93"/>
      <c r="VFW13" s="93"/>
      <c r="VFX13" s="93"/>
      <c r="VFY13" s="93"/>
      <c r="VFZ13" s="93"/>
      <c r="VGA13" s="93"/>
      <c r="VGB13" s="93"/>
      <c r="VGC13" s="93"/>
      <c r="VGD13" s="93"/>
      <c r="VGE13" s="93"/>
      <c r="VGF13" s="93"/>
      <c r="VGG13" s="93"/>
      <c r="VGH13" s="93"/>
      <c r="VGI13" s="93"/>
      <c r="VGJ13" s="93"/>
      <c r="VGK13" s="93"/>
      <c r="VGL13" s="93"/>
      <c r="VGM13" s="93"/>
      <c r="VGN13" s="93"/>
      <c r="VGO13" s="93"/>
      <c r="VGP13" s="93"/>
      <c r="VGQ13" s="93"/>
      <c r="VGR13" s="93"/>
      <c r="VGS13" s="93"/>
      <c r="VGT13" s="93"/>
      <c r="VGU13" s="93"/>
      <c r="VGV13" s="93"/>
      <c r="VGW13" s="93"/>
      <c r="VGX13" s="93"/>
      <c r="VGY13" s="93"/>
      <c r="VGZ13" s="93"/>
      <c r="VHA13" s="93"/>
      <c r="VHB13" s="93"/>
      <c r="VHC13" s="93"/>
      <c r="VHD13" s="93"/>
      <c r="VHE13" s="93"/>
      <c r="VHF13" s="93"/>
      <c r="VHG13" s="93"/>
      <c r="VHH13" s="93"/>
      <c r="VHI13" s="93"/>
      <c r="VHJ13" s="93"/>
      <c r="VHK13" s="93"/>
      <c r="VHL13" s="93"/>
      <c r="VHM13" s="93"/>
      <c r="VHN13" s="93"/>
      <c r="VHO13" s="93"/>
      <c r="VHP13" s="93"/>
      <c r="VHQ13" s="93"/>
      <c r="VHR13" s="93"/>
      <c r="VHS13" s="93"/>
      <c r="VHT13" s="93"/>
      <c r="VHU13" s="93"/>
      <c r="VHV13" s="93"/>
      <c r="VHW13" s="93"/>
      <c r="VHX13" s="93"/>
      <c r="VHY13" s="93"/>
      <c r="VHZ13" s="93"/>
      <c r="VIA13" s="93"/>
      <c r="VIB13" s="93"/>
      <c r="VIC13" s="93"/>
      <c r="VID13" s="93"/>
      <c r="VIE13" s="93"/>
      <c r="VIF13" s="93"/>
      <c r="VIG13" s="93"/>
      <c r="VIH13" s="93"/>
      <c r="VII13" s="93"/>
      <c r="VIJ13" s="93"/>
      <c r="VIK13" s="93"/>
      <c r="VIL13" s="93"/>
      <c r="VIM13" s="93"/>
      <c r="VIN13" s="93"/>
      <c r="VIO13" s="93"/>
      <c r="VIP13" s="93"/>
      <c r="VIQ13" s="93"/>
      <c r="VIR13" s="93"/>
      <c r="VIS13" s="93"/>
      <c r="VIT13" s="93"/>
      <c r="VIU13" s="93"/>
      <c r="VIV13" s="93"/>
      <c r="VIW13" s="93"/>
      <c r="VIX13" s="93"/>
      <c r="VIY13" s="93"/>
      <c r="VIZ13" s="93"/>
      <c r="VJA13" s="93"/>
      <c r="VJB13" s="93"/>
      <c r="VJC13" s="93"/>
      <c r="VJD13" s="93"/>
      <c r="VJE13" s="93"/>
      <c r="VJF13" s="93"/>
      <c r="VJG13" s="93"/>
      <c r="VJH13" s="93"/>
      <c r="VJI13" s="93"/>
      <c r="VJJ13" s="93"/>
      <c r="VJK13" s="93"/>
      <c r="VJL13" s="93"/>
      <c r="VJM13" s="93"/>
      <c r="VJN13" s="93"/>
      <c r="VJO13" s="93"/>
      <c r="VJP13" s="93"/>
      <c r="VJQ13" s="93"/>
      <c r="VJR13" s="93"/>
      <c r="VJS13" s="93"/>
      <c r="VJT13" s="93"/>
      <c r="VJU13" s="93"/>
      <c r="VJV13" s="93"/>
      <c r="VJW13" s="93"/>
      <c r="VJX13" s="93"/>
      <c r="VJY13" s="93"/>
      <c r="VJZ13" s="93"/>
      <c r="VKA13" s="93"/>
      <c r="VKB13" s="93"/>
      <c r="VKC13" s="93"/>
      <c r="VKD13" s="93"/>
      <c r="VKE13" s="93"/>
      <c r="VKF13" s="93"/>
      <c r="VKG13" s="93"/>
      <c r="VKH13" s="93"/>
      <c r="VKI13" s="93"/>
      <c r="VKJ13" s="93"/>
      <c r="VKK13" s="93"/>
      <c r="VKL13" s="93"/>
      <c r="VKM13" s="93"/>
      <c r="VKN13" s="93"/>
      <c r="VKO13" s="93"/>
      <c r="VKP13" s="93"/>
      <c r="VKQ13" s="93"/>
      <c r="VKR13" s="93"/>
      <c r="VKS13" s="93"/>
      <c r="VKT13" s="93"/>
      <c r="VKU13" s="93"/>
      <c r="VKV13" s="93"/>
      <c r="VKW13" s="93"/>
      <c r="VKX13" s="93"/>
      <c r="VKY13" s="93"/>
      <c r="VKZ13" s="93"/>
      <c r="VLA13" s="93"/>
      <c r="VLB13" s="93"/>
      <c r="VLC13" s="93"/>
      <c r="VLD13" s="93"/>
      <c r="VLE13" s="93"/>
      <c r="VLF13" s="93"/>
      <c r="VLG13" s="93"/>
      <c r="VLH13" s="93"/>
      <c r="VLI13" s="93"/>
      <c r="VLJ13" s="93"/>
      <c r="VLK13" s="93"/>
      <c r="VLL13" s="93"/>
      <c r="VLM13" s="93"/>
      <c r="VLN13" s="93"/>
      <c r="VLO13" s="93"/>
      <c r="VLP13" s="93"/>
      <c r="VLQ13" s="93"/>
      <c r="VLR13" s="93"/>
      <c r="VLS13" s="93"/>
      <c r="VLT13" s="93"/>
      <c r="VLU13" s="93"/>
      <c r="VLV13" s="93"/>
      <c r="VLW13" s="93"/>
      <c r="VLX13" s="93"/>
      <c r="VLY13" s="93"/>
      <c r="VLZ13" s="93"/>
      <c r="VMA13" s="93"/>
      <c r="VMB13" s="93"/>
      <c r="VMC13" s="93"/>
      <c r="VMD13" s="93"/>
      <c r="VME13" s="93"/>
      <c r="VMF13" s="93"/>
      <c r="VMG13" s="93"/>
      <c r="VMH13" s="93"/>
      <c r="VMI13" s="93"/>
      <c r="VMJ13" s="93"/>
      <c r="VMK13" s="93"/>
      <c r="VML13" s="93"/>
      <c r="VMM13" s="93"/>
      <c r="VMN13" s="93"/>
      <c r="VMO13" s="93"/>
      <c r="VMP13" s="93"/>
      <c r="VMQ13" s="93"/>
      <c r="VMR13" s="93"/>
      <c r="VMS13" s="93"/>
      <c r="VMT13" s="93"/>
      <c r="VMU13" s="93"/>
      <c r="VMV13" s="93"/>
      <c r="VMW13" s="93"/>
      <c r="VMX13" s="93"/>
      <c r="VMY13" s="93"/>
      <c r="VMZ13" s="93"/>
      <c r="VNA13" s="93"/>
      <c r="VNB13" s="93"/>
      <c r="VNC13" s="93"/>
      <c r="VND13" s="93"/>
      <c r="VNE13" s="93"/>
      <c r="VNF13" s="93"/>
      <c r="VNG13" s="93"/>
      <c r="VNH13" s="93"/>
      <c r="VNI13" s="93"/>
      <c r="VNJ13" s="93"/>
      <c r="VNK13" s="93"/>
      <c r="VNL13" s="93"/>
      <c r="VNM13" s="93"/>
      <c r="VNN13" s="93"/>
      <c r="VNO13" s="93"/>
      <c r="VNP13" s="93"/>
      <c r="VNQ13" s="93"/>
      <c r="VNR13" s="93"/>
      <c r="VNS13" s="93"/>
      <c r="VNT13" s="93"/>
      <c r="VNU13" s="93"/>
      <c r="VNV13" s="93"/>
      <c r="VNW13" s="93"/>
      <c r="VNX13" s="93"/>
      <c r="VNY13" s="93"/>
      <c r="VNZ13" s="93"/>
      <c r="VOA13" s="93"/>
      <c r="VOB13" s="93"/>
      <c r="VOC13" s="93"/>
      <c r="VOD13" s="93"/>
      <c r="VOE13" s="93"/>
      <c r="VOF13" s="93"/>
      <c r="VOG13" s="93"/>
      <c r="VOH13" s="93"/>
      <c r="VOI13" s="93"/>
      <c r="VOJ13" s="93"/>
      <c r="VOK13" s="93"/>
      <c r="VOL13" s="93"/>
      <c r="VOM13" s="93"/>
      <c r="VON13" s="93"/>
      <c r="VOO13" s="93"/>
      <c r="VOP13" s="93"/>
      <c r="VOQ13" s="93"/>
      <c r="VOR13" s="93"/>
      <c r="VOS13" s="93"/>
      <c r="VOT13" s="93"/>
      <c r="VOU13" s="93"/>
      <c r="VOV13" s="93"/>
      <c r="VOW13" s="93"/>
      <c r="VOX13" s="93"/>
      <c r="VOY13" s="93"/>
      <c r="VOZ13" s="93"/>
      <c r="VPA13" s="93"/>
      <c r="VPB13" s="93"/>
      <c r="VPC13" s="93"/>
      <c r="VPD13" s="93"/>
      <c r="VPE13" s="93"/>
      <c r="VPF13" s="93"/>
      <c r="VPG13" s="93"/>
      <c r="VPH13" s="93"/>
      <c r="VPI13" s="93"/>
      <c r="VPJ13" s="93"/>
      <c r="VPK13" s="93"/>
      <c r="VPL13" s="93"/>
      <c r="VPM13" s="93"/>
      <c r="VPN13" s="93"/>
      <c r="VPO13" s="93"/>
      <c r="VPP13" s="93"/>
      <c r="VPQ13" s="93"/>
      <c r="VPR13" s="93"/>
      <c r="VPS13" s="93"/>
      <c r="VPT13" s="93"/>
      <c r="VPU13" s="93"/>
      <c r="VPV13" s="93"/>
      <c r="VPW13" s="93"/>
      <c r="VPX13" s="93"/>
      <c r="VPY13" s="93"/>
      <c r="VPZ13" s="93"/>
      <c r="VQA13" s="93"/>
      <c r="VQB13" s="93"/>
      <c r="VQC13" s="93"/>
      <c r="VQD13" s="93"/>
      <c r="VQE13" s="93"/>
      <c r="VQF13" s="93"/>
      <c r="VQG13" s="93"/>
      <c r="VQH13" s="93"/>
      <c r="VQI13" s="93"/>
      <c r="VQJ13" s="93"/>
      <c r="VQK13" s="93"/>
      <c r="VQL13" s="93"/>
      <c r="VQM13" s="93"/>
      <c r="VQN13" s="93"/>
      <c r="VQO13" s="93"/>
      <c r="VQP13" s="93"/>
      <c r="VQQ13" s="93"/>
      <c r="VQR13" s="93"/>
      <c r="VQS13" s="93"/>
      <c r="VQT13" s="93"/>
      <c r="VQU13" s="93"/>
      <c r="VQV13" s="93"/>
      <c r="VQW13" s="93"/>
      <c r="VQX13" s="93"/>
      <c r="VQY13" s="93"/>
      <c r="VQZ13" s="93"/>
      <c r="VRA13" s="93"/>
      <c r="VRB13" s="93"/>
      <c r="VRC13" s="93"/>
      <c r="VRD13" s="93"/>
      <c r="VRE13" s="93"/>
      <c r="VRF13" s="93"/>
      <c r="VRG13" s="93"/>
      <c r="VRH13" s="93"/>
      <c r="VRI13" s="93"/>
      <c r="VRJ13" s="93"/>
      <c r="VRK13" s="93"/>
      <c r="VRL13" s="93"/>
      <c r="VRM13" s="93"/>
      <c r="VRN13" s="93"/>
      <c r="VRO13" s="93"/>
      <c r="VRP13" s="93"/>
      <c r="VRQ13" s="93"/>
      <c r="VRR13" s="93"/>
      <c r="VRS13" s="93"/>
      <c r="VRT13" s="93"/>
      <c r="VRU13" s="93"/>
      <c r="VRV13" s="93"/>
      <c r="VRW13" s="93"/>
      <c r="VRX13" s="93"/>
      <c r="VRY13" s="93"/>
      <c r="VRZ13" s="93"/>
      <c r="VSA13" s="93"/>
      <c r="VSB13" s="93"/>
      <c r="VSC13" s="93"/>
      <c r="VSD13" s="93"/>
      <c r="VSE13" s="93"/>
      <c r="VSF13" s="93"/>
      <c r="VSG13" s="93"/>
      <c r="VSH13" s="93"/>
      <c r="VSI13" s="93"/>
      <c r="VSJ13" s="93"/>
      <c r="VSK13" s="93"/>
      <c r="VSL13" s="93"/>
      <c r="VSM13" s="93"/>
      <c r="VSN13" s="93"/>
      <c r="VSO13" s="93"/>
      <c r="VSP13" s="93"/>
      <c r="VSQ13" s="93"/>
      <c r="VSR13" s="93"/>
      <c r="VSS13" s="93"/>
      <c r="VST13" s="93"/>
      <c r="VSU13" s="93"/>
      <c r="VSV13" s="93"/>
      <c r="VSW13" s="93"/>
      <c r="VSX13" s="93"/>
      <c r="VSY13" s="93"/>
      <c r="VSZ13" s="93"/>
      <c r="VTA13" s="93"/>
      <c r="VTB13" s="93"/>
      <c r="VTC13" s="93"/>
      <c r="VTD13" s="93"/>
      <c r="VTE13" s="93"/>
      <c r="VTF13" s="93"/>
      <c r="VTG13" s="93"/>
      <c r="VTH13" s="93"/>
      <c r="VTI13" s="93"/>
      <c r="VTJ13" s="93"/>
      <c r="VTK13" s="93"/>
      <c r="VTL13" s="93"/>
      <c r="VTM13" s="93"/>
      <c r="VTN13" s="93"/>
      <c r="VTO13" s="93"/>
      <c r="VTP13" s="93"/>
      <c r="VTQ13" s="93"/>
      <c r="VTR13" s="93"/>
      <c r="VTS13" s="93"/>
      <c r="VTT13" s="93"/>
      <c r="VTU13" s="93"/>
      <c r="VTV13" s="93"/>
      <c r="VTW13" s="93"/>
      <c r="VTX13" s="93"/>
      <c r="VTY13" s="93"/>
      <c r="VTZ13" s="93"/>
      <c r="VUA13" s="93"/>
      <c r="VUB13" s="93"/>
      <c r="VUC13" s="93"/>
      <c r="VUD13" s="93"/>
      <c r="VUE13" s="93"/>
      <c r="VUF13" s="93"/>
      <c r="VUG13" s="93"/>
      <c r="VUH13" s="93"/>
      <c r="VUI13" s="93"/>
      <c r="VUJ13" s="93"/>
      <c r="VUK13" s="93"/>
      <c r="VUL13" s="93"/>
      <c r="VUM13" s="93"/>
      <c r="VUN13" s="93"/>
      <c r="VUO13" s="93"/>
      <c r="VUP13" s="93"/>
      <c r="VUQ13" s="93"/>
      <c r="VUR13" s="93"/>
      <c r="VUS13" s="93"/>
      <c r="VUT13" s="93"/>
      <c r="VUU13" s="93"/>
      <c r="VUV13" s="93"/>
      <c r="VUW13" s="93"/>
      <c r="VUX13" s="93"/>
      <c r="VUY13" s="93"/>
      <c r="VUZ13" s="93"/>
      <c r="VVA13" s="93"/>
      <c r="VVB13" s="93"/>
      <c r="VVC13" s="93"/>
      <c r="VVD13" s="93"/>
      <c r="VVE13" s="93"/>
      <c r="VVF13" s="93"/>
      <c r="VVG13" s="93"/>
      <c r="VVH13" s="93"/>
      <c r="VVI13" s="93"/>
      <c r="VVJ13" s="93"/>
      <c r="VVK13" s="93"/>
      <c r="VVL13" s="93"/>
      <c r="VVM13" s="93"/>
      <c r="VVN13" s="93"/>
      <c r="VVO13" s="93"/>
      <c r="VVP13" s="93"/>
      <c r="VVQ13" s="93"/>
      <c r="VVR13" s="93"/>
      <c r="VVS13" s="93"/>
      <c r="VVT13" s="93"/>
      <c r="VVU13" s="93"/>
      <c r="VVV13" s="93"/>
      <c r="VVW13" s="93"/>
      <c r="VVX13" s="93"/>
      <c r="VVY13" s="93"/>
      <c r="VVZ13" s="93"/>
      <c r="VWA13" s="93"/>
      <c r="VWB13" s="93"/>
      <c r="VWC13" s="93"/>
      <c r="VWD13" s="93"/>
      <c r="VWE13" s="93"/>
      <c r="VWF13" s="93"/>
      <c r="VWG13" s="93"/>
      <c r="VWH13" s="93"/>
      <c r="VWI13" s="93"/>
      <c r="VWJ13" s="93"/>
      <c r="VWK13" s="93"/>
      <c r="VWL13" s="93"/>
      <c r="VWM13" s="93"/>
      <c r="VWN13" s="93"/>
      <c r="VWO13" s="93"/>
      <c r="VWP13" s="93"/>
      <c r="VWQ13" s="93"/>
      <c r="VWR13" s="93"/>
      <c r="VWS13" s="93"/>
      <c r="VWT13" s="93"/>
      <c r="VWU13" s="93"/>
      <c r="VWV13" s="93"/>
      <c r="VWW13" s="93"/>
      <c r="VWX13" s="93"/>
      <c r="VWY13" s="93"/>
      <c r="VWZ13" s="93"/>
      <c r="VXA13" s="93"/>
      <c r="VXB13" s="93"/>
      <c r="VXC13" s="93"/>
      <c r="VXD13" s="93"/>
      <c r="VXE13" s="93"/>
      <c r="VXF13" s="93"/>
      <c r="VXG13" s="93"/>
      <c r="VXH13" s="93"/>
      <c r="VXI13" s="93"/>
      <c r="VXJ13" s="93"/>
      <c r="VXK13" s="93"/>
      <c r="VXL13" s="93"/>
      <c r="VXM13" s="93"/>
      <c r="VXN13" s="93"/>
      <c r="VXO13" s="93"/>
      <c r="VXP13" s="93"/>
      <c r="VXQ13" s="93"/>
      <c r="VXR13" s="93"/>
      <c r="VXS13" s="93"/>
      <c r="VXT13" s="93"/>
      <c r="VXU13" s="93"/>
      <c r="VXV13" s="93"/>
      <c r="VXW13" s="93"/>
      <c r="VXX13" s="93"/>
      <c r="VXY13" s="93"/>
      <c r="VXZ13" s="93"/>
      <c r="VYA13" s="93"/>
      <c r="VYB13" s="93"/>
      <c r="VYC13" s="93"/>
      <c r="VYD13" s="93"/>
      <c r="VYE13" s="93"/>
      <c r="VYF13" s="93"/>
      <c r="VYG13" s="93"/>
      <c r="VYH13" s="93"/>
      <c r="VYI13" s="93"/>
      <c r="VYJ13" s="93"/>
      <c r="VYK13" s="93"/>
      <c r="VYL13" s="93"/>
      <c r="VYM13" s="93"/>
      <c r="VYN13" s="93"/>
      <c r="VYO13" s="93"/>
      <c r="VYP13" s="93"/>
      <c r="VYQ13" s="93"/>
      <c r="VYR13" s="93"/>
      <c r="VYS13" s="93"/>
      <c r="VYT13" s="93"/>
      <c r="VYU13" s="93"/>
      <c r="VYV13" s="93"/>
      <c r="VYW13" s="93"/>
      <c r="VYX13" s="93"/>
      <c r="VYY13" s="93"/>
      <c r="VYZ13" s="93"/>
      <c r="VZA13" s="93"/>
      <c r="VZB13" s="93"/>
      <c r="VZC13" s="93"/>
      <c r="VZD13" s="93"/>
      <c r="VZE13" s="93"/>
      <c r="VZF13" s="93"/>
      <c r="VZG13" s="93"/>
      <c r="VZH13" s="93"/>
      <c r="VZI13" s="93"/>
      <c r="VZJ13" s="93"/>
      <c r="VZK13" s="93"/>
      <c r="VZL13" s="93"/>
      <c r="VZM13" s="93"/>
      <c r="VZN13" s="93"/>
      <c r="VZO13" s="93"/>
      <c r="VZP13" s="93"/>
      <c r="VZQ13" s="93"/>
      <c r="VZR13" s="93"/>
      <c r="VZS13" s="93"/>
      <c r="VZT13" s="93"/>
      <c r="VZU13" s="93"/>
      <c r="VZV13" s="93"/>
      <c r="VZW13" s="93"/>
      <c r="VZX13" s="93"/>
      <c r="VZY13" s="93"/>
      <c r="VZZ13" s="93"/>
      <c r="WAA13" s="93"/>
      <c r="WAB13" s="93"/>
      <c r="WAC13" s="93"/>
      <c r="WAD13" s="93"/>
      <c r="WAE13" s="93"/>
      <c r="WAF13" s="93"/>
      <c r="WAG13" s="93"/>
      <c r="WAH13" s="93"/>
      <c r="WAI13" s="93"/>
      <c r="WAJ13" s="93"/>
      <c r="WAK13" s="93"/>
      <c r="WAL13" s="93"/>
      <c r="WAM13" s="93"/>
      <c r="WAN13" s="93"/>
      <c r="WAO13" s="93"/>
      <c r="WAP13" s="93"/>
      <c r="WAQ13" s="93"/>
      <c r="WAR13" s="93"/>
      <c r="WAS13" s="93"/>
      <c r="WAT13" s="93"/>
      <c r="WAU13" s="93"/>
      <c r="WAV13" s="93"/>
      <c r="WAW13" s="93"/>
      <c r="WAX13" s="93"/>
      <c r="WAY13" s="93"/>
      <c r="WAZ13" s="93"/>
      <c r="WBA13" s="93"/>
      <c r="WBB13" s="93"/>
      <c r="WBC13" s="93"/>
      <c r="WBD13" s="93"/>
      <c r="WBE13" s="93"/>
      <c r="WBF13" s="93"/>
      <c r="WBG13" s="93"/>
      <c r="WBH13" s="93"/>
      <c r="WBI13" s="93"/>
      <c r="WBJ13" s="93"/>
      <c r="WBK13" s="93"/>
      <c r="WBL13" s="93"/>
      <c r="WBM13" s="93"/>
      <c r="WBN13" s="93"/>
      <c r="WBO13" s="93"/>
      <c r="WBP13" s="93"/>
      <c r="WBQ13" s="93"/>
      <c r="WBR13" s="93"/>
      <c r="WBS13" s="93"/>
      <c r="WBT13" s="93"/>
      <c r="WBU13" s="93"/>
      <c r="WBV13" s="93"/>
      <c r="WBW13" s="93"/>
      <c r="WBX13" s="93"/>
      <c r="WBY13" s="93"/>
      <c r="WBZ13" s="93"/>
      <c r="WCA13" s="93"/>
      <c r="WCB13" s="93"/>
      <c r="WCC13" s="93"/>
      <c r="WCD13" s="93"/>
      <c r="WCE13" s="93"/>
      <c r="WCF13" s="93"/>
      <c r="WCG13" s="93"/>
      <c r="WCH13" s="93"/>
      <c r="WCI13" s="93"/>
      <c r="WCJ13" s="93"/>
      <c r="WCK13" s="93"/>
      <c r="WCL13" s="93"/>
      <c r="WCM13" s="93"/>
      <c r="WCN13" s="93"/>
      <c r="WCO13" s="93"/>
      <c r="WCP13" s="93"/>
      <c r="WCQ13" s="93"/>
      <c r="WCR13" s="93"/>
      <c r="WCS13" s="93"/>
      <c r="WCT13" s="93"/>
      <c r="WCU13" s="93"/>
      <c r="WCV13" s="93"/>
      <c r="WCW13" s="93"/>
      <c r="WCX13" s="93"/>
      <c r="WCY13" s="93"/>
      <c r="WCZ13" s="93"/>
      <c r="WDA13" s="93"/>
      <c r="WDB13" s="93"/>
      <c r="WDC13" s="93"/>
      <c r="WDD13" s="93"/>
      <c r="WDE13" s="93"/>
      <c r="WDF13" s="93"/>
      <c r="WDG13" s="93"/>
      <c r="WDH13" s="93"/>
      <c r="WDI13" s="93"/>
      <c r="WDJ13" s="93"/>
      <c r="WDK13" s="93"/>
      <c r="WDL13" s="93"/>
      <c r="WDM13" s="93"/>
      <c r="WDN13" s="93"/>
      <c r="WDO13" s="93"/>
      <c r="WDP13" s="93"/>
      <c r="WDQ13" s="93"/>
      <c r="WDR13" s="93"/>
      <c r="WDS13" s="93"/>
      <c r="WDT13" s="93"/>
      <c r="WDU13" s="93"/>
      <c r="WDV13" s="93"/>
      <c r="WDW13" s="93"/>
      <c r="WDX13" s="93"/>
      <c r="WDY13" s="93"/>
      <c r="WDZ13" s="93"/>
      <c r="WEA13" s="93"/>
      <c r="WEB13" s="93"/>
      <c r="WEC13" s="93"/>
      <c r="WED13" s="93"/>
      <c r="WEE13" s="93"/>
      <c r="WEF13" s="93"/>
      <c r="WEG13" s="93"/>
      <c r="WEH13" s="93"/>
      <c r="WEI13" s="93"/>
      <c r="WEJ13" s="93"/>
      <c r="WEK13" s="93"/>
      <c r="WEL13" s="93"/>
      <c r="WEM13" s="93"/>
      <c r="WEN13" s="93"/>
      <c r="WEO13" s="93"/>
      <c r="WEP13" s="93"/>
      <c r="WEQ13" s="93"/>
      <c r="WER13" s="93"/>
      <c r="WES13" s="93"/>
      <c r="WET13" s="93"/>
      <c r="WEU13" s="93"/>
      <c r="WEV13" s="93"/>
      <c r="WEW13" s="93"/>
      <c r="WEX13" s="93"/>
      <c r="WEY13" s="93"/>
      <c r="WEZ13" s="93"/>
      <c r="WFA13" s="93"/>
      <c r="WFB13" s="93"/>
      <c r="WFC13" s="93"/>
      <c r="WFD13" s="93"/>
      <c r="WFE13" s="93"/>
      <c r="WFF13" s="93"/>
      <c r="WFG13" s="93"/>
      <c r="WFH13" s="93"/>
      <c r="WFI13" s="93"/>
      <c r="WFJ13" s="93"/>
      <c r="WFK13" s="93"/>
      <c r="WFL13" s="93"/>
      <c r="WFM13" s="93"/>
      <c r="WFN13" s="93"/>
      <c r="WFO13" s="93"/>
      <c r="WFP13" s="93"/>
      <c r="WFQ13" s="93"/>
      <c r="WFR13" s="93"/>
      <c r="WFS13" s="93"/>
      <c r="WFT13" s="93"/>
      <c r="WFU13" s="93"/>
      <c r="WFV13" s="93"/>
      <c r="WFW13" s="93"/>
      <c r="WFX13" s="93"/>
      <c r="WFY13" s="93"/>
      <c r="WFZ13" s="93"/>
      <c r="WGA13" s="93"/>
      <c r="WGB13" s="93"/>
      <c r="WGC13" s="93"/>
      <c r="WGD13" s="93"/>
      <c r="WGE13" s="93"/>
      <c r="WGF13" s="93"/>
      <c r="WGG13" s="93"/>
      <c r="WGH13" s="93"/>
      <c r="WGI13" s="93"/>
      <c r="WGJ13" s="93"/>
      <c r="WGK13" s="93"/>
      <c r="WGL13" s="93"/>
      <c r="WGM13" s="93"/>
      <c r="WGN13" s="93"/>
      <c r="WGO13" s="93"/>
      <c r="WGP13" s="93"/>
      <c r="WGQ13" s="93"/>
      <c r="WGR13" s="93"/>
      <c r="WGS13" s="93"/>
      <c r="WGT13" s="93"/>
      <c r="WGU13" s="93"/>
      <c r="WGV13" s="93"/>
      <c r="WGW13" s="93"/>
      <c r="WGX13" s="93"/>
      <c r="WGY13" s="93"/>
      <c r="WGZ13" s="93"/>
      <c r="WHA13" s="93"/>
      <c r="WHB13" s="93"/>
      <c r="WHC13" s="93"/>
      <c r="WHD13" s="93"/>
      <c r="WHE13" s="93"/>
      <c r="WHF13" s="93"/>
      <c r="WHG13" s="93"/>
      <c r="WHH13" s="93"/>
      <c r="WHI13" s="93"/>
      <c r="WHJ13" s="93"/>
      <c r="WHK13" s="93"/>
      <c r="WHL13" s="93"/>
      <c r="WHM13" s="93"/>
      <c r="WHN13" s="93"/>
      <c r="WHO13" s="93"/>
      <c r="WHP13" s="93"/>
      <c r="WHQ13" s="93"/>
      <c r="WHR13" s="93"/>
      <c r="WHS13" s="93"/>
      <c r="WHT13" s="93"/>
      <c r="WHU13" s="93"/>
      <c r="WHV13" s="93"/>
      <c r="WHW13" s="93"/>
      <c r="WHX13" s="93"/>
      <c r="WHY13" s="93"/>
      <c r="WHZ13" s="93"/>
      <c r="WIA13" s="93"/>
      <c r="WIB13" s="93"/>
      <c r="WIC13" s="93"/>
      <c r="WID13" s="93"/>
      <c r="WIE13" s="93"/>
      <c r="WIF13" s="93"/>
      <c r="WIG13" s="93"/>
      <c r="WIH13" s="93"/>
      <c r="WII13" s="93"/>
      <c r="WIJ13" s="93"/>
      <c r="WIK13" s="93"/>
      <c r="WIL13" s="93"/>
      <c r="WIM13" s="93"/>
      <c r="WIN13" s="93"/>
      <c r="WIO13" s="93"/>
      <c r="WIP13" s="93"/>
      <c r="WIQ13" s="93"/>
      <c r="WIR13" s="93"/>
      <c r="WIS13" s="93"/>
      <c r="WIT13" s="93"/>
      <c r="WIU13" s="93"/>
      <c r="WIV13" s="93"/>
      <c r="WIW13" s="93"/>
      <c r="WIX13" s="93"/>
      <c r="WIY13" s="93"/>
      <c r="WIZ13" s="93"/>
      <c r="WJA13" s="93"/>
      <c r="WJB13" s="93"/>
      <c r="WJC13" s="93"/>
      <c r="WJD13" s="93"/>
      <c r="WJE13" s="93"/>
      <c r="WJF13" s="93"/>
      <c r="WJG13" s="93"/>
      <c r="WJH13" s="93"/>
      <c r="WJI13" s="93"/>
      <c r="WJJ13" s="93"/>
      <c r="WJK13" s="93"/>
      <c r="WJL13" s="93"/>
      <c r="WJM13" s="93"/>
      <c r="WJN13" s="93"/>
      <c r="WJO13" s="93"/>
      <c r="WJP13" s="93"/>
      <c r="WJQ13" s="93"/>
      <c r="WJR13" s="93"/>
      <c r="WJS13" s="93"/>
      <c r="WJT13" s="93"/>
      <c r="WJU13" s="93"/>
      <c r="WJV13" s="93"/>
      <c r="WJW13" s="93"/>
      <c r="WJX13" s="93"/>
      <c r="WJY13" s="93"/>
      <c r="WJZ13" s="93"/>
      <c r="WKA13" s="93"/>
      <c r="WKB13" s="93"/>
      <c r="WKC13" s="93"/>
      <c r="WKD13" s="93"/>
      <c r="WKE13" s="93"/>
      <c r="WKF13" s="93"/>
      <c r="WKG13" s="93"/>
      <c r="WKH13" s="93"/>
      <c r="WKI13" s="93"/>
      <c r="WKJ13" s="93"/>
      <c r="WKK13" s="93"/>
      <c r="WKL13" s="93"/>
      <c r="WKM13" s="93"/>
      <c r="WKN13" s="93"/>
      <c r="WKO13" s="93"/>
      <c r="WKP13" s="93"/>
      <c r="WKQ13" s="93"/>
      <c r="WKR13" s="93"/>
      <c r="WKS13" s="93"/>
      <c r="WKT13" s="93"/>
      <c r="WKU13" s="93"/>
      <c r="WKV13" s="93"/>
      <c r="WKW13" s="93"/>
      <c r="WKX13" s="93"/>
      <c r="WKY13" s="93"/>
      <c r="WKZ13" s="93"/>
      <c r="WLA13" s="93"/>
      <c r="WLB13" s="93"/>
      <c r="WLC13" s="93"/>
      <c r="WLD13" s="93"/>
      <c r="WLE13" s="93"/>
      <c r="WLF13" s="93"/>
      <c r="WLG13" s="93"/>
      <c r="WLH13" s="93"/>
      <c r="WLI13" s="93"/>
      <c r="WLJ13" s="93"/>
      <c r="WLK13" s="93"/>
      <c r="WLL13" s="93"/>
      <c r="WLM13" s="93"/>
      <c r="WLN13" s="93"/>
      <c r="WLO13" s="93"/>
      <c r="WLP13" s="93"/>
      <c r="WLQ13" s="93"/>
      <c r="WLR13" s="93"/>
      <c r="WLS13" s="93"/>
      <c r="WLT13" s="93"/>
      <c r="WLU13" s="93"/>
      <c r="WLV13" s="93"/>
      <c r="WLW13" s="93"/>
      <c r="WLX13" s="93"/>
      <c r="WLY13" s="93"/>
      <c r="WLZ13" s="93"/>
      <c r="WMA13" s="93"/>
      <c r="WMB13" s="93"/>
      <c r="WMC13" s="93"/>
      <c r="WMD13" s="93"/>
      <c r="WME13" s="93"/>
      <c r="WMF13" s="93"/>
      <c r="WMG13" s="93"/>
      <c r="WMH13" s="93"/>
      <c r="WMI13" s="93"/>
      <c r="WMJ13" s="93"/>
      <c r="WMK13" s="93"/>
      <c r="WML13" s="93"/>
      <c r="WMM13" s="93"/>
      <c r="WMN13" s="93"/>
      <c r="WMO13" s="93"/>
      <c r="WMP13" s="93"/>
      <c r="WMQ13" s="93"/>
      <c r="WMR13" s="93"/>
      <c r="WMS13" s="93"/>
      <c r="WMT13" s="93"/>
      <c r="WMU13" s="93"/>
      <c r="WMV13" s="93"/>
      <c r="WMW13" s="93"/>
      <c r="WMX13" s="93"/>
      <c r="WMY13" s="93"/>
      <c r="WMZ13" s="93"/>
      <c r="WNA13" s="93"/>
      <c r="WNB13" s="93"/>
      <c r="WNC13" s="93"/>
      <c r="WND13" s="93"/>
      <c r="WNE13" s="93"/>
      <c r="WNF13" s="93"/>
      <c r="WNG13" s="93"/>
      <c r="WNH13" s="93"/>
      <c r="WNI13" s="93"/>
      <c r="WNJ13" s="93"/>
      <c r="WNK13" s="93"/>
      <c r="WNL13" s="93"/>
      <c r="WNM13" s="93"/>
      <c r="WNN13" s="93"/>
      <c r="WNO13" s="93"/>
      <c r="WNP13" s="93"/>
      <c r="WNQ13" s="93"/>
      <c r="WNR13" s="93"/>
      <c r="WNS13" s="93"/>
      <c r="WNT13" s="93"/>
      <c r="WNU13" s="93"/>
      <c r="WNV13" s="93"/>
      <c r="WNW13" s="93"/>
      <c r="WNX13" s="93"/>
      <c r="WNY13" s="93"/>
      <c r="WNZ13" s="93"/>
      <c r="WOA13" s="93"/>
      <c r="WOB13" s="93"/>
      <c r="WOC13" s="93"/>
      <c r="WOD13" s="93"/>
      <c r="WOE13" s="93"/>
      <c r="WOF13" s="93"/>
      <c r="WOG13" s="93"/>
      <c r="WOH13" s="93"/>
      <c r="WOI13" s="93"/>
      <c r="WOJ13" s="93"/>
      <c r="WOK13" s="93"/>
      <c r="WOL13" s="93"/>
      <c r="WOM13" s="93"/>
      <c r="WON13" s="93"/>
      <c r="WOO13" s="93"/>
      <c r="WOP13" s="93"/>
      <c r="WOQ13" s="93"/>
      <c r="WOR13" s="93"/>
      <c r="WOS13" s="93"/>
      <c r="WOT13" s="93"/>
      <c r="WOU13" s="93"/>
      <c r="WOV13" s="93"/>
      <c r="WOW13" s="93"/>
      <c r="WOX13" s="93"/>
      <c r="WOY13" s="93"/>
      <c r="WOZ13" s="93"/>
      <c r="WPA13" s="93"/>
      <c r="WPB13" s="93"/>
      <c r="WPC13" s="93"/>
      <c r="WPD13" s="93"/>
      <c r="WPE13" s="93"/>
      <c r="WPF13" s="93"/>
      <c r="WPG13" s="93"/>
      <c r="WPH13" s="93"/>
      <c r="WPI13" s="93"/>
      <c r="WPJ13" s="93"/>
      <c r="WPK13" s="93"/>
      <c r="WPL13" s="93"/>
      <c r="WPM13" s="93"/>
      <c r="WPN13" s="93"/>
      <c r="WPO13" s="93"/>
      <c r="WPP13" s="93"/>
      <c r="WPQ13" s="93"/>
      <c r="WPR13" s="93"/>
      <c r="WPS13" s="93"/>
      <c r="WPT13" s="93"/>
      <c r="WPU13" s="93"/>
      <c r="WPV13" s="93"/>
      <c r="WPW13" s="93"/>
      <c r="WPX13" s="93"/>
      <c r="WPY13" s="93"/>
      <c r="WPZ13" s="93"/>
      <c r="WQA13" s="93"/>
      <c r="WQB13" s="93"/>
      <c r="WQC13" s="93"/>
      <c r="WQD13" s="93"/>
      <c r="WQE13" s="93"/>
      <c r="WQF13" s="93"/>
      <c r="WQG13" s="93"/>
      <c r="WQH13" s="93"/>
      <c r="WQI13" s="93"/>
      <c r="WQJ13" s="93"/>
      <c r="WQK13" s="93"/>
      <c r="WQL13" s="93"/>
      <c r="WQM13" s="93"/>
      <c r="WQN13" s="93"/>
      <c r="WQO13" s="93"/>
      <c r="WQP13" s="93"/>
      <c r="WQQ13" s="93"/>
      <c r="WQR13" s="93"/>
      <c r="WQS13" s="93"/>
      <c r="WQT13" s="93"/>
      <c r="WQU13" s="93"/>
      <c r="WQV13" s="93"/>
      <c r="WQW13" s="93"/>
      <c r="WQX13" s="93"/>
      <c r="WQY13" s="93"/>
      <c r="WQZ13" s="93"/>
      <c r="WRA13" s="93"/>
      <c r="WRB13" s="93"/>
      <c r="WRC13" s="93"/>
      <c r="WRD13" s="93"/>
      <c r="WRE13" s="93"/>
      <c r="WRF13" s="93"/>
      <c r="WRG13" s="93"/>
      <c r="WRH13" s="93"/>
      <c r="WRI13" s="93"/>
      <c r="WRJ13" s="93"/>
      <c r="WRK13" s="93"/>
      <c r="WRL13" s="93"/>
      <c r="WRM13" s="93"/>
      <c r="WRN13" s="93"/>
      <c r="WRO13" s="93"/>
      <c r="WRP13" s="93"/>
      <c r="WRQ13" s="93"/>
      <c r="WRR13" s="93"/>
      <c r="WRS13" s="93"/>
      <c r="WRT13" s="93"/>
      <c r="WRU13" s="93"/>
      <c r="WRV13" s="93"/>
      <c r="WRW13" s="93"/>
      <c r="WRX13" s="93"/>
      <c r="WRY13" s="93"/>
      <c r="WRZ13" s="93"/>
      <c r="WSA13" s="93"/>
      <c r="WSB13" s="93"/>
      <c r="WSC13" s="93"/>
      <c r="WSD13" s="93"/>
      <c r="WSE13" s="93"/>
      <c r="WSF13" s="93"/>
      <c r="WSG13" s="93"/>
      <c r="WSH13" s="93"/>
      <c r="WSI13" s="93"/>
      <c r="WSJ13" s="93"/>
      <c r="WSK13" s="93"/>
      <c r="WSL13" s="93"/>
      <c r="WSM13" s="93"/>
      <c r="WSN13" s="93"/>
      <c r="WSO13" s="93"/>
      <c r="WSP13" s="93"/>
      <c r="WSQ13" s="93"/>
      <c r="WSR13" s="93"/>
      <c r="WSS13" s="93"/>
      <c r="WST13" s="93"/>
      <c r="WSU13" s="93"/>
      <c r="WSV13" s="93"/>
      <c r="WSW13" s="93"/>
      <c r="WSX13" s="93"/>
      <c r="WSY13" s="93"/>
      <c r="WSZ13" s="93"/>
      <c r="WTA13" s="93"/>
      <c r="WTB13" s="93"/>
      <c r="WTC13" s="93"/>
      <c r="WTD13" s="93"/>
      <c r="WTE13" s="93"/>
      <c r="WTF13" s="93"/>
      <c r="WTG13" s="93"/>
      <c r="WTH13" s="93"/>
      <c r="WTI13" s="93"/>
      <c r="WTJ13" s="93"/>
      <c r="WTK13" s="93"/>
      <c r="WTL13" s="93"/>
      <c r="WTM13" s="93"/>
      <c r="WTN13" s="93"/>
      <c r="WTO13" s="93"/>
      <c r="WTP13" s="93"/>
      <c r="WTQ13" s="93"/>
      <c r="WTR13" s="93"/>
      <c r="WTS13" s="93"/>
      <c r="WTT13" s="93"/>
      <c r="WTU13" s="93"/>
      <c r="WTV13" s="93"/>
      <c r="WTW13" s="93"/>
      <c r="WTX13" s="93"/>
      <c r="WTY13" s="93"/>
      <c r="WTZ13" s="93"/>
      <c r="WUA13" s="93"/>
      <c r="WUB13" s="93"/>
      <c r="WUC13" s="93"/>
      <c r="WUD13" s="93"/>
      <c r="WUE13" s="93"/>
      <c r="WUF13" s="93"/>
      <c r="WUG13" s="93"/>
      <c r="WUH13" s="93"/>
      <c r="WUI13" s="93"/>
      <c r="WUJ13" s="93"/>
      <c r="WUK13" s="93"/>
      <c r="WUL13" s="93"/>
      <c r="WUM13" s="93"/>
      <c r="WUN13" s="93"/>
      <c r="WUO13" s="93"/>
      <c r="WUP13" s="93"/>
      <c r="WUQ13" s="93"/>
      <c r="WUR13" s="93"/>
      <c r="WUS13" s="93"/>
      <c r="WUT13" s="93"/>
      <c r="WUU13" s="93"/>
      <c r="WUV13" s="93"/>
      <c r="WUW13" s="93"/>
      <c r="WUX13" s="93"/>
      <c r="WUY13" s="93"/>
      <c r="WUZ13" s="93"/>
      <c r="WVA13" s="93"/>
      <c r="WVB13" s="93"/>
      <c r="WVC13" s="93"/>
      <c r="WVD13" s="93"/>
      <c r="WVE13" s="93"/>
      <c r="WVF13" s="93"/>
      <c r="WVG13" s="93"/>
      <c r="WVH13" s="93"/>
      <c r="WVI13" s="93"/>
      <c r="WVJ13" s="93"/>
      <c r="WVK13" s="93"/>
      <c r="WVL13" s="93"/>
      <c r="WVM13" s="93"/>
      <c r="WVN13" s="93"/>
      <c r="WVO13" s="93"/>
      <c r="WVP13" s="93"/>
      <c r="WVQ13" s="93"/>
      <c r="WVR13" s="93"/>
      <c r="WVS13" s="93"/>
      <c r="WVT13" s="93"/>
      <c r="WVU13" s="93"/>
      <c r="WVV13" s="93"/>
      <c r="WVW13" s="93"/>
      <c r="WVX13" s="93"/>
      <c r="WVY13" s="93"/>
      <c r="WVZ13" s="93"/>
      <c r="WWA13" s="93"/>
      <c r="WWB13" s="93"/>
      <c r="WWC13" s="93"/>
      <c r="WWD13" s="93"/>
      <c r="WWE13" s="93"/>
      <c r="WWF13" s="93"/>
      <c r="WWG13" s="93"/>
      <c r="WWH13" s="93"/>
      <c r="WWI13" s="93"/>
      <c r="WWJ13" s="93"/>
      <c r="WWK13" s="93"/>
      <c r="WWL13" s="93"/>
      <c r="WWM13" s="93"/>
      <c r="WWN13" s="93"/>
      <c r="WWO13" s="93"/>
      <c r="WWP13" s="93"/>
      <c r="WWQ13" s="93"/>
      <c r="WWR13" s="93"/>
      <c r="WWS13" s="93"/>
      <c r="WWT13" s="93"/>
      <c r="WWU13" s="93"/>
      <c r="WWV13" s="93"/>
      <c r="WWW13" s="93"/>
      <c r="WWX13" s="93"/>
      <c r="WWY13" s="93"/>
      <c r="WWZ13" s="93"/>
      <c r="WXA13" s="93"/>
      <c r="WXB13" s="93"/>
      <c r="WXC13" s="93"/>
      <c r="WXD13" s="93"/>
      <c r="WXE13" s="93"/>
      <c r="WXF13" s="93"/>
      <c r="WXG13" s="93"/>
      <c r="WXH13" s="93"/>
      <c r="WXI13" s="93"/>
      <c r="WXJ13" s="93"/>
      <c r="WXK13" s="93"/>
      <c r="WXL13" s="93"/>
      <c r="WXM13" s="93"/>
      <c r="WXN13" s="93"/>
      <c r="WXO13" s="93"/>
      <c r="WXP13" s="93"/>
      <c r="WXQ13" s="93"/>
      <c r="WXR13" s="93"/>
      <c r="WXS13" s="93"/>
      <c r="WXT13" s="93"/>
      <c r="WXU13" s="93"/>
      <c r="WXV13" s="93"/>
      <c r="WXW13" s="93"/>
      <c r="WXX13" s="93"/>
      <c r="WXY13" s="93"/>
      <c r="WXZ13" s="93"/>
      <c r="WYA13" s="93"/>
      <c r="WYB13" s="93"/>
      <c r="WYC13" s="93"/>
      <c r="WYD13" s="93"/>
      <c r="WYE13" s="93"/>
      <c r="WYF13" s="93"/>
      <c r="WYG13" s="93"/>
      <c r="WYH13" s="93"/>
      <c r="WYI13" s="93"/>
      <c r="WYJ13" s="93"/>
      <c r="WYK13" s="93"/>
      <c r="WYL13" s="93"/>
      <c r="WYM13" s="93"/>
      <c r="WYN13" s="93"/>
      <c r="WYO13" s="93"/>
      <c r="WYP13" s="93"/>
      <c r="WYQ13" s="93"/>
      <c r="WYR13" s="93"/>
      <c r="WYS13" s="93"/>
      <c r="WYT13" s="93"/>
      <c r="WYU13" s="93"/>
      <c r="WYV13" s="93"/>
      <c r="WYW13" s="93"/>
      <c r="WYX13" s="93"/>
      <c r="WYY13" s="93"/>
      <c r="WYZ13" s="93"/>
      <c r="WZA13" s="93"/>
      <c r="WZB13" s="93"/>
      <c r="WZC13" s="93"/>
      <c r="WZD13" s="93"/>
      <c r="WZE13" s="93"/>
      <c r="WZF13" s="93"/>
      <c r="WZG13" s="93"/>
      <c r="WZH13" s="93"/>
      <c r="WZI13" s="93"/>
      <c r="WZJ13" s="93"/>
      <c r="WZK13" s="93"/>
      <c r="WZL13" s="93"/>
      <c r="WZM13" s="93"/>
      <c r="WZN13" s="93"/>
      <c r="WZO13" s="93"/>
      <c r="WZP13" s="93"/>
      <c r="WZQ13" s="93"/>
      <c r="WZR13" s="93"/>
      <c r="WZS13" s="93"/>
      <c r="WZT13" s="93"/>
      <c r="WZU13" s="93"/>
      <c r="WZV13" s="93"/>
      <c r="WZW13" s="93"/>
      <c r="WZX13" s="93"/>
      <c r="WZY13" s="93"/>
      <c r="WZZ13" s="93"/>
      <c r="XAA13" s="93"/>
      <c r="XAB13" s="93"/>
      <c r="XAC13" s="93"/>
      <c r="XAD13" s="93"/>
      <c r="XAE13" s="93"/>
      <c r="XAF13" s="93"/>
      <c r="XAG13" s="93"/>
      <c r="XAH13" s="93"/>
      <c r="XAI13" s="93"/>
      <c r="XAJ13" s="93"/>
      <c r="XAK13" s="93"/>
      <c r="XAL13" s="93"/>
      <c r="XAM13" s="93"/>
      <c r="XAN13" s="93"/>
      <c r="XAO13" s="93"/>
      <c r="XAP13" s="93"/>
      <c r="XAQ13" s="93"/>
      <c r="XAR13" s="93"/>
      <c r="XAS13" s="93"/>
      <c r="XAT13" s="93"/>
      <c r="XAU13" s="93"/>
      <c r="XAV13" s="93"/>
      <c r="XAW13" s="93"/>
      <c r="XAX13" s="93"/>
      <c r="XAY13" s="93"/>
      <c r="XAZ13" s="93"/>
      <c r="XBA13" s="93"/>
      <c r="XBB13" s="93"/>
      <c r="XBC13" s="93"/>
      <c r="XBD13" s="93"/>
      <c r="XBE13" s="93"/>
      <c r="XBF13" s="93"/>
      <c r="XBG13" s="93"/>
      <c r="XBH13" s="93"/>
      <c r="XBI13" s="93"/>
      <c r="XBJ13" s="93"/>
      <c r="XBK13" s="93"/>
      <c r="XBL13" s="93"/>
      <c r="XBM13" s="93"/>
      <c r="XBN13" s="93"/>
      <c r="XBO13" s="93"/>
      <c r="XBP13" s="93"/>
      <c r="XBQ13" s="93"/>
      <c r="XBR13" s="93"/>
      <c r="XBS13" s="93"/>
      <c r="XBT13" s="93"/>
      <c r="XBU13" s="93"/>
      <c r="XBV13" s="93"/>
      <c r="XBW13" s="93"/>
      <c r="XBX13" s="93"/>
      <c r="XBY13" s="93"/>
      <c r="XBZ13" s="93"/>
      <c r="XCA13" s="93"/>
      <c r="XCB13" s="93"/>
      <c r="XCC13" s="93"/>
      <c r="XCD13" s="93"/>
      <c r="XCE13" s="93"/>
      <c r="XCF13" s="93"/>
      <c r="XCG13" s="93"/>
      <c r="XCH13" s="93"/>
      <c r="XCI13" s="93"/>
      <c r="XCJ13" s="93"/>
      <c r="XCK13" s="93"/>
      <c r="XCL13" s="93"/>
      <c r="XCM13" s="93"/>
      <c r="XCN13" s="93"/>
      <c r="XCO13" s="93"/>
      <c r="XCP13" s="93"/>
      <c r="XCQ13" s="93"/>
      <c r="XCR13" s="93"/>
      <c r="XCS13" s="93"/>
      <c r="XCT13" s="93"/>
      <c r="XCU13" s="93"/>
      <c r="XCV13" s="93"/>
      <c r="XCW13" s="93"/>
      <c r="XCX13" s="93"/>
      <c r="XCY13" s="93"/>
      <c r="XCZ13" s="93"/>
      <c r="XDA13" s="93"/>
      <c r="XDB13" s="93"/>
      <c r="XDC13" s="93"/>
      <c r="XDD13" s="93"/>
      <c r="XDE13" s="93"/>
      <c r="XDF13" s="93"/>
      <c r="XDG13" s="93"/>
      <c r="XDH13" s="93"/>
      <c r="XDI13" s="93"/>
      <c r="XDJ13" s="93"/>
      <c r="XDK13" s="93"/>
      <c r="XDL13" s="93"/>
      <c r="XDM13" s="93"/>
      <c r="XDN13" s="93"/>
      <c r="XDO13" s="93"/>
      <c r="XDP13" s="93"/>
      <c r="XDQ13" s="93"/>
      <c r="XDR13" s="93"/>
      <c r="XDS13" s="93"/>
      <c r="XDT13" s="93"/>
      <c r="XDU13" s="93"/>
      <c r="XDV13" s="93"/>
      <c r="XDW13" s="93"/>
      <c r="XDX13" s="93"/>
      <c r="XDY13" s="93"/>
      <c r="XDZ13" s="93"/>
      <c r="XEA13" s="93"/>
      <c r="XEB13" s="93"/>
      <c r="XEC13" s="93"/>
      <c r="XED13" s="93"/>
      <c r="XEE13" s="93"/>
      <c r="XEF13" s="93"/>
      <c r="XEG13" s="93"/>
      <c r="XEH13" s="93"/>
      <c r="XEI13" s="93"/>
      <c r="XEJ13" s="93"/>
      <c r="XEK13" s="93"/>
      <c r="XEL13" s="93"/>
      <c r="XEM13" s="93"/>
      <c r="XEN13" s="93"/>
      <c r="XEO13" s="93"/>
      <c r="XEP13" s="93"/>
      <c r="XEQ13" s="93"/>
      <c r="XER13" s="93"/>
      <c r="XES13" s="93"/>
      <c r="XET13" s="93"/>
      <c r="XEU13" s="93"/>
      <c r="XEV13" s="93"/>
      <c r="XEW13" s="93"/>
      <c r="XEX13" s="93"/>
      <c r="XEY13" s="93"/>
      <c r="XEZ13" s="93"/>
      <c r="XFA13" s="93"/>
      <c r="XFB13" s="93"/>
      <c r="XFC13" s="93"/>
      <c r="XFD13" s="93"/>
    </row>
    <row r="14" spans="1:16384" s="73" customFormat="1" x14ac:dyDescent="0.25">
      <c r="A14" s="94"/>
      <c r="B14" s="94"/>
      <c r="C14" s="94"/>
      <c r="D14" s="94"/>
      <c r="E14" s="94"/>
      <c r="F14" s="94"/>
      <c r="G14" s="94"/>
      <c r="H14" s="94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3"/>
      <c r="AS14" s="93"/>
      <c r="AT14" s="93"/>
      <c r="AU14" s="93"/>
      <c r="AV14" s="93"/>
      <c r="AW14" s="93"/>
      <c r="AX14" s="93"/>
      <c r="AY14" s="93"/>
      <c r="AZ14" s="93"/>
      <c r="BA14" s="93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3"/>
      <c r="BQ14" s="93"/>
      <c r="BR14" s="93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3"/>
      <c r="CE14" s="93"/>
      <c r="CF14" s="93"/>
      <c r="CG14" s="93"/>
      <c r="CH14" s="93"/>
      <c r="CI14" s="93"/>
      <c r="CJ14" s="93"/>
      <c r="CK14" s="93"/>
      <c r="CL14" s="93"/>
      <c r="CM14" s="93"/>
      <c r="CN14" s="93"/>
      <c r="CO14" s="93"/>
      <c r="CP14" s="93"/>
      <c r="CQ14" s="93"/>
      <c r="CR14" s="93"/>
      <c r="CS14" s="93"/>
      <c r="CT14" s="93"/>
      <c r="CU14" s="93"/>
      <c r="CV14" s="93"/>
      <c r="CW14" s="93"/>
      <c r="CX14" s="93"/>
      <c r="CY14" s="93"/>
      <c r="CZ14" s="93"/>
      <c r="DA14" s="93"/>
      <c r="DB14" s="93"/>
      <c r="DC14" s="93"/>
      <c r="DD14" s="93"/>
      <c r="DE14" s="93"/>
      <c r="DF14" s="93"/>
      <c r="DG14" s="93"/>
      <c r="DH14" s="93"/>
      <c r="DI14" s="93"/>
      <c r="DJ14" s="93"/>
      <c r="DK14" s="93"/>
      <c r="DL14" s="93"/>
      <c r="DM14" s="93"/>
      <c r="DN14" s="93"/>
      <c r="DO14" s="93"/>
      <c r="DP14" s="93"/>
      <c r="DQ14" s="93"/>
      <c r="DR14" s="93"/>
      <c r="DS14" s="93"/>
      <c r="DT14" s="93"/>
      <c r="DU14" s="93"/>
      <c r="DV14" s="93"/>
      <c r="DW14" s="93"/>
      <c r="DX14" s="93"/>
      <c r="DY14" s="93"/>
      <c r="DZ14" s="93"/>
      <c r="EA14" s="93"/>
      <c r="EB14" s="93"/>
      <c r="EC14" s="93"/>
      <c r="ED14" s="93"/>
      <c r="EE14" s="93"/>
      <c r="EF14" s="93"/>
      <c r="EG14" s="93"/>
      <c r="EH14" s="93"/>
      <c r="EI14" s="93"/>
      <c r="EJ14" s="93"/>
      <c r="EK14" s="93"/>
      <c r="EL14" s="93"/>
      <c r="EM14" s="93"/>
      <c r="EN14" s="93"/>
      <c r="EO14" s="93"/>
      <c r="EP14" s="93"/>
      <c r="EQ14" s="93"/>
      <c r="ER14" s="93"/>
      <c r="ES14" s="93"/>
      <c r="ET14" s="93"/>
      <c r="EU14" s="93"/>
      <c r="EV14" s="93"/>
      <c r="EW14" s="93"/>
      <c r="EX14" s="93"/>
      <c r="EY14" s="93"/>
      <c r="EZ14" s="93"/>
      <c r="FA14" s="93"/>
      <c r="FB14" s="93"/>
      <c r="FC14" s="93"/>
      <c r="FD14" s="93"/>
      <c r="FE14" s="93"/>
      <c r="FF14" s="93"/>
      <c r="FG14" s="93"/>
      <c r="FH14" s="93"/>
      <c r="FI14" s="93"/>
      <c r="FJ14" s="93"/>
      <c r="FK14" s="93"/>
      <c r="FL14" s="93"/>
      <c r="FM14" s="93"/>
      <c r="FN14" s="93"/>
      <c r="FO14" s="93"/>
      <c r="FP14" s="93"/>
      <c r="FQ14" s="93"/>
      <c r="FR14" s="93"/>
      <c r="FS14" s="93"/>
      <c r="FT14" s="93"/>
      <c r="FU14" s="93"/>
      <c r="FV14" s="93"/>
      <c r="FW14" s="93"/>
      <c r="FX14" s="93"/>
      <c r="FY14" s="93"/>
      <c r="FZ14" s="93"/>
      <c r="GA14" s="93"/>
      <c r="GB14" s="93"/>
      <c r="GC14" s="93"/>
      <c r="GD14" s="93"/>
      <c r="GE14" s="93"/>
      <c r="GF14" s="93"/>
      <c r="GG14" s="93"/>
      <c r="GH14" s="93"/>
      <c r="GI14" s="93"/>
      <c r="GJ14" s="93"/>
      <c r="GK14" s="93"/>
      <c r="GL14" s="93"/>
      <c r="GM14" s="93"/>
      <c r="GN14" s="93"/>
      <c r="GO14" s="93"/>
      <c r="GP14" s="93"/>
      <c r="GQ14" s="93"/>
      <c r="GR14" s="93"/>
      <c r="GS14" s="93"/>
      <c r="GT14" s="93"/>
      <c r="GU14" s="93"/>
      <c r="GV14" s="93"/>
      <c r="GW14" s="93"/>
      <c r="GX14" s="93"/>
      <c r="GY14" s="93"/>
      <c r="GZ14" s="93"/>
      <c r="HA14" s="93"/>
      <c r="HB14" s="93"/>
      <c r="HC14" s="93"/>
      <c r="HD14" s="93"/>
      <c r="HE14" s="93"/>
      <c r="HF14" s="93"/>
      <c r="HG14" s="93"/>
      <c r="HH14" s="93"/>
      <c r="HI14" s="93"/>
      <c r="HJ14" s="93"/>
      <c r="HK14" s="93"/>
      <c r="HL14" s="93"/>
      <c r="HM14" s="93"/>
      <c r="HN14" s="93"/>
      <c r="HO14" s="93"/>
      <c r="HP14" s="93"/>
      <c r="HQ14" s="93"/>
      <c r="HR14" s="93"/>
      <c r="HS14" s="93"/>
      <c r="HT14" s="93"/>
      <c r="HU14" s="93"/>
      <c r="HV14" s="93"/>
      <c r="HW14" s="93"/>
      <c r="HX14" s="93"/>
      <c r="HY14" s="93"/>
      <c r="HZ14" s="93"/>
      <c r="IA14" s="93"/>
      <c r="IB14" s="93"/>
      <c r="IC14" s="93"/>
      <c r="ID14" s="93"/>
      <c r="IE14" s="93"/>
      <c r="IF14" s="93"/>
      <c r="IG14" s="93"/>
      <c r="IH14" s="93"/>
      <c r="II14" s="93"/>
      <c r="IJ14" s="93"/>
      <c r="IK14" s="93"/>
      <c r="IL14" s="93"/>
      <c r="IM14" s="93"/>
      <c r="IN14" s="93"/>
      <c r="IO14" s="93"/>
      <c r="IP14" s="93"/>
      <c r="IQ14" s="93"/>
      <c r="IR14" s="93"/>
      <c r="IS14" s="93"/>
      <c r="IT14" s="93"/>
      <c r="IU14" s="93"/>
      <c r="IV14" s="93"/>
      <c r="IW14" s="93"/>
      <c r="IX14" s="93"/>
      <c r="IY14" s="93"/>
      <c r="IZ14" s="93"/>
      <c r="JA14" s="93"/>
      <c r="JB14" s="93"/>
      <c r="JC14" s="93"/>
      <c r="JD14" s="93"/>
      <c r="JE14" s="93"/>
      <c r="JF14" s="93"/>
      <c r="JG14" s="93"/>
      <c r="JH14" s="93"/>
      <c r="JI14" s="93"/>
      <c r="JJ14" s="93"/>
      <c r="JK14" s="93"/>
      <c r="JL14" s="93"/>
      <c r="JM14" s="93"/>
      <c r="JN14" s="93"/>
      <c r="JO14" s="93"/>
      <c r="JP14" s="93"/>
      <c r="JQ14" s="93"/>
      <c r="JR14" s="93"/>
      <c r="JS14" s="93"/>
      <c r="JT14" s="93"/>
      <c r="JU14" s="93"/>
      <c r="JV14" s="93"/>
      <c r="JW14" s="93"/>
      <c r="JX14" s="93"/>
      <c r="JY14" s="93"/>
      <c r="JZ14" s="93"/>
      <c r="KA14" s="93"/>
      <c r="KB14" s="93"/>
      <c r="KC14" s="93"/>
      <c r="KD14" s="93"/>
      <c r="KE14" s="93"/>
      <c r="KF14" s="93"/>
      <c r="KG14" s="93"/>
      <c r="KH14" s="93"/>
      <c r="KI14" s="93"/>
      <c r="KJ14" s="93"/>
      <c r="KK14" s="93"/>
      <c r="KL14" s="93"/>
      <c r="KM14" s="93"/>
      <c r="KN14" s="93"/>
      <c r="KO14" s="93"/>
      <c r="KP14" s="93"/>
      <c r="KQ14" s="93"/>
      <c r="KR14" s="93"/>
      <c r="KS14" s="93"/>
      <c r="KT14" s="93"/>
      <c r="KU14" s="93"/>
      <c r="KV14" s="93"/>
      <c r="KW14" s="93"/>
      <c r="KX14" s="93"/>
      <c r="KY14" s="93"/>
      <c r="KZ14" s="93"/>
      <c r="LA14" s="93"/>
      <c r="LB14" s="93"/>
      <c r="LC14" s="93"/>
      <c r="LD14" s="93"/>
      <c r="LE14" s="93"/>
      <c r="LF14" s="93"/>
      <c r="LG14" s="93"/>
      <c r="LH14" s="93"/>
      <c r="LI14" s="93"/>
      <c r="LJ14" s="93"/>
      <c r="LK14" s="93"/>
      <c r="LL14" s="93"/>
      <c r="LM14" s="93"/>
      <c r="LN14" s="93"/>
      <c r="LO14" s="93"/>
      <c r="LP14" s="93"/>
      <c r="LQ14" s="93"/>
      <c r="LR14" s="93"/>
      <c r="LS14" s="93"/>
      <c r="LT14" s="93"/>
      <c r="LU14" s="93"/>
      <c r="LV14" s="93"/>
      <c r="LW14" s="93"/>
      <c r="LX14" s="93"/>
      <c r="LY14" s="93"/>
      <c r="LZ14" s="93"/>
      <c r="MA14" s="93"/>
      <c r="MB14" s="93"/>
      <c r="MC14" s="93"/>
      <c r="MD14" s="93"/>
      <c r="ME14" s="93"/>
      <c r="MF14" s="93"/>
      <c r="MG14" s="93"/>
      <c r="MH14" s="93"/>
      <c r="MI14" s="93"/>
      <c r="MJ14" s="93"/>
      <c r="MK14" s="93"/>
      <c r="ML14" s="93"/>
      <c r="MM14" s="93"/>
      <c r="MN14" s="93"/>
      <c r="MO14" s="93"/>
      <c r="MP14" s="93"/>
      <c r="MQ14" s="93"/>
      <c r="MR14" s="93"/>
      <c r="MS14" s="93"/>
      <c r="MT14" s="93"/>
      <c r="MU14" s="93"/>
      <c r="MV14" s="93"/>
      <c r="MW14" s="93"/>
      <c r="MX14" s="93"/>
      <c r="MY14" s="93"/>
      <c r="MZ14" s="93"/>
      <c r="NA14" s="93"/>
      <c r="NB14" s="93"/>
      <c r="NC14" s="93"/>
      <c r="ND14" s="93"/>
      <c r="NE14" s="93"/>
      <c r="NF14" s="93"/>
      <c r="NG14" s="93"/>
      <c r="NH14" s="93"/>
      <c r="NI14" s="93"/>
      <c r="NJ14" s="93"/>
      <c r="NK14" s="93"/>
      <c r="NL14" s="93"/>
      <c r="NM14" s="93"/>
      <c r="NN14" s="93"/>
      <c r="NO14" s="93"/>
      <c r="NP14" s="93"/>
      <c r="NQ14" s="93"/>
      <c r="NR14" s="93"/>
      <c r="NS14" s="93"/>
      <c r="NT14" s="93"/>
      <c r="NU14" s="93"/>
      <c r="NV14" s="93"/>
      <c r="NW14" s="93"/>
      <c r="NX14" s="93"/>
      <c r="NY14" s="93"/>
      <c r="NZ14" s="93"/>
      <c r="OA14" s="93"/>
      <c r="OB14" s="93"/>
      <c r="OC14" s="93"/>
      <c r="OD14" s="93"/>
      <c r="OE14" s="93"/>
      <c r="OF14" s="93"/>
      <c r="OG14" s="93"/>
      <c r="OH14" s="93"/>
      <c r="OI14" s="93"/>
      <c r="OJ14" s="93"/>
      <c r="OK14" s="93"/>
      <c r="OL14" s="93"/>
      <c r="OM14" s="93"/>
      <c r="ON14" s="93"/>
      <c r="OO14" s="93"/>
      <c r="OP14" s="93"/>
      <c r="OQ14" s="93"/>
      <c r="OR14" s="93"/>
      <c r="OS14" s="93"/>
      <c r="OT14" s="93"/>
      <c r="OU14" s="93"/>
      <c r="OV14" s="93"/>
      <c r="OW14" s="93"/>
      <c r="OX14" s="93"/>
      <c r="OY14" s="93"/>
      <c r="OZ14" s="93"/>
      <c r="PA14" s="93"/>
      <c r="PB14" s="93"/>
      <c r="PC14" s="93"/>
      <c r="PD14" s="93"/>
      <c r="PE14" s="93"/>
      <c r="PF14" s="93"/>
      <c r="PG14" s="93"/>
      <c r="PH14" s="93"/>
      <c r="PI14" s="93"/>
      <c r="PJ14" s="93"/>
      <c r="PK14" s="93"/>
      <c r="PL14" s="93"/>
      <c r="PM14" s="93"/>
      <c r="PN14" s="93"/>
      <c r="PO14" s="93"/>
      <c r="PP14" s="93"/>
      <c r="PQ14" s="93"/>
      <c r="PR14" s="93"/>
      <c r="PS14" s="93"/>
      <c r="PT14" s="93"/>
      <c r="PU14" s="93"/>
      <c r="PV14" s="93"/>
      <c r="PW14" s="93"/>
      <c r="PX14" s="93"/>
      <c r="PY14" s="93"/>
      <c r="PZ14" s="93"/>
      <c r="QA14" s="93"/>
      <c r="QB14" s="93"/>
      <c r="QC14" s="93"/>
      <c r="QD14" s="93"/>
      <c r="QE14" s="93"/>
      <c r="QF14" s="93"/>
      <c r="QG14" s="93"/>
      <c r="QH14" s="93"/>
      <c r="QI14" s="93"/>
      <c r="QJ14" s="93"/>
      <c r="QK14" s="93"/>
      <c r="QL14" s="93"/>
      <c r="QM14" s="93"/>
      <c r="QN14" s="93"/>
      <c r="QO14" s="93"/>
      <c r="QP14" s="93"/>
      <c r="QQ14" s="93"/>
      <c r="QR14" s="93"/>
      <c r="QS14" s="93"/>
      <c r="QT14" s="93"/>
      <c r="QU14" s="93"/>
      <c r="QV14" s="93"/>
      <c r="QW14" s="93"/>
      <c r="QX14" s="93"/>
      <c r="QY14" s="93"/>
      <c r="QZ14" s="93"/>
      <c r="RA14" s="93"/>
      <c r="RB14" s="93"/>
      <c r="RC14" s="93"/>
      <c r="RD14" s="93"/>
      <c r="RE14" s="93"/>
      <c r="RF14" s="93"/>
      <c r="RG14" s="93"/>
      <c r="RH14" s="93"/>
      <c r="RI14" s="93"/>
      <c r="RJ14" s="93"/>
      <c r="RK14" s="93"/>
      <c r="RL14" s="93"/>
      <c r="RM14" s="93"/>
      <c r="RN14" s="93"/>
      <c r="RO14" s="93"/>
      <c r="RP14" s="93"/>
      <c r="RQ14" s="93"/>
      <c r="RR14" s="93"/>
      <c r="RS14" s="93"/>
      <c r="RT14" s="93"/>
      <c r="RU14" s="93"/>
      <c r="RV14" s="93"/>
      <c r="RW14" s="93"/>
      <c r="RX14" s="93"/>
      <c r="RY14" s="93"/>
      <c r="RZ14" s="93"/>
      <c r="SA14" s="93"/>
      <c r="SB14" s="93"/>
      <c r="SC14" s="93"/>
      <c r="SD14" s="93"/>
      <c r="SE14" s="93"/>
      <c r="SF14" s="93"/>
      <c r="SG14" s="93"/>
      <c r="SH14" s="93"/>
      <c r="SI14" s="93"/>
      <c r="SJ14" s="93"/>
      <c r="SK14" s="93"/>
      <c r="SL14" s="93"/>
      <c r="SM14" s="93"/>
      <c r="SN14" s="93"/>
      <c r="SO14" s="93"/>
      <c r="SP14" s="93"/>
      <c r="SQ14" s="93"/>
      <c r="SR14" s="93"/>
      <c r="SS14" s="93"/>
      <c r="ST14" s="93"/>
      <c r="SU14" s="93"/>
      <c r="SV14" s="93"/>
      <c r="SW14" s="93"/>
      <c r="SX14" s="93"/>
      <c r="SY14" s="93"/>
      <c r="SZ14" s="93"/>
      <c r="TA14" s="93"/>
      <c r="TB14" s="93"/>
      <c r="TC14" s="93"/>
      <c r="TD14" s="93"/>
      <c r="TE14" s="93"/>
      <c r="TF14" s="93"/>
      <c r="TG14" s="93"/>
      <c r="TH14" s="93"/>
      <c r="TI14" s="93"/>
      <c r="TJ14" s="93"/>
      <c r="TK14" s="93"/>
      <c r="TL14" s="93"/>
      <c r="TM14" s="93"/>
      <c r="TN14" s="93"/>
      <c r="TO14" s="93"/>
      <c r="TP14" s="93"/>
      <c r="TQ14" s="93"/>
      <c r="TR14" s="93"/>
      <c r="TS14" s="93"/>
      <c r="TT14" s="93"/>
      <c r="TU14" s="93"/>
      <c r="TV14" s="93"/>
      <c r="TW14" s="93"/>
      <c r="TX14" s="93"/>
      <c r="TY14" s="93"/>
      <c r="TZ14" s="93"/>
      <c r="UA14" s="93"/>
      <c r="UB14" s="93"/>
      <c r="UC14" s="93"/>
      <c r="UD14" s="93"/>
      <c r="UE14" s="93"/>
      <c r="UF14" s="93"/>
      <c r="UG14" s="93"/>
      <c r="UH14" s="93"/>
      <c r="UI14" s="93"/>
      <c r="UJ14" s="93"/>
      <c r="UK14" s="93"/>
      <c r="UL14" s="93"/>
      <c r="UM14" s="93"/>
      <c r="UN14" s="93"/>
      <c r="UO14" s="93"/>
      <c r="UP14" s="93"/>
      <c r="UQ14" s="93"/>
      <c r="UR14" s="93"/>
      <c r="US14" s="93"/>
      <c r="UT14" s="93"/>
      <c r="UU14" s="93"/>
      <c r="UV14" s="93"/>
      <c r="UW14" s="93"/>
      <c r="UX14" s="93"/>
      <c r="UY14" s="93"/>
      <c r="UZ14" s="93"/>
      <c r="VA14" s="93"/>
      <c r="VB14" s="93"/>
      <c r="VC14" s="93"/>
      <c r="VD14" s="93"/>
      <c r="VE14" s="93"/>
      <c r="VF14" s="93"/>
      <c r="VG14" s="93"/>
      <c r="VH14" s="93"/>
      <c r="VI14" s="93"/>
      <c r="VJ14" s="93"/>
      <c r="VK14" s="93"/>
      <c r="VL14" s="93"/>
      <c r="VM14" s="93"/>
      <c r="VN14" s="93"/>
      <c r="VO14" s="93"/>
      <c r="VP14" s="93"/>
      <c r="VQ14" s="93"/>
      <c r="VR14" s="93"/>
      <c r="VS14" s="93"/>
      <c r="VT14" s="93"/>
      <c r="VU14" s="93"/>
      <c r="VV14" s="93"/>
      <c r="VW14" s="93"/>
      <c r="VX14" s="93"/>
      <c r="VY14" s="93"/>
      <c r="VZ14" s="93"/>
      <c r="WA14" s="93"/>
      <c r="WB14" s="93"/>
      <c r="WC14" s="93"/>
      <c r="WD14" s="93"/>
      <c r="WE14" s="93"/>
      <c r="WF14" s="93"/>
      <c r="WG14" s="93"/>
      <c r="WH14" s="93"/>
      <c r="WI14" s="93"/>
      <c r="WJ14" s="93"/>
      <c r="WK14" s="93"/>
      <c r="WL14" s="93"/>
      <c r="WM14" s="93"/>
      <c r="WN14" s="93"/>
      <c r="WO14" s="93"/>
      <c r="WP14" s="93"/>
      <c r="WQ14" s="93"/>
      <c r="WR14" s="93"/>
      <c r="WS14" s="93"/>
      <c r="WT14" s="93"/>
      <c r="WU14" s="93"/>
      <c r="WV14" s="93"/>
      <c r="WW14" s="93"/>
      <c r="WX14" s="93"/>
      <c r="WY14" s="93"/>
      <c r="WZ14" s="93"/>
      <c r="XA14" s="93"/>
      <c r="XB14" s="93"/>
      <c r="XC14" s="93"/>
      <c r="XD14" s="93"/>
      <c r="XE14" s="93"/>
      <c r="XF14" s="93"/>
      <c r="XG14" s="93"/>
      <c r="XH14" s="93"/>
      <c r="XI14" s="93"/>
      <c r="XJ14" s="93"/>
      <c r="XK14" s="93"/>
      <c r="XL14" s="93"/>
      <c r="XM14" s="93"/>
      <c r="XN14" s="93"/>
      <c r="XO14" s="93"/>
      <c r="XP14" s="93"/>
      <c r="XQ14" s="93"/>
      <c r="XR14" s="93"/>
      <c r="XS14" s="93"/>
      <c r="XT14" s="93"/>
      <c r="XU14" s="93"/>
      <c r="XV14" s="93"/>
      <c r="XW14" s="93"/>
      <c r="XX14" s="93"/>
      <c r="XY14" s="93"/>
      <c r="XZ14" s="93"/>
      <c r="YA14" s="93"/>
      <c r="YB14" s="93"/>
      <c r="YC14" s="93"/>
      <c r="YD14" s="93"/>
      <c r="YE14" s="93"/>
      <c r="YF14" s="93"/>
      <c r="YG14" s="93"/>
      <c r="YH14" s="93"/>
      <c r="YI14" s="93"/>
      <c r="YJ14" s="93"/>
      <c r="YK14" s="93"/>
      <c r="YL14" s="93"/>
      <c r="YM14" s="93"/>
      <c r="YN14" s="93"/>
      <c r="YO14" s="93"/>
      <c r="YP14" s="93"/>
      <c r="YQ14" s="93"/>
      <c r="YR14" s="93"/>
      <c r="YS14" s="93"/>
      <c r="YT14" s="93"/>
      <c r="YU14" s="93"/>
      <c r="YV14" s="93"/>
      <c r="YW14" s="93"/>
      <c r="YX14" s="93"/>
      <c r="YY14" s="93"/>
      <c r="YZ14" s="93"/>
      <c r="ZA14" s="93"/>
      <c r="ZB14" s="93"/>
      <c r="ZC14" s="93"/>
      <c r="ZD14" s="93"/>
      <c r="ZE14" s="93"/>
      <c r="ZF14" s="93"/>
      <c r="ZG14" s="93"/>
      <c r="ZH14" s="93"/>
      <c r="ZI14" s="93"/>
      <c r="ZJ14" s="93"/>
      <c r="ZK14" s="93"/>
      <c r="ZL14" s="93"/>
      <c r="ZM14" s="93"/>
      <c r="ZN14" s="93"/>
      <c r="ZO14" s="93"/>
      <c r="ZP14" s="93"/>
      <c r="ZQ14" s="93"/>
      <c r="ZR14" s="93"/>
      <c r="ZS14" s="93"/>
      <c r="ZT14" s="93"/>
      <c r="ZU14" s="93"/>
      <c r="ZV14" s="93"/>
      <c r="ZW14" s="93"/>
      <c r="ZX14" s="93"/>
      <c r="ZY14" s="93"/>
      <c r="ZZ14" s="93"/>
      <c r="AAA14" s="93"/>
      <c r="AAB14" s="93"/>
      <c r="AAC14" s="93"/>
      <c r="AAD14" s="93"/>
      <c r="AAE14" s="93"/>
      <c r="AAF14" s="93"/>
      <c r="AAG14" s="93"/>
      <c r="AAH14" s="93"/>
      <c r="AAI14" s="93"/>
      <c r="AAJ14" s="93"/>
      <c r="AAK14" s="93"/>
      <c r="AAL14" s="93"/>
      <c r="AAM14" s="93"/>
      <c r="AAN14" s="93"/>
      <c r="AAO14" s="93"/>
      <c r="AAP14" s="93"/>
      <c r="AAQ14" s="93"/>
      <c r="AAR14" s="93"/>
      <c r="AAS14" s="93"/>
      <c r="AAT14" s="93"/>
      <c r="AAU14" s="93"/>
      <c r="AAV14" s="93"/>
      <c r="AAW14" s="93"/>
      <c r="AAX14" s="93"/>
      <c r="AAY14" s="93"/>
      <c r="AAZ14" s="93"/>
      <c r="ABA14" s="93"/>
      <c r="ABB14" s="93"/>
      <c r="ABC14" s="93"/>
      <c r="ABD14" s="93"/>
      <c r="ABE14" s="93"/>
      <c r="ABF14" s="93"/>
      <c r="ABG14" s="93"/>
      <c r="ABH14" s="93"/>
      <c r="ABI14" s="93"/>
      <c r="ABJ14" s="93"/>
      <c r="ABK14" s="93"/>
      <c r="ABL14" s="93"/>
      <c r="ABM14" s="93"/>
      <c r="ABN14" s="93"/>
      <c r="ABO14" s="93"/>
      <c r="ABP14" s="93"/>
      <c r="ABQ14" s="93"/>
      <c r="ABR14" s="93"/>
      <c r="ABS14" s="93"/>
      <c r="ABT14" s="93"/>
      <c r="ABU14" s="93"/>
      <c r="ABV14" s="93"/>
      <c r="ABW14" s="93"/>
      <c r="ABX14" s="93"/>
      <c r="ABY14" s="93"/>
      <c r="ABZ14" s="93"/>
      <c r="ACA14" s="93"/>
      <c r="ACB14" s="93"/>
      <c r="ACC14" s="93"/>
      <c r="ACD14" s="93"/>
      <c r="ACE14" s="93"/>
      <c r="ACF14" s="93"/>
      <c r="ACG14" s="93"/>
      <c r="ACH14" s="93"/>
      <c r="ACI14" s="93"/>
      <c r="ACJ14" s="93"/>
      <c r="ACK14" s="93"/>
      <c r="ACL14" s="93"/>
      <c r="ACM14" s="93"/>
      <c r="ACN14" s="93"/>
      <c r="ACO14" s="93"/>
      <c r="ACP14" s="93"/>
      <c r="ACQ14" s="93"/>
      <c r="ACR14" s="93"/>
      <c r="ACS14" s="93"/>
      <c r="ACT14" s="93"/>
      <c r="ACU14" s="93"/>
      <c r="ACV14" s="93"/>
      <c r="ACW14" s="93"/>
      <c r="ACX14" s="93"/>
      <c r="ACY14" s="93"/>
      <c r="ACZ14" s="93"/>
      <c r="ADA14" s="93"/>
      <c r="ADB14" s="93"/>
      <c r="ADC14" s="93"/>
      <c r="ADD14" s="93"/>
      <c r="ADE14" s="93"/>
      <c r="ADF14" s="93"/>
      <c r="ADG14" s="93"/>
      <c r="ADH14" s="93"/>
      <c r="ADI14" s="93"/>
      <c r="ADJ14" s="93"/>
      <c r="ADK14" s="93"/>
      <c r="ADL14" s="93"/>
      <c r="ADM14" s="93"/>
      <c r="ADN14" s="93"/>
      <c r="ADO14" s="93"/>
      <c r="ADP14" s="93"/>
      <c r="ADQ14" s="93"/>
      <c r="ADR14" s="93"/>
      <c r="ADS14" s="93"/>
      <c r="ADT14" s="93"/>
      <c r="ADU14" s="93"/>
      <c r="ADV14" s="93"/>
      <c r="ADW14" s="93"/>
      <c r="ADX14" s="93"/>
      <c r="ADY14" s="93"/>
      <c r="ADZ14" s="93"/>
      <c r="AEA14" s="93"/>
      <c r="AEB14" s="93"/>
      <c r="AEC14" s="93"/>
      <c r="AED14" s="93"/>
      <c r="AEE14" s="93"/>
      <c r="AEF14" s="93"/>
      <c r="AEG14" s="93"/>
      <c r="AEH14" s="93"/>
      <c r="AEI14" s="93"/>
      <c r="AEJ14" s="93"/>
      <c r="AEK14" s="93"/>
      <c r="AEL14" s="93"/>
      <c r="AEM14" s="93"/>
      <c r="AEN14" s="93"/>
      <c r="AEO14" s="93"/>
      <c r="AEP14" s="93"/>
      <c r="AEQ14" s="93"/>
      <c r="AER14" s="93"/>
      <c r="AES14" s="93"/>
      <c r="AET14" s="93"/>
      <c r="AEU14" s="93"/>
      <c r="AEV14" s="93"/>
      <c r="AEW14" s="93"/>
      <c r="AEX14" s="93"/>
      <c r="AEY14" s="93"/>
      <c r="AEZ14" s="93"/>
      <c r="AFA14" s="93"/>
      <c r="AFB14" s="93"/>
      <c r="AFC14" s="93"/>
      <c r="AFD14" s="93"/>
      <c r="AFE14" s="93"/>
      <c r="AFF14" s="93"/>
      <c r="AFG14" s="93"/>
      <c r="AFH14" s="93"/>
      <c r="AFI14" s="93"/>
      <c r="AFJ14" s="93"/>
      <c r="AFK14" s="93"/>
      <c r="AFL14" s="93"/>
      <c r="AFM14" s="93"/>
      <c r="AFN14" s="93"/>
      <c r="AFO14" s="93"/>
      <c r="AFP14" s="93"/>
      <c r="AFQ14" s="93"/>
      <c r="AFR14" s="93"/>
      <c r="AFS14" s="93"/>
      <c r="AFT14" s="93"/>
      <c r="AFU14" s="93"/>
      <c r="AFV14" s="93"/>
      <c r="AFW14" s="93"/>
      <c r="AFX14" s="93"/>
      <c r="AFY14" s="93"/>
      <c r="AFZ14" s="93"/>
      <c r="AGA14" s="93"/>
      <c r="AGB14" s="93"/>
      <c r="AGC14" s="93"/>
      <c r="AGD14" s="93"/>
      <c r="AGE14" s="93"/>
      <c r="AGF14" s="93"/>
      <c r="AGG14" s="93"/>
      <c r="AGH14" s="93"/>
      <c r="AGI14" s="93"/>
      <c r="AGJ14" s="93"/>
      <c r="AGK14" s="93"/>
      <c r="AGL14" s="93"/>
      <c r="AGM14" s="93"/>
      <c r="AGN14" s="93"/>
      <c r="AGO14" s="93"/>
      <c r="AGP14" s="93"/>
      <c r="AGQ14" s="93"/>
      <c r="AGR14" s="93"/>
      <c r="AGS14" s="93"/>
      <c r="AGT14" s="93"/>
      <c r="AGU14" s="93"/>
      <c r="AGV14" s="93"/>
      <c r="AGW14" s="93"/>
      <c r="AGX14" s="93"/>
      <c r="AGY14" s="93"/>
      <c r="AGZ14" s="93"/>
      <c r="AHA14" s="93"/>
      <c r="AHB14" s="93"/>
      <c r="AHC14" s="93"/>
      <c r="AHD14" s="93"/>
      <c r="AHE14" s="93"/>
      <c r="AHF14" s="93"/>
      <c r="AHG14" s="93"/>
      <c r="AHH14" s="93"/>
      <c r="AHI14" s="93"/>
      <c r="AHJ14" s="93"/>
      <c r="AHK14" s="93"/>
      <c r="AHL14" s="93"/>
      <c r="AHM14" s="93"/>
      <c r="AHN14" s="93"/>
      <c r="AHO14" s="93"/>
      <c r="AHP14" s="93"/>
      <c r="AHQ14" s="93"/>
      <c r="AHR14" s="93"/>
      <c r="AHS14" s="93"/>
      <c r="AHT14" s="93"/>
      <c r="AHU14" s="93"/>
      <c r="AHV14" s="93"/>
      <c r="AHW14" s="93"/>
      <c r="AHX14" s="93"/>
      <c r="AHY14" s="93"/>
      <c r="AHZ14" s="93"/>
      <c r="AIA14" s="93"/>
      <c r="AIB14" s="93"/>
      <c r="AIC14" s="93"/>
      <c r="AID14" s="93"/>
      <c r="AIE14" s="93"/>
      <c r="AIF14" s="93"/>
      <c r="AIG14" s="93"/>
      <c r="AIH14" s="93"/>
      <c r="AII14" s="93"/>
      <c r="AIJ14" s="93"/>
      <c r="AIK14" s="93"/>
      <c r="AIL14" s="93"/>
      <c r="AIM14" s="93"/>
      <c r="AIN14" s="93"/>
      <c r="AIO14" s="93"/>
      <c r="AIP14" s="93"/>
      <c r="AIQ14" s="93"/>
      <c r="AIR14" s="93"/>
      <c r="AIS14" s="93"/>
      <c r="AIT14" s="93"/>
      <c r="AIU14" s="93"/>
      <c r="AIV14" s="93"/>
      <c r="AIW14" s="93"/>
      <c r="AIX14" s="93"/>
      <c r="AIY14" s="93"/>
      <c r="AIZ14" s="93"/>
      <c r="AJA14" s="93"/>
      <c r="AJB14" s="93"/>
      <c r="AJC14" s="93"/>
      <c r="AJD14" s="93"/>
      <c r="AJE14" s="93"/>
      <c r="AJF14" s="93"/>
      <c r="AJG14" s="93"/>
      <c r="AJH14" s="93"/>
      <c r="AJI14" s="93"/>
      <c r="AJJ14" s="93"/>
      <c r="AJK14" s="93"/>
      <c r="AJL14" s="93"/>
      <c r="AJM14" s="93"/>
      <c r="AJN14" s="93"/>
      <c r="AJO14" s="93"/>
      <c r="AJP14" s="93"/>
      <c r="AJQ14" s="93"/>
      <c r="AJR14" s="93"/>
      <c r="AJS14" s="93"/>
      <c r="AJT14" s="93"/>
      <c r="AJU14" s="93"/>
      <c r="AJV14" s="93"/>
      <c r="AJW14" s="93"/>
      <c r="AJX14" s="93"/>
      <c r="AJY14" s="93"/>
      <c r="AJZ14" s="93"/>
      <c r="AKA14" s="93"/>
      <c r="AKB14" s="93"/>
      <c r="AKC14" s="93"/>
      <c r="AKD14" s="93"/>
      <c r="AKE14" s="93"/>
      <c r="AKF14" s="93"/>
      <c r="AKG14" s="93"/>
      <c r="AKH14" s="93"/>
      <c r="AKI14" s="93"/>
      <c r="AKJ14" s="93"/>
      <c r="AKK14" s="93"/>
      <c r="AKL14" s="93"/>
      <c r="AKM14" s="93"/>
      <c r="AKN14" s="93"/>
      <c r="AKO14" s="93"/>
      <c r="AKP14" s="93"/>
      <c r="AKQ14" s="93"/>
      <c r="AKR14" s="93"/>
      <c r="AKS14" s="93"/>
      <c r="AKT14" s="93"/>
      <c r="AKU14" s="93"/>
      <c r="AKV14" s="93"/>
      <c r="AKW14" s="93"/>
      <c r="AKX14" s="93"/>
      <c r="AKY14" s="93"/>
      <c r="AKZ14" s="93"/>
      <c r="ALA14" s="93"/>
      <c r="ALB14" s="93"/>
      <c r="ALC14" s="93"/>
      <c r="ALD14" s="93"/>
      <c r="ALE14" s="93"/>
      <c r="ALF14" s="93"/>
      <c r="ALG14" s="93"/>
      <c r="ALH14" s="93"/>
      <c r="ALI14" s="93"/>
      <c r="ALJ14" s="93"/>
      <c r="ALK14" s="93"/>
      <c r="ALL14" s="93"/>
      <c r="ALM14" s="93"/>
      <c r="ALN14" s="93"/>
      <c r="ALO14" s="93"/>
      <c r="ALP14" s="93"/>
      <c r="ALQ14" s="93"/>
      <c r="ALR14" s="93"/>
      <c r="ALS14" s="93"/>
      <c r="ALT14" s="93"/>
      <c r="ALU14" s="93"/>
      <c r="ALV14" s="93"/>
      <c r="ALW14" s="93"/>
      <c r="ALX14" s="93"/>
      <c r="ALY14" s="93"/>
      <c r="ALZ14" s="93"/>
      <c r="AMA14" s="93"/>
      <c r="AMB14" s="93"/>
      <c r="AMC14" s="93"/>
      <c r="AMD14" s="93"/>
      <c r="AME14" s="93"/>
      <c r="AMF14" s="93"/>
      <c r="AMG14" s="93"/>
      <c r="AMH14" s="93"/>
      <c r="AMI14" s="93"/>
      <c r="AMJ14" s="93"/>
      <c r="AMK14" s="93"/>
      <c r="AML14" s="93"/>
      <c r="AMM14" s="93"/>
      <c r="AMN14" s="93"/>
      <c r="AMO14" s="93"/>
      <c r="AMP14" s="93"/>
      <c r="AMQ14" s="93"/>
      <c r="AMR14" s="93"/>
      <c r="AMS14" s="93"/>
      <c r="AMT14" s="93"/>
      <c r="AMU14" s="93"/>
      <c r="AMV14" s="93"/>
      <c r="AMW14" s="93"/>
      <c r="AMX14" s="93"/>
      <c r="AMY14" s="93"/>
      <c r="AMZ14" s="93"/>
      <c r="ANA14" s="93"/>
      <c r="ANB14" s="93"/>
      <c r="ANC14" s="93"/>
      <c r="AND14" s="93"/>
      <c r="ANE14" s="93"/>
      <c r="ANF14" s="93"/>
      <c r="ANG14" s="93"/>
      <c r="ANH14" s="93"/>
      <c r="ANI14" s="93"/>
      <c r="ANJ14" s="93"/>
      <c r="ANK14" s="93"/>
      <c r="ANL14" s="93"/>
      <c r="ANM14" s="93"/>
      <c r="ANN14" s="93"/>
      <c r="ANO14" s="93"/>
      <c r="ANP14" s="93"/>
      <c r="ANQ14" s="93"/>
      <c r="ANR14" s="93"/>
      <c r="ANS14" s="93"/>
      <c r="ANT14" s="93"/>
      <c r="ANU14" s="93"/>
      <c r="ANV14" s="93"/>
      <c r="ANW14" s="93"/>
      <c r="ANX14" s="93"/>
      <c r="ANY14" s="93"/>
      <c r="ANZ14" s="93"/>
      <c r="AOA14" s="93"/>
      <c r="AOB14" s="93"/>
      <c r="AOC14" s="93"/>
      <c r="AOD14" s="93"/>
      <c r="AOE14" s="93"/>
      <c r="AOF14" s="93"/>
      <c r="AOG14" s="93"/>
      <c r="AOH14" s="93"/>
      <c r="AOI14" s="93"/>
      <c r="AOJ14" s="93"/>
      <c r="AOK14" s="93"/>
      <c r="AOL14" s="93"/>
      <c r="AOM14" s="93"/>
      <c r="AON14" s="93"/>
      <c r="AOO14" s="93"/>
      <c r="AOP14" s="93"/>
      <c r="AOQ14" s="93"/>
      <c r="AOR14" s="93"/>
      <c r="AOS14" s="93"/>
      <c r="AOT14" s="93"/>
      <c r="AOU14" s="93"/>
      <c r="AOV14" s="93"/>
      <c r="AOW14" s="93"/>
      <c r="AOX14" s="93"/>
      <c r="AOY14" s="93"/>
      <c r="AOZ14" s="93"/>
      <c r="APA14" s="93"/>
      <c r="APB14" s="93"/>
      <c r="APC14" s="93"/>
      <c r="APD14" s="93"/>
      <c r="APE14" s="93"/>
      <c r="APF14" s="93"/>
      <c r="APG14" s="93"/>
      <c r="APH14" s="93"/>
      <c r="API14" s="93"/>
      <c r="APJ14" s="93"/>
      <c r="APK14" s="93"/>
      <c r="APL14" s="93"/>
      <c r="APM14" s="93"/>
      <c r="APN14" s="93"/>
      <c r="APO14" s="93"/>
      <c r="APP14" s="93"/>
      <c r="APQ14" s="93"/>
      <c r="APR14" s="93"/>
      <c r="APS14" s="93"/>
      <c r="APT14" s="93"/>
      <c r="APU14" s="93"/>
      <c r="APV14" s="93"/>
      <c r="APW14" s="93"/>
      <c r="APX14" s="93"/>
      <c r="APY14" s="93"/>
      <c r="APZ14" s="93"/>
      <c r="AQA14" s="93"/>
      <c r="AQB14" s="93"/>
      <c r="AQC14" s="93"/>
      <c r="AQD14" s="93"/>
      <c r="AQE14" s="93"/>
      <c r="AQF14" s="93"/>
      <c r="AQG14" s="93"/>
      <c r="AQH14" s="93"/>
      <c r="AQI14" s="93"/>
      <c r="AQJ14" s="93"/>
      <c r="AQK14" s="93"/>
      <c r="AQL14" s="93"/>
      <c r="AQM14" s="93"/>
      <c r="AQN14" s="93"/>
      <c r="AQO14" s="93"/>
      <c r="AQP14" s="93"/>
      <c r="AQQ14" s="93"/>
      <c r="AQR14" s="93"/>
      <c r="AQS14" s="93"/>
      <c r="AQT14" s="93"/>
      <c r="AQU14" s="93"/>
      <c r="AQV14" s="93"/>
      <c r="AQW14" s="93"/>
      <c r="AQX14" s="93"/>
      <c r="AQY14" s="93"/>
      <c r="AQZ14" s="93"/>
      <c r="ARA14" s="93"/>
      <c r="ARB14" s="93"/>
      <c r="ARC14" s="93"/>
      <c r="ARD14" s="93"/>
      <c r="ARE14" s="93"/>
      <c r="ARF14" s="93"/>
      <c r="ARG14" s="93"/>
      <c r="ARH14" s="93"/>
      <c r="ARI14" s="93"/>
      <c r="ARJ14" s="93"/>
      <c r="ARK14" s="93"/>
      <c r="ARL14" s="93"/>
      <c r="ARM14" s="93"/>
      <c r="ARN14" s="93"/>
      <c r="ARO14" s="93"/>
      <c r="ARP14" s="93"/>
      <c r="ARQ14" s="93"/>
      <c r="ARR14" s="93"/>
      <c r="ARS14" s="93"/>
      <c r="ART14" s="93"/>
      <c r="ARU14" s="93"/>
      <c r="ARV14" s="93"/>
      <c r="ARW14" s="93"/>
      <c r="ARX14" s="93"/>
      <c r="ARY14" s="93"/>
      <c r="ARZ14" s="93"/>
      <c r="ASA14" s="93"/>
      <c r="ASB14" s="93"/>
      <c r="ASC14" s="93"/>
      <c r="ASD14" s="93"/>
      <c r="ASE14" s="93"/>
      <c r="ASF14" s="93"/>
      <c r="ASG14" s="93"/>
      <c r="ASH14" s="93"/>
      <c r="ASI14" s="93"/>
      <c r="ASJ14" s="93"/>
      <c r="ASK14" s="93"/>
      <c r="ASL14" s="93"/>
      <c r="ASM14" s="93"/>
      <c r="ASN14" s="93"/>
      <c r="ASO14" s="93"/>
      <c r="ASP14" s="93"/>
      <c r="ASQ14" s="93"/>
      <c r="ASR14" s="93"/>
      <c r="ASS14" s="93"/>
      <c r="AST14" s="93"/>
      <c r="ASU14" s="93"/>
      <c r="ASV14" s="93"/>
      <c r="ASW14" s="93"/>
      <c r="ASX14" s="93"/>
      <c r="ASY14" s="93"/>
      <c r="ASZ14" s="93"/>
      <c r="ATA14" s="93"/>
      <c r="ATB14" s="93"/>
      <c r="ATC14" s="93"/>
      <c r="ATD14" s="93"/>
      <c r="ATE14" s="93"/>
      <c r="ATF14" s="93"/>
      <c r="ATG14" s="93"/>
      <c r="ATH14" s="93"/>
      <c r="ATI14" s="93"/>
      <c r="ATJ14" s="93"/>
      <c r="ATK14" s="93"/>
      <c r="ATL14" s="93"/>
      <c r="ATM14" s="93"/>
      <c r="ATN14" s="93"/>
      <c r="ATO14" s="93"/>
      <c r="ATP14" s="93"/>
      <c r="ATQ14" s="93"/>
      <c r="ATR14" s="93"/>
      <c r="ATS14" s="93"/>
      <c r="ATT14" s="93"/>
      <c r="ATU14" s="93"/>
      <c r="ATV14" s="93"/>
      <c r="ATW14" s="93"/>
      <c r="ATX14" s="93"/>
      <c r="ATY14" s="93"/>
      <c r="ATZ14" s="93"/>
      <c r="AUA14" s="93"/>
      <c r="AUB14" s="93"/>
      <c r="AUC14" s="93"/>
      <c r="AUD14" s="93"/>
      <c r="AUE14" s="93"/>
      <c r="AUF14" s="93"/>
      <c r="AUG14" s="93"/>
      <c r="AUH14" s="93"/>
      <c r="AUI14" s="93"/>
      <c r="AUJ14" s="93"/>
      <c r="AUK14" s="93"/>
      <c r="AUL14" s="93"/>
      <c r="AUM14" s="93"/>
      <c r="AUN14" s="93"/>
      <c r="AUO14" s="93"/>
      <c r="AUP14" s="93"/>
      <c r="AUQ14" s="93"/>
      <c r="AUR14" s="93"/>
      <c r="AUS14" s="93"/>
      <c r="AUT14" s="93"/>
      <c r="AUU14" s="93"/>
      <c r="AUV14" s="93"/>
      <c r="AUW14" s="93"/>
      <c r="AUX14" s="93"/>
      <c r="AUY14" s="93"/>
      <c r="AUZ14" s="93"/>
      <c r="AVA14" s="93"/>
      <c r="AVB14" s="93"/>
      <c r="AVC14" s="93"/>
      <c r="AVD14" s="93"/>
      <c r="AVE14" s="93"/>
      <c r="AVF14" s="93"/>
      <c r="AVG14" s="93"/>
      <c r="AVH14" s="93"/>
      <c r="AVI14" s="93"/>
      <c r="AVJ14" s="93"/>
      <c r="AVK14" s="93"/>
      <c r="AVL14" s="93"/>
      <c r="AVM14" s="93"/>
      <c r="AVN14" s="93"/>
      <c r="AVO14" s="93"/>
      <c r="AVP14" s="93"/>
      <c r="AVQ14" s="93"/>
      <c r="AVR14" s="93"/>
      <c r="AVS14" s="93"/>
      <c r="AVT14" s="93"/>
      <c r="AVU14" s="93"/>
      <c r="AVV14" s="93"/>
      <c r="AVW14" s="93"/>
      <c r="AVX14" s="93"/>
      <c r="AVY14" s="93"/>
      <c r="AVZ14" s="93"/>
      <c r="AWA14" s="93"/>
      <c r="AWB14" s="93"/>
      <c r="AWC14" s="93"/>
      <c r="AWD14" s="93"/>
      <c r="AWE14" s="93"/>
      <c r="AWF14" s="93"/>
      <c r="AWG14" s="93"/>
      <c r="AWH14" s="93"/>
      <c r="AWI14" s="93"/>
      <c r="AWJ14" s="93"/>
      <c r="AWK14" s="93"/>
      <c r="AWL14" s="93"/>
      <c r="AWM14" s="93"/>
      <c r="AWN14" s="93"/>
      <c r="AWO14" s="93"/>
      <c r="AWP14" s="93"/>
      <c r="AWQ14" s="93"/>
      <c r="AWR14" s="93"/>
      <c r="AWS14" s="93"/>
      <c r="AWT14" s="93"/>
      <c r="AWU14" s="93"/>
      <c r="AWV14" s="93"/>
      <c r="AWW14" s="93"/>
      <c r="AWX14" s="93"/>
      <c r="AWY14" s="93"/>
      <c r="AWZ14" s="93"/>
      <c r="AXA14" s="93"/>
      <c r="AXB14" s="93"/>
      <c r="AXC14" s="93"/>
      <c r="AXD14" s="93"/>
      <c r="AXE14" s="93"/>
      <c r="AXF14" s="93"/>
      <c r="AXG14" s="93"/>
      <c r="AXH14" s="93"/>
      <c r="AXI14" s="93"/>
      <c r="AXJ14" s="93"/>
      <c r="AXK14" s="93"/>
      <c r="AXL14" s="93"/>
      <c r="AXM14" s="93"/>
      <c r="AXN14" s="93"/>
      <c r="AXO14" s="93"/>
      <c r="AXP14" s="93"/>
      <c r="AXQ14" s="93"/>
      <c r="AXR14" s="93"/>
      <c r="AXS14" s="93"/>
      <c r="AXT14" s="93"/>
      <c r="AXU14" s="93"/>
      <c r="AXV14" s="93"/>
      <c r="AXW14" s="93"/>
      <c r="AXX14" s="93"/>
      <c r="AXY14" s="93"/>
      <c r="AXZ14" s="93"/>
      <c r="AYA14" s="93"/>
      <c r="AYB14" s="93"/>
      <c r="AYC14" s="93"/>
      <c r="AYD14" s="93"/>
      <c r="AYE14" s="93"/>
      <c r="AYF14" s="93"/>
      <c r="AYG14" s="93"/>
      <c r="AYH14" s="93"/>
      <c r="AYI14" s="93"/>
      <c r="AYJ14" s="93"/>
      <c r="AYK14" s="93"/>
      <c r="AYL14" s="93"/>
      <c r="AYM14" s="93"/>
      <c r="AYN14" s="93"/>
      <c r="AYO14" s="93"/>
      <c r="AYP14" s="93"/>
      <c r="AYQ14" s="93"/>
      <c r="AYR14" s="93"/>
      <c r="AYS14" s="93"/>
      <c r="AYT14" s="93"/>
      <c r="AYU14" s="93"/>
      <c r="AYV14" s="93"/>
      <c r="AYW14" s="93"/>
      <c r="AYX14" s="93"/>
      <c r="AYY14" s="93"/>
      <c r="AYZ14" s="93"/>
      <c r="AZA14" s="93"/>
      <c r="AZB14" s="93"/>
      <c r="AZC14" s="93"/>
      <c r="AZD14" s="93"/>
      <c r="AZE14" s="93"/>
      <c r="AZF14" s="93"/>
      <c r="AZG14" s="93"/>
      <c r="AZH14" s="93"/>
      <c r="AZI14" s="93"/>
      <c r="AZJ14" s="93"/>
      <c r="AZK14" s="93"/>
      <c r="AZL14" s="93"/>
      <c r="AZM14" s="93"/>
      <c r="AZN14" s="93"/>
      <c r="AZO14" s="93"/>
      <c r="AZP14" s="93"/>
      <c r="AZQ14" s="93"/>
      <c r="AZR14" s="93"/>
      <c r="AZS14" s="93"/>
      <c r="AZT14" s="93"/>
      <c r="AZU14" s="93"/>
      <c r="AZV14" s="93"/>
      <c r="AZW14" s="93"/>
      <c r="AZX14" s="93"/>
      <c r="AZY14" s="93"/>
      <c r="AZZ14" s="93"/>
      <c r="BAA14" s="93"/>
      <c r="BAB14" s="93"/>
      <c r="BAC14" s="93"/>
      <c r="BAD14" s="93"/>
      <c r="BAE14" s="93"/>
      <c r="BAF14" s="93"/>
      <c r="BAG14" s="93"/>
      <c r="BAH14" s="93"/>
      <c r="BAI14" s="93"/>
      <c r="BAJ14" s="93"/>
      <c r="BAK14" s="93"/>
      <c r="BAL14" s="93"/>
      <c r="BAM14" s="93"/>
      <c r="BAN14" s="93"/>
      <c r="BAO14" s="93"/>
      <c r="BAP14" s="93"/>
      <c r="BAQ14" s="93"/>
      <c r="BAR14" s="93"/>
      <c r="BAS14" s="93"/>
      <c r="BAT14" s="93"/>
      <c r="BAU14" s="93"/>
      <c r="BAV14" s="93"/>
      <c r="BAW14" s="93"/>
      <c r="BAX14" s="93"/>
      <c r="BAY14" s="93"/>
      <c r="BAZ14" s="93"/>
      <c r="BBA14" s="93"/>
      <c r="BBB14" s="93"/>
      <c r="BBC14" s="93"/>
      <c r="BBD14" s="93"/>
      <c r="BBE14" s="93"/>
      <c r="BBF14" s="93"/>
      <c r="BBG14" s="93"/>
      <c r="BBH14" s="93"/>
      <c r="BBI14" s="93"/>
      <c r="BBJ14" s="93"/>
      <c r="BBK14" s="93"/>
      <c r="BBL14" s="93"/>
      <c r="BBM14" s="93"/>
      <c r="BBN14" s="93"/>
      <c r="BBO14" s="93"/>
      <c r="BBP14" s="93"/>
      <c r="BBQ14" s="93"/>
      <c r="BBR14" s="93"/>
      <c r="BBS14" s="93"/>
      <c r="BBT14" s="93"/>
      <c r="BBU14" s="93"/>
      <c r="BBV14" s="93"/>
      <c r="BBW14" s="93"/>
      <c r="BBX14" s="93"/>
      <c r="BBY14" s="93"/>
      <c r="BBZ14" s="93"/>
      <c r="BCA14" s="93"/>
      <c r="BCB14" s="93"/>
      <c r="BCC14" s="93"/>
      <c r="BCD14" s="93"/>
      <c r="BCE14" s="93"/>
      <c r="BCF14" s="93"/>
      <c r="BCG14" s="93"/>
      <c r="BCH14" s="93"/>
      <c r="BCI14" s="93"/>
      <c r="BCJ14" s="93"/>
      <c r="BCK14" s="93"/>
      <c r="BCL14" s="93"/>
      <c r="BCM14" s="93"/>
      <c r="BCN14" s="93"/>
      <c r="BCO14" s="93"/>
      <c r="BCP14" s="93"/>
      <c r="BCQ14" s="93"/>
      <c r="BCR14" s="93"/>
      <c r="BCS14" s="93"/>
      <c r="BCT14" s="93"/>
      <c r="BCU14" s="93"/>
      <c r="BCV14" s="93"/>
      <c r="BCW14" s="93"/>
      <c r="BCX14" s="93"/>
      <c r="BCY14" s="93"/>
      <c r="BCZ14" s="93"/>
      <c r="BDA14" s="93"/>
      <c r="BDB14" s="93"/>
      <c r="BDC14" s="93"/>
      <c r="BDD14" s="93"/>
      <c r="BDE14" s="93"/>
      <c r="BDF14" s="93"/>
      <c r="BDG14" s="93"/>
      <c r="BDH14" s="93"/>
      <c r="BDI14" s="93"/>
      <c r="BDJ14" s="93"/>
      <c r="BDK14" s="93"/>
      <c r="BDL14" s="93"/>
      <c r="BDM14" s="93"/>
      <c r="BDN14" s="93"/>
      <c r="BDO14" s="93"/>
      <c r="BDP14" s="93"/>
      <c r="BDQ14" s="93"/>
      <c r="BDR14" s="93"/>
      <c r="BDS14" s="93"/>
      <c r="BDT14" s="93"/>
      <c r="BDU14" s="93"/>
      <c r="BDV14" s="93"/>
      <c r="BDW14" s="93"/>
      <c r="BDX14" s="93"/>
      <c r="BDY14" s="93"/>
      <c r="BDZ14" s="93"/>
      <c r="BEA14" s="93"/>
      <c r="BEB14" s="93"/>
      <c r="BEC14" s="93"/>
      <c r="BED14" s="93"/>
      <c r="BEE14" s="93"/>
      <c r="BEF14" s="93"/>
      <c r="BEG14" s="93"/>
      <c r="BEH14" s="93"/>
      <c r="BEI14" s="93"/>
      <c r="BEJ14" s="93"/>
      <c r="BEK14" s="93"/>
      <c r="BEL14" s="93"/>
      <c r="BEM14" s="93"/>
      <c r="BEN14" s="93"/>
      <c r="BEO14" s="93"/>
      <c r="BEP14" s="93"/>
      <c r="BEQ14" s="93"/>
      <c r="BER14" s="93"/>
      <c r="BES14" s="93"/>
      <c r="BET14" s="93"/>
      <c r="BEU14" s="93"/>
      <c r="BEV14" s="93"/>
      <c r="BEW14" s="93"/>
      <c r="BEX14" s="93"/>
      <c r="BEY14" s="93"/>
      <c r="BEZ14" s="93"/>
      <c r="BFA14" s="93"/>
      <c r="BFB14" s="93"/>
      <c r="BFC14" s="93"/>
      <c r="BFD14" s="93"/>
      <c r="BFE14" s="93"/>
      <c r="BFF14" s="93"/>
      <c r="BFG14" s="93"/>
      <c r="BFH14" s="93"/>
      <c r="BFI14" s="93"/>
      <c r="BFJ14" s="93"/>
      <c r="BFK14" s="93"/>
      <c r="BFL14" s="93"/>
      <c r="BFM14" s="93"/>
      <c r="BFN14" s="93"/>
      <c r="BFO14" s="93"/>
      <c r="BFP14" s="93"/>
      <c r="BFQ14" s="93"/>
      <c r="BFR14" s="93"/>
      <c r="BFS14" s="93"/>
      <c r="BFT14" s="93"/>
      <c r="BFU14" s="93"/>
      <c r="BFV14" s="93"/>
      <c r="BFW14" s="93"/>
      <c r="BFX14" s="93"/>
      <c r="BFY14" s="93"/>
      <c r="BFZ14" s="93"/>
      <c r="BGA14" s="93"/>
      <c r="BGB14" s="93"/>
      <c r="BGC14" s="93"/>
      <c r="BGD14" s="93"/>
      <c r="BGE14" s="93"/>
      <c r="BGF14" s="93"/>
      <c r="BGG14" s="93"/>
      <c r="BGH14" s="93"/>
      <c r="BGI14" s="93"/>
      <c r="BGJ14" s="93"/>
      <c r="BGK14" s="93"/>
      <c r="BGL14" s="93"/>
      <c r="BGM14" s="93"/>
      <c r="BGN14" s="93"/>
      <c r="BGO14" s="93"/>
      <c r="BGP14" s="93"/>
      <c r="BGQ14" s="93"/>
      <c r="BGR14" s="93"/>
      <c r="BGS14" s="93"/>
      <c r="BGT14" s="93"/>
      <c r="BGU14" s="93"/>
      <c r="BGV14" s="93"/>
      <c r="BGW14" s="93"/>
      <c r="BGX14" s="93"/>
      <c r="BGY14" s="93"/>
      <c r="BGZ14" s="93"/>
      <c r="BHA14" s="93"/>
      <c r="BHB14" s="93"/>
      <c r="BHC14" s="93"/>
      <c r="BHD14" s="93"/>
      <c r="BHE14" s="93"/>
      <c r="BHF14" s="93"/>
      <c r="BHG14" s="93"/>
      <c r="BHH14" s="93"/>
      <c r="BHI14" s="93"/>
      <c r="BHJ14" s="93"/>
      <c r="BHK14" s="93"/>
      <c r="BHL14" s="93"/>
      <c r="BHM14" s="93"/>
      <c r="BHN14" s="93"/>
      <c r="BHO14" s="93"/>
      <c r="BHP14" s="93"/>
      <c r="BHQ14" s="93"/>
      <c r="BHR14" s="93"/>
      <c r="BHS14" s="93"/>
      <c r="BHT14" s="93"/>
      <c r="BHU14" s="93"/>
      <c r="BHV14" s="93"/>
      <c r="BHW14" s="93"/>
      <c r="BHX14" s="93"/>
      <c r="BHY14" s="93"/>
      <c r="BHZ14" s="93"/>
      <c r="BIA14" s="93"/>
      <c r="BIB14" s="93"/>
      <c r="BIC14" s="93"/>
      <c r="BID14" s="93"/>
      <c r="BIE14" s="93"/>
      <c r="BIF14" s="93"/>
      <c r="BIG14" s="93"/>
      <c r="BIH14" s="93"/>
      <c r="BII14" s="93"/>
      <c r="BIJ14" s="93"/>
      <c r="BIK14" s="93"/>
      <c r="BIL14" s="93"/>
      <c r="BIM14" s="93"/>
      <c r="BIN14" s="93"/>
      <c r="BIO14" s="93"/>
      <c r="BIP14" s="93"/>
      <c r="BIQ14" s="93"/>
      <c r="BIR14" s="93"/>
      <c r="BIS14" s="93"/>
      <c r="BIT14" s="93"/>
      <c r="BIU14" s="93"/>
      <c r="BIV14" s="93"/>
      <c r="BIW14" s="93"/>
      <c r="BIX14" s="93"/>
      <c r="BIY14" s="93"/>
      <c r="BIZ14" s="93"/>
      <c r="BJA14" s="93"/>
      <c r="BJB14" s="93"/>
      <c r="BJC14" s="93"/>
      <c r="BJD14" s="93"/>
      <c r="BJE14" s="93"/>
      <c r="BJF14" s="93"/>
      <c r="BJG14" s="93"/>
      <c r="BJH14" s="93"/>
      <c r="BJI14" s="93"/>
      <c r="BJJ14" s="93"/>
      <c r="BJK14" s="93"/>
      <c r="BJL14" s="93"/>
      <c r="BJM14" s="93"/>
      <c r="BJN14" s="93"/>
      <c r="BJO14" s="93"/>
      <c r="BJP14" s="93"/>
      <c r="BJQ14" s="93"/>
      <c r="BJR14" s="93"/>
      <c r="BJS14" s="93"/>
      <c r="BJT14" s="93"/>
      <c r="BJU14" s="93"/>
      <c r="BJV14" s="93"/>
      <c r="BJW14" s="93"/>
      <c r="BJX14" s="93"/>
      <c r="BJY14" s="93"/>
      <c r="BJZ14" s="93"/>
      <c r="BKA14" s="93"/>
      <c r="BKB14" s="93"/>
      <c r="BKC14" s="93"/>
      <c r="BKD14" s="93"/>
      <c r="BKE14" s="93"/>
      <c r="BKF14" s="93"/>
      <c r="BKG14" s="93"/>
      <c r="BKH14" s="93"/>
      <c r="BKI14" s="93"/>
      <c r="BKJ14" s="93"/>
      <c r="BKK14" s="93"/>
      <c r="BKL14" s="93"/>
      <c r="BKM14" s="93"/>
      <c r="BKN14" s="93"/>
      <c r="BKO14" s="93"/>
      <c r="BKP14" s="93"/>
      <c r="BKQ14" s="93"/>
      <c r="BKR14" s="93"/>
      <c r="BKS14" s="93"/>
      <c r="BKT14" s="93"/>
      <c r="BKU14" s="93"/>
      <c r="BKV14" s="93"/>
      <c r="BKW14" s="93"/>
      <c r="BKX14" s="93"/>
      <c r="BKY14" s="93"/>
      <c r="BKZ14" s="93"/>
      <c r="BLA14" s="93"/>
      <c r="BLB14" s="93"/>
      <c r="BLC14" s="93"/>
      <c r="BLD14" s="93"/>
      <c r="BLE14" s="93"/>
      <c r="BLF14" s="93"/>
      <c r="BLG14" s="93"/>
      <c r="BLH14" s="93"/>
      <c r="BLI14" s="93"/>
      <c r="BLJ14" s="93"/>
      <c r="BLK14" s="93"/>
      <c r="BLL14" s="93"/>
      <c r="BLM14" s="93"/>
      <c r="BLN14" s="93"/>
      <c r="BLO14" s="93"/>
      <c r="BLP14" s="93"/>
      <c r="BLQ14" s="93"/>
      <c r="BLR14" s="93"/>
      <c r="BLS14" s="93"/>
      <c r="BLT14" s="93"/>
      <c r="BLU14" s="93"/>
      <c r="BLV14" s="93"/>
      <c r="BLW14" s="93"/>
      <c r="BLX14" s="93"/>
      <c r="BLY14" s="93"/>
      <c r="BLZ14" s="93"/>
      <c r="BMA14" s="93"/>
      <c r="BMB14" s="93"/>
      <c r="BMC14" s="93"/>
      <c r="BMD14" s="93"/>
      <c r="BME14" s="93"/>
      <c r="BMF14" s="93"/>
      <c r="BMG14" s="93"/>
      <c r="BMH14" s="93"/>
      <c r="BMI14" s="93"/>
      <c r="BMJ14" s="93"/>
      <c r="BMK14" s="93"/>
      <c r="BML14" s="93"/>
      <c r="BMM14" s="93"/>
      <c r="BMN14" s="93"/>
      <c r="BMO14" s="93"/>
      <c r="BMP14" s="93"/>
      <c r="BMQ14" s="93"/>
      <c r="BMR14" s="93"/>
      <c r="BMS14" s="93"/>
      <c r="BMT14" s="93"/>
      <c r="BMU14" s="93"/>
      <c r="BMV14" s="93"/>
      <c r="BMW14" s="93"/>
      <c r="BMX14" s="93"/>
      <c r="BMY14" s="93"/>
      <c r="BMZ14" s="93"/>
      <c r="BNA14" s="93"/>
      <c r="BNB14" s="93"/>
      <c r="BNC14" s="93"/>
      <c r="BND14" s="93"/>
      <c r="BNE14" s="93"/>
      <c r="BNF14" s="93"/>
      <c r="BNG14" s="93"/>
      <c r="BNH14" s="93"/>
      <c r="BNI14" s="93"/>
      <c r="BNJ14" s="93"/>
      <c r="BNK14" s="93"/>
      <c r="BNL14" s="93"/>
      <c r="BNM14" s="93"/>
      <c r="BNN14" s="93"/>
      <c r="BNO14" s="93"/>
      <c r="BNP14" s="93"/>
      <c r="BNQ14" s="93"/>
      <c r="BNR14" s="93"/>
      <c r="BNS14" s="93"/>
      <c r="BNT14" s="93"/>
      <c r="BNU14" s="93"/>
      <c r="BNV14" s="93"/>
      <c r="BNW14" s="93"/>
      <c r="BNX14" s="93"/>
      <c r="BNY14" s="93"/>
      <c r="BNZ14" s="93"/>
      <c r="BOA14" s="93"/>
      <c r="BOB14" s="93"/>
      <c r="BOC14" s="93"/>
      <c r="BOD14" s="93"/>
      <c r="BOE14" s="93"/>
      <c r="BOF14" s="93"/>
      <c r="BOG14" s="93"/>
      <c r="BOH14" s="93"/>
      <c r="BOI14" s="93"/>
      <c r="BOJ14" s="93"/>
      <c r="BOK14" s="93"/>
      <c r="BOL14" s="93"/>
      <c r="BOM14" s="93"/>
      <c r="BON14" s="93"/>
      <c r="BOO14" s="93"/>
      <c r="BOP14" s="93"/>
      <c r="BOQ14" s="93"/>
      <c r="BOR14" s="93"/>
      <c r="BOS14" s="93"/>
      <c r="BOT14" s="93"/>
      <c r="BOU14" s="93"/>
      <c r="BOV14" s="93"/>
      <c r="BOW14" s="93"/>
      <c r="BOX14" s="93"/>
      <c r="BOY14" s="93"/>
      <c r="BOZ14" s="93"/>
      <c r="BPA14" s="93"/>
      <c r="BPB14" s="93"/>
      <c r="BPC14" s="93"/>
      <c r="BPD14" s="93"/>
      <c r="BPE14" s="93"/>
      <c r="BPF14" s="93"/>
      <c r="BPG14" s="93"/>
      <c r="BPH14" s="93"/>
      <c r="BPI14" s="93"/>
      <c r="BPJ14" s="93"/>
      <c r="BPK14" s="93"/>
      <c r="BPL14" s="93"/>
      <c r="BPM14" s="93"/>
      <c r="BPN14" s="93"/>
      <c r="BPO14" s="93"/>
      <c r="BPP14" s="93"/>
      <c r="BPQ14" s="93"/>
      <c r="BPR14" s="93"/>
      <c r="BPS14" s="93"/>
      <c r="BPT14" s="93"/>
      <c r="BPU14" s="93"/>
      <c r="BPV14" s="93"/>
      <c r="BPW14" s="93"/>
      <c r="BPX14" s="93"/>
      <c r="BPY14" s="93"/>
      <c r="BPZ14" s="93"/>
      <c r="BQA14" s="93"/>
      <c r="BQB14" s="93"/>
      <c r="BQC14" s="93"/>
      <c r="BQD14" s="93"/>
      <c r="BQE14" s="93"/>
      <c r="BQF14" s="93"/>
      <c r="BQG14" s="93"/>
      <c r="BQH14" s="93"/>
      <c r="BQI14" s="93"/>
      <c r="BQJ14" s="93"/>
      <c r="BQK14" s="93"/>
      <c r="BQL14" s="93"/>
      <c r="BQM14" s="93"/>
      <c r="BQN14" s="93"/>
      <c r="BQO14" s="93"/>
      <c r="BQP14" s="93"/>
      <c r="BQQ14" s="93"/>
      <c r="BQR14" s="93"/>
      <c r="BQS14" s="93"/>
      <c r="BQT14" s="93"/>
      <c r="BQU14" s="93"/>
      <c r="BQV14" s="93"/>
      <c r="BQW14" s="93"/>
      <c r="BQX14" s="93"/>
      <c r="BQY14" s="93"/>
      <c r="BQZ14" s="93"/>
      <c r="BRA14" s="93"/>
      <c r="BRB14" s="93"/>
      <c r="BRC14" s="93"/>
      <c r="BRD14" s="93"/>
      <c r="BRE14" s="93"/>
      <c r="BRF14" s="93"/>
      <c r="BRG14" s="93"/>
      <c r="BRH14" s="93"/>
      <c r="BRI14" s="93"/>
      <c r="BRJ14" s="93"/>
      <c r="BRK14" s="93"/>
      <c r="BRL14" s="93"/>
      <c r="BRM14" s="93"/>
      <c r="BRN14" s="93"/>
      <c r="BRO14" s="93"/>
      <c r="BRP14" s="93"/>
      <c r="BRQ14" s="93"/>
      <c r="BRR14" s="93"/>
      <c r="BRS14" s="93"/>
      <c r="BRT14" s="93"/>
      <c r="BRU14" s="93"/>
      <c r="BRV14" s="93"/>
      <c r="BRW14" s="93"/>
      <c r="BRX14" s="93"/>
      <c r="BRY14" s="93"/>
      <c r="BRZ14" s="93"/>
      <c r="BSA14" s="93"/>
      <c r="BSB14" s="93"/>
      <c r="BSC14" s="93"/>
      <c r="BSD14" s="93"/>
      <c r="BSE14" s="93"/>
      <c r="BSF14" s="93"/>
      <c r="BSG14" s="93"/>
      <c r="BSH14" s="93"/>
      <c r="BSI14" s="93"/>
      <c r="BSJ14" s="93"/>
      <c r="BSK14" s="93"/>
      <c r="BSL14" s="93"/>
      <c r="BSM14" s="93"/>
      <c r="BSN14" s="93"/>
      <c r="BSO14" s="93"/>
      <c r="BSP14" s="93"/>
      <c r="BSQ14" s="93"/>
      <c r="BSR14" s="93"/>
      <c r="BSS14" s="93"/>
      <c r="BST14" s="93"/>
      <c r="BSU14" s="93"/>
      <c r="BSV14" s="93"/>
      <c r="BSW14" s="93"/>
      <c r="BSX14" s="93"/>
      <c r="BSY14" s="93"/>
      <c r="BSZ14" s="93"/>
      <c r="BTA14" s="93"/>
      <c r="BTB14" s="93"/>
      <c r="BTC14" s="93"/>
      <c r="BTD14" s="93"/>
      <c r="BTE14" s="93"/>
      <c r="BTF14" s="93"/>
      <c r="BTG14" s="93"/>
      <c r="BTH14" s="93"/>
      <c r="BTI14" s="93"/>
      <c r="BTJ14" s="93"/>
      <c r="BTK14" s="93"/>
      <c r="BTL14" s="93"/>
      <c r="BTM14" s="93"/>
      <c r="BTN14" s="93"/>
      <c r="BTO14" s="93"/>
      <c r="BTP14" s="93"/>
      <c r="BTQ14" s="93"/>
      <c r="BTR14" s="93"/>
      <c r="BTS14" s="93"/>
      <c r="BTT14" s="93"/>
      <c r="BTU14" s="93"/>
      <c r="BTV14" s="93"/>
      <c r="BTW14" s="93"/>
      <c r="BTX14" s="93"/>
      <c r="BTY14" s="93"/>
      <c r="BTZ14" s="93"/>
      <c r="BUA14" s="93"/>
      <c r="BUB14" s="93"/>
      <c r="BUC14" s="93"/>
      <c r="BUD14" s="93"/>
      <c r="BUE14" s="93"/>
      <c r="BUF14" s="93"/>
      <c r="BUG14" s="93"/>
      <c r="BUH14" s="93"/>
      <c r="BUI14" s="93"/>
      <c r="BUJ14" s="93"/>
      <c r="BUK14" s="93"/>
      <c r="BUL14" s="93"/>
      <c r="BUM14" s="93"/>
      <c r="BUN14" s="93"/>
      <c r="BUO14" s="93"/>
      <c r="BUP14" s="93"/>
      <c r="BUQ14" s="93"/>
      <c r="BUR14" s="93"/>
      <c r="BUS14" s="93"/>
      <c r="BUT14" s="93"/>
      <c r="BUU14" s="93"/>
      <c r="BUV14" s="93"/>
      <c r="BUW14" s="93"/>
      <c r="BUX14" s="93"/>
      <c r="BUY14" s="93"/>
      <c r="BUZ14" s="93"/>
      <c r="BVA14" s="93"/>
      <c r="BVB14" s="93"/>
      <c r="BVC14" s="93"/>
      <c r="BVD14" s="93"/>
      <c r="BVE14" s="93"/>
      <c r="BVF14" s="93"/>
      <c r="BVG14" s="93"/>
      <c r="BVH14" s="93"/>
      <c r="BVI14" s="93"/>
      <c r="BVJ14" s="93"/>
      <c r="BVK14" s="93"/>
      <c r="BVL14" s="93"/>
      <c r="BVM14" s="93"/>
      <c r="BVN14" s="93"/>
      <c r="BVO14" s="93"/>
      <c r="BVP14" s="93"/>
      <c r="BVQ14" s="93"/>
      <c r="BVR14" s="93"/>
      <c r="BVS14" s="93"/>
      <c r="BVT14" s="93"/>
      <c r="BVU14" s="93"/>
      <c r="BVV14" s="93"/>
      <c r="BVW14" s="93"/>
      <c r="BVX14" s="93"/>
      <c r="BVY14" s="93"/>
      <c r="BVZ14" s="93"/>
      <c r="BWA14" s="93"/>
      <c r="BWB14" s="93"/>
      <c r="BWC14" s="93"/>
      <c r="BWD14" s="93"/>
      <c r="BWE14" s="93"/>
      <c r="BWF14" s="93"/>
      <c r="BWG14" s="93"/>
      <c r="BWH14" s="93"/>
      <c r="BWI14" s="93"/>
      <c r="BWJ14" s="93"/>
      <c r="BWK14" s="93"/>
      <c r="BWL14" s="93"/>
      <c r="BWM14" s="93"/>
      <c r="BWN14" s="93"/>
      <c r="BWO14" s="93"/>
      <c r="BWP14" s="93"/>
      <c r="BWQ14" s="93"/>
      <c r="BWR14" s="93"/>
      <c r="BWS14" s="93"/>
      <c r="BWT14" s="93"/>
      <c r="BWU14" s="93"/>
      <c r="BWV14" s="93"/>
      <c r="BWW14" s="93"/>
      <c r="BWX14" s="93"/>
      <c r="BWY14" s="93"/>
      <c r="BWZ14" s="93"/>
      <c r="BXA14" s="93"/>
      <c r="BXB14" s="93"/>
      <c r="BXC14" s="93"/>
      <c r="BXD14" s="93"/>
      <c r="BXE14" s="93"/>
      <c r="BXF14" s="93"/>
      <c r="BXG14" s="93"/>
      <c r="BXH14" s="93"/>
      <c r="BXI14" s="93"/>
      <c r="BXJ14" s="93"/>
      <c r="BXK14" s="93"/>
      <c r="BXL14" s="93"/>
      <c r="BXM14" s="93"/>
      <c r="BXN14" s="93"/>
      <c r="BXO14" s="93"/>
      <c r="BXP14" s="93"/>
      <c r="BXQ14" s="93"/>
      <c r="BXR14" s="93"/>
      <c r="BXS14" s="93"/>
      <c r="BXT14" s="93"/>
      <c r="BXU14" s="93"/>
      <c r="BXV14" s="93"/>
      <c r="BXW14" s="93"/>
      <c r="BXX14" s="93"/>
      <c r="BXY14" s="93"/>
      <c r="BXZ14" s="93"/>
      <c r="BYA14" s="93"/>
      <c r="BYB14" s="93"/>
      <c r="BYC14" s="93"/>
      <c r="BYD14" s="93"/>
      <c r="BYE14" s="93"/>
      <c r="BYF14" s="93"/>
      <c r="BYG14" s="93"/>
      <c r="BYH14" s="93"/>
      <c r="BYI14" s="93"/>
      <c r="BYJ14" s="93"/>
      <c r="BYK14" s="93"/>
      <c r="BYL14" s="93"/>
      <c r="BYM14" s="93"/>
      <c r="BYN14" s="93"/>
      <c r="BYO14" s="93"/>
      <c r="BYP14" s="93"/>
      <c r="BYQ14" s="93"/>
      <c r="BYR14" s="93"/>
      <c r="BYS14" s="93"/>
      <c r="BYT14" s="93"/>
      <c r="BYU14" s="93"/>
      <c r="BYV14" s="93"/>
      <c r="BYW14" s="93"/>
      <c r="BYX14" s="93"/>
      <c r="BYY14" s="93"/>
      <c r="BYZ14" s="93"/>
      <c r="BZA14" s="93"/>
      <c r="BZB14" s="93"/>
      <c r="BZC14" s="93"/>
      <c r="BZD14" s="93"/>
      <c r="BZE14" s="93"/>
      <c r="BZF14" s="93"/>
      <c r="BZG14" s="93"/>
      <c r="BZH14" s="93"/>
      <c r="BZI14" s="93"/>
      <c r="BZJ14" s="93"/>
      <c r="BZK14" s="93"/>
      <c r="BZL14" s="93"/>
      <c r="BZM14" s="93"/>
      <c r="BZN14" s="93"/>
      <c r="BZO14" s="93"/>
      <c r="BZP14" s="93"/>
      <c r="BZQ14" s="93"/>
      <c r="BZR14" s="93"/>
      <c r="BZS14" s="93"/>
      <c r="BZT14" s="93"/>
      <c r="BZU14" s="93"/>
      <c r="BZV14" s="93"/>
      <c r="BZW14" s="93"/>
      <c r="BZX14" s="93"/>
      <c r="BZY14" s="93"/>
      <c r="BZZ14" s="93"/>
      <c r="CAA14" s="93"/>
      <c r="CAB14" s="93"/>
      <c r="CAC14" s="93"/>
      <c r="CAD14" s="93"/>
      <c r="CAE14" s="93"/>
      <c r="CAF14" s="93"/>
      <c r="CAG14" s="93"/>
      <c r="CAH14" s="93"/>
      <c r="CAI14" s="93"/>
      <c r="CAJ14" s="93"/>
      <c r="CAK14" s="93"/>
      <c r="CAL14" s="93"/>
      <c r="CAM14" s="93"/>
      <c r="CAN14" s="93"/>
      <c r="CAO14" s="93"/>
      <c r="CAP14" s="93"/>
      <c r="CAQ14" s="93"/>
      <c r="CAR14" s="93"/>
      <c r="CAS14" s="93"/>
      <c r="CAT14" s="93"/>
      <c r="CAU14" s="93"/>
      <c r="CAV14" s="93"/>
      <c r="CAW14" s="93"/>
      <c r="CAX14" s="93"/>
      <c r="CAY14" s="93"/>
      <c r="CAZ14" s="93"/>
      <c r="CBA14" s="93"/>
      <c r="CBB14" s="93"/>
      <c r="CBC14" s="93"/>
      <c r="CBD14" s="93"/>
      <c r="CBE14" s="93"/>
      <c r="CBF14" s="93"/>
      <c r="CBG14" s="93"/>
      <c r="CBH14" s="93"/>
      <c r="CBI14" s="93"/>
      <c r="CBJ14" s="93"/>
      <c r="CBK14" s="93"/>
      <c r="CBL14" s="93"/>
      <c r="CBM14" s="93"/>
      <c r="CBN14" s="93"/>
      <c r="CBO14" s="93"/>
      <c r="CBP14" s="93"/>
      <c r="CBQ14" s="93"/>
      <c r="CBR14" s="93"/>
      <c r="CBS14" s="93"/>
      <c r="CBT14" s="93"/>
      <c r="CBU14" s="93"/>
      <c r="CBV14" s="93"/>
      <c r="CBW14" s="93"/>
      <c r="CBX14" s="93"/>
      <c r="CBY14" s="93"/>
      <c r="CBZ14" s="93"/>
      <c r="CCA14" s="93"/>
      <c r="CCB14" s="93"/>
      <c r="CCC14" s="93"/>
      <c r="CCD14" s="93"/>
      <c r="CCE14" s="93"/>
      <c r="CCF14" s="93"/>
      <c r="CCG14" s="93"/>
      <c r="CCH14" s="93"/>
      <c r="CCI14" s="93"/>
      <c r="CCJ14" s="93"/>
      <c r="CCK14" s="93"/>
      <c r="CCL14" s="93"/>
      <c r="CCM14" s="93"/>
      <c r="CCN14" s="93"/>
      <c r="CCO14" s="93"/>
      <c r="CCP14" s="93"/>
      <c r="CCQ14" s="93"/>
      <c r="CCR14" s="93"/>
      <c r="CCS14" s="93"/>
      <c r="CCT14" s="93"/>
      <c r="CCU14" s="93"/>
      <c r="CCV14" s="93"/>
      <c r="CCW14" s="93"/>
      <c r="CCX14" s="93"/>
      <c r="CCY14" s="93"/>
      <c r="CCZ14" s="93"/>
      <c r="CDA14" s="93"/>
      <c r="CDB14" s="93"/>
      <c r="CDC14" s="93"/>
      <c r="CDD14" s="93"/>
      <c r="CDE14" s="93"/>
      <c r="CDF14" s="93"/>
      <c r="CDG14" s="93"/>
      <c r="CDH14" s="93"/>
      <c r="CDI14" s="93"/>
      <c r="CDJ14" s="93"/>
      <c r="CDK14" s="93"/>
      <c r="CDL14" s="93"/>
      <c r="CDM14" s="93"/>
      <c r="CDN14" s="93"/>
      <c r="CDO14" s="93"/>
      <c r="CDP14" s="93"/>
      <c r="CDQ14" s="93"/>
      <c r="CDR14" s="93"/>
      <c r="CDS14" s="93"/>
      <c r="CDT14" s="93"/>
      <c r="CDU14" s="93"/>
      <c r="CDV14" s="93"/>
      <c r="CDW14" s="93"/>
      <c r="CDX14" s="93"/>
      <c r="CDY14" s="93"/>
      <c r="CDZ14" s="93"/>
      <c r="CEA14" s="93"/>
      <c r="CEB14" s="93"/>
      <c r="CEC14" s="93"/>
      <c r="CED14" s="93"/>
      <c r="CEE14" s="93"/>
      <c r="CEF14" s="93"/>
      <c r="CEG14" s="93"/>
      <c r="CEH14" s="93"/>
      <c r="CEI14" s="93"/>
      <c r="CEJ14" s="93"/>
      <c r="CEK14" s="93"/>
      <c r="CEL14" s="93"/>
      <c r="CEM14" s="93"/>
      <c r="CEN14" s="93"/>
      <c r="CEO14" s="93"/>
      <c r="CEP14" s="93"/>
      <c r="CEQ14" s="93"/>
      <c r="CER14" s="93"/>
      <c r="CES14" s="93"/>
      <c r="CET14" s="93"/>
      <c r="CEU14" s="93"/>
      <c r="CEV14" s="93"/>
      <c r="CEW14" s="93"/>
      <c r="CEX14" s="93"/>
      <c r="CEY14" s="93"/>
      <c r="CEZ14" s="93"/>
      <c r="CFA14" s="93"/>
      <c r="CFB14" s="93"/>
      <c r="CFC14" s="93"/>
      <c r="CFD14" s="93"/>
      <c r="CFE14" s="93"/>
      <c r="CFF14" s="93"/>
      <c r="CFG14" s="93"/>
      <c r="CFH14" s="93"/>
      <c r="CFI14" s="93"/>
      <c r="CFJ14" s="93"/>
      <c r="CFK14" s="93"/>
      <c r="CFL14" s="93"/>
      <c r="CFM14" s="93"/>
      <c r="CFN14" s="93"/>
      <c r="CFO14" s="93"/>
      <c r="CFP14" s="93"/>
      <c r="CFQ14" s="93"/>
      <c r="CFR14" s="93"/>
      <c r="CFS14" s="93"/>
      <c r="CFT14" s="93"/>
      <c r="CFU14" s="93"/>
      <c r="CFV14" s="93"/>
      <c r="CFW14" s="93"/>
      <c r="CFX14" s="93"/>
      <c r="CFY14" s="93"/>
      <c r="CFZ14" s="93"/>
      <c r="CGA14" s="93"/>
      <c r="CGB14" s="93"/>
      <c r="CGC14" s="93"/>
      <c r="CGD14" s="93"/>
      <c r="CGE14" s="93"/>
      <c r="CGF14" s="93"/>
      <c r="CGG14" s="93"/>
      <c r="CGH14" s="93"/>
      <c r="CGI14" s="93"/>
      <c r="CGJ14" s="93"/>
      <c r="CGK14" s="93"/>
      <c r="CGL14" s="93"/>
      <c r="CGM14" s="93"/>
      <c r="CGN14" s="93"/>
      <c r="CGO14" s="93"/>
      <c r="CGP14" s="93"/>
      <c r="CGQ14" s="93"/>
      <c r="CGR14" s="93"/>
      <c r="CGS14" s="93"/>
      <c r="CGT14" s="93"/>
      <c r="CGU14" s="93"/>
      <c r="CGV14" s="93"/>
      <c r="CGW14" s="93"/>
      <c r="CGX14" s="93"/>
      <c r="CGY14" s="93"/>
      <c r="CGZ14" s="93"/>
      <c r="CHA14" s="93"/>
      <c r="CHB14" s="93"/>
      <c r="CHC14" s="93"/>
      <c r="CHD14" s="93"/>
      <c r="CHE14" s="93"/>
      <c r="CHF14" s="93"/>
      <c r="CHG14" s="93"/>
      <c r="CHH14" s="93"/>
      <c r="CHI14" s="93"/>
      <c r="CHJ14" s="93"/>
      <c r="CHK14" s="93"/>
      <c r="CHL14" s="93"/>
      <c r="CHM14" s="93"/>
      <c r="CHN14" s="93"/>
      <c r="CHO14" s="93"/>
      <c r="CHP14" s="93"/>
      <c r="CHQ14" s="93"/>
      <c r="CHR14" s="93"/>
      <c r="CHS14" s="93"/>
      <c r="CHT14" s="93"/>
      <c r="CHU14" s="93"/>
      <c r="CHV14" s="93"/>
      <c r="CHW14" s="93"/>
      <c r="CHX14" s="93"/>
      <c r="CHY14" s="93"/>
      <c r="CHZ14" s="93"/>
      <c r="CIA14" s="93"/>
      <c r="CIB14" s="93"/>
      <c r="CIC14" s="93"/>
      <c r="CID14" s="93"/>
      <c r="CIE14" s="93"/>
      <c r="CIF14" s="93"/>
      <c r="CIG14" s="93"/>
      <c r="CIH14" s="93"/>
      <c r="CII14" s="93"/>
      <c r="CIJ14" s="93"/>
      <c r="CIK14" s="93"/>
      <c r="CIL14" s="93"/>
      <c r="CIM14" s="93"/>
      <c r="CIN14" s="93"/>
      <c r="CIO14" s="93"/>
      <c r="CIP14" s="93"/>
      <c r="CIQ14" s="93"/>
      <c r="CIR14" s="93"/>
      <c r="CIS14" s="93"/>
      <c r="CIT14" s="93"/>
      <c r="CIU14" s="93"/>
      <c r="CIV14" s="93"/>
      <c r="CIW14" s="93"/>
      <c r="CIX14" s="93"/>
      <c r="CIY14" s="93"/>
      <c r="CIZ14" s="93"/>
      <c r="CJA14" s="93"/>
      <c r="CJB14" s="93"/>
      <c r="CJC14" s="93"/>
      <c r="CJD14" s="93"/>
      <c r="CJE14" s="93"/>
      <c r="CJF14" s="93"/>
      <c r="CJG14" s="93"/>
      <c r="CJH14" s="93"/>
      <c r="CJI14" s="93"/>
      <c r="CJJ14" s="93"/>
      <c r="CJK14" s="93"/>
      <c r="CJL14" s="93"/>
      <c r="CJM14" s="93"/>
      <c r="CJN14" s="93"/>
      <c r="CJO14" s="93"/>
      <c r="CJP14" s="93"/>
      <c r="CJQ14" s="93"/>
      <c r="CJR14" s="93"/>
      <c r="CJS14" s="93"/>
      <c r="CJT14" s="93"/>
      <c r="CJU14" s="93"/>
      <c r="CJV14" s="93"/>
      <c r="CJW14" s="93"/>
      <c r="CJX14" s="93"/>
      <c r="CJY14" s="93"/>
      <c r="CJZ14" s="93"/>
      <c r="CKA14" s="93"/>
      <c r="CKB14" s="93"/>
      <c r="CKC14" s="93"/>
      <c r="CKD14" s="93"/>
      <c r="CKE14" s="93"/>
      <c r="CKF14" s="93"/>
      <c r="CKG14" s="93"/>
      <c r="CKH14" s="93"/>
      <c r="CKI14" s="93"/>
      <c r="CKJ14" s="93"/>
      <c r="CKK14" s="93"/>
      <c r="CKL14" s="93"/>
      <c r="CKM14" s="93"/>
      <c r="CKN14" s="93"/>
      <c r="CKO14" s="93"/>
      <c r="CKP14" s="93"/>
      <c r="CKQ14" s="93"/>
      <c r="CKR14" s="93"/>
      <c r="CKS14" s="93"/>
      <c r="CKT14" s="93"/>
      <c r="CKU14" s="93"/>
      <c r="CKV14" s="93"/>
      <c r="CKW14" s="93"/>
      <c r="CKX14" s="93"/>
      <c r="CKY14" s="93"/>
      <c r="CKZ14" s="93"/>
      <c r="CLA14" s="93"/>
      <c r="CLB14" s="93"/>
      <c r="CLC14" s="93"/>
      <c r="CLD14" s="93"/>
      <c r="CLE14" s="93"/>
      <c r="CLF14" s="93"/>
      <c r="CLG14" s="93"/>
      <c r="CLH14" s="93"/>
      <c r="CLI14" s="93"/>
      <c r="CLJ14" s="93"/>
      <c r="CLK14" s="93"/>
      <c r="CLL14" s="93"/>
      <c r="CLM14" s="93"/>
      <c r="CLN14" s="93"/>
      <c r="CLO14" s="93"/>
      <c r="CLP14" s="93"/>
      <c r="CLQ14" s="93"/>
      <c r="CLR14" s="93"/>
      <c r="CLS14" s="93"/>
      <c r="CLT14" s="93"/>
      <c r="CLU14" s="93"/>
      <c r="CLV14" s="93"/>
      <c r="CLW14" s="93"/>
      <c r="CLX14" s="93"/>
      <c r="CLY14" s="93"/>
      <c r="CLZ14" s="93"/>
      <c r="CMA14" s="93"/>
      <c r="CMB14" s="93"/>
      <c r="CMC14" s="93"/>
      <c r="CMD14" s="93"/>
      <c r="CME14" s="93"/>
      <c r="CMF14" s="93"/>
      <c r="CMG14" s="93"/>
      <c r="CMH14" s="93"/>
      <c r="CMI14" s="93"/>
      <c r="CMJ14" s="93"/>
      <c r="CMK14" s="93"/>
      <c r="CML14" s="93"/>
      <c r="CMM14" s="93"/>
      <c r="CMN14" s="93"/>
      <c r="CMO14" s="93"/>
      <c r="CMP14" s="93"/>
      <c r="CMQ14" s="93"/>
      <c r="CMR14" s="93"/>
      <c r="CMS14" s="93"/>
      <c r="CMT14" s="93"/>
      <c r="CMU14" s="93"/>
      <c r="CMV14" s="93"/>
      <c r="CMW14" s="93"/>
      <c r="CMX14" s="93"/>
      <c r="CMY14" s="93"/>
      <c r="CMZ14" s="93"/>
      <c r="CNA14" s="93"/>
      <c r="CNB14" s="93"/>
      <c r="CNC14" s="93"/>
      <c r="CND14" s="93"/>
      <c r="CNE14" s="93"/>
      <c r="CNF14" s="93"/>
      <c r="CNG14" s="93"/>
      <c r="CNH14" s="93"/>
      <c r="CNI14" s="93"/>
      <c r="CNJ14" s="93"/>
      <c r="CNK14" s="93"/>
      <c r="CNL14" s="93"/>
      <c r="CNM14" s="93"/>
      <c r="CNN14" s="93"/>
      <c r="CNO14" s="93"/>
      <c r="CNP14" s="93"/>
      <c r="CNQ14" s="93"/>
      <c r="CNR14" s="93"/>
      <c r="CNS14" s="93"/>
      <c r="CNT14" s="93"/>
      <c r="CNU14" s="93"/>
      <c r="CNV14" s="93"/>
      <c r="CNW14" s="93"/>
      <c r="CNX14" s="93"/>
      <c r="CNY14" s="93"/>
      <c r="CNZ14" s="93"/>
      <c r="COA14" s="93"/>
      <c r="COB14" s="93"/>
      <c r="COC14" s="93"/>
      <c r="COD14" s="93"/>
      <c r="COE14" s="93"/>
      <c r="COF14" s="93"/>
      <c r="COG14" s="93"/>
      <c r="COH14" s="93"/>
      <c r="COI14" s="93"/>
      <c r="COJ14" s="93"/>
      <c r="COK14" s="93"/>
      <c r="COL14" s="93"/>
      <c r="COM14" s="93"/>
      <c r="CON14" s="93"/>
      <c r="COO14" s="93"/>
      <c r="COP14" s="93"/>
      <c r="COQ14" s="93"/>
      <c r="COR14" s="93"/>
      <c r="COS14" s="93"/>
      <c r="COT14" s="93"/>
      <c r="COU14" s="93"/>
      <c r="COV14" s="93"/>
      <c r="COW14" s="93"/>
      <c r="COX14" s="93"/>
      <c r="COY14" s="93"/>
      <c r="COZ14" s="93"/>
      <c r="CPA14" s="93"/>
      <c r="CPB14" s="93"/>
      <c r="CPC14" s="93"/>
      <c r="CPD14" s="93"/>
      <c r="CPE14" s="93"/>
      <c r="CPF14" s="93"/>
      <c r="CPG14" s="93"/>
      <c r="CPH14" s="93"/>
      <c r="CPI14" s="93"/>
      <c r="CPJ14" s="93"/>
      <c r="CPK14" s="93"/>
      <c r="CPL14" s="93"/>
      <c r="CPM14" s="93"/>
      <c r="CPN14" s="93"/>
      <c r="CPO14" s="93"/>
      <c r="CPP14" s="93"/>
      <c r="CPQ14" s="93"/>
      <c r="CPR14" s="93"/>
      <c r="CPS14" s="93"/>
      <c r="CPT14" s="93"/>
      <c r="CPU14" s="93"/>
      <c r="CPV14" s="93"/>
      <c r="CPW14" s="93"/>
      <c r="CPX14" s="93"/>
      <c r="CPY14" s="93"/>
      <c r="CPZ14" s="93"/>
      <c r="CQA14" s="93"/>
      <c r="CQB14" s="93"/>
      <c r="CQC14" s="93"/>
      <c r="CQD14" s="93"/>
      <c r="CQE14" s="93"/>
      <c r="CQF14" s="93"/>
      <c r="CQG14" s="93"/>
      <c r="CQH14" s="93"/>
      <c r="CQI14" s="93"/>
      <c r="CQJ14" s="93"/>
      <c r="CQK14" s="93"/>
      <c r="CQL14" s="93"/>
      <c r="CQM14" s="93"/>
      <c r="CQN14" s="93"/>
      <c r="CQO14" s="93"/>
      <c r="CQP14" s="93"/>
      <c r="CQQ14" s="93"/>
      <c r="CQR14" s="93"/>
      <c r="CQS14" s="93"/>
      <c r="CQT14" s="93"/>
      <c r="CQU14" s="93"/>
      <c r="CQV14" s="93"/>
      <c r="CQW14" s="93"/>
      <c r="CQX14" s="93"/>
      <c r="CQY14" s="93"/>
      <c r="CQZ14" s="93"/>
      <c r="CRA14" s="93"/>
      <c r="CRB14" s="93"/>
      <c r="CRC14" s="93"/>
      <c r="CRD14" s="93"/>
      <c r="CRE14" s="93"/>
      <c r="CRF14" s="93"/>
      <c r="CRG14" s="93"/>
      <c r="CRH14" s="93"/>
      <c r="CRI14" s="93"/>
      <c r="CRJ14" s="93"/>
      <c r="CRK14" s="93"/>
      <c r="CRL14" s="93"/>
      <c r="CRM14" s="93"/>
      <c r="CRN14" s="93"/>
      <c r="CRO14" s="93"/>
      <c r="CRP14" s="93"/>
      <c r="CRQ14" s="93"/>
      <c r="CRR14" s="93"/>
      <c r="CRS14" s="93"/>
      <c r="CRT14" s="93"/>
      <c r="CRU14" s="93"/>
      <c r="CRV14" s="93"/>
      <c r="CRW14" s="93"/>
      <c r="CRX14" s="93"/>
      <c r="CRY14" s="93"/>
      <c r="CRZ14" s="93"/>
      <c r="CSA14" s="93"/>
      <c r="CSB14" s="93"/>
      <c r="CSC14" s="93"/>
      <c r="CSD14" s="93"/>
      <c r="CSE14" s="93"/>
      <c r="CSF14" s="93"/>
      <c r="CSG14" s="93"/>
      <c r="CSH14" s="93"/>
      <c r="CSI14" s="93"/>
      <c r="CSJ14" s="93"/>
      <c r="CSK14" s="93"/>
      <c r="CSL14" s="93"/>
      <c r="CSM14" s="93"/>
      <c r="CSN14" s="93"/>
      <c r="CSO14" s="93"/>
      <c r="CSP14" s="93"/>
      <c r="CSQ14" s="93"/>
      <c r="CSR14" s="93"/>
      <c r="CSS14" s="93"/>
      <c r="CST14" s="93"/>
      <c r="CSU14" s="93"/>
      <c r="CSV14" s="93"/>
      <c r="CSW14" s="93"/>
      <c r="CSX14" s="93"/>
      <c r="CSY14" s="93"/>
      <c r="CSZ14" s="93"/>
      <c r="CTA14" s="93"/>
      <c r="CTB14" s="93"/>
      <c r="CTC14" s="93"/>
      <c r="CTD14" s="93"/>
      <c r="CTE14" s="93"/>
      <c r="CTF14" s="93"/>
      <c r="CTG14" s="93"/>
      <c r="CTH14" s="93"/>
      <c r="CTI14" s="93"/>
      <c r="CTJ14" s="93"/>
      <c r="CTK14" s="93"/>
      <c r="CTL14" s="93"/>
      <c r="CTM14" s="93"/>
      <c r="CTN14" s="93"/>
      <c r="CTO14" s="93"/>
      <c r="CTP14" s="93"/>
      <c r="CTQ14" s="93"/>
      <c r="CTR14" s="93"/>
      <c r="CTS14" s="93"/>
      <c r="CTT14" s="93"/>
      <c r="CTU14" s="93"/>
      <c r="CTV14" s="93"/>
      <c r="CTW14" s="93"/>
      <c r="CTX14" s="93"/>
      <c r="CTY14" s="93"/>
      <c r="CTZ14" s="93"/>
      <c r="CUA14" s="93"/>
      <c r="CUB14" s="93"/>
      <c r="CUC14" s="93"/>
      <c r="CUD14" s="93"/>
      <c r="CUE14" s="93"/>
      <c r="CUF14" s="93"/>
      <c r="CUG14" s="93"/>
      <c r="CUH14" s="93"/>
      <c r="CUI14" s="93"/>
      <c r="CUJ14" s="93"/>
      <c r="CUK14" s="93"/>
      <c r="CUL14" s="93"/>
      <c r="CUM14" s="93"/>
      <c r="CUN14" s="93"/>
      <c r="CUO14" s="93"/>
      <c r="CUP14" s="93"/>
      <c r="CUQ14" s="93"/>
      <c r="CUR14" s="93"/>
      <c r="CUS14" s="93"/>
      <c r="CUT14" s="93"/>
      <c r="CUU14" s="93"/>
      <c r="CUV14" s="93"/>
      <c r="CUW14" s="93"/>
      <c r="CUX14" s="93"/>
      <c r="CUY14" s="93"/>
      <c r="CUZ14" s="93"/>
      <c r="CVA14" s="93"/>
      <c r="CVB14" s="93"/>
      <c r="CVC14" s="93"/>
      <c r="CVD14" s="93"/>
      <c r="CVE14" s="93"/>
      <c r="CVF14" s="93"/>
      <c r="CVG14" s="93"/>
      <c r="CVH14" s="93"/>
      <c r="CVI14" s="93"/>
      <c r="CVJ14" s="93"/>
      <c r="CVK14" s="93"/>
      <c r="CVL14" s="93"/>
      <c r="CVM14" s="93"/>
      <c r="CVN14" s="93"/>
      <c r="CVO14" s="93"/>
      <c r="CVP14" s="93"/>
      <c r="CVQ14" s="93"/>
      <c r="CVR14" s="93"/>
      <c r="CVS14" s="93"/>
      <c r="CVT14" s="93"/>
      <c r="CVU14" s="93"/>
      <c r="CVV14" s="93"/>
      <c r="CVW14" s="93"/>
      <c r="CVX14" s="93"/>
      <c r="CVY14" s="93"/>
      <c r="CVZ14" s="93"/>
      <c r="CWA14" s="93"/>
      <c r="CWB14" s="93"/>
      <c r="CWC14" s="93"/>
      <c r="CWD14" s="93"/>
      <c r="CWE14" s="93"/>
      <c r="CWF14" s="93"/>
      <c r="CWG14" s="93"/>
      <c r="CWH14" s="93"/>
      <c r="CWI14" s="93"/>
      <c r="CWJ14" s="93"/>
      <c r="CWK14" s="93"/>
      <c r="CWL14" s="93"/>
      <c r="CWM14" s="93"/>
      <c r="CWN14" s="93"/>
      <c r="CWO14" s="93"/>
      <c r="CWP14" s="93"/>
      <c r="CWQ14" s="93"/>
      <c r="CWR14" s="93"/>
      <c r="CWS14" s="93"/>
      <c r="CWT14" s="93"/>
      <c r="CWU14" s="93"/>
      <c r="CWV14" s="93"/>
      <c r="CWW14" s="93"/>
      <c r="CWX14" s="93"/>
      <c r="CWY14" s="93"/>
      <c r="CWZ14" s="93"/>
      <c r="CXA14" s="93"/>
      <c r="CXB14" s="93"/>
      <c r="CXC14" s="93"/>
      <c r="CXD14" s="93"/>
      <c r="CXE14" s="93"/>
      <c r="CXF14" s="93"/>
      <c r="CXG14" s="93"/>
      <c r="CXH14" s="93"/>
      <c r="CXI14" s="93"/>
      <c r="CXJ14" s="93"/>
      <c r="CXK14" s="93"/>
      <c r="CXL14" s="93"/>
      <c r="CXM14" s="93"/>
      <c r="CXN14" s="93"/>
      <c r="CXO14" s="93"/>
      <c r="CXP14" s="93"/>
      <c r="CXQ14" s="93"/>
      <c r="CXR14" s="93"/>
      <c r="CXS14" s="93"/>
      <c r="CXT14" s="93"/>
      <c r="CXU14" s="93"/>
      <c r="CXV14" s="93"/>
      <c r="CXW14" s="93"/>
      <c r="CXX14" s="93"/>
      <c r="CXY14" s="93"/>
      <c r="CXZ14" s="93"/>
      <c r="CYA14" s="93"/>
      <c r="CYB14" s="93"/>
      <c r="CYC14" s="93"/>
      <c r="CYD14" s="93"/>
      <c r="CYE14" s="93"/>
      <c r="CYF14" s="93"/>
      <c r="CYG14" s="93"/>
      <c r="CYH14" s="93"/>
      <c r="CYI14" s="93"/>
      <c r="CYJ14" s="93"/>
      <c r="CYK14" s="93"/>
      <c r="CYL14" s="93"/>
      <c r="CYM14" s="93"/>
      <c r="CYN14" s="93"/>
      <c r="CYO14" s="93"/>
      <c r="CYP14" s="93"/>
      <c r="CYQ14" s="93"/>
      <c r="CYR14" s="93"/>
      <c r="CYS14" s="93"/>
      <c r="CYT14" s="93"/>
      <c r="CYU14" s="93"/>
      <c r="CYV14" s="93"/>
      <c r="CYW14" s="93"/>
      <c r="CYX14" s="93"/>
      <c r="CYY14" s="93"/>
      <c r="CYZ14" s="93"/>
      <c r="CZA14" s="93"/>
      <c r="CZB14" s="93"/>
      <c r="CZC14" s="93"/>
      <c r="CZD14" s="93"/>
      <c r="CZE14" s="93"/>
      <c r="CZF14" s="93"/>
      <c r="CZG14" s="93"/>
      <c r="CZH14" s="93"/>
      <c r="CZI14" s="93"/>
      <c r="CZJ14" s="93"/>
      <c r="CZK14" s="93"/>
      <c r="CZL14" s="93"/>
      <c r="CZM14" s="93"/>
      <c r="CZN14" s="93"/>
      <c r="CZO14" s="93"/>
      <c r="CZP14" s="93"/>
      <c r="CZQ14" s="93"/>
      <c r="CZR14" s="93"/>
      <c r="CZS14" s="93"/>
      <c r="CZT14" s="93"/>
      <c r="CZU14" s="93"/>
      <c r="CZV14" s="93"/>
      <c r="CZW14" s="93"/>
      <c r="CZX14" s="93"/>
      <c r="CZY14" s="93"/>
      <c r="CZZ14" s="93"/>
      <c r="DAA14" s="93"/>
      <c r="DAB14" s="93"/>
      <c r="DAC14" s="93"/>
      <c r="DAD14" s="93"/>
      <c r="DAE14" s="93"/>
      <c r="DAF14" s="93"/>
      <c r="DAG14" s="93"/>
      <c r="DAH14" s="93"/>
      <c r="DAI14" s="93"/>
      <c r="DAJ14" s="93"/>
      <c r="DAK14" s="93"/>
      <c r="DAL14" s="93"/>
      <c r="DAM14" s="93"/>
      <c r="DAN14" s="93"/>
      <c r="DAO14" s="93"/>
      <c r="DAP14" s="93"/>
      <c r="DAQ14" s="93"/>
      <c r="DAR14" s="93"/>
      <c r="DAS14" s="93"/>
      <c r="DAT14" s="93"/>
      <c r="DAU14" s="93"/>
      <c r="DAV14" s="93"/>
      <c r="DAW14" s="93"/>
      <c r="DAX14" s="93"/>
      <c r="DAY14" s="93"/>
      <c r="DAZ14" s="93"/>
      <c r="DBA14" s="93"/>
      <c r="DBB14" s="93"/>
      <c r="DBC14" s="93"/>
      <c r="DBD14" s="93"/>
      <c r="DBE14" s="93"/>
      <c r="DBF14" s="93"/>
      <c r="DBG14" s="93"/>
      <c r="DBH14" s="93"/>
      <c r="DBI14" s="93"/>
      <c r="DBJ14" s="93"/>
      <c r="DBK14" s="93"/>
      <c r="DBL14" s="93"/>
      <c r="DBM14" s="93"/>
      <c r="DBN14" s="93"/>
      <c r="DBO14" s="93"/>
      <c r="DBP14" s="93"/>
      <c r="DBQ14" s="93"/>
      <c r="DBR14" s="93"/>
      <c r="DBS14" s="93"/>
      <c r="DBT14" s="93"/>
      <c r="DBU14" s="93"/>
      <c r="DBV14" s="93"/>
      <c r="DBW14" s="93"/>
      <c r="DBX14" s="93"/>
      <c r="DBY14" s="93"/>
      <c r="DBZ14" s="93"/>
      <c r="DCA14" s="93"/>
      <c r="DCB14" s="93"/>
      <c r="DCC14" s="93"/>
      <c r="DCD14" s="93"/>
      <c r="DCE14" s="93"/>
      <c r="DCF14" s="93"/>
      <c r="DCG14" s="93"/>
      <c r="DCH14" s="93"/>
      <c r="DCI14" s="93"/>
      <c r="DCJ14" s="93"/>
      <c r="DCK14" s="93"/>
      <c r="DCL14" s="93"/>
      <c r="DCM14" s="93"/>
      <c r="DCN14" s="93"/>
      <c r="DCO14" s="93"/>
      <c r="DCP14" s="93"/>
      <c r="DCQ14" s="93"/>
      <c r="DCR14" s="93"/>
      <c r="DCS14" s="93"/>
      <c r="DCT14" s="93"/>
      <c r="DCU14" s="93"/>
      <c r="DCV14" s="93"/>
      <c r="DCW14" s="93"/>
      <c r="DCX14" s="93"/>
      <c r="DCY14" s="93"/>
      <c r="DCZ14" s="93"/>
      <c r="DDA14" s="93"/>
      <c r="DDB14" s="93"/>
      <c r="DDC14" s="93"/>
      <c r="DDD14" s="93"/>
      <c r="DDE14" s="93"/>
      <c r="DDF14" s="93"/>
      <c r="DDG14" s="93"/>
      <c r="DDH14" s="93"/>
      <c r="DDI14" s="93"/>
      <c r="DDJ14" s="93"/>
      <c r="DDK14" s="93"/>
      <c r="DDL14" s="93"/>
      <c r="DDM14" s="93"/>
      <c r="DDN14" s="93"/>
      <c r="DDO14" s="93"/>
      <c r="DDP14" s="93"/>
      <c r="DDQ14" s="93"/>
      <c r="DDR14" s="93"/>
      <c r="DDS14" s="93"/>
      <c r="DDT14" s="93"/>
      <c r="DDU14" s="93"/>
      <c r="DDV14" s="93"/>
      <c r="DDW14" s="93"/>
      <c r="DDX14" s="93"/>
      <c r="DDY14" s="93"/>
      <c r="DDZ14" s="93"/>
      <c r="DEA14" s="93"/>
      <c r="DEB14" s="93"/>
      <c r="DEC14" s="93"/>
      <c r="DED14" s="93"/>
      <c r="DEE14" s="93"/>
      <c r="DEF14" s="93"/>
      <c r="DEG14" s="93"/>
      <c r="DEH14" s="93"/>
      <c r="DEI14" s="93"/>
      <c r="DEJ14" s="93"/>
      <c r="DEK14" s="93"/>
      <c r="DEL14" s="93"/>
      <c r="DEM14" s="93"/>
      <c r="DEN14" s="93"/>
      <c r="DEO14" s="93"/>
      <c r="DEP14" s="93"/>
      <c r="DEQ14" s="93"/>
      <c r="DER14" s="93"/>
      <c r="DES14" s="93"/>
      <c r="DET14" s="93"/>
      <c r="DEU14" s="93"/>
      <c r="DEV14" s="93"/>
      <c r="DEW14" s="93"/>
      <c r="DEX14" s="93"/>
      <c r="DEY14" s="93"/>
      <c r="DEZ14" s="93"/>
      <c r="DFA14" s="93"/>
      <c r="DFB14" s="93"/>
      <c r="DFC14" s="93"/>
      <c r="DFD14" s="93"/>
      <c r="DFE14" s="93"/>
      <c r="DFF14" s="93"/>
      <c r="DFG14" s="93"/>
      <c r="DFH14" s="93"/>
      <c r="DFI14" s="93"/>
      <c r="DFJ14" s="93"/>
      <c r="DFK14" s="93"/>
      <c r="DFL14" s="93"/>
      <c r="DFM14" s="93"/>
      <c r="DFN14" s="93"/>
      <c r="DFO14" s="93"/>
      <c r="DFP14" s="93"/>
      <c r="DFQ14" s="93"/>
      <c r="DFR14" s="93"/>
      <c r="DFS14" s="93"/>
      <c r="DFT14" s="93"/>
      <c r="DFU14" s="93"/>
      <c r="DFV14" s="93"/>
      <c r="DFW14" s="93"/>
      <c r="DFX14" s="93"/>
      <c r="DFY14" s="93"/>
      <c r="DFZ14" s="93"/>
      <c r="DGA14" s="93"/>
      <c r="DGB14" s="93"/>
      <c r="DGC14" s="93"/>
      <c r="DGD14" s="93"/>
      <c r="DGE14" s="93"/>
      <c r="DGF14" s="93"/>
      <c r="DGG14" s="93"/>
      <c r="DGH14" s="93"/>
      <c r="DGI14" s="93"/>
      <c r="DGJ14" s="93"/>
      <c r="DGK14" s="93"/>
      <c r="DGL14" s="93"/>
      <c r="DGM14" s="93"/>
      <c r="DGN14" s="93"/>
      <c r="DGO14" s="93"/>
      <c r="DGP14" s="93"/>
      <c r="DGQ14" s="93"/>
      <c r="DGR14" s="93"/>
      <c r="DGS14" s="93"/>
      <c r="DGT14" s="93"/>
      <c r="DGU14" s="93"/>
      <c r="DGV14" s="93"/>
      <c r="DGW14" s="93"/>
      <c r="DGX14" s="93"/>
      <c r="DGY14" s="93"/>
      <c r="DGZ14" s="93"/>
      <c r="DHA14" s="93"/>
      <c r="DHB14" s="93"/>
      <c r="DHC14" s="93"/>
      <c r="DHD14" s="93"/>
      <c r="DHE14" s="93"/>
      <c r="DHF14" s="93"/>
      <c r="DHG14" s="93"/>
      <c r="DHH14" s="93"/>
      <c r="DHI14" s="93"/>
      <c r="DHJ14" s="93"/>
      <c r="DHK14" s="93"/>
      <c r="DHL14" s="93"/>
      <c r="DHM14" s="93"/>
      <c r="DHN14" s="93"/>
      <c r="DHO14" s="93"/>
      <c r="DHP14" s="93"/>
      <c r="DHQ14" s="93"/>
      <c r="DHR14" s="93"/>
      <c r="DHS14" s="93"/>
      <c r="DHT14" s="93"/>
      <c r="DHU14" s="93"/>
      <c r="DHV14" s="93"/>
      <c r="DHW14" s="93"/>
      <c r="DHX14" s="93"/>
      <c r="DHY14" s="93"/>
      <c r="DHZ14" s="93"/>
      <c r="DIA14" s="93"/>
      <c r="DIB14" s="93"/>
      <c r="DIC14" s="93"/>
      <c r="DID14" s="93"/>
      <c r="DIE14" s="93"/>
      <c r="DIF14" s="93"/>
      <c r="DIG14" s="93"/>
      <c r="DIH14" s="93"/>
      <c r="DII14" s="93"/>
      <c r="DIJ14" s="93"/>
      <c r="DIK14" s="93"/>
      <c r="DIL14" s="93"/>
      <c r="DIM14" s="93"/>
      <c r="DIN14" s="93"/>
      <c r="DIO14" s="93"/>
      <c r="DIP14" s="93"/>
      <c r="DIQ14" s="93"/>
      <c r="DIR14" s="93"/>
      <c r="DIS14" s="93"/>
      <c r="DIT14" s="93"/>
      <c r="DIU14" s="93"/>
      <c r="DIV14" s="93"/>
      <c r="DIW14" s="93"/>
      <c r="DIX14" s="93"/>
      <c r="DIY14" s="93"/>
      <c r="DIZ14" s="93"/>
      <c r="DJA14" s="93"/>
      <c r="DJB14" s="93"/>
      <c r="DJC14" s="93"/>
      <c r="DJD14" s="93"/>
      <c r="DJE14" s="93"/>
      <c r="DJF14" s="93"/>
      <c r="DJG14" s="93"/>
      <c r="DJH14" s="93"/>
      <c r="DJI14" s="93"/>
      <c r="DJJ14" s="93"/>
      <c r="DJK14" s="93"/>
      <c r="DJL14" s="93"/>
      <c r="DJM14" s="93"/>
      <c r="DJN14" s="93"/>
      <c r="DJO14" s="93"/>
      <c r="DJP14" s="93"/>
      <c r="DJQ14" s="93"/>
      <c r="DJR14" s="93"/>
      <c r="DJS14" s="93"/>
      <c r="DJT14" s="93"/>
      <c r="DJU14" s="93"/>
      <c r="DJV14" s="93"/>
      <c r="DJW14" s="93"/>
      <c r="DJX14" s="93"/>
      <c r="DJY14" s="93"/>
      <c r="DJZ14" s="93"/>
      <c r="DKA14" s="93"/>
      <c r="DKB14" s="93"/>
      <c r="DKC14" s="93"/>
      <c r="DKD14" s="93"/>
      <c r="DKE14" s="93"/>
      <c r="DKF14" s="93"/>
      <c r="DKG14" s="93"/>
      <c r="DKH14" s="93"/>
      <c r="DKI14" s="93"/>
      <c r="DKJ14" s="93"/>
      <c r="DKK14" s="93"/>
      <c r="DKL14" s="93"/>
      <c r="DKM14" s="93"/>
      <c r="DKN14" s="93"/>
      <c r="DKO14" s="93"/>
      <c r="DKP14" s="93"/>
      <c r="DKQ14" s="93"/>
      <c r="DKR14" s="93"/>
      <c r="DKS14" s="93"/>
      <c r="DKT14" s="93"/>
      <c r="DKU14" s="93"/>
      <c r="DKV14" s="93"/>
      <c r="DKW14" s="93"/>
      <c r="DKX14" s="93"/>
      <c r="DKY14" s="93"/>
      <c r="DKZ14" s="93"/>
      <c r="DLA14" s="93"/>
      <c r="DLB14" s="93"/>
      <c r="DLC14" s="93"/>
      <c r="DLD14" s="93"/>
      <c r="DLE14" s="93"/>
      <c r="DLF14" s="93"/>
      <c r="DLG14" s="93"/>
      <c r="DLH14" s="93"/>
      <c r="DLI14" s="93"/>
      <c r="DLJ14" s="93"/>
      <c r="DLK14" s="93"/>
      <c r="DLL14" s="93"/>
      <c r="DLM14" s="93"/>
      <c r="DLN14" s="93"/>
      <c r="DLO14" s="93"/>
      <c r="DLP14" s="93"/>
      <c r="DLQ14" s="93"/>
      <c r="DLR14" s="93"/>
      <c r="DLS14" s="93"/>
      <c r="DLT14" s="93"/>
      <c r="DLU14" s="93"/>
      <c r="DLV14" s="93"/>
      <c r="DLW14" s="93"/>
      <c r="DLX14" s="93"/>
      <c r="DLY14" s="93"/>
      <c r="DLZ14" s="93"/>
      <c r="DMA14" s="93"/>
      <c r="DMB14" s="93"/>
      <c r="DMC14" s="93"/>
      <c r="DMD14" s="93"/>
      <c r="DME14" s="93"/>
      <c r="DMF14" s="93"/>
      <c r="DMG14" s="93"/>
      <c r="DMH14" s="93"/>
      <c r="DMI14" s="93"/>
      <c r="DMJ14" s="93"/>
      <c r="DMK14" s="93"/>
      <c r="DML14" s="93"/>
      <c r="DMM14" s="93"/>
      <c r="DMN14" s="93"/>
      <c r="DMO14" s="93"/>
      <c r="DMP14" s="93"/>
      <c r="DMQ14" s="93"/>
      <c r="DMR14" s="93"/>
      <c r="DMS14" s="93"/>
      <c r="DMT14" s="93"/>
      <c r="DMU14" s="93"/>
      <c r="DMV14" s="93"/>
      <c r="DMW14" s="93"/>
      <c r="DMX14" s="93"/>
      <c r="DMY14" s="93"/>
      <c r="DMZ14" s="93"/>
      <c r="DNA14" s="93"/>
      <c r="DNB14" s="93"/>
      <c r="DNC14" s="93"/>
      <c r="DND14" s="93"/>
      <c r="DNE14" s="93"/>
      <c r="DNF14" s="93"/>
      <c r="DNG14" s="93"/>
      <c r="DNH14" s="93"/>
      <c r="DNI14" s="93"/>
      <c r="DNJ14" s="93"/>
      <c r="DNK14" s="93"/>
      <c r="DNL14" s="93"/>
      <c r="DNM14" s="93"/>
      <c r="DNN14" s="93"/>
      <c r="DNO14" s="93"/>
      <c r="DNP14" s="93"/>
      <c r="DNQ14" s="93"/>
      <c r="DNR14" s="93"/>
      <c r="DNS14" s="93"/>
      <c r="DNT14" s="93"/>
      <c r="DNU14" s="93"/>
      <c r="DNV14" s="93"/>
      <c r="DNW14" s="93"/>
      <c r="DNX14" s="93"/>
      <c r="DNY14" s="93"/>
      <c r="DNZ14" s="93"/>
      <c r="DOA14" s="93"/>
      <c r="DOB14" s="93"/>
      <c r="DOC14" s="93"/>
      <c r="DOD14" s="93"/>
      <c r="DOE14" s="93"/>
      <c r="DOF14" s="93"/>
      <c r="DOG14" s="93"/>
      <c r="DOH14" s="93"/>
      <c r="DOI14" s="93"/>
      <c r="DOJ14" s="93"/>
      <c r="DOK14" s="93"/>
      <c r="DOL14" s="93"/>
      <c r="DOM14" s="93"/>
      <c r="DON14" s="93"/>
      <c r="DOO14" s="93"/>
      <c r="DOP14" s="93"/>
      <c r="DOQ14" s="93"/>
      <c r="DOR14" s="93"/>
      <c r="DOS14" s="93"/>
      <c r="DOT14" s="93"/>
      <c r="DOU14" s="93"/>
      <c r="DOV14" s="93"/>
      <c r="DOW14" s="93"/>
      <c r="DOX14" s="93"/>
      <c r="DOY14" s="93"/>
      <c r="DOZ14" s="93"/>
      <c r="DPA14" s="93"/>
      <c r="DPB14" s="93"/>
      <c r="DPC14" s="93"/>
      <c r="DPD14" s="93"/>
      <c r="DPE14" s="93"/>
      <c r="DPF14" s="93"/>
      <c r="DPG14" s="93"/>
      <c r="DPH14" s="93"/>
      <c r="DPI14" s="93"/>
      <c r="DPJ14" s="93"/>
      <c r="DPK14" s="93"/>
      <c r="DPL14" s="93"/>
      <c r="DPM14" s="93"/>
      <c r="DPN14" s="93"/>
      <c r="DPO14" s="93"/>
      <c r="DPP14" s="93"/>
      <c r="DPQ14" s="93"/>
      <c r="DPR14" s="93"/>
      <c r="DPS14" s="93"/>
      <c r="DPT14" s="93"/>
      <c r="DPU14" s="93"/>
      <c r="DPV14" s="93"/>
      <c r="DPW14" s="93"/>
      <c r="DPX14" s="93"/>
      <c r="DPY14" s="93"/>
      <c r="DPZ14" s="93"/>
      <c r="DQA14" s="93"/>
      <c r="DQB14" s="93"/>
      <c r="DQC14" s="93"/>
      <c r="DQD14" s="93"/>
      <c r="DQE14" s="93"/>
      <c r="DQF14" s="93"/>
      <c r="DQG14" s="93"/>
      <c r="DQH14" s="93"/>
      <c r="DQI14" s="93"/>
      <c r="DQJ14" s="93"/>
      <c r="DQK14" s="93"/>
      <c r="DQL14" s="93"/>
      <c r="DQM14" s="93"/>
      <c r="DQN14" s="93"/>
      <c r="DQO14" s="93"/>
      <c r="DQP14" s="93"/>
      <c r="DQQ14" s="93"/>
      <c r="DQR14" s="93"/>
      <c r="DQS14" s="93"/>
      <c r="DQT14" s="93"/>
      <c r="DQU14" s="93"/>
      <c r="DQV14" s="93"/>
      <c r="DQW14" s="93"/>
      <c r="DQX14" s="93"/>
      <c r="DQY14" s="93"/>
      <c r="DQZ14" s="93"/>
      <c r="DRA14" s="93"/>
      <c r="DRB14" s="93"/>
      <c r="DRC14" s="93"/>
      <c r="DRD14" s="93"/>
      <c r="DRE14" s="93"/>
      <c r="DRF14" s="93"/>
      <c r="DRG14" s="93"/>
      <c r="DRH14" s="93"/>
      <c r="DRI14" s="93"/>
      <c r="DRJ14" s="93"/>
      <c r="DRK14" s="93"/>
      <c r="DRL14" s="93"/>
      <c r="DRM14" s="93"/>
      <c r="DRN14" s="93"/>
      <c r="DRO14" s="93"/>
      <c r="DRP14" s="93"/>
      <c r="DRQ14" s="93"/>
      <c r="DRR14" s="93"/>
      <c r="DRS14" s="93"/>
      <c r="DRT14" s="93"/>
      <c r="DRU14" s="93"/>
      <c r="DRV14" s="93"/>
      <c r="DRW14" s="93"/>
      <c r="DRX14" s="93"/>
      <c r="DRY14" s="93"/>
      <c r="DRZ14" s="93"/>
      <c r="DSA14" s="93"/>
      <c r="DSB14" s="93"/>
      <c r="DSC14" s="93"/>
      <c r="DSD14" s="93"/>
      <c r="DSE14" s="93"/>
      <c r="DSF14" s="93"/>
      <c r="DSG14" s="93"/>
      <c r="DSH14" s="93"/>
      <c r="DSI14" s="93"/>
      <c r="DSJ14" s="93"/>
      <c r="DSK14" s="93"/>
      <c r="DSL14" s="93"/>
      <c r="DSM14" s="93"/>
      <c r="DSN14" s="93"/>
      <c r="DSO14" s="93"/>
      <c r="DSP14" s="93"/>
      <c r="DSQ14" s="93"/>
      <c r="DSR14" s="93"/>
      <c r="DSS14" s="93"/>
      <c r="DST14" s="93"/>
      <c r="DSU14" s="93"/>
      <c r="DSV14" s="93"/>
      <c r="DSW14" s="93"/>
      <c r="DSX14" s="93"/>
      <c r="DSY14" s="93"/>
      <c r="DSZ14" s="93"/>
      <c r="DTA14" s="93"/>
      <c r="DTB14" s="93"/>
      <c r="DTC14" s="93"/>
      <c r="DTD14" s="93"/>
      <c r="DTE14" s="93"/>
      <c r="DTF14" s="93"/>
      <c r="DTG14" s="93"/>
      <c r="DTH14" s="93"/>
      <c r="DTI14" s="93"/>
      <c r="DTJ14" s="93"/>
      <c r="DTK14" s="93"/>
      <c r="DTL14" s="93"/>
      <c r="DTM14" s="93"/>
      <c r="DTN14" s="93"/>
      <c r="DTO14" s="93"/>
      <c r="DTP14" s="93"/>
      <c r="DTQ14" s="93"/>
      <c r="DTR14" s="93"/>
      <c r="DTS14" s="93"/>
      <c r="DTT14" s="93"/>
      <c r="DTU14" s="93"/>
      <c r="DTV14" s="93"/>
      <c r="DTW14" s="93"/>
      <c r="DTX14" s="93"/>
      <c r="DTY14" s="93"/>
      <c r="DTZ14" s="93"/>
      <c r="DUA14" s="93"/>
      <c r="DUB14" s="93"/>
      <c r="DUC14" s="93"/>
      <c r="DUD14" s="93"/>
      <c r="DUE14" s="93"/>
      <c r="DUF14" s="93"/>
      <c r="DUG14" s="93"/>
      <c r="DUH14" s="93"/>
      <c r="DUI14" s="93"/>
      <c r="DUJ14" s="93"/>
      <c r="DUK14" s="93"/>
      <c r="DUL14" s="93"/>
      <c r="DUM14" s="93"/>
      <c r="DUN14" s="93"/>
      <c r="DUO14" s="93"/>
      <c r="DUP14" s="93"/>
      <c r="DUQ14" s="93"/>
      <c r="DUR14" s="93"/>
      <c r="DUS14" s="93"/>
      <c r="DUT14" s="93"/>
      <c r="DUU14" s="93"/>
      <c r="DUV14" s="93"/>
      <c r="DUW14" s="93"/>
      <c r="DUX14" s="93"/>
      <c r="DUY14" s="93"/>
      <c r="DUZ14" s="93"/>
      <c r="DVA14" s="93"/>
      <c r="DVB14" s="93"/>
      <c r="DVC14" s="93"/>
      <c r="DVD14" s="93"/>
      <c r="DVE14" s="93"/>
      <c r="DVF14" s="93"/>
      <c r="DVG14" s="93"/>
      <c r="DVH14" s="93"/>
      <c r="DVI14" s="93"/>
      <c r="DVJ14" s="93"/>
      <c r="DVK14" s="93"/>
      <c r="DVL14" s="93"/>
      <c r="DVM14" s="93"/>
      <c r="DVN14" s="93"/>
      <c r="DVO14" s="93"/>
      <c r="DVP14" s="93"/>
      <c r="DVQ14" s="93"/>
      <c r="DVR14" s="93"/>
      <c r="DVS14" s="93"/>
      <c r="DVT14" s="93"/>
      <c r="DVU14" s="93"/>
      <c r="DVV14" s="93"/>
      <c r="DVW14" s="93"/>
      <c r="DVX14" s="93"/>
      <c r="DVY14" s="93"/>
      <c r="DVZ14" s="93"/>
      <c r="DWA14" s="93"/>
      <c r="DWB14" s="93"/>
      <c r="DWC14" s="93"/>
      <c r="DWD14" s="93"/>
      <c r="DWE14" s="93"/>
      <c r="DWF14" s="93"/>
      <c r="DWG14" s="93"/>
      <c r="DWH14" s="93"/>
      <c r="DWI14" s="93"/>
      <c r="DWJ14" s="93"/>
      <c r="DWK14" s="93"/>
      <c r="DWL14" s="93"/>
      <c r="DWM14" s="93"/>
      <c r="DWN14" s="93"/>
      <c r="DWO14" s="93"/>
      <c r="DWP14" s="93"/>
      <c r="DWQ14" s="93"/>
      <c r="DWR14" s="93"/>
      <c r="DWS14" s="93"/>
      <c r="DWT14" s="93"/>
      <c r="DWU14" s="93"/>
      <c r="DWV14" s="93"/>
      <c r="DWW14" s="93"/>
      <c r="DWX14" s="93"/>
      <c r="DWY14" s="93"/>
      <c r="DWZ14" s="93"/>
      <c r="DXA14" s="93"/>
      <c r="DXB14" s="93"/>
      <c r="DXC14" s="93"/>
      <c r="DXD14" s="93"/>
      <c r="DXE14" s="93"/>
      <c r="DXF14" s="93"/>
      <c r="DXG14" s="93"/>
      <c r="DXH14" s="93"/>
      <c r="DXI14" s="93"/>
      <c r="DXJ14" s="93"/>
      <c r="DXK14" s="93"/>
      <c r="DXL14" s="93"/>
      <c r="DXM14" s="93"/>
      <c r="DXN14" s="93"/>
      <c r="DXO14" s="93"/>
      <c r="DXP14" s="93"/>
      <c r="DXQ14" s="93"/>
      <c r="DXR14" s="93"/>
      <c r="DXS14" s="93"/>
      <c r="DXT14" s="93"/>
      <c r="DXU14" s="93"/>
      <c r="DXV14" s="93"/>
      <c r="DXW14" s="93"/>
      <c r="DXX14" s="93"/>
      <c r="DXY14" s="93"/>
      <c r="DXZ14" s="93"/>
      <c r="DYA14" s="93"/>
      <c r="DYB14" s="93"/>
      <c r="DYC14" s="93"/>
      <c r="DYD14" s="93"/>
      <c r="DYE14" s="93"/>
      <c r="DYF14" s="93"/>
      <c r="DYG14" s="93"/>
      <c r="DYH14" s="93"/>
      <c r="DYI14" s="93"/>
      <c r="DYJ14" s="93"/>
      <c r="DYK14" s="93"/>
      <c r="DYL14" s="93"/>
      <c r="DYM14" s="93"/>
      <c r="DYN14" s="93"/>
      <c r="DYO14" s="93"/>
      <c r="DYP14" s="93"/>
      <c r="DYQ14" s="93"/>
      <c r="DYR14" s="93"/>
      <c r="DYS14" s="93"/>
      <c r="DYT14" s="93"/>
      <c r="DYU14" s="93"/>
      <c r="DYV14" s="93"/>
      <c r="DYW14" s="93"/>
      <c r="DYX14" s="93"/>
      <c r="DYY14" s="93"/>
      <c r="DYZ14" s="93"/>
      <c r="DZA14" s="93"/>
      <c r="DZB14" s="93"/>
      <c r="DZC14" s="93"/>
      <c r="DZD14" s="93"/>
      <c r="DZE14" s="93"/>
      <c r="DZF14" s="93"/>
      <c r="DZG14" s="93"/>
      <c r="DZH14" s="93"/>
      <c r="DZI14" s="93"/>
      <c r="DZJ14" s="93"/>
      <c r="DZK14" s="93"/>
      <c r="DZL14" s="93"/>
      <c r="DZM14" s="93"/>
      <c r="DZN14" s="93"/>
      <c r="DZO14" s="93"/>
      <c r="DZP14" s="93"/>
      <c r="DZQ14" s="93"/>
      <c r="DZR14" s="93"/>
      <c r="DZS14" s="93"/>
      <c r="DZT14" s="93"/>
      <c r="DZU14" s="93"/>
      <c r="DZV14" s="93"/>
      <c r="DZW14" s="93"/>
      <c r="DZX14" s="93"/>
      <c r="DZY14" s="93"/>
      <c r="DZZ14" s="93"/>
      <c r="EAA14" s="93"/>
      <c r="EAB14" s="93"/>
      <c r="EAC14" s="93"/>
      <c r="EAD14" s="93"/>
      <c r="EAE14" s="93"/>
      <c r="EAF14" s="93"/>
      <c r="EAG14" s="93"/>
      <c r="EAH14" s="93"/>
      <c r="EAI14" s="93"/>
      <c r="EAJ14" s="93"/>
      <c r="EAK14" s="93"/>
      <c r="EAL14" s="93"/>
      <c r="EAM14" s="93"/>
      <c r="EAN14" s="93"/>
      <c r="EAO14" s="93"/>
      <c r="EAP14" s="93"/>
      <c r="EAQ14" s="93"/>
      <c r="EAR14" s="93"/>
      <c r="EAS14" s="93"/>
      <c r="EAT14" s="93"/>
      <c r="EAU14" s="93"/>
      <c r="EAV14" s="93"/>
      <c r="EAW14" s="93"/>
      <c r="EAX14" s="93"/>
      <c r="EAY14" s="93"/>
      <c r="EAZ14" s="93"/>
      <c r="EBA14" s="93"/>
      <c r="EBB14" s="93"/>
      <c r="EBC14" s="93"/>
      <c r="EBD14" s="93"/>
      <c r="EBE14" s="93"/>
      <c r="EBF14" s="93"/>
      <c r="EBG14" s="93"/>
      <c r="EBH14" s="93"/>
      <c r="EBI14" s="93"/>
      <c r="EBJ14" s="93"/>
      <c r="EBK14" s="93"/>
      <c r="EBL14" s="93"/>
      <c r="EBM14" s="93"/>
      <c r="EBN14" s="93"/>
      <c r="EBO14" s="93"/>
      <c r="EBP14" s="93"/>
      <c r="EBQ14" s="93"/>
      <c r="EBR14" s="93"/>
      <c r="EBS14" s="93"/>
      <c r="EBT14" s="93"/>
      <c r="EBU14" s="93"/>
      <c r="EBV14" s="93"/>
      <c r="EBW14" s="93"/>
      <c r="EBX14" s="93"/>
      <c r="EBY14" s="93"/>
      <c r="EBZ14" s="93"/>
      <c r="ECA14" s="93"/>
      <c r="ECB14" s="93"/>
      <c r="ECC14" s="93"/>
      <c r="ECD14" s="93"/>
      <c r="ECE14" s="93"/>
      <c r="ECF14" s="93"/>
      <c r="ECG14" s="93"/>
      <c r="ECH14" s="93"/>
      <c r="ECI14" s="93"/>
      <c r="ECJ14" s="93"/>
      <c r="ECK14" s="93"/>
      <c r="ECL14" s="93"/>
      <c r="ECM14" s="93"/>
      <c r="ECN14" s="93"/>
      <c r="ECO14" s="93"/>
      <c r="ECP14" s="93"/>
      <c r="ECQ14" s="93"/>
      <c r="ECR14" s="93"/>
      <c r="ECS14" s="93"/>
      <c r="ECT14" s="93"/>
      <c r="ECU14" s="93"/>
      <c r="ECV14" s="93"/>
      <c r="ECW14" s="93"/>
      <c r="ECX14" s="93"/>
      <c r="ECY14" s="93"/>
      <c r="ECZ14" s="93"/>
      <c r="EDA14" s="93"/>
      <c r="EDB14" s="93"/>
      <c r="EDC14" s="93"/>
      <c r="EDD14" s="93"/>
      <c r="EDE14" s="93"/>
      <c r="EDF14" s="93"/>
      <c r="EDG14" s="93"/>
      <c r="EDH14" s="93"/>
      <c r="EDI14" s="93"/>
      <c r="EDJ14" s="93"/>
      <c r="EDK14" s="93"/>
      <c r="EDL14" s="93"/>
      <c r="EDM14" s="93"/>
      <c r="EDN14" s="93"/>
      <c r="EDO14" s="93"/>
      <c r="EDP14" s="93"/>
      <c r="EDQ14" s="93"/>
      <c r="EDR14" s="93"/>
      <c r="EDS14" s="93"/>
      <c r="EDT14" s="93"/>
      <c r="EDU14" s="93"/>
      <c r="EDV14" s="93"/>
      <c r="EDW14" s="93"/>
      <c r="EDX14" s="93"/>
      <c r="EDY14" s="93"/>
      <c r="EDZ14" s="93"/>
      <c r="EEA14" s="93"/>
      <c r="EEB14" s="93"/>
      <c r="EEC14" s="93"/>
      <c r="EED14" s="93"/>
      <c r="EEE14" s="93"/>
      <c r="EEF14" s="93"/>
      <c r="EEG14" s="93"/>
      <c r="EEH14" s="93"/>
      <c r="EEI14" s="93"/>
      <c r="EEJ14" s="93"/>
      <c r="EEK14" s="93"/>
      <c r="EEL14" s="93"/>
      <c r="EEM14" s="93"/>
      <c r="EEN14" s="93"/>
      <c r="EEO14" s="93"/>
      <c r="EEP14" s="93"/>
      <c r="EEQ14" s="93"/>
      <c r="EER14" s="93"/>
      <c r="EES14" s="93"/>
      <c r="EET14" s="93"/>
      <c r="EEU14" s="93"/>
      <c r="EEV14" s="93"/>
      <c r="EEW14" s="93"/>
      <c r="EEX14" s="93"/>
      <c r="EEY14" s="93"/>
      <c r="EEZ14" s="93"/>
      <c r="EFA14" s="93"/>
      <c r="EFB14" s="93"/>
      <c r="EFC14" s="93"/>
      <c r="EFD14" s="93"/>
      <c r="EFE14" s="93"/>
      <c r="EFF14" s="93"/>
      <c r="EFG14" s="93"/>
      <c r="EFH14" s="93"/>
      <c r="EFI14" s="93"/>
      <c r="EFJ14" s="93"/>
      <c r="EFK14" s="93"/>
      <c r="EFL14" s="93"/>
      <c r="EFM14" s="93"/>
      <c r="EFN14" s="93"/>
      <c r="EFO14" s="93"/>
      <c r="EFP14" s="93"/>
      <c r="EFQ14" s="93"/>
      <c r="EFR14" s="93"/>
      <c r="EFS14" s="93"/>
      <c r="EFT14" s="93"/>
      <c r="EFU14" s="93"/>
      <c r="EFV14" s="93"/>
      <c r="EFW14" s="93"/>
      <c r="EFX14" s="93"/>
      <c r="EFY14" s="93"/>
      <c r="EFZ14" s="93"/>
      <c r="EGA14" s="93"/>
      <c r="EGB14" s="93"/>
      <c r="EGC14" s="93"/>
      <c r="EGD14" s="93"/>
      <c r="EGE14" s="93"/>
      <c r="EGF14" s="93"/>
      <c r="EGG14" s="93"/>
      <c r="EGH14" s="93"/>
      <c r="EGI14" s="93"/>
      <c r="EGJ14" s="93"/>
      <c r="EGK14" s="93"/>
      <c r="EGL14" s="93"/>
      <c r="EGM14" s="93"/>
      <c r="EGN14" s="93"/>
      <c r="EGO14" s="93"/>
      <c r="EGP14" s="93"/>
      <c r="EGQ14" s="93"/>
      <c r="EGR14" s="93"/>
      <c r="EGS14" s="93"/>
      <c r="EGT14" s="93"/>
      <c r="EGU14" s="93"/>
      <c r="EGV14" s="93"/>
      <c r="EGW14" s="93"/>
      <c r="EGX14" s="93"/>
      <c r="EGY14" s="93"/>
      <c r="EGZ14" s="93"/>
      <c r="EHA14" s="93"/>
      <c r="EHB14" s="93"/>
      <c r="EHC14" s="93"/>
      <c r="EHD14" s="93"/>
      <c r="EHE14" s="93"/>
      <c r="EHF14" s="93"/>
      <c r="EHG14" s="93"/>
      <c r="EHH14" s="93"/>
      <c r="EHI14" s="93"/>
      <c r="EHJ14" s="93"/>
      <c r="EHK14" s="93"/>
      <c r="EHL14" s="93"/>
      <c r="EHM14" s="93"/>
      <c r="EHN14" s="93"/>
      <c r="EHO14" s="93"/>
      <c r="EHP14" s="93"/>
      <c r="EHQ14" s="93"/>
      <c r="EHR14" s="93"/>
      <c r="EHS14" s="93"/>
      <c r="EHT14" s="93"/>
      <c r="EHU14" s="93"/>
      <c r="EHV14" s="93"/>
      <c r="EHW14" s="93"/>
      <c r="EHX14" s="93"/>
      <c r="EHY14" s="93"/>
      <c r="EHZ14" s="93"/>
      <c r="EIA14" s="93"/>
      <c r="EIB14" s="93"/>
      <c r="EIC14" s="93"/>
      <c r="EID14" s="93"/>
      <c r="EIE14" s="93"/>
      <c r="EIF14" s="93"/>
      <c r="EIG14" s="93"/>
      <c r="EIH14" s="93"/>
      <c r="EII14" s="93"/>
      <c r="EIJ14" s="93"/>
      <c r="EIK14" s="93"/>
      <c r="EIL14" s="93"/>
      <c r="EIM14" s="93"/>
      <c r="EIN14" s="93"/>
      <c r="EIO14" s="93"/>
      <c r="EIP14" s="93"/>
      <c r="EIQ14" s="93"/>
      <c r="EIR14" s="93"/>
      <c r="EIS14" s="93"/>
      <c r="EIT14" s="93"/>
      <c r="EIU14" s="93"/>
      <c r="EIV14" s="93"/>
      <c r="EIW14" s="93"/>
      <c r="EIX14" s="93"/>
      <c r="EIY14" s="93"/>
      <c r="EIZ14" s="93"/>
      <c r="EJA14" s="93"/>
      <c r="EJB14" s="93"/>
      <c r="EJC14" s="93"/>
      <c r="EJD14" s="93"/>
      <c r="EJE14" s="93"/>
      <c r="EJF14" s="93"/>
      <c r="EJG14" s="93"/>
      <c r="EJH14" s="93"/>
      <c r="EJI14" s="93"/>
      <c r="EJJ14" s="93"/>
      <c r="EJK14" s="93"/>
      <c r="EJL14" s="93"/>
      <c r="EJM14" s="93"/>
      <c r="EJN14" s="93"/>
      <c r="EJO14" s="93"/>
      <c r="EJP14" s="93"/>
      <c r="EJQ14" s="93"/>
      <c r="EJR14" s="93"/>
      <c r="EJS14" s="93"/>
      <c r="EJT14" s="93"/>
      <c r="EJU14" s="93"/>
      <c r="EJV14" s="93"/>
      <c r="EJW14" s="93"/>
      <c r="EJX14" s="93"/>
      <c r="EJY14" s="93"/>
      <c r="EJZ14" s="93"/>
      <c r="EKA14" s="93"/>
      <c r="EKB14" s="93"/>
      <c r="EKC14" s="93"/>
      <c r="EKD14" s="93"/>
      <c r="EKE14" s="93"/>
      <c r="EKF14" s="93"/>
      <c r="EKG14" s="93"/>
      <c r="EKH14" s="93"/>
      <c r="EKI14" s="93"/>
      <c r="EKJ14" s="93"/>
      <c r="EKK14" s="93"/>
      <c r="EKL14" s="93"/>
      <c r="EKM14" s="93"/>
      <c r="EKN14" s="93"/>
      <c r="EKO14" s="93"/>
      <c r="EKP14" s="93"/>
      <c r="EKQ14" s="93"/>
      <c r="EKR14" s="93"/>
      <c r="EKS14" s="93"/>
      <c r="EKT14" s="93"/>
      <c r="EKU14" s="93"/>
      <c r="EKV14" s="93"/>
      <c r="EKW14" s="93"/>
      <c r="EKX14" s="93"/>
      <c r="EKY14" s="93"/>
      <c r="EKZ14" s="93"/>
      <c r="ELA14" s="93"/>
      <c r="ELB14" s="93"/>
      <c r="ELC14" s="93"/>
      <c r="ELD14" s="93"/>
      <c r="ELE14" s="93"/>
      <c r="ELF14" s="93"/>
      <c r="ELG14" s="93"/>
      <c r="ELH14" s="93"/>
      <c r="ELI14" s="93"/>
      <c r="ELJ14" s="93"/>
      <c r="ELK14" s="93"/>
      <c r="ELL14" s="93"/>
      <c r="ELM14" s="93"/>
      <c r="ELN14" s="93"/>
      <c r="ELO14" s="93"/>
      <c r="ELP14" s="93"/>
      <c r="ELQ14" s="93"/>
      <c r="ELR14" s="93"/>
      <c r="ELS14" s="93"/>
      <c r="ELT14" s="93"/>
      <c r="ELU14" s="93"/>
      <c r="ELV14" s="93"/>
      <c r="ELW14" s="93"/>
      <c r="ELX14" s="93"/>
      <c r="ELY14" s="93"/>
      <c r="ELZ14" s="93"/>
      <c r="EMA14" s="93"/>
      <c r="EMB14" s="93"/>
      <c r="EMC14" s="93"/>
      <c r="EMD14" s="93"/>
      <c r="EME14" s="93"/>
      <c r="EMF14" s="93"/>
      <c r="EMG14" s="93"/>
      <c r="EMH14" s="93"/>
      <c r="EMI14" s="93"/>
      <c r="EMJ14" s="93"/>
      <c r="EMK14" s="93"/>
      <c r="EML14" s="93"/>
      <c r="EMM14" s="93"/>
      <c r="EMN14" s="93"/>
      <c r="EMO14" s="93"/>
      <c r="EMP14" s="93"/>
      <c r="EMQ14" s="93"/>
      <c r="EMR14" s="93"/>
      <c r="EMS14" s="93"/>
      <c r="EMT14" s="93"/>
      <c r="EMU14" s="93"/>
      <c r="EMV14" s="93"/>
      <c r="EMW14" s="93"/>
      <c r="EMX14" s="93"/>
      <c r="EMY14" s="93"/>
      <c r="EMZ14" s="93"/>
      <c r="ENA14" s="93"/>
      <c r="ENB14" s="93"/>
      <c r="ENC14" s="93"/>
      <c r="END14" s="93"/>
      <c r="ENE14" s="93"/>
      <c r="ENF14" s="93"/>
      <c r="ENG14" s="93"/>
      <c r="ENH14" s="93"/>
      <c r="ENI14" s="93"/>
      <c r="ENJ14" s="93"/>
      <c r="ENK14" s="93"/>
      <c r="ENL14" s="93"/>
      <c r="ENM14" s="93"/>
      <c r="ENN14" s="93"/>
      <c r="ENO14" s="93"/>
      <c r="ENP14" s="93"/>
      <c r="ENQ14" s="93"/>
      <c r="ENR14" s="93"/>
      <c r="ENS14" s="93"/>
      <c r="ENT14" s="93"/>
      <c r="ENU14" s="93"/>
      <c r="ENV14" s="93"/>
      <c r="ENW14" s="93"/>
      <c r="ENX14" s="93"/>
      <c r="ENY14" s="93"/>
      <c r="ENZ14" s="93"/>
      <c r="EOA14" s="93"/>
      <c r="EOB14" s="93"/>
      <c r="EOC14" s="93"/>
      <c r="EOD14" s="93"/>
      <c r="EOE14" s="93"/>
      <c r="EOF14" s="93"/>
      <c r="EOG14" s="93"/>
      <c r="EOH14" s="93"/>
      <c r="EOI14" s="93"/>
      <c r="EOJ14" s="93"/>
      <c r="EOK14" s="93"/>
      <c r="EOL14" s="93"/>
      <c r="EOM14" s="93"/>
      <c r="EON14" s="93"/>
      <c r="EOO14" s="93"/>
      <c r="EOP14" s="93"/>
      <c r="EOQ14" s="93"/>
      <c r="EOR14" s="93"/>
      <c r="EOS14" s="93"/>
      <c r="EOT14" s="93"/>
      <c r="EOU14" s="93"/>
      <c r="EOV14" s="93"/>
      <c r="EOW14" s="93"/>
      <c r="EOX14" s="93"/>
      <c r="EOY14" s="93"/>
      <c r="EOZ14" s="93"/>
      <c r="EPA14" s="93"/>
      <c r="EPB14" s="93"/>
      <c r="EPC14" s="93"/>
      <c r="EPD14" s="93"/>
      <c r="EPE14" s="93"/>
      <c r="EPF14" s="93"/>
      <c r="EPG14" s="93"/>
      <c r="EPH14" s="93"/>
      <c r="EPI14" s="93"/>
      <c r="EPJ14" s="93"/>
      <c r="EPK14" s="93"/>
      <c r="EPL14" s="93"/>
      <c r="EPM14" s="93"/>
      <c r="EPN14" s="93"/>
      <c r="EPO14" s="93"/>
      <c r="EPP14" s="93"/>
      <c r="EPQ14" s="93"/>
      <c r="EPR14" s="93"/>
      <c r="EPS14" s="93"/>
      <c r="EPT14" s="93"/>
      <c r="EPU14" s="93"/>
      <c r="EPV14" s="93"/>
      <c r="EPW14" s="93"/>
      <c r="EPX14" s="93"/>
      <c r="EPY14" s="93"/>
      <c r="EPZ14" s="93"/>
      <c r="EQA14" s="93"/>
      <c r="EQB14" s="93"/>
      <c r="EQC14" s="93"/>
      <c r="EQD14" s="93"/>
      <c r="EQE14" s="93"/>
      <c r="EQF14" s="93"/>
      <c r="EQG14" s="93"/>
      <c r="EQH14" s="93"/>
      <c r="EQI14" s="93"/>
      <c r="EQJ14" s="93"/>
      <c r="EQK14" s="93"/>
      <c r="EQL14" s="93"/>
      <c r="EQM14" s="93"/>
      <c r="EQN14" s="93"/>
      <c r="EQO14" s="93"/>
      <c r="EQP14" s="93"/>
      <c r="EQQ14" s="93"/>
      <c r="EQR14" s="93"/>
      <c r="EQS14" s="93"/>
      <c r="EQT14" s="93"/>
      <c r="EQU14" s="93"/>
      <c r="EQV14" s="93"/>
      <c r="EQW14" s="93"/>
      <c r="EQX14" s="93"/>
      <c r="EQY14" s="93"/>
      <c r="EQZ14" s="93"/>
      <c r="ERA14" s="93"/>
      <c r="ERB14" s="93"/>
      <c r="ERC14" s="93"/>
      <c r="ERD14" s="93"/>
      <c r="ERE14" s="93"/>
      <c r="ERF14" s="93"/>
      <c r="ERG14" s="93"/>
      <c r="ERH14" s="93"/>
      <c r="ERI14" s="93"/>
      <c r="ERJ14" s="93"/>
      <c r="ERK14" s="93"/>
      <c r="ERL14" s="93"/>
      <c r="ERM14" s="93"/>
      <c r="ERN14" s="93"/>
      <c r="ERO14" s="93"/>
      <c r="ERP14" s="93"/>
      <c r="ERQ14" s="93"/>
      <c r="ERR14" s="93"/>
      <c r="ERS14" s="93"/>
      <c r="ERT14" s="93"/>
      <c r="ERU14" s="93"/>
      <c r="ERV14" s="93"/>
      <c r="ERW14" s="93"/>
      <c r="ERX14" s="93"/>
      <c r="ERY14" s="93"/>
      <c r="ERZ14" s="93"/>
      <c r="ESA14" s="93"/>
      <c r="ESB14" s="93"/>
      <c r="ESC14" s="93"/>
      <c r="ESD14" s="93"/>
      <c r="ESE14" s="93"/>
      <c r="ESF14" s="93"/>
      <c r="ESG14" s="93"/>
      <c r="ESH14" s="93"/>
      <c r="ESI14" s="93"/>
      <c r="ESJ14" s="93"/>
      <c r="ESK14" s="93"/>
      <c r="ESL14" s="93"/>
      <c r="ESM14" s="93"/>
      <c r="ESN14" s="93"/>
      <c r="ESO14" s="93"/>
      <c r="ESP14" s="93"/>
      <c r="ESQ14" s="93"/>
      <c r="ESR14" s="93"/>
      <c r="ESS14" s="93"/>
      <c r="EST14" s="93"/>
      <c r="ESU14" s="93"/>
      <c r="ESV14" s="93"/>
      <c r="ESW14" s="93"/>
      <c r="ESX14" s="93"/>
      <c r="ESY14" s="93"/>
      <c r="ESZ14" s="93"/>
      <c r="ETA14" s="93"/>
      <c r="ETB14" s="93"/>
      <c r="ETC14" s="93"/>
      <c r="ETD14" s="93"/>
      <c r="ETE14" s="93"/>
      <c r="ETF14" s="93"/>
      <c r="ETG14" s="93"/>
      <c r="ETH14" s="93"/>
      <c r="ETI14" s="93"/>
      <c r="ETJ14" s="93"/>
      <c r="ETK14" s="93"/>
      <c r="ETL14" s="93"/>
      <c r="ETM14" s="93"/>
      <c r="ETN14" s="93"/>
      <c r="ETO14" s="93"/>
      <c r="ETP14" s="93"/>
      <c r="ETQ14" s="93"/>
      <c r="ETR14" s="93"/>
      <c r="ETS14" s="93"/>
      <c r="ETT14" s="93"/>
      <c r="ETU14" s="93"/>
      <c r="ETV14" s="93"/>
      <c r="ETW14" s="93"/>
      <c r="ETX14" s="93"/>
      <c r="ETY14" s="93"/>
      <c r="ETZ14" s="93"/>
      <c r="EUA14" s="93"/>
      <c r="EUB14" s="93"/>
      <c r="EUC14" s="93"/>
      <c r="EUD14" s="93"/>
      <c r="EUE14" s="93"/>
      <c r="EUF14" s="93"/>
      <c r="EUG14" s="93"/>
      <c r="EUH14" s="93"/>
      <c r="EUI14" s="93"/>
      <c r="EUJ14" s="93"/>
      <c r="EUK14" s="93"/>
      <c r="EUL14" s="93"/>
      <c r="EUM14" s="93"/>
      <c r="EUN14" s="93"/>
      <c r="EUO14" s="93"/>
      <c r="EUP14" s="93"/>
      <c r="EUQ14" s="93"/>
      <c r="EUR14" s="93"/>
      <c r="EUS14" s="93"/>
      <c r="EUT14" s="93"/>
      <c r="EUU14" s="93"/>
      <c r="EUV14" s="93"/>
      <c r="EUW14" s="93"/>
      <c r="EUX14" s="93"/>
      <c r="EUY14" s="93"/>
      <c r="EUZ14" s="93"/>
      <c r="EVA14" s="93"/>
      <c r="EVB14" s="93"/>
      <c r="EVC14" s="93"/>
      <c r="EVD14" s="93"/>
      <c r="EVE14" s="93"/>
      <c r="EVF14" s="93"/>
      <c r="EVG14" s="93"/>
      <c r="EVH14" s="93"/>
      <c r="EVI14" s="93"/>
      <c r="EVJ14" s="93"/>
      <c r="EVK14" s="93"/>
      <c r="EVL14" s="93"/>
      <c r="EVM14" s="93"/>
      <c r="EVN14" s="93"/>
      <c r="EVO14" s="93"/>
      <c r="EVP14" s="93"/>
      <c r="EVQ14" s="93"/>
      <c r="EVR14" s="93"/>
      <c r="EVS14" s="93"/>
      <c r="EVT14" s="93"/>
      <c r="EVU14" s="93"/>
      <c r="EVV14" s="93"/>
      <c r="EVW14" s="93"/>
      <c r="EVX14" s="93"/>
      <c r="EVY14" s="93"/>
      <c r="EVZ14" s="93"/>
      <c r="EWA14" s="93"/>
      <c r="EWB14" s="93"/>
      <c r="EWC14" s="93"/>
      <c r="EWD14" s="93"/>
      <c r="EWE14" s="93"/>
      <c r="EWF14" s="93"/>
      <c r="EWG14" s="93"/>
      <c r="EWH14" s="93"/>
      <c r="EWI14" s="93"/>
      <c r="EWJ14" s="93"/>
      <c r="EWK14" s="93"/>
      <c r="EWL14" s="93"/>
      <c r="EWM14" s="93"/>
      <c r="EWN14" s="93"/>
      <c r="EWO14" s="93"/>
      <c r="EWP14" s="93"/>
      <c r="EWQ14" s="93"/>
      <c r="EWR14" s="93"/>
      <c r="EWS14" s="93"/>
      <c r="EWT14" s="93"/>
      <c r="EWU14" s="93"/>
      <c r="EWV14" s="93"/>
      <c r="EWW14" s="93"/>
      <c r="EWX14" s="93"/>
      <c r="EWY14" s="93"/>
      <c r="EWZ14" s="93"/>
      <c r="EXA14" s="93"/>
      <c r="EXB14" s="93"/>
      <c r="EXC14" s="93"/>
      <c r="EXD14" s="93"/>
      <c r="EXE14" s="93"/>
      <c r="EXF14" s="93"/>
      <c r="EXG14" s="93"/>
      <c r="EXH14" s="93"/>
      <c r="EXI14" s="93"/>
      <c r="EXJ14" s="93"/>
      <c r="EXK14" s="93"/>
      <c r="EXL14" s="93"/>
      <c r="EXM14" s="93"/>
      <c r="EXN14" s="93"/>
      <c r="EXO14" s="93"/>
      <c r="EXP14" s="93"/>
      <c r="EXQ14" s="93"/>
      <c r="EXR14" s="93"/>
      <c r="EXS14" s="93"/>
      <c r="EXT14" s="93"/>
      <c r="EXU14" s="93"/>
      <c r="EXV14" s="93"/>
      <c r="EXW14" s="93"/>
      <c r="EXX14" s="93"/>
      <c r="EXY14" s="93"/>
      <c r="EXZ14" s="93"/>
      <c r="EYA14" s="93"/>
      <c r="EYB14" s="93"/>
      <c r="EYC14" s="93"/>
      <c r="EYD14" s="93"/>
      <c r="EYE14" s="93"/>
      <c r="EYF14" s="93"/>
      <c r="EYG14" s="93"/>
      <c r="EYH14" s="93"/>
      <c r="EYI14" s="93"/>
      <c r="EYJ14" s="93"/>
      <c r="EYK14" s="93"/>
      <c r="EYL14" s="93"/>
      <c r="EYM14" s="93"/>
      <c r="EYN14" s="93"/>
      <c r="EYO14" s="93"/>
      <c r="EYP14" s="93"/>
      <c r="EYQ14" s="93"/>
      <c r="EYR14" s="93"/>
      <c r="EYS14" s="93"/>
      <c r="EYT14" s="93"/>
      <c r="EYU14" s="93"/>
      <c r="EYV14" s="93"/>
      <c r="EYW14" s="93"/>
      <c r="EYX14" s="93"/>
      <c r="EYY14" s="93"/>
      <c r="EYZ14" s="93"/>
      <c r="EZA14" s="93"/>
      <c r="EZB14" s="93"/>
      <c r="EZC14" s="93"/>
      <c r="EZD14" s="93"/>
      <c r="EZE14" s="93"/>
      <c r="EZF14" s="93"/>
      <c r="EZG14" s="93"/>
      <c r="EZH14" s="93"/>
      <c r="EZI14" s="93"/>
      <c r="EZJ14" s="93"/>
      <c r="EZK14" s="93"/>
      <c r="EZL14" s="93"/>
      <c r="EZM14" s="93"/>
      <c r="EZN14" s="93"/>
      <c r="EZO14" s="93"/>
      <c r="EZP14" s="93"/>
      <c r="EZQ14" s="93"/>
      <c r="EZR14" s="93"/>
      <c r="EZS14" s="93"/>
      <c r="EZT14" s="93"/>
      <c r="EZU14" s="93"/>
      <c r="EZV14" s="93"/>
      <c r="EZW14" s="93"/>
      <c r="EZX14" s="93"/>
      <c r="EZY14" s="93"/>
      <c r="EZZ14" s="93"/>
      <c r="FAA14" s="93"/>
      <c r="FAB14" s="93"/>
      <c r="FAC14" s="93"/>
      <c r="FAD14" s="93"/>
      <c r="FAE14" s="93"/>
      <c r="FAF14" s="93"/>
      <c r="FAG14" s="93"/>
      <c r="FAH14" s="93"/>
      <c r="FAI14" s="93"/>
      <c r="FAJ14" s="93"/>
      <c r="FAK14" s="93"/>
      <c r="FAL14" s="93"/>
      <c r="FAM14" s="93"/>
      <c r="FAN14" s="93"/>
      <c r="FAO14" s="93"/>
      <c r="FAP14" s="93"/>
      <c r="FAQ14" s="93"/>
      <c r="FAR14" s="93"/>
      <c r="FAS14" s="93"/>
      <c r="FAT14" s="93"/>
      <c r="FAU14" s="93"/>
      <c r="FAV14" s="93"/>
      <c r="FAW14" s="93"/>
      <c r="FAX14" s="93"/>
      <c r="FAY14" s="93"/>
      <c r="FAZ14" s="93"/>
      <c r="FBA14" s="93"/>
      <c r="FBB14" s="93"/>
      <c r="FBC14" s="93"/>
      <c r="FBD14" s="93"/>
      <c r="FBE14" s="93"/>
      <c r="FBF14" s="93"/>
      <c r="FBG14" s="93"/>
      <c r="FBH14" s="93"/>
      <c r="FBI14" s="93"/>
      <c r="FBJ14" s="93"/>
      <c r="FBK14" s="93"/>
      <c r="FBL14" s="93"/>
      <c r="FBM14" s="93"/>
      <c r="FBN14" s="93"/>
      <c r="FBO14" s="93"/>
      <c r="FBP14" s="93"/>
      <c r="FBQ14" s="93"/>
      <c r="FBR14" s="93"/>
      <c r="FBS14" s="93"/>
      <c r="FBT14" s="93"/>
      <c r="FBU14" s="93"/>
      <c r="FBV14" s="93"/>
      <c r="FBW14" s="93"/>
      <c r="FBX14" s="93"/>
      <c r="FBY14" s="93"/>
      <c r="FBZ14" s="93"/>
      <c r="FCA14" s="93"/>
      <c r="FCB14" s="93"/>
      <c r="FCC14" s="93"/>
      <c r="FCD14" s="93"/>
      <c r="FCE14" s="93"/>
      <c r="FCF14" s="93"/>
      <c r="FCG14" s="93"/>
      <c r="FCH14" s="93"/>
      <c r="FCI14" s="93"/>
      <c r="FCJ14" s="93"/>
      <c r="FCK14" s="93"/>
      <c r="FCL14" s="93"/>
      <c r="FCM14" s="93"/>
      <c r="FCN14" s="93"/>
      <c r="FCO14" s="93"/>
      <c r="FCP14" s="93"/>
      <c r="FCQ14" s="93"/>
      <c r="FCR14" s="93"/>
      <c r="FCS14" s="93"/>
      <c r="FCT14" s="93"/>
      <c r="FCU14" s="93"/>
      <c r="FCV14" s="93"/>
      <c r="FCW14" s="93"/>
      <c r="FCX14" s="93"/>
      <c r="FCY14" s="93"/>
      <c r="FCZ14" s="93"/>
      <c r="FDA14" s="93"/>
      <c r="FDB14" s="93"/>
      <c r="FDC14" s="93"/>
      <c r="FDD14" s="93"/>
      <c r="FDE14" s="93"/>
      <c r="FDF14" s="93"/>
      <c r="FDG14" s="93"/>
      <c r="FDH14" s="93"/>
      <c r="FDI14" s="93"/>
      <c r="FDJ14" s="93"/>
      <c r="FDK14" s="93"/>
      <c r="FDL14" s="93"/>
      <c r="FDM14" s="93"/>
      <c r="FDN14" s="93"/>
      <c r="FDO14" s="93"/>
      <c r="FDP14" s="93"/>
      <c r="FDQ14" s="93"/>
      <c r="FDR14" s="93"/>
      <c r="FDS14" s="93"/>
      <c r="FDT14" s="93"/>
      <c r="FDU14" s="93"/>
      <c r="FDV14" s="93"/>
      <c r="FDW14" s="93"/>
      <c r="FDX14" s="93"/>
      <c r="FDY14" s="93"/>
      <c r="FDZ14" s="93"/>
      <c r="FEA14" s="93"/>
      <c r="FEB14" s="93"/>
      <c r="FEC14" s="93"/>
      <c r="FED14" s="93"/>
      <c r="FEE14" s="93"/>
      <c r="FEF14" s="93"/>
      <c r="FEG14" s="93"/>
      <c r="FEH14" s="93"/>
      <c r="FEI14" s="93"/>
      <c r="FEJ14" s="93"/>
      <c r="FEK14" s="93"/>
      <c r="FEL14" s="93"/>
      <c r="FEM14" s="93"/>
      <c r="FEN14" s="93"/>
      <c r="FEO14" s="93"/>
      <c r="FEP14" s="93"/>
      <c r="FEQ14" s="93"/>
      <c r="FER14" s="93"/>
      <c r="FES14" s="93"/>
      <c r="FET14" s="93"/>
      <c r="FEU14" s="93"/>
      <c r="FEV14" s="93"/>
      <c r="FEW14" s="93"/>
      <c r="FEX14" s="93"/>
      <c r="FEY14" s="93"/>
      <c r="FEZ14" s="93"/>
      <c r="FFA14" s="93"/>
      <c r="FFB14" s="93"/>
      <c r="FFC14" s="93"/>
      <c r="FFD14" s="93"/>
      <c r="FFE14" s="93"/>
      <c r="FFF14" s="93"/>
      <c r="FFG14" s="93"/>
      <c r="FFH14" s="93"/>
      <c r="FFI14" s="93"/>
      <c r="FFJ14" s="93"/>
      <c r="FFK14" s="93"/>
      <c r="FFL14" s="93"/>
      <c r="FFM14" s="93"/>
      <c r="FFN14" s="93"/>
      <c r="FFO14" s="93"/>
      <c r="FFP14" s="93"/>
      <c r="FFQ14" s="93"/>
      <c r="FFR14" s="93"/>
      <c r="FFS14" s="93"/>
      <c r="FFT14" s="93"/>
      <c r="FFU14" s="93"/>
      <c r="FFV14" s="93"/>
      <c r="FFW14" s="93"/>
      <c r="FFX14" s="93"/>
      <c r="FFY14" s="93"/>
      <c r="FFZ14" s="93"/>
      <c r="FGA14" s="93"/>
      <c r="FGB14" s="93"/>
      <c r="FGC14" s="93"/>
      <c r="FGD14" s="93"/>
      <c r="FGE14" s="93"/>
      <c r="FGF14" s="93"/>
      <c r="FGG14" s="93"/>
      <c r="FGH14" s="93"/>
      <c r="FGI14" s="93"/>
      <c r="FGJ14" s="93"/>
      <c r="FGK14" s="93"/>
      <c r="FGL14" s="93"/>
      <c r="FGM14" s="93"/>
      <c r="FGN14" s="93"/>
      <c r="FGO14" s="93"/>
      <c r="FGP14" s="93"/>
      <c r="FGQ14" s="93"/>
      <c r="FGR14" s="93"/>
      <c r="FGS14" s="93"/>
      <c r="FGT14" s="93"/>
      <c r="FGU14" s="93"/>
      <c r="FGV14" s="93"/>
      <c r="FGW14" s="93"/>
      <c r="FGX14" s="93"/>
      <c r="FGY14" s="93"/>
      <c r="FGZ14" s="93"/>
      <c r="FHA14" s="93"/>
      <c r="FHB14" s="93"/>
      <c r="FHC14" s="93"/>
      <c r="FHD14" s="93"/>
      <c r="FHE14" s="93"/>
      <c r="FHF14" s="93"/>
      <c r="FHG14" s="93"/>
      <c r="FHH14" s="93"/>
      <c r="FHI14" s="93"/>
      <c r="FHJ14" s="93"/>
      <c r="FHK14" s="93"/>
      <c r="FHL14" s="93"/>
      <c r="FHM14" s="93"/>
      <c r="FHN14" s="93"/>
      <c r="FHO14" s="93"/>
      <c r="FHP14" s="93"/>
      <c r="FHQ14" s="93"/>
      <c r="FHR14" s="93"/>
      <c r="FHS14" s="93"/>
      <c r="FHT14" s="93"/>
      <c r="FHU14" s="93"/>
      <c r="FHV14" s="93"/>
      <c r="FHW14" s="93"/>
      <c r="FHX14" s="93"/>
      <c r="FHY14" s="93"/>
      <c r="FHZ14" s="93"/>
      <c r="FIA14" s="93"/>
      <c r="FIB14" s="93"/>
      <c r="FIC14" s="93"/>
      <c r="FID14" s="93"/>
      <c r="FIE14" s="93"/>
      <c r="FIF14" s="93"/>
      <c r="FIG14" s="93"/>
      <c r="FIH14" s="93"/>
      <c r="FII14" s="93"/>
      <c r="FIJ14" s="93"/>
      <c r="FIK14" s="93"/>
      <c r="FIL14" s="93"/>
      <c r="FIM14" s="93"/>
      <c r="FIN14" s="93"/>
      <c r="FIO14" s="93"/>
      <c r="FIP14" s="93"/>
      <c r="FIQ14" s="93"/>
      <c r="FIR14" s="93"/>
      <c r="FIS14" s="93"/>
      <c r="FIT14" s="93"/>
      <c r="FIU14" s="93"/>
      <c r="FIV14" s="93"/>
      <c r="FIW14" s="93"/>
      <c r="FIX14" s="93"/>
      <c r="FIY14" s="93"/>
      <c r="FIZ14" s="93"/>
      <c r="FJA14" s="93"/>
      <c r="FJB14" s="93"/>
      <c r="FJC14" s="93"/>
      <c r="FJD14" s="93"/>
      <c r="FJE14" s="93"/>
      <c r="FJF14" s="93"/>
      <c r="FJG14" s="93"/>
      <c r="FJH14" s="93"/>
      <c r="FJI14" s="93"/>
      <c r="FJJ14" s="93"/>
      <c r="FJK14" s="93"/>
      <c r="FJL14" s="93"/>
      <c r="FJM14" s="93"/>
      <c r="FJN14" s="93"/>
      <c r="FJO14" s="93"/>
      <c r="FJP14" s="93"/>
      <c r="FJQ14" s="93"/>
      <c r="FJR14" s="93"/>
      <c r="FJS14" s="93"/>
      <c r="FJT14" s="93"/>
      <c r="FJU14" s="93"/>
      <c r="FJV14" s="93"/>
      <c r="FJW14" s="93"/>
      <c r="FJX14" s="93"/>
      <c r="FJY14" s="93"/>
      <c r="FJZ14" s="93"/>
      <c r="FKA14" s="93"/>
      <c r="FKB14" s="93"/>
      <c r="FKC14" s="93"/>
      <c r="FKD14" s="93"/>
      <c r="FKE14" s="93"/>
      <c r="FKF14" s="93"/>
      <c r="FKG14" s="93"/>
      <c r="FKH14" s="93"/>
      <c r="FKI14" s="93"/>
      <c r="FKJ14" s="93"/>
      <c r="FKK14" s="93"/>
      <c r="FKL14" s="93"/>
      <c r="FKM14" s="93"/>
      <c r="FKN14" s="93"/>
      <c r="FKO14" s="93"/>
      <c r="FKP14" s="93"/>
      <c r="FKQ14" s="93"/>
      <c r="FKR14" s="93"/>
      <c r="FKS14" s="93"/>
      <c r="FKT14" s="93"/>
      <c r="FKU14" s="93"/>
      <c r="FKV14" s="93"/>
      <c r="FKW14" s="93"/>
      <c r="FKX14" s="93"/>
      <c r="FKY14" s="93"/>
      <c r="FKZ14" s="93"/>
      <c r="FLA14" s="93"/>
      <c r="FLB14" s="93"/>
      <c r="FLC14" s="93"/>
      <c r="FLD14" s="93"/>
      <c r="FLE14" s="93"/>
      <c r="FLF14" s="93"/>
      <c r="FLG14" s="93"/>
      <c r="FLH14" s="93"/>
      <c r="FLI14" s="93"/>
      <c r="FLJ14" s="93"/>
      <c r="FLK14" s="93"/>
      <c r="FLL14" s="93"/>
      <c r="FLM14" s="93"/>
      <c r="FLN14" s="93"/>
      <c r="FLO14" s="93"/>
      <c r="FLP14" s="93"/>
      <c r="FLQ14" s="93"/>
      <c r="FLR14" s="93"/>
      <c r="FLS14" s="93"/>
      <c r="FLT14" s="93"/>
      <c r="FLU14" s="93"/>
      <c r="FLV14" s="93"/>
      <c r="FLW14" s="93"/>
      <c r="FLX14" s="93"/>
      <c r="FLY14" s="93"/>
      <c r="FLZ14" s="93"/>
      <c r="FMA14" s="93"/>
      <c r="FMB14" s="93"/>
      <c r="FMC14" s="93"/>
      <c r="FMD14" s="93"/>
      <c r="FME14" s="93"/>
      <c r="FMF14" s="93"/>
      <c r="FMG14" s="93"/>
      <c r="FMH14" s="93"/>
      <c r="FMI14" s="93"/>
      <c r="FMJ14" s="93"/>
      <c r="FMK14" s="93"/>
      <c r="FML14" s="93"/>
      <c r="FMM14" s="93"/>
      <c r="FMN14" s="93"/>
      <c r="FMO14" s="93"/>
      <c r="FMP14" s="93"/>
      <c r="FMQ14" s="93"/>
      <c r="FMR14" s="93"/>
      <c r="FMS14" s="93"/>
      <c r="FMT14" s="93"/>
      <c r="FMU14" s="93"/>
      <c r="FMV14" s="93"/>
      <c r="FMW14" s="93"/>
      <c r="FMX14" s="93"/>
      <c r="FMY14" s="93"/>
      <c r="FMZ14" s="93"/>
      <c r="FNA14" s="93"/>
      <c r="FNB14" s="93"/>
      <c r="FNC14" s="93"/>
      <c r="FND14" s="93"/>
      <c r="FNE14" s="93"/>
      <c r="FNF14" s="93"/>
      <c r="FNG14" s="93"/>
      <c r="FNH14" s="93"/>
      <c r="FNI14" s="93"/>
      <c r="FNJ14" s="93"/>
      <c r="FNK14" s="93"/>
      <c r="FNL14" s="93"/>
      <c r="FNM14" s="93"/>
      <c r="FNN14" s="93"/>
      <c r="FNO14" s="93"/>
      <c r="FNP14" s="93"/>
      <c r="FNQ14" s="93"/>
      <c r="FNR14" s="93"/>
      <c r="FNS14" s="93"/>
      <c r="FNT14" s="93"/>
      <c r="FNU14" s="93"/>
      <c r="FNV14" s="93"/>
      <c r="FNW14" s="93"/>
      <c r="FNX14" s="93"/>
      <c r="FNY14" s="93"/>
      <c r="FNZ14" s="93"/>
      <c r="FOA14" s="93"/>
      <c r="FOB14" s="93"/>
      <c r="FOC14" s="93"/>
      <c r="FOD14" s="93"/>
      <c r="FOE14" s="93"/>
      <c r="FOF14" s="93"/>
      <c r="FOG14" s="93"/>
      <c r="FOH14" s="93"/>
      <c r="FOI14" s="93"/>
      <c r="FOJ14" s="93"/>
      <c r="FOK14" s="93"/>
      <c r="FOL14" s="93"/>
      <c r="FOM14" s="93"/>
      <c r="FON14" s="93"/>
      <c r="FOO14" s="93"/>
      <c r="FOP14" s="93"/>
      <c r="FOQ14" s="93"/>
      <c r="FOR14" s="93"/>
      <c r="FOS14" s="93"/>
      <c r="FOT14" s="93"/>
      <c r="FOU14" s="93"/>
      <c r="FOV14" s="93"/>
      <c r="FOW14" s="93"/>
      <c r="FOX14" s="93"/>
      <c r="FOY14" s="93"/>
      <c r="FOZ14" s="93"/>
      <c r="FPA14" s="93"/>
      <c r="FPB14" s="93"/>
      <c r="FPC14" s="93"/>
      <c r="FPD14" s="93"/>
      <c r="FPE14" s="93"/>
      <c r="FPF14" s="93"/>
      <c r="FPG14" s="93"/>
      <c r="FPH14" s="93"/>
      <c r="FPI14" s="93"/>
      <c r="FPJ14" s="93"/>
      <c r="FPK14" s="93"/>
      <c r="FPL14" s="93"/>
      <c r="FPM14" s="93"/>
      <c r="FPN14" s="93"/>
      <c r="FPO14" s="93"/>
      <c r="FPP14" s="93"/>
      <c r="FPQ14" s="93"/>
      <c r="FPR14" s="93"/>
      <c r="FPS14" s="93"/>
      <c r="FPT14" s="93"/>
      <c r="FPU14" s="93"/>
      <c r="FPV14" s="93"/>
      <c r="FPW14" s="93"/>
      <c r="FPX14" s="93"/>
      <c r="FPY14" s="93"/>
      <c r="FPZ14" s="93"/>
      <c r="FQA14" s="93"/>
      <c r="FQB14" s="93"/>
      <c r="FQC14" s="93"/>
      <c r="FQD14" s="93"/>
      <c r="FQE14" s="93"/>
      <c r="FQF14" s="93"/>
      <c r="FQG14" s="93"/>
      <c r="FQH14" s="93"/>
      <c r="FQI14" s="93"/>
      <c r="FQJ14" s="93"/>
      <c r="FQK14" s="93"/>
      <c r="FQL14" s="93"/>
      <c r="FQM14" s="93"/>
      <c r="FQN14" s="93"/>
      <c r="FQO14" s="93"/>
      <c r="FQP14" s="93"/>
      <c r="FQQ14" s="93"/>
      <c r="FQR14" s="93"/>
      <c r="FQS14" s="93"/>
      <c r="FQT14" s="93"/>
      <c r="FQU14" s="93"/>
      <c r="FQV14" s="93"/>
      <c r="FQW14" s="93"/>
      <c r="FQX14" s="93"/>
      <c r="FQY14" s="93"/>
      <c r="FQZ14" s="93"/>
      <c r="FRA14" s="93"/>
      <c r="FRB14" s="93"/>
      <c r="FRC14" s="93"/>
      <c r="FRD14" s="93"/>
      <c r="FRE14" s="93"/>
      <c r="FRF14" s="93"/>
      <c r="FRG14" s="93"/>
      <c r="FRH14" s="93"/>
      <c r="FRI14" s="93"/>
      <c r="FRJ14" s="93"/>
      <c r="FRK14" s="93"/>
      <c r="FRL14" s="93"/>
      <c r="FRM14" s="93"/>
      <c r="FRN14" s="93"/>
      <c r="FRO14" s="93"/>
      <c r="FRP14" s="93"/>
      <c r="FRQ14" s="93"/>
      <c r="FRR14" s="93"/>
      <c r="FRS14" s="93"/>
      <c r="FRT14" s="93"/>
      <c r="FRU14" s="93"/>
      <c r="FRV14" s="93"/>
      <c r="FRW14" s="93"/>
      <c r="FRX14" s="93"/>
      <c r="FRY14" s="93"/>
      <c r="FRZ14" s="93"/>
      <c r="FSA14" s="93"/>
      <c r="FSB14" s="93"/>
      <c r="FSC14" s="93"/>
      <c r="FSD14" s="93"/>
      <c r="FSE14" s="93"/>
      <c r="FSF14" s="93"/>
      <c r="FSG14" s="93"/>
      <c r="FSH14" s="93"/>
      <c r="FSI14" s="93"/>
      <c r="FSJ14" s="93"/>
      <c r="FSK14" s="93"/>
      <c r="FSL14" s="93"/>
      <c r="FSM14" s="93"/>
      <c r="FSN14" s="93"/>
      <c r="FSO14" s="93"/>
      <c r="FSP14" s="93"/>
      <c r="FSQ14" s="93"/>
      <c r="FSR14" s="93"/>
      <c r="FSS14" s="93"/>
      <c r="FST14" s="93"/>
      <c r="FSU14" s="93"/>
      <c r="FSV14" s="93"/>
      <c r="FSW14" s="93"/>
      <c r="FSX14" s="93"/>
      <c r="FSY14" s="93"/>
      <c r="FSZ14" s="93"/>
      <c r="FTA14" s="93"/>
      <c r="FTB14" s="93"/>
      <c r="FTC14" s="93"/>
      <c r="FTD14" s="93"/>
      <c r="FTE14" s="93"/>
      <c r="FTF14" s="93"/>
      <c r="FTG14" s="93"/>
      <c r="FTH14" s="93"/>
      <c r="FTI14" s="93"/>
      <c r="FTJ14" s="93"/>
      <c r="FTK14" s="93"/>
      <c r="FTL14" s="93"/>
      <c r="FTM14" s="93"/>
      <c r="FTN14" s="93"/>
      <c r="FTO14" s="93"/>
      <c r="FTP14" s="93"/>
      <c r="FTQ14" s="93"/>
      <c r="FTR14" s="93"/>
      <c r="FTS14" s="93"/>
      <c r="FTT14" s="93"/>
      <c r="FTU14" s="93"/>
      <c r="FTV14" s="93"/>
      <c r="FTW14" s="93"/>
      <c r="FTX14" s="93"/>
      <c r="FTY14" s="93"/>
      <c r="FTZ14" s="93"/>
      <c r="FUA14" s="93"/>
      <c r="FUB14" s="93"/>
      <c r="FUC14" s="93"/>
      <c r="FUD14" s="93"/>
      <c r="FUE14" s="93"/>
      <c r="FUF14" s="93"/>
      <c r="FUG14" s="93"/>
      <c r="FUH14" s="93"/>
      <c r="FUI14" s="93"/>
      <c r="FUJ14" s="93"/>
      <c r="FUK14" s="93"/>
      <c r="FUL14" s="93"/>
      <c r="FUM14" s="93"/>
      <c r="FUN14" s="93"/>
      <c r="FUO14" s="93"/>
      <c r="FUP14" s="93"/>
      <c r="FUQ14" s="93"/>
      <c r="FUR14" s="93"/>
      <c r="FUS14" s="93"/>
      <c r="FUT14" s="93"/>
      <c r="FUU14" s="93"/>
      <c r="FUV14" s="93"/>
      <c r="FUW14" s="93"/>
      <c r="FUX14" s="93"/>
      <c r="FUY14" s="93"/>
      <c r="FUZ14" s="93"/>
      <c r="FVA14" s="93"/>
      <c r="FVB14" s="93"/>
      <c r="FVC14" s="93"/>
      <c r="FVD14" s="93"/>
      <c r="FVE14" s="93"/>
      <c r="FVF14" s="93"/>
      <c r="FVG14" s="93"/>
      <c r="FVH14" s="93"/>
      <c r="FVI14" s="93"/>
      <c r="FVJ14" s="93"/>
      <c r="FVK14" s="93"/>
      <c r="FVL14" s="93"/>
      <c r="FVM14" s="93"/>
      <c r="FVN14" s="93"/>
      <c r="FVO14" s="93"/>
      <c r="FVP14" s="93"/>
      <c r="FVQ14" s="93"/>
      <c r="FVR14" s="93"/>
      <c r="FVS14" s="93"/>
      <c r="FVT14" s="93"/>
      <c r="FVU14" s="93"/>
      <c r="FVV14" s="93"/>
      <c r="FVW14" s="93"/>
      <c r="FVX14" s="93"/>
      <c r="FVY14" s="93"/>
      <c r="FVZ14" s="93"/>
      <c r="FWA14" s="93"/>
      <c r="FWB14" s="93"/>
      <c r="FWC14" s="93"/>
      <c r="FWD14" s="93"/>
      <c r="FWE14" s="93"/>
      <c r="FWF14" s="93"/>
      <c r="FWG14" s="93"/>
      <c r="FWH14" s="93"/>
      <c r="FWI14" s="93"/>
      <c r="FWJ14" s="93"/>
      <c r="FWK14" s="93"/>
      <c r="FWL14" s="93"/>
      <c r="FWM14" s="93"/>
      <c r="FWN14" s="93"/>
      <c r="FWO14" s="93"/>
      <c r="FWP14" s="93"/>
      <c r="FWQ14" s="93"/>
      <c r="FWR14" s="93"/>
      <c r="FWS14" s="93"/>
      <c r="FWT14" s="93"/>
      <c r="FWU14" s="93"/>
      <c r="FWV14" s="93"/>
      <c r="FWW14" s="93"/>
      <c r="FWX14" s="93"/>
      <c r="FWY14" s="93"/>
      <c r="FWZ14" s="93"/>
      <c r="FXA14" s="93"/>
      <c r="FXB14" s="93"/>
      <c r="FXC14" s="93"/>
      <c r="FXD14" s="93"/>
      <c r="FXE14" s="93"/>
      <c r="FXF14" s="93"/>
      <c r="FXG14" s="93"/>
      <c r="FXH14" s="93"/>
      <c r="FXI14" s="93"/>
      <c r="FXJ14" s="93"/>
      <c r="FXK14" s="93"/>
      <c r="FXL14" s="93"/>
      <c r="FXM14" s="93"/>
      <c r="FXN14" s="93"/>
      <c r="FXO14" s="93"/>
      <c r="FXP14" s="93"/>
      <c r="FXQ14" s="93"/>
      <c r="FXR14" s="93"/>
      <c r="FXS14" s="93"/>
      <c r="FXT14" s="93"/>
      <c r="FXU14" s="93"/>
      <c r="FXV14" s="93"/>
      <c r="FXW14" s="93"/>
      <c r="FXX14" s="93"/>
      <c r="FXY14" s="93"/>
      <c r="FXZ14" s="93"/>
      <c r="FYA14" s="93"/>
      <c r="FYB14" s="93"/>
      <c r="FYC14" s="93"/>
      <c r="FYD14" s="93"/>
      <c r="FYE14" s="93"/>
      <c r="FYF14" s="93"/>
      <c r="FYG14" s="93"/>
      <c r="FYH14" s="93"/>
      <c r="FYI14" s="93"/>
      <c r="FYJ14" s="93"/>
      <c r="FYK14" s="93"/>
      <c r="FYL14" s="93"/>
      <c r="FYM14" s="93"/>
      <c r="FYN14" s="93"/>
      <c r="FYO14" s="93"/>
      <c r="FYP14" s="93"/>
      <c r="FYQ14" s="93"/>
      <c r="FYR14" s="93"/>
      <c r="FYS14" s="93"/>
      <c r="FYT14" s="93"/>
      <c r="FYU14" s="93"/>
      <c r="FYV14" s="93"/>
      <c r="FYW14" s="93"/>
      <c r="FYX14" s="93"/>
      <c r="FYY14" s="93"/>
      <c r="FYZ14" s="93"/>
      <c r="FZA14" s="93"/>
      <c r="FZB14" s="93"/>
      <c r="FZC14" s="93"/>
      <c r="FZD14" s="93"/>
      <c r="FZE14" s="93"/>
      <c r="FZF14" s="93"/>
      <c r="FZG14" s="93"/>
      <c r="FZH14" s="93"/>
      <c r="FZI14" s="93"/>
      <c r="FZJ14" s="93"/>
      <c r="FZK14" s="93"/>
      <c r="FZL14" s="93"/>
      <c r="FZM14" s="93"/>
      <c r="FZN14" s="93"/>
      <c r="FZO14" s="93"/>
      <c r="FZP14" s="93"/>
      <c r="FZQ14" s="93"/>
      <c r="FZR14" s="93"/>
      <c r="FZS14" s="93"/>
      <c r="FZT14" s="93"/>
      <c r="FZU14" s="93"/>
      <c r="FZV14" s="93"/>
      <c r="FZW14" s="93"/>
      <c r="FZX14" s="93"/>
      <c r="FZY14" s="93"/>
      <c r="FZZ14" s="93"/>
      <c r="GAA14" s="93"/>
      <c r="GAB14" s="93"/>
      <c r="GAC14" s="93"/>
      <c r="GAD14" s="93"/>
      <c r="GAE14" s="93"/>
      <c r="GAF14" s="93"/>
      <c r="GAG14" s="93"/>
      <c r="GAH14" s="93"/>
      <c r="GAI14" s="93"/>
      <c r="GAJ14" s="93"/>
      <c r="GAK14" s="93"/>
      <c r="GAL14" s="93"/>
      <c r="GAM14" s="93"/>
      <c r="GAN14" s="93"/>
      <c r="GAO14" s="93"/>
      <c r="GAP14" s="93"/>
      <c r="GAQ14" s="93"/>
      <c r="GAR14" s="93"/>
      <c r="GAS14" s="93"/>
      <c r="GAT14" s="93"/>
      <c r="GAU14" s="93"/>
      <c r="GAV14" s="93"/>
      <c r="GAW14" s="93"/>
      <c r="GAX14" s="93"/>
      <c r="GAY14" s="93"/>
      <c r="GAZ14" s="93"/>
      <c r="GBA14" s="93"/>
      <c r="GBB14" s="93"/>
      <c r="GBC14" s="93"/>
      <c r="GBD14" s="93"/>
      <c r="GBE14" s="93"/>
      <c r="GBF14" s="93"/>
      <c r="GBG14" s="93"/>
      <c r="GBH14" s="93"/>
      <c r="GBI14" s="93"/>
      <c r="GBJ14" s="93"/>
      <c r="GBK14" s="93"/>
      <c r="GBL14" s="93"/>
      <c r="GBM14" s="93"/>
      <c r="GBN14" s="93"/>
      <c r="GBO14" s="93"/>
      <c r="GBP14" s="93"/>
      <c r="GBQ14" s="93"/>
      <c r="GBR14" s="93"/>
      <c r="GBS14" s="93"/>
      <c r="GBT14" s="93"/>
      <c r="GBU14" s="93"/>
      <c r="GBV14" s="93"/>
      <c r="GBW14" s="93"/>
      <c r="GBX14" s="93"/>
      <c r="GBY14" s="93"/>
      <c r="GBZ14" s="93"/>
      <c r="GCA14" s="93"/>
      <c r="GCB14" s="93"/>
      <c r="GCC14" s="93"/>
      <c r="GCD14" s="93"/>
      <c r="GCE14" s="93"/>
      <c r="GCF14" s="93"/>
      <c r="GCG14" s="93"/>
      <c r="GCH14" s="93"/>
      <c r="GCI14" s="93"/>
      <c r="GCJ14" s="93"/>
      <c r="GCK14" s="93"/>
      <c r="GCL14" s="93"/>
      <c r="GCM14" s="93"/>
      <c r="GCN14" s="93"/>
      <c r="GCO14" s="93"/>
      <c r="GCP14" s="93"/>
      <c r="GCQ14" s="93"/>
      <c r="GCR14" s="93"/>
      <c r="GCS14" s="93"/>
      <c r="GCT14" s="93"/>
      <c r="GCU14" s="93"/>
      <c r="GCV14" s="93"/>
      <c r="GCW14" s="93"/>
      <c r="GCX14" s="93"/>
      <c r="GCY14" s="93"/>
      <c r="GCZ14" s="93"/>
      <c r="GDA14" s="93"/>
      <c r="GDB14" s="93"/>
      <c r="GDC14" s="93"/>
      <c r="GDD14" s="93"/>
      <c r="GDE14" s="93"/>
      <c r="GDF14" s="93"/>
      <c r="GDG14" s="93"/>
      <c r="GDH14" s="93"/>
      <c r="GDI14" s="93"/>
      <c r="GDJ14" s="93"/>
      <c r="GDK14" s="93"/>
      <c r="GDL14" s="93"/>
      <c r="GDM14" s="93"/>
      <c r="GDN14" s="93"/>
      <c r="GDO14" s="93"/>
      <c r="GDP14" s="93"/>
      <c r="GDQ14" s="93"/>
      <c r="GDR14" s="93"/>
      <c r="GDS14" s="93"/>
      <c r="GDT14" s="93"/>
      <c r="GDU14" s="93"/>
      <c r="GDV14" s="93"/>
      <c r="GDW14" s="93"/>
      <c r="GDX14" s="93"/>
      <c r="GDY14" s="93"/>
      <c r="GDZ14" s="93"/>
      <c r="GEA14" s="93"/>
      <c r="GEB14" s="93"/>
      <c r="GEC14" s="93"/>
      <c r="GED14" s="93"/>
      <c r="GEE14" s="93"/>
      <c r="GEF14" s="93"/>
      <c r="GEG14" s="93"/>
      <c r="GEH14" s="93"/>
      <c r="GEI14" s="93"/>
      <c r="GEJ14" s="93"/>
      <c r="GEK14" s="93"/>
      <c r="GEL14" s="93"/>
      <c r="GEM14" s="93"/>
      <c r="GEN14" s="93"/>
      <c r="GEO14" s="93"/>
      <c r="GEP14" s="93"/>
      <c r="GEQ14" s="93"/>
      <c r="GER14" s="93"/>
      <c r="GES14" s="93"/>
      <c r="GET14" s="93"/>
      <c r="GEU14" s="93"/>
      <c r="GEV14" s="93"/>
      <c r="GEW14" s="93"/>
      <c r="GEX14" s="93"/>
      <c r="GEY14" s="93"/>
      <c r="GEZ14" s="93"/>
      <c r="GFA14" s="93"/>
      <c r="GFB14" s="93"/>
      <c r="GFC14" s="93"/>
      <c r="GFD14" s="93"/>
      <c r="GFE14" s="93"/>
      <c r="GFF14" s="93"/>
      <c r="GFG14" s="93"/>
      <c r="GFH14" s="93"/>
      <c r="GFI14" s="93"/>
      <c r="GFJ14" s="93"/>
      <c r="GFK14" s="93"/>
      <c r="GFL14" s="93"/>
      <c r="GFM14" s="93"/>
      <c r="GFN14" s="93"/>
      <c r="GFO14" s="93"/>
      <c r="GFP14" s="93"/>
      <c r="GFQ14" s="93"/>
      <c r="GFR14" s="93"/>
      <c r="GFS14" s="93"/>
      <c r="GFT14" s="93"/>
      <c r="GFU14" s="93"/>
      <c r="GFV14" s="93"/>
      <c r="GFW14" s="93"/>
      <c r="GFX14" s="93"/>
      <c r="GFY14" s="93"/>
      <c r="GFZ14" s="93"/>
      <c r="GGA14" s="93"/>
      <c r="GGB14" s="93"/>
      <c r="GGC14" s="93"/>
      <c r="GGD14" s="93"/>
      <c r="GGE14" s="93"/>
      <c r="GGF14" s="93"/>
      <c r="GGG14" s="93"/>
      <c r="GGH14" s="93"/>
      <c r="GGI14" s="93"/>
      <c r="GGJ14" s="93"/>
      <c r="GGK14" s="93"/>
      <c r="GGL14" s="93"/>
      <c r="GGM14" s="93"/>
      <c r="GGN14" s="93"/>
      <c r="GGO14" s="93"/>
      <c r="GGP14" s="93"/>
      <c r="GGQ14" s="93"/>
      <c r="GGR14" s="93"/>
      <c r="GGS14" s="93"/>
      <c r="GGT14" s="93"/>
      <c r="GGU14" s="93"/>
      <c r="GGV14" s="93"/>
      <c r="GGW14" s="93"/>
      <c r="GGX14" s="93"/>
      <c r="GGY14" s="93"/>
      <c r="GGZ14" s="93"/>
      <c r="GHA14" s="93"/>
      <c r="GHB14" s="93"/>
      <c r="GHC14" s="93"/>
      <c r="GHD14" s="93"/>
      <c r="GHE14" s="93"/>
      <c r="GHF14" s="93"/>
      <c r="GHG14" s="93"/>
      <c r="GHH14" s="93"/>
      <c r="GHI14" s="93"/>
      <c r="GHJ14" s="93"/>
      <c r="GHK14" s="93"/>
      <c r="GHL14" s="93"/>
      <c r="GHM14" s="93"/>
      <c r="GHN14" s="93"/>
      <c r="GHO14" s="93"/>
      <c r="GHP14" s="93"/>
      <c r="GHQ14" s="93"/>
      <c r="GHR14" s="93"/>
      <c r="GHS14" s="93"/>
      <c r="GHT14" s="93"/>
      <c r="GHU14" s="93"/>
      <c r="GHV14" s="93"/>
      <c r="GHW14" s="93"/>
      <c r="GHX14" s="93"/>
      <c r="GHY14" s="93"/>
      <c r="GHZ14" s="93"/>
      <c r="GIA14" s="93"/>
      <c r="GIB14" s="93"/>
      <c r="GIC14" s="93"/>
      <c r="GID14" s="93"/>
      <c r="GIE14" s="93"/>
      <c r="GIF14" s="93"/>
      <c r="GIG14" s="93"/>
      <c r="GIH14" s="93"/>
      <c r="GII14" s="93"/>
      <c r="GIJ14" s="93"/>
      <c r="GIK14" s="93"/>
      <c r="GIL14" s="93"/>
      <c r="GIM14" s="93"/>
      <c r="GIN14" s="93"/>
      <c r="GIO14" s="93"/>
      <c r="GIP14" s="93"/>
      <c r="GIQ14" s="93"/>
      <c r="GIR14" s="93"/>
      <c r="GIS14" s="93"/>
      <c r="GIT14" s="93"/>
      <c r="GIU14" s="93"/>
      <c r="GIV14" s="93"/>
      <c r="GIW14" s="93"/>
      <c r="GIX14" s="93"/>
      <c r="GIY14" s="93"/>
      <c r="GIZ14" s="93"/>
      <c r="GJA14" s="93"/>
      <c r="GJB14" s="93"/>
      <c r="GJC14" s="93"/>
      <c r="GJD14" s="93"/>
      <c r="GJE14" s="93"/>
      <c r="GJF14" s="93"/>
      <c r="GJG14" s="93"/>
      <c r="GJH14" s="93"/>
      <c r="GJI14" s="93"/>
      <c r="GJJ14" s="93"/>
      <c r="GJK14" s="93"/>
      <c r="GJL14" s="93"/>
      <c r="GJM14" s="93"/>
      <c r="GJN14" s="93"/>
      <c r="GJO14" s="93"/>
      <c r="GJP14" s="93"/>
      <c r="GJQ14" s="93"/>
      <c r="GJR14" s="93"/>
      <c r="GJS14" s="93"/>
      <c r="GJT14" s="93"/>
      <c r="GJU14" s="93"/>
      <c r="GJV14" s="93"/>
      <c r="GJW14" s="93"/>
      <c r="GJX14" s="93"/>
      <c r="GJY14" s="93"/>
      <c r="GJZ14" s="93"/>
      <c r="GKA14" s="93"/>
      <c r="GKB14" s="93"/>
      <c r="GKC14" s="93"/>
      <c r="GKD14" s="93"/>
      <c r="GKE14" s="93"/>
      <c r="GKF14" s="93"/>
      <c r="GKG14" s="93"/>
      <c r="GKH14" s="93"/>
      <c r="GKI14" s="93"/>
      <c r="GKJ14" s="93"/>
      <c r="GKK14" s="93"/>
      <c r="GKL14" s="93"/>
      <c r="GKM14" s="93"/>
      <c r="GKN14" s="93"/>
      <c r="GKO14" s="93"/>
      <c r="GKP14" s="93"/>
      <c r="GKQ14" s="93"/>
      <c r="GKR14" s="93"/>
      <c r="GKS14" s="93"/>
      <c r="GKT14" s="93"/>
      <c r="GKU14" s="93"/>
      <c r="GKV14" s="93"/>
      <c r="GKW14" s="93"/>
      <c r="GKX14" s="93"/>
      <c r="GKY14" s="93"/>
      <c r="GKZ14" s="93"/>
      <c r="GLA14" s="93"/>
      <c r="GLB14" s="93"/>
      <c r="GLC14" s="93"/>
      <c r="GLD14" s="93"/>
      <c r="GLE14" s="93"/>
      <c r="GLF14" s="93"/>
      <c r="GLG14" s="93"/>
      <c r="GLH14" s="93"/>
      <c r="GLI14" s="93"/>
      <c r="GLJ14" s="93"/>
      <c r="GLK14" s="93"/>
      <c r="GLL14" s="93"/>
      <c r="GLM14" s="93"/>
      <c r="GLN14" s="93"/>
      <c r="GLO14" s="93"/>
      <c r="GLP14" s="93"/>
      <c r="GLQ14" s="93"/>
      <c r="GLR14" s="93"/>
      <c r="GLS14" s="93"/>
      <c r="GLT14" s="93"/>
      <c r="GLU14" s="93"/>
      <c r="GLV14" s="93"/>
      <c r="GLW14" s="93"/>
      <c r="GLX14" s="93"/>
      <c r="GLY14" s="93"/>
      <c r="GLZ14" s="93"/>
      <c r="GMA14" s="93"/>
      <c r="GMB14" s="93"/>
      <c r="GMC14" s="93"/>
      <c r="GMD14" s="93"/>
      <c r="GME14" s="93"/>
      <c r="GMF14" s="93"/>
      <c r="GMG14" s="93"/>
      <c r="GMH14" s="93"/>
      <c r="GMI14" s="93"/>
      <c r="GMJ14" s="93"/>
      <c r="GMK14" s="93"/>
      <c r="GML14" s="93"/>
      <c r="GMM14" s="93"/>
      <c r="GMN14" s="93"/>
      <c r="GMO14" s="93"/>
      <c r="GMP14" s="93"/>
      <c r="GMQ14" s="93"/>
      <c r="GMR14" s="93"/>
      <c r="GMS14" s="93"/>
      <c r="GMT14" s="93"/>
      <c r="GMU14" s="93"/>
      <c r="GMV14" s="93"/>
      <c r="GMW14" s="93"/>
      <c r="GMX14" s="93"/>
      <c r="GMY14" s="93"/>
      <c r="GMZ14" s="93"/>
      <c r="GNA14" s="93"/>
      <c r="GNB14" s="93"/>
      <c r="GNC14" s="93"/>
      <c r="GND14" s="93"/>
      <c r="GNE14" s="93"/>
      <c r="GNF14" s="93"/>
      <c r="GNG14" s="93"/>
      <c r="GNH14" s="93"/>
      <c r="GNI14" s="93"/>
      <c r="GNJ14" s="93"/>
      <c r="GNK14" s="93"/>
      <c r="GNL14" s="93"/>
      <c r="GNM14" s="93"/>
      <c r="GNN14" s="93"/>
      <c r="GNO14" s="93"/>
      <c r="GNP14" s="93"/>
      <c r="GNQ14" s="93"/>
      <c r="GNR14" s="93"/>
      <c r="GNS14" s="93"/>
      <c r="GNT14" s="93"/>
      <c r="GNU14" s="93"/>
      <c r="GNV14" s="93"/>
      <c r="GNW14" s="93"/>
      <c r="GNX14" s="93"/>
      <c r="GNY14" s="93"/>
      <c r="GNZ14" s="93"/>
      <c r="GOA14" s="93"/>
      <c r="GOB14" s="93"/>
      <c r="GOC14" s="93"/>
      <c r="GOD14" s="93"/>
      <c r="GOE14" s="93"/>
      <c r="GOF14" s="93"/>
      <c r="GOG14" s="93"/>
      <c r="GOH14" s="93"/>
      <c r="GOI14" s="93"/>
      <c r="GOJ14" s="93"/>
      <c r="GOK14" s="93"/>
      <c r="GOL14" s="93"/>
      <c r="GOM14" s="93"/>
      <c r="GON14" s="93"/>
      <c r="GOO14" s="93"/>
      <c r="GOP14" s="93"/>
      <c r="GOQ14" s="93"/>
      <c r="GOR14" s="93"/>
      <c r="GOS14" s="93"/>
      <c r="GOT14" s="93"/>
      <c r="GOU14" s="93"/>
      <c r="GOV14" s="93"/>
      <c r="GOW14" s="93"/>
      <c r="GOX14" s="93"/>
      <c r="GOY14" s="93"/>
      <c r="GOZ14" s="93"/>
      <c r="GPA14" s="93"/>
      <c r="GPB14" s="93"/>
      <c r="GPC14" s="93"/>
      <c r="GPD14" s="93"/>
      <c r="GPE14" s="93"/>
      <c r="GPF14" s="93"/>
      <c r="GPG14" s="93"/>
      <c r="GPH14" s="93"/>
      <c r="GPI14" s="93"/>
      <c r="GPJ14" s="93"/>
      <c r="GPK14" s="93"/>
      <c r="GPL14" s="93"/>
      <c r="GPM14" s="93"/>
      <c r="GPN14" s="93"/>
      <c r="GPO14" s="93"/>
      <c r="GPP14" s="93"/>
      <c r="GPQ14" s="93"/>
      <c r="GPR14" s="93"/>
      <c r="GPS14" s="93"/>
      <c r="GPT14" s="93"/>
      <c r="GPU14" s="93"/>
      <c r="GPV14" s="93"/>
      <c r="GPW14" s="93"/>
      <c r="GPX14" s="93"/>
      <c r="GPY14" s="93"/>
      <c r="GPZ14" s="93"/>
      <c r="GQA14" s="93"/>
      <c r="GQB14" s="93"/>
      <c r="GQC14" s="93"/>
      <c r="GQD14" s="93"/>
      <c r="GQE14" s="93"/>
      <c r="GQF14" s="93"/>
      <c r="GQG14" s="93"/>
      <c r="GQH14" s="93"/>
      <c r="GQI14" s="93"/>
      <c r="GQJ14" s="93"/>
      <c r="GQK14" s="93"/>
      <c r="GQL14" s="93"/>
      <c r="GQM14" s="93"/>
      <c r="GQN14" s="93"/>
      <c r="GQO14" s="93"/>
      <c r="GQP14" s="93"/>
      <c r="GQQ14" s="93"/>
      <c r="GQR14" s="93"/>
      <c r="GQS14" s="93"/>
      <c r="GQT14" s="93"/>
      <c r="GQU14" s="93"/>
      <c r="GQV14" s="93"/>
      <c r="GQW14" s="93"/>
      <c r="GQX14" s="93"/>
      <c r="GQY14" s="93"/>
      <c r="GQZ14" s="93"/>
      <c r="GRA14" s="93"/>
      <c r="GRB14" s="93"/>
      <c r="GRC14" s="93"/>
      <c r="GRD14" s="93"/>
      <c r="GRE14" s="93"/>
      <c r="GRF14" s="93"/>
      <c r="GRG14" s="93"/>
      <c r="GRH14" s="93"/>
      <c r="GRI14" s="93"/>
      <c r="GRJ14" s="93"/>
      <c r="GRK14" s="93"/>
      <c r="GRL14" s="93"/>
      <c r="GRM14" s="93"/>
      <c r="GRN14" s="93"/>
      <c r="GRO14" s="93"/>
      <c r="GRP14" s="93"/>
      <c r="GRQ14" s="93"/>
      <c r="GRR14" s="93"/>
      <c r="GRS14" s="93"/>
      <c r="GRT14" s="93"/>
      <c r="GRU14" s="93"/>
      <c r="GRV14" s="93"/>
      <c r="GRW14" s="93"/>
      <c r="GRX14" s="93"/>
      <c r="GRY14" s="93"/>
      <c r="GRZ14" s="93"/>
      <c r="GSA14" s="93"/>
      <c r="GSB14" s="93"/>
      <c r="GSC14" s="93"/>
      <c r="GSD14" s="93"/>
      <c r="GSE14" s="93"/>
      <c r="GSF14" s="93"/>
      <c r="GSG14" s="93"/>
      <c r="GSH14" s="93"/>
      <c r="GSI14" s="93"/>
      <c r="GSJ14" s="93"/>
      <c r="GSK14" s="93"/>
      <c r="GSL14" s="93"/>
      <c r="GSM14" s="93"/>
      <c r="GSN14" s="93"/>
      <c r="GSO14" s="93"/>
      <c r="GSP14" s="93"/>
      <c r="GSQ14" s="93"/>
      <c r="GSR14" s="93"/>
      <c r="GSS14" s="93"/>
      <c r="GST14" s="93"/>
      <c r="GSU14" s="93"/>
      <c r="GSV14" s="93"/>
      <c r="GSW14" s="93"/>
      <c r="GSX14" s="93"/>
      <c r="GSY14" s="93"/>
      <c r="GSZ14" s="93"/>
      <c r="GTA14" s="93"/>
      <c r="GTB14" s="93"/>
      <c r="GTC14" s="93"/>
      <c r="GTD14" s="93"/>
      <c r="GTE14" s="93"/>
      <c r="GTF14" s="93"/>
      <c r="GTG14" s="93"/>
      <c r="GTH14" s="93"/>
      <c r="GTI14" s="93"/>
      <c r="GTJ14" s="93"/>
      <c r="GTK14" s="93"/>
      <c r="GTL14" s="93"/>
      <c r="GTM14" s="93"/>
      <c r="GTN14" s="93"/>
      <c r="GTO14" s="93"/>
      <c r="GTP14" s="93"/>
      <c r="GTQ14" s="93"/>
      <c r="GTR14" s="93"/>
      <c r="GTS14" s="93"/>
      <c r="GTT14" s="93"/>
      <c r="GTU14" s="93"/>
      <c r="GTV14" s="93"/>
      <c r="GTW14" s="93"/>
      <c r="GTX14" s="93"/>
      <c r="GTY14" s="93"/>
      <c r="GTZ14" s="93"/>
      <c r="GUA14" s="93"/>
      <c r="GUB14" s="93"/>
      <c r="GUC14" s="93"/>
      <c r="GUD14" s="93"/>
      <c r="GUE14" s="93"/>
      <c r="GUF14" s="93"/>
      <c r="GUG14" s="93"/>
      <c r="GUH14" s="93"/>
      <c r="GUI14" s="93"/>
      <c r="GUJ14" s="93"/>
      <c r="GUK14" s="93"/>
      <c r="GUL14" s="93"/>
      <c r="GUM14" s="93"/>
      <c r="GUN14" s="93"/>
      <c r="GUO14" s="93"/>
      <c r="GUP14" s="93"/>
      <c r="GUQ14" s="93"/>
      <c r="GUR14" s="93"/>
      <c r="GUS14" s="93"/>
      <c r="GUT14" s="93"/>
      <c r="GUU14" s="93"/>
      <c r="GUV14" s="93"/>
      <c r="GUW14" s="93"/>
      <c r="GUX14" s="93"/>
      <c r="GUY14" s="93"/>
      <c r="GUZ14" s="93"/>
      <c r="GVA14" s="93"/>
      <c r="GVB14" s="93"/>
      <c r="GVC14" s="93"/>
      <c r="GVD14" s="93"/>
      <c r="GVE14" s="93"/>
      <c r="GVF14" s="93"/>
      <c r="GVG14" s="93"/>
      <c r="GVH14" s="93"/>
      <c r="GVI14" s="93"/>
      <c r="GVJ14" s="93"/>
      <c r="GVK14" s="93"/>
      <c r="GVL14" s="93"/>
      <c r="GVM14" s="93"/>
      <c r="GVN14" s="93"/>
      <c r="GVO14" s="93"/>
      <c r="GVP14" s="93"/>
      <c r="GVQ14" s="93"/>
      <c r="GVR14" s="93"/>
      <c r="GVS14" s="93"/>
      <c r="GVT14" s="93"/>
      <c r="GVU14" s="93"/>
      <c r="GVV14" s="93"/>
      <c r="GVW14" s="93"/>
      <c r="GVX14" s="93"/>
      <c r="GVY14" s="93"/>
      <c r="GVZ14" s="93"/>
      <c r="GWA14" s="93"/>
      <c r="GWB14" s="93"/>
      <c r="GWC14" s="93"/>
      <c r="GWD14" s="93"/>
      <c r="GWE14" s="93"/>
      <c r="GWF14" s="93"/>
      <c r="GWG14" s="93"/>
      <c r="GWH14" s="93"/>
      <c r="GWI14" s="93"/>
      <c r="GWJ14" s="93"/>
      <c r="GWK14" s="93"/>
      <c r="GWL14" s="93"/>
      <c r="GWM14" s="93"/>
      <c r="GWN14" s="93"/>
      <c r="GWO14" s="93"/>
      <c r="GWP14" s="93"/>
      <c r="GWQ14" s="93"/>
      <c r="GWR14" s="93"/>
      <c r="GWS14" s="93"/>
      <c r="GWT14" s="93"/>
      <c r="GWU14" s="93"/>
      <c r="GWV14" s="93"/>
      <c r="GWW14" s="93"/>
      <c r="GWX14" s="93"/>
      <c r="GWY14" s="93"/>
      <c r="GWZ14" s="93"/>
      <c r="GXA14" s="93"/>
      <c r="GXB14" s="93"/>
      <c r="GXC14" s="93"/>
      <c r="GXD14" s="93"/>
      <c r="GXE14" s="93"/>
      <c r="GXF14" s="93"/>
      <c r="GXG14" s="93"/>
      <c r="GXH14" s="93"/>
      <c r="GXI14" s="93"/>
      <c r="GXJ14" s="93"/>
      <c r="GXK14" s="93"/>
      <c r="GXL14" s="93"/>
      <c r="GXM14" s="93"/>
      <c r="GXN14" s="93"/>
      <c r="GXO14" s="93"/>
      <c r="GXP14" s="93"/>
      <c r="GXQ14" s="93"/>
      <c r="GXR14" s="93"/>
      <c r="GXS14" s="93"/>
      <c r="GXT14" s="93"/>
      <c r="GXU14" s="93"/>
      <c r="GXV14" s="93"/>
      <c r="GXW14" s="93"/>
      <c r="GXX14" s="93"/>
      <c r="GXY14" s="93"/>
      <c r="GXZ14" s="93"/>
      <c r="GYA14" s="93"/>
      <c r="GYB14" s="93"/>
      <c r="GYC14" s="93"/>
      <c r="GYD14" s="93"/>
      <c r="GYE14" s="93"/>
      <c r="GYF14" s="93"/>
      <c r="GYG14" s="93"/>
      <c r="GYH14" s="93"/>
      <c r="GYI14" s="93"/>
      <c r="GYJ14" s="93"/>
      <c r="GYK14" s="93"/>
      <c r="GYL14" s="93"/>
      <c r="GYM14" s="93"/>
      <c r="GYN14" s="93"/>
      <c r="GYO14" s="93"/>
      <c r="GYP14" s="93"/>
      <c r="GYQ14" s="93"/>
      <c r="GYR14" s="93"/>
      <c r="GYS14" s="93"/>
      <c r="GYT14" s="93"/>
      <c r="GYU14" s="93"/>
      <c r="GYV14" s="93"/>
      <c r="GYW14" s="93"/>
      <c r="GYX14" s="93"/>
      <c r="GYY14" s="93"/>
      <c r="GYZ14" s="93"/>
      <c r="GZA14" s="93"/>
      <c r="GZB14" s="93"/>
      <c r="GZC14" s="93"/>
      <c r="GZD14" s="93"/>
      <c r="GZE14" s="93"/>
      <c r="GZF14" s="93"/>
      <c r="GZG14" s="93"/>
      <c r="GZH14" s="93"/>
      <c r="GZI14" s="93"/>
      <c r="GZJ14" s="93"/>
      <c r="GZK14" s="93"/>
      <c r="GZL14" s="93"/>
      <c r="GZM14" s="93"/>
      <c r="GZN14" s="93"/>
      <c r="GZO14" s="93"/>
      <c r="GZP14" s="93"/>
      <c r="GZQ14" s="93"/>
      <c r="GZR14" s="93"/>
      <c r="GZS14" s="93"/>
      <c r="GZT14" s="93"/>
      <c r="GZU14" s="93"/>
      <c r="GZV14" s="93"/>
      <c r="GZW14" s="93"/>
      <c r="GZX14" s="93"/>
      <c r="GZY14" s="93"/>
      <c r="GZZ14" s="93"/>
      <c r="HAA14" s="93"/>
      <c r="HAB14" s="93"/>
      <c r="HAC14" s="93"/>
      <c r="HAD14" s="93"/>
      <c r="HAE14" s="93"/>
      <c r="HAF14" s="93"/>
      <c r="HAG14" s="93"/>
      <c r="HAH14" s="93"/>
      <c r="HAI14" s="93"/>
      <c r="HAJ14" s="93"/>
      <c r="HAK14" s="93"/>
      <c r="HAL14" s="93"/>
      <c r="HAM14" s="93"/>
      <c r="HAN14" s="93"/>
      <c r="HAO14" s="93"/>
      <c r="HAP14" s="93"/>
      <c r="HAQ14" s="93"/>
      <c r="HAR14" s="93"/>
      <c r="HAS14" s="93"/>
      <c r="HAT14" s="93"/>
      <c r="HAU14" s="93"/>
      <c r="HAV14" s="93"/>
      <c r="HAW14" s="93"/>
      <c r="HAX14" s="93"/>
      <c r="HAY14" s="93"/>
      <c r="HAZ14" s="93"/>
      <c r="HBA14" s="93"/>
      <c r="HBB14" s="93"/>
      <c r="HBC14" s="93"/>
      <c r="HBD14" s="93"/>
      <c r="HBE14" s="93"/>
      <c r="HBF14" s="93"/>
      <c r="HBG14" s="93"/>
      <c r="HBH14" s="93"/>
      <c r="HBI14" s="93"/>
      <c r="HBJ14" s="93"/>
      <c r="HBK14" s="93"/>
      <c r="HBL14" s="93"/>
      <c r="HBM14" s="93"/>
      <c r="HBN14" s="93"/>
      <c r="HBO14" s="93"/>
      <c r="HBP14" s="93"/>
      <c r="HBQ14" s="93"/>
      <c r="HBR14" s="93"/>
      <c r="HBS14" s="93"/>
      <c r="HBT14" s="93"/>
      <c r="HBU14" s="93"/>
      <c r="HBV14" s="93"/>
      <c r="HBW14" s="93"/>
      <c r="HBX14" s="93"/>
      <c r="HBY14" s="93"/>
      <c r="HBZ14" s="93"/>
      <c r="HCA14" s="93"/>
      <c r="HCB14" s="93"/>
      <c r="HCC14" s="93"/>
      <c r="HCD14" s="93"/>
      <c r="HCE14" s="93"/>
      <c r="HCF14" s="93"/>
      <c r="HCG14" s="93"/>
      <c r="HCH14" s="93"/>
      <c r="HCI14" s="93"/>
      <c r="HCJ14" s="93"/>
      <c r="HCK14" s="93"/>
      <c r="HCL14" s="93"/>
      <c r="HCM14" s="93"/>
      <c r="HCN14" s="93"/>
      <c r="HCO14" s="93"/>
      <c r="HCP14" s="93"/>
      <c r="HCQ14" s="93"/>
      <c r="HCR14" s="93"/>
      <c r="HCS14" s="93"/>
      <c r="HCT14" s="93"/>
      <c r="HCU14" s="93"/>
      <c r="HCV14" s="93"/>
      <c r="HCW14" s="93"/>
      <c r="HCX14" s="93"/>
      <c r="HCY14" s="93"/>
      <c r="HCZ14" s="93"/>
      <c r="HDA14" s="93"/>
      <c r="HDB14" s="93"/>
      <c r="HDC14" s="93"/>
      <c r="HDD14" s="93"/>
      <c r="HDE14" s="93"/>
      <c r="HDF14" s="93"/>
      <c r="HDG14" s="93"/>
      <c r="HDH14" s="93"/>
      <c r="HDI14" s="93"/>
      <c r="HDJ14" s="93"/>
      <c r="HDK14" s="93"/>
      <c r="HDL14" s="93"/>
      <c r="HDM14" s="93"/>
      <c r="HDN14" s="93"/>
      <c r="HDO14" s="93"/>
      <c r="HDP14" s="93"/>
      <c r="HDQ14" s="93"/>
      <c r="HDR14" s="93"/>
      <c r="HDS14" s="93"/>
      <c r="HDT14" s="93"/>
      <c r="HDU14" s="93"/>
      <c r="HDV14" s="93"/>
      <c r="HDW14" s="93"/>
      <c r="HDX14" s="93"/>
      <c r="HDY14" s="93"/>
      <c r="HDZ14" s="93"/>
      <c r="HEA14" s="93"/>
      <c r="HEB14" s="93"/>
      <c r="HEC14" s="93"/>
      <c r="HED14" s="93"/>
      <c r="HEE14" s="93"/>
      <c r="HEF14" s="93"/>
      <c r="HEG14" s="93"/>
      <c r="HEH14" s="93"/>
      <c r="HEI14" s="93"/>
      <c r="HEJ14" s="93"/>
      <c r="HEK14" s="93"/>
      <c r="HEL14" s="93"/>
      <c r="HEM14" s="93"/>
      <c r="HEN14" s="93"/>
      <c r="HEO14" s="93"/>
      <c r="HEP14" s="93"/>
      <c r="HEQ14" s="93"/>
      <c r="HER14" s="93"/>
      <c r="HES14" s="93"/>
      <c r="HET14" s="93"/>
      <c r="HEU14" s="93"/>
      <c r="HEV14" s="93"/>
      <c r="HEW14" s="93"/>
      <c r="HEX14" s="93"/>
      <c r="HEY14" s="93"/>
      <c r="HEZ14" s="93"/>
      <c r="HFA14" s="93"/>
      <c r="HFB14" s="93"/>
      <c r="HFC14" s="93"/>
      <c r="HFD14" s="93"/>
      <c r="HFE14" s="93"/>
      <c r="HFF14" s="93"/>
      <c r="HFG14" s="93"/>
      <c r="HFH14" s="93"/>
      <c r="HFI14" s="93"/>
      <c r="HFJ14" s="93"/>
      <c r="HFK14" s="93"/>
      <c r="HFL14" s="93"/>
      <c r="HFM14" s="93"/>
      <c r="HFN14" s="93"/>
      <c r="HFO14" s="93"/>
      <c r="HFP14" s="93"/>
      <c r="HFQ14" s="93"/>
      <c r="HFR14" s="93"/>
      <c r="HFS14" s="93"/>
      <c r="HFT14" s="93"/>
      <c r="HFU14" s="93"/>
      <c r="HFV14" s="93"/>
      <c r="HFW14" s="93"/>
      <c r="HFX14" s="93"/>
      <c r="HFY14" s="93"/>
      <c r="HFZ14" s="93"/>
      <c r="HGA14" s="93"/>
      <c r="HGB14" s="93"/>
      <c r="HGC14" s="93"/>
      <c r="HGD14" s="93"/>
      <c r="HGE14" s="93"/>
      <c r="HGF14" s="93"/>
      <c r="HGG14" s="93"/>
      <c r="HGH14" s="93"/>
      <c r="HGI14" s="93"/>
      <c r="HGJ14" s="93"/>
      <c r="HGK14" s="93"/>
      <c r="HGL14" s="93"/>
      <c r="HGM14" s="93"/>
      <c r="HGN14" s="93"/>
      <c r="HGO14" s="93"/>
      <c r="HGP14" s="93"/>
      <c r="HGQ14" s="93"/>
      <c r="HGR14" s="93"/>
      <c r="HGS14" s="93"/>
      <c r="HGT14" s="93"/>
      <c r="HGU14" s="93"/>
      <c r="HGV14" s="93"/>
      <c r="HGW14" s="93"/>
      <c r="HGX14" s="93"/>
      <c r="HGY14" s="93"/>
      <c r="HGZ14" s="93"/>
      <c r="HHA14" s="93"/>
      <c r="HHB14" s="93"/>
      <c r="HHC14" s="93"/>
      <c r="HHD14" s="93"/>
      <c r="HHE14" s="93"/>
      <c r="HHF14" s="93"/>
      <c r="HHG14" s="93"/>
      <c r="HHH14" s="93"/>
      <c r="HHI14" s="93"/>
      <c r="HHJ14" s="93"/>
      <c r="HHK14" s="93"/>
      <c r="HHL14" s="93"/>
      <c r="HHM14" s="93"/>
      <c r="HHN14" s="93"/>
      <c r="HHO14" s="93"/>
      <c r="HHP14" s="93"/>
      <c r="HHQ14" s="93"/>
      <c r="HHR14" s="93"/>
      <c r="HHS14" s="93"/>
      <c r="HHT14" s="93"/>
      <c r="HHU14" s="93"/>
      <c r="HHV14" s="93"/>
      <c r="HHW14" s="93"/>
      <c r="HHX14" s="93"/>
      <c r="HHY14" s="93"/>
      <c r="HHZ14" s="93"/>
      <c r="HIA14" s="93"/>
      <c r="HIB14" s="93"/>
      <c r="HIC14" s="93"/>
      <c r="HID14" s="93"/>
      <c r="HIE14" s="93"/>
      <c r="HIF14" s="93"/>
      <c r="HIG14" s="93"/>
      <c r="HIH14" s="93"/>
      <c r="HII14" s="93"/>
      <c r="HIJ14" s="93"/>
      <c r="HIK14" s="93"/>
      <c r="HIL14" s="93"/>
      <c r="HIM14" s="93"/>
      <c r="HIN14" s="93"/>
      <c r="HIO14" s="93"/>
      <c r="HIP14" s="93"/>
      <c r="HIQ14" s="93"/>
      <c r="HIR14" s="93"/>
      <c r="HIS14" s="93"/>
      <c r="HIT14" s="93"/>
      <c r="HIU14" s="93"/>
      <c r="HIV14" s="93"/>
      <c r="HIW14" s="93"/>
      <c r="HIX14" s="93"/>
      <c r="HIY14" s="93"/>
      <c r="HIZ14" s="93"/>
      <c r="HJA14" s="93"/>
      <c r="HJB14" s="93"/>
      <c r="HJC14" s="93"/>
      <c r="HJD14" s="93"/>
      <c r="HJE14" s="93"/>
      <c r="HJF14" s="93"/>
      <c r="HJG14" s="93"/>
      <c r="HJH14" s="93"/>
      <c r="HJI14" s="93"/>
      <c r="HJJ14" s="93"/>
      <c r="HJK14" s="93"/>
      <c r="HJL14" s="93"/>
      <c r="HJM14" s="93"/>
      <c r="HJN14" s="93"/>
      <c r="HJO14" s="93"/>
      <c r="HJP14" s="93"/>
      <c r="HJQ14" s="93"/>
      <c r="HJR14" s="93"/>
      <c r="HJS14" s="93"/>
      <c r="HJT14" s="93"/>
      <c r="HJU14" s="93"/>
      <c r="HJV14" s="93"/>
      <c r="HJW14" s="93"/>
      <c r="HJX14" s="93"/>
      <c r="HJY14" s="93"/>
      <c r="HJZ14" s="93"/>
      <c r="HKA14" s="93"/>
      <c r="HKB14" s="93"/>
      <c r="HKC14" s="93"/>
      <c r="HKD14" s="93"/>
      <c r="HKE14" s="93"/>
      <c r="HKF14" s="93"/>
      <c r="HKG14" s="93"/>
      <c r="HKH14" s="93"/>
      <c r="HKI14" s="93"/>
      <c r="HKJ14" s="93"/>
      <c r="HKK14" s="93"/>
      <c r="HKL14" s="93"/>
      <c r="HKM14" s="93"/>
      <c r="HKN14" s="93"/>
      <c r="HKO14" s="93"/>
      <c r="HKP14" s="93"/>
      <c r="HKQ14" s="93"/>
      <c r="HKR14" s="93"/>
      <c r="HKS14" s="93"/>
      <c r="HKT14" s="93"/>
      <c r="HKU14" s="93"/>
      <c r="HKV14" s="93"/>
      <c r="HKW14" s="93"/>
      <c r="HKX14" s="93"/>
      <c r="HKY14" s="93"/>
      <c r="HKZ14" s="93"/>
      <c r="HLA14" s="93"/>
      <c r="HLB14" s="93"/>
      <c r="HLC14" s="93"/>
      <c r="HLD14" s="93"/>
      <c r="HLE14" s="93"/>
      <c r="HLF14" s="93"/>
      <c r="HLG14" s="93"/>
      <c r="HLH14" s="93"/>
      <c r="HLI14" s="93"/>
      <c r="HLJ14" s="93"/>
      <c r="HLK14" s="93"/>
      <c r="HLL14" s="93"/>
      <c r="HLM14" s="93"/>
      <c r="HLN14" s="93"/>
      <c r="HLO14" s="93"/>
      <c r="HLP14" s="93"/>
      <c r="HLQ14" s="93"/>
      <c r="HLR14" s="93"/>
      <c r="HLS14" s="93"/>
      <c r="HLT14" s="93"/>
      <c r="HLU14" s="93"/>
      <c r="HLV14" s="93"/>
      <c r="HLW14" s="93"/>
      <c r="HLX14" s="93"/>
      <c r="HLY14" s="93"/>
      <c r="HLZ14" s="93"/>
      <c r="HMA14" s="93"/>
      <c r="HMB14" s="93"/>
      <c r="HMC14" s="93"/>
      <c r="HMD14" s="93"/>
      <c r="HME14" s="93"/>
      <c r="HMF14" s="93"/>
      <c r="HMG14" s="93"/>
      <c r="HMH14" s="93"/>
      <c r="HMI14" s="93"/>
      <c r="HMJ14" s="93"/>
      <c r="HMK14" s="93"/>
      <c r="HML14" s="93"/>
      <c r="HMM14" s="93"/>
      <c r="HMN14" s="93"/>
      <c r="HMO14" s="93"/>
      <c r="HMP14" s="93"/>
      <c r="HMQ14" s="93"/>
      <c r="HMR14" s="93"/>
      <c r="HMS14" s="93"/>
      <c r="HMT14" s="93"/>
      <c r="HMU14" s="93"/>
      <c r="HMV14" s="93"/>
      <c r="HMW14" s="93"/>
      <c r="HMX14" s="93"/>
      <c r="HMY14" s="93"/>
      <c r="HMZ14" s="93"/>
      <c r="HNA14" s="93"/>
      <c r="HNB14" s="93"/>
      <c r="HNC14" s="93"/>
      <c r="HND14" s="93"/>
      <c r="HNE14" s="93"/>
      <c r="HNF14" s="93"/>
      <c r="HNG14" s="93"/>
      <c r="HNH14" s="93"/>
      <c r="HNI14" s="93"/>
      <c r="HNJ14" s="93"/>
      <c r="HNK14" s="93"/>
      <c r="HNL14" s="93"/>
      <c r="HNM14" s="93"/>
      <c r="HNN14" s="93"/>
      <c r="HNO14" s="93"/>
      <c r="HNP14" s="93"/>
      <c r="HNQ14" s="93"/>
      <c r="HNR14" s="93"/>
      <c r="HNS14" s="93"/>
      <c r="HNT14" s="93"/>
      <c r="HNU14" s="93"/>
      <c r="HNV14" s="93"/>
      <c r="HNW14" s="93"/>
      <c r="HNX14" s="93"/>
      <c r="HNY14" s="93"/>
      <c r="HNZ14" s="93"/>
      <c r="HOA14" s="93"/>
      <c r="HOB14" s="93"/>
      <c r="HOC14" s="93"/>
      <c r="HOD14" s="93"/>
      <c r="HOE14" s="93"/>
      <c r="HOF14" s="93"/>
      <c r="HOG14" s="93"/>
      <c r="HOH14" s="93"/>
      <c r="HOI14" s="93"/>
      <c r="HOJ14" s="93"/>
      <c r="HOK14" s="93"/>
      <c r="HOL14" s="93"/>
      <c r="HOM14" s="93"/>
      <c r="HON14" s="93"/>
      <c r="HOO14" s="93"/>
      <c r="HOP14" s="93"/>
      <c r="HOQ14" s="93"/>
      <c r="HOR14" s="93"/>
      <c r="HOS14" s="93"/>
      <c r="HOT14" s="93"/>
      <c r="HOU14" s="93"/>
      <c r="HOV14" s="93"/>
      <c r="HOW14" s="93"/>
      <c r="HOX14" s="93"/>
      <c r="HOY14" s="93"/>
      <c r="HOZ14" s="93"/>
      <c r="HPA14" s="93"/>
      <c r="HPB14" s="93"/>
      <c r="HPC14" s="93"/>
      <c r="HPD14" s="93"/>
      <c r="HPE14" s="93"/>
      <c r="HPF14" s="93"/>
      <c r="HPG14" s="93"/>
      <c r="HPH14" s="93"/>
      <c r="HPI14" s="93"/>
      <c r="HPJ14" s="93"/>
      <c r="HPK14" s="93"/>
      <c r="HPL14" s="93"/>
      <c r="HPM14" s="93"/>
      <c r="HPN14" s="93"/>
      <c r="HPO14" s="93"/>
      <c r="HPP14" s="93"/>
      <c r="HPQ14" s="93"/>
      <c r="HPR14" s="93"/>
      <c r="HPS14" s="93"/>
      <c r="HPT14" s="93"/>
      <c r="HPU14" s="93"/>
      <c r="HPV14" s="93"/>
      <c r="HPW14" s="93"/>
      <c r="HPX14" s="93"/>
      <c r="HPY14" s="93"/>
      <c r="HPZ14" s="93"/>
      <c r="HQA14" s="93"/>
      <c r="HQB14" s="93"/>
      <c r="HQC14" s="93"/>
      <c r="HQD14" s="93"/>
      <c r="HQE14" s="93"/>
      <c r="HQF14" s="93"/>
      <c r="HQG14" s="93"/>
      <c r="HQH14" s="93"/>
      <c r="HQI14" s="93"/>
      <c r="HQJ14" s="93"/>
      <c r="HQK14" s="93"/>
      <c r="HQL14" s="93"/>
      <c r="HQM14" s="93"/>
      <c r="HQN14" s="93"/>
      <c r="HQO14" s="93"/>
      <c r="HQP14" s="93"/>
      <c r="HQQ14" s="93"/>
      <c r="HQR14" s="93"/>
      <c r="HQS14" s="93"/>
      <c r="HQT14" s="93"/>
      <c r="HQU14" s="93"/>
      <c r="HQV14" s="93"/>
      <c r="HQW14" s="93"/>
      <c r="HQX14" s="93"/>
      <c r="HQY14" s="93"/>
      <c r="HQZ14" s="93"/>
      <c r="HRA14" s="93"/>
      <c r="HRB14" s="93"/>
      <c r="HRC14" s="93"/>
      <c r="HRD14" s="93"/>
      <c r="HRE14" s="93"/>
      <c r="HRF14" s="93"/>
      <c r="HRG14" s="93"/>
      <c r="HRH14" s="93"/>
      <c r="HRI14" s="93"/>
      <c r="HRJ14" s="93"/>
      <c r="HRK14" s="93"/>
      <c r="HRL14" s="93"/>
      <c r="HRM14" s="93"/>
      <c r="HRN14" s="93"/>
      <c r="HRO14" s="93"/>
      <c r="HRP14" s="93"/>
      <c r="HRQ14" s="93"/>
      <c r="HRR14" s="93"/>
      <c r="HRS14" s="93"/>
      <c r="HRT14" s="93"/>
      <c r="HRU14" s="93"/>
      <c r="HRV14" s="93"/>
      <c r="HRW14" s="93"/>
      <c r="HRX14" s="93"/>
      <c r="HRY14" s="93"/>
      <c r="HRZ14" s="93"/>
      <c r="HSA14" s="93"/>
      <c r="HSB14" s="93"/>
      <c r="HSC14" s="93"/>
      <c r="HSD14" s="93"/>
      <c r="HSE14" s="93"/>
      <c r="HSF14" s="93"/>
      <c r="HSG14" s="93"/>
      <c r="HSH14" s="93"/>
      <c r="HSI14" s="93"/>
      <c r="HSJ14" s="93"/>
      <c r="HSK14" s="93"/>
      <c r="HSL14" s="93"/>
      <c r="HSM14" s="93"/>
      <c r="HSN14" s="93"/>
      <c r="HSO14" s="93"/>
      <c r="HSP14" s="93"/>
      <c r="HSQ14" s="93"/>
      <c r="HSR14" s="93"/>
      <c r="HSS14" s="93"/>
      <c r="HST14" s="93"/>
      <c r="HSU14" s="93"/>
      <c r="HSV14" s="93"/>
      <c r="HSW14" s="93"/>
      <c r="HSX14" s="93"/>
      <c r="HSY14" s="93"/>
      <c r="HSZ14" s="93"/>
      <c r="HTA14" s="93"/>
      <c r="HTB14" s="93"/>
      <c r="HTC14" s="93"/>
      <c r="HTD14" s="93"/>
      <c r="HTE14" s="93"/>
      <c r="HTF14" s="93"/>
      <c r="HTG14" s="93"/>
      <c r="HTH14" s="93"/>
      <c r="HTI14" s="93"/>
      <c r="HTJ14" s="93"/>
      <c r="HTK14" s="93"/>
      <c r="HTL14" s="93"/>
      <c r="HTM14" s="93"/>
      <c r="HTN14" s="93"/>
      <c r="HTO14" s="93"/>
      <c r="HTP14" s="93"/>
      <c r="HTQ14" s="93"/>
      <c r="HTR14" s="93"/>
      <c r="HTS14" s="93"/>
      <c r="HTT14" s="93"/>
      <c r="HTU14" s="93"/>
      <c r="HTV14" s="93"/>
      <c r="HTW14" s="93"/>
      <c r="HTX14" s="93"/>
      <c r="HTY14" s="93"/>
      <c r="HTZ14" s="93"/>
      <c r="HUA14" s="93"/>
      <c r="HUB14" s="93"/>
      <c r="HUC14" s="93"/>
      <c r="HUD14" s="93"/>
      <c r="HUE14" s="93"/>
      <c r="HUF14" s="93"/>
      <c r="HUG14" s="93"/>
      <c r="HUH14" s="93"/>
      <c r="HUI14" s="93"/>
      <c r="HUJ14" s="93"/>
      <c r="HUK14" s="93"/>
      <c r="HUL14" s="93"/>
      <c r="HUM14" s="93"/>
      <c r="HUN14" s="93"/>
      <c r="HUO14" s="93"/>
      <c r="HUP14" s="93"/>
      <c r="HUQ14" s="93"/>
      <c r="HUR14" s="93"/>
      <c r="HUS14" s="93"/>
      <c r="HUT14" s="93"/>
      <c r="HUU14" s="93"/>
      <c r="HUV14" s="93"/>
      <c r="HUW14" s="93"/>
      <c r="HUX14" s="93"/>
      <c r="HUY14" s="93"/>
      <c r="HUZ14" s="93"/>
      <c r="HVA14" s="93"/>
      <c r="HVB14" s="93"/>
      <c r="HVC14" s="93"/>
      <c r="HVD14" s="93"/>
      <c r="HVE14" s="93"/>
      <c r="HVF14" s="93"/>
      <c r="HVG14" s="93"/>
      <c r="HVH14" s="93"/>
      <c r="HVI14" s="93"/>
      <c r="HVJ14" s="93"/>
      <c r="HVK14" s="93"/>
      <c r="HVL14" s="93"/>
      <c r="HVM14" s="93"/>
      <c r="HVN14" s="93"/>
      <c r="HVO14" s="93"/>
      <c r="HVP14" s="93"/>
      <c r="HVQ14" s="93"/>
      <c r="HVR14" s="93"/>
      <c r="HVS14" s="93"/>
      <c r="HVT14" s="93"/>
      <c r="HVU14" s="93"/>
      <c r="HVV14" s="93"/>
      <c r="HVW14" s="93"/>
      <c r="HVX14" s="93"/>
      <c r="HVY14" s="93"/>
      <c r="HVZ14" s="93"/>
      <c r="HWA14" s="93"/>
      <c r="HWB14" s="93"/>
      <c r="HWC14" s="93"/>
      <c r="HWD14" s="93"/>
      <c r="HWE14" s="93"/>
      <c r="HWF14" s="93"/>
      <c r="HWG14" s="93"/>
      <c r="HWH14" s="93"/>
      <c r="HWI14" s="93"/>
      <c r="HWJ14" s="93"/>
      <c r="HWK14" s="93"/>
      <c r="HWL14" s="93"/>
      <c r="HWM14" s="93"/>
      <c r="HWN14" s="93"/>
      <c r="HWO14" s="93"/>
      <c r="HWP14" s="93"/>
      <c r="HWQ14" s="93"/>
      <c r="HWR14" s="93"/>
      <c r="HWS14" s="93"/>
      <c r="HWT14" s="93"/>
      <c r="HWU14" s="93"/>
      <c r="HWV14" s="93"/>
      <c r="HWW14" s="93"/>
      <c r="HWX14" s="93"/>
      <c r="HWY14" s="93"/>
      <c r="HWZ14" s="93"/>
      <c r="HXA14" s="93"/>
      <c r="HXB14" s="93"/>
      <c r="HXC14" s="93"/>
      <c r="HXD14" s="93"/>
      <c r="HXE14" s="93"/>
      <c r="HXF14" s="93"/>
      <c r="HXG14" s="93"/>
      <c r="HXH14" s="93"/>
      <c r="HXI14" s="93"/>
      <c r="HXJ14" s="93"/>
      <c r="HXK14" s="93"/>
      <c r="HXL14" s="93"/>
      <c r="HXM14" s="93"/>
      <c r="HXN14" s="93"/>
      <c r="HXO14" s="93"/>
      <c r="HXP14" s="93"/>
      <c r="HXQ14" s="93"/>
      <c r="HXR14" s="93"/>
      <c r="HXS14" s="93"/>
      <c r="HXT14" s="93"/>
      <c r="HXU14" s="93"/>
      <c r="HXV14" s="93"/>
      <c r="HXW14" s="93"/>
      <c r="HXX14" s="93"/>
      <c r="HXY14" s="93"/>
      <c r="HXZ14" s="93"/>
      <c r="HYA14" s="93"/>
      <c r="HYB14" s="93"/>
      <c r="HYC14" s="93"/>
      <c r="HYD14" s="93"/>
      <c r="HYE14" s="93"/>
      <c r="HYF14" s="93"/>
      <c r="HYG14" s="93"/>
      <c r="HYH14" s="93"/>
      <c r="HYI14" s="93"/>
      <c r="HYJ14" s="93"/>
      <c r="HYK14" s="93"/>
      <c r="HYL14" s="93"/>
      <c r="HYM14" s="93"/>
      <c r="HYN14" s="93"/>
      <c r="HYO14" s="93"/>
      <c r="HYP14" s="93"/>
      <c r="HYQ14" s="93"/>
      <c r="HYR14" s="93"/>
      <c r="HYS14" s="93"/>
      <c r="HYT14" s="93"/>
      <c r="HYU14" s="93"/>
      <c r="HYV14" s="93"/>
      <c r="HYW14" s="93"/>
      <c r="HYX14" s="93"/>
      <c r="HYY14" s="93"/>
      <c r="HYZ14" s="93"/>
      <c r="HZA14" s="93"/>
      <c r="HZB14" s="93"/>
      <c r="HZC14" s="93"/>
      <c r="HZD14" s="93"/>
      <c r="HZE14" s="93"/>
      <c r="HZF14" s="93"/>
      <c r="HZG14" s="93"/>
      <c r="HZH14" s="93"/>
      <c r="HZI14" s="93"/>
      <c r="HZJ14" s="93"/>
      <c r="HZK14" s="93"/>
      <c r="HZL14" s="93"/>
      <c r="HZM14" s="93"/>
      <c r="HZN14" s="93"/>
      <c r="HZO14" s="93"/>
      <c r="HZP14" s="93"/>
      <c r="HZQ14" s="93"/>
      <c r="HZR14" s="93"/>
      <c r="HZS14" s="93"/>
      <c r="HZT14" s="93"/>
      <c r="HZU14" s="93"/>
      <c r="HZV14" s="93"/>
      <c r="HZW14" s="93"/>
      <c r="HZX14" s="93"/>
      <c r="HZY14" s="93"/>
      <c r="HZZ14" s="93"/>
      <c r="IAA14" s="93"/>
      <c r="IAB14" s="93"/>
      <c r="IAC14" s="93"/>
      <c r="IAD14" s="93"/>
      <c r="IAE14" s="93"/>
      <c r="IAF14" s="93"/>
      <c r="IAG14" s="93"/>
      <c r="IAH14" s="93"/>
      <c r="IAI14" s="93"/>
      <c r="IAJ14" s="93"/>
      <c r="IAK14" s="93"/>
      <c r="IAL14" s="93"/>
      <c r="IAM14" s="93"/>
      <c r="IAN14" s="93"/>
      <c r="IAO14" s="93"/>
      <c r="IAP14" s="93"/>
      <c r="IAQ14" s="93"/>
      <c r="IAR14" s="93"/>
      <c r="IAS14" s="93"/>
      <c r="IAT14" s="93"/>
      <c r="IAU14" s="93"/>
      <c r="IAV14" s="93"/>
      <c r="IAW14" s="93"/>
      <c r="IAX14" s="93"/>
      <c r="IAY14" s="93"/>
      <c r="IAZ14" s="93"/>
      <c r="IBA14" s="93"/>
      <c r="IBB14" s="93"/>
      <c r="IBC14" s="93"/>
      <c r="IBD14" s="93"/>
      <c r="IBE14" s="93"/>
      <c r="IBF14" s="93"/>
      <c r="IBG14" s="93"/>
      <c r="IBH14" s="93"/>
      <c r="IBI14" s="93"/>
      <c r="IBJ14" s="93"/>
      <c r="IBK14" s="93"/>
      <c r="IBL14" s="93"/>
      <c r="IBM14" s="93"/>
      <c r="IBN14" s="93"/>
      <c r="IBO14" s="93"/>
      <c r="IBP14" s="93"/>
      <c r="IBQ14" s="93"/>
      <c r="IBR14" s="93"/>
      <c r="IBS14" s="93"/>
      <c r="IBT14" s="93"/>
      <c r="IBU14" s="93"/>
      <c r="IBV14" s="93"/>
      <c r="IBW14" s="93"/>
      <c r="IBX14" s="93"/>
      <c r="IBY14" s="93"/>
      <c r="IBZ14" s="93"/>
      <c r="ICA14" s="93"/>
      <c r="ICB14" s="93"/>
      <c r="ICC14" s="93"/>
      <c r="ICD14" s="93"/>
      <c r="ICE14" s="93"/>
      <c r="ICF14" s="93"/>
      <c r="ICG14" s="93"/>
      <c r="ICH14" s="93"/>
      <c r="ICI14" s="93"/>
      <c r="ICJ14" s="93"/>
      <c r="ICK14" s="93"/>
      <c r="ICL14" s="93"/>
      <c r="ICM14" s="93"/>
      <c r="ICN14" s="93"/>
      <c r="ICO14" s="93"/>
      <c r="ICP14" s="93"/>
      <c r="ICQ14" s="93"/>
      <c r="ICR14" s="93"/>
      <c r="ICS14" s="93"/>
      <c r="ICT14" s="93"/>
      <c r="ICU14" s="93"/>
      <c r="ICV14" s="93"/>
      <c r="ICW14" s="93"/>
      <c r="ICX14" s="93"/>
      <c r="ICY14" s="93"/>
      <c r="ICZ14" s="93"/>
      <c r="IDA14" s="93"/>
      <c r="IDB14" s="93"/>
      <c r="IDC14" s="93"/>
      <c r="IDD14" s="93"/>
      <c r="IDE14" s="93"/>
      <c r="IDF14" s="93"/>
      <c r="IDG14" s="93"/>
      <c r="IDH14" s="93"/>
      <c r="IDI14" s="93"/>
      <c r="IDJ14" s="93"/>
      <c r="IDK14" s="93"/>
      <c r="IDL14" s="93"/>
      <c r="IDM14" s="93"/>
      <c r="IDN14" s="93"/>
      <c r="IDO14" s="93"/>
      <c r="IDP14" s="93"/>
      <c r="IDQ14" s="93"/>
      <c r="IDR14" s="93"/>
      <c r="IDS14" s="93"/>
      <c r="IDT14" s="93"/>
      <c r="IDU14" s="93"/>
      <c r="IDV14" s="93"/>
      <c r="IDW14" s="93"/>
      <c r="IDX14" s="93"/>
      <c r="IDY14" s="93"/>
      <c r="IDZ14" s="93"/>
      <c r="IEA14" s="93"/>
      <c r="IEB14" s="93"/>
      <c r="IEC14" s="93"/>
      <c r="IED14" s="93"/>
      <c r="IEE14" s="93"/>
      <c r="IEF14" s="93"/>
      <c r="IEG14" s="93"/>
      <c r="IEH14" s="93"/>
      <c r="IEI14" s="93"/>
      <c r="IEJ14" s="93"/>
      <c r="IEK14" s="93"/>
      <c r="IEL14" s="93"/>
      <c r="IEM14" s="93"/>
      <c r="IEN14" s="93"/>
      <c r="IEO14" s="93"/>
      <c r="IEP14" s="93"/>
      <c r="IEQ14" s="93"/>
      <c r="IER14" s="93"/>
      <c r="IES14" s="93"/>
      <c r="IET14" s="93"/>
      <c r="IEU14" s="93"/>
      <c r="IEV14" s="93"/>
      <c r="IEW14" s="93"/>
      <c r="IEX14" s="93"/>
      <c r="IEY14" s="93"/>
      <c r="IEZ14" s="93"/>
      <c r="IFA14" s="93"/>
      <c r="IFB14" s="93"/>
      <c r="IFC14" s="93"/>
      <c r="IFD14" s="93"/>
      <c r="IFE14" s="93"/>
      <c r="IFF14" s="93"/>
      <c r="IFG14" s="93"/>
      <c r="IFH14" s="93"/>
      <c r="IFI14" s="93"/>
      <c r="IFJ14" s="93"/>
      <c r="IFK14" s="93"/>
      <c r="IFL14" s="93"/>
      <c r="IFM14" s="93"/>
      <c r="IFN14" s="93"/>
      <c r="IFO14" s="93"/>
      <c r="IFP14" s="93"/>
      <c r="IFQ14" s="93"/>
      <c r="IFR14" s="93"/>
      <c r="IFS14" s="93"/>
      <c r="IFT14" s="93"/>
      <c r="IFU14" s="93"/>
      <c r="IFV14" s="93"/>
      <c r="IFW14" s="93"/>
      <c r="IFX14" s="93"/>
      <c r="IFY14" s="93"/>
      <c r="IFZ14" s="93"/>
      <c r="IGA14" s="93"/>
      <c r="IGB14" s="93"/>
      <c r="IGC14" s="93"/>
      <c r="IGD14" s="93"/>
      <c r="IGE14" s="93"/>
      <c r="IGF14" s="93"/>
      <c r="IGG14" s="93"/>
      <c r="IGH14" s="93"/>
      <c r="IGI14" s="93"/>
      <c r="IGJ14" s="93"/>
      <c r="IGK14" s="93"/>
      <c r="IGL14" s="93"/>
      <c r="IGM14" s="93"/>
      <c r="IGN14" s="93"/>
      <c r="IGO14" s="93"/>
      <c r="IGP14" s="93"/>
      <c r="IGQ14" s="93"/>
      <c r="IGR14" s="93"/>
      <c r="IGS14" s="93"/>
      <c r="IGT14" s="93"/>
      <c r="IGU14" s="93"/>
      <c r="IGV14" s="93"/>
      <c r="IGW14" s="93"/>
      <c r="IGX14" s="93"/>
      <c r="IGY14" s="93"/>
      <c r="IGZ14" s="93"/>
      <c r="IHA14" s="93"/>
      <c r="IHB14" s="93"/>
      <c r="IHC14" s="93"/>
      <c r="IHD14" s="93"/>
      <c r="IHE14" s="93"/>
      <c r="IHF14" s="93"/>
      <c r="IHG14" s="93"/>
      <c r="IHH14" s="93"/>
      <c r="IHI14" s="93"/>
      <c r="IHJ14" s="93"/>
      <c r="IHK14" s="93"/>
      <c r="IHL14" s="93"/>
      <c r="IHM14" s="93"/>
      <c r="IHN14" s="93"/>
      <c r="IHO14" s="93"/>
      <c r="IHP14" s="93"/>
      <c r="IHQ14" s="93"/>
      <c r="IHR14" s="93"/>
      <c r="IHS14" s="93"/>
      <c r="IHT14" s="93"/>
      <c r="IHU14" s="93"/>
      <c r="IHV14" s="93"/>
      <c r="IHW14" s="93"/>
      <c r="IHX14" s="93"/>
      <c r="IHY14" s="93"/>
      <c r="IHZ14" s="93"/>
      <c r="IIA14" s="93"/>
      <c r="IIB14" s="93"/>
      <c r="IIC14" s="93"/>
      <c r="IID14" s="93"/>
      <c r="IIE14" s="93"/>
      <c r="IIF14" s="93"/>
      <c r="IIG14" s="93"/>
      <c r="IIH14" s="93"/>
      <c r="III14" s="93"/>
      <c r="IIJ14" s="93"/>
      <c r="IIK14" s="93"/>
      <c r="IIL14" s="93"/>
      <c r="IIM14" s="93"/>
      <c r="IIN14" s="93"/>
      <c r="IIO14" s="93"/>
      <c r="IIP14" s="93"/>
      <c r="IIQ14" s="93"/>
      <c r="IIR14" s="93"/>
      <c r="IIS14" s="93"/>
      <c r="IIT14" s="93"/>
      <c r="IIU14" s="93"/>
      <c r="IIV14" s="93"/>
      <c r="IIW14" s="93"/>
      <c r="IIX14" s="93"/>
      <c r="IIY14" s="93"/>
      <c r="IIZ14" s="93"/>
      <c r="IJA14" s="93"/>
      <c r="IJB14" s="93"/>
      <c r="IJC14" s="93"/>
      <c r="IJD14" s="93"/>
      <c r="IJE14" s="93"/>
      <c r="IJF14" s="93"/>
      <c r="IJG14" s="93"/>
      <c r="IJH14" s="93"/>
      <c r="IJI14" s="93"/>
      <c r="IJJ14" s="93"/>
      <c r="IJK14" s="93"/>
      <c r="IJL14" s="93"/>
      <c r="IJM14" s="93"/>
      <c r="IJN14" s="93"/>
      <c r="IJO14" s="93"/>
      <c r="IJP14" s="93"/>
      <c r="IJQ14" s="93"/>
      <c r="IJR14" s="93"/>
      <c r="IJS14" s="93"/>
      <c r="IJT14" s="93"/>
      <c r="IJU14" s="93"/>
      <c r="IJV14" s="93"/>
      <c r="IJW14" s="93"/>
      <c r="IJX14" s="93"/>
      <c r="IJY14" s="93"/>
      <c r="IJZ14" s="93"/>
      <c r="IKA14" s="93"/>
      <c r="IKB14" s="93"/>
      <c r="IKC14" s="93"/>
      <c r="IKD14" s="93"/>
      <c r="IKE14" s="93"/>
      <c r="IKF14" s="93"/>
      <c r="IKG14" s="93"/>
      <c r="IKH14" s="93"/>
      <c r="IKI14" s="93"/>
      <c r="IKJ14" s="93"/>
      <c r="IKK14" s="93"/>
      <c r="IKL14" s="93"/>
      <c r="IKM14" s="93"/>
      <c r="IKN14" s="93"/>
      <c r="IKO14" s="93"/>
      <c r="IKP14" s="93"/>
      <c r="IKQ14" s="93"/>
      <c r="IKR14" s="93"/>
      <c r="IKS14" s="93"/>
      <c r="IKT14" s="93"/>
      <c r="IKU14" s="93"/>
      <c r="IKV14" s="93"/>
      <c r="IKW14" s="93"/>
      <c r="IKX14" s="93"/>
      <c r="IKY14" s="93"/>
      <c r="IKZ14" s="93"/>
      <c r="ILA14" s="93"/>
      <c r="ILB14" s="93"/>
      <c r="ILC14" s="93"/>
      <c r="ILD14" s="93"/>
      <c r="ILE14" s="93"/>
      <c r="ILF14" s="93"/>
      <c r="ILG14" s="93"/>
      <c r="ILH14" s="93"/>
      <c r="ILI14" s="93"/>
      <c r="ILJ14" s="93"/>
      <c r="ILK14" s="93"/>
      <c r="ILL14" s="93"/>
      <c r="ILM14" s="93"/>
      <c r="ILN14" s="93"/>
      <c r="ILO14" s="93"/>
      <c r="ILP14" s="93"/>
      <c r="ILQ14" s="93"/>
      <c r="ILR14" s="93"/>
      <c r="ILS14" s="93"/>
      <c r="ILT14" s="93"/>
      <c r="ILU14" s="93"/>
      <c r="ILV14" s="93"/>
      <c r="ILW14" s="93"/>
      <c r="ILX14" s="93"/>
      <c r="ILY14" s="93"/>
      <c r="ILZ14" s="93"/>
      <c r="IMA14" s="93"/>
      <c r="IMB14" s="93"/>
      <c r="IMC14" s="93"/>
      <c r="IMD14" s="93"/>
      <c r="IME14" s="93"/>
      <c r="IMF14" s="93"/>
      <c r="IMG14" s="93"/>
      <c r="IMH14" s="93"/>
      <c r="IMI14" s="93"/>
      <c r="IMJ14" s="93"/>
      <c r="IMK14" s="93"/>
      <c r="IML14" s="93"/>
      <c r="IMM14" s="93"/>
      <c r="IMN14" s="93"/>
      <c r="IMO14" s="93"/>
      <c r="IMP14" s="93"/>
      <c r="IMQ14" s="93"/>
      <c r="IMR14" s="93"/>
      <c r="IMS14" s="93"/>
      <c r="IMT14" s="93"/>
      <c r="IMU14" s="93"/>
      <c r="IMV14" s="93"/>
      <c r="IMW14" s="93"/>
      <c r="IMX14" s="93"/>
      <c r="IMY14" s="93"/>
      <c r="IMZ14" s="93"/>
      <c r="INA14" s="93"/>
      <c r="INB14" s="93"/>
      <c r="INC14" s="93"/>
      <c r="IND14" s="93"/>
      <c r="INE14" s="93"/>
      <c r="INF14" s="93"/>
      <c r="ING14" s="93"/>
      <c r="INH14" s="93"/>
      <c r="INI14" s="93"/>
      <c r="INJ14" s="93"/>
      <c r="INK14" s="93"/>
      <c r="INL14" s="93"/>
      <c r="INM14" s="93"/>
      <c r="INN14" s="93"/>
      <c r="INO14" s="93"/>
      <c r="INP14" s="93"/>
      <c r="INQ14" s="93"/>
      <c r="INR14" s="93"/>
      <c r="INS14" s="93"/>
      <c r="INT14" s="93"/>
      <c r="INU14" s="93"/>
      <c r="INV14" s="93"/>
      <c r="INW14" s="93"/>
      <c r="INX14" s="93"/>
      <c r="INY14" s="93"/>
      <c r="INZ14" s="93"/>
      <c r="IOA14" s="93"/>
      <c r="IOB14" s="93"/>
      <c r="IOC14" s="93"/>
      <c r="IOD14" s="93"/>
      <c r="IOE14" s="93"/>
      <c r="IOF14" s="93"/>
      <c r="IOG14" s="93"/>
      <c r="IOH14" s="93"/>
      <c r="IOI14" s="93"/>
      <c r="IOJ14" s="93"/>
      <c r="IOK14" s="93"/>
      <c r="IOL14" s="93"/>
      <c r="IOM14" s="93"/>
      <c r="ION14" s="93"/>
      <c r="IOO14" s="93"/>
      <c r="IOP14" s="93"/>
      <c r="IOQ14" s="93"/>
      <c r="IOR14" s="93"/>
      <c r="IOS14" s="93"/>
      <c r="IOT14" s="93"/>
      <c r="IOU14" s="93"/>
      <c r="IOV14" s="93"/>
      <c r="IOW14" s="93"/>
      <c r="IOX14" s="93"/>
      <c r="IOY14" s="93"/>
      <c r="IOZ14" s="93"/>
      <c r="IPA14" s="93"/>
      <c r="IPB14" s="93"/>
      <c r="IPC14" s="93"/>
      <c r="IPD14" s="93"/>
      <c r="IPE14" s="93"/>
      <c r="IPF14" s="93"/>
      <c r="IPG14" s="93"/>
      <c r="IPH14" s="93"/>
      <c r="IPI14" s="93"/>
      <c r="IPJ14" s="93"/>
      <c r="IPK14" s="93"/>
      <c r="IPL14" s="93"/>
      <c r="IPM14" s="93"/>
      <c r="IPN14" s="93"/>
      <c r="IPO14" s="93"/>
      <c r="IPP14" s="93"/>
      <c r="IPQ14" s="93"/>
      <c r="IPR14" s="93"/>
      <c r="IPS14" s="93"/>
      <c r="IPT14" s="93"/>
      <c r="IPU14" s="93"/>
      <c r="IPV14" s="93"/>
      <c r="IPW14" s="93"/>
      <c r="IPX14" s="93"/>
      <c r="IPY14" s="93"/>
      <c r="IPZ14" s="93"/>
      <c r="IQA14" s="93"/>
      <c r="IQB14" s="93"/>
      <c r="IQC14" s="93"/>
      <c r="IQD14" s="93"/>
      <c r="IQE14" s="93"/>
      <c r="IQF14" s="93"/>
      <c r="IQG14" s="93"/>
      <c r="IQH14" s="93"/>
      <c r="IQI14" s="93"/>
      <c r="IQJ14" s="93"/>
      <c r="IQK14" s="93"/>
      <c r="IQL14" s="93"/>
      <c r="IQM14" s="93"/>
      <c r="IQN14" s="93"/>
      <c r="IQO14" s="93"/>
      <c r="IQP14" s="93"/>
      <c r="IQQ14" s="93"/>
      <c r="IQR14" s="93"/>
      <c r="IQS14" s="93"/>
      <c r="IQT14" s="93"/>
      <c r="IQU14" s="93"/>
      <c r="IQV14" s="93"/>
      <c r="IQW14" s="93"/>
      <c r="IQX14" s="93"/>
      <c r="IQY14" s="93"/>
      <c r="IQZ14" s="93"/>
      <c r="IRA14" s="93"/>
      <c r="IRB14" s="93"/>
      <c r="IRC14" s="93"/>
      <c r="IRD14" s="93"/>
      <c r="IRE14" s="93"/>
      <c r="IRF14" s="93"/>
      <c r="IRG14" s="93"/>
      <c r="IRH14" s="93"/>
      <c r="IRI14" s="93"/>
      <c r="IRJ14" s="93"/>
      <c r="IRK14" s="93"/>
      <c r="IRL14" s="93"/>
      <c r="IRM14" s="93"/>
      <c r="IRN14" s="93"/>
      <c r="IRO14" s="93"/>
      <c r="IRP14" s="93"/>
      <c r="IRQ14" s="93"/>
      <c r="IRR14" s="93"/>
      <c r="IRS14" s="93"/>
      <c r="IRT14" s="93"/>
      <c r="IRU14" s="93"/>
      <c r="IRV14" s="93"/>
      <c r="IRW14" s="93"/>
      <c r="IRX14" s="93"/>
      <c r="IRY14" s="93"/>
      <c r="IRZ14" s="93"/>
      <c r="ISA14" s="93"/>
      <c r="ISB14" s="93"/>
      <c r="ISC14" s="93"/>
      <c r="ISD14" s="93"/>
      <c r="ISE14" s="93"/>
      <c r="ISF14" s="93"/>
      <c r="ISG14" s="93"/>
      <c r="ISH14" s="93"/>
      <c r="ISI14" s="93"/>
      <c r="ISJ14" s="93"/>
      <c r="ISK14" s="93"/>
      <c r="ISL14" s="93"/>
      <c r="ISM14" s="93"/>
      <c r="ISN14" s="93"/>
      <c r="ISO14" s="93"/>
      <c r="ISP14" s="93"/>
      <c r="ISQ14" s="93"/>
      <c r="ISR14" s="93"/>
      <c r="ISS14" s="93"/>
      <c r="IST14" s="93"/>
      <c r="ISU14" s="93"/>
      <c r="ISV14" s="93"/>
      <c r="ISW14" s="93"/>
      <c r="ISX14" s="93"/>
      <c r="ISY14" s="93"/>
      <c r="ISZ14" s="93"/>
      <c r="ITA14" s="93"/>
      <c r="ITB14" s="93"/>
      <c r="ITC14" s="93"/>
      <c r="ITD14" s="93"/>
      <c r="ITE14" s="93"/>
      <c r="ITF14" s="93"/>
      <c r="ITG14" s="93"/>
      <c r="ITH14" s="93"/>
      <c r="ITI14" s="93"/>
      <c r="ITJ14" s="93"/>
      <c r="ITK14" s="93"/>
      <c r="ITL14" s="93"/>
      <c r="ITM14" s="93"/>
      <c r="ITN14" s="93"/>
      <c r="ITO14" s="93"/>
      <c r="ITP14" s="93"/>
      <c r="ITQ14" s="93"/>
      <c r="ITR14" s="93"/>
      <c r="ITS14" s="93"/>
      <c r="ITT14" s="93"/>
      <c r="ITU14" s="93"/>
      <c r="ITV14" s="93"/>
      <c r="ITW14" s="93"/>
      <c r="ITX14" s="93"/>
      <c r="ITY14" s="93"/>
      <c r="ITZ14" s="93"/>
      <c r="IUA14" s="93"/>
      <c r="IUB14" s="93"/>
      <c r="IUC14" s="93"/>
      <c r="IUD14" s="93"/>
      <c r="IUE14" s="93"/>
      <c r="IUF14" s="93"/>
      <c r="IUG14" s="93"/>
      <c r="IUH14" s="93"/>
      <c r="IUI14" s="93"/>
      <c r="IUJ14" s="93"/>
      <c r="IUK14" s="93"/>
      <c r="IUL14" s="93"/>
      <c r="IUM14" s="93"/>
      <c r="IUN14" s="93"/>
      <c r="IUO14" s="93"/>
      <c r="IUP14" s="93"/>
      <c r="IUQ14" s="93"/>
      <c r="IUR14" s="93"/>
      <c r="IUS14" s="93"/>
      <c r="IUT14" s="93"/>
      <c r="IUU14" s="93"/>
      <c r="IUV14" s="93"/>
      <c r="IUW14" s="93"/>
      <c r="IUX14" s="93"/>
      <c r="IUY14" s="93"/>
      <c r="IUZ14" s="93"/>
      <c r="IVA14" s="93"/>
      <c r="IVB14" s="93"/>
      <c r="IVC14" s="93"/>
      <c r="IVD14" s="93"/>
      <c r="IVE14" s="93"/>
      <c r="IVF14" s="93"/>
      <c r="IVG14" s="93"/>
      <c r="IVH14" s="93"/>
      <c r="IVI14" s="93"/>
      <c r="IVJ14" s="93"/>
      <c r="IVK14" s="93"/>
      <c r="IVL14" s="93"/>
      <c r="IVM14" s="93"/>
      <c r="IVN14" s="93"/>
      <c r="IVO14" s="93"/>
      <c r="IVP14" s="93"/>
      <c r="IVQ14" s="93"/>
      <c r="IVR14" s="93"/>
      <c r="IVS14" s="93"/>
      <c r="IVT14" s="93"/>
      <c r="IVU14" s="93"/>
      <c r="IVV14" s="93"/>
      <c r="IVW14" s="93"/>
      <c r="IVX14" s="93"/>
      <c r="IVY14" s="93"/>
      <c r="IVZ14" s="93"/>
      <c r="IWA14" s="93"/>
      <c r="IWB14" s="93"/>
      <c r="IWC14" s="93"/>
      <c r="IWD14" s="93"/>
      <c r="IWE14" s="93"/>
      <c r="IWF14" s="93"/>
      <c r="IWG14" s="93"/>
      <c r="IWH14" s="93"/>
      <c r="IWI14" s="93"/>
      <c r="IWJ14" s="93"/>
      <c r="IWK14" s="93"/>
      <c r="IWL14" s="93"/>
      <c r="IWM14" s="93"/>
      <c r="IWN14" s="93"/>
      <c r="IWO14" s="93"/>
      <c r="IWP14" s="93"/>
      <c r="IWQ14" s="93"/>
      <c r="IWR14" s="93"/>
      <c r="IWS14" s="93"/>
      <c r="IWT14" s="93"/>
      <c r="IWU14" s="93"/>
      <c r="IWV14" s="93"/>
      <c r="IWW14" s="93"/>
      <c r="IWX14" s="93"/>
      <c r="IWY14" s="93"/>
      <c r="IWZ14" s="93"/>
      <c r="IXA14" s="93"/>
      <c r="IXB14" s="93"/>
      <c r="IXC14" s="93"/>
      <c r="IXD14" s="93"/>
      <c r="IXE14" s="93"/>
      <c r="IXF14" s="93"/>
      <c r="IXG14" s="93"/>
      <c r="IXH14" s="93"/>
      <c r="IXI14" s="93"/>
      <c r="IXJ14" s="93"/>
      <c r="IXK14" s="93"/>
      <c r="IXL14" s="93"/>
      <c r="IXM14" s="93"/>
      <c r="IXN14" s="93"/>
      <c r="IXO14" s="93"/>
      <c r="IXP14" s="93"/>
      <c r="IXQ14" s="93"/>
      <c r="IXR14" s="93"/>
      <c r="IXS14" s="93"/>
      <c r="IXT14" s="93"/>
      <c r="IXU14" s="93"/>
      <c r="IXV14" s="93"/>
      <c r="IXW14" s="93"/>
      <c r="IXX14" s="93"/>
      <c r="IXY14" s="93"/>
      <c r="IXZ14" s="93"/>
      <c r="IYA14" s="93"/>
      <c r="IYB14" s="93"/>
      <c r="IYC14" s="93"/>
      <c r="IYD14" s="93"/>
      <c r="IYE14" s="93"/>
      <c r="IYF14" s="93"/>
      <c r="IYG14" s="93"/>
      <c r="IYH14" s="93"/>
      <c r="IYI14" s="93"/>
      <c r="IYJ14" s="93"/>
      <c r="IYK14" s="93"/>
      <c r="IYL14" s="93"/>
      <c r="IYM14" s="93"/>
      <c r="IYN14" s="93"/>
      <c r="IYO14" s="93"/>
      <c r="IYP14" s="93"/>
      <c r="IYQ14" s="93"/>
      <c r="IYR14" s="93"/>
      <c r="IYS14" s="93"/>
      <c r="IYT14" s="93"/>
      <c r="IYU14" s="93"/>
      <c r="IYV14" s="93"/>
      <c r="IYW14" s="93"/>
      <c r="IYX14" s="93"/>
      <c r="IYY14" s="93"/>
      <c r="IYZ14" s="93"/>
      <c r="IZA14" s="93"/>
      <c r="IZB14" s="93"/>
      <c r="IZC14" s="93"/>
      <c r="IZD14" s="93"/>
      <c r="IZE14" s="93"/>
      <c r="IZF14" s="93"/>
      <c r="IZG14" s="93"/>
      <c r="IZH14" s="93"/>
      <c r="IZI14" s="93"/>
      <c r="IZJ14" s="93"/>
      <c r="IZK14" s="93"/>
      <c r="IZL14" s="93"/>
      <c r="IZM14" s="93"/>
      <c r="IZN14" s="93"/>
      <c r="IZO14" s="93"/>
      <c r="IZP14" s="93"/>
      <c r="IZQ14" s="93"/>
      <c r="IZR14" s="93"/>
      <c r="IZS14" s="93"/>
      <c r="IZT14" s="93"/>
      <c r="IZU14" s="93"/>
      <c r="IZV14" s="93"/>
      <c r="IZW14" s="93"/>
      <c r="IZX14" s="93"/>
      <c r="IZY14" s="93"/>
      <c r="IZZ14" s="93"/>
      <c r="JAA14" s="93"/>
      <c r="JAB14" s="93"/>
      <c r="JAC14" s="93"/>
      <c r="JAD14" s="93"/>
      <c r="JAE14" s="93"/>
      <c r="JAF14" s="93"/>
      <c r="JAG14" s="93"/>
      <c r="JAH14" s="93"/>
      <c r="JAI14" s="93"/>
      <c r="JAJ14" s="93"/>
      <c r="JAK14" s="93"/>
      <c r="JAL14" s="93"/>
      <c r="JAM14" s="93"/>
      <c r="JAN14" s="93"/>
      <c r="JAO14" s="93"/>
      <c r="JAP14" s="93"/>
      <c r="JAQ14" s="93"/>
      <c r="JAR14" s="93"/>
      <c r="JAS14" s="93"/>
      <c r="JAT14" s="93"/>
      <c r="JAU14" s="93"/>
      <c r="JAV14" s="93"/>
      <c r="JAW14" s="93"/>
      <c r="JAX14" s="93"/>
      <c r="JAY14" s="93"/>
      <c r="JAZ14" s="93"/>
      <c r="JBA14" s="93"/>
      <c r="JBB14" s="93"/>
      <c r="JBC14" s="93"/>
      <c r="JBD14" s="93"/>
      <c r="JBE14" s="93"/>
      <c r="JBF14" s="93"/>
      <c r="JBG14" s="93"/>
      <c r="JBH14" s="93"/>
      <c r="JBI14" s="93"/>
      <c r="JBJ14" s="93"/>
      <c r="JBK14" s="93"/>
      <c r="JBL14" s="93"/>
      <c r="JBM14" s="93"/>
      <c r="JBN14" s="93"/>
      <c r="JBO14" s="93"/>
      <c r="JBP14" s="93"/>
      <c r="JBQ14" s="93"/>
      <c r="JBR14" s="93"/>
      <c r="JBS14" s="93"/>
      <c r="JBT14" s="93"/>
      <c r="JBU14" s="93"/>
      <c r="JBV14" s="93"/>
      <c r="JBW14" s="93"/>
      <c r="JBX14" s="93"/>
      <c r="JBY14" s="93"/>
      <c r="JBZ14" s="93"/>
      <c r="JCA14" s="93"/>
      <c r="JCB14" s="93"/>
      <c r="JCC14" s="93"/>
      <c r="JCD14" s="93"/>
      <c r="JCE14" s="93"/>
      <c r="JCF14" s="93"/>
      <c r="JCG14" s="93"/>
      <c r="JCH14" s="93"/>
      <c r="JCI14" s="93"/>
      <c r="JCJ14" s="93"/>
      <c r="JCK14" s="93"/>
      <c r="JCL14" s="93"/>
      <c r="JCM14" s="93"/>
      <c r="JCN14" s="93"/>
      <c r="JCO14" s="93"/>
      <c r="JCP14" s="93"/>
      <c r="JCQ14" s="93"/>
      <c r="JCR14" s="93"/>
      <c r="JCS14" s="93"/>
      <c r="JCT14" s="93"/>
      <c r="JCU14" s="93"/>
      <c r="JCV14" s="93"/>
      <c r="JCW14" s="93"/>
      <c r="JCX14" s="93"/>
      <c r="JCY14" s="93"/>
      <c r="JCZ14" s="93"/>
      <c r="JDA14" s="93"/>
      <c r="JDB14" s="93"/>
      <c r="JDC14" s="93"/>
      <c r="JDD14" s="93"/>
      <c r="JDE14" s="93"/>
      <c r="JDF14" s="93"/>
      <c r="JDG14" s="93"/>
      <c r="JDH14" s="93"/>
      <c r="JDI14" s="93"/>
      <c r="JDJ14" s="93"/>
      <c r="JDK14" s="93"/>
      <c r="JDL14" s="93"/>
      <c r="JDM14" s="93"/>
      <c r="JDN14" s="93"/>
      <c r="JDO14" s="93"/>
      <c r="JDP14" s="93"/>
      <c r="JDQ14" s="93"/>
      <c r="JDR14" s="93"/>
      <c r="JDS14" s="93"/>
      <c r="JDT14" s="93"/>
      <c r="JDU14" s="93"/>
      <c r="JDV14" s="93"/>
      <c r="JDW14" s="93"/>
      <c r="JDX14" s="93"/>
      <c r="JDY14" s="93"/>
      <c r="JDZ14" s="93"/>
      <c r="JEA14" s="93"/>
      <c r="JEB14" s="93"/>
      <c r="JEC14" s="93"/>
      <c r="JED14" s="93"/>
      <c r="JEE14" s="93"/>
      <c r="JEF14" s="93"/>
      <c r="JEG14" s="93"/>
      <c r="JEH14" s="93"/>
      <c r="JEI14" s="93"/>
      <c r="JEJ14" s="93"/>
      <c r="JEK14" s="93"/>
      <c r="JEL14" s="93"/>
      <c r="JEM14" s="93"/>
      <c r="JEN14" s="93"/>
      <c r="JEO14" s="93"/>
      <c r="JEP14" s="93"/>
      <c r="JEQ14" s="93"/>
      <c r="JER14" s="93"/>
      <c r="JES14" s="93"/>
      <c r="JET14" s="93"/>
      <c r="JEU14" s="93"/>
      <c r="JEV14" s="93"/>
      <c r="JEW14" s="93"/>
      <c r="JEX14" s="93"/>
      <c r="JEY14" s="93"/>
      <c r="JEZ14" s="93"/>
      <c r="JFA14" s="93"/>
      <c r="JFB14" s="93"/>
      <c r="JFC14" s="93"/>
      <c r="JFD14" s="93"/>
      <c r="JFE14" s="93"/>
      <c r="JFF14" s="93"/>
      <c r="JFG14" s="93"/>
      <c r="JFH14" s="93"/>
      <c r="JFI14" s="93"/>
      <c r="JFJ14" s="93"/>
      <c r="JFK14" s="93"/>
      <c r="JFL14" s="93"/>
      <c r="JFM14" s="93"/>
      <c r="JFN14" s="93"/>
      <c r="JFO14" s="93"/>
      <c r="JFP14" s="93"/>
      <c r="JFQ14" s="93"/>
      <c r="JFR14" s="93"/>
      <c r="JFS14" s="93"/>
      <c r="JFT14" s="93"/>
      <c r="JFU14" s="93"/>
      <c r="JFV14" s="93"/>
      <c r="JFW14" s="93"/>
      <c r="JFX14" s="93"/>
      <c r="JFY14" s="93"/>
      <c r="JFZ14" s="93"/>
      <c r="JGA14" s="93"/>
      <c r="JGB14" s="93"/>
      <c r="JGC14" s="93"/>
      <c r="JGD14" s="93"/>
      <c r="JGE14" s="93"/>
      <c r="JGF14" s="93"/>
      <c r="JGG14" s="93"/>
      <c r="JGH14" s="93"/>
      <c r="JGI14" s="93"/>
      <c r="JGJ14" s="93"/>
      <c r="JGK14" s="93"/>
      <c r="JGL14" s="93"/>
      <c r="JGM14" s="93"/>
      <c r="JGN14" s="93"/>
      <c r="JGO14" s="93"/>
      <c r="JGP14" s="93"/>
      <c r="JGQ14" s="93"/>
      <c r="JGR14" s="93"/>
      <c r="JGS14" s="93"/>
      <c r="JGT14" s="93"/>
      <c r="JGU14" s="93"/>
      <c r="JGV14" s="93"/>
      <c r="JGW14" s="93"/>
      <c r="JGX14" s="93"/>
      <c r="JGY14" s="93"/>
      <c r="JGZ14" s="93"/>
      <c r="JHA14" s="93"/>
      <c r="JHB14" s="93"/>
      <c r="JHC14" s="93"/>
      <c r="JHD14" s="93"/>
      <c r="JHE14" s="93"/>
      <c r="JHF14" s="93"/>
      <c r="JHG14" s="93"/>
      <c r="JHH14" s="93"/>
      <c r="JHI14" s="93"/>
      <c r="JHJ14" s="93"/>
      <c r="JHK14" s="93"/>
      <c r="JHL14" s="93"/>
      <c r="JHM14" s="93"/>
      <c r="JHN14" s="93"/>
      <c r="JHO14" s="93"/>
      <c r="JHP14" s="93"/>
      <c r="JHQ14" s="93"/>
      <c r="JHR14" s="93"/>
      <c r="JHS14" s="93"/>
      <c r="JHT14" s="93"/>
      <c r="JHU14" s="93"/>
      <c r="JHV14" s="93"/>
      <c r="JHW14" s="93"/>
      <c r="JHX14" s="93"/>
      <c r="JHY14" s="93"/>
      <c r="JHZ14" s="93"/>
      <c r="JIA14" s="93"/>
      <c r="JIB14" s="93"/>
      <c r="JIC14" s="93"/>
      <c r="JID14" s="93"/>
      <c r="JIE14" s="93"/>
      <c r="JIF14" s="93"/>
      <c r="JIG14" s="93"/>
      <c r="JIH14" s="93"/>
      <c r="JII14" s="93"/>
      <c r="JIJ14" s="93"/>
      <c r="JIK14" s="93"/>
      <c r="JIL14" s="93"/>
      <c r="JIM14" s="93"/>
      <c r="JIN14" s="93"/>
      <c r="JIO14" s="93"/>
      <c r="JIP14" s="93"/>
      <c r="JIQ14" s="93"/>
      <c r="JIR14" s="93"/>
      <c r="JIS14" s="93"/>
      <c r="JIT14" s="93"/>
      <c r="JIU14" s="93"/>
      <c r="JIV14" s="93"/>
      <c r="JIW14" s="93"/>
      <c r="JIX14" s="93"/>
      <c r="JIY14" s="93"/>
      <c r="JIZ14" s="93"/>
      <c r="JJA14" s="93"/>
      <c r="JJB14" s="93"/>
      <c r="JJC14" s="93"/>
      <c r="JJD14" s="93"/>
      <c r="JJE14" s="93"/>
      <c r="JJF14" s="93"/>
      <c r="JJG14" s="93"/>
      <c r="JJH14" s="93"/>
      <c r="JJI14" s="93"/>
      <c r="JJJ14" s="93"/>
      <c r="JJK14" s="93"/>
      <c r="JJL14" s="93"/>
      <c r="JJM14" s="93"/>
      <c r="JJN14" s="93"/>
      <c r="JJO14" s="93"/>
      <c r="JJP14" s="93"/>
      <c r="JJQ14" s="93"/>
      <c r="JJR14" s="93"/>
      <c r="JJS14" s="93"/>
      <c r="JJT14" s="93"/>
      <c r="JJU14" s="93"/>
      <c r="JJV14" s="93"/>
      <c r="JJW14" s="93"/>
      <c r="JJX14" s="93"/>
      <c r="JJY14" s="93"/>
      <c r="JJZ14" s="93"/>
      <c r="JKA14" s="93"/>
      <c r="JKB14" s="93"/>
      <c r="JKC14" s="93"/>
      <c r="JKD14" s="93"/>
      <c r="JKE14" s="93"/>
      <c r="JKF14" s="93"/>
      <c r="JKG14" s="93"/>
      <c r="JKH14" s="93"/>
      <c r="JKI14" s="93"/>
      <c r="JKJ14" s="93"/>
      <c r="JKK14" s="93"/>
      <c r="JKL14" s="93"/>
      <c r="JKM14" s="93"/>
      <c r="JKN14" s="93"/>
      <c r="JKO14" s="93"/>
      <c r="JKP14" s="93"/>
      <c r="JKQ14" s="93"/>
      <c r="JKR14" s="93"/>
      <c r="JKS14" s="93"/>
      <c r="JKT14" s="93"/>
      <c r="JKU14" s="93"/>
      <c r="JKV14" s="93"/>
      <c r="JKW14" s="93"/>
      <c r="JKX14" s="93"/>
      <c r="JKY14" s="93"/>
      <c r="JKZ14" s="93"/>
      <c r="JLA14" s="93"/>
      <c r="JLB14" s="93"/>
      <c r="JLC14" s="93"/>
      <c r="JLD14" s="93"/>
      <c r="JLE14" s="93"/>
      <c r="JLF14" s="93"/>
      <c r="JLG14" s="93"/>
      <c r="JLH14" s="93"/>
      <c r="JLI14" s="93"/>
      <c r="JLJ14" s="93"/>
      <c r="JLK14" s="93"/>
      <c r="JLL14" s="93"/>
      <c r="JLM14" s="93"/>
      <c r="JLN14" s="93"/>
      <c r="JLO14" s="93"/>
      <c r="JLP14" s="93"/>
      <c r="JLQ14" s="93"/>
      <c r="JLR14" s="93"/>
      <c r="JLS14" s="93"/>
      <c r="JLT14" s="93"/>
      <c r="JLU14" s="93"/>
      <c r="JLV14" s="93"/>
      <c r="JLW14" s="93"/>
      <c r="JLX14" s="93"/>
      <c r="JLY14" s="93"/>
      <c r="JLZ14" s="93"/>
      <c r="JMA14" s="93"/>
      <c r="JMB14" s="93"/>
      <c r="JMC14" s="93"/>
      <c r="JMD14" s="93"/>
      <c r="JME14" s="93"/>
      <c r="JMF14" s="93"/>
      <c r="JMG14" s="93"/>
      <c r="JMH14" s="93"/>
      <c r="JMI14" s="93"/>
      <c r="JMJ14" s="93"/>
      <c r="JMK14" s="93"/>
      <c r="JML14" s="93"/>
      <c r="JMM14" s="93"/>
      <c r="JMN14" s="93"/>
      <c r="JMO14" s="93"/>
      <c r="JMP14" s="93"/>
      <c r="JMQ14" s="93"/>
      <c r="JMR14" s="93"/>
      <c r="JMS14" s="93"/>
      <c r="JMT14" s="93"/>
      <c r="JMU14" s="93"/>
      <c r="JMV14" s="93"/>
      <c r="JMW14" s="93"/>
      <c r="JMX14" s="93"/>
      <c r="JMY14" s="93"/>
      <c r="JMZ14" s="93"/>
      <c r="JNA14" s="93"/>
      <c r="JNB14" s="93"/>
      <c r="JNC14" s="93"/>
      <c r="JND14" s="93"/>
      <c r="JNE14" s="93"/>
      <c r="JNF14" s="93"/>
      <c r="JNG14" s="93"/>
      <c r="JNH14" s="93"/>
      <c r="JNI14" s="93"/>
      <c r="JNJ14" s="93"/>
      <c r="JNK14" s="93"/>
      <c r="JNL14" s="93"/>
      <c r="JNM14" s="93"/>
      <c r="JNN14" s="93"/>
      <c r="JNO14" s="93"/>
      <c r="JNP14" s="93"/>
      <c r="JNQ14" s="93"/>
      <c r="JNR14" s="93"/>
      <c r="JNS14" s="93"/>
      <c r="JNT14" s="93"/>
      <c r="JNU14" s="93"/>
      <c r="JNV14" s="93"/>
      <c r="JNW14" s="93"/>
      <c r="JNX14" s="93"/>
      <c r="JNY14" s="93"/>
      <c r="JNZ14" s="93"/>
      <c r="JOA14" s="93"/>
      <c r="JOB14" s="93"/>
      <c r="JOC14" s="93"/>
      <c r="JOD14" s="93"/>
      <c r="JOE14" s="93"/>
      <c r="JOF14" s="93"/>
      <c r="JOG14" s="93"/>
      <c r="JOH14" s="93"/>
      <c r="JOI14" s="93"/>
      <c r="JOJ14" s="93"/>
      <c r="JOK14" s="93"/>
      <c r="JOL14" s="93"/>
      <c r="JOM14" s="93"/>
      <c r="JON14" s="93"/>
      <c r="JOO14" s="93"/>
      <c r="JOP14" s="93"/>
      <c r="JOQ14" s="93"/>
      <c r="JOR14" s="93"/>
      <c r="JOS14" s="93"/>
      <c r="JOT14" s="93"/>
      <c r="JOU14" s="93"/>
      <c r="JOV14" s="93"/>
      <c r="JOW14" s="93"/>
      <c r="JOX14" s="93"/>
      <c r="JOY14" s="93"/>
      <c r="JOZ14" s="93"/>
      <c r="JPA14" s="93"/>
      <c r="JPB14" s="93"/>
      <c r="JPC14" s="93"/>
      <c r="JPD14" s="93"/>
      <c r="JPE14" s="93"/>
      <c r="JPF14" s="93"/>
      <c r="JPG14" s="93"/>
      <c r="JPH14" s="93"/>
      <c r="JPI14" s="93"/>
      <c r="JPJ14" s="93"/>
      <c r="JPK14" s="93"/>
      <c r="JPL14" s="93"/>
      <c r="JPM14" s="93"/>
      <c r="JPN14" s="93"/>
      <c r="JPO14" s="93"/>
      <c r="JPP14" s="93"/>
      <c r="JPQ14" s="93"/>
      <c r="JPR14" s="93"/>
      <c r="JPS14" s="93"/>
      <c r="JPT14" s="93"/>
      <c r="JPU14" s="93"/>
      <c r="JPV14" s="93"/>
      <c r="JPW14" s="93"/>
      <c r="JPX14" s="93"/>
      <c r="JPY14" s="93"/>
      <c r="JPZ14" s="93"/>
      <c r="JQA14" s="93"/>
      <c r="JQB14" s="93"/>
      <c r="JQC14" s="93"/>
      <c r="JQD14" s="93"/>
      <c r="JQE14" s="93"/>
      <c r="JQF14" s="93"/>
      <c r="JQG14" s="93"/>
      <c r="JQH14" s="93"/>
      <c r="JQI14" s="93"/>
      <c r="JQJ14" s="93"/>
      <c r="JQK14" s="93"/>
      <c r="JQL14" s="93"/>
      <c r="JQM14" s="93"/>
      <c r="JQN14" s="93"/>
      <c r="JQO14" s="93"/>
      <c r="JQP14" s="93"/>
      <c r="JQQ14" s="93"/>
      <c r="JQR14" s="93"/>
      <c r="JQS14" s="93"/>
      <c r="JQT14" s="93"/>
      <c r="JQU14" s="93"/>
      <c r="JQV14" s="93"/>
      <c r="JQW14" s="93"/>
      <c r="JQX14" s="93"/>
      <c r="JQY14" s="93"/>
      <c r="JQZ14" s="93"/>
      <c r="JRA14" s="93"/>
      <c r="JRB14" s="93"/>
      <c r="JRC14" s="93"/>
      <c r="JRD14" s="93"/>
      <c r="JRE14" s="93"/>
      <c r="JRF14" s="93"/>
      <c r="JRG14" s="93"/>
      <c r="JRH14" s="93"/>
      <c r="JRI14" s="93"/>
      <c r="JRJ14" s="93"/>
      <c r="JRK14" s="93"/>
      <c r="JRL14" s="93"/>
      <c r="JRM14" s="93"/>
      <c r="JRN14" s="93"/>
      <c r="JRO14" s="93"/>
      <c r="JRP14" s="93"/>
      <c r="JRQ14" s="93"/>
      <c r="JRR14" s="93"/>
      <c r="JRS14" s="93"/>
      <c r="JRT14" s="93"/>
      <c r="JRU14" s="93"/>
      <c r="JRV14" s="93"/>
      <c r="JRW14" s="93"/>
      <c r="JRX14" s="93"/>
      <c r="JRY14" s="93"/>
      <c r="JRZ14" s="93"/>
      <c r="JSA14" s="93"/>
      <c r="JSB14" s="93"/>
      <c r="JSC14" s="93"/>
      <c r="JSD14" s="93"/>
      <c r="JSE14" s="93"/>
      <c r="JSF14" s="93"/>
      <c r="JSG14" s="93"/>
      <c r="JSH14" s="93"/>
      <c r="JSI14" s="93"/>
      <c r="JSJ14" s="93"/>
      <c r="JSK14" s="93"/>
      <c r="JSL14" s="93"/>
      <c r="JSM14" s="93"/>
      <c r="JSN14" s="93"/>
      <c r="JSO14" s="93"/>
      <c r="JSP14" s="93"/>
      <c r="JSQ14" s="93"/>
      <c r="JSR14" s="93"/>
      <c r="JSS14" s="93"/>
      <c r="JST14" s="93"/>
      <c r="JSU14" s="93"/>
      <c r="JSV14" s="93"/>
      <c r="JSW14" s="93"/>
      <c r="JSX14" s="93"/>
      <c r="JSY14" s="93"/>
      <c r="JSZ14" s="93"/>
      <c r="JTA14" s="93"/>
      <c r="JTB14" s="93"/>
      <c r="JTC14" s="93"/>
      <c r="JTD14" s="93"/>
      <c r="JTE14" s="93"/>
      <c r="JTF14" s="93"/>
      <c r="JTG14" s="93"/>
      <c r="JTH14" s="93"/>
      <c r="JTI14" s="93"/>
      <c r="JTJ14" s="93"/>
      <c r="JTK14" s="93"/>
      <c r="JTL14" s="93"/>
      <c r="JTM14" s="93"/>
      <c r="JTN14" s="93"/>
      <c r="JTO14" s="93"/>
      <c r="JTP14" s="93"/>
      <c r="JTQ14" s="93"/>
      <c r="JTR14" s="93"/>
      <c r="JTS14" s="93"/>
      <c r="JTT14" s="93"/>
      <c r="JTU14" s="93"/>
      <c r="JTV14" s="93"/>
      <c r="JTW14" s="93"/>
      <c r="JTX14" s="93"/>
      <c r="JTY14" s="93"/>
      <c r="JTZ14" s="93"/>
      <c r="JUA14" s="93"/>
      <c r="JUB14" s="93"/>
      <c r="JUC14" s="93"/>
      <c r="JUD14" s="93"/>
      <c r="JUE14" s="93"/>
      <c r="JUF14" s="93"/>
      <c r="JUG14" s="93"/>
      <c r="JUH14" s="93"/>
      <c r="JUI14" s="93"/>
      <c r="JUJ14" s="93"/>
      <c r="JUK14" s="93"/>
      <c r="JUL14" s="93"/>
      <c r="JUM14" s="93"/>
      <c r="JUN14" s="93"/>
      <c r="JUO14" s="93"/>
      <c r="JUP14" s="93"/>
      <c r="JUQ14" s="93"/>
      <c r="JUR14" s="93"/>
      <c r="JUS14" s="93"/>
      <c r="JUT14" s="93"/>
      <c r="JUU14" s="93"/>
      <c r="JUV14" s="93"/>
      <c r="JUW14" s="93"/>
      <c r="JUX14" s="93"/>
      <c r="JUY14" s="93"/>
      <c r="JUZ14" s="93"/>
      <c r="JVA14" s="93"/>
      <c r="JVB14" s="93"/>
      <c r="JVC14" s="93"/>
      <c r="JVD14" s="93"/>
      <c r="JVE14" s="93"/>
      <c r="JVF14" s="93"/>
      <c r="JVG14" s="93"/>
      <c r="JVH14" s="93"/>
      <c r="JVI14" s="93"/>
      <c r="JVJ14" s="93"/>
      <c r="JVK14" s="93"/>
      <c r="JVL14" s="93"/>
      <c r="JVM14" s="93"/>
      <c r="JVN14" s="93"/>
      <c r="JVO14" s="93"/>
      <c r="JVP14" s="93"/>
      <c r="JVQ14" s="93"/>
      <c r="JVR14" s="93"/>
      <c r="JVS14" s="93"/>
      <c r="JVT14" s="93"/>
      <c r="JVU14" s="93"/>
      <c r="JVV14" s="93"/>
      <c r="JVW14" s="93"/>
      <c r="JVX14" s="93"/>
      <c r="JVY14" s="93"/>
      <c r="JVZ14" s="93"/>
      <c r="JWA14" s="93"/>
      <c r="JWB14" s="93"/>
      <c r="JWC14" s="93"/>
      <c r="JWD14" s="93"/>
      <c r="JWE14" s="93"/>
      <c r="JWF14" s="93"/>
      <c r="JWG14" s="93"/>
      <c r="JWH14" s="93"/>
      <c r="JWI14" s="93"/>
      <c r="JWJ14" s="93"/>
      <c r="JWK14" s="93"/>
      <c r="JWL14" s="93"/>
      <c r="JWM14" s="93"/>
      <c r="JWN14" s="93"/>
      <c r="JWO14" s="93"/>
      <c r="JWP14" s="93"/>
      <c r="JWQ14" s="93"/>
      <c r="JWR14" s="93"/>
      <c r="JWS14" s="93"/>
      <c r="JWT14" s="93"/>
      <c r="JWU14" s="93"/>
      <c r="JWV14" s="93"/>
      <c r="JWW14" s="93"/>
      <c r="JWX14" s="93"/>
      <c r="JWY14" s="93"/>
      <c r="JWZ14" s="93"/>
      <c r="JXA14" s="93"/>
      <c r="JXB14" s="93"/>
      <c r="JXC14" s="93"/>
      <c r="JXD14" s="93"/>
      <c r="JXE14" s="93"/>
      <c r="JXF14" s="93"/>
      <c r="JXG14" s="93"/>
      <c r="JXH14" s="93"/>
      <c r="JXI14" s="93"/>
      <c r="JXJ14" s="93"/>
      <c r="JXK14" s="93"/>
      <c r="JXL14" s="93"/>
      <c r="JXM14" s="93"/>
      <c r="JXN14" s="93"/>
      <c r="JXO14" s="93"/>
      <c r="JXP14" s="93"/>
      <c r="JXQ14" s="93"/>
      <c r="JXR14" s="93"/>
      <c r="JXS14" s="93"/>
      <c r="JXT14" s="93"/>
      <c r="JXU14" s="93"/>
      <c r="JXV14" s="93"/>
      <c r="JXW14" s="93"/>
      <c r="JXX14" s="93"/>
      <c r="JXY14" s="93"/>
      <c r="JXZ14" s="93"/>
      <c r="JYA14" s="93"/>
      <c r="JYB14" s="93"/>
      <c r="JYC14" s="93"/>
      <c r="JYD14" s="93"/>
      <c r="JYE14" s="93"/>
      <c r="JYF14" s="93"/>
      <c r="JYG14" s="93"/>
      <c r="JYH14" s="93"/>
      <c r="JYI14" s="93"/>
      <c r="JYJ14" s="93"/>
      <c r="JYK14" s="93"/>
      <c r="JYL14" s="93"/>
      <c r="JYM14" s="93"/>
      <c r="JYN14" s="93"/>
      <c r="JYO14" s="93"/>
      <c r="JYP14" s="93"/>
      <c r="JYQ14" s="93"/>
      <c r="JYR14" s="93"/>
      <c r="JYS14" s="93"/>
      <c r="JYT14" s="93"/>
      <c r="JYU14" s="93"/>
      <c r="JYV14" s="93"/>
      <c r="JYW14" s="93"/>
      <c r="JYX14" s="93"/>
      <c r="JYY14" s="93"/>
      <c r="JYZ14" s="93"/>
      <c r="JZA14" s="93"/>
      <c r="JZB14" s="93"/>
      <c r="JZC14" s="93"/>
      <c r="JZD14" s="93"/>
      <c r="JZE14" s="93"/>
      <c r="JZF14" s="93"/>
      <c r="JZG14" s="93"/>
      <c r="JZH14" s="93"/>
      <c r="JZI14" s="93"/>
      <c r="JZJ14" s="93"/>
      <c r="JZK14" s="93"/>
      <c r="JZL14" s="93"/>
      <c r="JZM14" s="93"/>
      <c r="JZN14" s="93"/>
      <c r="JZO14" s="93"/>
      <c r="JZP14" s="93"/>
      <c r="JZQ14" s="93"/>
      <c r="JZR14" s="93"/>
      <c r="JZS14" s="93"/>
      <c r="JZT14" s="93"/>
      <c r="JZU14" s="93"/>
      <c r="JZV14" s="93"/>
      <c r="JZW14" s="93"/>
      <c r="JZX14" s="93"/>
      <c r="JZY14" s="93"/>
      <c r="JZZ14" s="93"/>
      <c r="KAA14" s="93"/>
      <c r="KAB14" s="93"/>
      <c r="KAC14" s="93"/>
      <c r="KAD14" s="93"/>
      <c r="KAE14" s="93"/>
      <c r="KAF14" s="93"/>
      <c r="KAG14" s="93"/>
      <c r="KAH14" s="93"/>
      <c r="KAI14" s="93"/>
      <c r="KAJ14" s="93"/>
      <c r="KAK14" s="93"/>
      <c r="KAL14" s="93"/>
      <c r="KAM14" s="93"/>
      <c r="KAN14" s="93"/>
      <c r="KAO14" s="93"/>
      <c r="KAP14" s="93"/>
      <c r="KAQ14" s="93"/>
      <c r="KAR14" s="93"/>
      <c r="KAS14" s="93"/>
      <c r="KAT14" s="93"/>
      <c r="KAU14" s="93"/>
      <c r="KAV14" s="93"/>
      <c r="KAW14" s="93"/>
      <c r="KAX14" s="93"/>
      <c r="KAY14" s="93"/>
      <c r="KAZ14" s="93"/>
      <c r="KBA14" s="93"/>
      <c r="KBB14" s="93"/>
      <c r="KBC14" s="93"/>
      <c r="KBD14" s="93"/>
      <c r="KBE14" s="93"/>
      <c r="KBF14" s="93"/>
      <c r="KBG14" s="93"/>
      <c r="KBH14" s="93"/>
      <c r="KBI14" s="93"/>
      <c r="KBJ14" s="93"/>
      <c r="KBK14" s="93"/>
      <c r="KBL14" s="93"/>
      <c r="KBM14" s="93"/>
      <c r="KBN14" s="93"/>
      <c r="KBO14" s="93"/>
      <c r="KBP14" s="93"/>
      <c r="KBQ14" s="93"/>
      <c r="KBR14" s="93"/>
      <c r="KBS14" s="93"/>
      <c r="KBT14" s="93"/>
      <c r="KBU14" s="93"/>
      <c r="KBV14" s="93"/>
      <c r="KBW14" s="93"/>
      <c r="KBX14" s="93"/>
      <c r="KBY14" s="93"/>
      <c r="KBZ14" s="93"/>
      <c r="KCA14" s="93"/>
      <c r="KCB14" s="93"/>
      <c r="KCC14" s="93"/>
      <c r="KCD14" s="93"/>
      <c r="KCE14" s="93"/>
      <c r="KCF14" s="93"/>
      <c r="KCG14" s="93"/>
      <c r="KCH14" s="93"/>
      <c r="KCI14" s="93"/>
      <c r="KCJ14" s="93"/>
      <c r="KCK14" s="93"/>
      <c r="KCL14" s="93"/>
      <c r="KCM14" s="93"/>
      <c r="KCN14" s="93"/>
      <c r="KCO14" s="93"/>
      <c r="KCP14" s="93"/>
      <c r="KCQ14" s="93"/>
      <c r="KCR14" s="93"/>
      <c r="KCS14" s="93"/>
      <c r="KCT14" s="93"/>
      <c r="KCU14" s="93"/>
      <c r="KCV14" s="93"/>
      <c r="KCW14" s="93"/>
      <c r="KCX14" s="93"/>
      <c r="KCY14" s="93"/>
      <c r="KCZ14" s="93"/>
      <c r="KDA14" s="93"/>
      <c r="KDB14" s="93"/>
      <c r="KDC14" s="93"/>
      <c r="KDD14" s="93"/>
      <c r="KDE14" s="93"/>
      <c r="KDF14" s="93"/>
      <c r="KDG14" s="93"/>
      <c r="KDH14" s="93"/>
      <c r="KDI14" s="93"/>
      <c r="KDJ14" s="93"/>
      <c r="KDK14" s="93"/>
      <c r="KDL14" s="93"/>
      <c r="KDM14" s="93"/>
      <c r="KDN14" s="93"/>
      <c r="KDO14" s="93"/>
      <c r="KDP14" s="93"/>
      <c r="KDQ14" s="93"/>
      <c r="KDR14" s="93"/>
      <c r="KDS14" s="93"/>
      <c r="KDT14" s="93"/>
      <c r="KDU14" s="93"/>
      <c r="KDV14" s="93"/>
      <c r="KDW14" s="93"/>
      <c r="KDX14" s="93"/>
      <c r="KDY14" s="93"/>
      <c r="KDZ14" s="93"/>
      <c r="KEA14" s="93"/>
      <c r="KEB14" s="93"/>
      <c r="KEC14" s="93"/>
      <c r="KED14" s="93"/>
      <c r="KEE14" s="93"/>
      <c r="KEF14" s="93"/>
      <c r="KEG14" s="93"/>
      <c r="KEH14" s="93"/>
      <c r="KEI14" s="93"/>
      <c r="KEJ14" s="93"/>
      <c r="KEK14" s="93"/>
      <c r="KEL14" s="93"/>
      <c r="KEM14" s="93"/>
      <c r="KEN14" s="93"/>
      <c r="KEO14" s="93"/>
      <c r="KEP14" s="93"/>
      <c r="KEQ14" s="93"/>
      <c r="KER14" s="93"/>
      <c r="KES14" s="93"/>
      <c r="KET14" s="93"/>
      <c r="KEU14" s="93"/>
      <c r="KEV14" s="93"/>
      <c r="KEW14" s="93"/>
      <c r="KEX14" s="93"/>
      <c r="KEY14" s="93"/>
      <c r="KEZ14" s="93"/>
      <c r="KFA14" s="93"/>
      <c r="KFB14" s="93"/>
      <c r="KFC14" s="93"/>
      <c r="KFD14" s="93"/>
      <c r="KFE14" s="93"/>
      <c r="KFF14" s="93"/>
      <c r="KFG14" s="93"/>
      <c r="KFH14" s="93"/>
      <c r="KFI14" s="93"/>
      <c r="KFJ14" s="93"/>
      <c r="KFK14" s="93"/>
      <c r="KFL14" s="93"/>
      <c r="KFM14" s="93"/>
      <c r="KFN14" s="93"/>
      <c r="KFO14" s="93"/>
      <c r="KFP14" s="93"/>
      <c r="KFQ14" s="93"/>
      <c r="KFR14" s="93"/>
      <c r="KFS14" s="93"/>
      <c r="KFT14" s="93"/>
      <c r="KFU14" s="93"/>
      <c r="KFV14" s="93"/>
      <c r="KFW14" s="93"/>
      <c r="KFX14" s="93"/>
      <c r="KFY14" s="93"/>
      <c r="KFZ14" s="93"/>
      <c r="KGA14" s="93"/>
      <c r="KGB14" s="93"/>
      <c r="KGC14" s="93"/>
      <c r="KGD14" s="93"/>
      <c r="KGE14" s="93"/>
      <c r="KGF14" s="93"/>
      <c r="KGG14" s="93"/>
      <c r="KGH14" s="93"/>
      <c r="KGI14" s="93"/>
      <c r="KGJ14" s="93"/>
      <c r="KGK14" s="93"/>
      <c r="KGL14" s="93"/>
      <c r="KGM14" s="93"/>
      <c r="KGN14" s="93"/>
      <c r="KGO14" s="93"/>
      <c r="KGP14" s="93"/>
      <c r="KGQ14" s="93"/>
      <c r="KGR14" s="93"/>
      <c r="KGS14" s="93"/>
      <c r="KGT14" s="93"/>
      <c r="KGU14" s="93"/>
      <c r="KGV14" s="93"/>
      <c r="KGW14" s="93"/>
      <c r="KGX14" s="93"/>
      <c r="KGY14" s="93"/>
      <c r="KGZ14" s="93"/>
      <c r="KHA14" s="93"/>
      <c r="KHB14" s="93"/>
      <c r="KHC14" s="93"/>
      <c r="KHD14" s="93"/>
      <c r="KHE14" s="93"/>
      <c r="KHF14" s="93"/>
      <c r="KHG14" s="93"/>
      <c r="KHH14" s="93"/>
      <c r="KHI14" s="93"/>
      <c r="KHJ14" s="93"/>
      <c r="KHK14" s="93"/>
      <c r="KHL14" s="93"/>
      <c r="KHM14" s="93"/>
      <c r="KHN14" s="93"/>
      <c r="KHO14" s="93"/>
      <c r="KHP14" s="93"/>
      <c r="KHQ14" s="93"/>
      <c r="KHR14" s="93"/>
      <c r="KHS14" s="93"/>
      <c r="KHT14" s="93"/>
      <c r="KHU14" s="93"/>
      <c r="KHV14" s="93"/>
      <c r="KHW14" s="93"/>
      <c r="KHX14" s="93"/>
      <c r="KHY14" s="93"/>
      <c r="KHZ14" s="93"/>
      <c r="KIA14" s="93"/>
      <c r="KIB14" s="93"/>
      <c r="KIC14" s="93"/>
      <c r="KID14" s="93"/>
      <c r="KIE14" s="93"/>
      <c r="KIF14" s="93"/>
      <c r="KIG14" s="93"/>
      <c r="KIH14" s="93"/>
      <c r="KII14" s="93"/>
      <c r="KIJ14" s="93"/>
      <c r="KIK14" s="93"/>
      <c r="KIL14" s="93"/>
      <c r="KIM14" s="93"/>
      <c r="KIN14" s="93"/>
      <c r="KIO14" s="93"/>
      <c r="KIP14" s="93"/>
      <c r="KIQ14" s="93"/>
      <c r="KIR14" s="93"/>
      <c r="KIS14" s="93"/>
      <c r="KIT14" s="93"/>
      <c r="KIU14" s="93"/>
      <c r="KIV14" s="93"/>
      <c r="KIW14" s="93"/>
      <c r="KIX14" s="93"/>
      <c r="KIY14" s="93"/>
      <c r="KIZ14" s="93"/>
      <c r="KJA14" s="93"/>
      <c r="KJB14" s="93"/>
      <c r="KJC14" s="93"/>
      <c r="KJD14" s="93"/>
      <c r="KJE14" s="93"/>
      <c r="KJF14" s="93"/>
      <c r="KJG14" s="93"/>
      <c r="KJH14" s="93"/>
      <c r="KJI14" s="93"/>
      <c r="KJJ14" s="93"/>
      <c r="KJK14" s="93"/>
      <c r="KJL14" s="93"/>
      <c r="KJM14" s="93"/>
      <c r="KJN14" s="93"/>
      <c r="KJO14" s="93"/>
      <c r="KJP14" s="93"/>
      <c r="KJQ14" s="93"/>
      <c r="KJR14" s="93"/>
      <c r="KJS14" s="93"/>
      <c r="KJT14" s="93"/>
      <c r="KJU14" s="93"/>
      <c r="KJV14" s="93"/>
      <c r="KJW14" s="93"/>
      <c r="KJX14" s="93"/>
      <c r="KJY14" s="93"/>
      <c r="KJZ14" s="93"/>
      <c r="KKA14" s="93"/>
      <c r="KKB14" s="93"/>
      <c r="KKC14" s="93"/>
      <c r="KKD14" s="93"/>
      <c r="KKE14" s="93"/>
      <c r="KKF14" s="93"/>
      <c r="KKG14" s="93"/>
      <c r="KKH14" s="93"/>
      <c r="KKI14" s="93"/>
      <c r="KKJ14" s="93"/>
      <c r="KKK14" s="93"/>
      <c r="KKL14" s="93"/>
      <c r="KKM14" s="93"/>
      <c r="KKN14" s="93"/>
      <c r="KKO14" s="93"/>
      <c r="KKP14" s="93"/>
      <c r="KKQ14" s="93"/>
      <c r="KKR14" s="93"/>
      <c r="KKS14" s="93"/>
      <c r="KKT14" s="93"/>
      <c r="KKU14" s="93"/>
      <c r="KKV14" s="93"/>
      <c r="KKW14" s="93"/>
      <c r="KKX14" s="93"/>
      <c r="KKY14" s="93"/>
      <c r="KKZ14" s="93"/>
      <c r="KLA14" s="93"/>
      <c r="KLB14" s="93"/>
      <c r="KLC14" s="93"/>
      <c r="KLD14" s="93"/>
      <c r="KLE14" s="93"/>
      <c r="KLF14" s="93"/>
      <c r="KLG14" s="93"/>
      <c r="KLH14" s="93"/>
      <c r="KLI14" s="93"/>
      <c r="KLJ14" s="93"/>
      <c r="KLK14" s="93"/>
      <c r="KLL14" s="93"/>
      <c r="KLM14" s="93"/>
      <c r="KLN14" s="93"/>
      <c r="KLO14" s="93"/>
      <c r="KLP14" s="93"/>
      <c r="KLQ14" s="93"/>
      <c r="KLR14" s="93"/>
      <c r="KLS14" s="93"/>
      <c r="KLT14" s="93"/>
      <c r="KLU14" s="93"/>
      <c r="KLV14" s="93"/>
      <c r="KLW14" s="93"/>
      <c r="KLX14" s="93"/>
      <c r="KLY14" s="93"/>
      <c r="KLZ14" s="93"/>
      <c r="KMA14" s="93"/>
      <c r="KMB14" s="93"/>
      <c r="KMC14" s="93"/>
      <c r="KMD14" s="93"/>
      <c r="KME14" s="93"/>
      <c r="KMF14" s="93"/>
      <c r="KMG14" s="93"/>
      <c r="KMH14" s="93"/>
      <c r="KMI14" s="93"/>
      <c r="KMJ14" s="93"/>
      <c r="KMK14" s="93"/>
      <c r="KML14" s="93"/>
      <c r="KMM14" s="93"/>
      <c r="KMN14" s="93"/>
      <c r="KMO14" s="93"/>
      <c r="KMP14" s="93"/>
      <c r="KMQ14" s="93"/>
      <c r="KMR14" s="93"/>
      <c r="KMS14" s="93"/>
      <c r="KMT14" s="93"/>
      <c r="KMU14" s="93"/>
      <c r="KMV14" s="93"/>
      <c r="KMW14" s="93"/>
      <c r="KMX14" s="93"/>
      <c r="KMY14" s="93"/>
      <c r="KMZ14" s="93"/>
      <c r="KNA14" s="93"/>
      <c r="KNB14" s="93"/>
      <c r="KNC14" s="93"/>
      <c r="KND14" s="93"/>
      <c r="KNE14" s="93"/>
      <c r="KNF14" s="93"/>
      <c r="KNG14" s="93"/>
      <c r="KNH14" s="93"/>
      <c r="KNI14" s="93"/>
      <c r="KNJ14" s="93"/>
      <c r="KNK14" s="93"/>
      <c r="KNL14" s="93"/>
      <c r="KNM14" s="93"/>
      <c r="KNN14" s="93"/>
      <c r="KNO14" s="93"/>
      <c r="KNP14" s="93"/>
      <c r="KNQ14" s="93"/>
      <c r="KNR14" s="93"/>
      <c r="KNS14" s="93"/>
      <c r="KNT14" s="93"/>
      <c r="KNU14" s="93"/>
      <c r="KNV14" s="93"/>
      <c r="KNW14" s="93"/>
      <c r="KNX14" s="93"/>
      <c r="KNY14" s="93"/>
      <c r="KNZ14" s="93"/>
      <c r="KOA14" s="93"/>
      <c r="KOB14" s="93"/>
      <c r="KOC14" s="93"/>
      <c r="KOD14" s="93"/>
      <c r="KOE14" s="93"/>
      <c r="KOF14" s="93"/>
      <c r="KOG14" s="93"/>
      <c r="KOH14" s="93"/>
      <c r="KOI14" s="93"/>
      <c r="KOJ14" s="93"/>
      <c r="KOK14" s="93"/>
      <c r="KOL14" s="93"/>
      <c r="KOM14" s="93"/>
      <c r="KON14" s="93"/>
      <c r="KOO14" s="93"/>
      <c r="KOP14" s="93"/>
      <c r="KOQ14" s="93"/>
      <c r="KOR14" s="93"/>
      <c r="KOS14" s="93"/>
      <c r="KOT14" s="93"/>
      <c r="KOU14" s="93"/>
      <c r="KOV14" s="93"/>
      <c r="KOW14" s="93"/>
      <c r="KOX14" s="93"/>
      <c r="KOY14" s="93"/>
      <c r="KOZ14" s="93"/>
      <c r="KPA14" s="93"/>
      <c r="KPB14" s="93"/>
      <c r="KPC14" s="93"/>
      <c r="KPD14" s="93"/>
      <c r="KPE14" s="93"/>
      <c r="KPF14" s="93"/>
      <c r="KPG14" s="93"/>
      <c r="KPH14" s="93"/>
      <c r="KPI14" s="93"/>
      <c r="KPJ14" s="93"/>
      <c r="KPK14" s="93"/>
      <c r="KPL14" s="93"/>
      <c r="KPM14" s="93"/>
      <c r="KPN14" s="93"/>
      <c r="KPO14" s="93"/>
      <c r="KPP14" s="93"/>
      <c r="KPQ14" s="93"/>
      <c r="KPR14" s="93"/>
      <c r="KPS14" s="93"/>
      <c r="KPT14" s="93"/>
      <c r="KPU14" s="93"/>
      <c r="KPV14" s="93"/>
      <c r="KPW14" s="93"/>
      <c r="KPX14" s="93"/>
      <c r="KPY14" s="93"/>
      <c r="KPZ14" s="93"/>
      <c r="KQA14" s="93"/>
      <c r="KQB14" s="93"/>
      <c r="KQC14" s="93"/>
      <c r="KQD14" s="93"/>
      <c r="KQE14" s="93"/>
      <c r="KQF14" s="93"/>
      <c r="KQG14" s="93"/>
      <c r="KQH14" s="93"/>
      <c r="KQI14" s="93"/>
      <c r="KQJ14" s="93"/>
      <c r="KQK14" s="93"/>
      <c r="KQL14" s="93"/>
      <c r="KQM14" s="93"/>
      <c r="KQN14" s="93"/>
      <c r="KQO14" s="93"/>
      <c r="KQP14" s="93"/>
      <c r="KQQ14" s="93"/>
      <c r="KQR14" s="93"/>
      <c r="KQS14" s="93"/>
      <c r="KQT14" s="93"/>
      <c r="KQU14" s="93"/>
      <c r="KQV14" s="93"/>
      <c r="KQW14" s="93"/>
      <c r="KQX14" s="93"/>
      <c r="KQY14" s="93"/>
      <c r="KQZ14" s="93"/>
      <c r="KRA14" s="93"/>
      <c r="KRB14" s="93"/>
      <c r="KRC14" s="93"/>
      <c r="KRD14" s="93"/>
      <c r="KRE14" s="93"/>
      <c r="KRF14" s="93"/>
      <c r="KRG14" s="93"/>
      <c r="KRH14" s="93"/>
      <c r="KRI14" s="93"/>
      <c r="KRJ14" s="93"/>
      <c r="KRK14" s="93"/>
      <c r="KRL14" s="93"/>
      <c r="KRM14" s="93"/>
      <c r="KRN14" s="93"/>
      <c r="KRO14" s="93"/>
      <c r="KRP14" s="93"/>
      <c r="KRQ14" s="93"/>
      <c r="KRR14" s="93"/>
      <c r="KRS14" s="93"/>
      <c r="KRT14" s="93"/>
      <c r="KRU14" s="93"/>
      <c r="KRV14" s="93"/>
      <c r="KRW14" s="93"/>
      <c r="KRX14" s="93"/>
      <c r="KRY14" s="93"/>
      <c r="KRZ14" s="93"/>
      <c r="KSA14" s="93"/>
      <c r="KSB14" s="93"/>
      <c r="KSC14" s="93"/>
      <c r="KSD14" s="93"/>
      <c r="KSE14" s="93"/>
      <c r="KSF14" s="93"/>
      <c r="KSG14" s="93"/>
      <c r="KSH14" s="93"/>
      <c r="KSI14" s="93"/>
      <c r="KSJ14" s="93"/>
      <c r="KSK14" s="93"/>
      <c r="KSL14" s="93"/>
      <c r="KSM14" s="93"/>
      <c r="KSN14" s="93"/>
      <c r="KSO14" s="93"/>
      <c r="KSP14" s="93"/>
      <c r="KSQ14" s="93"/>
      <c r="KSR14" s="93"/>
      <c r="KSS14" s="93"/>
      <c r="KST14" s="93"/>
      <c r="KSU14" s="93"/>
      <c r="KSV14" s="93"/>
      <c r="KSW14" s="93"/>
      <c r="KSX14" s="93"/>
      <c r="KSY14" s="93"/>
      <c r="KSZ14" s="93"/>
      <c r="KTA14" s="93"/>
      <c r="KTB14" s="93"/>
      <c r="KTC14" s="93"/>
      <c r="KTD14" s="93"/>
      <c r="KTE14" s="93"/>
      <c r="KTF14" s="93"/>
      <c r="KTG14" s="93"/>
      <c r="KTH14" s="93"/>
      <c r="KTI14" s="93"/>
      <c r="KTJ14" s="93"/>
      <c r="KTK14" s="93"/>
      <c r="KTL14" s="93"/>
      <c r="KTM14" s="93"/>
      <c r="KTN14" s="93"/>
      <c r="KTO14" s="93"/>
      <c r="KTP14" s="93"/>
      <c r="KTQ14" s="93"/>
      <c r="KTR14" s="93"/>
      <c r="KTS14" s="93"/>
      <c r="KTT14" s="93"/>
      <c r="KTU14" s="93"/>
      <c r="KTV14" s="93"/>
      <c r="KTW14" s="93"/>
      <c r="KTX14" s="93"/>
      <c r="KTY14" s="93"/>
      <c r="KTZ14" s="93"/>
      <c r="KUA14" s="93"/>
      <c r="KUB14" s="93"/>
      <c r="KUC14" s="93"/>
      <c r="KUD14" s="93"/>
      <c r="KUE14" s="93"/>
      <c r="KUF14" s="93"/>
      <c r="KUG14" s="93"/>
      <c r="KUH14" s="93"/>
      <c r="KUI14" s="93"/>
      <c r="KUJ14" s="93"/>
      <c r="KUK14" s="93"/>
      <c r="KUL14" s="93"/>
      <c r="KUM14" s="93"/>
      <c r="KUN14" s="93"/>
      <c r="KUO14" s="93"/>
      <c r="KUP14" s="93"/>
      <c r="KUQ14" s="93"/>
      <c r="KUR14" s="93"/>
      <c r="KUS14" s="93"/>
      <c r="KUT14" s="93"/>
      <c r="KUU14" s="93"/>
      <c r="KUV14" s="93"/>
      <c r="KUW14" s="93"/>
      <c r="KUX14" s="93"/>
      <c r="KUY14" s="93"/>
      <c r="KUZ14" s="93"/>
      <c r="KVA14" s="93"/>
      <c r="KVB14" s="93"/>
      <c r="KVC14" s="93"/>
      <c r="KVD14" s="93"/>
      <c r="KVE14" s="93"/>
      <c r="KVF14" s="93"/>
      <c r="KVG14" s="93"/>
      <c r="KVH14" s="93"/>
      <c r="KVI14" s="93"/>
      <c r="KVJ14" s="93"/>
      <c r="KVK14" s="93"/>
      <c r="KVL14" s="93"/>
      <c r="KVM14" s="93"/>
      <c r="KVN14" s="93"/>
      <c r="KVO14" s="93"/>
      <c r="KVP14" s="93"/>
      <c r="KVQ14" s="93"/>
      <c r="KVR14" s="93"/>
      <c r="KVS14" s="93"/>
      <c r="KVT14" s="93"/>
      <c r="KVU14" s="93"/>
      <c r="KVV14" s="93"/>
      <c r="KVW14" s="93"/>
      <c r="KVX14" s="93"/>
      <c r="KVY14" s="93"/>
      <c r="KVZ14" s="93"/>
      <c r="KWA14" s="93"/>
      <c r="KWB14" s="93"/>
      <c r="KWC14" s="93"/>
      <c r="KWD14" s="93"/>
      <c r="KWE14" s="93"/>
      <c r="KWF14" s="93"/>
      <c r="KWG14" s="93"/>
      <c r="KWH14" s="93"/>
      <c r="KWI14" s="93"/>
      <c r="KWJ14" s="93"/>
      <c r="KWK14" s="93"/>
      <c r="KWL14" s="93"/>
      <c r="KWM14" s="93"/>
      <c r="KWN14" s="93"/>
      <c r="KWO14" s="93"/>
      <c r="KWP14" s="93"/>
      <c r="KWQ14" s="93"/>
      <c r="KWR14" s="93"/>
      <c r="KWS14" s="93"/>
      <c r="KWT14" s="93"/>
      <c r="KWU14" s="93"/>
      <c r="KWV14" s="93"/>
      <c r="KWW14" s="93"/>
      <c r="KWX14" s="93"/>
      <c r="KWY14" s="93"/>
      <c r="KWZ14" s="93"/>
      <c r="KXA14" s="93"/>
      <c r="KXB14" s="93"/>
      <c r="KXC14" s="93"/>
      <c r="KXD14" s="93"/>
      <c r="KXE14" s="93"/>
      <c r="KXF14" s="93"/>
      <c r="KXG14" s="93"/>
      <c r="KXH14" s="93"/>
      <c r="KXI14" s="93"/>
      <c r="KXJ14" s="93"/>
      <c r="KXK14" s="93"/>
      <c r="KXL14" s="93"/>
      <c r="KXM14" s="93"/>
      <c r="KXN14" s="93"/>
      <c r="KXO14" s="93"/>
      <c r="KXP14" s="93"/>
      <c r="KXQ14" s="93"/>
      <c r="KXR14" s="93"/>
      <c r="KXS14" s="93"/>
      <c r="KXT14" s="93"/>
      <c r="KXU14" s="93"/>
      <c r="KXV14" s="93"/>
      <c r="KXW14" s="93"/>
      <c r="KXX14" s="93"/>
      <c r="KXY14" s="93"/>
      <c r="KXZ14" s="93"/>
      <c r="KYA14" s="93"/>
      <c r="KYB14" s="93"/>
      <c r="KYC14" s="93"/>
      <c r="KYD14" s="93"/>
      <c r="KYE14" s="93"/>
      <c r="KYF14" s="93"/>
      <c r="KYG14" s="93"/>
      <c r="KYH14" s="93"/>
      <c r="KYI14" s="93"/>
      <c r="KYJ14" s="93"/>
      <c r="KYK14" s="93"/>
      <c r="KYL14" s="93"/>
      <c r="KYM14" s="93"/>
      <c r="KYN14" s="93"/>
      <c r="KYO14" s="93"/>
      <c r="KYP14" s="93"/>
      <c r="KYQ14" s="93"/>
      <c r="KYR14" s="93"/>
      <c r="KYS14" s="93"/>
      <c r="KYT14" s="93"/>
      <c r="KYU14" s="93"/>
      <c r="KYV14" s="93"/>
      <c r="KYW14" s="93"/>
      <c r="KYX14" s="93"/>
      <c r="KYY14" s="93"/>
      <c r="KYZ14" s="93"/>
      <c r="KZA14" s="93"/>
      <c r="KZB14" s="93"/>
      <c r="KZC14" s="93"/>
      <c r="KZD14" s="93"/>
      <c r="KZE14" s="93"/>
      <c r="KZF14" s="93"/>
      <c r="KZG14" s="93"/>
      <c r="KZH14" s="93"/>
      <c r="KZI14" s="93"/>
      <c r="KZJ14" s="93"/>
      <c r="KZK14" s="93"/>
      <c r="KZL14" s="93"/>
      <c r="KZM14" s="93"/>
      <c r="KZN14" s="93"/>
      <c r="KZO14" s="93"/>
      <c r="KZP14" s="93"/>
      <c r="KZQ14" s="93"/>
      <c r="KZR14" s="93"/>
      <c r="KZS14" s="93"/>
      <c r="KZT14" s="93"/>
      <c r="KZU14" s="93"/>
      <c r="KZV14" s="93"/>
      <c r="KZW14" s="93"/>
      <c r="KZX14" s="93"/>
      <c r="KZY14" s="93"/>
      <c r="KZZ14" s="93"/>
      <c r="LAA14" s="93"/>
      <c r="LAB14" s="93"/>
      <c r="LAC14" s="93"/>
      <c r="LAD14" s="93"/>
      <c r="LAE14" s="93"/>
      <c r="LAF14" s="93"/>
      <c r="LAG14" s="93"/>
      <c r="LAH14" s="93"/>
      <c r="LAI14" s="93"/>
      <c r="LAJ14" s="93"/>
      <c r="LAK14" s="93"/>
      <c r="LAL14" s="93"/>
      <c r="LAM14" s="93"/>
      <c r="LAN14" s="93"/>
      <c r="LAO14" s="93"/>
      <c r="LAP14" s="93"/>
      <c r="LAQ14" s="93"/>
      <c r="LAR14" s="93"/>
      <c r="LAS14" s="93"/>
      <c r="LAT14" s="93"/>
      <c r="LAU14" s="93"/>
      <c r="LAV14" s="93"/>
      <c r="LAW14" s="93"/>
      <c r="LAX14" s="93"/>
      <c r="LAY14" s="93"/>
      <c r="LAZ14" s="93"/>
      <c r="LBA14" s="93"/>
      <c r="LBB14" s="93"/>
      <c r="LBC14" s="93"/>
      <c r="LBD14" s="93"/>
      <c r="LBE14" s="93"/>
      <c r="LBF14" s="93"/>
      <c r="LBG14" s="93"/>
      <c r="LBH14" s="93"/>
      <c r="LBI14" s="93"/>
      <c r="LBJ14" s="93"/>
      <c r="LBK14" s="93"/>
      <c r="LBL14" s="93"/>
      <c r="LBM14" s="93"/>
      <c r="LBN14" s="93"/>
      <c r="LBO14" s="93"/>
      <c r="LBP14" s="93"/>
      <c r="LBQ14" s="93"/>
      <c r="LBR14" s="93"/>
      <c r="LBS14" s="93"/>
      <c r="LBT14" s="93"/>
      <c r="LBU14" s="93"/>
      <c r="LBV14" s="93"/>
      <c r="LBW14" s="93"/>
      <c r="LBX14" s="93"/>
      <c r="LBY14" s="93"/>
      <c r="LBZ14" s="93"/>
      <c r="LCA14" s="93"/>
      <c r="LCB14" s="93"/>
      <c r="LCC14" s="93"/>
      <c r="LCD14" s="93"/>
      <c r="LCE14" s="93"/>
      <c r="LCF14" s="93"/>
      <c r="LCG14" s="93"/>
      <c r="LCH14" s="93"/>
      <c r="LCI14" s="93"/>
      <c r="LCJ14" s="93"/>
      <c r="LCK14" s="93"/>
      <c r="LCL14" s="93"/>
      <c r="LCM14" s="93"/>
      <c r="LCN14" s="93"/>
      <c r="LCO14" s="93"/>
      <c r="LCP14" s="93"/>
      <c r="LCQ14" s="93"/>
      <c r="LCR14" s="93"/>
      <c r="LCS14" s="93"/>
      <c r="LCT14" s="93"/>
      <c r="LCU14" s="93"/>
      <c r="LCV14" s="93"/>
      <c r="LCW14" s="93"/>
      <c r="LCX14" s="93"/>
      <c r="LCY14" s="93"/>
      <c r="LCZ14" s="93"/>
      <c r="LDA14" s="93"/>
      <c r="LDB14" s="93"/>
      <c r="LDC14" s="93"/>
      <c r="LDD14" s="93"/>
      <c r="LDE14" s="93"/>
      <c r="LDF14" s="93"/>
      <c r="LDG14" s="93"/>
      <c r="LDH14" s="93"/>
      <c r="LDI14" s="93"/>
      <c r="LDJ14" s="93"/>
      <c r="LDK14" s="93"/>
      <c r="LDL14" s="93"/>
      <c r="LDM14" s="93"/>
      <c r="LDN14" s="93"/>
      <c r="LDO14" s="93"/>
      <c r="LDP14" s="93"/>
      <c r="LDQ14" s="93"/>
      <c r="LDR14" s="93"/>
      <c r="LDS14" s="93"/>
      <c r="LDT14" s="93"/>
      <c r="LDU14" s="93"/>
      <c r="LDV14" s="93"/>
      <c r="LDW14" s="93"/>
      <c r="LDX14" s="93"/>
      <c r="LDY14" s="93"/>
      <c r="LDZ14" s="93"/>
      <c r="LEA14" s="93"/>
      <c r="LEB14" s="93"/>
      <c r="LEC14" s="93"/>
      <c r="LED14" s="93"/>
      <c r="LEE14" s="93"/>
      <c r="LEF14" s="93"/>
      <c r="LEG14" s="93"/>
      <c r="LEH14" s="93"/>
      <c r="LEI14" s="93"/>
      <c r="LEJ14" s="93"/>
      <c r="LEK14" s="93"/>
      <c r="LEL14" s="93"/>
      <c r="LEM14" s="93"/>
      <c r="LEN14" s="93"/>
      <c r="LEO14" s="93"/>
      <c r="LEP14" s="93"/>
      <c r="LEQ14" s="93"/>
      <c r="LER14" s="93"/>
      <c r="LES14" s="93"/>
      <c r="LET14" s="93"/>
      <c r="LEU14" s="93"/>
      <c r="LEV14" s="93"/>
      <c r="LEW14" s="93"/>
      <c r="LEX14" s="93"/>
      <c r="LEY14" s="93"/>
      <c r="LEZ14" s="93"/>
      <c r="LFA14" s="93"/>
      <c r="LFB14" s="93"/>
      <c r="LFC14" s="93"/>
      <c r="LFD14" s="93"/>
      <c r="LFE14" s="93"/>
      <c r="LFF14" s="93"/>
      <c r="LFG14" s="93"/>
      <c r="LFH14" s="93"/>
      <c r="LFI14" s="93"/>
      <c r="LFJ14" s="93"/>
      <c r="LFK14" s="93"/>
      <c r="LFL14" s="93"/>
      <c r="LFM14" s="93"/>
      <c r="LFN14" s="93"/>
      <c r="LFO14" s="93"/>
      <c r="LFP14" s="93"/>
      <c r="LFQ14" s="93"/>
      <c r="LFR14" s="93"/>
      <c r="LFS14" s="93"/>
      <c r="LFT14" s="93"/>
      <c r="LFU14" s="93"/>
      <c r="LFV14" s="93"/>
      <c r="LFW14" s="93"/>
      <c r="LFX14" s="93"/>
      <c r="LFY14" s="93"/>
      <c r="LFZ14" s="93"/>
      <c r="LGA14" s="93"/>
      <c r="LGB14" s="93"/>
      <c r="LGC14" s="93"/>
      <c r="LGD14" s="93"/>
      <c r="LGE14" s="93"/>
      <c r="LGF14" s="93"/>
      <c r="LGG14" s="93"/>
      <c r="LGH14" s="93"/>
      <c r="LGI14" s="93"/>
      <c r="LGJ14" s="93"/>
      <c r="LGK14" s="93"/>
      <c r="LGL14" s="93"/>
      <c r="LGM14" s="93"/>
      <c r="LGN14" s="93"/>
      <c r="LGO14" s="93"/>
      <c r="LGP14" s="93"/>
      <c r="LGQ14" s="93"/>
      <c r="LGR14" s="93"/>
      <c r="LGS14" s="93"/>
      <c r="LGT14" s="93"/>
      <c r="LGU14" s="93"/>
      <c r="LGV14" s="93"/>
      <c r="LGW14" s="93"/>
      <c r="LGX14" s="93"/>
      <c r="LGY14" s="93"/>
      <c r="LGZ14" s="93"/>
      <c r="LHA14" s="93"/>
      <c r="LHB14" s="93"/>
      <c r="LHC14" s="93"/>
      <c r="LHD14" s="93"/>
      <c r="LHE14" s="93"/>
      <c r="LHF14" s="93"/>
      <c r="LHG14" s="93"/>
      <c r="LHH14" s="93"/>
      <c r="LHI14" s="93"/>
      <c r="LHJ14" s="93"/>
      <c r="LHK14" s="93"/>
      <c r="LHL14" s="93"/>
      <c r="LHM14" s="93"/>
      <c r="LHN14" s="93"/>
      <c r="LHO14" s="93"/>
      <c r="LHP14" s="93"/>
      <c r="LHQ14" s="93"/>
      <c r="LHR14" s="93"/>
      <c r="LHS14" s="93"/>
      <c r="LHT14" s="93"/>
      <c r="LHU14" s="93"/>
      <c r="LHV14" s="93"/>
      <c r="LHW14" s="93"/>
      <c r="LHX14" s="93"/>
      <c r="LHY14" s="93"/>
      <c r="LHZ14" s="93"/>
      <c r="LIA14" s="93"/>
      <c r="LIB14" s="93"/>
      <c r="LIC14" s="93"/>
      <c r="LID14" s="93"/>
      <c r="LIE14" s="93"/>
      <c r="LIF14" s="93"/>
      <c r="LIG14" s="93"/>
      <c r="LIH14" s="93"/>
      <c r="LII14" s="93"/>
      <c r="LIJ14" s="93"/>
      <c r="LIK14" s="93"/>
      <c r="LIL14" s="93"/>
      <c r="LIM14" s="93"/>
      <c r="LIN14" s="93"/>
      <c r="LIO14" s="93"/>
      <c r="LIP14" s="93"/>
      <c r="LIQ14" s="93"/>
      <c r="LIR14" s="93"/>
      <c r="LIS14" s="93"/>
      <c r="LIT14" s="93"/>
      <c r="LIU14" s="93"/>
      <c r="LIV14" s="93"/>
      <c r="LIW14" s="93"/>
      <c r="LIX14" s="93"/>
      <c r="LIY14" s="93"/>
      <c r="LIZ14" s="93"/>
      <c r="LJA14" s="93"/>
      <c r="LJB14" s="93"/>
      <c r="LJC14" s="93"/>
      <c r="LJD14" s="93"/>
      <c r="LJE14" s="93"/>
      <c r="LJF14" s="93"/>
      <c r="LJG14" s="93"/>
      <c r="LJH14" s="93"/>
      <c r="LJI14" s="93"/>
      <c r="LJJ14" s="93"/>
      <c r="LJK14" s="93"/>
      <c r="LJL14" s="93"/>
      <c r="LJM14" s="93"/>
      <c r="LJN14" s="93"/>
      <c r="LJO14" s="93"/>
      <c r="LJP14" s="93"/>
      <c r="LJQ14" s="93"/>
      <c r="LJR14" s="93"/>
      <c r="LJS14" s="93"/>
      <c r="LJT14" s="93"/>
      <c r="LJU14" s="93"/>
      <c r="LJV14" s="93"/>
      <c r="LJW14" s="93"/>
      <c r="LJX14" s="93"/>
      <c r="LJY14" s="93"/>
      <c r="LJZ14" s="93"/>
      <c r="LKA14" s="93"/>
      <c r="LKB14" s="93"/>
      <c r="LKC14" s="93"/>
      <c r="LKD14" s="93"/>
      <c r="LKE14" s="93"/>
      <c r="LKF14" s="93"/>
      <c r="LKG14" s="93"/>
      <c r="LKH14" s="93"/>
      <c r="LKI14" s="93"/>
      <c r="LKJ14" s="93"/>
      <c r="LKK14" s="93"/>
      <c r="LKL14" s="93"/>
      <c r="LKM14" s="93"/>
      <c r="LKN14" s="93"/>
      <c r="LKO14" s="93"/>
      <c r="LKP14" s="93"/>
      <c r="LKQ14" s="93"/>
      <c r="LKR14" s="93"/>
      <c r="LKS14" s="93"/>
      <c r="LKT14" s="93"/>
      <c r="LKU14" s="93"/>
      <c r="LKV14" s="93"/>
      <c r="LKW14" s="93"/>
      <c r="LKX14" s="93"/>
      <c r="LKY14" s="93"/>
      <c r="LKZ14" s="93"/>
      <c r="LLA14" s="93"/>
      <c r="LLB14" s="93"/>
      <c r="LLC14" s="93"/>
      <c r="LLD14" s="93"/>
      <c r="LLE14" s="93"/>
      <c r="LLF14" s="93"/>
      <c r="LLG14" s="93"/>
      <c r="LLH14" s="93"/>
      <c r="LLI14" s="93"/>
      <c r="LLJ14" s="93"/>
      <c r="LLK14" s="93"/>
      <c r="LLL14" s="93"/>
      <c r="LLM14" s="93"/>
      <c r="LLN14" s="93"/>
      <c r="LLO14" s="93"/>
      <c r="LLP14" s="93"/>
      <c r="LLQ14" s="93"/>
      <c r="LLR14" s="93"/>
      <c r="LLS14" s="93"/>
      <c r="LLT14" s="93"/>
      <c r="LLU14" s="93"/>
      <c r="LLV14" s="93"/>
      <c r="LLW14" s="93"/>
      <c r="LLX14" s="93"/>
      <c r="LLY14" s="93"/>
      <c r="LLZ14" s="93"/>
      <c r="LMA14" s="93"/>
      <c r="LMB14" s="93"/>
      <c r="LMC14" s="93"/>
      <c r="LMD14" s="93"/>
      <c r="LME14" s="93"/>
      <c r="LMF14" s="93"/>
      <c r="LMG14" s="93"/>
      <c r="LMH14" s="93"/>
      <c r="LMI14" s="93"/>
      <c r="LMJ14" s="93"/>
      <c r="LMK14" s="93"/>
      <c r="LML14" s="93"/>
      <c r="LMM14" s="93"/>
      <c r="LMN14" s="93"/>
      <c r="LMO14" s="93"/>
      <c r="LMP14" s="93"/>
      <c r="LMQ14" s="93"/>
      <c r="LMR14" s="93"/>
      <c r="LMS14" s="93"/>
      <c r="LMT14" s="93"/>
      <c r="LMU14" s="93"/>
      <c r="LMV14" s="93"/>
      <c r="LMW14" s="93"/>
      <c r="LMX14" s="93"/>
      <c r="LMY14" s="93"/>
      <c r="LMZ14" s="93"/>
      <c r="LNA14" s="93"/>
      <c r="LNB14" s="93"/>
      <c r="LNC14" s="93"/>
      <c r="LND14" s="93"/>
      <c r="LNE14" s="93"/>
      <c r="LNF14" s="93"/>
      <c r="LNG14" s="93"/>
      <c r="LNH14" s="93"/>
      <c r="LNI14" s="93"/>
      <c r="LNJ14" s="93"/>
      <c r="LNK14" s="93"/>
      <c r="LNL14" s="93"/>
      <c r="LNM14" s="93"/>
      <c r="LNN14" s="93"/>
      <c r="LNO14" s="93"/>
      <c r="LNP14" s="93"/>
      <c r="LNQ14" s="93"/>
      <c r="LNR14" s="93"/>
      <c r="LNS14" s="93"/>
      <c r="LNT14" s="93"/>
      <c r="LNU14" s="93"/>
      <c r="LNV14" s="93"/>
      <c r="LNW14" s="93"/>
      <c r="LNX14" s="93"/>
      <c r="LNY14" s="93"/>
      <c r="LNZ14" s="93"/>
      <c r="LOA14" s="93"/>
      <c r="LOB14" s="93"/>
      <c r="LOC14" s="93"/>
      <c r="LOD14" s="93"/>
      <c r="LOE14" s="93"/>
      <c r="LOF14" s="93"/>
      <c r="LOG14" s="93"/>
      <c r="LOH14" s="93"/>
      <c r="LOI14" s="93"/>
      <c r="LOJ14" s="93"/>
      <c r="LOK14" s="93"/>
      <c r="LOL14" s="93"/>
      <c r="LOM14" s="93"/>
      <c r="LON14" s="93"/>
      <c r="LOO14" s="93"/>
      <c r="LOP14" s="93"/>
      <c r="LOQ14" s="93"/>
      <c r="LOR14" s="93"/>
      <c r="LOS14" s="93"/>
      <c r="LOT14" s="93"/>
      <c r="LOU14" s="93"/>
      <c r="LOV14" s="93"/>
      <c r="LOW14" s="93"/>
      <c r="LOX14" s="93"/>
      <c r="LOY14" s="93"/>
      <c r="LOZ14" s="93"/>
      <c r="LPA14" s="93"/>
      <c r="LPB14" s="93"/>
      <c r="LPC14" s="93"/>
      <c r="LPD14" s="93"/>
      <c r="LPE14" s="93"/>
      <c r="LPF14" s="93"/>
      <c r="LPG14" s="93"/>
      <c r="LPH14" s="93"/>
      <c r="LPI14" s="93"/>
      <c r="LPJ14" s="93"/>
      <c r="LPK14" s="93"/>
      <c r="LPL14" s="93"/>
      <c r="LPM14" s="93"/>
      <c r="LPN14" s="93"/>
      <c r="LPO14" s="93"/>
      <c r="LPP14" s="93"/>
      <c r="LPQ14" s="93"/>
      <c r="LPR14" s="93"/>
      <c r="LPS14" s="93"/>
      <c r="LPT14" s="93"/>
      <c r="LPU14" s="93"/>
      <c r="LPV14" s="93"/>
      <c r="LPW14" s="93"/>
      <c r="LPX14" s="93"/>
      <c r="LPY14" s="93"/>
      <c r="LPZ14" s="93"/>
      <c r="LQA14" s="93"/>
      <c r="LQB14" s="93"/>
      <c r="LQC14" s="93"/>
      <c r="LQD14" s="93"/>
      <c r="LQE14" s="93"/>
      <c r="LQF14" s="93"/>
      <c r="LQG14" s="93"/>
      <c r="LQH14" s="93"/>
      <c r="LQI14" s="93"/>
      <c r="LQJ14" s="93"/>
      <c r="LQK14" s="93"/>
      <c r="LQL14" s="93"/>
      <c r="LQM14" s="93"/>
      <c r="LQN14" s="93"/>
      <c r="LQO14" s="93"/>
      <c r="LQP14" s="93"/>
      <c r="LQQ14" s="93"/>
      <c r="LQR14" s="93"/>
      <c r="LQS14" s="93"/>
      <c r="LQT14" s="93"/>
      <c r="LQU14" s="93"/>
      <c r="LQV14" s="93"/>
      <c r="LQW14" s="93"/>
      <c r="LQX14" s="93"/>
      <c r="LQY14" s="93"/>
      <c r="LQZ14" s="93"/>
      <c r="LRA14" s="93"/>
      <c r="LRB14" s="93"/>
      <c r="LRC14" s="93"/>
      <c r="LRD14" s="93"/>
      <c r="LRE14" s="93"/>
      <c r="LRF14" s="93"/>
      <c r="LRG14" s="93"/>
      <c r="LRH14" s="93"/>
      <c r="LRI14" s="93"/>
      <c r="LRJ14" s="93"/>
      <c r="LRK14" s="93"/>
      <c r="LRL14" s="93"/>
      <c r="LRM14" s="93"/>
      <c r="LRN14" s="93"/>
      <c r="LRO14" s="93"/>
      <c r="LRP14" s="93"/>
      <c r="LRQ14" s="93"/>
      <c r="LRR14" s="93"/>
      <c r="LRS14" s="93"/>
      <c r="LRT14" s="93"/>
      <c r="LRU14" s="93"/>
      <c r="LRV14" s="93"/>
      <c r="LRW14" s="93"/>
      <c r="LRX14" s="93"/>
      <c r="LRY14" s="93"/>
      <c r="LRZ14" s="93"/>
      <c r="LSA14" s="93"/>
      <c r="LSB14" s="93"/>
      <c r="LSC14" s="93"/>
      <c r="LSD14" s="93"/>
      <c r="LSE14" s="93"/>
      <c r="LSF14" s="93"/>
      <c r="LSG14" s="93"/>
      <c r="LSH14" s="93"/>
      <c r="LSI14" s="93"/>
      <c r="LSJ14" s="93"/>
      <c r="LSK14" s="93"/>
      <c r="LSL14" s="93"/>
      <c r="LSM14" s="93"/>
      <c r="LSN14" s="93"/>
      <c r="LSO14" s="93"/>
      <c r="LSP14" s="93"/>
      <c r="LSQ14" s="93"/>
      <c r="LSR14" s="93"/>
      <c r="LSS14" s="93"/>
      <c r="LST14" s="93"/>
      <c r="LSU14" s="93"/>
      <c r="LSV14" s="93"/>
      <c r="LSW14" s="93"/>
      <c r="LSX14" s="93"/>
      <c r="LSY14" s="93"/>
      <c r="LSZ14" s="93"/>
      <c r="LTA14" s="93"/>
      <c r="LTB14" s="93"/>
      <c r="LTC14" s="93"/>
      <c r="LTD14" s="93"/>
      <c r="LTE14" s="93"/>
      <c r="LTF14" s="93"/>
      <c r="LTG14" s="93"/>
      <c r="LTH14" s="93"/>
      <c r="LTI14" s="93"/>
      <c r="LTJ14" s="93"/>
      <c r="LTK14" s="93"/>
      <c r="LTL14" s="93"/>
      <c r="LTM14" s="93"/>
      <c r="LTN14" s="93"/>
      <c r="LTO14" s="93"/>
      <c r="LTP14" s="93"/>
      <c r="LTQ14" s="93"/>
      <c r="LTR14" s="93"/>
      <c r="LTS14" s="93"/>
      <c r="LTT14" s="93"/>
      <c r="LTU14" s="93"/>
      <c r="LTV14" s="93"/>
      <c r="LTW14" s="93"/>
      <c r="LTX14" s="93"/>
      <c r="LTY14" s="93"/>
      <c r="LTZ14" s="93"/>
      <c r="LUA14" s="93"/>
      <c r="LUB14" s="93"/>
      <c r="LUC14" s="93"/>
      <c r="LUD14" s="93"/>
      <c r="LUE14" s="93"/>
      <c r="LUF14" s="93"/>
      <c r="LUG14" s="93"/>
      <c r="LUH14" s="93"/>
      <c r="LUI14" s="93"/>
      <c r="LUJ14" s="93"/>
      <c r="LUK14" s="93"/>
      <c r="LUL14" s="93"/>
      <c r="LUM14" s="93"/>
      <c r="LUN14" s="93"/>
      <c r="LUO14" s="93"/>
      <c r="LUP14" s="93"/>
      <c r="LUQ14" s="93"/>
      <c r="LUR14" s="93"/>
      <c r="LUS14" s="93"/>
      <c r="LUT14" s="93"/>
      <c r="LUU14" s="93"/>
      <c r="LUV14" s="93"/>
      <c r="LUW14" s="93"/>
      <c r="LUX14" s="93"/>
      <c r="LUY14" s="93"/>
      <c r="LUZ14" s="93"/>
      <c r="LVA14" s="93"/>
      <c r="LVB14" s="93"/>
      <c r="LVC14" s="93"/>
      <c r="LVD14" s="93"/>
      <c r="LVE14" s="93"/>
      <c r="LVF14" s="93"/>
      <c r="LVG14" s="93"/>
      <c r="LVH14" s="93"/>
      <c r="LVI14" s="93"/>
      <c r="LVJ14" s="93"/>
      <c r="LVK14" s="93"/>
      <c r="LVL14" s="93"/>
      <c r="LVM14" s="93"/>
      <c r="LVN14" s="93"/>
      <c r="LVO14" s="93"/>
      <c r="LVP14" s="93"/>
      <c r="LVQ14" s="93"/>
      <c r="LVR14" s="93"/>
      <c r="LVS14" s="93"/>
      <c r="LVT14" s="93"/>
      <c r="LVU14" s="93"/>
      <c r="LVV14" s="93"/>
      <c r="LVW14" s="93"/>
      <c r="LVX14" s="93"/>
      <c r="LVY14" s="93"/>
      <c r="LVZ14" s="93"/>
      <c r="LWA14" s="93"/>
      <c r="LWB14" s="93"/>
      <c r="LWC14" s="93"/>
      <c r="LWD14" s="93"/>
      <c r="LWE14" s="93"/>
      <c r="LWF14" s="93"/>
      <c r="LWG14" s="93"/>
      <c r="LWH14" s="93"/>
      <c r="LWI14" s="93"/>
      <c r="LWJ14" s="93"/>
      <c r="LWK14" s="93"/>
      <c r="LWL14" s="93"/>
      <c r="LWM14" s="93"/>
      <c r="LWN14" s="93"/>
      <c r="LWO14" s="93"/>
      <c r="LWP14" s="93"/>
      <c r="LWQ14" s="93"/>
      <c r="LWR14" s="93"/>
      <c r="LWS14" s="93"/>
      <c r="LWT14" s="93"/>
      <c r="LWU14" s="93"/>
      <c r="LWV14" s="93"/>
      <c r="LWW14" s="93"/>
      <c r="LWX14" s="93"/>
      <c r="LWY14" s="93"/>
      <c r="LWZ14" s="93"/>
      <c r="LXA14" s="93"/>
      <c r="LXB14" s="93"/>
      <c r="LXC14" s="93"/>
      <c r="LXD14" s="93"/>
      <c r="LXE14" s="93"/>
      <c r="LXF14" s="93"/>
      <c r="LXG14" s="93"/>
      <c r="LXH14" s="93"/>
      <c r="LXI14" s="93"/>
      <c r="LXJ14" s="93"/>
      <c r="LXK14" s="93"/>
      <c r="LXL14" s="93"/>
      <c r="LXM14" s="93"/>
      <c r="LXN14" s="93"/>
      <c r="LXO14" s="93"/>
      <c r="LXP14" s="93"/>
      <c r="LXQ14" s="93"/>
      <c r="LXR14" s="93"/>
      <c r="LXS14" s="93"/>
      <c r="LXT14" s="93"/>
      <c r="LXU14" s="93"/>
      <c r="LXV14" s="93"/>
      <c r="LXW14" s="93"/>
      <c r="LXX14" s="93"/>
      <c r="LXY14" s="93"/>
      <c r="LXZ14" s="93"/>
      <c r="LYA14" s="93"/>
      <c r="LYB14" s="93"/>
      <c r="LYC14" s="93"/>
      <c r="LYD14" s="93"/>
      <c r="LYE14" s="93"/>
      <c r="LYF14" s="93"/>
      <c r="LYG14" s="93"/>
      <c r="LYH14" s="93"/>
      <c r="LYI14" s="93"/>
      <c r="LYJ14" s="93"/>
      <c r="LYK14" s="93"/>
      <c r="LYL14" s="93"/>
      <c r="LYM14" s="93"/>
      <c r="LYN14" s="93"/>
      <c r="LYO14" s="93"/>
      <c r="LYP14" s="93"/>
      <c r="LYQ14" s="93"/>
      <c r="LYR14" s="93"/>
      <c r="LYS14" s="93"/>
      <c r="LYT14" s="93"/>
      <c r="LYU14" s="93"/>
      <c r="LYV14" s="93"/>
      <c r="LYW14" s="93"/>
      <c r="LYX14" s="93"/>
      <c r="LYY14" s="93"/>
      <c r="LYZ14" s="93"/>
      <c r="LZA14" s="93"/>
      <c r="LZB14" s="93"/>
      <c r="LZC14" s="93"/>
      <c r="LZD14" s="93"/>
      <c r="LZE14" s="93"/>
      <c r="LZF14" s="93"/>
      <c r="LZG14" s="93"/>
      <c r="LZH14" s="93"/>
      <c r="LZI14" s="93"/>
      <c r="LZJ14" s="93"/>
      <c r="LZK14" s="93"/>
      <c r="LZL14" s="93"/>
      <c r="LZM14" s="93"/>
      <c r="LZN14" s="93"/>
      <c r="LZO14" s="93"/>
      <c r="LZP14" s="93"/>
      <c r="LZQ14" s="93"/>
      <c r="LZR14" s="93"/>
      <c r="LZS14" s="93"/>
      <c r="LZT14" s="93"/>
      <c r="LZU14" s="93"/>
      <c r="LZV14" s="93"/>
      <c r="LZW14" s="93"/>
      <c r="LZX14" s="93"/>
      <c r="LZY14" s="93"/>
      <c r="LZZ14" s="93"/>
      <c r="MAA14" s="93"/>
      <c r="MAB14" s="93"/>
      <c r="MAC14" s="93"/>
      <c r="MAD14" s="93"/>
      <c r="MAE14" s="93"/>
      <c r="MAF14" s="93"/>
      <c r="MAG14" s="93"/>
      <c r="MAH14" s="93"/>
      <c r="MAI14" s="93"/>
      <c r="MAJ14" s="93"/>
      <c r="MAK14" s="93"/>
      <c r="MAL14" s="93"/>
      <c r="MAM14" s="93"/>
      <c r="MAN14" s="93"/>
      <c r="MAO14" s="93"/>
      <c r="MAP14" s="93"/>
      <c r="MAQ14" s="93"/>
      <c r="MAR14" s="93"/>
      <c r="MAS14" s="93"/>
      <c r="MAT14" s="93"/>
      <c r="MAU14" s="93"/>
      <c r="MAV14" s="93"/>
      <c r="MAW14" s="93"/>
      <c r="MAX14" s="93"/>
      <c r="MAY14" s="93"/>
      <c r="MAZ14" s="93"/>
      <c r="MBA14" s="93"/>
      <c r="MBB14" s="93"/>
      <c r="MBC14" s="93"/>
      <c r="MBD14" s="93"/>
      <c r="MBE14" s="93"/>
      <c r="MBF14" s="93"/>
      <c r="MBG14" s="93"/>
      <c r="MBH14" s="93"/>
      <c r="MBI14" s="93"/>
      <c r="MBJ14" s="93"/>
      <c r="MBK14" s="93"/>
      <c r="MBL14" s="93"/>
      <c r="MBM14" s="93"/>
      <c r="MBN14" s="93"/>
      <c r="MBO14" s="93"/>
      <c r="MBP14" s="93"/>
      <c r="MBQ14" s="93"/>
      <c r="MBR14" s="93"/>
      <c r="MBS14" s="93"/>
      <c r="MBT14" s="93"/>
      <c r="MBU14" s="93"/>
      <c r="MBV14" s="93"/>
      <c r="MBW14" s="93"/>
      <c r="MBX14" s="93"/>
      <c r="MBY14" s="93"/>
      <c r="MBZ14" s="93"/>
      <c r="MCA14" s="93"/>
      <c r="MCB14" s="93"/>
      <c r="MCC14" s="93"/>
      <c r="MCD14" s="93"/>
      <c r="MCE14" s="93"/>
      <c r="MCF14" s="93"/>
      <c r="MCG14" s="93"/>
      <c r="MCH14" s="93"/>
      <c r="MCI14" s="93"/>
      <c r="MCJ14" s="93"/>
      <c r="MCK14" s="93"/>
      <c r="MCL14" s="93"/>
      <c r="MCM14" s="93"/>
      <c r="MCN14" s="93"/>
      <c r="MCO14" s="93"/>
      <c r="MCP14" s="93"/>
      <c r="MCQ14" s="93"/>
      <c r="MCR14" s="93"/>
      <c r="MCS14" s="93"/>
      <c r="MCT14" s="93"/>
      <c r="MCU14" s="93"/>
      <c r="MCV14" s="93"/>
      <c r="MCW14" s="93"/>
      <c r="MCX14" s="93"/>
      <c r="MCY14" s="93"/>
      <c r="MCZ14" s="93"/>
      <c r="MDA14" s="93"/>
      <c r="MDB14" s="93"/>
      <c r="MDC14" s="93"/>
      <c r="MDD14" s="93"/>
      <c r="MDE14" s="93"/>
      <c r="MDF14" s="93"/>
      <c r="MDG14" s="93"/>
      <c r="MDH14" s="93"/>
      <c r="MDI14" s="93"/>
      <c r="MDJ14" s="93"/>
      <c r="MDK14" s="93"/>
      <c r="MDL14" s="93"/>
      <c r="MDM14" s="93"/>
      <c r="MDN14" s="93"/>
      <c r="MDO14" s="93"/>
      <c r="MDP14" s="93"/>
      <c r="MDQ14" s="93"/>
      <c r="MDR14" s="93"/>
      <c r="MDS14" s="93"/>
      <c r="MDT14" s="93"/>
      <c r="MDU14" s="93"/>
      <c r="MDV14" s="93"/>
      <c r="MDW14" s="93"/>
      <c r="MDX14" s="93"/>
      <c r="MDY14" s="93"/>
      <c r="MDZ14" s="93"/>
      <c r="MEA14" s="93"/>
      <c r="MEB14" s="93"/>
      <c r="MEC14" s="93"/>
      <c r="MED14" s="93"/>
      <c r="MEE14" s="93"/>
      <c r="MEF14" s="93"/>
      <c r="MEG14" s="93"/>
      <c r="MEH14" s="93"/>
      <c r="MEI14" s="93"/>
      <c r="MEJ14" s="93"/>
      <c r="MEK14" s="93"/>
      <c r="MEL14" s="93"/>
      <c r="MEM14" s="93"/>
      <c r="MEN14" s="93"/>
      <c r="MEO14" s="93"/>
      <c r="MEP14" s="93"/>
      <c r="MEQ14" s="93"/>
      <c r="MER14" s="93"/>
      <c r="MES14" s="93"/>
      <c r="MET14" s="93"/>
      <c r="MEU14" s="93"/>
      <c r="MEV14" s="93"/>
      <c r="MEW14" s="93"/>
      <c r="MEX14" s="93"/>
      <c r="MEY14" s="93"/>
      <c r="MEZ14" s="93"/>
      <c r="MFA14" s="93"/>
      <c r="MFB14" s="93"/>
      <c r="MFC14" s="93"/>
      <c r="MFD14" s="93"/>
      <c r="MFE14" s="93"/>
      <c r="MFF14" s="93"/>
      <c r="MFG14" s="93"/>
      <c r="MFH14" s="93"/>
      <c r="MFI14" s="93"/>
      <c r="MFJ14" s="93"/>
      <c r="MFK14" s="93"/>
      <c r="MFL14" s="93"/>
      <c r="MFM14" s="93"/>
      <c r="MFN14" s="93"/>
      <c r="MFO14" s="93"/>
      <c r="MFP14" s="93"/>
      <c r="MFQ14" s="93"/>
      <c r="MFR14" s="93"/>
      <c r="MFS14" s="93"/>
      <c r="MFT14" s="93"/>
      <c r="MFU14" s="93"/>
      <c r="MFV14" s="93"/>
      <c r="MFW14" s="93"/>
      <c r="MFX14" s="93"/>
      <c r="MFY14" s="93"/>
      <c r="MFZ14" s="93"/>
      <c r="MGA14" s="93"/>
      <c r="MGB14" s="93"/>
      <c r="MGC14" s="93"/>
      <c r="MGD14" s="93"/>
      <c r="MGE14" s="93"/>
      <c r="MGF14" s="93"/>
      <c r="MGG14" s="93"/>
      <c r="MGH14" s="93"/>
      <c r="MGI14" s="93"/>
      <c r="MGJ14" s="93"/>
      <c r="MGK14" s="93"/>
      <c r="MGL14" s="93"/>
      <c r="MGM14" s="93"/>
      <c r="MGN14" s="93"/>
      <c r="MGO14" s="93"/>
      <c r="MGP14" s="93"/>
      <c r="MGQ14" s="93"/>
      <c r="MGR14" s="93"/>
      <c r="MGS14" s="93"/>
      <c r="MGT14" s="93"/>
      <c r="MGU14" s="93"/>
      <c r="MGV14" s="93"/>
      <c r="MGW14" s="93"/>
      <c r="MGX14" s="93"/>
      <c r="MGY14" s="93"/>
      <c r="MGZ14" s="93"/>
      <c r="MHA14" s="93"/>
      <c r="MHB14" s="93"/>
      <c r="MHC14" s="93"/>
      <c r="MHD14" s="93"/>
      <c r="MHE14" s="93"/>
      <c r="MHF14" s="93"/>
      <c r="MHG14" s="93"/>
      <c r="MHH14" s="93"/>
      <c r="MHI14" s="93"/>
      <c r="MHJ14" s="93"/>
      <c r="MHK14" s="93"/>
      <c r="MHL14" s="93"/>
      <c r="MHM14" s="93"/>
      <c r="MHN14" s="93"/>
      <c r="MHO14" s="93"/>
      <c r="MHP14" s="93"/>
      <c r="MHQ14" s="93"/>
      <c r="MHR14" s="93"/>
      <c r="MHS14" s="93"/>
      <c r="MHT14" s="93"/>
      <c r="MHU14" s="93"/>
      <c r="MHV14" s="93"/>
      <c r="MHW14" s="93"/>
      <c r="MHX14" s="93"/>
      <c r="MHY14" s="93"/>
      <c r="MHZ14" s="93"/>
      <c r="MIA14" s="93"/>
      <c r="MIB14" s="93"/>
      <c r="MIC14" s="93"/>
      <c r="MID14" s="93"/>
      <c r="MIE14" s="93"/>
      <c r="MIF14" s="93"/>
      <c r="MIG14" s="93"/>
      <c r="MIH14" s="93"/>
      <c r="MII14" s="93"/>
      <c r="MIJ14" s="93"/>
      <c r="MIK14" s="93"/>
      <c r="MIL14" s="93"/>
      <c r="MIM14" s="93"/>
      <c r="MIN14" s="93"/>
      <c r="MIO14" s="93"/>
      <c r="MIP14" s="93"/>
      <c r="MIQ14" s="93"/>
      <c r="MIR14" s="93"/>
      <c r="MIS14" s="93"/>
      <c r="MIT14" s="93"/>
      <c r="MIU14" s="93"/>
      <c r="MIV14" s="93"/>
      <c r="MIW14" s="93"/>
      <c r="MIX14" s="93"/>
      <c r="MIY14" s="93"/>
      <c r="MIZ14" s="93"/>
      <c r="MJA14" s="93"/>
      <c r="MJB14" s="93"/>
      <c r="MJC14" s="93"/>
      <c r="MJD14" s="93"/>
      <c r="MJE14" s="93"/>
      <c r="MJF14" s="93"/>
      <c r="MJG14" s="93"/>
      <c r="MJH14" s="93"/>
      <c r="MJI14" s="93"/>
      <c r="MJJ14" s="93"/>
      <c r="MJK14" s="93"/>
      <c r="MJL14" s="93"/>
      <c r="MJM14" s="93"/>
      <c r="MJN14" s="93"/>
      <c r="MJO14" s="93"/>
      <c r="MJP14" s="93"/>
      <c r="MJQ14" s="93"/>
      <c r="MJR14" s="93"/>
      <c r="MJS14" s="93"/>
      <c r="MJT14" s="93"/>
      <c r="MJU14" s="93"/>
      <c r="MJV14" s="93"/>
      <c r="MJW14" s="93"/>
      <c r="MJX14" s="93"/>
      <c r="MJY14" s="93"/>
      <c r="MJZ14" s="93"/>
      <c r="MKA14" s="93"/>
      <c r="MKB14" s="93"/>
      <c r="MKC14" s="93"/>
      <c r="MKD14" s="93"/>
      <c r="MKE14" s="93"/>
      <c r="MKF14" s="93"/>
      <c r="MKG14" s="93"/>
      <c r="MKH14" s="93"/>
      <c r="MKI14" s="93"/>
      <c r="MKJ14" s="93"/>
      <c r="MKK14" s="93"/>
      <c r="MKL14" s="93"/>
      <c r="MKM14" s="93"/>
      <c r="MKN14" s="93"/>
      <c r="MKO14" s="93"/>
      <c r="MKP14" s="93"/>
      <c r="MKQ14" s="93"/>
      <c r="MKR14" s="93"/>
      <c r="MKS14" s="93"/>
      <c r="MKT14" s="93"/>
      <c r="MKU14" s="93"/>
      <c r="MKV14" s="93"/>
      <c r="MKW14" s="93"/>
      <c r="MKX14" s="93"/>
      <c r="MKY14" s="93"/>
      <c r="MKZ14" s="93"/>
      <c r="MLA14" s="93"/>
      <c r="MLB14" s="93"/>
      <c r="MLC14" s="93"/>
      <c r="MLD14" s="93"/>
      <c r="MLE14" s="93"/>
      <c r="MLF14" s="93"/>
      <c r="MLG14" s="93"/>
      <c r="MLH14" s="93"/>
      <c r="MLI14" s="93"/>
      <c r="MLJ14" s="93"/>
      <c r="MLK14" s="93"/>
      <c r="MLL14" s="93"/>
      <c r="MLM14" s="93"/>
      <c r="MLN14" s="93"/>
      <c r="MLO14" s="93"/>
      <c r="MLP14" s="93"/>
      <c r="MLQ14" s="93"/>
      <c r="MLR14" s="93"/>
      <c r="MLS14" s="93"/>
      <c r="MLT14" s="93"/>
      <c r="MLU14" s="93"/>
      <c r="MLV14" s="93"/>
      <c r="MLW14" s="93"/>
      <c r="MLX14" s="93"/>
      <c r="MLY14" s="93"/>
      <c r="MLZ14" s="93"/>
      <c r="MMA14" s="93"/>
      <c r="MMB14" s="93"/>
      <c r="MMC14" s="93"/>
      <c r="MMD14" s="93"/>
      <c r="MME14" s="93"/>
      <c r="MMF14" s="93"/>
      <c r="MMG14" s="93"/>
      <c r="MMH14" s="93"/>
      <c r="MMI14" s="93"/>
      <c r="MMJ14" s="93"/>
      <c r="MMK14" s="93"/>
      <c r="MML14" s="93"/>
      <c r="MMM14" s="93"/>
      <c r="MMN14" s="93"/>
      <c r="MMO14" s="93"/>
      <c r="MMP14" s="93"/>
      <c r="MMQ14" s="93"/>
      <c r="MMR14" s="93"/>
      <c r="MMS14" s="93"/>
      <c r="MMT14" s="93"/>
      <c r="MMU14" s="93"/>
      <c r="MMV14" s="93"/>
      <c r="MMW14" s="93"/>
      <c r="MMX14" s="93"/>
      <c r="MMY14" s="93"/>
      <c r="MMZ14" s="93"/>
      <c r="MNA14" s="93"/>
      <c r="MNB14" s="93"/>
      <c r="MNC14" s="93"/>
      <c r="MND14" s="93"/>
      <c r="MNE14" s="93"/>
      <c r="MNF14" s="93"/>
      <c r="MNG14" s="93"/>
      <c r="MNH14" s="93"/>
      <c r="MNI14" s="93"/>
      <c r="MNJ14" s="93"/>
      <c r="MNK14" s="93"/>
      <c r="MNL14" s="93"/>
      <c r="MNM14" s="93"/>
      <c r="MNN14" s="93"/>
      <c r="MNO14" s="93"/>
      <c r="MNP14" s="93"/>
      <c r="MNQ14" s="93"/>
      <c r="MNR14" s="93"/>
      <c r="MNS14" s="93"/>
      <c r="MNT14" s="93"/>
      <c r="MNU14" s="93"/>
      <c r="MNV14" s="93"/>
      <c r="MNW14" s="93"/>
      <c r="MNX14" s="93"/>
      <c r="MNY14" s="93"/>
      <c r="MNZ14" s="93"/>
      <c r="MOA14" s="93"/>
      <c r="MOB14" s="93"/>
      <c r="MOC14" s="93"/>
      <c r="MOD14" s="93"/>
      <c r="MOE14" s="93"/>
      <c r="MOF14" s="93"/>
      <c r="MOG14" s="93"/>
      <c r="MOH14" s="93"/>
      <c r="MOI14" s="93"/>
      <c r="MOJ14" s="93"/>
      <c r="MOK14" s="93"/>
      <c r="MOL14" s="93"/>
      <c r="MOM14" s="93"/>
      <c r="MON14" s="93"/>
      <c r="MOO14" s="93"/>
      <c r="MOP14" s="93"/>
      <c r="MOQ14" s="93"/>
      <c r="MOR14" s="93"/>
      <c r="MOS14" s="93"/>
      <c r="MOT14" s="93"/>
      <c r="MOU14" s="93"/>
      <c r="MOV14" s="93"/>
      <c r="MOW14" s="93"/>
      <c r="MOX14" s="93"/>
      <c r="MOY14" s="93"/>
      <c r="MOZ14" s="93"/>
      <c r="MPA14" s="93"/>
      <c r="MPB14" s="93"/>
      <c r="MPC14" s="93"/>
      <c r="MPD14" s="93"/>
      <c r="MPE14" s="93"/>
      <c r="MPF14" s="93"/>
      <c r="MPG14" s="93"/>
      <c r="MPH14" s="93"/>
      <c r="MPI14" s="93"/>
      <c r="MPJ14" s="93"/>
      <c r="MPK14" s="93"/>
      <c r="MPL14" s="93"/>
      <c r="MPM14" s="93"/>
      <c r="MPN14" s="93"/>
      <c r="MPO14" s="93"/>
      <c r="MPP14" s="93"/>
      <c r="MPQ14" s="93"/>
      <c r="MPR14" s="93"/>
      <c r="MPS14" s="93"/>
      <c r="MPT14" s="93"/>
      <c r="MPU14" s="93"/>
      <c r="MPV14" s="93"/>
      <c r="MPW14" s="93"/>
      <c r="MPX14" s="93"/>
      <c r="MPY14" s="93"/>
      <c r="MPZ14" s="93"/>
      <c r="MQA14" s="93"/>
      <c r="MQB14" s="93"/>
      <c r="MQC14" s="93"/>
      <c r="MQD14" s="93"/>
      <c r="MQE14" s="93"/>
      <c r="MQF14" s="93"/>
      <c r="MQG14" s="93"/>
      <c r="MQH14" s="93"/>
      <c r="MQI14" s="93"/>
      <c r="MQJ14" s="93"/>
      <c r="MQK14" s="93"/>
      <c r="MQL14" s="93"/>
      <c r="MQM14" s="93"/>
      <c r="MQN14" s="93"/>
      <c r="MQO14" s="93"/>
      <c r="MQP14" s="93"/>
      <c r="MQQ14" s="93"/>
      <c r="MQR14" s="93"/>
      <c r="MQS14" s="93"/>
      <c r="MQT14" s="93"/>
      <c r="MQU14" s="93"/>
      <c r="MQV14" s="93"/>
      <c r="MQW14" s="93"/>
      <c r="MQX14" s="93"/>
      <c r="MQY14" s="93"/>
      <c r="MQZ14" s="93"/>
      <c r="MRA14" s="93"/>
      <c r="MRB14" s="93"/>
      <c r="MRC14" s="93"/>
      <c r="MRD14" s="93"/>
      <c r="MRE14" s="93"/>
      <c r="MRF14" s="93"/>
      <c r="MRG14" s="93"/>
      <c r="MRH14" s="93"/>
      <c r="MRI14" s="93"/>
      <c r="MRJ14" s="93"/>
      <c r="MRK14" s="93"/>
      <c r="MRL14" s="93"/>
      <c r="MRM14" s="93"/>
      <c r="MRN14" s="93"/>
      <c r="MRO14" s="93"/>
      <c r="MRP14" s="93"/>
      <c r="MRQ14" s="93"/>
      <c r="MRR14" s="93"/>
      <c r="MRS14" s="93"/>
      <c r="MRT14" s="93"/>
      <c r="MRU14" s="93"/>
      <c r="MRV14" s="93"/>
      <c r="MRW14" s="93"/>
      <c r="MRX14" s="93"/>
      <c r="MRY14" s="93"/>
      <c r="MRZ14" s="93"/>
      <c r="MSA14" s="93"/>
      <c r="MSB14" s="93"/>
      <c r="MSC14" s="93"/>
      <c r="MSD14" s="93"/>
      <c r="MSE14" s="93"/>
      <c r="MSF14" s="93"/>
      <c r="MSG14" s="93"/>
      <c r="MSH14" s="93"/>
      <c r="MSI14" s="93"/>
      <c r="MSJ14" s="93"/>
      <c r="MSK14" s="93"/>
      <c r="MSL14" s="93"/>
      <c r="MSM14" s="93"/>
      <c r="MSN14" s="93"/>
      <c r="MSO14" s="93"/>
      <c r="MSP14" s="93"/>
      <c r="MSQ14" s="93"/>
      <c r="MSR14" s="93"/>
      <c r="MSS14" s="93"/>
      <c r="MST14" s="93"/>
      <c r="MSU14" s="93"/>
      <c r="MSV14" s="93"/>
      <c r="MSW14" s="93"/>
      <c r="MSX14" s="93"/>
      <c r="MSY14" s="93"/>
      <c r="MSZ14" s="93"/>
      <c r="MTA14" s="93"/>
      <c r="MTB14" s="93"/>
      <c r="MTC14" s="93"/>
      <c r="MTD14" s="93"/>
      <c r="MTE14" s="93"/>
      <c r="MTF14" s="93"/>
      <c r="MTG14" s="93"/>
      <c r="MTH14" s="93"/>
      <c r="MTI14" s="93"/>
      <c r="MTJ14" s="93"/>
      <c r="MTK14" s="93"/>
      <c r="MTL14" s="93"/>
      <c r="MTM14" s="93"/>
      <c r="MTN14" s="93"/>
      <c r="MTO14" s="93"/>
      <c r="MTP14" s="93"/>
      <c r="MTQ14" s="93"/>
      <c r="MTR14" s="93"/>
      <c r="MTS14" s="93"/>
      <c r="MTT14" s="93"/>
      <c r="MTU14" s="93"/>
      <c r="MTV14" s="93"/>
      <c r="MTW14" s="93"/>
      <c r="MTX14" s="93"/>
      <c r="MTY14" s="93"/>
      <c r="MTZ14" s="93"/>
      <c r="MUA14" s="93"/>
      <c r="MUB14" s="93"/>
      <c r="MUC14" s="93"/>
      <c r="MUD14" s="93"/>
      <c r="MUE14" s="93"/>
      <c r="MUF14" s="93"/>
      <c r="MUG14" s="93"/>
      <c r="MUH14" s="93"/>
      <c r="MUI14" s="93"/>
      <c r="MUJ14" s="93"/>
      <c r="MUK14" s="93"/>
      <c r="MUL14" s="93"/>
      <c r="MUM14" s="93"/>
      <c r="MUN14" s="93"/>
      <c r="MUO14" s="93"/>
      <c r="MUP14" s="93"/>
      <c r="MUQ14" s="93"/>
      <c r="MUR14" s="93"/>
      <c r="MUS14" s="93"/>
      <c r="MUT14" s="93"/>
      <c r="MUU14" s="93"/>
      <c r="MUV14" s="93"/>
      <c r="MUW14" s="93"/>
      <c r="MUX14" s="93"/>
      <c r="MUY14" s="93"/>
      <c r="MUZ14" s="93"/>
      <c r="MVA14" s="93"/>
      <c r="MVB14" s="93"/>
      <c r="MVC14" s="93"/>
      <c r="MVD14" s="93"/>
      <c r="MVE14" s="93"/>
      <c r="MVF14" s="93"/>
      <c r="MVG14" s="93"/>
      <c r="MVH14" s="93"/>
      <c r="MVI14" s="93"/>
      <c r="MVJ14" s="93"/>
      <c r="MVK14" s="93"/>
      <c r="MVL14" s="93"/>
      <c r="MVM14" s="93"/>
      <c r="MVN14" s="93"/>
      <c r="MVO14" s="93"/>
      <c r="MVP14" s="93"/>
      <c r="MVQ14" s="93"/>
      <c r="MVR14" s="93"/>
      <c r="MVS14" s="93"/>
      <c r="MVT14" s="93"/>
      <c r="MVU14" s="93"/>
      <c r="MVV14" s="93"/>
      <c r="MVW14" s="93"/>
      <c r="MVX14" s="93"/>
      <c r="MVY14" s="93"/>
      <c r="MVZ14" s="93"/>
      <c r="MWA14" s="93"/>
      <c r="MWB14" s="93"/>
      <c r="MWC14" s="93"/>
      <c r="MWD14" s="93"/>
      <c r="MWE14" s="93"/>
      <c r="MWF14" s="93"/>
      <c r="MWG14" s="93"/>
      <c r="MWH14" s="93"/>
      <c r="MWI14" s="93"/>
      <c r="MWJ14" s="93"/>
      <c r="MWK14" s="93"/>
      <c r="MWL14" s="93"/>
      <c r="MWM14" s="93"/>
      <c r="MWN14" s="93"/>
      <c r="MWO14" s="93"/>
      <c r="MWP14" s="93"/>
      <c r="MWQ14" s="93"/>
      <c r="MWR14" s="93"/>
      <c r="MWS14" s="93"/>
      <c r="MWT14" s="93"/>
      <c r="MWU14" s="93"/>
      <c r="MWV14" s="93"/>
      <c r="MWW14" s="93"/>
      <c r="MWX14" s="93"/>
      <c r="MWY14" s="93"/>
      <c r="MWZ14" s="93"/>
      <c r="MXA14" s="93"/>
      <c r="MXB14" s="93"/>
      <c r="MXC14" s="93"/>
      <c r="MXD14" s="93"/>
      <c r="MXE14" s="93"/>
      <c r="MXF14" s="93"/>
      <c r="MXG14" s="93"/>
      <c r="MXH14" s="93"/>
      <c r="MXI14" s="93"/>
      <c r="MXJ14" s="93"/>
      <c r="MXK14" s="93"/>
      <c r="MXL14" s="93"/>
      <c r="MXM14" s="93"/>
      <c r="MXN14" s="93"/>
      <c r="MXO14" s="93"/>
      <c r="MXP14" s="93"/>
      <c r="MXQ14" s="93"/>
      <c r="MXR14" s="93"/>
      <c r="MXS14" s="93"/>
      <c r="MXT14" s="93"/>
      <c r="MXU14" s="93"/>
      <c r="MXV14" s="93"/>
      <c r="MXW14" s="93"/>
      <c r="MXX14" s="93"/>
      <c r="MXY14" s="93"/>
      <c r="MXZ14" s="93"/>
      <c r="MYA14" s="93"/>
      <c r="MYB14" s="93"/>
      <c r="MYC14" s="93"/>
      <c r="MYD14" s="93"/>
      <c r="MYE14" s="93"/>
      <c r="MYF14" s="93"/>
      <c r="MYG14" s="93"/>
      <c r="MYH14" s="93"/>
      <c r="MYI14" s="93"/>
      <c r="MYJ14" s="93"/>
      <c r="MYK14" s="93"/>
      <c r="MYL14" s="93"/>
      <c r="MYM14" s="93"/>
      <c r="MYN14" s="93"/>
      <c r="MYO14" s="93"/>
      <c r="MYP14" s="93"/>
      <c r="MYQ14" s="93"/>
      <c r="MYR14" s="93"/>
      <c r="MYS14" s="93"/>
      <c r="MYT14" s="93"/>
      <c r="MYU14" s="93"/>
      <c r="MYV14" s="93"/>
      <c r="MYW14" s="93"/>
      <c r="MYX14" s="93"/>
      <c r="MYY14" s="93"/>
      <c r="MYZ14" s="93"/>
      <c r="MZA14" s="93"/>
      <c r="MZB14" s="93"/>
      <c r="MZC14" s="93"/>
      <c r="MZD14" s="93"/>
      <c r="MZE14" s="93"/>
      <c r="MZF14" s="93"/>
      <c r="MZG14" s="93"/>
      <c r="MZH14" s="93"/>
      <c r="MZI14" s="93"/>
      <c r="MZJ14" s="93"/>
      <c r="MZK14" s="93"/>
      <c r="MZL14" s="93"/>
      <c r="MZM14" s="93"/>
      <c r="MZN14" s="93"/>
      <c r="MZO14" s="93"/>
      <c r="MZP14" s="93"/>
      <c r="MZQ14" s="93"/>
      <c r="MZR14" s="93"/>
      <c r="MZS14" s="93"/>
      <c r="MZT14" s="93"/>
      <c r="MZU14" s="93"/>
      <c r="MZV14" s="93"/>
      <c r="MZW14" s="93"/>
      <c r="MZX14" s="93"/>
      <c r="MZY14" s="93"/>
      <c r="MZZ14" s="93"/>
      <c r="NAA14" s="93"/>
      <c r="NAB14" s="93"/>
      <c r="NAC14" s="93"/>
      <c r="NAD14" s="93"/>
      <c r="NAE14" s="93"/>
      <c r="NAF14" s="93"/>
      <c r="NAG14" s="93"/>
      <c r="NAH14" s="93"/>
      <c r="NAI14" s="93"/>
      <c r="NAJ14" s="93"/>
      <c r="NAK14" s="93"/>
      <c r="NAL14" s="93"/>
      <c r="NAM14" s="93"/>
      <c r="NAN14" s="93"/>
      <c r="NAO14" s="93"/>
      <c r="NAP14" s="93"/>
      <c r="NAQ14" s="93"/>
      <c r="NAR14" s="93"/>
      <c r="NAS14" s="93"/>
      <c r="NAT14" s="93"/>
      <c r="NAU14" s="93"/>
      <c r="NAV14" s="93"/>
      <c r="NAW14" s="93"/>
      <c r="NAX14" s="93"/>
      <c r="NAY14" s="93"/>
      <c r="NAZ14" s="93"/>
      <c r="NBA14" s="93"/>
      <c r="NBB14" s="93"/>
      <c r="NBC14" s="93"/>
      <c r="NBD14" s="93"/>
      <c r="NBE14" s="93"/>
      <c r="NBF14" s="93"/>
      <c r="NBG14" s="93"/>
      <c r="NBH14" s="93"/>
      <c r="NBI14" s="93"/>
      <c r="NBJ14" s="93"/>
      <c r="NBK14" s="93"/>
      <c r="NBL14" s="93"/>
      <c r="NBM14" s="93"/>
      <c r="NBN14" s="93"/>
      <c r="NBO14" s="93"/>
      <c r="NBP14" s="93"/>
      <c r="NBQ14" s="93"/>
      <c r="NBR14" s="93"/>
      <c r="NBS14" s="93"/>
      <c r="NBT14" s="93"/>
      <c r="NBU14" s="93"/>
      <c r="NBV14" s="93"/>
      <c r="NBW14" s="93"/>
      <c r="NBX14" s="93"/>
      <c r="NBY14" s="93"/>
      <c r="NBZ14" s="93"/>
      <c r="NCA14" s="93"/>
      <c r="NCB14" s="93"/>
      <c r="NCC14" s="93"/>
      <c r="NCD14" s="93"/>
      <c r="NCE14" s="93"/>
      <c r="NCF14" s="93"/>
      <c r="NCG14" s="93"/>
      <c r="NCH14" s="93"/>
      <c r="NCI14" s="93"/>
      <c r="NCJ14" s="93"/>
      <c r="NCK14" s="93"/>
      <c r="NCL14" s="93"/>
      <c r="NCM14" s="93"/>
      <c r="NCN14" s="93"/>
      <c r="NCO14" s="93"/>
      <c r="NCP14" s="93"/>
      <c r="NCQ14" s="93"/>
      <c r="NCR14" s="93"/>
      <c r="NCS14" s="93"/>
      <c r="NCT14" s="93"/>
      <c r="NCU14" s="93"/>
      <c r="NCV14" s="93"/>
      <c r="NCW14" s="93"/>
      <c r="NCX14" s="93"/>
      <c r="NCY14" s="93"/>
      <c r="NCZ14" s="93"/>
      <c r="NDA14" s="93"/>
      <c r="NDB14" s="93"/>
      <c r="NDC14" s="93"/>
      <c r="NDD14" s="93"/>
      <c r="NDE14" s="93"/>
      <c r="NDF14" s="93"/>
      <c r="NDG14" s="93"/>
      <c r="NDH14" s="93"/>
      <c r="NDI14" s="93"/>
      <c r="NDJ14" s="93"/>
      <c r="NDK14" s="93"/>
      <c r="NDL14" s="93"/>
      <c r="NDM14" s="93"/>
      <c r="NDN14" s="93"/>
      <c r="NDO14" s="93"/>
      <c r="NDP14" s="93"/>
      <c r="NDQ14" s="93"/>
      <c r="NDR14" s="93"/>
      <c r="NDS14" s="93"/>
      <c r="NDT14" s="93"/>
      <c r="NDU14" s="93"/>
      <c r="NDV14" s="93"/>
      <c r="NDW14" s="93"/>
      <c r="NDX14" s="93"/>
      <c r="NDY14" s="93"/>
      <c r="NDZ14" s="93"/>
      <c r="NEA14" s="93"/>
      <c r="NEB14" s="93"/>
      <c r="NEC14" s="93"/>
      <c r="NED14" s="93"/>
      <c r="NEE14" s="93"/>
      <c r="NEF14" s="93"/>
      <c r="NEG14" s="93"/>
      <c r="NEH14" s="93"/>
      <c r="NEI14" s="93"/>
      <c r="NEJ14" s="93"/>
      <c r="NEK14" s="93"/>
      <c r="NEL14" s="93"/>
      <c r="NEM14" s="93"/>
      <c r="NEN14" s="93"/>
      <c r="NEO14" s="93"/>
      <c r="NEP14" s="93"/>
      <c r="NEQ14" s="93"/>
      <c r="NER14" s="93"/>
      <c r="NES14" s="93"/>
      <c r="NET14" s="93"/>
      <c r="NEU14" s="93"/>
      <c r="NEV14" s="93"/>
      <c r="NEW14" s="93"/>
      <c r="NEX14" s="93"/>
      <c r="NEY14" s="93"/>
      <c r="NEZ14" s="93"/>
      <c r="NFA14" s="93"/>
      <c r="NFB14" s="93"/>
      <c r="NFC14" s="93"/>
      <c r="NFD14" s="93"/>
      <c r="NFE14" s="93"/>
      <c r="NFF14" s="93"/>
      <c r="NFG14" s="93"/>
      <c r="NFH14" s="93"/>
      <c r="NFI14" s="93"/>
      <c r="NFJ14" s="93"/>
      <c r="NFK14" s="93"/>
      <c r="NFL14" s="93"/>
      <c r="NFM14" s="93"/>
      <c r="NFN14" s="93"/>
      <c r="NFO14" s="93"/>
      <c r="NFP14" s="93"/>
      <c r="NFQ14" s="93"/>
      <c r="NFR14" s="93"/>
      <c r="NFS14" s="93"/>
      <c r="NFT14" s="93"/>
      <c r="NFU14" s="93"/>
      <c r="NFV14" s="93"/>
      <c r="NFW14" s="93"/>
      <c r="NFX14" s="93"/>
      <c r="NFY14" s="93"/>
      <c r="NFZ14" s="93"/>
      <c r="NGA14" s="93"/>
      <c r="NGB14" s="93"/>
      <c r="NGC14" s="93"/>
      <c r="NGD14" s="93"/>
      <c r="NGE14" s="93"/>
      <c r="NGF14" s="93"/>
      <c r="NGG14" s="93"/>
      <c r="NGH14" s="93"/>
      <c r="NGI14" s="93"/>
      <c r="NGJ14" s="93"/>
      <c r="NGK14" s="93"/>
      <c r="NGL14" s="93"/>
      <c r="NGM14" s="93"/>
      <c r="NGN14" s="93"/>
      <c r="NGO14" s="93"/>
      <c r="NGP14" s="93"/>
      <c r="NGQ14" s="93"/>
      <c r="NGR14" s="93"/>
      <c r="NGS14" s="93"/>
      <c r="NGT14" s="93"/>
      <c r="NGU14" s="93"/>
      <c r="NGV14" s="93"/>
      <c r="NGW14" s="93"/>
      <c r="NGX14" s="93"/>
      <c r="NGY14" s="93"/>
      <c r="NGZ14" s="93"/>
      <c r="NHA14" s="93"/>
      <c r="NHB14" s="93"/>
      <c r="NHC14" s="93"/>
      <c r="NHD14" s="93"/>
      <c r="NHE14" s="93"/>
      <c r="NHF14" s="93"/>
      <c r="NHG14" s="93"/>
      <c r="NHH14" s="93"/>
      <c r="NHI14" s="93"/>
      <c r="NHJ14" s="93"/>
      <c r="NHK14" s="93"/>
      <c r="NHL14" s="93"/>
      <c r="NHM14" s="93"/>
      <c r="NHN14" s="93"/>
      <c r="NHO14" s="93"/>
      <c r="NHP14" s="93"/>
      <c r="NHQ14" s="93"/>
      <c r="NHR14" s="93"/>
      <c r="NHS14" s="93"/>
      <c r="NHT14" s="93"/>
      <c r="NHU14" s="93"/>
      <c r="NHV14" s="93"/>
      <c r="NHW14" s="93"/>
      <c r="NHX14" s="93"/>
      <c r="NHY14" s="93"/>
      <c r="NHZ14" s="93"/>
      <c r="NIA14" s="93"/>
      <c r="NIB14" s="93"/>
      <c r="NIC14" s="93"/>
      <c r="NID14" s="93"/>
      <c r="NIE14" s="93"/>
      <c r="NIF14" s="93"/>
      <c r="NIG14" s="93"/>
      <c r="NIH14" s="93"/>
      <c r="NII14" s="93"/>
      <c r="NIJ14" s="93"/>
      <c r="NIK14" s="93"/>
      <c r="NIL14" s="93"/>
      <c r="NIM14" s="93"/>
      <c r="NIN14" s="93"/>
      <c r="NIO14" s="93"/>
      <c r="NIP14" s="93"/>
      <c r="NIQ14" s="93"/>
      <c r="NIR14" s="93"/>
      <c r="NIS14" s="93"/>
      <c r="NIT14" s="93"/>
      <c r="NIU14" s="93"/>
      <c r="NIV14" s="93"/>
      <c r="NIW14" s="93"/>
      <c r="NIX14" s="93"/>
      <c r="NIY14" s="93"/>
      <c r="NIZ14" s="93"/>
      <c r="NJA14" s="93"/>
      <c r="NJB14" s="93"/>
      <c r="NJC14" s="93"/>
      <c r="NJD14" s="93"/>
      <c r="NJE14" s="93"/>
      <c r="NJF14" s="93"/>
      <c r="NJG14" s="93"/>
      <c r="NJH14" s="93"/>
      <c r="NJI14" s="93"/>
      <c r="NJJ14" s="93"/>
      <c r="NJK14" s="93"/>
      <c r="NJL14" s="93"/>
      <c r="NJM14" s="93"/>
      <c r="NJN14" s="93"/>
      <c r="NJO14" s="93"/>
      <c r="NJP14" s="93"/>
      <c r="NJQ14" s="93"/>
      <c r="NJR14" s="93"/>
      <c r="NJS14" s="93"/>
      <c r="NJT14" s="93"/>
      <c r="NJU14" s="93"/>
      <c r="NJV14" s="93"/>
      <c r="NJW14" s="93"/>
      <c r="NJX14" s="93"/>
      <c r="NJY14" s="93"/>
      <c r="NJZ14" s="93"/>
      <c r="NKA14" s="93"/>
      <c r="NKB14" s="93"/>
      <c r="NKC14" s="93"/>
      <c r="NKD14" s="93"/>
      <c r="NKE14" s="93"/>
      <c r="NKF14" s="93"/>
      <c r="NKG14" s="93"/>
      <c r="NKH14" s="93"/>
      <c r="NKI14" s="93"/>
      <c r="NKJ14" s="93"/>
      <c r="NKK14" s="93"/>
      <c r="NKL14" s="93"/>
      <c r="NKM14" s="93"/>
      <c r="NKN14" s="93"/>
      <c r="NKO14" s="93"/>
      <c r="NKP14" s="93"/>
      <c r="NKQ14" s="93"/>
      <c r="NKR14" s="93"/>
      <c r="NKS14" s="93"/>
      <c r="NKT14" s="93"/>
      <c r="NKU14" s="93"/>
      <c r="NKV14" s="93"/>
      <c r="NKW14" s="93"/>
      <c r="NKX14" s="93"/>
      <c r="NKY14" s="93"/>
      <c r="NKZ14" s="93"/>
      <c r="NLA14" s="93"/>
      <c r="NLB14" s="93"/>
      <c r="NLC14" s="93"/>
      <c r="NLD14" s="93"/>
      <c r="NLE14" s="93"/>
      <c r="NLF14" s="93"/>
      <c r="NLG14" s="93"/>
      <c r="NLH14" s="93"/>
      <c r="NLI14" s="93"/>
      <c r="NLJ14" s="93"/>
      <c r="NLK14" s="93"/>
      <c r="NLL14" s="93"/>
      <c r="NLM14" s="93"/>
      <c r="NLN14" s="93"/>
      <c r="NLO14" s="93"/>
      <c r="NLP14" s="93"/>
      <c r="NLQ14" s="93"/>
      <c r="NLR14" s="93"/>
      <c r="NLS14" s="93"/>
      <c r="NLT14" s="93"/>
      <c r="NLU14" s="93"/>
      <c r="NLV14" s="93"/>
      <c r="NLW14" s="93"/>
      <c r="NLX14" s="93"/>
      <c r="NLY14" s="93"/>
      <c r="NLZ14" s="93"/>
      <c r="NMA14" s="93"/>
      <c r="NMB14" s="93"/>
      <c r="NMC14" s="93"/>
      <c r="NMD14" s="93"/>
      <c r="NME14" s="93"/>
      <c r="NMF14" s="93"/>
      <c r="NMG14" s="93"/>
      <c r="NMH14" s="93"/>
      <c r="NMI14" s="93"/>
      <c r="NMJ14" s="93"/>
      <c r="NMK14" s="93"/>
      <c r="NML14" s="93"/>
      <c r="NMM14" s="93"/>
      <c r="NMN14" s="93"/>
      <c r="NMO14" s="93"/>
      <c r="NMP14" s="93"/>
      <c r="NMQ14" s="93"/>
      <c r="NMR14" s="93"/>
      <c r="NMS14" s="93"/>
      <c r="NMT14" s="93"/>
      <c r="NMU14" s="93"/>
      <c r="NMV14" s="93"/>
      <c r="NMW14" s="93"/>
      <c r="NMX14" s="93"/>
      <c r="NMY14" s="93"/>
      <c r="NMZ14" s="93"/>
      <c r="NNA14" s="93"/>
      <c r="NNB14" s="93"/>
      <c r="NNC14" s="93"/>
      <c r="NND14" s="93"/>
      <c r="NNE14" s="93"/>
      <c r="NNF14" s="93"/>
      <c r="NNG14" s="93"/>
      <c r="NNH14" s="93"/>
      <c r="NNI14" s="93"/>
      <c r="NNJ14" s="93"/>
      <c r="NNK14" s="93"/>
      <c r="NNL14" s="93"/>
      <c r="NNM14" s="93"/>
      <c r="NNN14" s="93"/>
      <c r="NNO14" s="93"/>
      <c r="NNP14" s="93"/>
      <c r="NNQ14" s="93"/>
      <c r="NNR14" s="93"/>
      <c r="NNS14" s="93"/>
      <c r="NNT14" s="93"/>
      <c r="NNU14" s="93"/>
      <c r="NNV14" s="93"/>
      <c r="NNW14" s="93"/>
      <c r="NNX14" s="93"/>
      <c r="NNY14" s="93"/>
      <c r="NNZ14" s="93"/>
      <c r="NOA14" s="93"/>
      <c r="NOB14" s="93"/>
      <c r="NOC14" s="93"/>
      <c r="NOD14" s="93"/>
      <c r="NOE14" s="93"/>
      <c r="NOF14" s="93"/>
      <c r="NOG14" s="93"/>
      <c r="NOH14" s="93"/>
      <c r="NOI14" s="93"/>
      <c r="NOJ14" s="93"/>
      <c r="NOK14" s="93"/>
      <c r="NOL14" s="93"/>
      <c r="NOM14" s="93"/>
      <c r="NON14" s="93"/>
      <c r="NOO14" s="93"/>
      <c r="NOP14" s="93"/>
      <c r="NOQ14" s="93"/>
      <c r="NOR14" s="93"/>
      <c r="NOS14" s="93"/>
      <c r="NOT14" s="93"/>
      <c r="NOU14" s="93"/>
      <c r="NOV14" s="93"/>
      <c r="NOW14" s="93"/>
      <c r="NOX14" s="93"/>
      <c r="NOY14" s="93"/>
      <c r="NOZ14" s="93"/>
      <c r="NPA14" s="93"/>
      <c r="NPB14" s="93"/>
      <c r="NPC14" s="93"/>
      <c r="NPD14" s="93"/>
      <c r="NPE14" s="93"/>
      <c r="NPF14" s="93"/>
      <c r="NPG14" s="93"/>
      <c r="NPH14" s="93"/>
      <c r="NPI14" s="93"/>
      <c r="NPJ14" s="93"/>
      <c r="NPK14" s="93"/>
      <c r="NPL14" s="93"/>
      <c r="NPM14" s="93"/>
      <c r="NPN14" s="93"/>
      <c r="NPO14" s="93"/>
      <c r="NPP14" s="93"/>
      <c r="NPQ14" s="93"/>
      <c r="NPR14" s="93"/>
      <c r="NPS14" s="93"/>
      <c r="NPT14" s="93"/>
      <c r="NPU14" s="93"/>
      <c r="NPV14" s="93"/>
      <c r="NPW14" s="93"/>
      <c r="NPX14" s="93"/>
      <c r="NPY14" s="93"/>
      <c r="NPZ14" s="93"/>
      <c r="NQA14" s="93"/>
      <c r="NQB14" s="93"/>
      <c r="NQC14" s="93"/>
      <c r="NQD14" s="93"/>
      <c r="NQE14" s="93"/>
      <c r="NQF14" s="93"/>
      <c r="NQG14" s="93"/>
      <c r="NQH14" s="93"/>
      <c r="NQI14" s="93"/>
      <c r="NQJ14" s="93"/>
      <c r="NQK14" s="93"/>
      <c r="NQL14" s="93"/>
      <c r="NQM14" s="93"/>
      <c r="NQN14" s="93"/>
      <c r="NQO14" s="93"/>
      <c r="NQP14" s="93"/>
      <c r="NQQ14" s="93"/>
      <c r="NQR14" s="93"/>
      <c r="NQS14" s="93"/>
      <c r="NQT14" s="93"/>
      <c r="NQU14" s="93"/>
      <c r="NQV14" s="93"/>
      <c r="NQW14" s="93"/>
      <c r="NQX14" s="93"/>
      <c r="NQY14" s="93"/>
      <c r="NQZ14" s="93"/>
      <c r="NRA14" s="93"/>
      <c r="NRB14" s="93"/>
      <c r="NRC14" s="93"/>
      <c r="NRD14" s="93"/>
      <c r="NRE14" s="93"/>
      <c r="NRF14" s="93"/>
      <c r="NRG14" s="93"/>
      <c r="NRH14" s="93"/>
      <c r="NRI14" s="93"/>
      <c r="NRJ14" s="93"/>
      <c r="NRK14" s="93"/>
      <c r="NRL14" s="93"/>
      <c r="NRM14" s="93"/>
      <c r="NRN14" s="93"/>
      <c r="NRO14" s="93"/>
      <c r="NRP14" s="93"/>
      <c r="NRQ14" s="93"/>
      <c r="NRR14" s="93"/>
      <c r="NRS14" s="93"/>
      <c r="NRT14" s="93"/>
      <c r="NRU14" s="93"/>
      <c r="NRV14" s="93"/>
      <c r="NRW14" s="93"/>
      <c r="NRX14" s="93"/>
      <c r="NRY14" s="93"/>
      <c r="NRZ14" s="93"/>
      <c r="NSA14" s="93"/>
      <c r="NSB14" s="93"/>
      <c r="NSC14" s="93"/>
      <c r="NSD14" s="93"/>
      <c r="NSE14" s="93"/>
      <c r="NSF14" s="93"/>
      <c r="NSG14" s="93"/>
      <c r="NSH14" s="93"/>
      <c r="NSI14" s="93"/>
      <c r="NSJ14" s="93"/>
      <c r="NSK14" s="93"/>
      <c r="NSL14" s="93"/>
      <c r="NSM14" s="93"/>
      <c r="NSN14" s="93"/>
      <c r="NSO14" s="93"/>
      <c r="NSP14" s="93"/>
      <c r="NSQ14" s="93"/>
      <c r="NSR14" s="93"/>
      <c r="NSS14" s="93"/>
      <c r="NST14" s="93"/>
      <c r="NSU14" s="93"/>
      <c r="NSV14" s="93"/>
      <c r="NSW14" s="93"/>
      <c r="NSX14" s="93"/>
      <c r="NSY14" s="93"/>
      <c r="NSZ14" s="93"/>
      <c r="NTA14" s="93"/>
      <c r="NTB14" s="93"/>
      <c r="NTC14" s="93"/>
      <c r="NTD14" s="93"/>
      <c r="NTE14" s="93"/>
      <c r="NTF14" s="93"/>
      <c r="NTG14" s="93"/>
      <c r="NTH14" s="93"/>
      <c r="NTI14" s="93"/>
      <c r="NTJ14" s="93"/>
      <c r="NTK14" s="93"/>
      <c r="NTL14" s="93"/>
      <c r="NTM14" s="93"/>
      <c r="NTN14" s="93"/>
      <c r="NTO14" s="93"/>
      <c r="NTP14" s="93"/>
      <c r="NTQ14" s="93"/>
      <c r="NTR14" s="93"/>
      <c r="NTS14" s="93"/>
      <c r="NTT14" s="93"/>
      <c r="NTU14" s="93"/>
      <c r="NTV14" s="93"/>
      <c r="NTW14" s="93"/>
      <c r="NTX14" s="93"/>
      <c r="NTY14" s="93"/>
      <c r="NTZ14" s="93"/>
      <c r="NUA14" s="93"/>
      <c r="NUB14" s="93"/>
      <c r="NUC14" s="93"/>
      <c r="NUD14" s="93"/>
      <c r="NUE14" s="93"/>
      <c r="NUF14" s="93"/>
      <c r="NUG14" s="93"/>
      <c r="NUH14" s="93"/>
      <c r="NUI14" s="93"/>
      <c r="NUJ14" s="93"/>
      <c r="NUK14" s="93"/>
      <c r="NUL14" s="93"/>
      <c r="NUM14" s="93"/>
      <c r="NUN14" s="93"/>
      <c r="NUO14" s="93"/>
      <c r="NUP14" s="93"/>
      <c r="NUQ14" s="93"/>
      <c r="NUR14" s="93"/>
      <c r="NUS14" s="93"/>
      <c r="NUT14" s="93"/>
      <c r="NUU14" s="93"/>
      <c r="NUV14" s="93"/>
      <c r="NUW14" s="93"/>
      <c r="NUX14" s="93"/>
      <c r="NUY14" s="93"/>
      <c r="NUZ14" s="93"/>
      <c r="NVA14" s="93"/>
      <c r="NVB14" s="93"/>
      <c r="NVC14" s="93"/>
      <c r="NVD14" s="93"/>
      <c r="NVE14" s="93"/>
      <c r="NVF14" s="93"/>
      <c r="NVG14" s="93"/>
      <c r="NVH14" s="93"/>
      <c r="NVI14" s="93"/>
      <c r="NVJ14" s="93"/>
      <c r="NVK14" s="93"/>
      <c r="NVL14" s="93"/>
      <c r="NVM14" s="93"/>
      <c r="NVN14" s="93"/>
      <c r="NVO14" s="93"/>
      <c r="NVP14" s="93"/>
      <c r="NVQ14" s="93"/>
      <c r="NVR14" s="93"/>
      <c r="NVS14" s="93"/>
      <c r="NVT14" s="93"/>
      <c r="NVU14" s="93"/>
      <c r="NVV14" s="93"/>
      <c r="NVW14" s="93"/>
      <c r="NVX14" s="93"/>
      <c r="NVY14" s="93"/>
      <c r="NVZ14" s="93"/>
      <c r="NWA14" s="93"/>
      <c r="NWB14" s="93"/>
      <c r="NWC14" s="93"/>
      <c r="NWD14" s="93"/>
      <c r="NWE14" s="93"/>
      <c r="NWF14" s="93"/>
      <c r="NWG14" s="93"/>
      <c r="NWH14" s="93"/>
      <c r="NWI14" s="93"/>
      <c r="NWJ14" s="93"/>
      <c r="NWK14" s="93"/>
      <c r="NWL14" s="93"/>
      <c r="NWM14" s="93"/>
      <c r="NWN14" s="93"/>
      <c r="NWO14" s="93"/>
      <c r="NWP14" s="93"/>
      <c r="NWQ14" s="93"/>
      <c r="NWR14" s="93"/>
      <c r="NWS14" s="93"/>
      <c r="NWT14" s="93"/>
      <c r="NWU14" s="93"/>
      <c r="NWV14" s="93"/>
      <c r="NWW14" s="93"/>
      <c r="NWX14" s="93"/>
      <c r="NWY14" s="93"/>
      <c r="NWZ14" s="93"/>
      <c r="NXA14" s="93"/>
      <c r="NXB14" s="93"/>
      <c r="NXC14" s="93"/>
      <c r="NXD14" s="93"/>
      <c r="NXE14" s="93"/>
      <c r="NXF14" s="93"/>
      <c r="NXG14" s="93"/>
      <c r="NXH14" s="93"/>
      <c r="NXI14" s="93"/>
      <c r="NXJ14" s="93"/>
      <c r="NXK14" s="93"/>
      <c r="NXL14" s="93"/>
      <c r="NXM14" s="93"/>
      <c r="NXN14" s="93"/>
      <c r="NXO14" s="93"/>
      <c r="NXP14" s="93"/>
      <c r="NXQ14" s="93"/>
      <c r="NXR14" s="93"/>
      <c r="NXS14" s="93"/>
      <c r="NXT14" s="93"/>
      <c r="NXU14" s="93"/>
      <c r="NXV14" s="93"/>
      <c r="NXW14" s="93"/>
      <c r="NXX14" s="93"/>
      <c r="NXY14" s="93"/>
      <c r="NXZ14" s="93"/>
      <c r="NYA14" s="93"/>
      <c r="NYB14" s="93"/>
      <c r="NYC14" s="93"/>
      <c r="NYD14" s="93"/>
      <c r="NYE14" s="93"/>
      <c r="NYF14" s="93"/>
      <c r="NYG14" s="93"/>
      <c r="NYH14" s="93"/>
      <c r="NYI14" s="93"/>
      <c r="NYJ14" s="93"/>
      <c r="NYK14" s="93"/>
      <c r="NYL14" s="93"/>
      <c r="NYM14" s="93"/>
      <c r="NYN14" s="93"/>
      <c r="NYO14" s="93"/>
      <c r="NYP14" s="93"/>
      <c r="NYQ14" s="93"/>
      <c r="NYR14" s="93"/>
      <c r="NYS14" s="93"/>
      <c r="NYT14" s="93"/>
      <c r="NYU14" s="93"/>
      <c r="NYV14" s="93"/>
      <c r="NYW14" s="93"/>
      <c r="NYX14" s="93"/>
      <c r="NYY14" s="93"/>
      <c r="NYZ14" s="93"/>
      <c r="NZA14" s="93"/>
      <c r="NZB14" s="93"/>
      <c r="NZC14" s="93"/>
      <c r="NZD14" s="93"/>
      <c r="NZE14" s="93"/>
      <c r="NZF14" s="93"/>
      <c r="NZG14" s="93"/>
      <c r="NZH14" s="93"/>
      <c r="NZI14" s="93"/>
      <c r="NZJ14" s="93"/>
      <c r="NZK14" s="93"/>
      <c r="NZL14" s="93"/>
      <c r="NZM14" s="93"/>
      <c r="NZN14" s="93"/>
      <c r="NZO14" s="93"/>
      <c r="NZP14" s="93"/>
      <c r="NZQ14" s="93"/>
      <c r="NZR14" s="93"/>
      <c r="NZS14" s="93"/>
      <c r="NZT14" s="93"/>
      <c r="NZU14" s="93"/>
      <c r="NZV14" s="93"/>
      <c r="NZW14" s="93"/>
      <c r="NZX14" s="93"/>
      <c r="NZY14" s="93"/>
      <c r="NZZ14" s="93"/>
      <c r="OAA14" s="93"/>
      <c r="OAB14" s="93"/>
      <c r="OAC14" s="93"/>
      <c r="OAD14" s="93"/>
      <c r="OAE14" s="93"/>
      <c r="OAF14" s="93"/>
      <c r="OAG14" s="93"/>
      <c r="OAH14" s="93"/>
      <c r="OAI14" s="93"/>
      <c r="OAJ14" s="93"/>
      <c r="OAK14" s="93"/>
      <c r="OAL14" s="93"/>
      <c r="OAM14" s="93"/>
      <c r="OAN14" s="93"/>
      <c r="OAO14" s="93"/>
      <c r="OAP14" s="93"/>
      <c r="OAQ14" s="93"/>
      <c r="OAR14" s="93"/>
      <c r="OAS14" s="93"/>
      <c r="OAT14" s="93"/>
      <c r="OAU14" s="93"/>
      <c r="OAV14" s="93"/>
      <c r="OAW14" s="93"/>
      <c r="OAX14" s="93"/>
      <c r="OAY14" s="93"/>
      <c r="OAZ14" s="93"/>
      <c r="OBA14" s="93"/>
      <c r="OBB14" s="93"/>
      <c r="OBC14" s="93"/>
      <c r="OBD14" s="93"/>
      <c r="OBE14" s="93"/>
      <c r="OBF14" s="93"/>
      <c r="OBG14" s="93"/>
      <c r="OBH14" s="93"/>
      <c r="OBI14" s="93"/>
      <c r="OBJ14" s="93"/>
      <c r="OBK14" s="93"/>
      <c r="OBL14" s="93"/>
      <c r="OBM14" s="93"/>
      <c r="OBN14" s="93"/>
      <c r="OBO14" s="93"/>
      <c r="OBP14" s="93"/>
      <c r="OBQ14" s="93"/>
      <c r="OBR14" s="93"/>
      <c r="OBS14" s="93"/>
      <c r="OBT14" s="93"/>
      <c r="OBU14" s="93"/>
      <c r="OBV14" s="93"/>
      <c r="OBW14" s="93"/>
      <c r="OBX14" s="93"/>
      <c r="OBY14" s="93"/>
      <c r="OBZ14" s="93"/>
      <c r="OCA14" s="93"/>
      <c r="OCB14" s="93"/>
      <c r="OCC14" s="93"/>
      <c r="OCD14" s="93"/>
      <c r="OCE14" s="93"/>
      <c r="OCF14" s="93"/>
      <c r="OCG14" s="93"/>
      <c r="OCH14" s="93"/>
      <c r="OCI14" s="93"/>
      <c r="OCJ14" s="93"/>
      <c r="OCK14" s="93"/>
      <c r="OCL14" s="93"/>
      <c r="OCM14" s="93"/>
      <c r="OCN14" s="93"/>
      <c r="OCO14" s="93"/>
      <c r="OCP14" s="93"/>
      <c r="OCQ14" s="93"/>
      <c r="OCR14" s="93"/>
      <c r="OCS14" s="93"/>
      <c r="OCT14" s="93"/>
      <c r="OCU14" s="93"/>
      <c r="OCV14" s="93"/>
      <c r="OCW14" s="93"/>
      <c r="OCX14" s="93"/>
      <c r="OCY14" s="93"/>
      <c r="OCZ14" s="93"/>
      <c r="ODA14" s="93"/>
      <c r="ODB14" s="93"/>
      <c r="ODC14" s="93"/>
      <c r="ODD14" s="93"/>
      <c r="ODE14" s="93"/>
      <c r="ODF14" s="93"/>
      <c r="ODG14" s="93"/>
      <c r="ODH14" s="93"/>
      <c r="ODI14" s="93"/>
      <c r="ODJ14" s="93"/>
      <c r="ODK14" s="93"/>
      <c r="ODL14" s="93"/>
      <c r="ODM14" s="93"/>
      <c r="ODN14" s="93"/>
      <c r="ODO14" s="93"/>
      <c r="ODP14" s="93"/>
      <c r="ODQ14" s="93"/>
      <c r="ODR14" s="93"/>
      <c r="ODS14" s="93"/>
      <c r="ODT14" s="93"/>
      <c r="ODU14" s="93"/>
      <c r="ODV14" s="93"/>
      <c r="ODW14" s="93"/>
      <c r="ODX14" s="93"/>
      <c r="ODY14" s="93"/>
      <c r="ODZ14" s="93"/>
      <c r="OEA14" s="93"/>
      <c r="OEB14" s="93"/>
      <c r="OEC14" s="93"/>
      <c r="OED14" s="93"/>
      <c r="OEE14" s="93"/>
      <c r="OEF14" s="93"/>
      <c r="OEG14" s="93"/>
      <c r="OEH14" s="93"/>
      <c r="OEI14" s="93"/>
      <c r="OEJ14" s="93"/>
      <c r="OEK14" s="93"/>
      <c r="OEL14" s="93"/>
      <c r="OEM14" s="93"/>
      <c r="OEN14" s="93"/>
      <c r="OEO14" s="93"/>
      <c r="OEP14" s="93"/>
      <c r="OEQ14" s="93"/>
      <c r="OER14" s="93"/>
      <c r="OES14" s="93"/>
      <c r="OET14" s="93"/>
      <c r="OEU14" s="93"/>
      <c r="OEV14" s="93"/>
      <c r="OEW14" s="93"/>
      <c r="OEX14" s="93"/>
      <c r="OEY14" s="93"/>
      <c r="OEZ14" s="93"/>
      <c r="OFA14" s="93"/>
      <c r="OFB14" s="93"/>
      <c r="OFC14" s="93"/>
      <c r="OFD14" s="93"/>
      <c r="OFE14" s="93"/>
      <c r="OFF14" s="93"/>
      <c r="OFG14" s="93"/>
      <c r="OFH14" s="93"/>
      <c r="OFI14" s="93"/>
      <c r="OFJ14" s="93"/>
      <c r="OFK14" s="93"/>
      <c r="OFL14" s="93"/>
      <c r="OFM14" s="93"/>
      <c r="OFN14" s="93"/>
      <c r="OFO14" s="93"/>
      <c r="OFP14" s="93"/>
      <c r="OFQ14" s="93"/>
      <c r="OFR14" s="93"/>
      <c r="OFS14" s="93"/>
      <c r="OFT14" s="93"/>
      <c r="OFU14" s="93"/>
      <c r="OFV14" s="93"/>
      <c r="OFW14" s="93"/>
      <c r="OFX14" s="93"/>
      <c r="OFY14" s="93"/>
      <c r="OFZ14" s="93"/>
      <c r="OGA14" s="93"/>
      <c r="OGB14" s="93"/>
      <c r="OGC14" s="93"/>
      <c r="OGD14" s="93"/>
      <c r="OGE14" s="93"/>
      <c r="OGF14" s="93"/>
      <c r="OGG14" s="93"/>
      <c r="OGH14" s="93"/>
      <c r="OGI14" s="93"/>
      <c r="OGJ14" s="93"/>
      <c r="OGK14" s="93"/>
      <c r="OGL14" s="93"/>
      <c r="OGM14" s="93"/>
      <c r="OGN14" s="93"/>
      <c r="OGO14" s="93"/>
      <c r="OGP14" s="93"/>
      <c r="OGQ14" s="93"/>
      <c r="OGR14" s="93"/>
      <c r="OGS14" s="93"/>
      <c r="OGT14" s="93"/>
      <c r="OGU14" s="93"/>
      <c r="OGV14" s="93"/>
      <c r="OGW14" s="93"/>
      <c r="OGX14" s="93"/>
      <c r="OGY14" s="93"/>
      <c r="OGZ14" s="93"/>
      <c r="OHA14" s="93"/>
      <c r="OHB14" s="93"/>
      <c r="OHC14" s="93"/>
      <c r="OHD14" s="93"/>
      <c r="OHE14" s="93"/>
      <c r="OHF14" s="93"/>
      <c r="OHG14" s="93"/>
      <c r="OHH14" s="93"/>
      <c r="OHI14" s="93"/>
      <c r="OHJ14" s="93"/>
      <c r="OHK14" s="93"/>
      <c r="OHL14" s="93"/>
      <c r="OHM14" s="93"/>
      <c r="OHN14" s="93"/>
      <c r="OHO14" s="93"/>
      <c r="OHP14" s="93"/>
      <c r="OHQ14" s="93"/>
      <c r="OHR14" s="93"/>
      <c r="OHS14" s="93"/>
      <c r="OHT14" s="93"/>
      <c r="OHU14" s="93"/>
      <c r="OHV14" s="93"/>
      <c r="OHW14" s="93"/>
      <c r="OHX14" s="93"/>
      <c r="OHY14" s="93"/>
      <c r="OHZ14" s="93"/>
      <c r="OIA14" s="93"/>
      <c r="OIB14" s="93"/>
      <c r="OIC14" s="93"/>
      <c r="OID14" s="93"/>
      <c r="OIE14" s="93"/>
      <c r="OIF14" s="93"/>
      <c r="OIG14" s="93"/>
      <c r="OIH14" s="93"/>
      <c r="OII14" s="93"/>
      <c r="OIJ14" s="93"/>
      <c r="OIK14" s="93"/>
      <c r="OIL14" s="93"/>
      <c r="OIM14" s="93"/>
      <c r="OIN14" s="93"/>
      <c r="OIO14" s="93"/>
      <c r="OIP14" s="93"/>
      <c r="OIQ14" s="93"/>
      <c r="OIR14" s="93"/>
      <c r="OIS14" s="93"/>
      <c r="OIT14" s="93"/>
      <c r="OIU14" s="93"/>
      <c r="OIV14" s="93"/>
      <c r="OIW14" s="93"/>
      <c r="OIX14" s="93"/>
      <c r="OIY14" s="93"/>
      <c r="OIZ14" s="93"/>
      <c r="OJA14" s="93"/>
      <c r="OJB14" s="93"/>
      <c r="OJC14" s="93"/>
      <c r="OJD14" s="93"/>
      <c r="OJE14" s="93"/>
      <c r="OJF14" s="93"/>
      <c r="OJG14" s="93"/>
      <c r="OJH14" s="93"/>
      <c r="OJI14" s="93"/>
      <c r="OJJ14" s="93"/>
      <c r="OJK14" s="93"/>
      <c r="OJL14" s="93"/>
      <c r="OJM14" s="93"/>
      <c r="OJN14" s="93"/>
      <c r="OJO14" s="93"/>
      <c r="OJP14" s="93"/>
      <c r="OJQ14" s="93"/>
      <c r="OJR14" s="93"/>
      <c r="OJS14" s="93"/>
      <c r="OJT14" s="93"/>
      <c r="OJU14" s="93"/>
      <c r="OJV14" s="93"/>
      <c r="OJW14" s="93"/>
      <c r="OJX14" s="93"/>
      <c r="OJY14" s="93"/>
      <c r="OJZ14" s="93"/>
      <c r="OKA14" s="93"/>
      <c r="OKB14" s="93"/>
      <c r="OKC14" s="93"/>
      <c r="OKD14" s="93"/>
      <c r="OKE14" s="93"/>
      <c r="OKF14" s="93"/>
      <c r="OKG14" s="93"/>
      <c r="OKH14" s="93"/>
      <c r="OKI14" s="93"/>
      <c r="OKJ14" s="93"/>
      <c r="OKK14" s="93"/>
      <c r="OKL14" s="93"/>
      <c r="OKM14" s="93"/>
      <c r="OKN14" s="93"/>
      <c r="OKO14" s="93"/>
      <c r="OKP14" s="93"/>
      <c r="OKQ14" s="93"/>
      <c r="OKR14" s="93"/>
      <c r="OKS14" s="93"/>
      <c r="OKT14" s="93"/>
      <c r="OKU14" s="93"/>
      <c r="OKV14" s="93"/>
      <c r="OKW14" s="93"/>
      <c r="OKX14" s="93"/>
      <c r="OKY14" s="93"/>
      <c r="OKZ14" s="93"/>
      <c r="OLA14" s="93"/>
      <c r="OLB14" s="93"/>
      <c r="OLC14" s="93"/>
      <c r="OLD14" s="93"/>
      <c r="OLE14" s="93"/>
      <c r="OLF14" s="93"/>
      <c r="OLG14" s="93"/>
      <c r="OLH14" s="93"/>
      <c r="OLI14" s="93"/>
      <c r="OLJ14" s="93"/>
      <c r="OLK14" s="93"/>
      <c r="OLL14" s="93"/>
      <c r="OLM14" s="93"/>
      <c r="OLN14" s="93"/>
      <c r="OLO14" s="93"/>
      <c r="OLP14" s="93"/>
      <c r="OLQ14" s="93"/>
      <c r="OLR14" s="93"/>
      <c r="OLS14" s="93"/>
      <c r="OLT14" s="93"/>
      <c r="OLU14" s="93"/>
      <c r="OLV14" s="93"/>
      <c r="OLW14" s="93"/>
      <c r="OLX14" s="93"/>
      <c r="OLY14" s="93"/>
      <c r="OLZ14" s="93"/>
      <c r="OMA14" s="93"/>
      <c r="OMB14" s="93"/>
      <c r="OMC14" s="93"/>
      <c r="OMD14" s="93"/>
      <c r="OME14" s="93"/>
      <c r="OMF14" s="93"/>
      <c r="OMG14" s="93"/>
      <c r="OMH14" s="93"/>
      <c r="OMI14" s="93"/>
      <c r="OMJ14" s="93"/>
      <c r="OMK14" s="93"/>
      <c r="OML14" s="93"/>
      <c r="OMM14" s="93"/>
      <c r="OMN14" s="93"/>
      <c r="OMO14" s="93"/>
      <c r="OMP14" s="93"/>
      <c r="OMQ14" s="93"/>
      <c r="OMR14" s="93"/>
      <c r="OMS14" s="93"/>
      <c r="OMT14" s="93"/>
      <c r="OMU14" s="93"/>
      <c r="OMV14" s="93"/>
      <c r="OMW14" s="93"/>
      <c r="OMX14" s="93"/>
      <c r="OMY14" s="93"/>
      <c r="OMZ14" s="93"/>
      <c r="ONA14" s="93"/>
      <c r="ONB14" s="93"/>
      <c r="ONC14" s="93"/>
      <c r="OND14" s="93"/>
      <c r="ONE14" s="93"/>
      <c r="ONF14" s="93"/>
      <c r="ONG14" s="93"/>
      <c r="ONH14" s="93"/>
      <c r="ONI14" s="93"/>
      <c r="ONJ14" s="93"/>
      <c r="ONK14" s="93"/>
      <c r="ONL14" s="93"/>
      <c r="ONM14" s="93"/>
      <c r="ONN14" s="93"/>
      <c r="ONO14" s="93"/>
      <c r="ONP14" s="93"/>
      <c r="ONQ14" s="93"/>
      <c r="ONR14" s="93"/>
      <c r="ONS14" s="93"/>
      <c r="ONT14" s="93"/>
      <c r="ONU14" s="93"/>
      <c r="ONV14" s="93"/>
      <c r="ONW14" s="93"/>
      <c r="ONX14" s="93"/>
      <c r="ONY14" s="93"/>
      <c r="ONZ14" s="93"/>
      <c r="OOA14" s="93"/>
      <c r="OOB14" s="93"/>
      <c r="OOC14" s="93"/>
      <c r="OOD14" s="93"/>
      <c r="OOE14" s="93"/>
      <c r="OOF14" s="93"/>
      <c r="OOG14" s="93"/>
      <c r="OOH14" s="93"/>
      <c r="OOI14" s="93"/>
      <c r="OOJ14" s="93"/>
      <c r="OOK14" s="93"/>
      <c r="OOL14" s="93"/>
      <c r="OOM14" s="93"/>
      <c r="OON14" s="93"/>
      <c r="OOO14" s="93"/>
      <c r="OOP14" s="93"/>
      <c r="OOQ14" s="93"/>
      <c r="OOR14" s="93"/>
      <c r="OOS14" s="93"/>
      <c r="OOT14" s="93"/>
      <c r="OOU14" s="93"/>
      <c r="OOV14" s="93"/>
      <c r="OOW14" s="93"/>
      <c r="OOX14" s="93"/>
      <c r="OOY14" s="93"/>
      <c r="OOZ14" s="93"/>
      <c r="OPA14" s="93"/>
      <c r="OPB14" s="93"/>
      <c r="OPC14" s="93"/>
      <c r="OPD14" s="93"/>
      <c r="OPE14" s="93"/>
      <c r="OPF14" s="93"/>
      <c r="OPG14" s="93"/>
      <c r="OPH14" s="93"/>
      <c r="OPI14" s="93"/>
      <c r="OPJ14" s="93"/>
      <c r="OPK14" s="93"/>
      <c r="OPL14" s="93"/>
      <c r="OPM14" s="93"/>
      <c r="OPN14" s="93"/>
      <c r="OPO14" s="93"/>
      <c r="OPP14" s="93"/>
      <c r="OPQ14" s="93"/>
      <c r="OPR14" s="93"/>
      <c r="OPS14" s="93"/>
      <c r="OPT14" s="93"/>
      <c r="OPU14" s="93"/>
      <c r="OPV14" s="93"/>
      <c r="OPW14" s="93"/>
      <c r="OPX14" s="93"/>
      <c r="OPY14" s="93"/>
      <c r="OPZ14" s="93"/>
      <c r="OQA14" s="93"/>
      <c r="OQB14" s="93"/>
      <c r="OQC14" s="93"/>
      <c r="OQD14" s="93"/>
      <c r="OQE14" s="93"/>
      <c r="OQF14" s="93"/>
      <c r="OQG14" s="93"/>
      <c r="OQH14" s="93"/>
      <c r="OQI14" s="93"/>
      <c r="OQJ14" s="93"/>
      <c r="OQK14" s="93"/>
      <c r="OQL14" s="93"/>
      <c r="OQM14" s="93"/>
      <c r="OQN14" s="93"/>
      <c r="OQO14" s="93"/>
      <c r="OQP14" s="93"/>
      <c r="OQQ14" s="93"/>
      <c r="OQR14" s="93"/>
      <c r="OQS14" s="93"/>
      <c r="OQT14" s="93"/>
      <c r="OQU14" s="93"/>
      <c r="OQV14" s="93"/>
      <c r="OQW14" s="93"/>
      <c r="OQX14" s="93"/>
      <c r="OQY14" s="93"/>
      <c r="OQZ14" s="93"/>
      <c r="ORA14" s="93"/>
      <c r="ORB14" s="93"/>
      <c r="ORC14" s="93"/>
      <c r="ORD14" s="93"/>
      <c r="ORE14" s="93"/>
      <c r="ORF14" s="93"/>
      <c r="ORG14" s="93"/>
      <c r="ORH14" s="93"/>
      <c r="ORI14" s="93"/>
      <c r="ORJ14" s="93"/>
      <c r="ORK14" s="93"/>
      <c r="ORL14" s="93"/>
      <c r="ORM14" s="93"/>
      <c r="ORN14" s="93"/>
      <c r="ORO14" s="93"/>
      <c r="ORP14" s="93"/>
      <c r="ORQ14" s="93"/>
      <c r="ORR14" s="93"/>
      <c r="ORS14" s="93"/>
      <c r="ORT14" s="93"/>
      <c r="ORU14" s="93"/>
      <c r="ORV14" s="93"/>
      <c r="ORW14" s="93"/>
      <c r="ORX14" s="93"/>
      <c r="ORY14" s="93"/>
      <c r="ORZ14" s="93"/>
      <c r="OSA14" s="93"/>
      <c r="OSB14" s="93"/>
      <c r="OSC14" s="93"/>
      <c r="OSD14" s="93"/>
      <c r="OSE14" s="93"/>
      <c r="OSF14" s="93"/>
      <c r="OSG14" s="93"/>
      <c r="OSH14" s="93"/>
      <c r="OSI14" s="93"/>
      <c r="OSJ14" s="93"/>
      <c r="OSK14" s="93"/>
      <c r="OSL14" s="93"/>
      <c r="OSM14" s="93"/>
      <c r="OSN14" s="93"/>
      <c r="OSO14" s="93"/>
      <c r="OSP14" s="93"/>
      <c r="OSQ14" s="93"/>
      <c r="OSR14" s="93"/>
      <c r="OSS14" s="93"/>
      <c r="OST14" s="93"/>
      <c r="OSU14" s="93"/>
      <c r="OSV14" s="93"/>
      <c r="OSW14" s="93"/>
      <c r="OSX14" s="93"/>
      <c r="OSY14" s="93"/>
      <c r="OSZ14" s="93"/>
      <c r="OTA14" s="93"/>
      <c r="OTB14" s="93"/>
      <c r="OTC14" s="93"/>
      <c r="OTD14" s="93"/>
      <c r="OTE14" s="93"/>
      <c r="OTF14" s="93"/>
      <c r="OTG14" s="93"/>
      <c r="OTH14" s="93"/>
      <c r="OTI14" s="93"/>
      <c r="OTJ14" s="93"/>
      <c r="OTK14" s="93"/>
      <c r="OTL14" s="93"/>
      <c r="OTM14" s="93"/>
      <c r="OTN14" s="93"/>
      <c r="OTO14" s="93"/>
      <c r="OTP14" s="93"/>
      <c r="OTQ14" s="93"/>
      <c r="OTR14" s="93"/>
      <c r="OTS14" s="93"/>
      <c r="OTT14" s="93"/>
      <c r="OTU14" s="93"/>
      <c r="OTV14" s="93"/>
      <c r="OTW14" s="93"/>
      <c r="OTX14" s="93"/>
      <c r="OTY14" s="93"/>
      <c r="OTZ14" s="93"/>
      <c r="OUA14" s="93"/>
      <c r="OUB14" s="93"/>
      <c r="OUC14" s="93"/>
      <c r="OUD14" s="93"/>
      <c r="OUE14" s="93"/>
      <c r="OUF14" s="93"/>
      <c r="OUG14" s="93"/>
      <c r="OUH14" s="93"/>
      <c r="OUI14" s="93"/>
      <c r="OUJ14" s="93"/>
      <c r="OUK14" s="93"/>
      <c r="OUL14" s="93"/>
      <c r="OUM14" s="93"/>
      <c r="OUN14" s="93"/>
      <c r="OUO14" s="93"/>
      <c r="OUP14" s="93"/>
      <c r="OUQ14" s="93"/>
      <c r="OUR14" s="93"/>
      <c r="OUS14" s="93"/>
      <c r="OUT14" s="93"/>
      <c r="OUU14" s="93"/>
      <c r="OUV14" s="93"/>
      <c r="OUW14" s="93"/>
      <c r="OUX14" s="93"/>
      <c r="OUY14" s="93"/>
      <c r="OUZ14" s="93"/>
      <c r="OVA14" s="93"/>
      <c r="OVB14" s="93"/>
      <c r="OVC14" s="93"/>
      <c r="OVD14" s="93"/>
      <c r="OVE14" s="93"/>
      <c r="OVF14" s="93"/>
      <c r="OVG14" s="93"/>
      <c r="OVH14" s="93"/>
      <c r="OVI14" s="93"/>
      <c r="OVJ14" s="93"/>
      <c r="OVK14" s="93"/>
      <c r="OVL14" s="93"/>
      <c r="OVM14" s="93"/>
      <c r="OVN14" s="93"/>
      <c r="OVO14" s="93"/>
      <c r="OVP14" s="93"/>
      <c r="OVQ14" s="93"/>
      <c r="OVR14" s="93"/>
      <c r="OVS14" s="93"/>
      <c r="OVT14" s="93"/>
      <c r="OVU14" s="93"/>
      <c r="OVV14" s="93"/>
      <c r="OVW14" s="93"/>
      <c r="OVX14" s="93"/>
      <c r="OVY14" s="93"/>
      <c r="OVZ14" s="93"/>
      <c r="OWA14" s="93"/>
      <c r="OWB14" s="93"/>
      <c r="OWC14" s="93"/>
      <c r="OWD14" s="93"/>
      <c r="OWE14" s="93"/>
      <c r="OWF14" s="93"/>
      <c r="OWG14" s="93"/>
      <c r="OWH14" s="93"/>
      <c r="OWI14" s="93"/>
      <c r="OWJ14" s="93"/>
      <c r="OWK14" s="93"/>
      <c r="OWL14" s="93"/>
      <c r="OWM14" s="93"/>
      <c r="OWN14" s="93"/>
      <c r="OWO14" s="93"/>
      <c r="OWP14" s="93"/>
      <c r="OWQ14" s="93"/>
      <c r="OWR14" s="93"/>
      <c r="OWS14" s="93"/>
      <c r="OWT14" s="93"/>
      <c r="OWU14" s="93"/>
      <c r="OWV14" s="93"/>
      <c r="OWW14" s="93"/>
      <c r="OWX14" s="93"/>
      <c r="OWY14" s="93"/>
      <c r="OWZ14" s="93"/>
      <c r="OXA14" s="93"/>
      <c r="OXB14" s="93"/>
      <c r="OXC14" s="93"/>
      <c r="OXD14" s="93"/>
      <c r="OXE14" s="93"/>
      <c r="OXF14" s="93"/>
      <c r="OXG14" s="93"/>
      <c r="OXH14" s="93"/>
      <c r="OXI14" s="93"/>
      <c r="OXJ14" s="93"/>
      <c r="OXK14" s="93"/>
      <c r="OXL14" s="93"/>
      <c r="OXM14" s="93"/>
      <c r="OXN14" s="93"/>
      <c r="OXO14" s="93"/>
      <c r="OXP14" s="93"/>
      <c r="OXQ14" s="93"/>
      <c r="OXR14" s="93"/>
      <c r="OXS14" s="93"/>
      <c r="OXT14" s="93"/>
      <c r="OXU14" s="93"/>
      <c r="OXV14" s="93"/>
      <c r="OXW14" s="93"/>
      <c r="OXX14" s="93"/>
      <c r="OXY14" s="93"/>
      <c r="OXZ14" s="93"/>
      <c r="OYA14" s="93"/>
      <c r="OYB14" s="93"/>
      <c r="OYC14" s="93"/>
      <c r="OYD14" s="93"/>
      <c r="OYE14" s="93"/>
      <c r="OYF14" s="93"/>
      <c r="OYG14" s="93"/>
      <c r="OYH14" s="93"/>
      <c r="OYI14" s="93"/>
      <c r="OYJ14" s="93"/>
      <c r="OYK14" s="93"/>
      <c r="OYL14" s="93"/>
      <c r="OYM14" s="93"/>
      <c r="OYN14" s="93"/>
      <c r="OYO14" s="93"/>
      <c r="OYP14" s="93"/>
      <c r="OYQ14" s="93"/>
      <c r="OYR14" s="93"/>
      <c r="OYS14" s="93"/>
      <c r="OYT14" s="93"/>
      <c r="OYU14" s="93"/>
      <c r="OYV14" s="93"/>
      <c r="OYW14" s="93"/>
      <c r="OYX14" s="93"/>
      <c r="OYY14" s="93"/>
      <c r="OYZ14" s="93"/>
      <c r="OZA14" s="93"/>
      <c r="OZB14" s="93"/>
      <c r="OZC14" s="93"/>
      <c r="OZD14" s="93"/>
      <c r="OZE14" s="93"/>
      <c r="OZF14" s="93"/>
      <c r="OZG14" s="93"/>
      <c r="OZH14" s="93"/>
      <c r="OZI14" s="93"/>
      <c r="OZJ14" s="93"/>
      <c r="OZK14" s="93"/>
      <c r="OZL14" s="93"/>
      <c r="OZM14" s="93"/>
      <c r="OZN14" s="93"/>
      <c r="OZO14" s="93"/>
      <c r="OZP14" s="93"/>
      <c r="OZQ14" s="93"/>
      <c r="OZR14" s="93"/>
      <c r="OZS14" s="93"/>
      <c r="OZT14" s="93"/>
      <c r="OZU14" s="93"/>
      <c r="OZV14" s="93"/>
      <c r="OZW14" s="93"/>
      <c r="OZX14" s="93"/>
      <c r="OZY14" s="93"/>
      <c r="OZZ14" s="93"/>
      <c r="PAA14" s="93"/>
      <c r="PAB14" s="93"/>
      <c r="PAC14" s="93"/>
      <c r="PAD14" s="93"/>
      <c r="PAE14" s="93"/>
      <c r="PAF14" s="93"/>
      <c r="PAG14" s="93"/>
      <c r="PAH14" s="93"/>
      <c r="PAI14" s="93"/>
      <c r="PAJ14" s="93"/>
      <c r="PAK14" s="93"/>
      <c r="PAL14" s="93"/>
      <c r="PAM14" s="93"/>
      <c r="PAN14" s="93"/>
      <c r="PAO14" s="93"/>
      <c r="PAP14" s="93"/>
      <c r="PAQ14" s="93"/>
      <c r="PAR14" s="93"/>
      <c r="PAS14" s="93"/>
      <c r="PAT14" s="93"/>
      <c r="PAU14" s="93"/>
      <c r="PAV14" s="93"/>
      <c r="PAW14" s="93"/>
      <c r="PAX14" s="93"/>
      <c r="PAY14" s="93"/>
      <c r="PAZ14" s="93"/>
      <c r="PBA14" s="93"/>
      <c r="PBB14" s="93"/>
      <c r="PBC14" s="93"/>
      <c r="PBD14" s="93"/>
      <c r="PBE14" s="93"/>
      <c r="PBF14" s="93"/>
      <c r="PBG14" s="93"/>
      <c r="PBH14" s="93"/>
      <c r="PBI14" s="93"/>
      <c r="PBJ14" s="93"/>
      <c r="PBK14" s="93"/>
      <c r="PBL14" s="93"/>
      <c r="PBM14" s="93"/>
      <c r="PBN14" s="93"/>
      <c r="PBO14" s="93"/>
      <c r="PBP14" s="93"/>
      <c r="PBQ14" s="93"/>
      <c r="PBR14" s="93"/>
      <c r="PBS14" s="93"/>
      <c r="PBT14" s="93"/>
      <c r="PBU14" s="93"/>
      <c r="PBV14" s="93"/>
      <c r="PBW14" s="93"/>
      <c r="PBX14" s="93"/>
      <c r="PBY14" s="93"/>
      <c r="PBZ14" s="93"/>
      <c r="PCA14" s="93"/>
      <c r="PCB14" s="93"/>
      <c r="PCC14" s="93"/>
      <c r="PCD14" s="93"/>
      <c r="PCE14" s="93"/>
      <c r="PCF14" s="93"/>
      <c r="PCG14" s="93"/>
      <c r="PCH14" s="93"/>
      <c r="PCI14" s="93"/>
      <c r="PCJ14" s="93"/>
      <c r="PCK14" s="93"/>
      <c r="PCL14" s="93"/>
      <c r="PCM14" s="93"/>
      <c r="PCN14" s="93"/>
      <c r="PCO14" s="93"/>
      <c r="PCP14" s="93"/>
      <c r="PCQ14" s="93"/>
      <c r="PCR14" s="93"/>
      <c r="PCS14" s="93"/>
      <c r="PCT14" s="93"/>
      <c r="PCU14" s="93"/>
      <c r="PCV14" s="93"/>
      <c r="PCW14" s="93"/>
      <c r="PCX14" s="93"/>
      <c r="PCY14" s="93"/>
      <c r="PCZ14" s="93"/>
      <c r="PDA14" s="93"/>
      <c r="PDB14" s="93"/>
      <c r="PDC14" s="93"/>
      <c r="PDD14" s="93"/>
      <c r="PDE14" s="93"/>
      <c r="PDF14" s="93"/>
      <c r="PDG14" s="93"/>
      <c r="PDH14" s="93"/>
      <c r="PDI14" s="93"/>
      <c r="PDJ14" s="93"/>
      <c r="PDK14" s="93"/>
      <c r="PDL14" s="93"/>
      <c r="PDM14" s="93"/>
      <c r="PDN14" s="93"/>
      <c r="PDO14" s="93"/>
      <c r="PDP14" s="93"/>
      <c r="PDQ14" s="93"/>
      <c r="PDR14" s="93"/>
      <c r="PDS14" s="93"/>
      <c r="PDT14" s="93"/>
      <c r="PDU14" s="93"/>
      <c r="PDV14" s="93"/>
      <c r="PDW14" s="93"/>
      <c r="PDX14" s="93"/>
      <c r="PDY14" s="93"/>
      <c r="PDZ14" s="93"/>
      <c r="PEA14" s="93"/>
      <c r="PEB14" s="93"/>
      <c r="PEC14" s="93"/>
      <c r="PED14" s="93"/>
      <c r="PEE14" s="93"/>
      <c r="PEF14" s="93"/>
      <c r="PEG14" s="93"/>
      <c r="PEH14" s="93"/>
      <c r="PEI14" s="93"/>
      <c r="PEJ14" s="93"/>
      <c r="PEK14" s="93"/>
      <c r="PEL14" s="93"/>
      <c r="PEM14" s="93"/>
      <c r="PEN14" s="93"/>
      <c r="PEO14" s="93"/>
      <c r="PEP14" s="93"/>
      <c r="PEQ14" s="93"/>
      <c r="PER14" s="93"/>
      <c r="PES14" s="93"/>
      <c r="PET14" s="93"/>
      <c r="PEU14" s="93"/>
      <c r="PEV14" s="93"/>
      <c r="PEW14" s="93"/>
      <c r="PEX14" s="93"/>
      <c r="PEY14" s="93"/>
      <c r="PEZ14" s="93"/>
      <c r="PFA14" s="93"/>
      <c r="PFB14" s="93"/>
      <c r="PFC14" s="93"/>
      <c r="PFD14" s="93"/>
      <c r="PFE14" s="93"/>
      <c r="PFF14" s="93"/>
      <c r="PFG14" s="93"/>
      <c r="PFH14" s="93"/>
      <c r="PFI14" s="93"/>
      <c r="PFJ14" s="93"/>
      <c r="PFK14" s="93"/>
      <c r="PFL14" s="93"/>
      <c r="PFM14" s="93"/>
      <c r="PFN14" s="93"/>
      <c r="PFO14" s="93"/>
      <c r="PFP14" s="93"/>
      <c r="PFQ14" s="93"/>
      <c r="PFR14" s="93"/>
      <c r="PFS14" s="93"/>
      <c r="PFT14" s="93"/>
      <c r="PFU14" s="93"/>
      <c r="PFV14" s="93"/>
      <c r="PFW14" s="93"/>
      <c r="PFX14" s="93"/>
      <c r="PFY14" s="93"/>
      <c r="PFZ14" s="93"/>
      <c r="PGA14" s="93"/>
      <c r="PGB14" s="93"/>
      <c r="PGC14" s="93"/>
      <c r="PGD14" s="93"/>
      <c r="PGE14" s="93"/>
      <c r="PGF14" s="93"/>
      <c r="PGG14" s="93"/>
      <c r="PGH14" s="93"/>
      <c r="PGI14" s="93"/>
      <c r="PGJ14" s="93"/>
      <c r="PGK14" s="93"/>
      <c r="PGL14" s="93"/>
      <c r="PGM14" s="93"/>
      <c r="PGN14" s="93"/>
      <c r="PGO14" s="93"/>
      <c r="PGP14" s="93"/>
      <c r="PGQ14" s="93"/>
      <c r="PGR14" s="93"/>
      <c r="PGS14" s="93"/>
      <c r="PGT14" s="93"/>
      <c r="PGU14" s="93"/>
      <c r="PGV14" s="93"/>
      <c r="PGW14" s="93"/>
      <c r="PGX14" s="93"/>
      <c r="PGY14" s="93"/>
      <c r="PGZ14" s="93"/>
      <c r="PHA14" s="93"/>
      <c r="PHB14" s="93"/>
      <c r="PHC14" s="93"/>
      <c r="PHD14" s="93"/>
      <c r="PHE14" s="93"/>
      <c r="PHF14" s="93"/>
      <c r="PHG14" s="93"/>
      <c r="PHH14" s="93"/>
      <c r="PHI14" s="93"/>
      <c r="PHJ14" s="93"/>
      <c r="PHK14" s="93"/>
      <c r="PHL14" s="93"/>
      <c r="PHM14" s="93"/>
      <c r="PHN14" s="93"/>
      <c r="PHO14" s="93"/>
      <c r="PHP14" s="93"/>
      <c r="PHQ14" s="93"/>
      <c r="PHR14" s="93"/>
      <c r="PHS14" s="93"/>
      <c r="PHT14" s="93"/>
      <c r="PHU14" s="93"/>
      <c r="PHV14" s="93"/>
      <c r="PHW14" s="93"/>
      <c r="PHX14" s="93"/>
      <c r="PHY14" s="93"/>
      <c r="PHZ14" s="93"/>
      <c r="PIA14" s="93"/>
      <c r="PIB14" s="93"/>
      <c r="PIC14" s="93"/>
      <c r="PID14" s="93"/>
      <c r="PIE14" s="93"/>
      <c r="PIF14" s="93"/>
      <c r="PIG14" s="93"/>
      <c r="PIH14" s="93"/>
      <c r="PII14" s="93"/>
      <c r="PIJ14" s="93"/>
      <c r="PIK14" s="93"/>
      <c r="PIL14" s="93"/>
      <c r="PIM14" s="93"/>
      <c r="PIN14" s="93"/>
      <c r="PIO14" s="93"/>
      <c r="PIP14" s="93"/>
      <c r="PIQ14" s="93"/>
      <c r="PIR14" s="93"/>
      <c r="PIS14" s="93"/>
      <c r="PIT14" s="93"/>
      <c r="PIU14" s="93"/>
      <c r="PIV14" s="93"/>
      <c r="PIW14" s="93"/>
      <c r="PIX14" s="93"/>
      <c r="PIY14" s="93"/>
      <c r="PIZ14" s="93"/>
      <c r="PJA14" s="93"/>
      <c r="PJB14" s="93"/>
      <c r="PJC14" s="93"/>
      <c r="PJD14" s="93"/>
      <c r="PJE14" s="93"/>
      <c r="PJF14" s="93"/>
      <c r="PJG14" s="93"/>
      <c r="PJH14" s="93"/>
      <c r="PJI14" s="93"/>
      <c r="PJJ14" s="93"/>
      <c r="PJK14" s="93"/>
      <c r="PJL14" s="93"/>
      <c r="PJM14" s="93"/>
      <c r="PJN14" s="93"/>
      <c r="PJO14" s="93"/>
      <c r="PJP14" s="93"/>
      <c r="PJQ14" s="93"/>
      <c r="PJR14" s="93"/>
      <c r="PJS14" s="93"/>
      <c r="PJT14" s="93"/>
      <c r="PJU14" s="93"/>
      <c r="PJV14" s="93"/>
      <c r="PJW14" s="93"/>
      <c r="PJX14" s="93"/>
      <c r="PJY14" s="93"/>
      <c r="PJZ14" s="93"/>
      <c r="PKA14" s="93"/>
      <c r="PKB14" s="93"/>
      <c r="PKC14" s="93"/>
      <c r="PKD14" s="93"/>
      <c r="PKE14" s="93"/>
      <c r="PKF14" s="93"/>
      <c r="PKG14" s="93"/>
      <c r="PKH14" s="93"/>
      <c r="PKI14" s="93"/>
      <c r="PKJ14" s="93"/>
      <c r="PKK14" s="93"/>
      <c r="PKL14" s="93"/>
      <c r="PKM14" s="93"/>
      <c r="PKN14" s="93"/>
      <c r="PKO14" s="93"/>
      <c r="PKP14" s="93"/>
      <c r="PKQ14" s="93"/>
      <c r="PKR14" s="93"/>
      <c r="PKS14" s="93"/>
      <c r="PKT14" s="93"/>
      <c r="PKU14" s="93"/>
      <c r="PKV14" s="93"/>
      <c r="PKW14" s="93"/>
      <c r="PKX14" s="93"/>
      <c r="PKY14" s="93"/>
      <c r="PKZ14" s="93"/>
      <c r="PLA14" s="93"/>
      <c r="PLB14" s="93"/>
      <c r="PLC14" s="93"/>
      <c r="PLD14" s="93"/>
      <c r="PLE14" s="93"/>
      <c r="PLF14" s="93"/>
      <c r="PLG14" s="93"/>
      <c r="PLH14" s="93"/>
      <c r="PLI14" s="93"/>
      <c r="PLJ14" s="93"/>
      <c r="PLK14" s="93"/>
      <c r="PLL14" s="93"/>
      <c r="PLM14" s="93"/>
      <c r="PLN14" s="93"/>
      <c r="PLO14" s="93"/>
      <c r="PLP14" s="93"/>
      <c r="PLQ14" s="93"/>
      <c r="PLR14" s="93"/>
      <c r="PLS14" s="93"/>
      <c r="PLT14" s="93"/>
      <c r="PLU14" s="93"/>
      <c r="PLV14" s="93"/>
      <c r="PLW14" s="93"/>
      <c r="PLX14" s="93"/>
      <c r="PLY14" s="93"/>
      <c r="PLZ14" s="93"/>
      <c r="PMA14" s="93"/>
      <c r="PMB14" s="93"/>
      <c r="PMC14" s="93"/>
      <c r="PMD14" s="93"/>
      <c r="PME14" s="93"/>
      <c r="PMF14" s="93"/>
      <c r="PMG14" s="93"/>
      <c r="PMH14" s="93"/>
      <c r="PMI14" s="93"/>
      <c r="PMJ14" s="93"/>
      <c r="PMK14" s="93"/>
      <c r="PML14" s="93"/>
      <c r="PMM14" s="93"/>
      <c r="PMN14" s="93"/>
      <c r="PMO14" s="93"/>
      <c r="PMP14" s="93"/>
      <c r="PMQ14" s="93"/>
      <c r="PMR14" s="93"/>
      <c r="PMS14" s="93"/>
      <c r="PMT14" s="93"/>
      <c r="PMU14" s="93"/>
      <c r="PMV14" s="93"/>
      <c r="PMW14" s="93"/>
      <c r="PMX14" s="93"/>
      <c r="PMY14" s="93"/>
      <c r="PMZ14" s="93"/>
      <c r="PNA14" s="93"/>
      <c r="PNB14" s="93"/>
      <c r="PNC14" s="93"/>
      <c r="PND14" s="93"/>
      <c r="PNE14" s="93"/>
      <c r="PNF14" s="93"/>
      <c r="PNG14" s="93"/>
      <c r="PNH14" s="93"/>
      <c r="PNI14" s="93"/>
      <c r="PNJ14" s="93"/>
      <c r="PNK14" s="93"/>
      <c r="PNL14" s="93"/>
      <c r="PNM14" s="93"/>
      <c r="PNN14" s="93"/>
      <c r="PNO14" s="93"/>
      <c r="PNP14" s="93"/>
      <c r="PNQ14" s="93"/>
      <c r="PNR14" s="93"/>
      <c r="PNS14" s="93"/>
      <c r="PNT14" s="93"/>
      <c r="PNU14" s="93"/>
      <c r="PNV14" s="93"/>
      <c r="PNW14" s="93"/>
      <c r="PNX14" s="93"/>
      <c r="PNY14" s="93"/>
      <c r="PNZ14" s="93"/>
      <c r="POA14" s="93"/>
      <c r="POB14" s="93"/>
      <c r="POC14" s="93"/>
      <c r="POD14" s="93"/>
      <c r="POE14" s="93"/>
      <c r="POF14" s="93"/>
      <c r="POG14" s="93"/>
      <c r="POH14" s="93"/>
      <c r="POI14" s="93"/>
      <c r="POJ14" s="93"/>
      <c r="POK14" s="93"/>
      <c r="POL14" s="93"/>
      <c r="POM14" s="93"/>
      <c r="PON14" s="93"/>
      <c r="POO14" s="93"/>
      <c r="POP14" s="93"/>
      <c r="POQ14" s="93"/>
      <c r="POR14" s="93"/>
      <c r="POS14" s="93"/>
      <c r="POT14" s="93"/>
      <c r="POU14" s="93"/>
      <c r="POV14" s="93"/>
      <c r="POW14" s="93"/>
      <c r="POX14" s="93"/>
      <c r="POY14" s="93"/>
      <c r="POZ14" s="93"/>
      <c r="PPA14" s="93"/>
      <c r="PPB14" s="93"/>
      <c r="PPC14" s="93"/>
      <c r="PPD14" s="93"/>
      <c r="PPE14" s="93"/>
      <c r="PPF14" s="93"/>
      <c r="PPG14" s="93"/>
      <c r="PPH14" s="93"/>
      <c r="PPI14" s="93"/>
      <c r="PPJ14" s="93"/>
      <c r="PPK14" s="93"/>
      <c r="PPL14" s="93"/>
      <c r="PPM14" s="93"/>
      <c r="PPN14" s="93"/>
      <c r="PPO14" s="93"/>
      <c r="PPP14" s="93"/>
      <c r="PPQ14" s="93"/>
      <c r="PPR14" s="93"/>
      <c r="PPS14" s="93"/>
      <c r="PPT14" s="93"/>
      <c r="PPU14" s="93"/>
      <c r="PPV14" s="93"/>
      <c r="PPW14" s="93"/>
      <c r="PPX14" s="93"/>
      <c r="PPY14" s="93"/>
      <c r="PPZ14" s="93"/>
      <c r="PQA14" s="93"/>
      <c r="PQB14" s="93"/>
      <c r="PQC14" s="93"/>
      <c r="PQD14" s="93"/>
      <c r="PQE14" s="93"/>
      <c r="PQF14" s="93"/>
      <c r="PQG14" s="93"/>
      <c r="PQH14" s="93"/>
      <c r="PQI14" s="93"/>
      <c r="PQJ14" s="93"/>
      <c r="PQK14" s="93"/>
      <c r="PQL14" s="93"/>
      <c r="PQM14" s="93"/>
      <c r="PQN14" s="93"/>
      <c r="PQO14" s="93"/>
      <c r="PQP14" s="93"/>
      <c r="PQQ14" s="93"/>
      <c r="PQR14" s="93"/>
      <c r="PQS14" s="93"/>
      <c r="PQT14" s="93"/>
      <c r="PQU14" s="93"/>
      <c r="PQV14" s="93"/>
      <c r="PQW14" s="93"/>
      <c r="PQX14" s="93"/>
      <c r="PQY14" s="93"/>
      <c r="PQZ14" s="93"/>
      <c r="PRA14" s="93"/>
      <c r="PRB14" s="93"/>
      <c r="PRC14" s="93"/>
      <c r="PRD14" s="93"/>
      <c r="PRE14" s="93"/>
      <c r="PRF14" s="93"/>
      <c r="PRG14" s="93"/>
      <c r="PRH14" s="93"/>
      <c r="PRI14" s="93"/>
      <c r="PRJ14" s="93"/>
      <c r="PRK14" s="93"/>
      <c r="PRL14" s="93"/>
      <c r="PRM14" s="93"/>
      <c r="PRN14" s="93"/>
      <c r="PRO14" s="93"/>
      <c r="PRP14" s="93"/>
      <c r="PRQ14" s="93"/>
      <c r="PRR14" s="93"/>
      <c r="PRS14" s="93"/>
      <c r="PRT14" s="93"/>
      <c r="PRU14" s="93"/>
      <c r="PRV14" s="93"/>
      <c r="PRW14" s="93"/>
      <c r="PRX14" s="93"/>
      <c r="PRY14" s="93"/>
      <c r="PRZ14" s="93"/>
      <c r="PSA14" s="93"/>
      <c r="PSB14" s="93"/>
      <c r="PSC14" s="93"/>
      <c r="PSD14" s="93"/>
      <c r="PSE14" s="93"/>
      <c r="PSF14" s="93"/>
      <c r="PSG14" s="93"/>
      <c r="PSH14" s="93"/>
      <c r="PSI14" s="93"/>
      <c r="PSJ14" s="93"/>
      <c r="PSK14" s="93"/>
      <c r="PSL14" s="93"/>
      <c r="PSM14" s="93"/>
      <c r="PSN14" s="93"/>
      <c r="PSO14" s="93"/>
      <c r="PSP14" s="93"/>
      <c r="PSQ14" s="93"/>
      <c r="PSR14" s="93"/>
      <c r="PSS14" s="93"/>
      <c r="PST14" s="93"/>
      <c r="PSU14" s="93"/>
      <c r="PSV14" s="93"/>
      <c r="PSW14" s="93"/>
      <c r="PSX14" s="93"/>
      <c r="PSY14" s="93"/>
      <c r="PSZ14" s="93"/>
      <c r="PTA14" s="93"/>
      <c r="PTB14" s="93"/>
      <c r="PTC14" s="93"/>
      <c r="PTD14" s="93"/>
      <c r="PTE14" s="93"/>
      <c r="PTF14" s="93"/>
      <c r="PTG14" s="93"/>
      <c r="PTH14" s="93"/>
      <c r="PTI14" s="93"/>
      <c r="PTJ14" s="93"/>
      <c r="PTK14" s="93"/>
      <c r="PTL14" s="93"/>
      <c r="PTM14" s="93"/>
      <c r="PTN14" s="93"/>
      <c r="PTO14" s="93"/>
      <c r="PTP14" s="93"/>
      <c r="PTQ14" s="93"/>
      <c r="PTR14" s="93"/>
      <c r="PTS14" s="93"/>
      <c r="PTT14" s="93"/>
      <c r="PTU14" s="93"/>
      <c r="PTV14" s="93"/>
      <c r="PTW14" s="93"/>
      <c r="PTX14" s="93"/>
      <c r="PTY14" s="93"/>
      <c r="PTZ14" s="93"/>
      <c r="PUA14" s="93"/>
      <c r="PUB14" s="93"/>
      <c r="PUC14" s="93"/>
      <c r="PUD14" s="93"/>
      <c r="PUE14" s="93"/>
      <c r="PUF14" s="93"/>
      <c r="PUG14" s="93"/>
      <c r="PUH14" s="93"/>
      <c r="PUI14" s="93"/>
      <c r="PUJ14" s="93"/>
      <c r="PUK14" s="93"/>
      <c r="PUL14" s="93"/>
      <c r="PUM14" s="93"/>
      <c r="PUN14" s="93"/>
      <c r="PUO14" s="93"/>
      <c r="PUP14" s="93"/>
      <c r="PUQ14" s="93"/>
      <c r="PUR14" s="93"/>
      <c r="PUS14" s="93"/>
      <c r="PUT14" s="93"/>
      <c r="PUU14" s="93"/>
      <c r="PUV14" s="93"/>
      <c r="PUW14" s="93"/>
      <c r="PUX14" s="93"/>
      <c r="PUY14" s="93"/>
      <c r="PUZ14" s="93"/>
      <c r="PVA14" s="93"/>
      <c r="PVB14" s="93"/>
      <c r="PVC14" s="93"/>
      <c r="PVD14" s="93"/>
      <c r="PVE14" s="93"/>
      <c r="PVF14" s="93"/>
      <c r="PVG14" s="93"/>
      <c r="PVH14" s="93"/>
      <c r="PVI14" s="93"/>
      <c r="PVJ14" s="93"/>
      <c r="PVK14" s="93"/>
      <c r="PVL14" s="93"/>
      <c r="PVM14" s="93"/>
      <c r="PVN14" s="93"/>
      <c r="PVO14" s="93"/>
      <c r="PVP14" s="93"/>
      <c r="PVQ14" s="93"/>
      <c r="PVR14" s="93"/>
      <c r="PVS14" s="93"/>
      <c r="PVT14" s="93"/>
      <c r="PVU14" s="93"/>
      <c r="PVV14" s="93"/>
      <c r="PVW14" s="93"/>
      <c r="PVX14" s="93"/>
      <c r="PVY14" s="93"/>
      <c r="PVZ14" s="93"/>
      <c r="PWA14" s="93"/>
      <c r="PWB14" s="93"/>
      <c r="PWC14" s="93"/>
      <c r="PWD14" s="93"/>
      <c r="PWE14" s="93"/>
      <c r="PWF14" s="93"/>
      <c r="PWG14" s="93"/>
      <c r="PWH14" s="93"/>
      <c r="PWI14" s="93"/>
      <c r="PWJ14" s="93"/>
      <c r="PWK14" s="93"/>
      <c r="PWL14" s="93"/>
      <c r="PWM14" s="93"/>
      <c r="PWN14" s="93"/>
      <c r="PWO14" s="93"/>
      <c r="PWP14" s="93"/>
      <c r="PWQ14" s="93"/>
      <c r="PWR14" s="93"/>
      <c r="PWS14" s="93"/>
      <c r="PWT14" s="93"/>
      <c r="PWU14" s="93"/>
      <c r="PWV14" s="93"/>
      <c r="PWW14" s="93"/>
      <c r="PWX14" s="93"/>
      <c r="PWY14" s="93"/>
      <c r="PWZ14" s="93"/>
      <c r="PXA14" s="93"/>
      <c r="PXB14" s="93"/>
      <c r="PXC14" s="93"/>
      <c r="PXD14" s="93"/>
      <c r="PXE14" s="93"/>
      <c r="PXF14" s="93"/>
      <c r="PXG14" s="93"/>
      <c r="PXH14" s="93"/>
      <c r="PXI14" s="93"/>
      <c r="PXJ14" s="93"/>
      <c r="PXK14" s="93"/>
      <c r="PXL14" s="93"/>
      <c r="PXM14" s="93"/>
      <c r="PXN14" s="93"/>
      <c r="PXO14" s="93"/>
      <c r="PXP14" s="93"/>
      <c r="PXQ14" s="93"/>
      <c r="PXR14" s="93"/>
      <c r="PXS14" s="93"/>
      <c r="PXT14" s="93"/>
      <c r="PXU14" s="93"/>
      <c r="PXV14" s="93"/>
      <c r="PXW14" s="93"/>
      <c r="PXX14" s="93"/>
      <c r="PXY14" s="93"/>
      <c r="PXZ14" s="93"/>
      <c r="PYA14" s="93"/>
      <c r="PYB14" s="93"/>
      <c r="PYC14" s="93"/>
      <c r="PYD14" s="93"/>
      <c r="PYE14" s="93"/>
      <c r="PYF14" s="93"/>
      <c r="PYG14" s="93"/>
      <c r="PYH14" s="93"/>
      <c r="PYI14" s="93"/>
      <c r="PYJ14" s="93"/>
      <c r="PYK14" s="93"/>
      <c r="PYL14" s="93"/>
      <c r="PYM14" s="93"/>
      <c r="PYN14" s="93"/>
      <c r="PYO14" s="93"/>
      <c r="PYP14" s="93"/>
      <c r="PYQ14" s="93"/>
      <c r="PYR14" s="93"/>
      <c r="PYS14" s="93"/>
      <c r="PYT14" s="93"/>
      <c r="PYU14" s="93"/>
      <c r="PYV14" s="93"/>
      <c r="PYW14" s="93"/>
      <c r="PYX14" s="93"/>
      <c r="PYY14" s="93"/>
      <c r="PYZ14" s="93"/>
      <c r="PZA14" s="93"/>
      <c r="PZB14" s="93"/>
      <c r="PZC14" s="93"/>
      <c r="PZD14" s="93"/>
      <c r="PZE14" s="93"/>
      <c r="PZF14" s="93"/>
      <c r="PZG14" s="93"/>
      <c r="PZH14" s="93"/>
      <c r="PZI14" s="93"/>
      <c r="PZJ14" s="93"/>
      <c r="PZK14" s="93"/>
      <c r="PZL14" s="93"/>
      <c r="PZM14" s="93"/>
      <c r="PZN14" s="93"/>
      <c r="PZO14" s="93"/>
      <c r="PZP14" s="93"/>
      <c r="PZQ14" s="93"/>
      <c r="PZR14" s="93"/>
      <c r="PZS14" s="93"/>
      <c r="PZT14" s="93"/>
      <c r="PZU14" s="93"/>
      <c r="PZV14" s="93"/>
      <c r="PZW14" s="93"/>
      <c r="PZX14" s="93"/>
      <c r="PZY14" s="93"/>
      <c r="PZZ14" s="93"/>
      <c r="QAA14" s="93"/>
      <c r="QAB14" s="93"/>
      <c r="QAC14" s="93"/>
      <c r="QAD14" s="93"/>
      <c r="QAE14" s="93"/>
      <c r="QAF14" s="93"/>
      <c r="QAG14" s="93"/>
      <c r="QAH14" s="93"/>
      <c r="QAI14" s="93"/>
      <c r="QAJ14" s="93"/>
      <c r="QAK14" s="93"/>
      <c r="QAL14" s="93"/>
      <c r="QAM14" s="93"/>
      <c r="QAN14" s="93"/>
      <c r="QAO14" s="93"/>
      <c r="QAP14" s="93"/>
      <c r="QAQ14" s="93"/>
      <c r="QAR14" s="93"/>
      <c r="QAS14" s="93"/>
      <c r="QAT14" s="93"/>
      <c r="QAU14" s="93"/>
      <c r="QAV14" s="93"/>
      <c r="QAW14" s="93"/>
      <c r="QAX14" s="93"/>
      <c r="QAY14" s="93"/>
      <c r="QAZ14" s="93"/>
      <c r="QBA14" s="93"/>
      <c r="QBB14" s="93"/>
      <c r="QBC14" s="93"/>
      <c r="QBD14" s="93"/>
      <c r="QBE14" s="93"/>
      <c r="QBF14" s="93"/>
      <c r="QBG14" s="93"/>
      <c r="QBH14" s="93"/>
      <c r="QBI14" s="93"/>
      <c r="QBJ14" s="93"/>
      <c r="QBK14" s="93"/>
      <c r="QBL14" s="93"/>
      <c r="QBM14" s="93"/>
      <c r="QBN14" s="93"/>
      <c r="QBO14" s="93"/>
      <c r="QBP14" s="93"/>
      <c r="QBQ14" s="93"/>
      <c r="QBR14" s="93"/>
      <c r="QBS14" s="93"/>
      <c r="QBT14" s="93"/>
      <c r="QBU14" s="93"/>
      <c r="QBV14" s="93"/>
      <c r="QBW14" s="93"/>
      <c r="QBX14" s="93"/>
      <c r="QBY14" s="93"/>
      <c r="QBZ14" s="93"/>
      <c r="QCA14" s="93"/>
      <c r="QCB14" s="93"/>
      <c r="QCC14" s="93"/>
      <c r="QCD14" s="93"/>
      <c r="QCE14" s="93"/>
      <c r="QCF14" s="93"/>
      <c r="QCG14" s="93"/>
      <c r="QCH14" s="93"/>
      <c r="QCI14" s="93"/>
      <c r="QCJ14" s="93"/>
      <c r="QCK14" s="93"/>
      <c r="QCL14" s="93"/>
      <c r="QCM14" s="93"/>
      <c r="QCN14" s="93"/>
      <c r="QCO14" s="93"/>
      <c r="QCP14" s="93"/>
      <c r="QCQ14" s="93"/>
      <c r="QCR14" s="93"/>
      <c r="QCS14" s="93"/>
      <c r="QCT14" s="93"/>
      <c r="QCU14" s="93"/>
      <c r="QCV14" s="93"/>
      <c r="QCW14" s="93"/>
      <c r="QCX14" s="93"/>
      <c r="QCY14" s="93"/>
      <c r="QCZ14" s="93"/>
      <c r="QDA14" s="93"/>
      <c r="QDB14" s="93"/>
      <c r="QDC14" s="93"/>
      <c r="QDD14" s="93"/>
      <c r="QDE14" s="93"/>
      <c r="QDF14" s="93"/>
      <c r="QDG14" s="93"/>
      <c r="QDH14" s="93"/>
      <c r="QDI14" s="93"/>
      <c r="QDJ14" s="93"/>
      <c r="QDK14" s="93"/>
      <c r="QDL14" s="93"/>
      <c r="QDM14" s="93"/>
      <c r="QDN14" s="93"/>
      <c r="QDO14" s="93"/>
      <c r="QDP14" s="93"/>
      <c r="QDQ14" s="93"/>
      <c r="QDR14" s="93"/>
      <c r="QDS14" s="93"/>
      <c r="QDT14" s="93"/>
      <c r="QDU14" s="93"/>
      <c r="QDV14" s="93"/>
      <c r="QDW14" s="93"/>
      <c r="QDX14" s="93"/>
      <c r="QDY14" s="93"/>
      <c r="QDZ14" s="93"/>
      <c r="QEA14" s="93"/>
      <c r="QEB14" s="93"/>
      <c r="QEC14" s="93"/>
      <c r="QED14" s="93"/>
      <c r="QEE14" s="93"/>
      <c r="QEF14" s="93"/>
      <c r="QEG14" s="93"/>
      <c r="QEH14" s="93"/>
      <c r="QEI14" s="93"/>
      <c r="QEJ14" s="93"/>
      <c r="QEK14" s="93"/>
      <c r="QEL14" s="93"/>
      <c r="QEM14" s="93"/>
      <c r="QEN14" s="93"/>
      <c r="QEO14" s="93"/>
      <c r="QEP14" s="93"/>
      <c r="QEQ14" s="93"/>
      <c r="QER14" s="93"/>
      <c r="QES14" s="93"/>
      <c r="QET14" s="93"/>
      <c r="QEU14" s="93"/>
      <c r="QEV14" s="93"/>
      <c r="QEW14" s="93"/>
      <c r="QEX14" s="93"/>
      <c r="QEY14" s="93"/>
      <c r="QEZ14" s="93"/>
      <c r="QFA14" s="93"/>
      <c r="QFB14" s="93"/>
      <c r="QFC14" s="93"/>
      <c r="QFD14" s="93"/>
      <c r="QFE14" s="93"/>
      <c r="QFF14" s="93"/>
      <c r="QFG14" s="93"/>
      <c r="QFH14" s="93"/>
      <c r="QFI14" s="93"/>
      <c r="QFJ14" s="93"/>
      <c r="QFK14" s="93"/>
      <c r="QFL14" s="93"/>
      <c r="QFM14" s="93"/>
      <c r="QFN14" s="93"/>
      <c r="QFO14" s="93"/>
      <c r="QFP14" s="93"/>
      <c r="QFQ14" s="93"/>
      <c r="QFR14" s="93"/>
      <c r="QFS14" s="93"/>
      <c r="QFT14" s="93"/>
      <c r="QFU14" s="93"/>
      <c r="QFV14" s="93"/>
      <c r="QFW14" s="93"/>
      <c r="QFX14" s="93"/>
      <c r="QFY14" s="93"/>
      <c r="QFZ14" s="93"/>
      <c r="QGA14" s="93"/>
      <c r="QGB14" s="93"/>
      <c r="QGC14" s="93"/>
      <c r="QGD14" s="93"/>
      <c r="QGE14" s="93"/>
      <c r="QGF14" s="93"/>
      <c r="QGG14" s="93"/>
      <c r="QGH14" s="93"/>
      <c r="QGI14" s="93"/>
      <c r="QGJ14" s="93"/>
      <c r="QGK14" s="93"/>
      <c r="QGL14" s="93"/>
      <c r="QGM14" s="93"/>
      <c r="QGN14" s="93"/>
      <c r="QGO14" s="93"/>
      <c r="QGP14" s="93"/>
      <c r="QGQ14" s="93"/>
      <c r="QGR14" s="93"/>
      <c r="QGS14" s="93"/>
      <c r="QGT14" s="93"/>
      <c r="QGU14" s="93"/>
      <c r="QGV14" s="93"/>
      <c r="QGW14" s="93"/>
      <c r="QGX14" s="93"/>
      <c r="QGY14" s="93"/>
      <c r="QGZ14" s="93"/>
      <c r="QHA14" s="93"/>
      <c r="QHB14" s="93"/>
      <c r="QHC14" s="93"/>
      <c r="QHD14" s="93"/>
      <c r="QHE14" s="93"/>
      <c r="QHF14" s="93"/>
      <c r="QHG14" s="93"/>
      <c r="QHH14" s="93"/>
      <c r="QHI14" s="93"/>
      <c r="QHJ14" s="93"/>
      <c r="QHK14" s="93"/>
      <c r="QHL14" s="93"/>
      <c r="QHM14" s="93"/>
      <c r="QHN14" s="93"/>
      <c r="QHO14" s="93"/>
      <c r="QHP14" s="93"/>
      <c r="QHQ14" s="93"/>
      <c r="QHR14" s="93"/>
      <c r="QHS14" s="93"/>
      <c r="QHT14" s="93"/>
      <c r="QHU14" s="93"/>
      <c r="QHV14" s="93"/>
      <c r="QHW14" s="93"/>
      <c r="QHX14" s="93"/>
      <c r="QHY14" s="93"/>
      <c r="QHZ14" s="93"/>
      <c r="QIA14" s="93"/>
      <c r="QIB14" s="93"/>
      <c r="QIC14" s="93"/>
      <c r="QID14" s="93"/>
      <c r="QIE14" s="93"/>
      <c r="QIF14" s="93"/>
      <c r="QIG14" s="93"/>
      <c r="QIH14" s="93"/>
      <c r="QII14" s="93"/>
      <c r="QIJ14" s="93"/>
      <c r="QIK14" s="93"/>
      <c r="QIL14" s="93"/>
      <c r="QIM14" s="93"/>
      <c r="QIN14" s="93"/>
      <c r="QIO14" s="93"/>
      <c r="QIP14" s="93"/>
      <c r="QIQ14" s="93"/>
      <c r="QIR14" s="93"/>
      <c r="QIS14" s="93"/>
      <c r="QIT14" s="93"/>
      <c r="QIU14" s="93"/>
      <c r="QIV14" s="93"/>
      <c r="QIW14" s="93"/>
      <c r="QIX14" s="93"/>
      <c r="QIY14" s="93"/>
      <c r="QIZ14" s="93"/>
      <c r="QJA14" s="93"/>
      <c r="QJB14" s="93"/>
      <c r="QJC14" s="93"/>
      <c r="QJD14" s="93"/>
      <c r="QJE14" s="93"/>
      <c r="QJF14" s="93"/>
      <c r="QJG14" s="93"/>
      <c r="QJH14" s="93"/>
      <c r="QJI14" s="93"/>
      <c r="QJJ14" s="93"/>
      <c r="QJK14" s="93"/>
      <c r="QJL14" s="93"/>
      <c r="QJM14" s="93"/>
      <c r="QJN14" s="93"/>
      <c r="QJO14" s="93"/>
      <c r="QJP14" s="93"/>
      <c r="QJQ14" s="93"/>
      <c r="QJR14" s="93"/>
      <c r="QJS14" s="93"/>
      <c r="QJT14" s="93"/>
      <c r="QJU14" s="93"/>
      <c r="QJV14" s="93"/>
      <c r="QJW14" s="93"/>
      <c r="QJX14" s="93"/>
      <c r="QJY14" s="93"/>
      <c r="QJZ14" s="93"/>
      <c r="QKA14" s="93"/>
      <c r="QKB14" s="93"/>
      <c r="QKC14" s="93"/>
      <c r="QKD14" s="93"/>
      <c r="QKE14" s="93"/>
      <c r="QKF14" s="93"/>
      <c r="QKG14" s="93"/>
      <c r="QKH14" s="93"/>
      <c r="QKI14" s="93"/>
      <c r="QKJ14" s="93"/>
      <c r="QKK14" s="93"/>
      <c r="QKL14" s="93"/>
      <c r="QKM14" s="93"/>
      <c r="QKN14" s="93"/>
      <c r="QKO14" s="93"/>
      <c r="QKP14" s="93"/>
      <c r="QKQ14" s="93"/>
      <c r="QKR14" s="93"/>
      <c r="QKS14" s="93"/>
      <c r="QKT14" s="93"/>
      <c r="QKU14" s="93"/>
      <c r="QKV14" s="93"/>
      <c r="QKW14" s="93"/>
      <c r="QKX14" s="93"/>
      <c r="QKY14" s="93"/>
      <c r="QKZ14" s="93"/>
      <c r="QLA14" s="93"/>
      <c r="QLB14" s="93"/>
      <c r="QLC14" s="93"/>
      <c r="QLD14" s="93"/>
      <c r="QLE14" s="93"/>
      <c r="QLF14" s="93"/>
      <c r="QLG14" s="93"/>
      <c r="QLH14" s="93"/>
      <c r="QLI14" s="93"/>
      <c r="QLJ14" s="93"/>
      <c r="QLK14" s="93"/>
      <c r="QLL14" s="93"/>
      <c r="QLM14" s="93"/>
      <c r="QLN14" s="93"/>
      <c r="QLO14" s="93"/>
      <c r="QLP14" s="93"/>
      <c r="QLQ14" s="93"/>
      <c r="QLR14" s="93"/>
      <c r="QLS14" s="93"/>
      <c r="QLT14" s="93"/>
      <c r="QLU14" s="93"/>
      <c r="QLV14" s="93"/>
      <c r="QLW14" s="93"/>
      <c r="QLX14" s="93"/>
      <c r="QLY14" s="93"/>
      <c r="QLZ14" s="93"/>
      <c r="QMA14" s="93"/>
      <c r="QMB14" s="93"/>
      <c r="QMC14" s="93"/>
      <c r="QMD14" s="93"/>
      <c r="QME14" s="93"/>
      <c r="QMF14" s="93"/>
      <c r="QMG14" s="93"/>
      <c r="QMH14" s="93"/>
      <c r="QMI14" s="93"/>
      <c r="QMJ14" s="93"/>
      <c r="QMK14" s="93"/>
      <c r="QML14" s="93"/>
      <c r="QMM14" s="93"/>
      <c r="QMN14" s="93"/>
      <c r="QMO14" s="93"/>
      <c r="QMP14" s="93"/>
      <c r="QMQ14" s="93"/>
      <c r="QMR14" s="93"/>
      <c r="QMS14" s="93"/>
      <c r="QMT14" s="93"/>
      <c r="QMU14" s="93"/>
      <c r="QMV14" s="93"/>
      <c r="QMW14" s="93"/>
      <c r="QMX14" s="93"/>
      <c r="QMY14" s="93"/>
      <c r="QMZ14" s="93"/>
      <c r="QNA14" s="93"/>
      <c r="QNB14" s="93"/>
      <c r="QNC14" s="93"/>
      <c r="QND14" s="93"/>
      <c r="QNE14" s="93"/>
      <c r="QNF14" s="93"/>
      <c r="QNG14" s="93"/>
      <c r="QNH14" s="93"/>
      <c r="QNI14" s="93"/>
      <c r="QNJ14" s="93"/>
      <c r="QNK14" s="93"/>
      <c r="QNL14" s="93"/>
      <c r="QNM14" s="93"/>
      <c r="QNN14" s="93"/>
      <c r="QNO14" s="93"/>
      <c r="QNP14" s="93"/>
      <c r="QNQ14" s="93"/>
      <c r="QNR14" s="93"/>
      <c r="QNS14" s="93"/>
      <c r="QNT14" s="93"/>
      <c r="QNU14" s="93"/>
      <c r="QNV14" s="93"/>
      <c r="QNW14" s="93"/>
      <c r="QNX14" s="93"/>
      <c r="QNY14" s="93"/>
      <c r="QNZ14" s="93"/>
      <c r="QOA14" s="93"/>
      <c r="QOB14" s="93"/>
      <c r="QOC14" s="93"/>
      <c r="QOD14" s="93"/>
      <c r="QOE14" s="93"/>
      <c r="QOF14" s="93"/>
      <c r="QOG14" s="93"/>
      <c r="QOH14" s="93"/>
      <c r="QOI14" s="93"/>
      <c r="QOJ14" s="93"/>
      <c r="QOK14" s="93"/>
      <c r="QOL14" s="93"/>
      <c r="QOM14" s="93"/>
      <c r="QON14" s="93"/>
      <c r="QOO14" s="93"/>
      <c r="QOP14" s="93"/>
      <c r="QOQ14" s="93"/>
      <c r="QOR14" s="93"/>
      <c r="QOS14" s="93"/>
      <c r="QOT14" s="93"/>
      <c r="QOU14" s="93"/>
      <c r="QOV14" s="93"/>
      <c r="QOW14" s="93"/>
      <c r="QOX14" s="93"/>
      <c r="QOY14" s="93"/>
      <c r="QOZ14" s="93"/>
      <c r="QPA14" s="93"/>
      <c r="QPB14" s="93"/>
      <c r="QPC14" s="93"/>
      <c r="QPD14" s="93"/>
      <c r="QPE14" s="93"/>
      <c r="QPF14" s="93"/>
      <c r="QPG14" s="93"/>
      <c r="QPH14" s="93"/>
      <c r="QPI14" s="93"/>
      <c r="QPJ14" s="93"/>
      <c r="QPK14" s="93"/>
      <c r="QPL14" s="93"/>
      <c r="QPM14" s="93"/>
      <c r="QPN14" s="93"/>
      <c r="QPO14" s="93"/>
      <c r="QPP14" s="93"/>
      <c r="QPQ14" s="93"/>
      <c r="QPR14" s="93"/>
      <c r="QPS14" s="93"/>
      <c r="QPT14" s="93"/>
      <c r="QPU14" s="93"/>
      <c r="QPV14" s="93"/>
      <c r="QPW14" s="93"/>
      <c r="QPX14" s="93"/>
      <c r="QPY14" s="93"/>
      <c r="QPZ14" s="93"/>
      <c r="QQA14" s="93"/>
      <c r="QQB14" s="93"/>
      <c r="QQC14" s="93"/>
      <c r="QQD14" s="93"/>
      <c r="QQE14" s="93"/>
      <c r="QQF14" s="93"/>
      <c r="QQG14" s="93"/>
      <c r="QQH14" s="93"/>
      <c r="QQI14" s="93"/>
      <c r="QQJ14" s="93"/>
      <c r="QQK14" s="93"/>
      <c r="QQL14" s="93"/>
      <c r="QQM14" s="93"/>
      <c r="QQN14" s="93"/>
      <c r="QQO14" s="93"/>
      <c r="QQP14" s="93"/>
      <c r="QQQ14" s="93"/>
      <c r="QQR14" s="93"/>
      <c r="QQS14" s="93"/>
      <c r="QQT14" s="93"/>
      <c r="QQU14" s="93"/>
      <c r="QQV14" s="93"/>
      <c r="QQW14" s="93"/>
      <c r="QQX14" s="93"/>
      <c r="QQY14" s="93"/>
      <c r="QQZ14" s="93"/>
      <c r="QRA14" s="93"/>
      <c r="QRB14" s="93"/>
      <c r="QRC14" s="93"/>
      <c r="QRD14" s="93"/>
      <c r="QRE14" s="93"/>
      <c r="QRF14" s="93"/>
      <c r="QRG14" s="93"/>
      <c r="QRH14" s="93"/>
      <c r="QRI14" s="93"/>
      <c r="QRJ14" s="93"/>
      <c r="QRK14" s="93"/>
      <c r="QRL14" s="93"/>
      <c r="QRM14" s="93"/>
      <c r="QRN14" s="93"/>
      <c r="QRO14" s="93"/>
      <c r="QRP14" s="93"/>
      <c r="QRQ14" s="93"/>
      <c r="QRR14" s="93"/>
      <c r="QRS14" s="93"/>
      <c r="QRT14" s="93"/>
      <c r="QRU14" s="93"/>
      <c r="QRV14" s="93"/>
      <c r="QRW14" s="93"/>
      <c r="QRX14" s="93"/>
      <c r="QRY14" s="93"/>
      <c r="QRZ14" s="93"/>
      <c r="QSA14" s="93"/>
      <c r="QSB14" s="93"/>
      <c r="QSC14" s="93"/>
      <c r="QSD14" s="93"/>
      <c r="QSE14" s="93"/>
      <c r="QSF14" s="93"/>
      <c r="QSG14" s="93"/>
      <c r="QSH14" s="93"/>
      <c r="QSI14" s="93"/>
      <c r="QSJ14" s="93"/>
      <c r="QSK14" s="93"/>
      <c r="QSL14" s="93"/>
      <c r="QSM14" s="93"/>
      <c r="QSN14" s="93"/>
      <c r="QSO14" s="93"/>
      <c r="QSP14" s="93"/>
      <c r="QSQ14" s="93"/>
      <c r="QSR14" s="93"/>
      <c r="QSS14" s="93"/>
      <c r="QST14" s="93"/>
      <c r="QSU14" s="93"/>
      <c r="QSV14" s="93"/>
      <c r="QSW14" s="93"/>
      <c r="QSX14" s="93"/>
      <c r="QSY14" s="93"/>
      <c r="QSZ14" s="93"/>
      <c r="QTA14" s="93"/>
      <c r="QTB14" s="93"/>
      <c r="QTC14" s="93"/>
      <c r="QTD14" s="93"/>
      <c r="QTE14" s="93"/>
      <c r="QTF14" s="93"/>
      <c r="QTG14" s="93"/>
      <c r="QTH14" s="93"/>
      <c r="QTI14" s="93"/>
      <c r="QTJ14" s="93"/>
      <c r="QTK14" s="93"/>
      <c r="QTL14" s="93"/>
      <c r="QTM14" s="93"/>
      <c r="QTN14" s="93"/>
      <c r="QTO14" s="93"/>
      <c r="QTP14" s="93"/>
      <c r="QTQ14" s="93"/>
      <c r="QTR14" s="93"/>
      <c r="QTS14" s="93"/>
      <c r="QTT14" s="93"/>
      <c r="QTU14" s="93"/>
      <c r="QTV14" s="93"/>
      <c r="QTW14" s="93"/>
      <c r="QTX14" s="93"/>
      <c r="QTY14" s="93"/>
      <c r="QTZ14" s="93"/>
      <c r="QUA14" s="93"/>
      <c r="QUB14" s="93"/>
      <c r="QUC14" s="93"/>
      <c r="QUD14" s="93"/>
      <c r="QUE14" s="93"/>
      <c r="QUF14" s="93"/>
      <c r="QUG14" s="93"/>
      <c r="QUH14" s="93"/>
      <c r="QUI14" s="93"/>
      <c r="QUJ14" s="93"/>
      <c r="QUK14" s="93"/>
      <c r="QUL14" s="93"/>
      <c r="QUM14" s="93"/>
      <c r="QUN14" s="93"/>
      <c r="QUO14" s="93"/>
      <c r="QUP14" s="93"/>
      <c r="QUQ14" s="93"/>
      <c r="QUR14" s="93"/>
      <c r="QUS14" s="93"/>
      <c r="QUT14" s="93"/>
      <c r="QUU14" s="93"/>
      <c r="QUV14" s="93"/>
      <c r="QUW14" s="93"/>
      <c r="QUX14" s="93"/>
      <c r="QUY14" s="93"/>
      <c r="QUZ14" s="93"/>
      <c r="QVA14" s="93"/>
      <c r="QVB14" s="93"/>
      <c r="QVC14" s="93"/>
      <c r="QVD14" s="93"/>
      <c r="QVE14" s="93"/>
      <c r="QVF14" s="93"/>
      <c r="QVG14" s="93"/>
      <c r="QVH14" s="93"/>
      <c r="QVI14" s="93"/>
      <c r="QVJ14" s="93"/>
      <c r="QVK14" s="93"/>
      <c r="QVL14" s="93"/>
      <c r="QVM14" s="93"/>
      <c r="QVN14" s="93"/>
      <c r="QVO14" s="93"/>
      <c r="QVP14" s="93"/>
      <c r="QVQ14" s="93"/>
      <c r="QVR14" s="93"/>
      <c r="QVS14" s="93"/>
      <c r="QVT14" s="93"/>
      <c r="QVU14" s="93"/>
      <c r="QVV14" s="93"/>
      <c r="QVW14" s="93"/>
      <c r="QVX14" s="93"/>
      <c r="QVY14" s="93"/>
      <c r="QVZ14" s="93"/>
      <c r="QWA14" s="93"/>
      <c r="QWB14" s="93"/>
      <c r="QWC14" s="93"/>
      <c r="QWD14" s="93"/>
      <c r="QWE14" s="93"/>
      <c r="QWF14" s="93"/>
      <c r="QWG14" s="93"/>
      <c r="QWH14" s="93"/>
      <c r="QWI14" s="93"/>
      <c r="QWJ14" s="93"/>
      <c r="QWK14" s="93"/>
      <c r="QWL14" s="93"/>
      <c r="QWM14" s="93"/>
      <c r="QWN14" s="93"/>
      <c r="QWO14" s="93"/>
      <c r="QWP14" s="93"/>
      <c r="QWQ14" s="93"/>
      <c r="QWR14" s="93"/>
      <c r="QWS14" s="93"/>
      <c r="QWT14" s="93"/>
      <c r="QWU14" s="93"/>
      <c r="QWV14" s="93"/>
      <c r="QWW14" s="93"/>
      <c r="QWX14" s="93"/>
      <c r="QWY14" s="93"/>
      <c r="QWZ14" s="93"/>
      <c r="QXA14" s="93"/>
      <c r="QXB14" s="93"/>
      <c r="QXC14" s="93"/>
      <c r="QXD14" s="93"/>
      <c r="QXE14" s="93"/>
      <c r="QXF14" s="93"/>
      <c r="QXG14" s="93"/>
      <c r="QXH14" s="93"/>
      <c r="QXI14" s="93"/>
      <c r="QXJ14" s="93"/>
      <c r="QXK14" s="93"/>
      <c r="QXL14" s="93"/>
      <c r="QXM14" s="93"/>
      <c r="QXN14" s="93"/>
      <c r="QXO14" s="93"/>
      <c r="QXP14" s="93"/>
      <c r="QXQ14" s="93"/>
      <c r="QXR14" s="93"/>
      <c r="QXS14" s="93"/>
      <c r="QXT14" s="93"/>
      <c r="QXU14" s="93"/>
      <c r="QXV14" s="93"/>
      <c r="QXW14" s="93"/>
      <c r="QXX14" s="93"/>
      <c r="QXY14" s="93"/>
      <c r="QXZ14" s="93"/>
      <c r="QYA14" s="93"/>
      <c r="QYB14" s="93"/>
      <c r="QYC14" s="93"/>
      <c r="QYD14" s="93"/>
      <c r="QYE14" s="93"/>
      <c r="QYF14" s="93"/>
      <c r="QYG14" s="93"/>
      <c r="QYH14" s="93"/>
      <c r="QYI14" s="93"/>
      <c r="QYJ14" s="93"/>
      <c r="QYK14" s="93"/>
      <c r="QYL14" s="93"/>
      <c r="QYM14" s="93"/>
      <c r="QYN14" s="93"/>
      <c r="QYO14" s="93"/>
      <c r="QYP14" s="93"/>
      <c r="QYQ14" s="93"/>
      <c r="QYR14" s="93"/>
      <c r="QYS14" s="93"/>
      <c r="QYT14" s="93"/>
      <c r="QYU14" s="93"/>
      <c r="QYV14" s="93"/>
      <c r="QYW14" s="93"/>
      <c r="QYX14" s="93"/>
      <c r="QYY14" s="93"/>
      <c r="QYZ14" s="93"/>
      <c r="QZA14" s="93"/>
      <c r="QZB14" s="93"/>
      <c r="QZC14" s="93"/>
      <c r="QZD14" s="93"/>
      <c r="QZE14" s="93"/>
      <c r="QZF14" s="93"/>
      <c r="QZG14" s="93"/>
      <c r="QZH14" s="93"/>
      <c r="QZI14" s="93"/>
      <c r="QZJ14" s="93"/>
      <c r="QZK14" s="93"/>
      <c r="QZL14" s="93"/>
      <c r="QZM14" s="93"/>
      <c r="QZN14" s="93"/>
      <c r="QZO14" s="93"/>
      <c r="QZP14" s="93"/>
      <c r="QZQ14" s="93"/>
      <c r="QZR14" s="93"/>
      <c r="QZS14" s="93"/>
      <c r="QZT14" s="93"/>
      <c r="QZU14" s="93"/>
      <c r="QZV14" s="93"/>
      <c r="QZW14" s="93"/>
      <c r="QZX14" s="93"/>
      <c r="QZY14" s="93"/>
      <c r="QZZ14" s="93"/>
      <c r="RAA14" s="93"/>
      <c r="RAB14" s="93"/>
      <c r="RAC14" s="93"/>
      <c r="RAD14" s="93"/>
      <c r="RAE14" s="93"/>
      <c r="RAF14" s="93"/>
      <c r="RAG14" s="93"/>
      <c r="RAH14" s="93"/>
      <c r="RAI14" s="93"/>
      <c r="RAJ14" s="93"/>
      <c r="RAK14" s="93"/>
      <c r="RAL14" s="93"/>
      <c r="RAM14" s="93"/>
      <c r="RAN14" s="93"/>
      <c r="RAO14" s="93"/>
      <c r="RAP14" s="93"/>
      <c r="RAQ14" s="93"/>
      <c r="RAR14" s="93"/>
      <c r="RAS14" s="93"/>
      <c r="RAT14" s="93"/>
      <c r="RAU14" s="93"/>
      <c r="RAV14" s="93"/>
      <c r="RAW14" s="93"/>
      <c r="RAX14" s="93"/>
      <c r="RAY14" s="93"/>
      <c r="RAZ14" s="93"/>
      <c r="RBA14" s="93"/>
      <c r="RBB14" s="93"/>
      <c r="RBC14" s="93"/>
      <c r="RBD14" s="93"/>
      <c r="RBE14" s="93"/>
      <c r="RBF14" s="93"/>
      <c r="RBG14" s="93"/>
      <c r="RBH14" s="93"/>
      <c r="RBI14" s="93"/>
      <c r="RBJ14" s="93"/>
      <c r="RBK14" s="93"/>
      <c r="RBL14" s="93"/>
      <c r="RBM14" s="93"/>
      <c r="RBN14" s="93"/>
      <c r="RBO14" s="93"/>
      <c r="RBP14" s="93"/>
      <c r="RBQ14" s="93"/>
      <c r="RBR14" s="93"/>
      <c r="RBS14" s="93"/>
      <c r="RBT14" s="93"/>
      <c r="RBU14" s="93"/>
      <c r="RBV14" s="93"/>
      <c r="RBW14" s="93"/>
      <c r="RBX14" s="93"/>
      <c r="RBY14" s="93"/>
      <c r="RBZ14" s="93"/>
      <c r="RCA14" s="93"/>
      <c r="RCB14" s="93"/>
      <c r="RCC14" s="93"/>
      <c r="RCD14" s="93"/>
      <c r="RCE14" s="93"/>
      <c r="RCF14" s="93"/>
      <c r="RCG14" s="93"/>
      <c r="RCH14" s="93"/>
      <c r="RCI14" s="93"/>
      <c r="RCJ14" s="93"/>
      <c r="RCK14" s="93"/>
      <c r="RCL14" s="93"/>
      <c r="RCM14" s="93"/>
      <c r="RCN14" s="93"/>
      <c r="RCO14" s="93"/>
      <c r="RCP14" s="93"/>
      <c r="RCQ14" s="93"/>
      <c r="RCR14" s="93"/>
      <c r="RCS14" s="93"/>
      <c r="RCT14" s="93"/>
      <c r="RCU14" s="93"/>
      <c r="RCV14" s="93"/>
      <c r="RCW14" s="93"/>
      <c r="RCX14" s="93"/>
      <c r="RCY14" s="93"/>
      <c r="RCZ14" s="93"/>
      <c r="RDA14" s="93"/>
      <c r="RDB14" s="93"/>
      <c r="RDC14" s="93"/>
      <c r="RDD14" s="93"/>
      <c r="RDE14" s="93"/>
      <c r="RDF14" s="93"/>
      <c r="RDG14" s="93"/>
      <c r="RDH14" s="93"/>
      <c r="RDI14" s="93"/>
      <c r="RDJ14" s="93"/>
      <c r="RDK14" s="93"/>
      <c r="RDL14" s="93"/>
      <c r="RDM14" s="93"/>
      <c r="RDN14" s="93"/>
      <c r="RDO14" s="93"/>
      <c r="RDP14" s="93"/>
      <c r="RDQ14" s="93"/>
      <c r="RDR14" s="93"/>
      <c r="RDS14" s="93"/>
      <c r="RDT14" s="93"/>
      <c r="RDU14" s="93"/>
      <c r="RDV14" s="93"/>
      <c r="RDW14" s="93"/>
      <c r="RDX14" s="93"/>
      <c r="RDY14" s="93"/>
      <c r="RDZ14" s="93"/>
      <c r="REA14" s="93"/>
      <c r="REB14" s="93"/>
      <c r="REC14" s="93"/>
      <c r="RED14" s="93"/>
      <c r="REE14" s="93"/>
      <c r="REF14" s="93"/>
      <c r="REG14" s="93"/>
      <c r="REH14" s="93"/>
      <c r="REI14" s="93"/>
      <c r="REJ14" s="93"/>
      <c r="REK14" s="93"/>
      <c r="REL14" s="93"/>
      <c r="REM14" s="93"/>
      <c r="REN14" s="93"/>
      <c r="REO14" s="93"/>
      <c r="REP14" s="93"/>
      <c r="REQ14" s="93"/>
      <c r="RER14" s="93"/>
      <c r="RES14" s="93"/>
      <c r="RET14" s="93"/>
      <c r="REU14" s="93"/>
      <c r="REV14" s="93"/>
      <c r="REW14" s="93"/>
      <c r="REX14" s="93"/>
      <c r="REY14" s="93"/>
      <c r="REZ14" s="93"/>
      <c r="RFA14" s="93"/>
      <c r="RFB14" s="93"/>
      <c r="RFC14" s="93"/>
      <c r="RFD14" s="93"/>
      <c r="RFE14" s="93"/>
      <c r="RFF14" s="93"/>
      <c r="RFG14" s="93"/>
      <c r="RFH14" s="93"/>
      <c r="RFI14" s="93"/>
      <c r="RFJ14" s="93"/>
      <c r="RFK14" s="93"/>
      <c r="RFL14" s="93"/>
      <c r="RFM14" s="93"/>
      <c r="RFN14" s="93"/>
      <c r="RFO14" s="93"/>
      <c r="RFP14" s="93"/>
      <c r="RFQ14" s="93"/>
      <c r="RFR14" s="93"/>
      <c r="RFS14" s="93"/>
      <c r="RFT14" s="93"/>
      <c r="RFU14" s="93"/>
      <c r="RFV14" s="93"/>
      <c r="RFW14" s="93"/>
      <c r="RFX14" s="93"/>
      <c r="RFY14" s="93"/>
      <c r="RFZ14" s="93"/>
      <c r="RGA14" s="93"/>
      <c r="RGB14" s="93"/>
      <c r="RGC14" s="93"/>
      <c r="RGD14" s="93"/>
      <c r="RGE14" s="93"/>
      <c r="RGF14" s="93"/>
      <c r="RGG14" s="93"/>
      <c r="RGH14" s="93"/>
      <c r="RGI14" s="93"/>
      <c r="RGJ14" s="93"/>
      <c r="RGK14" s="93"/>
      <c r="RGL14" s="93"/>
      <c r="RGM14" s="93"/>
      <c r="RGN14" s="93"/>
      <c r="RGO14" s="93"/>
      <c r="RGP14" s="93"/>
      <c r="RGQ14" s="93"/>
      <c r="RGR14" s="93"/>
      <c r="RGS14" s="93"/>
      <c r="RGT14" s="93"/>
      <c r="RGU14" s="93"/>
      <c r="RGV14" s="93"/>
      <c r="RGW14" s="93"/>
      <c r="RGX14" s="93"/>
      <c r="RGY14" s="93"/>
      <c r="RGZ14" s="93"/>
      <c r="RHA14" s="93"/>
      <c r="RHB14" s="93"/>
      <c r="RHC14" s="93"/>
      <c r="RHD14" s="93"/>
      <c r="RHE14" s="93"/>
      <c r="RHF14" s="93"/>
      <c r="RHG14" s="93"/>
      <c r="RHH14" s="93"/>
      <c r="RHI14" s="93"/>
      <c r="RHJ14" s="93"/>
      <c r="RHK14" s="93"/>
      <c r="RHL14" s="93"/>
      <c r="RHM14" s="93"/>
      <c r="RHN14" s="93"/>
      <c r="RHO14" s="93"/>
      <c r="RHP14" s="93"/>
      <c r="RHQ14" s="93"/>
      <c r="RHR14" s="93"/>
      <c r="RHS14" s="93"/>
      <c r="RHT14" s="93"/>
      <c r="RHU14" s="93"/>
      <c r="RHV14" s="93"/>
      <c r="RHW14" s="93"/>
      <c r="RHX14" s="93"/>
      <c r="RHY14" s="93"/>
      <c r="RHZ14" s="93"/>
      <c r="RIA14" s="93"/>
      <c r="RIB14" s="93"/>
      <c r="RIC14" s="93"/>
      <c r="RID14" s="93"/>
      <c r="RIE14" s="93"/>
      <c r="RIF14" s="93"/>
      <c r="RIG14" s="93"/>
      <c r="RIH14" s="93"/>
      <c r="RII14" s="93"/>
      <c r="RIJ14" s="93"/>
      <c r="RIK14" s="93"/>
      <c r="RIL14" s="93"/>
      <c r="RIM14" s="93"/>
      <c r="RIN14" s="93"/>
      <c r="RIO14" s="93"/>
      <c r="RIP14" s="93"/>
      <c r="RIQ14" s="93"/>
      <c r="RIR14" s="93"/>
      <c r="RIS14" s="93"/>
      <c r="RIT14" s="93"/>
      <c r="RIU14" s="93"/>
      <c r="RIV14" s="93"/>
      <c r="RIW14" s="93"/>
      <c r="RIX14" s="93"/>
      <c r="RIY14" s="93"/>
      <c r="RIZ14" s="93"/>
      <c r="RJA14" s="93"/>
      <c r="RJB14" s="93"/>
      <c r="RJC14" s="93"/>
      <c r="RJD14" s="93"/>
      <c r="RJE14" s="93"/>
      <c r="RJF14" s="93"/>
      <c r="RJG14" s="93"/>
      <c r="RJH14" s="93"/>
      <c r="RJI14" s="93"/>
      <c r="RJJ14" s="93"/>
      <c r="RJK14" s="93"/>
      <c r="RJL14" s="93"/>
      <c r="RJM14" s="93"/>
      <c r="RJN14" s="93"/>
      <c r="RJO14" s="93"/>
      <c r="RJP14" s="93"/>
      <c r="RJQ14" s="93"/>
      <c r="RJR14" s="93"/>
      <c r="RJS14" s="93"/>
      <c r="RJT14" s="93"/>
      <c r="RJU14" s="93"/>
      <c r="RJV14" s="93"/>
      <c r="RJW14" s="93"/>
      <c r="RJX14" s="93"/>
      <c r="RJY14" s="93"/>
      <c r="RJZ14" s="93"/>
      <c r="RKA14" s="93"/>
      <c r="RKB14" s="93"/>
      <c r="RKC14" s="93"/>
      <c r="RKD14" s="93"/>
      <c r="RKE14" s="93"/>
      <c r="RKF14" s="93"/>
      <c r="RKG14" s="93"/>
      <c r="RKH14" s="93"/>
      <c r="RKI14" s="93"/>
      <c r="RKJ14" s="93"/>
      <c r="RKK14" s="93"/>
      <c r="RKL14" s="93"/>
      <c r="RKM14" s="93"/>
      <c r="RKN14" s="93"/>
      <c r="RKO14" s="93"/>
      <c r="RKP14" s="93"/>
      <c r="RKQ14" s="93"/>
      <c r="RKR14" s="93"/>
      <c r="RKS14" s="93"/>
      <c r="RKT14" s="93"/>
      <c r="RKU14" s="93"/>
      <c r="RKV14" s="93"/>
      <c r="RKW14" s="93"/>
      <c r="RKX14" s="93"/>
      <c r="RKY14" s="93"/>
      <c r="RKZ14" s="93"/>
      <c r="RLA14" s="93"/>
      <c r="RLB14" s="93"/>
      <c r="RLC14" s="93"/>
      <c r="RLD14" s="93"/>
      <c r="RLE14" s="93"/>
      <c r="RLF14" s="93"/>
      <c r="RLG14" s="93"/>
      <c r="RLH14" s="93"/>
      <c r="RLI14" s="93"/>
      <c r="RLJ14" s="93"/>
      <c r="RLK14" s="93"/>
      <c r="RLL14" s="93"/>
      <c r="RLM14" s="93"/>
      <c r="RLN14" s="93"/>
      <c r="RLO14" s="93"/>
      <c r="RLP14" s="93"/>
      <c r="RLQ14" s="93"/>
      <c r="RLR14" s="93"/>
      <c r="RLS14" s="93"/>
      <c r="RLT14" s="93"/>
      <c r="RLU14" s="93"/>
      <c r="RLV14" s="93"/>
      <c r="RLW14" s="93"/>
      <c r="RLX14" s="93"/>
      <c r="RLY14" s="93"/>
      <c r="RLZ14" s="93"/>
      <c r="RMA14" s="93"/>
      <c r="RMB14" s="93"/>
      <c r="RMC14" s="93"/>
      <c r="RMD14" s="93"/>
      <c r="RME14" s="93"/>
      <c r="RMF14" s="93"/>
      <c r="RMG14" s="93"/>
      <c r="RMH14" s="93"/>
      <c r="RMI14" s="93"/>
      <c r="RMJ14" s="93"/>
      <c r="RMK14" s="93"/>
      <c r="RML14" s="93"/>
      <c r="RMM14" s="93"/>
      <c r="RMN14" s="93"/>
      <c r="RMO14" s="93"/>
      <c r="RMP14" s="93"/>
      <c r="RMQ14" s="93"/>
      <c r="RMR14" s="93"/>
      <c r="RMS14" s="93"/>
      <c r="RMT14" s="93"/>
      <c r="RMU14" s="93"/>
      <c r="RMV14" s="93"/>
      <c r="RMW14" s="93"/>
      <c r="RMX14" s="93"/>
      <c r="RMY14" s="93"/>
      <c r="RMZ14" s="93"/>
      <c r="RNA14" s="93"/>
      <c r="RNB14" s="93"/>
      <c r="RNC14" s="93"/>
      <c r="RND14" s="93"/>
      <c r="RNE14" s="93"/>
      <c r="RNF14" s="93"/>
      <c r="RNG14" s="93"/>
      <c r="RNH14" s="93"/>
      <c r="RNI14" s="93"/>
      <c r="RNJ14" s="93"/>
      <c r="RNK14" s="93"/>
      <c r="RNL14" s="93"/>
      <c r="RNM14" s="93"/>
      <c r="RNN14" s="93"/>
      <c r="RNO14" s="93"/>
      <c r="RNP14" s="93"/>
      <c r="RNQ14" s="93"/>
      <c r="RNR14" s="93"/>
      <c r="RNS14" s="93"/>
      <c r="RNT14" s="93"/>
      <c r="RNU14" s="93"/>
      <c r="RNV14" s="93"/>
      <c r="RNW14" s="93"/>
      <c r="RNX14" s="93"/>
      <c r="RNY14" s="93"/>
      <c r="RNZ14" s="93"/>
      <c r="ROA14" s="93"/>
      <c r="ROB14" s="93"/>
      <c r="ROC14" s="93"/>
      <c r="ROD14" s="93"/>
      <c r="ROE14" s="93"/>
      <c r="ROF14" s="93"/>
      <c r="ROG14" s="93"/>
      <c r="ROH14" s="93"/>
      <c r="ROI14" s="93"/>
      <c r="ROJ14" s="93"/>
      <c r="ROK14" s="93"/>
      <c r="ROL14" s="93"/>
      <c r="ROM14" s="93"/>
      <c r="RON14" s="93"/>
      <c r="ROO14" s="93"/>
      <c r="ROP14" s="93"/>
      <c r="ROQ14" s="93"/>
      <c r="ROR14" s="93"/>
      <c r="ROS14" s="93"/>
      <c r="ROT14" s="93"/>
      <c r="ROU14" s="93"/>
      <c r="ROV14" s="93"/>
      <c r="ROW14" s="93"/>
      <c r="ROX14" s="93"/>
      <c r="ROY14" s="93"/>
      <c r="ROZ14" s="93"/>
      <c r="RPA14" s="93"/>
      <c r="RPB14" s="93"/>
      <c r="RPC14" s="93"/>
      <c r="RPD14" s="93"/>
      <c r="RPE14" s="93"/>
      <c r="RPF14" s="93"/>
      <c r="RPG14" s="93"/>
      <c r="RPH14" s="93"/>
      <c r="RPI14" s="93"/>
      <c r="RPJ14" s="93"/>
      <c r="RPK14" s="93"/>
      <c r="RPL14" s="93"/>
      <c r="RPM14" s="93"/>
      <c r="RPN14" s="93"/>
      <c r="RPO14" s="93"/>
      <c r="RPP14" s="93"/>
      <c r="RPQ14" s="93"/>
      <c r="RPR14" s="93"/>
      <c r="RPS14" s="93"/>
      <c r="RPT14" s="93"/>
      <c r="RPU14" s="93"/>
      <c r="RPV14" s="93"/>
      <c r="RPW14" s="93"/>
      <c r="RPX14" s="93"/>
      <c r="RPY14" s="93"/>
      <c r="RPZ14" s="93"/>
      <c r="RQA14" s="93"/>
      <c r="RQB14" s="93"/>
      <c r="RQC14" s="93"/>
      <c r="RQD14" s="93"/>
      <c r="RQE14" s="93"/>
      <c r="RQF14" s="93"/>
      <c r="RQG14" s="93"/>
      <c r="RQH14" s="93"/>
      <c r="RQI14" s="93"/>
      <c r="RQJ14" s="93"/>
      <c r="RQK14" s="93"/>
      <c r="RQL14" s="93"/>
      <c r="RQM14" s="93"/>
      <c r="RQN14" s="93"/>
      <c r="RQO14" s="93"/>
      <c r="RQP14" s="93"/>
      <c r="RQQ14" s="93"/>
      <c r="RQR14" s="93"/>
      <c r="RQS14" s="93"/>
      <c r="RQT14" s="93"/>
      <c r="RQU14" s="93"/>
      <c r="RQV14" s="93"/>
      <c r="RQW14" s="93"/>
      <c r="RQX14" s="93"/>
      <c r="RQY14" s="93"/>
      <c r="RQZ14" s="93"/>
      <c r="RRA14" s="93"/>
      <c r="RRB14" s="93"/>
      <c r="RRC14" s="93"/>
      <c r="RRD14" s="93"/>
      <c r="RRE14" s="93"/>
      <c r="RRF14" s="93"/>
      <c r="RRG14" s="93"/>
      <c r="RRH14" s="93"/>
      <c r="RRI14" s="93"/>
      <c r="RRJ14" s="93"/>
      <c r="RRK14" s="93"/>
      <c r="RRL14" s="93"/>
      <c r="RRM14" s="93"/>
      <c r="RRN14" s="93"/>
      <c r="RRO14" s="93"/>
      <c r="RRP14" s="93"/>
      <c r="RRQ14" s="93"/>
      <c r="RRR14" s="93"/>
      <c r="RRS14" s="93"/>
      <c r="RRT14" s="93"/>
      <c r="RRU14" s="93"/>
      <c r="RRV14" s="93"/>
      <c r="RRW14" s="93"/>
      <c r="RRX14" s="93"/>
      <c r="RRY14" s="93"/>
      <c r="RRZ14" s="93"/>
      <c r="RSA14" s="93"/>
      <c r="RSB14" s="93"/>
      <c r="RSC14" s="93"/>
      <c r="RSD14" s="93"/>
      <c r="RSE14" s="93"/>
      <c r="RSF14" s="93"/>
      <c r="RSG14" s="93"/>
      <c r="RSH14" s="93"/>
      <c r="RSI14" s="93"/>
      <c r="RSJ14" s="93"/>
      <c r="RSK14" s="93"/>
      <c r="RSL14" s="93"/>
      <c r="RSM14" s="93"/>
      <c r="RSN14" s="93"/>
      <c r="RSO14" s="93"/>
      <c r="RSP14" s="93"/>
      <c r="RSQ14" s="93"/>
      <c r="RSR14" s="93"/>
      <c r="RSS14" s="93"/>
      <c r="RST14" s="93"/>
      <c r="RSU14" s="93"/>
      <c r="RSV14" s="93"/>
      <c r="RSW14" s="93"/>
      <c r="RSX14" s="93"/>
      <c r="RSY14" s="93"/>
      <c r="RSZ14" s="93"/>
      <c r="RTA14" s="93"/>
      <c r="RTB14" s="93"/>
      <c r="RTC14" s="93"/>
      <c r="RTD14" s="93"/>
      <c r="RTE14" s="93"/>
      <c r="RTF14" s="93"/>
      <c r="RTG14" s="93"/>
      <c r="RTH14" s="93"/>
      <c r="RTI14" s="93"/>
      <c r="RTJ14" s="93"/>
      <c r="RTK14" s="93"/>
      <c r="RTL14" s="93"/>
      <c r="RTM14" s="93"/>
      <c r="RTN14" s="93"/>
      <c r="RTO14" s="93"/>
      <c r="RTP14" s="93"/>
      <c r="RTQ14" s="93"/>
      <c r="RTR14" s="93"/>
      <c r="RTS14" s="93"/>
      <c r="RTT14" s="93"/>
      <c r="RTU14" s="93"/>
      <c r="RTV14" s="93"/>
      <c r="RTW14" s="93"/>
      <c r="RTX14" s="93"/>
      <c r="RTY14" s="93"/>
      <c r="RTZ14" s="93"/>
      <c r="RUA14" s="93"/>
      <c r="RUB14" s="93"/>
      <c r="RUC14" s="93"/>
      <c r="RUD14" s="93"/>
      <c r="RUE14" s="93"/>
      <c r="RUF14" s="93"/>
      <c r="RUG14" s="93"/>
      <c r="RUH14" s="93"/>
      <c r="RUI14" s="93"/>
      <c r="RUJ14" s="93"/>
      <c r="RUK14" s="93"/>
      <c r="RUL14" s="93"/>
      <c r="RUM14" s="93"/>
      <c r="RUN14" s="93"/>
      <c r="RUO14" s="93"/>
      <c r="RUP14" s="93"/>
      <c r="RUQ14" s="93"/>
      <c r="RUR14" s="93"/>
      <c r="RUS14" s="93"/>
      <c r="RUT14" s="93"/>
      <c r="RUU14" s="93"/>
      <c r="RUV14" s="93"/>
      <c r="RUW14" s="93"/>
      <c r="RUX14" s="93"/>
      <c r="RUY14" s="93"/>
      <c r="RUZ14" s="93"/>
      <c r="RVA14" s="93"/>
      <c r="RVB14" s="93"/>
      <c r="RVC14" s="93"/>
      <c r="RVD14" s="93"/>
      <c r="RVE14" s="93"/>
      <c r="RVF14" s="93"/>
      <c r="RVG14" s="93"/>
      <c r="RVH14" s="93"/>
      <c r="RVI14" s="93"/>
      <c r="RVJ14" s="93"/>
      <c r="RVK14" s="93"/>
      <c r="RVL14" s="93"/>
      <c r="RVM14" s="93"/>
      <c r="RVN14" s="93"/>
      <c r="RVO14" s="93"/>
      <c r="RVP14" s="93"/>
      <c r="RVQ14" s="93"/>
      <c r="RVR14" s="93"/>
      <c r="RVS14" s="93"/>
      <c r="RVT14" s="93"/>
      <c r="RVU14" s="93"/>
      <c r="RVV14" s="93"/>
      <c r="RVW14" s="93"/>
      <c r="RVX14" s="93"/>
      <c r="RVY14" s="93"/>
      <c r="RVZ14" s="93"/>
      <c r="RWA14" s="93"/>
      <c r="RWB14" s="93"/>
      <c r="RWC14" s="93"/>
      <c r="RWD14" s="93"/>
      <c r="RWE14" s="93"/>
      <c r="RWF14" s="93"/>
      <c r="RWG14" s="93"/>
      <c r="RWH14" s="93"/>
      <c r="RWI14" s="93"/>
      <c r="RWJ14" s="93"/>
      <c r="RWK14" s="93"/>
      <c r="RWL14" s="93"/>
      <c r="RWM14" s="93"/>
      <c r="RWN14" s="93"/>
      <c r="RWO14" s="93"/>
      <c r="RWP14" s="93"/>
      <c r="RWQ14" s="93"/>
      <c r="RWR14" s="93"/>
      <c r="RWS14" s="93"/>
      <c r="RWT14" s="93"/>
      <c r="RWU14" s="93"/>
      <c r="RWV14" s="93"/>
      <c r="RWW14" s="93"/>
      <c r="RWX14" s="93"/>
      <c r="RWY14" s="93"/>
      <c r="RWZ14" s="93"/>
      <c r="RXA14" s="93"/>
      <c r="RXB14" s="93"/>
      <c r="RXC14" s="93"/>
      <c r="RXD14" s="93"/>
      <c r="RXE14" s="93"/>
      <c r="RXF14" s="93"/>
      <c r="RXG14" s="93"/>
      <c r="RXH14" s="93"/>
      <c r="RXI14" s="93"/>
      <c r="RXJ14" s="93"/>
      <c r="RXK14" s="93"/>
      <c r="RXL14" s="93"/>
      <c r="RXM14" s="93"/>
      <c r="RXN14" s="93"/>
      <c r="RXO14" s="93"/>
      <c r="RXP14" s="93"/>
      <c r="RXQ14" s="93"/>
      <c r="RXR14" s="93"/>
      <c r="RXS14" s="93"/>
      <c r="RXT14" s="93"/>
      <c r="RXU14" s="93"/>
      <c r="RXV14" s="93"/>
      <c r="RXW14" s="93"/>
      <c r="RXX14" s="93"/>
      <c r="RXY14" s="93"/>
      <c r="RXZ14" s="93"/>
      <c r="RYA14" s="93"/>
      <c r="RYB14" s="93"/>
      <c r="RYC14" s="93"/>
      <c r="RYD14" s="93"/>
      <c r="RYE14" s="93"/>
      <c r="RYF14" s="93"/>
      <c r="RYG14" s="93"/>
      <c r="RYH14" s="93"/>
      <c r="RYI14" s="93"/>
      <c r="RYJ14" s="93"/>
      <c r="RYK14" s="93"/>
      <c r="RYL14" s="93"/>
      <c r="RYM14" s="93"/>
      <c r="RYN14" s="93"/>
      <c r="RYO14" s="93"/>
      <c r="RYP14" s="93"/>
      <c r="RYQ14" s="93"/>
      <c r="RYR14" s="93"/>
      <c r="RYS14" s="93"/>
      <c r="RYT14" s="93"/>
      <c r="RYU14" s="93"/>
      <c r="RYV14" s="93"/>
      <c r="RYW14" s="93"/>
      <c r="RYX14" s="93"/>
      <c r="RYY14" s="93"/>
      <c r="RYZ14" s="93"/>
      <c r="RZA14" s="93"/>
      <c r="RZB14" s="93"/>
      <c r="RZC14" s="93"/>
      <c r="RZD14" s="93"/>
      <c r="RZE14" s="93"/>
      <c r="RZF14" s="93"/>
      <c r="RZG14" s="93"/>
      <c r="RZH14" s="93"/>
      <c r="RZI14" s="93"/>
      <c r="RZJ14" s="93"/>
      <c r="RZK14" s="93"/>
      <c r="RZL14" s="93"/>
      <c r="RZM14" s="93"/>
      <c r="RZN14" s="93"/>
      <c r="RZO14" s="93"/>
      <c r="RZP14" s="93"/>
      <c r="RZQ14" s="93"/>
      <c r="RZR14" s="93"/>
      <c r="RZS14" s="93"/>
      <c r="RZT14" s="93"/>
      <c r="RZU14" s="93"/>
      <c r="RZV14" s="93"/>
      <c r="RZW14" s="93"/>
      <c r="RZX14" s="93"/>
      <c r="RZY14" s="93"/>
      <c r="RZZ14" s="93"/>
      <c r="SAA14" s="93"/>
      <c r="SAB14" s="93"/>
      <c r="SAC14" s="93"/>
      <c r="SAD14" s="93"/>
      <c r="SAE14" s="93"/>
      <c r="SAF14" s="93"/>
      <c r="SAG14" s="93"/>
      <c r="SAH14" s="93"/>
      <c r="SAI14" s="93"/>
      <c r="SAJ14" s="93"/>
      <c r="SAK14" s="93"/>
      <c r="SAL14" s="93"/>
      <c r="SAM14" s="93"/>
      <c r="SAN14" s="93"/>
      <c r="SAO14" s="93"/>
      <c r="SAP14" s="93"/>
      <c r="SAQ14" s="93"/>
      <c r="SAR14" s="93"/>
      <c r="SAS14" s="93"/>
      <c r="SAT14" s="93"/>
      <c r="SAU14" s="93"/>
      <c r="SAV14" s="93"/>
      <c r="SAW14" s="93"/>
      <c r="SAX14" s="93"/>
      <c r="SAY14" s="93"/>
      <c r="SAZ14" s="93"/>
      <c r="SBA14" s="93"/>
      <c r="SBB14" s="93"/>
      <c r="SBC14" s="93"/>
      <c r="SBD14" s="93"/>
      <c r="SBE14" s="93"/>
      <c r="SBF14" s="93"/>
      <c r="SBG14" s="93"/>
      <c r="SBH14" s="93"/>
      <c r="SBI14" s="93"/>
      <c r="SBJ14" s="93"/>
      <c r="SBK14" s="93"/>
      <c r="SBL14" s="93"/>
      <c r="SBM14" s="93"/>
      <c r="SBN14" s="93"/>
      <c r="SBO14" s="93"/>
      <c r="SBP14" s="93"/>
      <c r="SBQ14" s="93"/>
      <c r="SBR14" s="93"/>
      <c r="SBS14" s="93"/>
      <c r="SBT14" s="93"/>
      <c r="SBU14" s="93"/>
      <c r="SBV14" s="93"/>
      <c r="SBW14" s="93"/>
      <c r="SBX14" s="93"/>
      <c r="SBY14" s="93"/>
      <c r="SBZ14" s="93"/>
      <c r="SCA14" s="93"/>
      <c r="SCB14" s="93"/>
      <c r="SCC14" s="93"/>
      <c r="SCD14" s="93"/>
      <c r="SCE14" s="93"/>
      <c r="SCF14" s="93"/>
      <c r="SCG14" s="93"/>
      <c r="SCH14" s="93"/>
      <c r="SCI14" s="93"/>
      <c r="SCJ14" s="93"/>
      <c r="SCK14" s="93"/>
      <c r="SCL14" s="93"/>
      <c r="SCM14" s="93"/>
      <c r="SCN14" s="93"/>
      <c r="SCO14" s="93"/>
      <c r="SCP14" s="93"/>
      <c r="SCQ14" s="93"/>
      <c r="SCR14" s="93"/>
      <c r="SCS14" s="93"/>
      <c r="SCT14" s="93"/>
      <c r="SCU14" s="93"/>
      <c r="SCV14" s="93"/>
      <c r="SCW14" s="93"/>
      <c r="SCX14" s="93"/>
      <c r="SCY14" s="93"/>
      <c r="SCZ14" s="93"/>
      <c r="SDA14" s="93"/>
      <c r="SDB14" s="93"/>
      <c r="SDC14" s="93"/>
      <c r="SDD14" s="93"/>
      <c r="SDE14" s="93"/>
      <c r="SDF14" s="93"/>
      <c r="SDG14" s="93"/>
      <c r="SDH14" s="93"/>
      <c r="SDI14" s="93"/>
      <c r="SDJ14" s="93"/>
      <c r="SDK14" s="93"/>
      <c r="SDL14" s="93"/>
      <c r="SDM14" s="93"/>
      <c r="SDN14" s="93"/>
      <c r="SDO14" s="93"/>
      <c r="SDP14" s="93"/>
      <c r="SDQ14" s="93"/>
      <c r="SDR14" s="93"/>
      <c r="SDS14" s="93"/>
      <c r="SDT14" s="93"/>
      <c r="SDU14" s="93"/>
      <c r="SDV14" s="93"/>
      <c r="SDW14" s="93"/>
      <c r="SDX14" s="93"/>
      <c r="SDY14" s="93"/>
      <c r="SDZ14" s="93"/>
      <c r="SEA14" s="93"/>
      <c r="SEB14" s="93"/>
      <c r="SEC14" s="93"/>
      <c r="SED14" s="93"/>
      <c r="SEE14" s="93"/>
      <c r="SEF14" s="93"/>
      <c r="SEG14" s="93"/>
      <c r="SEH14" s="93"/>
      <c r="SEI14" s="93"/>
      <c r="SEJ14" s="93"/>
      <c r="SEK14" s="93"/>
      <c r="SEL14" s="93"/>
      <c r="SEM14" s="93"/>
      <c r="SEN14" s="93"/>
      <c r="SEO14" s="93"/>
      <c r="SEP14" s="93"/>
      <c r="SEQ14" s="93"/>
      <c r="SER14" s="93"/>
      <c r="SES14" s="93"/>
      <c r="SET14" s="93"/>
      <c r="SEU14" s="93"/>
      <c r="SEV14" s="93"/>
      <c r="SEW14" s="93"/>
      <c r="SEX14" s="93"/>
      <c r="SEY14" s="93"/>
      <c r="SEZ14" s="93"/>
      <c r="SFA14" s="93"/>
      <c r="SFB14" s="93"/>
      <c r="SFC14" s="93"/>
      <c r="SFD14" s="93"/>
      <c r="SFE14" s="93"/>
      <c r="SFF14" s="93"/>
      <c r="SFG14" s="93"/>
      <c r="SFH14" s="93"/>
      <c r="SFI14" s="93"/>
      <c r="SFJ14" s="93"/>
      <c r="SFK14" s="93"/>
      <c r="SFL14" s="93"/>
      <c r="SFM14" s="93"/>
      <c r="SFN14" s="93"/>
      <c r="SFO14" s="93"/>
      <c r="SFP14" s="93"/>
      <c r="SFQ14" s="93"/>
      <c r="SFR14" s="93"/>
      <c r="SFS14" s="93"/>
      <c r="SFT14" s="93"/>
      <c r="SFU14" s="93"/>
      <c r="SFV14" s="93"/>
      <c r="SFW14" s="93"/>
      <c r="SFX14" s="93"/>
      <c r="SFY14" s="93"/>
      <c r="SFZ14" s="93"/>
      <c r="SGA14" s="93"/>
      <c r="SGB14" s="93"/>
      <c r="SGC14" s="93"/>
      <c r="SGD14" s="93"/>
      <c r="SGE14" s="93"/>
      <c r="SGF14" s="93"/>
      <c r="SGG14" s="93"/>
      <c r="SGH14" s="93"/>
      <c r="SGI14" s="93"/>
      <c r="SGJ14" s="93"/>
      <c r="SGK14" s="93"/>
      <c r="SGL14" s="93"/>
      <c r="SGM14" s="93"/>
      <c r="SGN14" s="93"/>
      <c r="SGO14" s="93"/>
      <c r="SGP14" s="93"/>
      <c r="SGQ14" s="93"/>
      <c r="SGR14" s="93"/>
      <c r="SGS14" s="93"/>
      <c r="SGT14" s="93"/>
      <c r="SGU14" s="93"/>
      <c r="SGV14" s="93"/>
      <c r="SGW14" s="93"/>
      <c r="SGX14" s="93"/>
      <c r="SGY14" s="93"/>
      <c r="SGZ14" s="93"/>
      <c r="SHA14" s="93"/>
      <c r="SHB14" s="93"/>
      <c r="SHC14" s="93"/>
      <c r="SHD14" s="93"/>
      <c r="SHE14" s="93"/>
      <c r="SHF14" s="93"/>
      <c r="SHG14" s="93"/>
      <c r="SHH14" s="93"/>
      <c r="SHI14" s="93"/>
      <c r="SHJ14" s="93"/>
      <c r="SHK14" s="93"/>
      <c r="SHL14" s="93"/>
      <c r="SHM14" s="93"/>
      <c r="SHN14" s="93"/>
      <c r="SHO14" s="93"/>
      <c r="SHP14" s="93"/>
      <c r="SHQ14" s="93"/>
      <c r="SHR14" s="93"/>
      <c r="SHS14" s="93"/>
      <c r="SHT14" s="93"/>
      <c r="SHU14" s="93"/>
      <c r="SHV14" s="93"/>
      <c r="SHW14" s="93"/>
      <c r="SHX14" s="93"/>
      <c r="SHY14" s="93"/>
      <c r="SHZ14" s="93"/>
      <c r="SIA14" s="93"/>
      <c r="SIB14" s="93"/>
      <c r="SIC14" s="93"/>
      <c r="SID14" s="93"/>
      <c r="SIE14" s="93"/>
      <c r="SIF14" s="93"/>
      <c r="SIG14" s="93"/>
      <c r="SIH14" s="93"/>
      <c r="SII14" s="93"/>
      <c r="SIJ14" s="93"/>
      <c r="SIK14" s="93"/>
      <c r="SIL14" s="93"/>
      <c r="SIM14" s="93"/>
      <c r="SIN14" s="93"/>
      <c r="SIO14" s="93"/>
      <c r="SIP14" s="93"/>
      <c r="SIQ14" s="93"/>
      <c r="SIR14" s="93"/>
      <c r="SIS14" s="93"/>
      <c r="SIT14" s="93"/>
      <c r="SIU14" s="93"/>
      <c r="SIV14" s="93"/>
      <c r="SIW14" s="93"/>
      <c r="SIX14" s="93"/>
      <c r="SIY14" s="93"/>
      <c r="SIZ14" s="93"/>
      <c r="SJA14" s="93"/>
      <c r="SJB14" s="93"/>
      <c r="SJC14" s="93"/>
      <c r="SJD14" s="93"/>
      <c r="SJE14" s="93"/>
      <c r="SJF14" s="93"/>
      <c r="SJG14" s="93"/>
      <c r="SJH14" s="93"/>
      <c r="SJI14" s="93"/>
      <c r="SJJ14" s="93"/>
      <c r="SJK14" s="93"/>
      <c r="SJL14" s="93"/>
      <c r="SJM14" s="93"/>
      <c r="SJN14" s="93"/>
      <c r="SJO14" s="93"/>
      <c r="SJP14" s="93"/>
      <c r="SJQ14" s="93"/>
      <c r="SJR14" s="93"/>
      <c r="SJS14" s="93"/>
      <c r="SJT14" s="93"/>
      <c r="SJU14" s="93"/>
      <c r="SJV14" s="93"/>
      <c r="SJW14" s="93"/>
      <c r="SJX14" s="93"/>
      <c r="SJY14" s="93"/>
      <c r="SJZ14" s="93"/>
      <c r="SKA14" s="93"/>
      <c r="SKB14" s="93"/>
      <c r="SKC14" s="93"/>
      <c r="SKD14" s="93"/>
      <c r="SKE14" s="93"/>
      <c r="SKF14" s="93"/>
      <c r="SKG14" s="93"/>
      <c r="SKH14" s="93"/>
      <c r="SKI14" s="93"/>
      <c r="SKJ14" s="93"/>
      <c r="SKK14" s="93"/>
      <c r="SKL14" s="93"/>
      <c r="SKM14" s="93"/>
      <c r="SKN14" s="93"/>
      <c r="SKO14" s="93"/>
      <c r="SKP14" s="93"/>
      <c r="SKQ14" s="93"/>
      <c r="SKR14" s="93"/>
      <c r="SKS14" s="93"/>
      <c r="SKT14" s="93"/>
      <c r="SKU14" s="93"/>
      <c r="SKV14" s="93"/>
      <c r="SKW14" s="93"/>
      <c r="SKX14" s="93"/>
      <c r="SKY14" s="93"/>
      <c r="SKZ14" s="93"/>
      <c r="SLA14" s="93"/>
      <c r="SLB14" s="93"/>
      <c r="SLC14" s="93"/>
      <c r="SLD14" s="93"/>
      <c r="SLE14" s="93"/>
      <c r="SLF14" s="93"/>
      <c r="SLG14" s="93"/>
      <c r="SLH14" s="93"/>
      <c r="SLI14" s="93"/>
      <c r="SLJ14" s="93"/>
      <c r="SLK14" s="93"/>
      <c r="SLL14" s="93"/>
      <c r="SLM14" s="93"/>
      <c r="SLN14" s="93"/>
      <c r="SLO14" s="93"/>
      <c r="SLP14" s="93"/>
      <c r="SLQ14" s="93"/>
      <c r="SLR14" s="93"/>
      <c r="SLS14" s="93"/>
      <c r="SLT14" s="93"/>
      <c r="SLU14" s="93"/>
      <c r="SLV14" s="93"/>
      <c r="SLW14" s="93"/>
      <c r="SLX14" s="93"/>
      <c r="SLY14" s="93"/>
      <c r="SLZ14" s="93"/>
      <c r="SMA14" s="93"/>
      <c r="SMB14" s="93"/>
      <c r="SMC14" s="93"/>
      <c r="SMD14" s="93"/>
      <c r="SME14" s="93"/>
      <c r="SMF14" s="93"/>
      <c r="SMG14" s="93"/>
      <c r="SMH14" s="93"/>
      <c r="SMI14" s="93"/>
      <c r="SMJ14" s="93"/>
      <c r="SMK14" s="93"/>
      <c r="SML14" s="93"/>
      <c r="SMM14" s="93"/>
      <c r="SMN14" s="93"/>
      <c r="SMO14" s="93"/>
      <c r="SMP14" s="93"/>
      <c r="SMQ14" s="93"/>
      <c r="SMR14" s="93"/>
      <c r="SMS14" s="93"/>
      <c r="SMT14" s="93"/>
      <c r="SMU14" s="93"/>
      <c r="SMV14" s="93"/>
      <c r="SMW14" s="93"/>
      <c r="SMX14" s="93"/>
      <c r="SMY14" s="93"/>
      <c r="SMZ14" s="93"/>
      <c r="SNA14" s="93"/>
      <c r="SNB14" s="93"/>
      <c r="SNC14" s="93"/>
      <c r="SND14" s="93"/>
      <c r="SNE14" s="93"/>
      <c r="SNF14" s="93"/>
      <c r="SNG14" s="93"/>
      <c r="SNH14" s="93"/>
      <c r="SNI14" s="93"/>
      <c r="SNJ14" s="93"/>
      <c r="SNK14" s="93"/>
      <c r="SNL14" s="93"/>
      <c r="SNM14" s="93"/>
      <c r="SNN14" s="93"/>
      <c r="SNO14" s="93"/>
      <c r="SNP14" s="93"/>
      <c r="SNQ14" s="93"/>
      <c r="SNR14" s="93"/>
      <c r="SNS14" s="93"/>
      <c r="SNT14" s="93"/>
      <c r="SNU14" s="93"/>
      <c r="SNV14" s="93"/>
      <c r="SNW14" s="93"/>
      <c r="SNX14" s="93"/>
      <c r="SNY14" s="93"/>
      <c r="SNZ14" s="93"/>
      <c r="SOA14" s="93"/>
      <c r="SOB14" s="93"/>
      <c r="SOC14" s="93"/>
      <c r="SOD14" s="93"/>
      <c r="SOE14" s="93"/>
      <c r="SOF14" s="93"/>
      <c r="SOG14" s="93"/>
      <c r="SOH14" s="93"/>
      <c r="SOI14" s="93"/>
      <c r="SOJ14" s="93"/>
      <c r="SOK14" s="93"/>
      <c r="SOL14" s="93"/>
      <c r="SOM14" s="93"/>
      <c r="SON14" s="93"/>
      <c r="SOO14" s="93"/>
      <c r="SOP14" s="93"/>
      <c r="SOQ14" s="93"/>
      <c r="SOR14" s="93"/>
      <c r="SOS14" s="93"/>
      <c r="SOT14" s="93"/>
      <c r="SOU14" s="93"/>
      <c r="SOV14" s="93"/>
      <c r="SOW14" s="93"/>
      <c r="SOX14" s="93"/>
      <c r="SOY14" s="93"/>
      <c r="SOZ14" s="93"/>
      <c r="SPA14" s="93"/>
      <c r="SPB14" s="93"/>
      <c r="SPC14" s="93"/>
      <c r="SPD14" s="93"/>
      <c r="SPE14" s="93"/>
      <c r="SPF14" s="93"/>
      <c r="SPG14" s="93"/>
      <c r="SPH14" s="93"/>
      <c r="SPI14" s="93"/>
      <c r="SPJ14" s="93"/>
      <c r="SPK14" s="93"/>
      <c r="SPL14" s="93"/>
      <c r="SPM14" s="93"/>
      <c r="SPN14" s="93"/>
      <c r="SPO14" s="93"/>
      <c r="SPP14" s="93"/>
      <c r="SPQ14" s="93"/>
      <c r="SPR14" s="93"/>
      <c r="SPS14" s="93"/>
      <c r="SPT14" s="93"/>
      <c r="SPU14" s="93"/>
      <c r="SPV14" s="93"/>
      <c r="SPW14" s="93"/>
      <c r="SPX14" s="93"/>
      <c r="SPY14" s="93"/>
      <c r="SPZ14" s="93"/>
      <c r="SQA14" s="93"/>
      <c r="SQB14" s="93"/>
      <c r="SQC14" s="93"/>
      <c r="SQD14" s="93"/>
      <c r="SQE14" s="93"/>
      <c r="SQF14" s="93"/>
      <c r="SQG14" s="93"/>
      <c r="SQH14" s="93"/>
      <c r="SQI14" s="93"/>
      <c r="SQJ14" s="93"/>
      <c r="SQK14" s="93"/>
      <c r="SQL14" s="93"/>
      <c r="SQM14" s="93"/>
      <c r="SQN14" s="93"/>
      <c r="SQO14" s="93"/>
      <c r="SQP14" s="93"/>
      <c r="SQQ14" s="93"/>
      <c r="SQR14" s="93"/>
      <c r="SQS14" s="93"/>
      <c r="SQT14" s="93"/>
      <c r="SQU14" s="93"/>
      <c r="SQV14" s="93"/>
      <c r="SQW14" s="93"/>
      <c r="SQX14" s="93"/>
      <c r="SQY14" s="93"/>
      <c r="SQZ14" s="93"/>
      <c r="SRA14" s="93"/>
      <c r="SRB14" s="93"/>
      <c r="SRC14" s="93"/>
      <c r="SRD14" s="93"/>
      <c r="SRE14" s="93"/>
      <c r="SRF14" s="93"/>
      <c r="SRG14" s="93"/>
      <c r="SRH14" s="93"/>
      <c r="SRI14" s="93"/>
      <c r="SRJ14" s="93"/>
      <c r="SRK14" s="93"/>
      <c r="SRL14" s="93"/>
      <c r="SRM14" s="93"/>
      <c r="SRN14" s="93"/>
      <c r="SRO14" s="93"/>
      <c r="SRP14" s="93"/>
      <c r="SRQ14" s="93"/>
      <c r="SRR14" s="93"/>
      <c r="SRS14" s="93"/>
      <c r="SRT14" s="93"/>
      <c r="SRU14" s="93"/>
      <c r="SRV14" s="93"/>
      <c r="SRW14" s="93"/>
      <c r="SRX14" s="93"/>
      <c r="SRY14" s="93"/>
      <c r="SRZ14" s="93"/>
      <c r="SSA14" s="93"/>
      <c r="SSB14" s="93"/>
      <c r="SSC14" s="93"/>
      <c r="SSD14" s="93"/>
      <c r="SSE14" s="93"/>
      <c r="SSF14" s="93"/>
      <c r="SSG14" s="93"/>
      <c r="SSH14" s="93"/>
      <c r="SSI14" s="93"/>
      <c r="SSJ14" s="93"/>
      <c r="SSK14" s="93"/>
      <c r="SSL14" s="93"/>
      <c r="SSM14" s="93"/>
      <c r="SSN14" s="93"/>
      <c r="SSO14" s="93"/>
      <c r="SSP14" s="93"/>
      <c r="SSQ14" s="93"/>
      <c r="SSR14" s="93"/>
      <c r="SSS14" s="93"/>
      <c r="SST14" s="93"/>
      <c r="SSU14" s="93"/>
      <c r="SSV14" s="93"/>
      <c r="SSW14" s="93"/>
      <c r="SSX14" s="93"/>
      <c r="SSY14" s="93"/>
      <c r="SSZ14" s="93"/>
      <c r="STA14" s="93"/>
      <c r="STB14" s="93"/>
      <c r="STC14" s="93"/>
      <c r="STD14" s="93"/>
      <c r="STE14" s="93"/>
      <c r="STF14" s="93"/>
      <c r="STG14" s="93"/>
      <c r="STH14" s="93"/>
      <c r="STI14" s="93"/>
      <c r="STJ14" s="93"/>
      <c r="STK14" s="93"/>
      <c r="STL14" s="93"/>
      <c r="STM14" s="93"/>
      <c r="STN14" s="93"/>
      <c r="STO14" s="93"/>
      <c r="STP14" s="93"/>
      <c r="STQ14" s="93"/>
      <c r="STR14" s="93"/>
      <c r="STS14" s="93"/>
      <c r="STT14" s="93"/>
      <c r="STU14" s="93"/>
      <c r="STV14" s="93"/>
      <c r="STW14" s="93"/>
      <c r="STX14" s="93"/>
      <c r="STY14" s="93"/>
      <c r="STZ14" s="93"/>
      <c r="SUA14" s="93"/>
      <c r="SUB14" s="93"/>
      <c r="SUC14" s="93"/>
      <c r="SUD14" s="93"/>
      <c r="SUE14" s="93"/>
      <c r="SUF14" s="93"/>
      <c r="SUG14" s="93"/>
      <c r="SUH14" s="93"/>
      <c r="SUI14" s="93"/>
      <c r="SUJ14" s="93"/>
      <c r="SUK14" s="93"/>
      <c r="SUL14" s="93"/>
      <c r="SUM14" s="93"/>
      <c r="SUN14" s="93"/>
      <c r="SUO14" s="93"/>
      <c r="SUP14" s="93"/>
      <c r="SUQ14" s="93"/>
      <c r="SUR14" s="93"/>
      <c r="SUS14" s="93"/>
      <c r="SUT14" s="93"/>
      <c r="SUU14" s="93"/>
      <c r="SUV14" s="93"/>
      <c r="SUW14" s="93"/>
      <c r="SUX14" s="93"/>
      <c r="SUY14" s="93"/>
      <c r="SUZ14" s="93"/>
      <c r="SVA14" s="93"/>
      <c r="SVB14" s="93"/>
      <c r="SVC14" s="93"/>
      <c r="SVD14" s="93"/>
      <c r="SVE14" s="93"/>
      <c r="SVF14" s="93"/>
      <c r="SVG14" s="93"/>
      <c r="SVH14" s="93"/>
      <c r="SVI14" s="93"/>
      <c r="SVJ14" s="93"/>
      <c r="SVK14" s="93"/>
      <c r="SVL14" s="93"/>
      <c r="SVM14" s="93"/>
      <c r="SVN14" s="93"/>
      <c r="SVO14" s="93"/>
      <c r="SVP14" s="93"/>
      <c r="SVQ14" s="93"/>
      <c r="SVR14" s="93"/>
      <c r="SVS14" s="93"/>
      <c r="SVT14" s="93"/>
      <c r="SVU14" s="93"/>
      <c r="SVV14" s="93"/>
      <c r="SVW14" s="93"/>
      <c r="SVX14" s="93"/>
      <c r="SVY14" s="93"/>
      <c r="SVZ14" s="93"/>
      <c r="SWA14" s="93"/>
      <c r="SWB14" s="93"/>
      <c r="SWC14" s="93"/>
      <c r="SWD14" s="93"/>
      <c r="SWE14" s="93"/>
      <c r="SWF14" s="93"/>
      <c r="SWG14" s="93"/>
      <c r="SWH14" s="93"/>
      <c r="SWI14" s="93"/>
      <c r="SWJ14" s="93"/>
      <c r="SWK14" s="93"/>
      <c r="SWL14" s="93"/>
      <c r="SWM14" s="93"/>
      <c r="SWN14" s="93"/>
      <c r="SWO14" s="93"/>
      <c r="SWP14" s="93"/>
      <c r="SWQ14" s="93"/>
      <c r="SWR14" s="93"/>
      <c r="SWS14" s="93"/>
      <c r="SWT14" s="93"/>
      <c r="SWU14" s="93"/>
      <c r="SWV14" s="93"/>
      <c r="SWW14" s="93"/>
      <c r="SWX14" s="93"/>
      <c r="SWY14" s="93"/>
      <c r="SWZ14" s="93"/>
      <c r="SXA14" s="93"/>
      <c r="SXB14" s="93"/>
      <c r="SXC14" s="93"/>
      <c r="SXD14" s="93"/>
      <c r="SXE14" s="93"/>
      <c r="SXF14" s="93"/>
      <c r="SXG14" s="93"/>
      <c r="SXH14" s="93"/>
      <c r="SXI14" s="93"/>
      <c r="SXJ14" s="93"/>
      <c r="SXK14" s="93"/>
      <c r="SXL14" s="93"/>
      <c r="SXM14" s="93"/>
      <c r="SXN14" s="93"/>
      <c r="SXO14" s="93"/>
      <c r="SXP14" s="93"/>
      <c r="SXQ14" s="93"/>
      <c r="SXR14" s="93"/>
      <c r="SXS14" s="93"/>
      <c r="SXT14" s="93"/>
      <c r="SXU14" s="93"/>
      <c r="SXV14" s="93"/>
      <c r="SXW14" s="93"/>
      <c r="SXX14" s="93"/>
      <c r="SXY14" s="93"/>
      <c r="SXZ14" s="93"/>
      <c r="SYA14" s="93"/>
      <c r="SYB14" s="93"/>
      <c r="SYC14" s="93"/>
      <c r="SYD14" s="93"/>
      <c r="SYE14" s="93"/>
      <c r="SYF14" s="93"/>
      <c r="SYG14" s="93"/>
      <c r="SYH14" s="93"/>
      <c r="SYI14" s="93"/>
      <c r="SYJ14" s="93"/>
      <c r="SYK14" s="93"/>
      <c r="SYL14" s="93"/>
      <c r="SYM14" s="93"/>
      <c r="SYN14" s="93"/>
      <c r="SYO14" s="93"/>
      <c r="SYP14" s="93"/>
      <c r="SYQ14" s="93"/>
      <c r="SYR14" s="93"/>
      <c r="SYS14" s="93"/>
      <c r="SYT14" s="93"/>
      <c r="SYU14" s="93"/>
      <c r="SYV14" s="93"/>
      <c r="SYW14" s="93"/>
      <c r="SYX14" s="93"/>
      <c r="SYY14" s="93"/>
      <c r="SYZ14" s="93"/>
      <c r="SZA14" s="93"/>
      <c r="SZB14" s="93"/>
      <c r="SZC14" s="93"/>
      <c r="SZD14" s="93"/>
      <c r="SZE14" s="93"/>
      <c r="SZF14" s="93"/>
      <c r="SZG14" s="93"/>
      <c r="SZH14" s="93"/>
      <c r="SZI14" s="93"/>
      <c r="SZJ14" s="93"/>
      <c r="SZK14" s="93"/>
      <c r="SZL14" s="93"/>
      <c r="SZM14" s="93"/>
      <c r="SZN14" s="93"/>
      <c r="SZO14" s="93"/>
      <c r="SZP14" s="93"/>
      <c r="SZQ14" s="93"/>
      <c r="SZR14" s="93"/>
      <c r="SZS14" s="93"/>
      <c r="SZT14" s="93"/>
      <c r="SZU14" s="93"/>
      <c r="SZV14" s="93"/>
      <c r="SZW14" s="93"/>
      <c r="SZX14" s="93"/>
      <c r="SZY14" s="93"/>
      <c r="SZZ14" s="93"/>
      <c r="TAA14" s="93"/>
      <c r="TAB14" s="93"/>
      <c r="TAC14" s="93"/>
      <c r="TAD14" s="93"/>
      <c r="TAE14" s="93"/>
      <c r="TAF14" s="93"/>
      <c r="TAG14" s="93"/>
      <c r="TAH14" s="93"/>
      <c r="TAI14" s="93"/>
      <c r="TAJ14" s="93"/>
      <c r="TAK14" s="93"/>
      <c r="TAL14" s="93"/>
      <c r="TAM14" s="93"/>
      <c r="TAN14" s="93"/>
      <c r="TAO14" s="93"/>
      <c r="TAP14" s="93"/>
      <c r="TAQ14" s="93"/>
      <c r="TAR14" s="93"/>
      <c r="TAS14" s="93"/>
      <c r="TAT14" s="93"/>
      <c r="TAU14" s="93"/>
      <c r="TAV14" s="93"/>
      <c r="TAW14" s="93"/>
      <c r="TAX14" s="93"/>
      <c r="TAY14" s="93"/>
      <c r="TAZ14" s="93"/>
      <c r="TBA14" s="93"/>
      <c r="TBB14" s="93"/>
      <c r="TBC14" s="93"/>
      <c r="TBD14" s="93"/>
      <c r="TBE14" s="93"/>
      <c r="TBF14" s="93"/>
      <c r="TBG14" s="93"/>
      <c r="TBH14" s="93"/>
      <c r="TBI14" s="93"/>
      <c r="TBJ14" s="93"/>
      <c r="TBK14" s="93"/>
      <c r="TBL14" s="93"/>
      <c r="TBM14" s="93"/>
      <c r="TBN14" s="93"/>
      <c r="TBO14" s="93"/>
      <c r="TBP14" s="93"/>
      <c r="TBQ14" s="93"/>
      <c r="TBR14" s="93"/>
      <c r="TBS14" s="93"/>
      <c r="TBT14" s="93"/>
      <c r="TBU14" s="93"/>
      <c r="TBV14" s="93"/>
      <c r="TBW14" s="93"/>
      <c r="TBX14" s="93"/>
      <c r="TBY14" s="93"/>
      <c r="TBZ14" s="93"/>
      <c r="TCA14" s="93"/>
      <c r="TCB14" s="93"/>
      <c r="TCC14" s="93"/>
      <c r="TCD14" s="93"/>
      <c r="TCE14" s="93"/>
      <c r="TCF14" s="93"/>
      <c r="TCG14" s="93"/>
      <c r="TCH14" s="93"/>
      <c r="TCI14" s="93"/>
      <c r="TCJ14" s="93"/>
      <c r="TCK14" s="93"/>
      <c r="TCL14" s="93"/>
      <c r="TCM14" s="93"/>
      <c r="TCN14" s="93"/>
      <c r="TCO14" s="93"/>
      <c r="TCP14" s="93"/>
      <c r="TCQ14" s="93"/>
      <c r="TCR14" s="93"/>
      <c r="TCS14" s="93"/>
      <c r="TCT14" s="93"/>
      <c r="TCU14" s="93"/>
      <c r="TCV14" s="93"/>
      <c r="TCW14" s="93"/>
      <c r="TCX14" s="93"/>
      <c r="TCY14" s="93"/>
      <c r="TCZ14" s="93"/>
      <c r="TDA14" s="93"/>
      <c r="TDB14" s="93"/>
      <c r="TDC14" s="93"/>
      <c r="TDD14" s="93"/>
      <c r="TDE14" s="93"/>
      <c r="TDF14" s="93"/>
      <c r="TDG14" s="93"/>
      <c r="TDH14" s="93"/>
      <c r="TDI14" s="93"/>
      <c r="TDJ14" s="93"/>
      <c r="TDK14" s="93"/>
      <c r="TDL14" s="93"/>
      <c r="TDM14" s="93"/>
      <c r="TDN14" s="93"/>
      <c r="TDO14" s="93"/>
      <c r="TDP14" s="93"/>
      <c r="TDQ14" s="93"/>
      <c r="TDR14" s="93"/>
      <c r="TDS14" s="93"/>
      <c r="TDT14" s="93"/>
      <c r="TDU14" s="93"/>
      <c r="TDV14" s="93"/>
      <c r="TDW14" s="93"/>
      <c r="TDX14" s="93"/>
      <c r="TDY14" s="93"/>
      <c r="TDZ14" s="93"/>
      <c r="TEA14" s="93"/>
      <c r="TEB14" s="93"/>
      <c r="TEC14" s="93"/>
      <c r="TED14" s="93"/>
      <c r="TEE14" s="93"/>
      <c r="TEF14" s="93"/>
      <c r="TEG14" s="93"/>
      <c r="TEH14" s="93"/>
      <c r="TEI14" s="93"/>
      <c r="TEJ14" s="93"/>
      <c r="TEK14" s="93"/>
      <c r="TEL14" s="93"/>
      <c r="TEM14" s="93"/>
      <c r="TEN14" s="93"/>
      <c r="TEO14" s="93"/>
      <c r="TEP14" s="93"/>
      <c r="TEQ14" s="93"/>
      <c r="TER14" s="93"/>
      <c r="TES14" s="93"/>
      <c r="TET14" s="93"/>
      <c r="TEU14" s="93"/>
      <c r="TEV14" s="93"/>
      <c r="TEW14" s="93"/>
      <c r="TEX14" s="93"/>
      <c r="TEY14" s="93"/>
      <c r="TEZ14" s="93"/>
      <c r="TFA14" s="93"/>
      <c r="TFB14" s="93"/>
      <c r="TFC14" s="93"/>
      <c r="TFD14" s="93"/>
      <c r="TFE14" s="93"/>
      <c r="TFF14" s="93"/>
      <c r="TFG14" s="93"/>
      <c r="TFH14" s="93"/>
      <c r="TFI14" s="93"/>
      <c r="TFJ14" s="93"/>
      <c r="TFK14" s="93"/>
      <c r="TFL14" s="93"/>
      <c r="TFM14" s="93"/>
      <c r="TFN14" s="93"/>
      <c r="TFO14" s="93"/>
      <c r="TFP14" s="93"/>
      <c r="TFQ14" s="93"/>
      <c r="TFR14" s="93"/>
      <c r="TFS14" s="93"/>
      <c r="TFT14" s="93"/>
      <c r="TFU14" s="93"/>
      <c r="TFV14" s="93"/>
      <c r="TFW14" s="93"/>
      <c r="TFX14" s="93"/>
      <c r="TFY14" s="93"/>
      <c r="TFZ14" s="93"/>
      <c r="TGA14" s="93"/>
      <c r="TGB14" s="93"/>
      <c r="TGC14" s="93"/>
      <c r="TGD14" s="93"/>
      <c r="TGE14" s="93"/>
      <c r="TGF14" s="93"/>
      <c r="TGG14" s="93"/>
      <c r="TGH14" s="93"/>
      <c r="TGI14" s="93"/>
      <c r="TGJ14" s="93"/>
      <c r="TGK14" s="93"/>
      <c r="TGL14" s="93"/>
      <c r="TGM14" s="93"/>
      <c r="TGN14" s="93"/>
      <c r="TGO14" s="93"/>
      <c r="TGP14" s="93"/>
      <c r="TGQ14" s="93"/>
      <c r="TGR14" s="93"/>
      <c r="TGS14" s="93"/>
      <c r="TGT14" s="93"/>
      <c r="TGU14" s="93"/>
      <c r="TGV14" s="93"/>
      <c r="TGW14" s="93"/>
      <c r="TGX14" s="93"/>
      <c r="TGY14" s="93"/>
      <c r="TGZ14" s="93"/>
      <c r="THA14" s="93"/>
      <c r="THB14" s="93"/>
      <c r="THC14" s="93"/>
      <c r="THD14" s="93"/>
      <c r="THE14" s="93"/>
      <c r="THF14" s="93"/>
      <c r="THG14" s="93"/>
      <c r="THH14" s="93"/>
      <c r="THI14" s="93"/>
      <c r="THJ14" s="93"/>
      <c r="THK14" s="93"/>
      <c r="THL14" s="93"/>
      <c r="THM14" s="93"/>
      <c r="THN14" s="93"/>
      <c r="THO14" s="93"/>
      <c r="THP14" s="93"/>
      <c r="THQ14" s="93"/>
      <c r="THR14" s="93"/>
      <c r="THS14" s="93"/>
      <c r="THT14" s="93"/>
      <c r="THU14" s="93"/>
      <c r="THV14" s="93"/>
      <c r="THW14" s="93"/>
      <c r="THX14" s="93"/>
      <c r="THY14" s="93"/>
      <c r="THZ14" s="93"/>
      <c r="TIA14" s="93"/>
      <c r="TIB14" s="93"/>
      <c r="TIC14" s="93"/>
      <c r="TID14" s="93"/>
      <c r="TIE14" s="93"/>
      <c r="TIF14" s="93"/>
      <c r="TIG14" s="93"/>
      <c r="TIH14" s="93"/>
      <c r="TII14" s="93"/>
      <c r="TIJ14" s="93"/>
      <c r="TIK14" s="93"/>
      <c r="TIL14" s="93"/>
      <c r="TIM14" s="93"/>
      <c r="TIN14" s="93"/>
      <c r="TIO14" s="93"/>
      <c r="TIP14" s="93"/>
      <c r="TIQ14" s="93"/>
      <c r="TIR14" s="93"/>
      <c r="TIS14" s="93"/>
      <c r="TIT14" s="93"/>
      <c r="TIU14" s="93"/>
      <c r="TIV14" s="93"/>
      <c r="TIW14" s="93"/>
      <c r="TIX14" s="93"/>
      <c r="TIY14" s="93"/>
      <c r="TIZ14" s="93"/>
      <c r="TJA14" s="93"/>
      <c r="TJB14" s="93"/>
      <c r="TJC14" s="93"/>
      <c r="TJD14" s="93"/>
      <c r="TJE14" s="93"/>
      <c r="TJF14" s="93"/>
      <c r="TJG14" s="93"/>
      <c r="TJH14" s="93"/>
      <c r="TJI14" s="93"/>
      <c r="TJJ14" s="93"/>
      <c r="TJK14" s="93"/>
      <c r="TJL14" s="93"/>
      <c r="TJM14" s="93"/>
      <c r="TJN14" s="93"/>
      <c r="TJO14" s="93"/>
      <c r="TJP14" s="93"/>
      <c r="TJQ14" s="93"/>
      <c r="TJR14" s="93"/>
      <c r="TJS14" s="93"/>
      <c r="TJT14" s="93"/>
      <c r="TJU14" s="93"/>
      <c r="TJV14" s="93"/>
      <c r="TJW14" s="93"/>
      <c r="TJX14" s="93"/>
      <c r="TJY14" s="93"/>
      <c r="TJZ14" s="93"/>
      <c r="TKA14" s="93"/>
      <c r="TKB14" s="93"/>
      <c r="TKC14" s="93"/>
      <c r="TKD14" s="93"/>
      <c r="TKE14" s="93"/>
      <c r="TKF14" s="93"/>
      <c r="TKG14" s="93"/>
      <c r="TKH14" s="93"/>
      <c r="TKI14" s="93"/>
      <c r="TKJ14" s="93"/>
      <c r="TKK14" s="93"/>
      <c r="TKL14" s="93"/>
      <c r="TKM14" s="93"/>
      <c r="TKN14" s="93"/>
      <c r="TKO14" s="93"/>
      <c r="TKP14" s="93"/>
      <c r="TKQ14" s="93"/>
      <c r="TKR14" s="93"/>
      <c r="TKS14" s="93"/>
      <c r="TKT14" s="93"/>
      <c r="TKU14" s="93"/>
      <c r="TKV14" s="93"/>
      <c r="TKW14" s="93"/>
      <c r="TKX14" s="93"/>
      <c r="TKY14" s="93"/>
      <c r="TKZ14" s="93"/>
      <c r="TLA14" s="93"/>
      <c r="TLB14" s="93"/>
      <c r="TLC14" s="93"/>
      <c r="TLD14" s="93"/>
      <c r="TLE14" s="93"/>
      <c r="TLF14" s="93"/>
      <c r="TLG14" s="93"/>
      <c r="TLH14" s="93"/>
      <c r="TLI14" s="93"/>
      <c r="TLJ14" s="93"/>
      <c r="TLK14" s="93"/>
      <c r="TLL14" s="93"/>
      <c r="TLM14" s="93"/>
      <c r="TLN14" s="93"/>
      <c r="TLO14" s="93"/>
      <c r="TLP14" s="93"/>
      <c r="TLQ14" s="93"/>
      <c r="TLR14" s="93"/>
      <c r="TLS14" s="93"/>
      <c r="TLT14" s="93"/>
      <c r="TLU14" s="93"/>
      <c r="TLV14" s="93"/>
      <c r="TLW14" s="93"/>
      <c r="TLX14" s="93"/>
      <c r="TLY14" s="93"/>
      <c r="TLZ14" s="93"/>
      <c r="TMA14" s="93"/>
      <c r="TMB14" s="93"/>
      <c r="TMC14" s="93"/>
      <c r="TMD14" s="93"/>
      <c r="TME14" s="93"/>
      <c r="TMF14" s="93"/>
      <c r="TMG14" s="93"/>
      <c r="TMH14" s="93"/>
      <c r="TMI14" s="93"/>
      <c r="TMJ14" s="93"/>
      <c r="TMK14" s="93"/>
      <c r="TML14" s="93"/>
      <c r="TMM14" s="93"/>
      <c r="TMN14" s="93"/>
      <c r="TMO14" s="93"/>
      <c r="TMP14" s="93"/>
      <c r="TMQ14" s="93"/>
      <c r="TMR14" s="93"/>
      <c r="TMS14" s="93"/>
      <c r="TMT14" s="93"/>
      <c r="TMU14" s="93"/>
      <c r="TMV14" s="93"/>
      <c r="TMW14" s="93"/>
      <c r="TMX14" s="93"/>
      <c r="TMY14" s="93"/>
      <c r="TMZ14" s="93"/>
      <c r="TNA14" s="93"/>
      <c r="TNB14" s="93"/>
      <c r="TNC14" s="93"/>
      <c r="TND14" s="93"/>
      <c r="TNE14" s="93"/>
      <c r="TNF14" s="93"/>
      <c r="TNG14" s="93"/>
      <c r="TNH14" s="93"/>
      <c r="TNI14" s="93"/>
      <c r="TNJ14" s="93"/>
      <c r="TNK14" s="93"/>
      <c r="TNL14" s="93"/>
      <c r="TNM14" s="93"/>
      <c r="TNN14" s="93"/>
      <c r="TNO14" s="93"/>
      <c r="TNP14" s="93"/>
      <c r="TNQ14" s="93"/>
      <c r="TNR14" s="93"/>
      <c r="TNS14" s="93"/>
      <c r="TNT14" s="93"/>
      <c r="TNU14" s="93"/>
      <c r="TNV14" s="93"/>
      <c r="TNW14" s="93"/>
      <c r="TNX14" s="93"/>
      <c r="TNY14" s="93"/>
      <c r="TNZ14" s="93"/>
      <c r="TOA14" s="93"/>
      <c r="TOB14" s="93"/>
      <c r="TOC14" s="93"/>
      <c r="TOD14" s="93"/>
      <c r="TOE14" s="93"/>
      <c r="TOF14" s="93"/>
      <c r="TOG14" s="93"/>
      <c r="TOH14" s="93"/>
      <c r="TOI14" s="93"/>
      <c r="TOJ14" s="93"/>
      <c r="TOK14" s="93"/>
      <c r="TOL14" s="93"/>
      <c r="TOM14" s="93"/>
      <c r="TON14" s="93"/>
      <c r="TOO14" s="93"/>
      <c r="TOP14" s="93"/>
      <c r="TOQ14" s="93"/>
      <c r="TOR14" s="93"/>
      <c r="TOS14" s="93"/>
      <c r="TOT14" s="93"/>
      <c r="TOU14" s="93"/>
      <c r="TOV14" s="93"/>
      <c r="TOW14" s="93"/>
      <c r="TOX14" s="93"/>
      <c r="TOY14" s="93"/>
      <c r="TOZ14" s="93"/>
      <c r="TPA14" s="93"/>
      <c r="TPB14" s="93"/>
      <c r="TPC14" s="93"/>
      <c r="TPD14" s="93"/>
      <c r="TPE14" s="93"/>
      <c r="TPF14" s="93"/>
      <c r="TPG14" s="93"/>
      <c r="TPH14" s="93"/>
      <c r="TPI14" s="93"/>
      <c r="TPJ14" s="93"/>
      <c r="TPK14" s="93"/>
      <c r="TPL14" s="93"/>
      <c r="TPM14" s="93"/>
      <c r="TPN14" s="93"/>
      <c r="TPO14" s="93"/>
      <c r="TPP14" s="93"/>
      <c r="TPQ14" s="93"/>
      <c r="TPR14" s="93"/>
      <c r="TPS14" s="93"/>
      <c r="TPT14" s="93"/>
      <c r="TPU14" s="93"/>
      <c r="TPV14" s="93"/>
      <c r="TPW14" s="93"/>
      <c r="TPX14" s="93"/>
      <c r="TPY14" s="93"/>
      <c r="TPZ14" s="93"/>
      <c r="TQA14" s="93"/>
      <c r="TQB14" s="93"/>
      <c r="TQC14" s="93"/>
      <c r="TQD14" s="93"/>
      <c r="TQE14" s="93"/>
      <c r="TQF14" s="93"/>
      <c r="TQG14" s="93"/>
      <c r="TQH14" s="93"/>
      <c r="TQI14" s="93"/>
      <c r="TQJ14" s="93"/>
      <c r="TQK14" s="93"/>
      <c r="TQL14" s="93"/>
      <c r="TQM14" s="93"/>
      <c r="TQN14" s="93"/>
      <c r="TQO14" s="93"/>
      <c r="TQP14" s="93"/>
      <c r="TQQ14" s="93"/>
      <c r="TQR14" s="93"/>
      <c r="TQS14" s="93"/>
      <c r="TQT14" s="93"/>
      <c r="TQU14" s="93"/>
      <c r="TQV14" s="93"/>
      <c r="TQW14" s="93"/>
      <c r="TQX14" s="93"/>
      <c r="TQY14" s="93"/>
      <c r="TQZ14" s="93"/>
      <c r="TRA14" s="93"/>
      <c r="TRB14" s="93"/>
      <c r="TRC14" s="93"/>
      <c r="TRD14" s="93"/>
      <c r="TRE14" s="93"/>
      <c r="TRF14" s="93"/>
      <c r="TRG14" s="93"/>
      <c r="TRH14" s="93"/>
      <c r="TRI14" s="93"/>
      <c r="TRJ14" s="93"/>
      <c r="TRK14" s="93"/>
      <c r="TRL14" s="93"/>
      <c r="TRM14" s="93"/>
      <c r="TRN14" s="93"/>
      <c r="TRO14" s="93"/>
      <c r="TRP14" s="93"/>
      <c r="TRQ14" s="93"/>
      <c r="TRR14" s="93"/>
      <c r="TRS14" s="93"/>
      <c r="TRT14" s="93"/>
      <c r="TRU14" s="93"/>
      <c r="TRV14" s="93"/>
      <c r="TRW14" s="93"/>
      <c r="TRX14" s="93"/>
      <c r="TRY14" s="93"/>
      <c r="TRZ14" s="93"/>
      <c r="TSA14" s="93"/>
      <c r="TSB14" s="93"/>
      <c r="TSC14" s="93"/>
      <c r="TSD14" s="93"/>
      <c r="TSE14" s="93"/>
      <c r="TSF14" s="93"/>
      <c r="TSG14" s="93"/>
      <c r="TSH14" s="93"/>
      <c r="TSI14" s="93"/>
      <c r="TSJ14" s="93"/>
      <c r="TSK14" s="93"/>
      <c r="TSL14" s="93"/>
      <c r="TSM14" s="93"/>
      <c r="TSN14" s="93"/>
      <c r="TSO14" s="93"/>
      <c r="TSP14" s="93"/>
      <c r="TSQ14" s="93"/>
      <c r="TSR14" s="93"/>
      <c r="TSS14" s="93"/>
      <c r="TST14" s="93"/>
      <c r="TSU14" s="93"/>
      <c r="TSV14" s="93"/>
      <c r="TSW14" s="93"/>
      <c r="TSX14" s="93"/>
      <c r="TSY14" s="93"/>
      <c r="TSZ14" s="93"/>
      <c r="TTA14" s="93"/>
      <c r="TTB14" s="93"/>
      <c r="TTC14" s="93"/>
      <c r="TTD14" s="93"/>
      <c r="TTE14" s="93"/>
      <c r="TTF14" s="93"/>
      <c r="TTG14" s="93"/>
      <c r="TTH14" s="93"/>
      <c r="TTI14" s="93"/>
      <c r="TTJ14" s="93"/>
      <c r="TTK14" s="93"/>
      <c r="TTL14" s="93"/>
      <c r="TTM14" s="93"/>
      <c r="TTN14" s="93"/>
      <c r="TTO14" s="93"/>
      <c r="TTP14" s="93"/>
      <c r="TTQ14" s="93"/>
      <c r="TTR14" s="93"/>
      <c r="TTS14" s="93"/>
      <c r="TTT14" s="93"/>
      <c r="TTU14" s="93"/>
      <c r="TTV14" s="93"/>
      <c r="TTW14" s="93"/>
      <c r="TTX14" s="93"/>
      <c r="TTY14" s="93"/>
      <c r="TTZ14" s="93"/>
      <c r="TUA14" s="93"/>
      <c r="TUB14" s="93"/>
      <c r="TUC14" s="93"/>
      <c r="TUD14" s="93"/>
      <c r="TUE14" s="93"/>
      <c r="TUF14" s="93"/>
      <c r="TUG14" s="93"/>
      <c r="TUH14" s="93"/>
      <c r="TUI14" s="93"/>
      <c r="TUJ14" s="93"/>
      <c r="TUK14" s="93"/>
      <c r="TUL14" s="93"/>
      <c r="TUM14" s="93"/>
      <c r="TUN14" s="93"/>
      <c r="TUO14" s="93"/>
      <c r="TUP14" s="93"/>
      <c r="TUQ14" s="93"/>
      <c r="TUR14" s="93"/>
      <c r="TUS14" s="93"/>
      <c r="TUT14" s="93"/>
      <c r="TUU14" s="93"/>
      <c r="TUV14" s="93"/>
      <c r="TUW14" s="93"/>
      <c r="TUX14" s="93"/>
      <c r="TUY14" s="93"/>
      <c r="TUZ14" s="93"/>
      <c r="TVA14" s="93"/>
      <c r="TVB14" s="93"/>
      <c r="TVC14" s="93"/>
      <c r="TVD14" s="93"/>
      <c r="TVE14" s="93"/>
      <c r="TVF14" s="93"/>
      <c r="TVG14" s="93"/>
      <c r="TVH14" s="93"/>
      <c r="TVI14" s="93"/>
      <c r="TVJ14" s="93"/>
      <c r="TVK14" s="93"/>
      <c r="TVL14" s="93"/>
      <c r="TVM14" s="93"/>
      <c r="TVN14" s="93"/>
      <c r="TVO14" s="93"/>
      <c r="TVP14" s="93"/>
      <c r="TVQ14" s="93"/>
      <c r="TVR14" s="93"/>
      <c r="TVS14" s="93"/>
      <c r="TVT14" s="93"/>
      <c r="TVU14" s="93"/>
      <c r="TVV14" s="93"/>
      <c r="TVW14" s="93"/>
      <c r="TVX14" s="93"/>
      <c r="TVY14" s="93"/>
      <c r="TVZ14" s="93"/>
      <c r="TWA14" s="93"/>
      <c r="TWB14" s="93"/>
      <c r="TWC14" s="93"/>
      <c r="TWD14" s="93"/>
      <c r="TWE14" s="93"/>
      <c r="TWF14" s="93"/>
      <c r="TWG14" s="93"/>
      <c r="TWH14" s="93"/>
      <c r="TWI14" s="93"/>
      <c r="TWJ14" s="93"/>
      <c r="TWK14" s="93"/>
      <c r="TWL14" s="93"/>
      <c r="TWM14" s="93"/>
      <c r="TWN14" s="93"/>
      <c r="TWO14" s="93"/>
      <c r="TWP14" s="93"/>
      <c r="TWQ14" s="93"/>
      <c r="TWR14" s="93"/>
      <c r="TWS14" s="93"/>
      <c r="TWT14" s="93"/>
      <c r="TWU14" s="93"/>
      <c r="TWV14" s="93"/>
      <c r="TWW14" s="93"/>
      <c r="TWX14" s="93"/>
      <c r="TWY14" s="93"/>
      <c r="TWZ14" s="93"/>
      <c r="TXA14" s="93"/>
      <c r="TXB14" s="93"/>
      <c r="TXC14" s="93"/>
      <c r="TXD14" s="93"/>
      <c r="TXE14" s="93"/>
      <c r="TXF14" s="93"/>
      <c r="TXG14" s="93"/>
      <c r="TXH14" s="93"/>
      <c r="TXI14" s="93"/>
      <c r="TXJ14" s="93"/>
      <c r="TXK14" s="93"/>
      <c r="TXL14" s="93"/>
      <c r="TXM14" s="93"/>
      <c r="TXN14" s="93"/>
      <c r="TXO14" s="93"/>
      <c r="TXP14" s="93"/>
      <c r="TXQ14" s="93"/>
      <c r="TXR14" s="93"/>
      <c r="TXS14" s="93"/>
      <c r="TXT14" s="93"/>
      <c r="TXU14" s="93"/>
      <c r="TXV14" s="93"/>
      <c r="TXW14" s="93"/>
      <c r="TXX14" s="93"/>
      <c r="TXY14" s="93"/>
      <c r="TXZ14" s="93"/>
      <c r="TYA14" s="93"/>
      <c r="TYB14" s="93"/>
      <c r="TYC14" s="93"/>
      <c r="TYD14" s="93"/>
      <c r="TYE14" s="93"/>
      <c r="TYF14" s="93"/>
      <c r="TYG14" s="93"/>
      <c r="TYH14" s="93"/>
      <c r="TYI14" s="93"/>
      <c r="TYJ14" s="93"/>
      <c r="TYK14" s="93"/>
      <c r="TYL14" s="93"/>
      <c r="TYM14" s="93"/>
      <c r="TYN14" s="93"/>
      <c r="TYO14" s="93"/>
      <c r="TYP14" s="93"/>
      <c r="TYQ14" s="93"/>
      <c r="TYR14" s="93"/>
      <c r="TYS14" s="93"/>
      <c r="TYT14" s="93"/>
      <c r="TYU14" s="93"/>
      <c r="TYV14" s="93"/>
      <c r="TYW14" s="93"/>
      <c r="TYX14" s="93"/>
      <c r="TYY14" s="93"/>
      <c r="TYZ14" s="93"/>
      <c r="TZA14" s="93"/>
      <c r="TZB14" s="93"/>
      <c r="TZC14" s="93"/>
      <c r="TZD14" s="93"/>
      <c r="TZE14" s="93"/>
      <c r="TZF14" s="93"/>
      <c r="TZG14" s="93"/>
      <c r="TZH14" s="93"/>
      <c r="TZI14" s="93"/>
      <c r="TZJ14" s="93"/>
      <c r="TZK14" s="93"/>
      <c r="TZL14" s="93"/>
      <c r="TZM14" s="93"/>
      <c r="TZN14" s="93"/>
      <c r="TZO14" s="93"/>
      <c r="TZP14" s="93"/>
      <c r="TZQ14" s="93"/>
      <c r="TZR14" s="93"/>
      <c r="TZS14" s="93"/>
      <c r="TZT14" s="93"/>
      <c r="TZU14" s="93"/>
      <c r="TZV14" s="93"/>
      <c r="TZW14" s="93"/>
      <c r="TZX14" s="93"/>
      <c r="TZY14" s="93"/>
      <c r="TZZ14" s="93"/>
      <c r="UAA14" s="93"/>
      <c r="UAB14" s="93"/>
      <c r="UAC14" s="93"/>
      <c r="UAD14" s="93"/>
      <c r="UAE14" s="93"/>
      <c r="UAF14" s="93"/>
      <c r="UAG14" s="93"/>
      <c r="UAH14" s="93"/>
      <c r="UAI14" s="93"/>
      <c r="UAJ14" s="93"/>
      <c r="UAK14" s="93"/>
      <c r="UAL14" s="93"/>
      <c r="UAM14" s="93"/>
      <c r="UAN14" s="93"/>
      <c r="UAO14" s="93"/>
      <c r="UAP14" s="93"/>
      <c r="UAQ14" s="93"/>
      <c r="UAR14" s="93"/>
      <c r="UAS14" s="93"/>
      <c r="UAT14" s="93"/>
      <c r="UAU14" s="93"/>
      <c r="UAV14" s="93"/>
      <c r="UAW14" s="93"/>
      <c r="UAX14" s="93"/>
      <c r="UAY14" s="93"/>
      <c r="UAZ14" s="93"/>
      <c r="UBA14" s="93"/>
      <c r="UBB14" s="93"/>
      <c r="UBC14" s="93"/>
      <c r="UBD14" s="93"/>
      <c r="UBE14" s="93"/>
      <c r="UBF14" s="93"/>
      <c r="UBG14" s="93"/>
      <c r="UBH14" s="93"/>
      <c r="UBI14" s="93"/>
      <c r="UBJ14" s="93"/>
      <c r="UBK14" s="93"/>
      <c r="UBL14" s="93"/>
      <c r="UBM14" s="93"/>
      <c r="UBN14" s="93"/>
      <c r="UBO14" s="93"/>
      <c r="UBP14" s="93"/>
      <c r="UBQ14" s="93"/>
      <c r="UBR14" s="93"/>
      <c r="UBS14" s="93"/>
      <c r="UBT14" s="93"/>
      <c r="UBU14" s="93"/>
      <c r="UBV14" s="93"/>
      <c r="UBW14" s="93"/>
      <c r="UBX14" s="93"/>
      <c r="UBY14" s="93"/>
      <c r="UBZ14" s="93"/>
      <c r="UCA14" s="93"/>
      <c r="UCB14" s="93"/>
      <c r="UCC14" s="93"/>
      <c r="UCD14" s="93"/>
      <c r="UCE14" s="93"/>
      <c r="UCF14" s="93"/>
      <c r="UCG14" s="93"/>
      <c r="UCH14" s="93"/>
      <c r="UCI14" s="93"/>
      <c r="UCJ14" s="93"/>
      <c r="UCK14" s="93"/>
      <c r="UCL14" s="93"/>
      <c r="UCM14" s="93"/>
      <c r="UCN14" s="93"/>
      <c r="UCO14" s="93"/>
      <c r="UCP14" s="93"/>
      <c r="UCQ14" s="93"/>
      <c r="UCR14" s="93"/>
      <c r="UCS14" s="93"/>
      <c r="UCT14" s="93"/>
      <c r="UCU14" s="93"/>
      <c r="UCV14" s="93"/>
      <c r="UCW14" s="93"/>
      <c r="UCX14" s="93"/>
      <c r="UCY14" s="93"/>
      <c r="UCZ14" s="93"/>
      <c r="UDA14" s="93"/>
      <c r="UDB14" s="93"/>
      <c r="UDC14" s="93"/>
      <c r="UDD14" s="93"/>
      <c r="UDE14" s="93"/>
      <c r="UDF14" s="93"/>
      <c r="UDG14" s="93"/>
      <c r="UDH14" s="93"/>
      <c r="UDI14" s="93"/>
      <c r="UDJ14" s="93"/>
      <c r="UDK14" s="93"/>
      <c r="UDL14" s="93"/>
      <c r="UDM14" s="93"/>
      <c r="UDN14" s="93"/>
      <c r="UDO14" s="93"/>
      <c r="UDP14" s="93"/>
      <c r="UDQ14" s="93"/>
      <c r="UDR14" s="93"/>
      <c r="UDS14" s="93"/>
      <c r="UDT14" s="93"/>
      <c r="UDU14" s="93"/>
      <c r="UDV14" s="93"/>
      <c r="UDW14" s="93"/>
      <c r="UDX14" s="93"/>
      <c r="UDY14" s="93"/>
      <c r="UDZ14" s="93"/>
      <c r="UEA14" s="93"/>
      <c r="UEB14" s="93"/>
      <c r="UEC14" s="93"/>
      <c r="UED14" s="93"/>
      <c r="UEE14" s="93"/>
      <c r="UEF14" s="93"/>
      <c r="UEG14" s="93"/>
      <c r="UEH14" s="93"/>
      <c r="UEI14" s="93"/>
      <c r="UEJ14" s="93"/>
      <c r="UEK14" s="93"/>
      <c r="UEL14" s="93"/>
      <c r="UEM14" s="93"/>
      <c r="UEN14" s="93"/>
      <c r="UEO14" s="93"/>
      <c r="UEP14" s="93"/>
      <c r="UEQ14" s="93"/>
      <c r="UER14" s="93"/>
      <c r="UES14" s="93"/>
      <c r="UET14" s="93"/>
      <c r="UEU14" s="93"/>
      <c r="UEV14" s="93"/>
      <c r="UEW14" s="93"/>
      <c r="UEX14" s="93"/>
      <c r="UEY14" s="93"/>
      <c r="UEZ14" s="93"/>
      <c r="UFA14" s="93"/>
      <c r="UFB14" s="93"/>
      <c r="UFC14" s="93"/>
      <c r="UFD14" s="93"/>
      <c r="UFE14" s="93"/>
      <c r="UFF14" s="93"/>
      <c r="UFG14" s="93"/>
      <c r="UFH14" s="93"/>
      <c r="UFI14" s="93"/>
      <c r="UFJ14" s="93"/>
      <c r="UFK14" s="93"/>
      <c r="UFL14" s="93"/>
      <c r="UFM14" s="93"/>
      <c r="UFN14" s="93"/>
      <c r="UFO14" s="93"/>
      <c r="UFP14" s="93"/>
      <c r="UFQ14" s="93"/>
      <c r="UFR14" s="93"/>
      <c r="UFS14" s="93"/>
      <c r="UFT14" s="93"/>
      <c r="UFU14" s="93"/>
      <c r="UFV14" s="93"/>
      <c r="UFW14" s="93"/>
      <c r="UFX14" s="93"/>
      <c r="UFY14" s="93"/>
      <c r="UFZ14" s="93"/>
      <c r="UGA14" s="93"/>
      <c r="UGB14" s="93"/>
      <c r="UGC14" s="93"/>
      <c r="UGD14" s="93"/>
      <c r="UGE14" s="93"/>
      <c r="UGF14" s="93"/>
      <c r="UGG14" s="93"/>
      <c r="UGH14" s="93"/>
      <c r="UGI14" s="93"/>
      <c r="UGJ14" s="93"/>
      <c r="UGK14" s="93"/>
      <c r="UGL14" s="93"/>
      <c r="UGM14" s="93"/>
      <c r="UGN14" s="93"/>
      <c r="UGO14" s="93"/>
      <c r="UGP14" s="93"/>
      <c r="UGQ14" s="93"/>
      <c r="UGR14" s="93"/>
      <c r="UGS14" s="93"/>
      <c r="UGT14" s="93"/>
      <c r="UGU14" s="93"/>
      <c r="UGV14" s="93"/>
      <c r="UGW14" s="93"/>
      <c r="UGX14" s="93"/>
      <c r="UGY14" s="93"/>
      <c r="UGZ14" s="93"/>
      <c r="UHA14" s="93"/>
      <c r="UHB14" s="93"/>
      <c r="UHC14" s="93"/>
      <c r="UHD14" s="93"/>
      <c r="UHE14" s="93"/>
      <c r="UHF14" s="93"/>
      <c r="UHG14" s="93"/>
      <c r="UHH14" s="93"/>
      <c r="UHI14" s="93"/>
      <c r="UHJ14" s="93"/>
      <c r="UHK14" s="93"/>
      <c r="UHL14" s="93"/>
      <c r="UHM14" s="93"/>
      <c r="UHN14" s="93"/>
      <c r="UHO14" s="93"/>
      <c r="UHP14" s="93"/>
      <c r="UHQ14" s="93"/>
      <c r="UHR14" s="93"/>
      <c r="UHS14" s="93"/>
      <c r="UHT14" s="93"/>
      <c r="UHU14" s="93"/>
      <c r="UHV14" s="93"/>
      <c r="UHW14" s="93"/>
      <c r="UHX14" s="93"/>
      <c r="UHY14" s="93"/>
      <c r="UHZ14" s="93"/>
      <c r="UIA14" s="93"/>
      <c r="UIB14" s="93"/>
      <c r="UIC14" s="93"/>
      <c r="UID14" s="93"/>
      <c r="UIE14" s="93"/>
      <c r="UIF14" s="93"/>
      <c r="UIG14" s="93"/>
      <c r="UIH14" s="93"/>
      <c r="UII14" s="93"/>
      <c r="UIJ14" s="93"/>
      <c r="UIK14" s="93"/>
      <c r="UIL14" s="93"/>
      <c r="UIM14" s="93"/>
      <c r="UIN14" s="93"/>
      <c r="UIO14" s="93"/>
      <c r="UIP14" s="93"/>
      <c r="UIQ14" s="93"/>
      <c r="UIR14" s="93"/>
      <c r="UIS14" s="93"/>
      <c r="UIT14" s="93"/>
      <c r="UIU14" s="93"/>
      <c r="UIV14" s="93"/>
      <c r="UIW14" s="93"/>
      <c r="UIX14" s="93"/>
      <c r="UIY14" s="93"/>
      <c r="UIZ14" s="93"/>
      <c r="UJA14" s="93"/>
      <c r="UJB14" s="93"/>
      <c r="UJC14" s="93"/>
      <c r="UJD14" s="93"/>
      <c r="UJE14" s="93"/>
      <c r="UJF14" s="93"/>
      <c r="UJG14" s="93"/>
      <c r="UJH14" s="93"/>
      <c r="UJI14" s="93"/>
      <c r="UJJ14" s="93"/>
      <c r="UJK14" s="93"/>
      <c r="UJL14" s="93"/>
      <c r="UJM14" s="93"/>
      <c r="UJN14" s="93"/>
      <c r="UJO14" s="93"/>
      <c r="UJP14" s="93"/>
      <c r="UJQ14" s="93"/>
      <c r="UJR14" s="93"/>
      <c r="UJS14" s="93"/>
      <c r="UJT14" s="93"/>
      <c r="UJU14" s="93"/>
      <c r="UJV14" s="93"/>
      <c r="UJW14" s="93"/>
      <c r="UJX14" s="93"/>
      <c r="UJY14" s="93"/>
      <c r="UJZ14" s="93"/>
      <c r="UKA14" s="93"/>
      <c r="UKB14" s="93"/>
      <c r="UKC14" s="93"/>
      <c r="UKD14" s="93"/>
      <c r="UKE14" s="93"/>
      <c r="UKF14" s="93"/>
      <c r="UKG14" s="93"/>
      <c r="UKH14" s="93"/>
      <c r="UKI14" s="93"/>
      <c r="UKJ14" s="93"/>
      <c r="UKK14" s="93"/>
      <c r="UKL14" s="93"/>
      <c r="UKM14" s="93"/>
      <c r="UKN14" s="93"/>
      <c r="UKO14" s="93"/>
      <c r="UKP14" s="93"/>
      <c r="UKQ14" s="93"/>
      <c r="UKR14" s="93"/>
      <c r="UKS14" s="93"/>
      <c r="UKT14" s="93"/>
      <c r="UKU14" s="93"/>
      <c r="UKV14" s="93"/>
      <c r="UKW14" s="93"/>
      <c r="UKX14" s="93"/>
      <c r="UKY14" s="93"/>
      <c r="UKZ14" s="93"/>
      <c r="ULA14" s="93"/>
      <c r="ULB14" s="93"/>
      <c r="ULC14" s="93"/>
      <c r="ULD14" s="93"/>
      <c r="ULE14" s="93"/>
      <c r="ULF14" s="93"/>
      <c r="ULG14" s="93"/>
      <c r="ULH14" s="93"/>
      <c r="ULI14" s="93"/>
      <c r="ULJ14" s="93"/>
      <c r="ULK14" s="93"/>
      <c r="ULL14" s="93"/>
      <c r="ULM14" s="93"/>
      <c r="ULN14" s="93"/>
      <c r="ULO14" s="93"/>
      <c r="ULP14" s="93"/>
      <c r="ULQ14" s="93"/>
      <c r="ULR14" s="93"/>
      <c r="ULS14" s="93"/>
      <c r="ULT14" s="93"/>
      <c r="ULU14" s="93"/>
      <c r="ULV14" s="93"/>
      <c r="ULW14" s="93"/>
      <c r="ULX14" s="93"/>
      <c r="ULY14" s="93"/>
      <c r="ULZ14" s="93"/>
      <c r="UMA14" s="93"/>
      <c r="UMB14" s="93"/>
      <c r="UMC14" s="93"/>
      <c r="UMD14" s="93"/>
      <c r="UME14" s="93"/>
      <c r="UMF14" s="93"/>
      <c r="UMG14" s="93"/>
      <c r="UMH14" s="93"/>
      <c r="UMI14" s="93"/>
      <c r="UMJ14" s="93"/>
      <c r="UMK14" s="93"/>
      <c r="UML14" s="93"/>
      <c r="UMM14" s="93"/>
      <c r="UMN14" s="93"/>
      <c r="UMO14" s="93"/>
      <c r="UMP14" s="93"/>
      <c r="UMQ14" s="93"/>
      <c r="UMR14" s="93"/>
      <c r="UMS14" s="93"/>
      <c r="UMT14" s="93"/>
      <c r="UMU14" s="93"/>
      <c r="UMV14" s="93"/>
      <c r="UMW14" s="93"/>
      <c r="UMX14" s="93"/>
      <c r="UMY14" s="93"/>
      <c r="UMZ14" s="93"/>
      <c r="UNA14" s="93"/>
      <c r="UNB14" s="93"/>
      <c r="UNC14" s="93"/>
      <c r="UND14" s="93"/>
      <c r="UNE14" s="93"/>
      <c r="UNF14" s="93"/>
      <c r="UNG14" s="93"/>
      <c r="UNH14" s="93"/>
      <c r="UNI14" s="93"/>
      <c r="UNJ14" s="93"/>
      <c r="UNK14" s="93"/>
      <c r="UNL14" s="93"/>
      <c r="UNM14" s="93"/>
      <c r="UNN14" s="93"/>
      <c r="UNO14" s="93"/>
      <c r="UNP14" s="93"/>
      <c r="UNQ14" s="93"/>
      <c r="UNR14" s="93"/>
      <c r="UNS14" s="93"/>
      <c r="UNT14" s="93"/>
      <c r="UNU14" s="93"/>
      <c r="UNV14" s="93"/>
      <c r="UNW14" s="93"/>
      <c r="UNX14" s="93"/>
      <c r="UNY14" s="93"/>
      <c r="UNZ14" s="93"/>
      <c r="UOA14" s="93"/>
      <c r="UOB14" s="93"/>
      <c r="UOC14" s="93"/>
      <c r="UOD14" s="93"/>
      <c r="UOE14" s="93"/>
      <c r="UOF14" s="93"/>
      <c r="UOG14" s="93"/>
      <c r="UOH14" s="93"/>
      <c r="UOI14" s="93"/>
      <c r="UOJ14" s="93"/>
      <c r="UOK14" s="93"/>
      <c r="UOL14" s="93"/>
      <c r="UOM14" s="93"/>
      <c r="UON14" s="93"/>
      <c r="UOO14" s="93"/>
      <c r="UOP14" s="93"/>
      <c r="UOQ14" s="93"/>
      <c r="UOR14" s="93"/>
      <c r="UOS14" s="93"/>
      <c r="UOT14" s="93"/>
      <c r="UOU14" s="93"/>
      <c r="UOV14" s="93"/>
      <c r="UOW14" s="93"/>
      <c r="UOX14" s="93"/>
      <c r="UOY14" s="93"/>
      <c r="UOZ14" s="93"/>
      <c r="UPA14" s="93"/>
      <c r="UPB14" s="93"/>
      <c r="UPC14" s="93"/>
      <c r="UPD14" s="93"/>
      <c r="UPE14" s="93"/>
      <c r="UPF14" s="93"/>
      <c r="UPG14" s="93"/>
      <c r="UPH14" s="93"/>
      <c r="UPI14" s="93"/>
      <c r="UPJ14" s="93"/>
      <c r="UPK14" s="93"/>
      <c r="UPL14" s="93"/>
      <c r="UPM14" s="93"/>
      <c r="UPN14" s="93"/>
      <c r="UPO14" s="93"/>
      <c r="UPP14" s="93"/>
      <c r="UPQ14" s="93"/>
      <c r="UPR14" s="93"/>
      <c r="UPS14" s="93"/>
      <c r="UPT14" s="93"/>
      <c r="UPU14" s="93"/>
      <c r="UPV14" s="93"/>
      <c r="UPW14" s="93"/>
      <c r="UPX14" s="93"/>
      <c r="UPY14" s="93"/>
      <c r="UPZ14" s="93"/>
      <c r="UQA14" s="93"/>
      <c r="UQB14" s="93"/>
      <c r="UQC14" s="93"/>
      <c r="UQD14" s="93"/>
      <c r="UQE14" s="93"/>
      <c r="UQF14" s="93"/>
      <c r="UQG14" s="93"/>
      <c r="UQH14" s="93"/>
      <c r="UQI14" s="93"/>
      <c r="UQJ14" s="93"/>
      <c r="UQK14" s="93"/>
      <c r="UQL14" s="93"/>
      <c r="UQM14" s="93"/>
      <c r="UQN14" s="93"/>
      <c r="UQO14" s="93"/>
      <c r="UQP14" s="93"/>
      <c r="UQQ14" s="93"/>
      <c r="UQR14" s="93"/>
      <c r="UQS14" s="93"/>
      <c r="UQT14" s="93"/>
      <c r="UQU14" s="93"/>
      <c r="UQV14" s="93"/>
      <c r="UQW14" s="93"/>
      <c r="UQX14" s="93"/>
      <c r="UQY14" s="93"/>
      <c r="UQZ14" s="93"/>
      <c r="URA14" s="93"/>
      <c r="URB14" s="93"/>
      <c r="URC14" s="93"/>
      <c r="URD14" s="93"/>
      <c r="URE14" s="93"/>
      <c r="URF14" s="93"/>
      <c r="URG14" s="93"/>
      <c r="URH14" s="93"/>
      <c r="URI14" s="93"/>
      <c r="URJ14" s="93"/>
      <c r="URK14" s="93"/>
      <c r="URL14" s="93"/>
      <c r="URM14" s="93"/>
      <c r="URN14" s="93"/>
      <c r="URO14" s="93"/>
      <c r="URP14" s="93"/>
      <c r="URQ14" s="93"/>
      <c r="URR14" s="93"/>
      <c r="URS14" s="93"/>
      <c r="URT14" s="93"/>
      <c r="URU14" s="93"/>
      <c r="URV14" s="93"/>
      <c r="URW14" s="93"/>
      <c r="URX14" s="93"/>
      <c r="URY14" s="93"/>
      <c r="URZ14" s="93"/>
      <c r="USA14" s="93"/>
      <c r="USB14" s="93"/>
      <c r="USC14" s="93"/>
      <c r="USD14" s="93"/>
      <c r="USE14" s="93"/>
      <c r="USF14" s="93"/>
      <c r="USG14" s="93"/>
      <c r="USH14" s="93"/>
      <c r="USI14" s="93"/>
      <c r="USJ14" s="93"/>
      <c r="USK14" s="93"/>
      <c r="USL14" s="93"/>
      <c r="USM14" s="93"/>
      <c r="USN14" s="93"/>
      <c r="USO14" s="93"/>
      <c r="USP14" s="93"/>
      <c r="USQ14" s="93"/>
      <c r="USR14" s="93"/>
      <c r="USS14" s="93"/>
      <c r="UST14" s="93"/>
      <c r="USU14" s="93"/>
      <c r="USV14" s="93"/>
      <c r="USW14" s="93"/>
      <c r="USX14" s="93"/>
      <c r="USY14" s="93"/>
      <c r="USZ14" s="93"/>
      <c r="UTA14" s="93"/>
      <c r="UTB14" s="93"/>
      <c r="UTC14" s="93"/>
      <c r="UTD14" s="93"/>
      <c r="UTE14" s="93"/>
      <c r="UTF14" s="93"/>
      <c r="UTG14" s="93"/>
      <c r="UTH14" s="93"/>
      <c r="UTI14" s="93"/>
      <c r="UTJ14" s="93"/>
      <c r="UTK14" s="93"/>
      <c r="UTL14" s="93"/>
      <c r="UTM14" s="93"/>
      <c r="UTN14" s="93"/>
      <c r="UTO14" s="93"/>
      <c r="UTP14" s="93"/>
      <c r="UTQ14" s="93"/>
      <c r="UTR14" s="93"/>
      <c r="UTS14" s="93"/>
      <c r="UTT14" s="93"/>
      <c r="UTU14" s="93"/>
      <c r="UTV14" s="93"/>
      <c r="UTW14" s="93"/>
      <c r="UTX14" s="93"/>
      <c r="UTY14" s="93"/>
      <c r="UTZ14" s="93"/>
      <c r="UUA14" s="93"/>
      <c r="UUB14" s="93"/>
      <c r="UUC14" s="93"/>
      <c r="UUD14" s="93"/>
      <c r="UUE14" s="93"/>
      <c r="UUF14" s="93"/>
      <c r="UUG14" s="93"/>
      <c r="UUH14" s="93"/>
      <c r="UUI14" s="93"/>
      <c r="UUJ14" s="93"/>
      <c r="UUK14" s="93"/>
      <c r="UUL14" s="93"/>
      <c r="UUM14" s="93"/>
      <c r="UUN14" s="93"/>
      <c r="UUO14" s="93"/>
      <c r="UUP14" s="93"/>
      <c r="UUQ14" s="93"/>
      <c r="UUR14" s="93"/>
      <c r="UUS14" s="93"/>
      <c r="UUT14" s="93"/>
      <c r="UUU14" s="93"/>
      <c r="UUV14" s="93"/>
      <c r="UUW14" s="93"/>
      <c r="UUX14" s="93"/>
      <c r="UUY14" s="93"/>
      <c r="UUZ14" s="93"/>
      <c r="UVA14" s="93"/>
      <c r="UVB14" s="93"/>
      <c r="UVC14" s="93"/>
      <c r="UVD14" s="93"/>
      <c r="UVE14" s="93"/>
      <c r="UVF14" s="93"/>
      <c r="UVG14" s="93"/>
      <c r="UVH14" s="93"/>
      <c r="UVI14" s="93"/>
      <c r="UVJ14" s="93"/>
      <c r="UVK14" s="93"/>
      <c r="UVL14" s="93"/>
      <c r="UVM14" s="93"/>
      <c r="UVN14" s="93"/>
      <c r="UVO14" s="93"/>
      <c r="UVP14" s="93"/>
      <c r="UVQ14" s="93"/>
      <c r="UVR14" s="93"/>
      <c r="UVS14" s="93"/>
      <c r="UVT14" s="93"/>
      <c r="UVU14" s="93"/>
      <c r="UVV14" s="93"/>
      <c r="UVW14" s="93"/>
      <c r="UVX14" s="93"/>
      <c r="UVY14" s="93"/>
      <c r="UVZ14" s="93"/>
      <c r="UWA14" s="93"/>
      <c r="UWB14" s="93"/>
      <c r="UWC14" s="93"/>
      <c r="UWD14" s="93"/>
      <c r="UWE14" s="93"/>
      <c r="UWF14" s="93"/>
      <c r="UWG14" s="93"/>
      <c r="UWH14" s="93"/>
      <c r="UWI14" s="93"/>
      <c r="UWJ14" s="93"/>
      <c r="UWK14" s="93"/>
      <c r="UWL14" s="93"/>
      <c r="UWM14" s="93"/>
      <c r="UWN14" s="93"/>
      <c r="UWO14" s="93"/>
      <c r="UWP14" s="93"/>
      <c r="UWQ14" s="93"/>
      <c r="UWR14" s="93"/>
      <c r="UWS14" s="93"/>
      <c r="UWT14" s="93"/>
      <c r="UWU14" s="93"/>
      <c r="UWV14" s="93"/>
      <c r="UWW14" s="93"/>
      <c r="UWX14" s="93"/>
      <c r="UWY14" s="93"/>
      <c r="UWZ14" s="93"/>
      <c r="UXA14" s="93"/>
      <c r="UXB14" s="93"/>
      <c r="UXC14" s="93"/>
      <c r="UXD14" s="93"/>
      <c r="UXE14" s="93"/>
      <c r="UXF14" s="93"/>
      <c r="UXG14" s="93"/>
      <c r="UXH14" s="93"/>
      <c r="UXI14" s="93"/>
      <c r="UXJ14" s="93"/>
      <c r="UXK14" s="93"/>
      <c r="UXL14" s="93"/>
      <c r="UXM14" s="93"/>
      <c r="UXN14" s="93"/>
      <c r="UXO14" s="93"/>
      <c r="UXP14" s="93"/>
      <c r="UXQ14" s="93"/>
      <c r="UXR14" s="93"/>
      <c r="UXS14" s="93"/>
      <c r="UXT14" s="93"/>
      <c r="UXU14" s="93"/>
      <c r="UXV14" s="93"/>
      <c r="UXW14" s="93"/>
      <c r="UXX14" s="93"/>
      <c r="UXY14" s="93"/>
      <c r="UXZ14" s="93"/>
      <c r="UYA14" s="93"/>
      <c r="UYB14" s="93"/>
      <c r="UYC14" s="93"/>
      <c r="UYD14" s="93"/>
      <c r="UYE14" s="93"/>
      <c r="UYF14" s="93"/>
      <c r="UYG14" s="93"/>
      <c r="UYH14" s="93"/>
      <c r="UYI14" s="93"/>
      <c r="UYJ14" s="93"/>
      <c r="UYK14" s="93"/>
      <c r="UYL14" s="93"/>
      <c r="UYM14" s="93"/>
      <c r="UYN14" s="93"/>
      <c r="UYO14" s="93"/>
      <c r="UYP14" s="93"/>
      <c r="UYQ14" s="93"/>
      <c r="UYR14" s="93"/>
      <c r="UYS14" s="93"/>
      <c r="UYT14" s="93"/>
      <c r="UYU14" s="93"/>
      <c r="UYV14" s="93"/>
      <c r="UYW14" s="93"/>
      <c r="UYX14" s="93"/>
      <c r="UYY14" s="93"/>
      <c r="UYZ14" s="93"/>
      <c r="UZA14" s="93"/>
      <c r="UZB14" s="93"/>
      <c r="UZC14" s="93"/>
      <c r="UZD14" s="93"/>
      <c r="UZE14" s="93"/>
      <c r="UZF14" s="93"/>
      <c r="UZG14" s="93"/>
      <c r="UZH14" s="93"/>
      <c r="UZI14" s="93"/>
      <c r="UZJ14" s="93"/>
      <c r="UZK14" s="93"/>
      <c r="UZL14" s="93"/>
      <c r="UZM14" s="93"/>
      <c r="UZN14" s="93"/>
      <c r="UZO14" s="93"/>
      <c r="UZP14" s="93"/>
      <c r="UZQ14" s="93"/>
      <c r="UZR14" s="93"/>
      <c r="UZS14" s="93"/>
      <c r="UZT14" s="93"/>
      <c r="UZU14" s="93"/>
      <c r="UZV14" s="93"/>
      <c r="UZW14" s="93"/>
      <c r="UZX14" s="93"/>
      <c r="UZY14" s="93"/>
      <c r="UZZ14" s="93"/>
      <c r="VAA14" s="93"/>
      <c r="VAB14" s="93"/>
      <c r="VAC14" s="93"/>
      <c r="VAD14" s="93"/>
      <c r="VAE14" s="93"/>
      <c r="VAF14" s="93"/>
      <c r="VAG14" s="93"/>
      <c r="VAH14" s="93"/>
      <c r="VAI14" s="93"/>
      <c r="VAJ14" s="93"/>
      <c r="VAK14" s="93"/>
      <c r="VAL14" s="93"/>
      <c r="VAM14" s="93"/>
      <c r="VAN14" s="93"/>
      <c r="VAO14" s="93"/>
      <c r="VAP14" s="93"/>
      <c r="VAQ14" s="93"/>
      <c r="VAR14" s="93"/>
      <c r="VAS14" s="93"/>
      <c r="VAT14" s="93"/>
      <c r="VAU14" s="93"/>
      <c r="VAV14" s="93"/>
      <c r="VAW14" s="93"/>
      <c r="VAX14" s="93"/>
      <c r="VAY14" s="93"/>
      <c r="VAZ14" s="93"/>
      <c r="VBA14" s="93"/>
      <c r="VBB14" s="93"/>
      <c r="VBC14" s="93"/>
      <c r="VBD14" s="93"/>
      <c r="VBE14" s="93"/>
      <c r="VBF14" s="93"/>
      <c r="VBG14" s="93"/>
      <c r="VBH14" s="93"/>
      <c r="VBI14" s="93"/>
      <c r="VBJ14" s="93"/>
      <c r="VBK14" s="93"/>
      <c r="VBL14" s="93"/>
      <c r="VBM14" s="93"/>
      <c r="VBN14" s="93"/>
      <c r="VBO14" s="93"/>
      <c r="VBP14" s="93"/>
      <c r="VBQ14" s="93"/>
      <c r="VBR14" s="93"/>
      <c r="VBS14" s="93"/>
      <c r="VBT14" s="93"/>
      <c r="VBU14" s="93"/>
      <c r="VBV14" s="93"/>
      <c r="VBW14" s="93"/>
      <c r="VBX14" s="93"/>
      <c r="VBY14" s="93"/>
      <c r="VBZ14" s="93"/>
      <c r="VCA14" s="93"/>
      <c r="VCB14" s="93"/>
      <c r="VCC14" s="93"/>
      <c r="VCD14" s="93"/>
      <c r="VCE14" s="93"/>
      <c r="VCF14" s="93"/>
      <c r="VCG14" s="93"/>
      <c r="VCH14" s="93"/>
      <c r="VCI14" s="93"/>
      <c r="VCJ14" s="93"/>
      <c r="VCK14" s="93"/>
      <c r="VCL14" s="93"/>
      <c r="VCM14" s="93"/>
      <c r="VCN14" s="93"/>
      <c r="VCO14" s="93"/>
      <c r="VCP14" s="93"/>
      <c r="VCQ14" s="93"/>
      <c r="VCR14" s="93"/>
      <c r="VCS14" s="93"/>
      <c r="VCT14" s="93"/>
      <c r="VCU14" s="93"/>
      <c r="VCV14" s="93"/>
      <c r="VCW14" s="93"/>
      <c r="VCX14" s="93"/>
      <c r="VCY14" s="93"/>
      <c r="VCZ14" s="93"/>
      <c r="VDA14" s="93"/>
      <c r="VDB14" s="93"/>
      <c r="VDC14" s="93"/>
      <c r="VDD14" s="93"/>
      <c r="VDE14" s="93"/>
      <c r="VDF14" s="93"/>
      <c r="VDG14" s="93"/>
      <c r="VDH14" s="93"/>
      <c r="VDI14" s="93"/>
      <c r="VDJ14" s="93"/>
      <c r="VDK14" s="93"/>
      <c r="VDL14" s="93"/>
      <c r="VDM14" s="93"/>
      <c r="VDN14" s="93"/>
      <c r="VDO14" s="93"/>
      <c r="VDP14" s="93"/>
      <c r="VDQ14" s="93"/>
      <c r="VDR14" s="93"/>
      <c r="VDS14" s="93"/>
      <c r="VDT14" s="93"/>
      <c r="VDU14" s="93"/>
      <c r="VDV14" s="93"/>
      <c r="VDW14" s="93"/>
      <c r="VDX14" s="93"/>
      <c r="VDY14" s="93"/>
      <c r="VDZ14" s="93"/>
      <c r="VEA14" s="93"/>
      <c r="VEB14" s="93"/>
      <c r="VEC14" s="93"/>
      <c r="VED14" s="93"/>
      <c r="VEE14" s="93"/>
      <c r="VEF14" s="93"/>
      <c r="VEG14" s="93"/>
      <c r="VEH14" s="93"/>
      <c r="VEI14" s="93"/>
      <c r="VEJ14" s="93"/>
      <c r="VEK14" s="93"/>
      <c r="VEL14" s="93"/>
      <c r="VEM14" s="93"/>
      <c r="VEN14" s="93"/>
      <c r="VEO14" s="93"/>
      <c r="VEP14" s="93"/>
      <c r="VEQ14" s="93"/>
      <c r="VER14" s="93"/>
      <c r="VES14" s="93"/>
      <c r="VET14" s="93"/>
      <c r="VEU14" s="93"/>
      <c r="VEV14" s="93"/>
      <c r="VEW14" s="93"/>
      <c r="VEX14" s="93"/>
      <c r="VEY14" s="93"/>
      <c r="VEZ14" s="93"/>
      <c r="VFA14" s="93"/>
      <c r="VFB14" s="93"/>
      <c r="VFC14" s="93"/>
      <c r="VFD14" s="93"/>
      <c r="VFE14" s="93"/>
      <c r="VFF14" s="93"/>
      <c r="VFG14" s="93"/>
      <c r="VFH14" s="93"/>
      <c r="VFI14" s="93"/>
      <c r="VFJ14" s="93"/>
      <c r="VFK14" s="93"/>
      <c r="VFL14" s="93"/>
      <c r="VFM14" s="93"/>
      <c r="VFN14" s="93"/>
      <c r="VFO14" s="93"/>
      <c r="VFP14" s="93"/>
      <c r="VFQ14" s="93"/>
      <c r="VFR14" s="93"/>
      <c r="VFS14" s="93"/>
      <c r="VFT14" s="93"/>
      <c r="VFU14" s="93"/>
      <c r="VFV14" s="93"/>
      <c r="VFW14" s="93"/>
      <c r="VFX14" s="93"/>
      <c r="VFY14" s="93"/>
      <c r="VFZ14" s="93"/>
      <c r="VGA14" s="93"/>
      <c r="VGB14" s="93"/>
      <c r="VGC14" s="93"/>
      <c r="VGD14" s="93"/>
      <c r="VGE14" s="93"/>
      <c r="VGF14" s="93"/>
      <c r="VGG14" s="93"/>
      <c r="VGH14" s="93"/>
      <c r="VGI14" s="93"/>
      <c r="VGJ14" s="93"/>
      <c r="VGK14" s="93"/>
      <c r="VGL14" s="93"/>
      <c r="VGM14" s="93"/>
      <c r="VGN14" s="93"/>
      <c r="VGO14" s="93"/>
      <c r="VGP14" s="93"/>
      <c r="VGQ14" s="93"/>
      <c r="VGR14" s="93"/>
      <c r="VGS14" s="93"/>
      <c r="VGT14" s="93"/>
      <c r="VGU14" s="93"/>
      <c r="VGV14" s="93"/>
      <c r="VGW14" s="93"/>
      <c r="VGX14" s="93"/>
      <c r="VGY14" s="93"/>
      <c r="VGZ14" s="93"/>
      <c r="VHA14" s="93"/>
      <c r="VHB14" s="93"/>
      <c r="VHC14" s="93"/>
      <c r="VHD14" s="93"/>
      <c r="VHE14" s="93"/>
      <c r="VHF14" s="93"/>
      <c r="VHG14" s="93"/>
      <c r="VHH14" s="93"/>
      <c r="VHI14" s="93"/>
      <c r="VHJ14" s="93"/>
      <c r="VHK14" s="93"/>
      <c r="VHL14" s="93"/>
      <c r="VHM14" s="93"/>
      <c r="VHN14" s="93"/>
      <c r="VHO14" s="93"/>
      <c r="VHP14" s="93"/>
      <c r="VHQ14" s="93"/>
      <c r="VHR14" s="93"/>
      <c r="VHS14" s="93"/>
      <c r="VHT14" s="93"/>
      <c r="VHU14" s="93"/>
      <c r="VHV14" s="93"/>
      <c r="VHW14" s="93"/>
      <c r="VHX14" s="93"/>
      <c r="VHY14" s="93"/>
      <c r="VHZ14" s="93"/>
      <c r="VIA14" s="93"/>
      <c r="VIB14" s="93"/>
      <c r="VIC14" s="93"/>
      <c r="VID14" s="93"/>
      <c r="VIE14" s="93"/>
      <c r="VIF14" s="93"/>
      <c r="VIG14" s="93"/>
      <c r="VIH14" s="93"/>
      <c r="VII14" s="93"/>
      <c r="VIJ14" s="93"/>
      <c r="VIK14" s="93"/>
      <c r="VIL14" s="93"/>
      <c r="VIM14" s="93"/>
      <c r="VIN14" s="93"/>
      <c r="VIO14" s="93"/>
      <c r="VIP14" s="93"/>
      <c r="VIQ14" s="93"/>
      <c r="VIR14" s="93"/>
      <c r="VIS14" s="93"/>
      <c r="VIT14" s="93"/>
      <c r="VIU14" s="93"/>
      <c r="VIV14" s="93"/>
      <c r="VIW14" s="93"/>
      <c r="VIX14" s="93"/>
      <c r="VIY14" s="93"/>
      <c r="VIZ14" s="93"/>
      <c r="VJA14" s="93"/>
      <c r="VJB14" s="93"/>
      <c r="VJC14" s="93"/>
      <c r="VJD14" s="93"/>
      <c r="VJE14" s="93"/>
      <c r="VJF14" s="93"/>
      <c r="VJG14" s="93"/>
      <c r="VJH14" s="93"/>
      <c r="VJI14" s="93"/>
      <c r="VJJ14" s="93"/>
      <c r="VJK14" s="93"/>
      <c r="VJL14" s="93"/>
      <c r="VJM14" s="93"/>
      <c r="VJN14" s="93"/>
      <c r="VJO14" s="93"/>
      <c r="VJP14" s="93"/>
      <c r="VJQ14" s="93"/>
      <c r="VJR14" s="93"/>
      <c r="VJS14" s="93"/>
      <c r="VJT14" s="93"/>
      <c r="VJU14" s="93"/>
      <c r="VJV14" s="93"/>
      <c r="VJW14" s="93"/>
      <c r="VJX14" s="93"/>
      <c r="VJY14" s="93"/>
      <c r="VJZ14" s="93"/>
      <c r="VKA14" s="93"/>
      <c r="VKB14" s="93"/>
      <c r="VKC14" s="93"/>
      <c r="VKD14" s="93"/>
      <c r="VKE14" s="93"/>
      <c r="VKF14" s="93"/>
      <c r="VKG14" s="93"/>
      <c r="VKH14" s="93"/>
      <c r="VKI14" s="93"/>
      <c r="VKJ14" s="93"/>
      <c r="VKK14" s="93"/>
      <c r="VKL14" s="93"/>
      <c r="VKM14" s="93"/>
      <c r="VKN14" s="93"/>
      <c r="VKO14" s="93"/>
      <c r="VKP14" s="93"/>
      <c r="VKQ14" s="93"/>
      <c r="VKR14" s="93"/>
      <c r="VKS14" s="93"/>
      <c r="VKT14" s="93"/>
      <c r="VKU14" s="93"/>
      <c r="VKV14" s="93"/>
      <c r="VKW14" s="93"/>
      <c r="VKX14" s="93"/>
      <c r="VKY14" s="93"/>
      <c r="VKZ14" s="93"/>
      <c r="VLA14" s="93"/>
      <c r="VLB14" s="93"/>
      <c r="VLC14" s="93"/>
      <c r="VLD14" s="93"/>
      <c r="VLE14" s="93"/>
      <c r="VLF14" s="93"/>
      <c r="VLG14" s="93"/>
      <c r="VLH14" s="93"/>
      <c r="VLI14" s="93"/>
      <c r="VLJ14" s="93"/>
      <c r="VLK14" s="93"/>
      <c r="VLL14" s="93"/>
      <c r="VLM14" s="93"/>
      <c r="VLN14" s="93"/>
      <c r="VLO14" s="93"/>
      <c r="VLP14" s="93"/>
      <c r="VLQ14" s="93"/>
      <c r="VLR14" s="93"/>
      <c r="VLS14" s="93"/>
      <c r="VLT14" s="93"/>
      <c r="VLU14" s="93"/>
      <c r="VLV14" s="93"/>
      <c r="VLW14" s="93"/>
      <c r="VLX14" s="93"/>
      <c r="VLY14" s="93"/>
      <c r="VLZ14" s="93"/>
      <c r="VMA14" s="93"/>
      <c r="VMB14" s="93"/>
      <c r="VMC14" s="93"/>
      <c r="VMD14" s="93"/>
      <c r="VME14" s="93"/>
      <c r="VMF14" s="93"/>
      <c r="VMG14" s="93"/>
      <c r="VMH14" s="93"/>
      <c r="VMI14" s="93"/>
      <c r="VMJ14" s="93"/>
      <c r="VMK14" s="93"/>
      <c r="VML14" s="93"/>
      <c r="VMM14" s="93"/>
      <c r="VMN14" s="93"/>
      <c r="VMO14" s="93"/>
      <c r="VMP14" s="93"/>
      <c r="VMQ14" s="93"/>
      <c r="VMR14" s="93"/>
      <c r="VMS14" s="93"/>
      <c r="VMT14" s="93"/>
      <c r="VMU14" s="93"/>
      <c r="VMV14" s="93"/>
      <c r="VMW14" s="93"/>
      <c r="VMX14" s="93"/>
      <c r="VMY14" s="93"/>
      <c r="VMZ14" s="93"/>
      <c r="VNA14" s="93"/>
      <c r="VNB14" s="93"/>
      <c r="VNC14" s="93"/>
      <c r="VND14" s="93"/>
      <c r="VNE14" s="93"/>
      <c r="VNF14" s="93"/>
      <c r="VNG14" s="93"/>
      <c r="VNH14" s="93"/>
      <c r="VNI14" s="93"/>
      <c r="VNJ14" s="93"/>
      <c r="VNK14" s="93"/>
      <c r="VNL14" s="93"/>
      <c r="VNM14" s="93"/>
      <c r="VNN14" s="93"/>
      <c r="VNO14" s="93"/>
      <c r="VNP14" s="93"/>
      <c r="VNQ14" s="93"/>
      <c r="VNR14" s="93"/>
      <c r="VNS14" s="93"/>
      <c r="VNT14" s="93"/>
      <c r="VNU14" s="93"/>
      <c r="VNV14" s="93"/>
      <c r="VNW14" s="93"/>
      <c r="VNX14" s="93"/>
      <c r="VNY14" s="93"/>
      <c r="VNZ14" s="93"/>
      <c r="VOA14" s="93"/>
      <c r="VOB14" s="93"/>
      <c r="VOC14" s="93"/>
      <c r="VOD14" s="93"/>
      <c r="VOE14" s="93"/>
      <c r="VOF14" s="93"/>
      <c r="VOG14" s="93"/>
      <c r="VOH14" s="93"/>
      <c r="VOI14" s="93"/>
      <c r="VOJ14" s="93"/>
      <c r="VOK14" s="93"/>
      <c r="VOL14" s="93"/>
      <c r="VOM14" s="93"/>
      <c r="VON14" s="93"/>
      <c r="VOO14" s="93"/>
      <c r="VOP14" s="93"/>
      <c r="VOQ14" s="93"/>
      <c r="VOR14" s="93"/>
      <c r="VOS14" s="93"/>
      <c r="VOT14" s="93"/>
      <c r="VOU14" s="93"/>
      <c r="VOV14" s="93"/>
      <c r="VOW14" s="93"/>
      <c r="VOX14" s="93"/>
      <c r="VOY14" s="93"/>
      <c r="VOZ14" s="93"/>
      <c r="VPA14" s="93"/>
      <c r="VPB14" s="93"/>
      <c r="VPC14" s="93"/>
      <c r="VPD14" s="93"/>
      <c r="VPE14" s="93"/>
      <c r="VPF14" s="93"/>
      <c r="VPG14" s="93"/>
      <c r="VPH14" s="93"/>
      <c r="VPI14" s="93"/>
      <c r="VPJ14" s="93"/>
      <c r="VPK14" s="93"/>
      <c r="VPL14" s="93"/>
      <c r="VPM14" s="93"/>
      <c r="VPN14" s="93"/>
      <c r="VPO14" s="93"/>
      <c r="VPP14" s="93"/>
      <c r="VPQ14" s="93"/>
      <c r="VPR14" s="93"/>
      <c r="VPS14" s="93"/>
      <c r="VPT14" s="93"/>
      <c r="VPU14" s="93"/>
      <c r="VPV14" s="93"/>
      <c r="VPW14" s="93"/>
      <c r="VPX14" s="93"/>
      <c r="VPY14" s="93"/>
      <c r="VPZ14" s="93"/>
      <c r="VQA14" s="93"/>
      <c r="VQB14" s="93"/>
      <c r="VQC14" s="93"/>
      <c r="VQD14" s="93"/>
      <c r="VQE14" s="93"/>
      <c r="VQF14" s="93"/>
      <c r="VQG14" s="93"/>
      <c r="VQH14" s="93"/>
      <c r="VQI14" s="93"/>
      <c r="VQJ14" s="93"/>
      <c r="VQK14" s="93"/>
      <c r="VQL14" s="93"/>
      <c r="VQM14" s="93"/>
      <c r="VQN14" s="93"/>
      <c r="VQO14" s="93"/>
      <c r="VQP14" s="93"/>
      <c r="VQQ14" s="93"/>
      <c r="VQR14" s="93"/>
      <c r="VQS14" s="93"/>
      <c r="VQT14" s="93"/>
      <c r="VQU14" s="93"/>
      <c r="VQV14" s="93"/>
      <c r="VQW14" s="93"/>
      <c r="VQX14" s="93"/>
      <c r="VQY14" s="93"/>
      <c r="VQZ14" s="93"/>
      <c r="VRA14" s="93"/>
      <c r="VRB14" s="93"/>
      <c r="VRC14" s="93"/>
      <c r="VRD14" s="93"/>
      <c r="VRE14" s="93"/>
      <c r="VRF14" s="93"/>
      <c r="VRG14" s="93"/>
      <c r="VRH14" s="93"/>
      <c r="VRI14" s="93"/>
      <c r="VRJ14" s="93"/>
      <c r="VRK14" s="93"/>
      <c r="VRL14" s="93"/>
      <c r="VRM14" s="93"/>
      <c r="VRN14" s="93"/>
      <c r="VRO14" s="93"/>
      <c r="VRP14" s="93"/>
      <c r="VRQ14" s="93"/>
      <c r="VRR14" s="93"/>
      <c r="VRS14" s="93"/>
      <c r="VRT14" s="93"/>
      <c r="VRU14" s="93"/>
      <c r="VRV14" s="93"/>
      <c r="VRW14" s="93"/>
      <c r="VRX14" s="93"/>
      <c r="VRY14" s="93"/>
      <c r="VRZ14" s="93"/>
      <c r="VSA14" s="93"/>
      <c r="VSB14" s="93"/>
      <c r="VSC14" s="93"/>
      <c r="VSD14" s="93"/>
      <c r="VSE14" s="93"/>
      <c r="VSF14" s="93"/>
      <c r="VSG14" s="93"/>
      <c r="VSH14" s="93"/>
      <c r="VSI14" s="93"/>
      <c r="VSJ14" s="93"/>
      <c r="VSK14" s="93"/>
      <c r="VSL14" s="93"/>
      <c r="VSM14" s="93"/>
      <c r="VSN14" s="93"/>
      <c r="VSO14" s="93"/>
      <c r="VSP14" s="93"/>
      <c r="VSQ14" s="93"/>
      <c r="VSR14" s="93"/>
      <c r="VSS14" s="93"/>
      <c r="VST14" s="93"/>
      <c r="VSU14" s="93"/>
      <c r="VSV14" s="93"/>
      <c r="VSW14" s="93"/>
      <c r="VSX14" s="93"/>
      <c r="VSY14" s="93"/>
      <c r="VSZ14" s="93"/>
      <c r="VTA14" s="93"/>
      <c r="VTB14" s="93"/>
      <c r="VTC14" s="93"/>
      <c r="VTD14" s="93"/>
      <c r="VTE14" s="93"/>
      <c r="VTF14" s="93"/>
      <c r="VTG14" s="93"/>
      <c r="VTH14" s="93"/>
      <c r="VTI14" s="93"/>
      <c r="VTJ14" s="93"/>
      <c r="VTK14" s="93"/>
      <c r="VTL14" s="93"/>
      <c r="VTM14" s="93"/>
      <c r="VTN14" s="93"/>
      <c r="VTO14" s="93"/>
      <c r="VTP14" s="93"/>
      <c r="VTQ14" s="93"/>
      <c r="VTR14" s="93"/>
      <c r="VTS14" s="93"/>
      <c r="VTT14" s="93"/>
      <c r="VTU14" s="93"/>
      <c r="VTV14" s="93"/>
      <c r="VTW14" s="93"/>
      <c r="VTX14" s="93"/>
      <c r="VTY14" s="93"/>
      <c r="VTZ14" s="93"/>
      <c r="VUA14" s="93"/>
      <c r="VUB14" s="93"/>
      <c r="VUC14" s="93"/>
      <c r="VUD14" s="93"/>
      <c r="VUE14" s="93"/>
      <c r="VUF14" s="93"/>
      <c r="VUG14" s="93"/>
      <c r="VUH14" s="93"/>
      <c r="VUI14" s="93"/>
      <c r="VUJ14" s="93"/>
      <c r="VUK14" s="93"/>
      <c r="VUL14" s="93"/>
      <c r="VUM14" s="93"/>
      <c r="VUN14" s="93"/>
      <c r="VUO14" s="93"/>
      <c r="VUP14" s="93"/>
      <c r="VUQ14" s="93"/>
      <c r="VUR14" s="93"/>
      <c r="VUS14" s="93"/>
      <c r="VUT14" s="93"/>
      <c r="VUU14" s="93"/>
      <c r="VUV14" s="93"/>
      <c r="VUW14" s="93"/>
      <c r="VUX14" s="93"/>
      <c r="VUY14" s="93"/>
      <c r="VUZ14" s="93"/>
      <c r="VVA14" s="93"/>
      <c r="VVB14" s="93"/>
      <c r="VVC14" s="93"/>
      <c r="VVD14" s="93"/>
      <c r="VVE14" s="93"/>
      <c r="VVF14" s="93"/>
      <c r="VVG14" s="93"/>
      <c r="VVH14" s="93"/>
      <c r="VVI14" s="93"/>
      <c r="VVJ14" s="93"/>
      <c r="VVK14" s="93"/>
      <c r="VVL14" s="93"/>
      <c r="VVM14" s="93"/>
      <c r="VVN14" s="93"/>
      <c r="VVO14" s="93"/>
      <c r="VVP14" s="93"/>
      <c r="VVQ14" s="93"/>
      <c r="VVR14" s="93"/>
      <c r="VVS14" s="93"/>
      <c r="VVT14" s="93"/>
      <c r="VVU14" s="93"/>
      <c r="VVV14" s="93"/>
      <c r="VVW14" s="93"/>
      <c r="VVX14" s="93"/>
      <c r="VVY14" s="93"/>
      <c r="VVZ14" s="93"/>
      <c r="VWA14" s="93"/>
      <c r="VWB14" s="93"/>
      <c r="VWC14" s="93"/>
      <c r="VWD14" s="93"/>
      <c r="VWE14" s="93"/>
      <c r="VWF14" s="93"/>
      <c r="VWG14" s="93"/>
      <c r="VWH14" s="93"/>
      <c r="VWI14" s="93"/>
      <c r="VWJ14" s="93"/>
      <c r="VWK14" s="93"/>
      <c r="VWL14" s="93"/>
      <c r="VWM14" s="93"/>
      <c r="VWN14" s="93"/>
      <c r="VWO14" s="93"/>
      <c r="VWP14" s="93"/>
      <c r="VWQ14" s="93"/>
      <c r="VWR14" s="93"/>
      <c r="VWS14" s="93"/>
      <c r="VWT14" s="93"/>
      <c r="VWU14" s="93"/>
      <c r="VWV14" s="93"/>
      <c r="VWW14" s="93"/>
      <c r="VWX14" s="93"/>
      <c r="VWY14" s="93"/>
      <c r="VWZ14" s="93"/>
      <c r="VXA14" s="93"/>
      <c r="VXB14" s="93"/>
      <c r="VXC14" s="93"/>
      <c r="VXD14" s="93"/>
      <c r="VXE14" s="93"/>
      <c r="VXF14" s="93"/>
      <c r="VXG14" s="93"/>
      <c r="VXH14" s="93"/>
      <c r="VXI14" s="93"/>
      <c r="VXJ14" s="93"/>
      <c r="VXK14" s="93"/>
      <c r="VXL14" s="93"/>
      <c r="VXM14" s="93"/>
      <c r="VXN14" s="93"/>
      <c r="VXO14" s="93"/>
      <c r="VXP14" s="93"/>
      <c r="VXQ14" s="93"/>
      <c r="VXR14" s="93"/>
      <c r="VXS14" s="93"/>
      <c r="VXT14" s="93"/>
      <c r="VXU14" s="93"/>
      <c r="VXV14" s="93"/>
      <c r="VXW14" s="93"/>
      <c r="VXX14" s="93"/>
      <c r="VXY14" s="93"/>
      <c r="VXZ14" s="93"/>
      <c r="VYA14" s="93"/>
      <c r="VYB14" s="93"/>
      <c r="VYC14" s="93"/>
      <c r="VYD14" s="93"/>
      <c r="VYE14" s="93"/>
      <c r="VYF14" s="93"/>
      <c r="VYG14" s="93"/>
      <c r="VYH14" s="93"/>
      <c r="VYI14" s="93"/>
      <c r="VYJ14" s="93"/>
      <c r="VYK14" s="93"/>
      <c r="VYL14" s="93"/>
      <c r="VYM14" s="93"/>
      <c r="VYN14" s="93"/>
      <c r="VYO14" s="93"/>
      <c r="VYP14" s="93"/>
      <c r="VYQ14" s="93"/>
      <c r="VYR14" s="93"/>
      <c r="VYS14" s="93"/>
      <c r="VYT14" s="93"/>
      <c r="VYU14" s="93"/>
      <c r="VYV14" s="93"/>
      <c r="VYW14" s="93"/>
      <c r="VYX14" s="93"/>
      <c r="VYY14" s="93"/>
      <c r="VYZ14" s="93"/>
      <c r="VZA14" s="93"/>
      <c r="VZB14" s="93"/>
      <c r="VZC14" s="93"/>
      <c r="VZD14" s="93"/>
      <c r="VZE14" s="93"/>
      <c r="VZF14" s="93"/>
      <c r="VZG14" s="93"/>
      <c r="VZH14" s="93"/>
      <c r="VZI14" s="93"/>
      <c r="VZJ14" s="93"/>
      <c r="VZK14" s="93"/>
      <c r="VZL14" s="93"/>
      <c r="VZM14" s="93"/>
      <c r="VZN14" s="93"/>
      <c r="VZO14" s="93"/>
      <c r="VZP14" s="93"/>
      <c r="VZQ14" s="93"/>
      <c r="VZR14" s="93"/>
      <c r="VZS14" s="93"/>
      <c r="VZT14" s="93"/>
      <c r="VZU14" s="93"/>
      <c r="VZV14" s="93"/>
      <c r="VZW14" s="93"/>
      <c r="VZX14" s="93"/>
      <c r="VZY14" s="93"/>
      <c r="VZZ14" s="93"/>
      <c r="WAA14" s="93"/>
      <c r="WAB14" s="93"/>
      <c r="WAC14" s="93"/>
      <c r="WAD14" s="93"/>
      <c r="WAE14" s="93"/>
      <c r="WAF14" s="93"/>
      <c r="WAG14" s="93"/>
      <c r="WAH14" s="93"/>
      <c r="WAI14" s="93"/>
      <c r="WAJ14" s="93"/>
      <c r="WAK14" s="93"/>
      <c r="WAL14" s="93"/>
      <c r="WAM14" s="93"/>
      <c r="WAN14" s="93"/>
      <c r="WAO14" s="93"/>
      <c r="WAP14" s="93"/>
      <c r="WAQ14" s="93"/>
      <c r="WAR14" s="93"/>
      <c r="WAS14" s="93"/>
      <c r="WAT14" s="93"/>
      <c r="WAU14" s="93"/>
      <c r="WAV14" s="93"/>
      <c r="WAW14" s="93"/>
      <c r="WAX14" s="93"/>
      <c r="WAY14" s="93"/>
      <c r="WAZ14" s="93"/>
      <c r="WBA14" s="93"/>
      <c r="WBB14" s="93"/>
      <c r="WBC14" s="93"/>
      <c r="WBD14" s="93"/>
      <c r="WBE14" s="93"/>
      <c r="WBF14" s="93"/>
      <c r="WBG14" s="93"/>
      <c r="WBH14" s="93"/>
      <c r="WBI14" s="93"/>
      <c r="WBJ14" s="93"/>
      <c r="WBK14" s="93"/>
      <c r="WBL14" s="93"/>
      <c r="WBM14" s="93"/>
      <c r="WBN14" s="93"/>
      <c r="WBO14" s="93"/>
      <c r="WBP14" s="93"/>
      <c r="WBQ14" s="93"/>
      <c r="WBR14" s="93"/>
      <c r="WBS14" s="93"/>
      <c r="WBT14" s="93"/>
      <c r="WBU14" s="93"/>
      <c r="WBV14" s="93"/>
      <c r="WBW14" s="93"/>
      <c r="WBX14" s="93"/>
      <c r="WBY14" s="93"/>
      <c r="WBZ14" s="93"/>
      <c r="WCA14" s="93"/>
      <c r="WCB14" s="93"/>
      <c r="WCC14" s="93"/>
      <c r="WCD14" s="93"/>
      <c r="WCE14" s="93"/>
      <c r="WCF14" s="93"/>
      <c r="WCG14" s="93"/>
      <c r="WCH14" s="93"/>
      <c r="WCI14" s="93"/>
      <c r="WCJ14" s="93"/>
      <c r="WCK14" s="93"/>
      <c r="WCL14" s="93"/>
      <c r="WCM14" s="93"/>
      <c r="WCN14" s="93"/>
      <c r="WCO14" s="93"/>
      <c r="WCP14" s="93"/>
      <c r="WCQ14" s="93"/>
      <c r="WCR14" s="93"/>
      <c r="WCS14" s="93"/>
      <c r="WCT14" s="93"/>
      <c r="WCU14" s="93"/>
      <c r="WCV14" s="93"/>
      <c r="WCW14" s="93"/>
      <c r="WCX14" s="93"/>
      <c r="WCY14" s="93"/>
      <c r="WCZ14" s="93"/>
      <c r="WDA14" s="93"/>
      <c r="WDB14" s="93"/>
      <c r="WDC14" s="93"/>
      <c r="WDD14" s="93"/>
      <c r="WDE14" s="93"/>
      <c r="WDF14" s="93"/>
      <c r="WDG14" s="93"/>
      <c r="WDH14" s="93"/>
      <c r="WDI14" s="93"/>
      <c r="WDJ14" s="93"/>
      <c r="WDK14" s="93"/>
      <c r="WDL14" s="93"/>
      <c r="WDM14" s="93"/>
      <c r="WDN14" s="93"/>
      <c r="WDO14" s="93"/>
      <c r="WDP14" s="93"/>
      <c r="WDQ14" s="93"/>
      <c r="WDR14" s="93"/>
      <c r="WDS14" s="93"/>
      <c r="WDT14" s="93"/>
      <c r="WDU14" s="93"/>
      <c r="WDV14" s="93"/>
      <c r="WDW14" s="93"/>
      <c r="WDX14" s="93"/>
      <c r="WDY14" s="93"/>
      <c r="WDZ14" s="93"/>
      <c r="WEA14" s="93"/>
      <c r="WEB14" s="93"/>
      <c r="WEC14" s="93"/>
      <c r="WED14" s="93"/>
      <c r="WEE14" s="93"/>
      <c r="WEF14" s="93"/>
      <c r="WEG14" s="93"/>
      <c r="WEH14" s="93"/>
      <c r="WEI14" s="93"/>
      <c r="WEJ14" s="93"/>
      <c r="WEK14" s="93"/>
      <c r="WEL14" s="93"/>
      <c r="WEM14" s="93"/>
      <c r="WEN14" s="93"/>
      <c r="WEO14" s="93"/>
      <c r="WEP14" s="93"/>
      <c r="WEQ14" s="93"/>
      <c r="WER14" s="93"/>
      <c r="WES14" s="93"/>
      <c r="WET14" s="93"/>
      <c r="WEU14" s="93"/>
      <c r="WEV14" s="93"/>
      <c r="WEW14" s="93"/>
      <c r="WEX14" s="93"/>
      <c r="WEY14" s="93"/>
      <c r="WEZ14" s="93"/>
      <c r="WFA14" s="93"/>
      <c r="WFB14" s="93"/>
      <c r="WFC14" s="93"/>
      <c r="WFD14" s="93"/>
      <c r="WFE14" s="93"/>
      <c r="WFF14" s="93"/>
      <c r="WFG14" s="93"/>
      <c r="WFH14" s="93"/>
      <c r="WFI14" s="93"/>
      <c r="WFJ14" s="93"/>
      <c r="WFK14" s="93"/>
      <c r="WFL14" s="93"/>
      <c r="WFM14" s="93"/>
      <c r="WFN14" s="93"/>
      <c r="WFO14" s="93"/>
      <c r="WFP14" s="93"/>
      <c r="WFQ14" s="93"/>
      <c r="WFR14" s="93"/>
      <c r="WFS14" s="93"/>
      <c r="WFT14" s="93"/>
      <c r="WFU14" s="93"/>
      <c r="WFV14" s="93"/>
      <c r="WFW14" s="93"/>
      <c r="WFX14" s="93"/>
      <c r="WFY14" s="93"/>
      <c r="WFZ14" s="93"/>
      <c r="WGA14" s="93"/>
      <c r="WGB14" s="93"/>
      <c r="WGC14" s="93"/>
      <c r="WGD14" s="93"/>
      <c r="WGE14" s="93"/>
      <c r="WGF14" s="93"/>
      <c r="WGG14" s="93"/>
      <c r="WGH14" s="93"/>
      <c r="WGI14" s="93"/>
      <c r="WGJ14" s="93"/>
      <c r="WGK14" s="93"/>
      <c r="WGL14" s="93"/>
      <c r="WGM14" s="93"/>
      <c r="WGN14" s="93"/>
      <c r="WGO14" s="93"/>
      <c r="WGP14" s="93"/>
      <c r="WGQ14" s="93"/>
      <c r="WGR14" s="93"/>
      <c r="WGS14" s="93"/>
      <c r="WGT14" s="93"/>
      <c r="WGU14" s="93"/>
      <c r="WGV14" s="93"/>
      <c r="WGW14" s="93"/>
      <c r="WGX14" s="93"/>
      <c r="WGY14" s="93"/>
      <c r="WGZ14" s="93"/>
      <c r="WHA14" s="93"/>
      <c r="WHB14" s="93"/>
      <c r="WHC14" s="93"/>
      <c r="WHD14" s="93"/>
      <c r="WHE14" s="93"/>
      <c r="WHF14" s="93"/>
      <c r="WHG14" s="93"/>
      <c r="WHH14" s="93"/>
      <c r="WHI14" s="93"/>
      <c r="WHJ14" s="93"/>
      <c r="WHK14" s="93"/>
      <c r="WHL14" s="93"/>
      <c r="WHM14" s="93"/>
      <c r="WHN14" s="93"/>
      <c r="WHO14" s="93"/>
      <c r="WHP14" s="93"/>
      <c r="WHQ14" s="93"/>
      <c r="WHR14" s="93"/>
      <c r="WHS14" s="93"/>
      <c r="WHT14" s="93"/>
      <c r="WHU14" s="93"/>
      <c r="WHV14" s="93"/>
      <c r="WHW14" s="93"/>
      <c r="WHX14" s="93"/>
      <c r="WHY14" s="93"/>
      <c r="WHZ14" s="93"/>
      <c r="WIA14" s="93"/>
      <c r="WIB14" s="93"/>
      <c r="WIC14" s="93"/>
      <c r="WID14" s="93"/>
      <c r="WIE14" s="93"/>
      <c r="WIF14" s="93"/>
      <c r="WIG14" s="93"/>
      <c r="WIH14" s="93"/>
      <c r="WII14" s="93"/>
      <c r="WIJ14" s="93"/>
      <c r="WIK14" s="93"/>
      <c r="WIL14" s="93"/>
      <c r="WIM14" s="93"/>
      <c r="WIN14" s="93"/>
      <c r="WIO14" s="93"/>
      <c r="WIP14" s="93"/>
      <c r="WIQ14" s="93"/>
      <c r="WIR14" s="93"/>
      <c r="WIS14" s="93"/>
      <c r="WIT14" s="93"/>
      <c r="WIU14" s="93"/>
      <c r="WIV14" s="93"/>
      <c r="WIW14" s="93"/>
      <c r="WIX14" s="93"/>
      <c r="WIY14" s="93"/>
      <c r="WIZ14" s="93"/>
      <c r="WJA14" s="93"/>
      <c r="WJB14" s="93"/>
      <c r="WJC14" s="93"/>
      <c r="WJD14" s="93"/>
      <c r="WJE14" s="93"/>
      <c r="WJF14" s="93"/>
      <c r="WJG14" s="93"/>
      <c r="WJH14" s="93"/>
      <c r="WJI14" s="93"/>
      <c r="WJJ14" s="93"/>
      <c r="WJK14" s="93"/>
      <c r="WJL14" s="93"/>
      <c r="WJM14" s="93"/>
      <c r="WJN14" s="93"/>
      <c r="WJO14" s="93"/>
      <c r="WJP14" s="93"/>
      <c r="WJQ14" s="93"/>
      <c r="WJR14" s="93"/>
      <c r="WJS14" s="93"/>
      <c r="WJT14" s="93"/>
      <c r="WJU14" s="93"/>
      <c r="WJV14" s="93"/>
      <c r="WJW14" s="93"/>
      <c r="WJX14" s="93"/>
      <c r="WJY14" s="93"/>
      <c r="WJZ14" s="93"/>
      <c r="WKA14" s="93"/>
      <c r="WKB14" s="93"/>
      <c r="WKC14" s="93"/>
      <c r="WKD14" s="93"/>
      <c r="WKE14" s="93"/>
      <c r="WKF14" s="93"/>
      <c r="WKG14" s="93"/>
      <c r="WKH14" s="93"/>
      <c r="WKI14" s="93"/>
      <c r="WKJ14" s="93"/>
      <c r="WKK14" s="93"/>
      <c r="WKL14" s="93"/>
      <c r="WKM14" s="93"/>
      <c r="WKN14" s="93"/>
      <c r="WKO14" s="93"/>
      <c r="WKP14" s="93"/>
      <c r="WKQ14" s="93"/>
      <c r="WKR14" s="93"/>
      <c r="WKS14" s="93"/>
      <c r="WKT14" s="93"/>
      <c r="WKU14" s="93"/>
      <c r="WKV14" s="93"/>
      <c r="WKW14" s="93"/>
      <c r="WKX14" s="93"/>
      <c r="WKY14" s="93"/>
      <c r="WKZ14" s="93"/>
      <c r="WLA14" s="93"/>
      <c r="WLB14" s="93"/>
      <c r="WLC14" s="93"/>
      <c r="WLD14" s="93"/>
      <c r="WLE14" s="93"/>
      <c r="WLF14" s="93"/>
      <c r="WLG14" s="93"/>
      <c r="WLH14" s="93"/>
      <c r="WLI14" s="93"/>
      <c r="WLJ14" s="93"/>
      <c r="WLK14" s="93"/>
      <c r="WLL14" s="93"/>
      <c r="WLM14" s="93"/>
      <c r="WLN14" s="93"/>
      <c r="WLO14" s="93"/>
      <c r="WLP14" s="93"/>
      <c r="WLQ14" s="93"/>
      <c r="WLR14" s="93"/>
      <c r="WLS14" s="93"/>
      <c r="WLT14" s="93"/>
      <c r="WLU14" s="93"/>
      <c r="WLV14" s="93"/>
      <c r="WLW14" s="93"/>
      <c r="WLX14" s="93"/>
      <c r="WLY14" s="93"/>
      <c r="WLZ14" s="93"/>
      <c r="WMA14" s="93"/>
      <c r="WMB14" s="93"/>
      <c r="WMC14" s="93"/>
      <c r="WMD14" s="93"/>
      <c r="WME14" s="93"/>
      <c r="WMF14" s="93"/>
      <c r="WMG14" s="93"/>
      <c r="WMH14" s="93"/>
      <c r="WMI14" s="93"/>
      <c r="WMJ14" s="93"/>
      <c r="WMK14" s="93"/>
      <c r="WML14" s="93"/>
      <c r="WMM14" s="93"/>
      <c r="WMN14" s="93"/>
      <c r="WMO14" s="93"/>
      <c r="WMP14" s="93"/>
      <c r="WMQ14" s="93"/>
      <c r="WMR14" s="93"/>
      <c r="WMS14" s="93"/>
      <c r="WMT14" s="93"/>
      <c r="WMU14" s="93"/>
      <c r="WMV14" s="93"/>
      <c r="WMW14" s="93"/>
      <c r="WMX14" s="93"/>
      <c r="WMY14" s="93"/>
      <c r="WMZ14" s="93"/>
      <c r="WNA14" s="93"/>
      <c r="WNB14" s="93"/>
      <c r="WNC14" s="93"/>
      <c r="WND14" s="93"/>
      <c r="WNE14" s="93"/>
      <c r="WNF14" s="93"/>
      <c r="WNG14" s="93"/>
      <c r="WNH14" s="93"/>
      <c r="WNI14" s="93"/>
      <c r="WNJ14" s="93"/>
      <c r="WNK14" s="93"/>
      <c r="WNL14" s="93"/>
      <c r="WNM14" s="93"/>
      <c r="WNN14" s="93"/>
      <c r="WNO14" s="93"/>
      <c r="WNP14" s="93"/>
      <c r="WNQ14" s="93"/>
      <c r="WNR14" s="93"/>
      <c r="WNS14" s="93"/>
      <c r="WNT14" s="93"/>
      <c r="WNU14" s="93"/>
      <c r="WNV14" s="93"/>
      <c r="WNW14" s="93"/>
      <c r="WNX14" s="93"/>
      <c r="WNY14" s="93"/>
      <c r="WNZ14" s="93"/>
      <c r="WOA14" s="93"/>
      <c r="WOB14" s="93"/>
      <c r="WOC14" s="93"/>
      <c r="WOD14" s="93"/>
      <c r="WOE14" s="93"/>
      <c r="WOF14" s="93"/>
      <c r="WOG14" s="93"/>
      <c r="WOH14" s="93"/>
      <c r="WOI14" s="93"/>
      <c r="WOJ14" s="93"/>
      <c r="WOK14" s="93"/>
      <c r="WOL14" s="93"/>
      <c r="WOM14" s="93"/>
      <c r="WON14" s="93"/>
      <c r="WOO14" s="93"/>
      <c r="WOP14" s="93"/>
      <c r="WOQ14" s="93"/>
      <c r="WOR14" s="93"/>
      <c r="WOS14" s="93"/>
      <c r="WOT14" s="93"/>
      <c r="WOU14" s="93"/>
      <c r="WOV14" s="93"/>
      <c r="WOW14" s="93"/>
      <c r="WOX14" s="93"/>
      <c r="WOY14" s="93"/>
      <c r="WOZ14" s="93"/>
      <c r="WPA14" s="93"/>
      <c r="WPB14" s="93"/>
      <c r="WPC14" s="93"/>
      <c r="WPD14" s="93"/>
      <c r="WPE14" s="93"/>
      <c r="WPF14" s="93"/>
      <c r="WPG14" s="93"/>
      <c r="WPH14" s="93"/>
      <c r="WPI14" s="93"/>
      <c r="WPJ14" s="93"/>
      <c r="WPK14" s="93"/>
      <c r="WPL14" s="93"/>
      <c r="WPM14" s="93"/>
      <c r="WPN14" s="93"/>
      <c r="WPO14" s="93"/>
      <c r="WPP14" s="93"/>
      <c r="WPQ14" s="93"/>
      <c r="WPR14" s="93"/>
      <c r="WPS14" s="93"/>
      <c r="WPT14" s="93"/>
      <c r="WPU14" s="93"/>
      <c r="WPV14" s="93"/>
      <c r="WPW14" s="93"/>
      <c r="WPX14" s="93"/>
      <c r="WPY14" s="93"/>
      <c r="WPZ14" s="93"/>
      <c r="WQA14" s="93"/>
      <c r="WQB14" s="93"/>
      <c r="WQC14" s="93"/>
      <c r="WQD14" s="93"/>
      <c r="WQE14" s="93"/>
      <c r="WQF14" s="93"/>
      <c r="WQG14" s="93"/>
      <c r="WQH14" s="93"/>
      <c r="WQI14" s="93"/>
      <c r="WQJ14" s="93"/>
      <c r="WQK14" s="93"/>
      <c r="WQL14" s="93"/>
      <c r="WQM14" s="93"/>
      <c r="WQN14" s="93"/>
      <c r="WQO14" s="93"/>
      <c r="WQP14" s="93"/>
      <c r="WQQ14" s="93"/>
      <c r="WQR14" s="93"/>
      <c r="WQS14" s="93"/>
      <c r="WQT14" s="93"/>
      <c r="WQU14" s="93"/>
      <c r="WQV14" s="93"/>
      <c r="WQW14" s="93"/>
      <c r="WQX14" s="93"/>
      <c r="WQY14" s="93"/>
      <c r="WQZ14" s="93"/>
      <c r="WRA14" s="93"/>
      <c r="WRB14" s="93"/>
      <c r="WRC14" s="93"/>
      <c r="WRD14" s="93"/>
      <c r="WRE14" s="93"/>
      <c r="WRF14" s="93"/>
      <c r="WRG14" s="93"/>
      <c r="WRH14" s="93"/>
      <c r="WRI14" s="93"/>
      <c r="WRJ14" s="93"/>
      <c r="WRK14" s="93"/>
      <c r="WRL14" s="93"/>
      <c r="WRM14" s="93"/>
      <c r="WRN14" s="93"/>
      <c r="WRO14" s="93"/>
      <c r="WRP14" s="93"/>
      <c r="WRQ14" s="93"/>
      <c r="WRR14" s="93"/>
      <c r="WRS14" s="93"/>
      <c r="WRT14" s="93"/>
      <c r="WRU14" s="93"/>
      <c r="WRV14" s="93"/>
      <c r="WRW14" s="93"/>
      <c r="WRX14" s="93"/>
      <c r="WRY14" s="93"/>
      <c r="WRZ14" s="93"/>
      <c r="WSA14" s="93"/>
      <c r="WSB14" s="93"/>
      <c r="WSC14" s="93"/>
      <c r="WSD14" s="93"/>
      <c r="WSE14" s="93"/>
      <c r="WSF14" s="93"/>
      <c r="WSG14" s="93"/>
      <c r="WSH14" s="93"/>
      <c r="WSI14" s="93"/>
      <c r="WSJ14" s="93"/>
      <c r="WSK14" s="93"/>
      <c r="WSL14" s="93"/>
      <c r="WSM14" s="93"/>
      <c r="WSN14" s="93"/>
      <c r="WSO14" s="93"/>
      <c r="WSP14" s="93"/>
      <c r="WSQ14" s="93"/>
      <c r="WSR14" s="93"/>
      <c r="WSS14" s="93"/>
      <c r="WST14" s="93"/>
      <c r="WSU14" s="93"/>
      <c r="WSV14" s="93"/>
      <c r="WSW14" s="93"/>
      <c r="WSX14" s="93"/>
      <c r="WSY14" s="93"/>
      <c r="WSZ14" s="93"/>
      <c r="WTA14" s="93"/>
      <c r="WTB14" s="93"/>
      <c r="WTC14" s="93"/>
      <c r="WTD14" s="93"/>
      <c r="WTE14" s="93"/>
      <c r="WTF14" s="93"/>
      <c r="WTG14" s="93"/>
      <c r="WTH14" s="93"/>
      <c r="WTI14" s="93"/>
      <c r="WTJ14" s="93"/>
      <c r="WTK14" s="93"/>
      <c r="WTL14" s="93"/>
      <c r="WTM14" s="93"/>
      <c r="WTN14" s="93"/>
      <c r="WTO14" s="93"/>
      <c r="WTP14" s="93"/>
      <c r="WTQ14" s="93"/>
      <c r="WTR14" s="93"/>
      <c r="WTS14" s="93"/>
      <c r="WTT14" s="93"/>
      <c r="WTU14" s="93"/>
      <c r="WTV14" s="93"/>
      <c r="WTW14" s="93"/>
      <c r="WTX14" s="93"/>
      <c r="WTY14" s="93"/>
      <c r="WTZ14" s="93"/>
      <c r="WUA14" s="93"/>
      <c r="WUB14" s="93"/>
      <c r="WUC14" s="93"/>
      <c r="WUD14" s="93"/>
      <c r="WUE14" s="93"/>
      <c r="WUF14" s="93"/>
      <c r="WUG14" s="93"/>
      <c r="WUH14" s="93"/>
      <c r="WUI14" s="93"/>
      <c r="WUJ14" s="93"/>
      <c r="WUK14" s="93"/>
      <c r="WUL14" s="93"/>
      <c r="WUM14" s="93"/>
      <c r="WUN14" s="93"/>
      <c r="WUO14" s="93"/>
      <c r="WUP14" s="93"/>
      <c r="WUQ14" s="93"/>
      <c r="WUR14" s="93"/>
      <c r="WUS14" s="93"/>
      <c r="WUT14" s="93"/>
      <c r="WUU14" s="93"/>
      <c r="WUV14" s="93"/>
      <c r="WUW14" s="93"/>
      <c r="WUX14" s="93"/>
      <c r="WUY14" s="93"/>
      <c r="WUZ14" s="93"/>
      <c r="WVA14" s="93"/>
      <c r="WVB14" s="93"/>
      <c r="WVC14" s="93"/>
      <c r="WVD14" s="93"/>
      <c r="WVE14" s="93"/>
      <c r="WVF14" s="93"/>
      <c r="WVG14" s="93"/>
      <c r="WVH14" s="93"/>
      <c r="WVI14" s="93"/>
      <c r="WVJ14" s="93"/>
      <c r="WVK14" s="93"/>
      <c r="WVL14" s="93"/>
      <c r="WVM14" s="93"/>
      <c r="WVN14" s="93"/>
      <c r="WVO14" s="93"/>
      <c r="WVP14" s="93"/>
      <c r="WVQ14" s="93"/>
      <c r="WVR14" s="93"/>
      <c r="WVS14" s="93"/>
      <c r="WVT14" s="93"/>
      <c r="WVU14" s="93"/>
      <c r="WVV14" s="93"/>
      <c r="WVW14" s="93"/>
      <c r="WVX14" s="93"/>
      <c r="WVY14" s="93"/>
      <c r="WVZ14" s="93"/>
      <c r="WWA14" s="93"/>
      <c r="WWB14" s="93"/>
      <c r="WWC14" s="93"/>
      <c r="WWD14" s="93"/>
      <c r="WWE14" s="93"/>
      <c r="WWF14" s="93"/>
      <c r="WWG14" s="93"/>
      <c r="WWH14" s="93"/>
      <c r="WWI14" s="93"/>
      <c r="WWJ14" s="93"/>
      <c r="WWK14" s="93"/>
      <c r="WWL14" s="93"/>
      <c r="WWM14" s="93"/>
      <c r="WWN14" s="93"/>
      <c r="WWO14" s="93"/>
      <c r="WWP14" s="93"/>
      <c r="WWQ14" s="93"/>
      <c r="WWR14" s="93"/>
      <c r="WWS14" s="93"/>
      <c r="WWT14" s="93"/>
      <c r="WWU14" s="93"/>
      <c r="WWV14" s="93"/>
      <c r="WWW14" s="93"/>
      <c r="WWX14" s="93"/>
      <c r="WWY14" s="93"/>
      <c r="WWZ14" s="93"/>
      <c r="WXA14" s="93"/>
      <c r="WXB14" s="93"/>
      <c r="WXC14" s="93"/>
      <c r="WXD14" s="93"/>
      <c r="WXE14" s="93"/>
      <c r="WXF14" s="93"/>
      <c r="WXG14" s="93"/>
      <c r="WXH14" s="93"/>
      <c r="WXI14" s="93"/>
      <c r="WXJ14" s="93"/>
      <c r="WXK14" s="93"/>
      <c r="WXL14" s="93"/>
      <c r="WXM14" s="93"/>
      <c r="WXN14" s="93"/>
      <c r="WXO14" s="93"/>
      <c r="WXP14" s="93"/>
      <c r="WXQ14" s="93"/>
      <c r="WXR14" s="93"/>
      <c r="WXS14" s="93"/>
      <c r="WXT14" s="93"/>
      <c r="WXU14" s="93"/>
      <c r="WXV14" s="93"/>
      <c r="WXW14" s="93"/>
      <c r="WXX14" s="93"/>
      <c r="WXY14" s="93"/>
      <c r="WXZ14" s="93"/>
      <c r="WYA14" s="93"/>
      <c r="WYB14" s="93"/>
      <c r="WYC14" s="93"/>
      <c r="WYD14" s="93"/>
      <c r="WYE14" s="93"/>
      <c r="WYF14" s="93"/>
      <c r="WYG14" s="93"/>
      <c r="WYH14" s="93"/>
      <c r="WYI14" s="93"/>
      <c r="WYJ14" s="93"/>
      <c r="WYK14" s="93"/>
      <c r="WYL14" s="93"/>
      <c r="WYM14" s="93"/>
      <c r="WYN14" s="93"/>
      <c r="WYO14" s="93"/>
      <c r="WYP14" s="93"/>
      <c r="WYQ14" s="93"/>
      <c r="WYR14" s="93"/>
      <c r="WYS14" s="93"/>
      <c r="WYT14" s="93"/>
      <c r="WYU14" s="93"/>
      <c r="WYV14" s="93"/>
      <c r="WYW14" s="93"/>
      <c r="WYX14" s="93"/>
      <c r="WYY14" s="93"/>
      <c r="WYZ14" s="93"/>
      <c r="WZA14" s="93"/>
      <c r="WZB14" s="93"/>
      <c r="WZC14" s="93"/>
      <c r="WZD14" s="93"/>
      <c r="WZE14" s="93"/>
      <c r="WZF14" s="93"/>
      <c r="WZG14" s="93"/>
      <c r="WZH14" s="93"/>
      <c r="WZI14" s="93"/>
      <c r="WZJ14" s="93"/>
      <c r="WZK14" s="93"/>
      <c r="WZL14" s="93"/>
      <c r="WZM14" s="93"/>
      <c r="WZN14" s="93"/>
      <c r="WZO14" s="93"/>
      <c r="WZP14" s="93"/>
      <c r="WZQ14" s="93"/>
      <c r="WZR14" s="93"/>
      <c r="WZS14" s="93"/>
      <c r="WZT14" s="93"/>
      <c r="WZU14" s="93"/>
      <c r="WZV14" s="93"/>
      <c r="WZW14" s="93"/>
      <c r="WZX14" s="93"/>
      <c r="WZY14" s="93"/>
      <c r="WZZ14" s="93"/>
      <c r="XAA14" s="93"/>
      <c r="XAB14" s="93"/>
      <c r="XAC14" s="93"/>
      <c r="XAD14" s="93"/>
      <c r="XAE14" s="93"/>
      <c r="XAF14" s="93"/>
      <c r="XAG14" s="93"/>
      <c r="XAH14" s="93"/>
      <c r="XAI14" s="93"/>
      <c r="XAJ14" s="93"/>
      <c r="XAK14" s="93"/>
      <c r="XAL14" s="93"/>
      <c r="XAM14" s="93"/>
      <c r="XAN14" s="93"/>
      <c r="XAO14" s="93"/>
      <c r="XAP14" s="93"/>
      <c r="XAQ14" s="93"/>
      <c r="XAR14" s="93"/>
      <c r="XAS14" s="93"/>
      <c r="XAT14" s="93"/>
      <c r="XAU14" s="93"/>
      <c r="XAV14" s="93"/>
      <c r="XAW14" s="93"/>
      <c r="XAX14" s="93"/>
      <c r="XAY14" s="93"/>
      <c r="XAZ14" s="93"/>
      <c r="XBA14" s="93"/>
      <c r="XBB14" s="93"/>
      <c r="XBC14" s="93"/>
      <c r="XBD14" s="93"/>
      <c r="XBE14" s="93"/>
      <c r="XBF14" s="93"/>
      <c r="XBG14" s="93"/>
      <c r="XBH14" s="93"/>
      <c r="XBI14" s="93"/>
      <c r="XBJ14" s="93"/>
      <c r="XBK14" s="93"/>
      <c r="XBL14" s="93"/>
      <c r="XBM14" s="93"/>
      <c r="XBN14" s="93"/>
      <c r="XBO14" s="93"/>
      <c r="XBP14" s="93"/>
      <c r="XBQ14" s="93"/>
      <c r="XBR14" s="93"/>
      <c r="XBS14" s="93"/>
      <c r="XBT14" s="93"/>
      <c r="XBU14" s="93"/>
      <c r="XBV14" s="93"/>
      <c r="XBW14" s="93"/>
      <c r="XBX14" s="93"/>
      <c r="XBY14" s="93"/>
      <c r="XBZ14" s="93"/>
      <c r="XCA14" s="93"/>
      <c r="XCB14" s="93"/>
      <c r="XCC14" s="93"/>
      <c r="XCD14" s="93"/>
      <c r="XCE14" s="93"/>
      <c r="XCF14" s="93"/>
      <c r="XCG14" s="93"/>
      <c r="XCH14" s="93"/>
      <c r="XCI14" s="93"/>
      <c r="XCJ14" s="93"/>
      <c r="XCK14" s="93"/>
      <c r="XCL14" s="93"/>
      <c r="XCM14" s="93"/>
      <c r="XCN14" s="93"/>
      <c r="XCO14" s="93"/>
      <c r="XCP14" s="93"/>
      <c r="XCQ14" s="93"/>
      <c r="XCR14" s="93"/>
      <c r="XCS14" s="93"/>
      <c r="XCT14" s="93"/>
      <c r="XCU14" s="93"/>
      <c r="XCV14" s="93"/>
      <c r="XCW14" s="93"/>
      <c r="XCX14" s="93"/>
      <c r="XCY14" s="93"/>
      <c r="XCZ14" s="93"/>
      <c r="XDA14" s="93"/>
      <c r="XDB14" s="93"/>
      <c r="XDC14" s="93"/>
      <c r="XDD14" s="93"/>
      <c r="XDE14" s="93"/>
      <c r="XDF14" s="93"/>
      <c r="XDG14" s="93"/>
      <c r="XDH14" s="93"/>
      <c r="XDI14" s="93"/>
      <c r="XDJ14" s="93"/>
      <c r="XDK14" s="93"/>
      <c r="XDL14" s="93"/>
      <c r="XDM14" s="93"/>
      <c r="XDN14" s="93"/>
      <c r="XDO14" s="93"/>
      <c r="XDP14" s="93"/>
      <c r="XDQ14" s="93"/>
      <c r="XDR14" s="93"/>
      <c r="XDS14" s="93"/>
      <c r="XDT14" s="93"/>
      <c r="XDU14" s="93"/>
      <c r="XDV14" s="93"/>
      <c r="XDW14" s="93"/>
      <c r="XDX14" s="93"/>
      <c r="XDY14" s="93"/>
      <c r="XDZ14" s="93"/>
      <c r="XEA14" s="93"/>
      <c r="XEB14" s="93"/>
      <c r="XEC14" s="93"/>
      <c r="XED14" s="93"/>
      <c r="XEE14" s="93"/>
      <c r="XEF14" s="93"/>
      <c r="XEG14" s="93"/>
      <c r="XEH14" s="93"/>
      <c r="XEI14" s="93"/>
      <c r="XEJ14" s="93"/>
      <c r="XEK14" s="93"/>
      <c r="XEL14" s="93"/>
      <c r="XEM14" s="93"/>
      <c r="XEN14" s="93"/>
      <c r="XEO14" s="93"/>
      <c r="XEP14" s="93"/>
      <c r="XEQ14" s="93"/>
      <c r="XER14" s="93"/>
      <c r="XES14" s="93"/>
      <c r="XET14" s="93"/>
      <c r="XEU14" s="93"/>
      <c r="XEV14" s="93"/>
      <c r="XEW14" s="93"/>
      <c r="XEX14" s="93"/>
      <c r="XEY14" s="93"/>
      <c r="XEZ14" s="93"/>
      <c r="XFA14" s="93"/>
      <c r="XFB14" s="93"/>
      <c r="XFC14" s="93"/>
      <c r="XFD14" s="93"/>
    </row>
    <row r="15" spans="1:16384" ht="15.75" x14ac:dyDescent="0.25">
      <c r="A15" s="69" t="s">
        <v>34</v>
      </c>
      <c r="B15" s="79" t="s">
        <v>35</v>
      </c>
    </row>
    <row r="16" spans="1:16384" ht="15.75" x14ac:dyDescent="0.25">
      <c r="A16" s="69" t="s">
        <v>36</v>
      </c>
      <c r="B16" s="79" t="s">
        <v>37</v>
      </c>
    </row>
    <row r="17" spans="1:8" ht="15.75" x14ac:dyDescent="0.25">
      <c r="A17" s="69" t="s">
        <v>39</v>
      </c>
      <c r="B17" s="79" t="s">
        <v>40</v>
      </c>
    </row>
    <row r="18" spans="1:8" ht="15.75" x14ac:dyDescent="0.25">
      <c r="A18" s="69" t="s">
        <v>313</v>
      </c>
      <c r="B18" s="79" t="s">
        <v>41</v>
      </c>
    </row>
    <row r="19" spans="1:8" ht="15" customHeight="1" x14ac:dyDescent="0.25"/>
    <row r="20" spans="1:8" ht="15" customHeight="1" x14ac:dyDescent="0.25"/>
    <row r="21" spans="1:8" ht="21" x14ac:dyDescent="0.35">
      <c r="A21" s="88" t="s">
        <v>43</v>
      </c>
      <c r="B21" s="88"/>
      <c r="C21" s="88"/>
      <c r="D21" s="88"/>
      <c r="E21" s="88"/>
      <c r="F21" s="88"/>
      <c r="G21" s="88"/>
      <c r="H21" s="88"/>
    </row>
    <row r="22" spans="1:8" ht="15" customHeight="1" x14ac:dyDescent="0.25">
      <c r="A22" s="92" t="s">
        <v>44</v>
      </c>
      <c r="B22" s="92"/>
      <c r="C22" s="92"/>
      <c r="D22" s="92"/>
      <c r="E22" s="92"/>
      <c r="F22" s="92"/>
      <c r="G22" s="92"/>
      <c r="H22" s="92"/>
    </row>
    <row r="23" spans="1:8" x14ac:dyDescent="0.25">
      <c r="A23" s="92"/>
      <c r="B23" s="92"/>
      <c r="C23" s="92"/>
      <c r="D23" s="92"/>
      <c r="E23" s="92"/>
      <c r="F23" s="92"/>
      <c r="G23" s="92"/>
      <c r="H23" s="92"/>
    </row>
    <row r="24" spans="1:8" x14ac:dyDescent="0.25">
      <c r="A24" s="92"/>
      <c r="B24" s="92"/>
      <c r="C24" s="92"/>
      <c r="D24" s="92"/>
      <c r="E24" s="92"/>
      <c r="F24" s="92"/>
      <c r="G24" s="92"/>
      <c r="H24" s="92"/>
    </row>
    <row r="25" spans="1:8" x14ac:dyDescent="0.25">
      <c r="A25" s="92"/>
      <c r="B25" s="92"/>
      <c r="C25" s="92"/>
      <c r="D25" s="92"/>
      <c r="E25" s="92"/>
      <c r="F25" s="92"/>
      <c r="G25" s="92"/>
      <c r="H25" s="92"/>
    </row>
    <row r="26" spans="1:8" x14ac:dyDescent="0.25">
      <c r="A26" s="71"/>
      <c r="B26" s="71"/>
      <c r="C26" s="71"/>
      <c r="D26" s="71"/>
      <c r="E26" s="71"/>
      <c r="F26" s="71"/>
      <c r="G26" s="71"/>
      <c r="H26" s="71"/>
    </row>
    <row r="27" spans="1:8" x14ac:dyDescent="0.25">
      <c r="A27" s="71"/>
      <c r="B27" s="71"/>
      <c r="C27" s="71"/>
      <c r="D27" s="71"/>
      <c r="E27" s="71"/>
      <c r="F27" s="71"/>
      <c r="G27" s="71"/>
      <c r="H27" s="71"/>
    </row>
    <row r="28" spans="1:8" ht="21" x14ac:dyDescent="0.35">
      <c r="A28" s="88" t="s">
        <v>78</v>
      </c>
      <c r="B28" s="88"/>
      <c r="C28" s="88"/>
      <c r="D28" s="88"/>
      <c r="E28" s="88"/>
      <c r="F28" s="88"/>
      <c r="G28" s="88"/>
      <c r="H28" s="88"/>
    </row>
    <row r="29" spans="1:8" ht="15.75" x14ac:dyDescent="0.25">
      <c r="A29" s="89" t="s">
        <v>46</v>
      </c>
      <c r="B29" s="89"/>
      <c r="C29" s="89"/>
      <c r="D29" s="89"/>
      <c r="E29" s="89"/>
      <c r="F29" s="89"/>
      <c r="G29" s="89"/>
      <c r="H29" s="89"/>
    </row>
    <row r="30" spans="1:8" ht="15.75" x14ac:dyDescent="0.25">
      <c r="A30" s="89" t="s">
        <v>45</v>
      </c>
      <c r="B30" s="89"/>
      <c r="C30" s="89"/>
      <c r="D30" s="89"/>
      <c r="E30" s="89"/>
      <c r="F30" s="89"/>
      <c r="G30" s="89"/>
      <c r="H30" s="89"/>
    </row>
    <row r="31" spans="1:8" ht="15.75" x14ac:dyDescent="0.25">
      <c r="A31" s="89" t="s">
        <v>47</v>
      </c>
      <c r="B31" s="89"/>
      <c r="C31" s="89"/>
      <c r="D31" s="89"/>
      <c r="E31" s="89"/>
      <c r="F31" s="89"/>
      <c r="G31" s="89"/>
      <c r="H31" s="89"/>
    </row>
    <row r="32" spans="1:8" ht="15.75" x14ac:dyDescent="0.25">
      <c r="A32" s="89" t="s">
        <v>48</v>
      </c>
      <c r="B32" s="89"/>
      <c r="C32" s="89"/>
      <c r="D32" s="89"/>
      <c r="E32" s="89"/>
      <c r="F32" s="89"/>
      <c r="G32" s="89"/>
      <c r="H32" s="89"/>
    </row>
    <row r="33" spans="1:8" ht="15.75" x14ac:dyDescent="0.25">
      <c r="A33" s="89" t="s">
        <v>49</v>
      </c>
      <c r="B33" s="89"/>
      <c r="C33" s="89"/>
      <c r="D33" s="89"/>
      <c r="E33" s="89"/>
      <c r="F33" s="89"/>
      <c r="G33" s="89"/>
      <c r="H33" s="89"/>
    </row>
    <row r="34" spans="1:8" ht="15.75" x14ac:dyDescent="0.25">
      <c r="A34" s="89" t="s">
        <v>50</v>
      </c>
      <c r="B34" s="89"/>
      <c r="C34" s="89"/>
      <c r="D34" s="89"/>
      <c r="E34" s="89"/>
      <c r="F34" s="89"/>
      <c r="G34" s="89"/>
      <c r="H34" s="89"/>
    </row>
    <row r="35" spans="1:8" ht="15.75" x14ac:dyDescent="0.25">
      <c r="A35" s="89" t="s">
        <v>51</v>
      </c>
      <c r="B35" s="89"/>
      <c r="C35" s="89"/>
      <c r="D35" s="89"/>
      <c r="E35" s="89"/>
      <c r="F35" s="89"/>
      <c r="G35" s="89"/>
      <c r="H35" s="89"/>
    </row>
    <row r="36" spans="1:8" ht="15.75" x14ac:dyDescent="0.25">
      <c r="A36" s="89" t="s">
        <v>52</v>
      </c>
      <c r="B36" s="89"/>
      <c r="C36" s="89"/>
      <c r="D36" s="89"/>
      <c r="E36" s="89"/>
      <c r="F36" s="89"/>
      <c r="G36" s="89"/>
      <c r="H36" s="89"/>
    </row>
    <row r="37" spans="1:8" x14ac:dyDescent="0.25">
      <c r="A37" s="72"/>
      <c r="B37" s="72"/>
      <c r="C37" s="72"/>
      <c r="D37" s="72"/>
      <c r="E37" s="72"/>
      <c r="F37" s="72"/>
      <c r="G37" s="72"/>
      <c r="H37" s="72"/>
    </row>
    <row r="39" spans="1:8" ht="21" x14ac:dyDescent="0.35">
      <c r="A39" s="88" t="s">
        <v>288</v>
      </c>
      <c r="B39" s="88"/>
      <c r="C39" s="88"/>
      <c r="D39" s="88"/>
      <c r="E39" s="88"/>
      <c r="F39" s="88"/>
      <c r="G39" s="88"/>
      <c r="H39" s="88"/>
    </row>
    <row r="40" spans="1:8" x14ac:dyDescent="0.25">
      <c r="A40" s="69" t="s">
        <v>53</v>
      </c>
      <c r="B40" s="69" t="s">
        <v>289</v>
      </c>
    </row>
    <row r="41" spans="1:8" x14ac:dyDescent="0.25">
      <c r="A41" s="69" t="s">
        <v>54</v>
      </c>
      <c r="B41" s="78" t="s">
        <v>283</v>
      </c>
    </row>
    <row r="42" spans="1:8" x14ac:dyDescent="0.25">
      <c r="A42" s="69" t="s">
        <v>284</v>
      </c>
      <c r="B42" s="78" t="s">
        <v>290</v>
      </c>
    </row>
    <row r="43" spans="1:8" x14ac:dyDescent="0.25">
      <c r="A43" s="69" t="s">
        <v>55</v>
      </c>
      <c r="B43" s="78" t="s">
        <v>291</v>
      </c>
    </row>
    <row r="44" spans="1:8" x14ac:dyDescent="0.25">
      <c r="A44" s="69" t="s">
        <v>285</v>
      </c>
      <c r="B44" s="78" t="s">
        <v>292</v>
      </c>
    </row>
    <row r="45" spans="1:8" x14ac:dyDescent="0.25">
      <c r="A45" s="69" t="s">
        <v>56</v>
      </c>
      <c r="B45" s="78" t="s">
        <v>57</v>
      </c>
    </row>
    <row r="46" spans="1:8" x14ac:dyDescent="0.25">
      <c r="A46" s="69" t="s">
        <v>58</v>
      </c>
      <c r="B46" s="78" t="s">
        <v>293</v>
      </c>
    </row>
    <row r="47" spans="1:8" x14ac:dyDescent="0.25">
      <c r="A47" s="69" t="s">
        <v>286</v>
      </c>
      <c r="B47" s="78" t="s">
        <v>294</v>
      </c>
    </row>
    <row r="48" spans="1:8" x14ac:dyDescent="0.25">
      <c r="A48" s="69" t="s">
        <v>287</v>
      </c>
      <c r="B48" s="78" t="s">
        <v>295</v>
      </c>
    </row>
    <row r="51" spans="1:8" ht="21" x14ac:dyDescent="0.35">
      <c r="A51" s="88" t="s">
        <v>75</v>
      </c>
      <c r="B51" s="88"/>
      <c r="C51" s="88"/>
      <c r="D51" s="88"/>
      <c r="E51" s="88"/>
      <c r="F51" s="88"/>
      <c r="G51" s="88"/>
      <c r="H51" s="88"/>
    </row>
    <row r="52" spans="1:8" x14ac:dyDescent="0.25">
      <c r="A52" s="69" t="s">
        <v>59</v>
      </c>
      <c r="B52" s="69" t="s">
        <v>60</v>
      </c>
    </row>
    <row r="53" spans="1:8" x14ac:dyDescent="0.25">
      <c r="A53" s="69" t="s">
        <v>61</v>
      </c>
      <c r="B53" s="78" t="s">
        <v>296</v>
      </c>
    </row>
    <row r="54" spans="1:8" x14ac:dyDescent="0.25">
      <c r="A54" s="69" t="s">
        <v>62</v>
      </c>
      <c r="B54" s="78" t="s">
        <v>297</v>
      </c>
    </row>
    <row r="55" spans="1:8" x14ac:dyDescent="0.25">
      <c r="A55" s="69" t="s">
        <v>63</v>
      </c>
      <c r="B55" s="78" t="s">
        <v>64</v>
      </c>
    </row>
    <row r="56" spans="1:8" x14ac:dyDescent="0.25">
      <c r="A56" s="69" t="s">
        <v>65</v>
      </c>
      <c r="B56" s="78" t="s">
        <v>298</v>
      </c>
    </row>
    <row r="57" spans="1:8" x14ac:dyDescent="0.25">
      <c r="A57" s="69" t="s">
        <v>66</v>
      </c>
      <c r="B57" s="78" t="s">
        <v>299</v>
      </c>
    </row>
    <row r="58" spans="1:8" x14ac:dyDescent="0.25">
      <c r="A58" s="69" t="s">
        <v>67</v>
      </c>
      <c r="B58" s="78" t="s">
        <v>300</v>
      </c>
    </row>
    <row r="59" spans="1:8" x14ac:dyDescent="0.25">
      <c r="A59" s="69" t="s">
        <v>68</v>
      </c>
      <c r="B59" s="78" t="s">
        <v>301</v>
      </c>
    </row>
    <row r="60" spans="1:8" x14ac:dyDescent="0.25">
      <c r="A60" s="69" t="s">
        <v>69</v>
      </c>
      <c r="B60" s="78" t="s">
        <v>70</v>
      </c>
    </row>
    <row r="61" spans="1:8" x14ac:dyDescent="0.25">
      <c r="A61" s="69" t="s">
        <v>71</v>
      </c>
      <c r="B61" s="78" t="s">
        <v>302</v>
      </c>
    </row>
    <row r="62" spans="1:8" x14ac:dyDescent="0.25">
      <c r="A62" s="69" t="s">
        <v>72</v>
      </c>
      <c r="B62" s="78" t="s">
        <v>303</v>
      </c>
    </row>
    <row r="63" spans="1:8" x14ac:dyDescent="0.25">
      <c r="A63" s="69" t="s">
        <v>73</v>
      </c>
      <c r="B63" s="78" t="s">
        <v>304</v>
      </c>
    </row>
    <row r="66" spans="1:8" ht="21" x14ac:dyDescent="0.35">
      <c r="A66" s="88" t="s">
        <v>281</v>
      </c>
      <c r="B66" s="88"/>
      <c r="C66" s="88"/>
      <c r="D66" s="88"/>
      <c r="E66" s="88"/>
      <c r="F66" s="88"/>
      <c r="G66" s="88"/>
      <c r="H66" s="88"/>
    </row>
    <row r="67" spans="1:8" x14ac:dyDescent="0.25">
      <c r="A67" s="69" t="s">
        <v>282</v>
      </c>
    </row>
    <row r="68" spans="1:8" s="74" customFormat="1" x14ac:dyDescent="0.25">
      <c r="A68" s="87" t="s">
        <v>314</v>
      </c>
      <c r="B68" s="87"/>
      <c r="C68" s="87"/>
      <c r="D68" s="87"/>
      <c r="E68" s="87"/>
      <c r="F68" s="87"/>
      <c r="G68" s="87"/>
      <c r="H68" s="87"/>
    </row>
    <row r="69" spans="1:8" x14ac:dyDescent="0.25">
      <c r="A69" s="87"/>
      <c r="B69" s="87"/>
      <c r="C69" s="87"/>
      <c r="D69" s="87"/>
      <c r="E69" s="87"/>
      <c r="F69" s="87"/>
      <c r="G69" s="87"/>
      <c r="H69" s="87"/>
    </row>
    <row r="70" spans="1:8" x14ac:dyDescent="0.25">
      <c r="A70" s="87"/>
      <c r="B70" s="87"/>
      <c r="C70" s="87"/>
      <c r="D70" s="87"/>
      <c r="E70" s="87"/>
      <c r="F70" s="87"/>
      <c r="G70" s="87"/>
      <c r="H70" s="87"/>
    </row>
    <row r="71" spans="1:8" x14ac:dyDescent="0.25">
      <c r="A71" s="73"/>
      <c r="B71" s="73"/>
      <c r="C71" s="73"/>
      <c r="D71" s="73"/>
      <c r="E71" s="73"/>
      <c r="F71" s="73"/>
      <c r="G71" s="73"/>
      <c r="H71" s="73"/>
    </row>
    <row r="72" spans="1:8" x14ac:dyDescent="0.25">
      <c r="A72" s="73"/>
      <c r="B72" s="73"/>
      <c r="C72" s="73"/>
      <c r="D72" s="73"/>
      <c r="E72" s="73"/>
      <c r="F72" s="73"/>
      <c r="G72" s="73"/>
      <c r="H72" s="73"/>
    </row>
    <row r="73" spans="1:8" x14ac:dyDescent="0.25">
      <c r="A73" s="90" t="s">
        <v>76</v>
      </c>
      <c r="B73" s="90"/>
      <c r="C73" s="90"/>
      <c r="D73" s="90"/>
      <c r="E73" s="90"/>
      <c r="F73" s="90"/>
      <c r="G73" s="90"/>
      <c r="H73" s="90"/>
    </row>
    <row r="74" spans="1:8" x14ac:dyDescent="0.25">
      <c r="A74" s="69" t="s">
        <v>77</v>
      </c>
    </row>
  </sheetData>
  <mergeCells count="2067">
    <mergeCell ref="XEW11:XFD14"/>
    <mergeCell ref="A11:H14"/>
    <mergeCell ref="I11:P14"/>
    <mergeCell ref="Q11:X14"/>
    <mergeCell ref="Y11:AF14"/>
    <mergeCell ref="AG11:AN14"/>
    <mergeCell ref="AO11:AV14"/>
    <mergeCell ref="AW11:BD14"/>
    <mergeCell ref="BE11:BL14"/>
    <mergeCell ref="BM11:BT14"/>
    <mergeCell ref="BU11:CB14"/>
    <mergeCell ref="CC11:CJ14"/>
    <mergeCell ref="CK11:CR14"/>
    <mergeCell ref="CS11:CZ14"/>
    <mergeCell ref="DA11:DH14"/>
    <mergeCell ref="XDI11:XDP14"/>
    <mergeCell ref="XDQ11:XDX14"/>
    <mergeCell ref="XDY11:XEF14"/>
    <mergeCell ref="XEG11:XEN14"/>
    <mergeCell ref="XEO11:XEV14"/>
    <mergeCell ref="XBU11:XCB14"/>
    <mergeCell ref="XCC11:XCJ14"/>
    <mergeCell ref="XCK11:XCR14"/>
    <mergeCell ref="XCS11:XCZ14"/>
    <mergeCell ref="XDA11:XDH14"/>
    <mergeCell ref="XAG11:XAN14"/>
    <mergeCell ref="XAO11:XAV14"/>
    <mergeCell ref="XAW11:XBD14"/>
    <mergeCell ref="XBE11:XBL14"/>
    <mergeCell ref="XBM11:XBT14"/>
    <mergeCell ref="WYS11:WYZ14"/>
    <mergeCell ref="WZA11:WZH14"/>
    <mergeCell ref="WZI11:WZP14"/>
    <mergeCell ref="WZQ11:WZX14"/>
    <mergeCell ref="WZY11:XAF14"/>
    <mergeCell ref="WXE11:WXL14"/>
    <mergeCell ref="WXM11:WXT14"/>
    <mergeCell ref="WXU11:WYB14"/>
    <mergeCell ref="WYC11:WYJ14"/>
    <mergeCell ref="WYK11:WYR14"/>
    <mergeCell ref="WVQ11:WVX14"/>
    <mergeCell ref="WVY11:WWF14"/>
    <mergeCell ref="WWG11:WWN14"/>
    <mergeCell ref="WWO11:WWV14"/>
    <mergeCell ref="WWW11:WXD14"/>
    <mergeCell ref="WUC11:WUJ14"/>
    <mergeCell ref="WUK11:WUR14"/>
    <mergeCell ref="WUS11:WUZ14"/>
    <mergeCell ref="WVA11:WVH14"/>
    <mergeCell ref="WVI11:WVP14"/>
    <mergeCell ref="WSO11:WSV14"/>
    <mergeCell ref="WSW11:WTD14"/>
    <mergeCell ref="WTE11:WTL14"/>
    <mergeCell ref="WTM11:WTT14"/>
    <mergeCell ref="WTU11:WUB14"/>
    <mergeCell ref="WRA11:WRH14"/>
    <mergeCell ref="WRI11:WRP14"/>
    <mergeCell ref="WRQ11:WRX14"/>
    <mergeCell ref="WRY11:WSF14"/>
    <mergeCell ref="WSG11:WSN14"/>
    <mergeCell ref="WPM11:WPT14"/>
    <mergeCell ref="WPU11:WQB14"/>
    <mergeCell ref="WQC11:WQJ14"/>
    <mergeCell ref="WQK11:WQR14"/>
    <mergeCell ref="WQS11:WQZ14"/>
    <mergeCell ref="WNY11:WOF14"/>
    <mergeCell ref="WOG11:WON14"/>
    <mergeCell ref="WOO11:WOV14"/>
    <mergeCell ref="WOW11:WPD14"/>
    <mergeCell ref="WPE11:WPL14"/>
    <mergeCell ref="WMK11:WMR14"/>
    <mergeCell ref="WMS11:WMZ14"/>
    <mergeCell ref="WNA11:WNH14"/>
    <mergeCell ref="WNI11:WNP14"/>
    <mergeCell ref="WNQ11:WNX14"/>
    <mergeCell ref="WKW11:WLD14"/>
    <mergeCell ref="WLE11:WLL14"/>
    <mergeCell ref="WLM11:WLT14"/>
    <mergeCell ref="WLU11:WMB14"/>
    <mergeCell ref="WMC11:WMJ14"/>
    <mergeCell ref="WJI11:WJP14"/>
    <mergeCell ref="WJQ11:WJX14"/>
    <mergeCell ref="WJY11:WKF14"/>
    <mergeCell ref="WKG11:WKN14"/>
    <mergeCell ref="WKO11:WKV14"/>
    <mergeCell ref="WHU11:WIB14"/>
    <mergeCell ref="WIC11:WIJ14"/>
    <mergeCell ref="WIK11:WIR14"/>
    <mergeCell ref="WIS11:WIZ14"/>
    <mergeCell ref="WJA11:WJH14"/>
    <mergeCell ref="WGG11:WGN14"/>
    <mergeCell ref="WGO11:WGV14"/>
    <mergeCell ref="WGW11:WHD14"/>
    <mergeCell ref="WHE11:WHL14"/>
    <mergeCell ref="WHM11:WHT14"/>
    <mergeCell ref="WES11:WEZ14"/>
    <mergeCell ref="WFA11:WFH14"/>
    <mergeCell ref="WFI11:WFP14"/>
    <mergeCell ref="WFQ11:WFX14"/>
    <mergeCell ref="WFY11:WGF14"/>
    <mergeCell ref="WDE11:WDL14"/>
    <mergeCell ref="WDM11:WDT14"/>
    <mergeCell ref="WDU11:WEB14"/>
    <mergeCell ref="WEC11:WEJ14"/>
    <mergeCell ref="WEK11:WER14"/>
    <mergeCell ref="WBQ11:WBX14"/>
    <mergeCell ref="WBY11:WCF14"/>
    <mergeCell ref="WCG11:WCN14"/>
    <mergeCell ref="WCO11:WCV14"/>
    <mergeCell ref="WCW11:WDD14"/>
    <mergeCell ref="WAC11:WAJ14"/>
    <mergeCell ref="WAK11:WAR14"/>
    <mergeCell ref="WAS11:WAZ14"/>
    <mergeCell ref="WBA11:WBH14"/>
    <mergeCell ref="WBI11:WBP14"/>
    <mergeCell ref="VYO11:VYV14"/>
    <mergeCell ref="VYW11:VZD14"/>
    <mergeCell ref="VZE11:VZL14"/>
    <mergeCell ref="VZM11:VZT14"/>
    <mergeCell ref="VZU11:WAB14"/>
    <mergeCell ref="VXA11:VXH14"/>
    <mergeCell ref="VXI11:VXP14"/>
    <mergeCell ref="VXQ11:VXX14"/>
    <mergeCell ref="VXY11:VYF14"/>
    <mergeCell ref="VYG11:VYN14"/>
    <mergeCell ref="VVM11:VVT14"/>
    <mergeCell ref="VVU11:VWB14"/>
    <mergeCell ref="VWC11:VWJ14"/>
    <mergeCell ref="VWK11:VWR14"/>
    <mergeCell ref="VWS11:VWZ14"/>
    <mergeCell ref="VTY11:VUF14"/>
    <mergeCell ref="VUG11:VUN14"/>
    <mergeCell ref="VUO11:VUV14"/>
    <mergeCell ref="VUW11:VVD14"/>
    <mergeCell ref="VVE11:VVL14"/>
    <mergeCell ref="VSK11:VSR14"/>
    <mergeCell ref="VSS11:VSZ14"/>
    <mergeCell ref="VTA11:VTH14"/>
    <mergeCell ref="VTI11:VTP14"/>
    <mergeCell ref="VTQ11:VTX14"/>
    <mergeCell ref="VQW11:VRD14"/>
    <mergeCell ref="VRE11:VRL14"/>
    <mergeCell ref="VRM11:VRT14"/>
    <mergeCell ref="VRU11:VSB14"/>
    <mergeCell ref="VSC11:VSJ14"/>
    <mergeCell ref="VPI11:VPP14"/>
    <mergeCell ref="VPQ11:VPX14"/>
    <mergeCell ref="VPY11:VQF14"/>
    <mergeCell ref="VQG11:VQN14"/>
    <mergeCell ref="VQO11:VQV14"/>
    <mergeCell ref="VNU11:VOB14"/>
    <mergeCell ref="VOC11:VOJ14"/>
    <mergeCell ref="VOK11:VOR14"/>
    <mergeCell ref="VOS11:VOZ14"/>
    <mergeCell ref="VPA11:VPH14"/>
    <mergeCell ref="VMG11:VMN14"/>
    <mergeCell ref="VMO11:VMV14"/>
    <mergeCell ref="VMW11:VND14"/>
    <mergeCell ref="VNE11:VNL14"/>
    <mergeCell ref="VNM11:VNT14"/>
    <mergeCell ref="VKS11:VKZ14"/>
    <mergeCell ref="VLA11:VLH14"/>
    <mergeCell ref="VLI11:VLP14"/>
    <mergeCell ref="VLQ11:VLX14"/>
    <mergeCell ref="VLY11:VMF14"/>
    <mergeCell ref="VJE11:VJL14"/>
    <mergeCell ref="VJM11:VJT14"/>
    <mergeCell ref="VJU11:VKB14"/>
    <mergeCell ref="VKC11:VKJ14"/>
    <mergeCell ref="VKK11:VKR14"/>
    <mergeCell ref="VHQ11:VHX14"/>
    <mergeCell ref="VHY11:VIF14"/>
    <mergeCell ref="VIG11:VIN14"/>
    <mergeCell ref="VIO11:VIV14"/>
    <mergeCell ref="VIW11:VJD14"/>
    <mergeCell ref="VGC11:VGJ14"/>
    <mergeCell ref="VGK11:VGR14"/>
    <mergeCell ref="VGS11:VGZ14"/>
    <mergeCell ref="VHA11:VHH14"/>
    <mergeCell ref="VHI11:VHP14"/>
    <mergeCell ref="VEO11:VEV14"/>
    <mergeCell ref="VEW11:VFD14"/>
    <mergeCell ref="VFE11:VFL14"/>
    <mergeCell ref="VFM11:VFT14"/>
    <mergeCell ref="VFU11:VGB14"/>
    <mergeCell ref="VDA11:VDH14"/>
    <mergeCell ref="VDI11:VDP14"/>
    <mergeCell ref="VDQ11:VDX14"/>
    <mergeCell ref="VDY11:VEF14"/>
    <mergeCell ref="VEG11:VEN14"/>
    <mergeCell ref="VBM11:VBT14"/>
    <mergeCell ref="VBU11:VCB14"/>
    <mergeCell ref="VCC11:VCJ14"/>
    <mergeCell ref="VCK11:VCR14"/>
    <mergeCell ref="VCS11:VCZ14"/>
    <mergeCell ref="UZY11:VAF14"/>
    <mergeCell ref="VAG11:VAN14"/>
    <mergeCell ref="VAO11:VAV14"/>
    <mergeCell ref="VAW11:VBD14"/>
    <mergeCell ref="VBE11:VBL14"/>
    <mergeCell ref="UYK11:UYR14"/>
    <mergeCell ref="UYS11:UYZ14"/>
    <mergeCell ref="UZA11:UZH14"/>
    <mergeCell ref="UZI11:UZP14"/>
    <mergeCell ref="UZQ11:UZX14"/>
    <mergeCell ref="UWW11:UXD14"/>
    <mergeCell ref="UXE11:UXL14"/>
    <mergeCell ref="UXM11:UXT14"/>
    <mergeCell ref="UXU11:UYB14"/>
    <mergeCell ref="UYC11:UYJ14"/>
    <mergeCell ref="UVI11:UVP14"/>
    <mergeCell ref="UVQ11:UVX14"/>
    <mergeCell ref="UVY11:UWF14"/>
    <mergeCell ref="UWG11:UWN14"/>
    <mergeCell ref="UWO11:UWV14"/>
    <mergeCell ref="UTU11:UUB14"/>
    <mergeCell ref="UUC11:UUJ14"/>
    <mergeCell ref="UUK11:UUR14"/>
    <mergeCell ref="UUS11:UUZ14"/>
    <mergeCell ref="UVA11:UVH14"/>
    <mergeCell ref="USG11:USN14"/>
    <mergeCell ref="USO11:USV14"/>
    <mergeCell ref="USW11:UTD14"/>
    <mergeCell ref="UTE11:UTL14"/>
    <mergeCell ref="UTM11:UTT14"/>
    <mergeCell ref="UQS11:UQZ14"/>
    <mergeCell ref="URA11:URH14"/>
    <mergeCell ref="URI11:URP14"/>
    <mergeCell ref="URQ11:URX14"/>
    <mergeCell ref="URY11:USF14"/>
    <mergeCell ref="UPE11:UPL14"/>
    <mergeCell ref="UPM11:UPT14"/>
    <mergeCell ref="UPU11:UQB14"/>
    <mergeCell ref="UQC11:UQJ14"/>
    <mergeCell ref="UQK11:UQR14"/>
    <mergeCell ref="UNQ11:UNX14"/>
    <mergeCell ref="UNY11:UOF14"/>
    <mergeCell ref="UOG11:UON14"/>
    <mergeCell ref="UOO11:UOV14"/>
    <mergeCell ref="UOW11:UPD14"/>
    <mergeCell ref="UMC11:UMJ14"/>
    <mergeCell ref="UMK11:UMR14"/>
    <mergeCell ref="UMS11:UMZ14"/>
    <mergeCell ref="UNA11:UNH14"/>
    <mergeCell ref="UNI11:UNP14"/>
    <mergeCell ref="UKO11:UKV14"/>
    <mergeCell ref="UKW11:ULD14"/>
    <mergeCell ref="ULE11:ULL14"/>
    <mergeCell ref="ULM11:ULT14"/>
    <mergeCell ref="ULU11:UMB14"/>
    <mergeCell ref="UJA11:UJH14"/>
    <mergeCell ref="UJI11:UJP14"/>
    <mergeCell ref="UJQ11:UJX14"/>
    <mergeCell ref="UJY11:UKF14"/>
    <mergeCell ref="UKG11:UKN14"/>
    <mergeCell ref="UHM11:UHT14"/>
    <mergeCell ref="UHU11:UIB14"/>
    <mergeCell ref="UIC11:UIJ14"/>
    <mergeCell ref="UIK11:UIR14"/>
    <mergeCell ref="UIS11:UIZ14"/>
    <mergeCell ref="UFY11:UGF14"/>
    <mergeCell ref="UGG11:UGN14"/>
    <mergeCell ref="UGO11:UGV14"/>
    <mergeCell ref="UGW11:UHD14"/>
    <mergeCell ref="UHE11:UHL14"/>
    <mergeCell ref="UEK11:UER14"/>
    <mergeCell ref="UES11:UEZ14"/>
    <mergeCell ref="UFA11:UFH14"/>
    <mergeCell ref="UFI11:UFP14"/>
    <mergeCell ref="UFQ11:UFX14"/>
    <mergeCell ref="UCW11:UDD14"/>
    <mergeCell ref="UDE11:UDL14"/>
    <mergeCell ref="UDM11:UDT14"/>
    <mergeCell ref="UDU11:UEB14"/>
    <mergeCell ref="UEC11:UEJ14"/>
    <mergeCell ref="UBI11:UBP14"/>
    <mergeCell ref="UBQ11:UBX14"/>
    <mergeCell ref="UBY11:UCF14"/>
    <mergeCell ref="UCG11:UCN14"/>
    <mergeCell ref="UCO11:UCV14"/>
    <mergeCell ref="TZU11:UAB14"/>
    <mergeCell ref="UAC11:UAJ14"/>
    <mergeCell ref="UAK11:UAR14"/>
    <mergeCell ref="UAS11:UAZ14"/>
    <mergeCell ref="UBA11:UBH14"/>
    <mergeCell ref="TYG11:TYN14"/>
    <mergeCell ref="TYO11:TYV14"/>
    <mergeCell ref="TYW11:TZD14"/>
    <mergeCell ref="TZE11:TZL14"/>
    <mergeCell ref="TZM11:TZT14"/>
    <mergeCell ref="TWS11:TWZ14"/>
    <mergeCell ref="TXA11:TXH14"/>
    <mergeCell ref="TXI11:TXP14"/>
    <mergeCell ref="TXQ11:TXX14"/>
    <mergeCell ref="TXY11:TYF14"/>
    <mergeCell ref="TVE11:TVL14"/>
    <mergeCell ref="TVM11:TVT14"/>
    <mergeCell ref="TVU11:TWB14"/>
    <mergeCell ref="TWC11:TWJ14"/>
    <mergeCell ref="TWK11:TWR14"/>
    <mergeCell ref="TTQ11:TTX14"/>
    <mergeCell ref="TTY11:TUF14"/>
    <mergeCell ref="TUG11:TUN14"/>
    <mergeCell ref="TUO11:TUV14"/>
    <mergeCell ref="TUW11:TVD14"/>
    <mergeCell ref="TSC11:TSJ14"/>
    <mergeCell ref="TSK11:TSR14"/>
    <mergeCell ref="TSS11:TSZ14"/>
    <mergeCell ref="TTA11:TTH14"/>
    <mergeCell ref="TTI11:TTP14"/>
    <mergeCell ref="TQO11:TQV14"/>
    <mergeCell ref="TQW11:TRD14"/>
    <mergeCell ref="TRE11:TRL14"/>
    <mergeCell ref="TRM11:TRT14"/>
    <mergeCell ref="TRU11:TSB14"/>
    <mergeCell ref="TPA11:TPH14"/>
    <mergeCell ref="TPI11:TPP14"/>
    <mergeCell ref="TPQ11:TPX14"/>
    <mergeCell ref="TPY11:TQF14"/>
    <mergeCell ref="TQG11:TQN14"/>
    <mergeCell ref="TNM11:TNT14"/>
    <mergeCell ref="TNU11:TOB14"/>
    <mergeCell ref="TOC11:TOJ14"/>
    <mergeCell ref="TOK11:TOR14"/>
    <mergeCell ref="TOS11:TOZ14"/>
    <mergeCell ref="TLY11:TMF14"/>
    <mergeCell ref="TMG11:TMN14"/>
    <mergeCell ref="TMO11:TMV14"/>
    <mergeCell ref="TMW11:TND14"/>
    <mergeCell ref="TNE11:TNL14"/>
    <mergeCell ref="TKK11:TKR14"/>
    <mergeCell ref="TKS11:TKZ14"/>
    <mergeCell ref="TLA11:TLH14"/>
    <mergeCell ref="TLI11:TLP14"/>
    <mergeCell ref="TLQ11:TLX14"/>
    <mergeCell ref="TIW11:TJD14"/>
    <mergeCell ref="TJE11:TJL14"/>
    <mergeCell ref="TJM11:TJT14"/>
    <mergeCell ref="TJU11:TKB14"/>
    <mergeCell ref="TKC11:TKJ14"/>
    <mergeCell ref="THI11:THP14"/>
    <mergeCell ref="THQ11:THX14"/>
    <mergeCell ref="THY11:TIF14"/>
    <mergeCell ref="TIG11:TIN14"/>
    <mergeCell ref="TIO11:TIV14"/>
    <mergeCell ref="TFU11:TGB14"/>
    <mergeCell ref="TGC11:TGJ14"/>
    <mergeCell ref="TGK11:TGR14"/>
    <mergeCell ref="TGS11:TGZ14"/>
    <mergeCell ref="THA11:THH14"/>
    <mergeCell ref="TEG11:TEN14"/>
    <mergeCell ref="TEO11:TEV14"/>
    <mergeCell ref="TEW11:TFD14"/>
    <mergeCell ref="TFE11:TFL14"/>
    <mergeCell ref="TFM11:TFT14"/>
    <mergeCell ref="TCS11:TCZ14"/>
    <mergeCell ref="TDA11:TDH14"/>
    <mergeCell ref="TDI11:TDP14"/>
    <mergeCell ref="TDQ11:TDX14"/>
    <mergeCell ref="TDY11:TEF14"/>
    <mergeCell ref="TBE11:TBL14"/>
    <mergeCell ref="TBM11:TBT14"/>
    <mergeCell ref="TBU11:TCB14"/>
    <mergeCell ref="TCC11:TCJ14"/>
    <mergeCell ref="TCK11:TCR14"/>
    <mergeCell ref="SZQ11:SZX14"/>
    <mergeCell ref="SZY11:TAF14"/>
    <mergeCell ref="TAG11:TAN14"/>
    <mergeCell ref="TAO11:TAV14"/>
    <mergeCell ref="TAW11:TBD14"/>
    <mergeCell ref="SYC11:SYJ14"/>
    <mergeCell ref="SYK11:SYR14"/>
    <mergeCell ref="SYS11:SYZ14"/>
    <mergeCell ref="SZA11:SZH14"/>
    <mergeCell ref="SZI11:SZP14"/>
    <mergeCell ref="SWO11:SWV14"/>
    <mergeCell ref="SWW11:SXD14"/>
    <mergeCell ref="SXE11:SXL14"/>
    <mergeCell ref="SXM11:SXT14"/>
    <mergeCell ref="SXU11:SYB14"/>
    <mergeCell ref="SVA11:SVH14"/>
    <mergeCell ref="SVI11:SVP14"/>
    <mergeCell ref="SVQ11:SVX14"/>
    <mergeCell ref="SVY11:SWF14"/>
    <mergeCell ref="SWG11:SWN14"/>
    <mergeCell ref="STM11:STT14"/>
    <mergeCell ref="STU11:SUB14"/>
    <mergeCell ref="SUC11:SUJ14"/>
    <mergeCell ref="SUK11:SUR14"/>
    <mergeCell ref="SUS11:SUZ14"/>
    <mergeCell ref="SRY11:SSF14"/>
    <mergeCell ref="SSG11:SSN14"/>
    <mergeCell ref="SSO11:SSV14"/>
    <mergeCell ref="SSW11:STD14"/>
    <mergeCell ref="STE11:STL14"/>
    <mergeCell ref="SQK11:SQR14"/>
    <mergeCell ref="SQS11:SQZ14"/>
    <mergeCell ref="SRA11:SRH14"/>
    <mergeCell ref="SRI11:SRP14"/>
    <mergeCell ref="SRQ11:SRX14"/>
    <mergeCell ref="SOW11:SPD14"/>
    <mergeCell ref="SPE11:SPL14"/>
    <mergeCell ref="SPM11:SPT14"/>
    <mergeCell ref="SPU11:SQB14"/>
    <mergeCell ref="SQC11:SQJ14"/>
    <mergeCell ref="SNI11:SNP14"/>
    <mergeCell ref="SNQ11:SNX14"/>
    <mergeCell ref="SNY11:SOF14"/>
    <mergeCell ref="SOG11:SON14"/>
    <mergeCell ref="SOO11:SOV14"/>
    <mergeCell ref="SLU11:SMB14"/>
    <mergeCell ref="SMC11:SMJ14"/>
    <mergeCell ref="SMK11:SMR14"/>
    <mergeCell ref="SMS11:SMZ14"/>
    <mergeCell ref="SNA11:SNH14"/>
    <mergeCell ref="SKG11:SKN14"/>
    <mergeCell ref="SKO11:SKV14"/>
    <mergeCell ref="SKW11:SLD14"/>
    <mergeCell ref="SLE11:SLL14"/>
    <mergeCell ref="SLM11:SLT14"/>
    <mergeCell ref="SIS11:SIZ14"/>
    <mergeCell ref="SJA11:SJH14"/>
    <mergeCell ref="SJI11:SJP14"/>
    <mergeCell ref="SJQ11:SJX14"/>
    <mergeCell ref="SJY11:SKF14"/>
    <mergeCell ref="SHE11:SHL14"/>
    <mergeCell ref="SHM11:SHT14"/>
    <mergeCell ref="SHU11:SIB14"/>
    <mergeCell ref="SIC11:SIJ14"/>
    <mergeCell ref="SIK11:SIR14"/>
    <mergeCell ref="SFQ11:SFX14"/>
    <mergeCell ref="SFY11:SGF14"/>
    <mergeCell ref="SGG11:SGN14"/>
    <mergeCell ref="SGO11:SGV14"/>
    <mergeCell ref="SGW11:SHD14"/>
    <mergeCell ref="SEC11:SEJ14"/>
    <mergeCell ref="SEK11:SER14"/>
    <mergeCell ref="SES11:SEZ14"/>
    <mergeCell ref="SFA11:SFH14"/>
    <mergeCell ref="SFI11:SFP14"/>
    <mergeCell ref="SCO11:SCV14"/>
    <mergeCell ref="SCW11:SDD14"/>
    <mergeCell ref="SDE11:SDL14"/>
    <mergeCell ref="SDM11:SDT14"/>
    <mergeCell ref="SDU11:SEB14"/>
    <mergeCell ref="SBA11:SBH14"/>
    <mergeCell ref="SBI11:SBP14"/>
    <mergeCell ref="SBQ11:SBX14"/>
    <mergeCell ref="SBY11:SCF14"/>
    <mergeCell ref="SCG11:SCN14"/>
    <mergeCell ref="RZM11:RZT14"/>
    <mergeCell ref="RZU11:SAB14"/>
    <mergeCell ref="SAC11:SAJ14"/>
    <mergeCell ref="SAK11:SAR14"/>
    <mergeCell ref="SAS11:SAZ14"/>
    <mergeCell ref="RXY11:RYF14"/>
    <mergeCell ref="RYG11:RYN14"/>
    <mergeCell ref="RYO11:RYV14"/>
    <mergeCell ref="RYW11:RZD14"/>
    <mergeCell ref="RZE11:RZL14"/>
    <mergeCell ref="RWK11:RWR14"/>
    <mergeCell ref="RWS11:RWZ14"/>
    <mergeCell ref="RXA11:RXH14"/>
    <mergeCell ref="RXI11:RXP14"/>
    <mergeCell ref="RXQ11:RXX14"/>
    <mergeCell ref="RUW11:RVD14"/>
    <mergeCell ref="RVE11:RVL14"/>
    <mergeCell ref="RVM11:RVT14"/>
    <mergeCell ref="RVU11:RWB14"/>
    <mergeCell ref="RWC11:RWJ14"/>
    <mergeCell ref="RTI11:RTP14"/>
    <mergeCell ref="RTQ11:RTX14"/>
    <mergeCell ref="RTY11:RUF14"/>
    <mergeCell ref="RUG11:RUN14"/>
    <mergeCell ref="RUO11:RUV14"/>
    <mergeCell ref="RRU11:RSB14"/>
    <mergeCell ref="RSC11:RSJ14"/>
    <mergeCell ref="RSK11:RSR14"/>
    <mergeCell ref="RSS11:RSZ14"/>
    <mergeCell ref="RTA11:RTH14"/>
    <mergeCell ref="RQG11:RQN14"/>
    <mergeCell ref="RQO11:RQV14"/>
    <mergeCell ref="RQW11:RRD14"/>
    <mergeCell ref="RRE11:RRL14"/>
    <mergeCell ref="RRM11:RRT14"/>
    <mergeCell ref="ROS11:ROZ14"/>
    <mergeCell ref="RPA11:RPH14"/>
    <mergeCell ref="RPI11:RPP14"/>
    <mergeCell ref="RPQ11:RPX14"/>
    <mergeCell ref="RPY11:RQF14"/>
    <mergeCell ref="RNE11:RNL14"/>
    <mergeCell ref="RNM11:RNT14"/>
    <mergeCell ref="RNU11:ROB14"/>
    <mergeCell ref="ROC11:ROJ14"/>
    <mergeCell ref="ROK11:ROR14"/>
    <mergeCell ref="RLQ11:RLX14"/>
    <mergeCell ref="RLY11:RMF14"/>
    <mergeCell ref="RMG11:RMN14"/>
    <mergeCell ref="RMO11:RMV14"/>
    <mergeCell ref="RMW11:RND14"/>
    <mergeCell ref="RKC11:RKJ14"/>
    <mergeCell ref="RKK11:RKR14"/>
    <mergeCell ref="RKS11:RKZ14"/>
    <mergeCell ref="RLA11:RLH14"/>
    <mergeCell ref="RLI11:RLP14"/>
    <mergeCell ref="RIO11:RIV14"/>
    <mergeCell ref="RIW11:RJD14"/>
    <mergeCell ref="RJE11:RJL14"/>
    <mergeCell ref="RJM11:RJT14"/>
    <mergeCell ref="RJU11:RKB14"/>
    <mergeCell ref="RHA11:RHH14"/>
    <mergeCell ref="RHI11:RHP14"/>
    <mergeCell ref="RHQ11:RHX14"/>
    <mergeCell ref="RHY11:RIF14"/>
    <mergeCell ref="RIG11:RIN14"/>
    <mergeCell ref="RFM11:RFT14"/>
    <mergeCell ref="RFU11:RGB14"/>
    <mergeCell ref="RGC11:RGJ14"/>
    <mergeCell ref="RGK11:RGR14"/>
    <mergeCell ref="RGS11:RGZ14"/>
    <mergeCell ref="RDY11:REF14"/>
    <mergeCell ref="REG11:REN14"/>
    <mergeCell ref="REO11:REV14"/>
    <mergeCell ref="REW11:RFD14"/>
    <mergeCell ref="RFE11:RFL14"/>
    <mergeCell ref="RCK11:RCR14"/>
    <mergeCell ref="RCS11:RCZ14"/>
    <mergeCell ref="RDA11:RDH14"/>
    <mergeCell ref="RDI11:RDP14"/>
    <mergeCell ref="RDQ11:RDX14"/>
    <mergeCell ref="RAW11:RBD14"/>
    <mergeCell ref="RBE11:RBL14"/>
    <mergeCell ref="RBM11:RBT14"/>
    <mergeCell ref="RBU11:RCB14"/>
    <mergeCell ref="RCC11:RCJ14"/>
    <mergeCell ref="QZI11:QZP14"/>
    <mergeCell ref="QZQ11:QZX14"/>
    <mergeCell ref="QZY11:RAF14"/>
    <mergeCell ref="RAG11:RAN14"/>
    <mergeCell ref="RAO11:RAV14"/>
    <mergeCell ref="QXU11:QYB14"/>
    <mergeCell ref="QYC11:QYJ14"/>
    <mergeCell ref="QYK11:QYR14"/>
    <mergeCell ref="QYS11:QYZ14"/>
    <mergeCell ref="QZA11:QZH14"/>
    <mergeCell ref="QWG11:QWN14"/>
    <mergeCell ref="QWO11:QWV14"/>
    <mergeCell ref="QWW11:QXD14"/>
    <mergeCell ref="QXE11:QXL14"/>
    <mergeCell ref="QXM11:QXT14"/>
    <mergeCell ref="QUS11:QUZ14"/>
    <mergeCell ref="QVA11:QVH14"/>
    <mergeCell ref="QVI11:QVP14"/>
    <mergeCell ref="QVQ11:QVX14"/>
    <mergeCell ref="QVY11:QWF14"/>
    <mergeCell ref="QTE11:QTL14"/>
    <mergeCell ref="QTM11:QTT14"/>
    <mergeCell ref="QTU11:QUB14"/>
    <mergeCell ref="QUC11:QUJ14"/>
    <mergeCell ref="QUK11:QUR14"/>
    <mergeCell ref="QRQ11:QRX14"/>
    <mergeCell ref="QRY11:QSF14"/>
    <mergeCell ref="QSG11:QSN14"/>
    <mergeCell ref="QSO11:QSV14"/>
    <mergeCell ref="QSW11:QTD14"/>
    <mergeCell ref="QQC11:QQJ14"/>
    <mergeCell ref="QQK11:QQR14"/>
    <mergeCell ref="QQS11:QQZ14"/>
    <mergeCell ref="QRA11:QRH14"/>
    <mergeCell ref="QRI11:QRP14"/>
    <mergeCell ref="QOO11:QOV14"/>
    <mergeCell ref="QOW11:QPD14"/>
    <mergeCell ref="QPE11:QPL14"/>
    <mergeCell ref="QPM11:QPT14"/>
    <mergeCell ref="QPU11:QQB14"/>
    <mergeCell ref="QNA11:QNH14"/>
    <mergeCell ref="QNI11:QNP14"/>
    <mergeCell ref="QNQ11:QNX14"/>
    <mergeCell ref="QNY11:QOF14"/>
    <mergeCell ref="QOG11:QON14"/>
    <mergeCell ref="QLM11:QLT14"/>
    <mergeCell ref="QLU11:QMB14"/>
    <mergeCell ref="QMC11:QMJ14"/>
    <mergeCell ref="QMK11:QMR14"/>
    <mergeCell ref="QMS11:QMZ14"/>
    <mergeCell ref="QJY11:QKF14"/>
    <mergeCell ref="QKG11:QKN14"/>
    <mergeCell ref="QKO11:QKV14"/>
    <mergeCell ref="QKW11:QLD14"/>
    <mergeCell ref="QLE11:QLL14"/>
    <mergeCell ref="QIK11:QIR14"/>
    <mergeCell ref="QIS11:QIZ14"/>
    <mergeCell ref="QJA11:QJH14"/>
    <mergeCell ref="QJI11:QJP14"/>
    <mergeCell ref="QJQ11:QJX14"/>
    <mergeCell ref="QGW11:QHD14"/>
    <mergeCell ref="QHE11:QHL14"/>
    <mergeCell ref="QHM11:QHT14"/>
    <mergeCell ref="QHU11:QIB14"/>
    <mergeCell ref="QIC11:QIJ14"/>
    <mergeCell ref="QFI11:QFP14"/>
    <mergeCell ref="QFQ11:QFX14"/>
    <mergeCell ref="QFY11:QGF14"/>
    <mergeCell ref="QGG11:QGN14"/>
    <mergeCell ref="QGO11:QGV14"/>
    <mergeCell ref="QDU11:QEB14"/>
    <mergeCell ref="QEC11:QEJ14"/>
    <mergeCell ref="QEK11:QER14"/>
    <mergeCell ref="QES11:QEZ14"/>
    <mergeCell ref="QFA11:QFH14"/>
    <mergeCell ref="QCG11:QCN14"/>
    <mergeCell ref="QCO11:QCV14"/>
    <mergeCell ref="QCW11:QDD14"/>
    <mergeCell ref="QDE11:QDL14"/>
    <mergeCell ref="QDM11:QDT14"/>
    <mergeCell ref="QAS11:QAZ14"/>
    <mergeCell ref="QBA11:QBH14"/>
    <mergeCell ref="QBI11:QBP14"/>
    <mergeCell ref="QBQ11:QBX14"/>
    <mergeCell ref="QBY11:QCF14"/>
    <mergeCell ref="PZE11:PZL14"/>
    <mergeCell ref="PZM11:PZT14"/>
    <mergeCell ref="PZU11:QAB14"/>
    <mergeCell ref="QAC11:QAJ14"/>
    <mergeCell ref="QAK11:QAR14"/>
    <mergeCell ref="PXQ11:PXX14"/>
    <mergeCell ref="PXY11:PYF14"/>
    <mergeCell ref="PYG11:PYN14"/>
    <mergeCell ref="PYO11:PYV14"/>
    <mergeCell ref="PYW11:PZD14"/>
    <mergeCell ref="PWC11:PWJ14"/>
    <mergeCell ref="PWK11:PWR14"/>
    <mergeCell ref="PWS11:PWZ14"/>
    <mergeCell ref="PXA11:PXH14"/>
    <mergeCell ref="PXI11:PXP14"/>
    <mergeCell ref="PUO11:PUV14"/>
    <mergeCell ref="PUW11:PVD14"/>
    <mergeCell ref="PVE11:PVL14"/>
    <mergeCell ref="PVM11:PVT14"/>
    <mergeCell ref="PVU11:PWB14"/>
    <mergeCell ref="PTA11:PTH14"/>
    <mergeCell ref="PTI11:PTP14"/>
    <mergeCell ref="PTQ11:PTX14"/>
    <mergeCell ref="PTY11:PUF14"/>
    <mergeCell ref="PUG11:PUN14"/>
    <mergeCell ref="PRM11:PRT14"/>
    <mergeCell ref="PRU11:PSB14"/>
    <mergeCell ref="PSC11:PSJ14"/>
    <mergeCell ref="PSK11:PSR14"/>
    <mergeCell ref="PSS11:PSZ14"/>
    <mergeCell ref="PPY11:PQF14"/>
    <mergeCell ref="PQG11:PQN14"/>
    <mergeCell ref="PQO11:PQV14"/>
    <mergeCell ref="PQW11:PRD14"/>
    <mergeCell ref="PRE11:PRL14"/>
    <mergeCell ref="POK11:POR14"/>
    <mergeCell ref="POS11:POZ14"/>
    <mergeCell ref="PPA11:PPH14"/>
    <mergeCell ref="PPI11:PPP14"/>
    <mergeCell ref="PPQ11:PPX14"/>
    <mergeCell ref="PMW11:PND14"/>
    <mergeCell ref="PNE11:PNL14"/>
    <mergeCell ref="PNM11:PNT14"/>
    <mergeCell ref="PNU11:POB14"/>
    <mergeCell ref="POC11:POJ14"/>
    <mergeCell ref="PLI11:PLP14"/>
    <mergeCell ref="PLQ11:PLX14"/>
    <mergeCell ref="PLY11:PMF14"/>
    <mergeCell ref="PMG11:PMN14"/>
    <mergeCell ref="PMO11:PMV14"/>
    <mergeCell ref="PJU11:PKB14"/>
    <mergeCell ref="PKC11:PKJ14"/>
    <mergeCell ref="PKK11:PKR14"/>
    <mergeCell ref="PKS11:PKZ14"/>
    <mergeCell ref="PLA11:PLH14"/>
    <mergeCell ref="PIG11:PIN14"/>
    <mergeCell ref="PIO11:PIV14"/>
    <mergeCell ref="PIW11:PJD14"/>
    <mergeCell ref="PJE11:PJL14"/>
    <mergeCell ref="PJM11:PJT14"/>
    <mergeCell ref="PGS11:PGZ14"/>
    <mergeCell ref="PHA11:PHH14"/>
    <mergeCell ref="PHI11:PHP14"/>
    <mergeCell ref="PHQ11:PHX14"/>
    <mergeCell ref="PHY11:PIF14"/>
    <mergeCell ref="PFE11:PFL14"/>
    <mergeCell ref="PFM11:PFT14"/>
    <mergeCell ref="PFU11:PGB14"/>
    <mergeCell ref="PGC11:PGJ14"/>
    <mergeCell ref="PGK11:PGR14"/>
    <mergeCell ref="PDQ11:PDX14"/>
    <mergeCell ref="PDY11:PEF14"/>
    <mergeCell ref="PEG11:PEN14"/>
    <mergeCell ref="PEO11:PEV14"/>
    <mergeCell ref="PEW11:PFD14"/>
    <mergeCell ref="PCC11:PCJ14"/>
    <mergeCell ref="PCK11:PCR14"/>
    <mergeCell ref="PCS11:PCZ14"/>
    <mergeCell ref="PDA11:PDH14"/>
    <mergeCell ref="PDI11:PDP14"/>
    <mergeCell ref="PAO11:PAV14"/>
    <mergeCell ref="PAW11:PBD14"/>
    <mergeCell ref="PBE11:PBL14"/>
    <mergeCell ref="PBM11:PBT14"/>
    <mergeCell ref="PBU11:PCB14"/>
    <mergeCell ref="OZA11:OZH14"/>
    <mergeCell ref="OZI11:OZP14"/>
    <mergeCell ref="OZQ11:OZX14"/>
    <mergeCell ref="OZY11:PAF14"/>
    <mergeCell ref="PAG11:PAN14"/>
    <mergeCell ref="OXM11:OXT14"/>
    <mergeCell ref="OXU11:OYB14"/>
    <mergeCell ref="OYC11:OYJ14"/>
    <mergeCell ref="OYK11:OYR14"/>
    <mergeCell ref="OYS11:OYZ14"/>
    <mergeCell ref="OVY11:OWF14"/>
    <mergeCell ref="OWG11:OWN14"/>
    <mergeCell ref="OWO11:OWV14"/>
    <mergeCell ref="OWW11:OXD14"/>
    <mergeCell ref="OXE11:OXL14"/>
    <mergeCell ref="OUK11:OUR14"/>
    <mergeCell ref="OUS11:OUZ14"/>
    <mergeCell ref="OVA11:OVH14"/>
    <mergeCell ref="OVI11:OVP14"/>
    <mergeCell ref="OVQ11:OVX14"/>
    <mergeCell ref="OSW11:OTD14"/>
    <mergeCell ref="OTE11:OTL14"/>
    <mergeCell ref="OTM11:OTT14"/>
    <mergeCell ref="OTU11:OUB14"/>
    <mergeCell ref="OUC11:OUJ14"/>
    <mergeCell ref="ORI11:ORP14"/>
    <mergeCell ref="ORQ11:ORX14"/>
    <mergeCell ref="ORY11:OSF14"/>
    <mergeCell ref="OSG11:OSN14"/>
    <mergeCell ref="OSO11:OSV14"/>
    <mergeCell ref="OPU11:OQB14"/>
    <mergeCell ref="OQC11:OQJ14"/>
    <mergeCell ref="OQK11:OQR14"/>
    <mergeCell ref="OQS11:OQZ14"/>
    <mergeCell ref="ORA11:ORH14"/>
    <mergeCell ref="OOG11:OON14"/>
    <mergeCell ref="OOO11:OOV14"/>
    <mergeCell ref="OOW11:OPD14"/>
    <mergeCell ref="OPE11:OPL14"/>
    <mergeCell ref="OPM11:OPT14"/>
    <mergeCell ref="OMS11:OMZ14"/>
    <mergeCell ref="ONA11:ONH14"/>
    <mergeCell ref="ONI11:ONP14"/>
    <mergeCell ref="ONQ11:ONX14"/>
    <mergeCell ref="ONY11:OOF14"/>
    <mergeCell ref="OLE11:OLL14"/>
    <mergeCell ref="OLM11:OLT14"/>
    <mergeCell ref="OLU11:OMB14"/>
    <mergeCell ref="OMC11:OMJ14"/>
    <mergeCell ref="OMK11:OMR14"/>
    <mergeCell ref="OJQ11:OJX14"/>
    <mergeCell ref="OJY11:OKF14"/>
    <mergeCell ref="OKG11:OKN14"/>
    <mergeCell ref="OKO11:OKV14"/>
    <mergeCell ref="OKW11:OLD14"/>
    <mergeCell ref="OIC11:OIJ14"/>
    <mergeCell ref="OIK11:OIR14"/>
    <mergeCell ref="OIS11:OIZ14"/>
    <mergeCell ref="OJA11:OJH14"/>
    <mergeCell ref="OJI11:OJP14"/>
    <mergeCell ref="OGO11:OGV14"/>
    <mergeCell ref="OGW11:OHD14"/>
    <mergeCell ref="OHE11:OHL14"/>
    <mergeCell ref="OHM11:OHT14"/>
    <mergeCell ref="OHU11:OIB14"/>
    <mergeCell ref="OFA11:OFH14"/>
    <mergeCell ref="OFI11:OFP14"/>
    <mergeCell ref="OFQ11:OFX14"/>
    <mergeCell ref="OFY11:OGF14"/>
    <mergeCell ref="OGG11:OGN14"/>
    <mergeCell ref="ODM11:ODT14"/>
    <mergeCell ref="ODU11:OEB14"/>
    <mergeCell ref="OEC11:OEJ14"/>
    <mergeCell ref="OEK11:OER14"/>
    <mergeCell ref="OES11:OEZ14"/>
    <mergeCell ref="OBY11:OCF14"/>
    <mergeCell ref="OCG11:OCN14"/>
    <mergeCell ref="OCO11:OCV14"/>
    <mergeCell ref="OCW11:ODD14"/>
    <mergeCell ref="ODE11:ODL14"/>
    <mergeCell ref="OAK11:OAR14"/>
    <mergeCell ref="OAS11:OAZ14"/>
    <mergeCell ref="OBA11:OBH14"/>
    <mergeCell ref="OBI11:OBP14"/>
    <mergeCell ref="OBQ11:OBX14"/>
    <mergeCell ref="NYW11:NZD14"/>
    <mergeCell ref="NZE11:NZL14"/>
    <mergeCell ref="NZM11:NZT14"/>
    <mergeCell ref="NZU11:OAB14"/>
    <mergeCell ref="OAC11:OAJ14"/>
    <mergeCell ref="NXI11:NXP14"/>
    <mergeCell ref="NXQ11:NXX14"/>
    <mergeCell ref="NXY11:NYF14"/>
    <mergeCell ref="NYG11:NYN14"/>
    <mergeCell ref="NYO11:NYV14"/>
    <mergeCell ref="NVU11:NWB14"/>
    <mergeCell ref="NWC11:NWJ14"/>
    <mergeCell ref="NWK11:NWR14"/>
    <mergeCell ref="NWS11:NWZ14"/>
    <mergeCell ref="NXA11:NXH14"/>
    <mergeCell ref="NUG11:NUN14"/>
    <mergeCell ref="NUO11:NUV14"/>
    <mergeCell ref="NUW11:NVD14"/>
    <mergeCell ref="NVE11:NVL14"/>
    <mergeCell ref="NVM11:NVT14"/>
    <mergeCell ref="NSS11:NSZ14"/>
    <mergeCell ref="NTA11:NTH14"/>
    <mergeCell ref="NTI11:NTP14"/>
    <mergeCell ref="NTQ11:NTX14"/>
    <mergeCell ref="NTY11:NUF14"/>
    <mergeCell ref="NRE11:NRL14"/>
    <mergeCell ref="NRM11:NRT14"/>
    <mergeCell ref="NRU11:NSB14"/>
    <mergeCell ref="NSC11:NSJ14"/>
    <mergeCell ref="NSK11:NSR14"/>
    <mergeCell ref="NPQ11:NPX14"/>
    <mergeCell ref="NPY11:NQF14"/>
    <mergeCell ref="NQG11:NQN14"/>
    <mergeCell ref="NQO11:NQV14"/>
    <mergeCell ref="NQW11:NRD14"/>
    <mergeCell ref="NOC11:NOJ14"/>
    <mergeCell ref="NOK11:NOR14"/>
    <mergeCell ref="NOS11:NOZ14"/>
    <mergeCell ref="NPA11:NPH14"/>
    <mergeCell ref="NPI11:NPP14"/>
    <mergeCell ref="NMO11:NMV14"/>
    <mergeCell ref="NMW11:NND14"/>
    <mergeCell ref="NNE11:NNL14"/>
    <mergeCell ref="NNM11:NNT14"/>
    <mergeCell ref="NNU11:NOB14"/>
    <mergeCell ref="NLA11:NLH14"/>
    <mergeCell ref="NLI11:NLP14"/>
    <mergeCell ref="NLQ11:NLX14"/>
    <mergeCell ref="NLY11:NMF14"/>
    <mergeCell ref="NMG11:NMN14"/>
    <mergeCell ref="NJM11:NJT14"/>
    <mergeCell ref="NJU11:NKB14"/>
    <mergeCell ref="NKC11:NKJ14"/>
    <mergeCell ref="NKK11:NKR14"/>
    <mergeCell ref="NKS11:NKZ14"/>
    <mergeCell ref="NHY11:NIF14"/>
    <mergeCell ref="NIG11:NIN14"/>
    <mergeCell ref="NIO11:NIV14"/>
    <mergeCell ref="NIW11:NJD14"/>
    <mergeCell ref="NJE11:NJL14"/>
    <mergeCell ref="NGK11:NGR14"/>
    <mergeCell ref="NGS11:NGZ14"/>
    <mergeCell ref="NHA11:NHH14"/>
    <mergeCell ref="NHI11:NHP14"/>
    <mergeCell ref="NHQ11:NHX14"/>
    <mergeCell ref="NEW11:NFD14"/>
    <mergeCell ref="NFE11:NFL14"/>
    <mergeCell ref="NFM11:NFT14"/>
    <mergeCell ref="NFU11:NGB14"/>
    <mergeCell ref="NGC11:NGJ14"/>
    <mergeCell ref="NDI11:NDP14"/>
    <mergeCell ref="NDQ11:NDX14"/>
    <mergeCell ref="NDY11:NEF14"/>
    <mergeCell ref="NEG11:NEN14"/>
    <mergeCell ref="NEO11:NEV14"/>
    <mergeCell ref="NBU11:NCB14"/>
    <mergeCell ref="NCC11:NCJ14"/>
    <mergeCell ref="NCK11:NCR14"/>
    <mergeCell ref="NCS11:NCZ14"/>
    <mergeCell ref="NDA11:NDH14"/>
    <mergeCell ref="NAG11:NAN14"/>
    <mergeCell ref="NAO11:NAV14"/>
    <mergeCell ref="NAW11:NBD14"/>
    <mergeCell ref="NBE11:NBL14"/>
    <mergeCell ref="NBM11:NBT14"/>
    <mergeCell ref="MYS11:MYZ14"/>
    <mergeCell ref="MZA11:MZH14"/>
    <mergeCell ref="MZI11:MZP14"/>
    <mergeCell ref="MZQ11:MZX14"/>
    <mergeCell ref="MZY11:NAF14"/>
    <mergeCell ref="MXE11:MXL14"/>
    <mergeCell ref="MXM11:MXT14"/>
    <mergeCell ref="MXU11:MYB14"/>
    <mergeCell ref="MYC11:MYJ14"/>
    <mergeCell ref="MYK11:MYR14"/>
    <mergeCell ref="MVQ11:MVX14"/>
    <mergeCell ref="MVY11:MWF14"/>
    <mergeCell ref="MWG11:MWN14"/>
    <mergeCell ref="MWO11:MWV14"/>
    <mergeCell ref="MWW11:MXD14"/>
    <mergeCell ref="MUC11:MUJ14"/>
    <mergeCell ref="MUK11:MUR14"/>
    <mergeCell ref="MUS11:MUZ14"/>
    <mergeCell ref="MVA11:MVH14"/>
    <mergeCell ref="MVI11:MVP14"/>
    <mergeCell ref="MSO11:MSV14"/>
    <mergeCell ref="MSW11:MTD14"/>
    <mergeCell ref="MTE11:MTL14"/>
    <mergeCell ref="MTM11:MTT14"/>
    <mergeCell ref="MTU11:MUB14"/>
    <mergeCell ref="MRA11:MRH14"/>
    <mergeCell ref="MRI11:MRP14"/>
    <mergeCell ref="MRQ11:MRX14"/>
    <mergeCell ref="MRY11:MSF14"/>
    <mergeCell ref="MSG11:MSN14"/>
    <mergeCell ref="MPM11:MPT14"/>
    <mergeCell ref="MPU11:MQB14"/>
    <mergeCell ref="MQC11:MQJ14"/>
    <mergeCell ref="MQK11:MQR14"/>
    <mergeCell ref="MQS11:MQZ14"/>
    <mergeCell ref="MNY11:MOF14"/>
    <mergeCell ref="MOG11:MON14"/>
    <mergeCell ref="MOO11:MOV14"/>
    <mergeCell ref="MOW11:MPD14"/>
    <mergeCell ref="MPE11:MPL14"/>
    <mergeCell ref="MMK11:MMR14"/>
    <mergeCell ref="MMS11:MMZ14"/>
    <mergeCell ref="MNA11:MNH14"/>
    <mergeCell ref="MNI11:MNP14"/>
    <mergeCell ref="MNQ11:MNX14"/>
    <mergeCell ref="MKW11:MLD14"/>
    <mergeCell ref="MLE11:MLL14"/>
    <mergeCell ref="MLM11:MLT14"/>
    <mergeCell ref="MLU11:MMB14"/>
    <mergeCell ref="MMC11:MMJ14"/>
    <mergeCell ref="MJI11:MJP14"/>
    <mergeCell ref="MJQ11:MJX14"/>
    <mergeCell ref="MJY11:MKF14"/>
    <mergeCell ref="MKG11:MKN14"/>
    <mergeCell ref="MKO11:MKV14"/>
    <mergeCell ref="MHU11:MIB14"/>
    <mergeCell ref="MIC11:MIJ14"/>
    <mergeCell ref="MIK11:MIR14"/>
    <mergeCell ref="MIS11:MIZ14"/>
    <mergeCell ref="MJA11:MJH14"/>
    <mergeCell ref="MGG11:MGN14"/>
    <mergeCell ref="MGO11:MGV14"/>
    <mergeCell ref="MGW11:MHD14"/>
    <mergeCell ref="MHE11:MHL14"/>
    <mergeCell ref="MHM11:MHT14"/>
    <mergeCell ref="MES11:MEZ14"/>
    <mergeCell ref="MFA11:MFH14"/>
    <mergeCell ref="MFI11:MFP14"/>
    <mergeCell ref="MFQ11:MFX14"/>
    <mergeCell ref="MFY11:MGF14"/>
    <mergeCell ref="MDE11:MDL14"/>
    <mergeCell ref="MDM11:MDT14"/>
    <mergeCell ref="MDU11:MEB14"/>
    <mergeCell ref="MEC11:MEJ14"/>
    <mergeCell ref="MEK11:MER14"/>
    <mergeCell ref="MBQ11:MBX14"/>
    <mergeCell ref="MBY11:MCF14"/>
    <mergeCell ref="MCG11:MCN14"/>
    <mergeCell ref="MCO11:MCV14"/>
    <mergeCell ref="MCW11:MDD14"/>
    <mergeCell ref="MAC11:MAJ14"/>
    <mergeCell ref="MAK11:MAR14"/>
    <mergeCell ref="MAS11:MAZ14"/>
    <mergeCell ref="MBA11:MBH14"/>
    <mergeCell ref="MBI11:MBP14"/>
    <mergeCell ref="LYO11:LYV14"/>
    <mergeCell ref="LYW11:LZD14"/>
    <mergeCell ref="LZE11:LZL14"/>
    <mergeCell ref="LZM11:LZT14"/>
    <mergeCell ref="LZU11:MAB14"/>
    <mergeCell ref="LXA11:LXH14"/>
    <mergeCell ref="LXI11:LXP14"/>
    <mergeCell ref="LXQ11:LXX14"/>
    <mergeCell ref="LXY11:LYF14"/>
    <mergeCell ref="LYG11:LYN14"/>
    <mergeCell ref="LVM11:LVT14"/>
    <mergeCell ref="LVU11:LWB14"/>
    <mergeCell ref="LWC11:LWJ14"/>
    <mergeCell ref="LWK11:LWR14"/>
    <mergeCell ref="LWS11:LWZ14"/>
    <mergeCell ref="LTY11:LUF14"/>
    <mergeCell ref="LUG11:LUN14"/>
    <mergeCell ref="LUO11:LUV14"/>
    <mergeCell ref="LUW11:LVD14"/>
    <mergeCell ref="LVE11:LVL14"/>
    <mergeCell ref="LSK11:LSR14"/>
    <mergeCell ref="LSS11:LSZ14"/>
    <mergeCell ref="LTA11:LTH14"/>
    <mergeCell ref="LTI11:LTP14"/>
    <mergeCell ref="LTQ11:LTX14"/>
    <mergeCell ref="LQW11:LRD14"/>
    <mergeCell ref="LRE11:LRL14"/>
    <mergeCell ref="LRM11:LRT14"/>
    <mergeCell ref="LRU11:LSB14"/>
    <mergeCell ref="LSC11:LSJ14"/>
    <mergeCell ref="LPI11:LPP14"/>
    <mergeCell ref="LPQ11:LPX14"/>
    <mergeCell ref="LPY11:LQF14"/>
    <mergeCell ref="LQG11:LQN14"/>
    <mergeCell ref="LQO11:LQV14"/>
    <mergeCell ref="LNU11:LOB14"/>
    <mergeCell ref="LOC11:LOJ14"/>
    <mergeCell ref="LOK11:LOR14"/>
    <mergeCell ref="LOS11:LOZ14"/>
    <mergeCell ref="LPA11:LPH14"/>
    <mergeCell ref="LMG11:LMN14"/>
    <mergeCell ref="LMO11:LMV14"/>
    <mergeCell ref="LMW11:LND14"/>
    <mergeCell ref="LNE11:LNL14"/>
    <mergeCell ref="LNM11:LNT14"/>
    <mergeCell ref="LKS11:LKZ14"/>
    <mergeCell ref="LLA11:LLH14"/>
    <mergeCell ref="LLI11:LLP14"/>
    <mergeCell ref="LLQ11:LLX14"/>
    <mergeCell ref="LLY11:LMF14"/>
    <mergeCell ref="LJE11:LJL14"/>
    <mergeCell ref="LJM11:LJT14"/>
    <mergeCell ref="LJU11:LKB14"/>
    <mergeCell ref="LKC11:LKJ14"/>
    <mergeCell ref="LKK11:LKR14"/>
    <mergeCell ref="LHQ11:LHX14"/>
    <mergeCell ref="LHY11:LIF14"/>
    <mergeCell ref="LIG11:LIN14"/>
    <mergeCell ref="LIO11:LIV14"/>
    <mergeCell ref="LIW11:LJD14"/>
    <mergeCell ref="LGC11:LGJ14"/>
    <mergeCell ref="LGK11:LGR14"/>
    <mergeCell ref="LGS11:LGZ14"/>
    <mergeCell ref="LHA11:LHH14"/>
    <mergeCell ref="LHI11:LHP14"/>
    <mergeCell ref="LEO11:LEV14"/>
    <mergeCell ref="LEW11:LFD14"/>
    <mergeCell ref="LFE11:LFL14"/>
    <mergeCell ref="LFM11:LFT14"/>
    <mergeCell ref="LFU11:LGB14"/>
    <mergeCell ref="LDA11:LDH14"/>
    <mergeCell ref="LDI11:LDP14"/>
    <mergeCell ref="LDQ11:LDX14"/>
    <mergeCell ref="LDY11:LEF14"/>
    <mergeCell ref="LEG11:LEN14"/>
    <mergeCell ref="LBM11:LBT14"/>
    <mergeCell ref="LBU11:LCB14"/>
    <mergeCell ref="LCC11:LCJ14"/>
    <mergeCell ref="LCK11:LCR14"/>
    <mergeCell ref="LCS11:LCZ14"/>
    <mergeCell ref="KZY11:LAF14"/>
    <mergeCell ref="LAG11:LAN14"/>
    <mergeCell ref="LAO11:LAV14"/>
    <mergeCell ref="LAW11:LBD14"/>
    <mergeCell ref="LBE11:LBL14"/>
    <mergeCell ref="KYK11:KYR14"/>
    <mergeCell ref="KYS11:KYZ14"/>
    <mergeCell ref="KZA11:KZH14"/>
    <mergeCell ref="KZI11:KZP14"/>
    <mergeCell ref="KZQ11:KZX14"/>
    <mergeCell ref="KWW11:KXD14"/>
    <mergeCell ref="KXE11:KXL14"/>
    <mergeCell ref="KXM11:KXT14"/>
    <mergeCell ref="KXU11:KYB14"/>
    <mergeCell ref="KYC11:KYJ14"/>
    <mergeCell ref="KVI11:KVP14"/>
    <mergeCell ref="KVQ11:KVX14"/>
    <mergeCell ref="KVY11:KWF14"/>
    <mergeCell ref="KWG11:KWN14"/>
    <mergeCell ref="KWO11:KWV14"/>
    <mergeCell ref="KTU11:KUB14"/>
    <mergeCell ref="KUC11:KUJ14"/>
    <mergeCell ref="KUK11:KUR14"/>
    <mergeCell ref="KUS11:KUZ14"/>
    <mergeCell ref="KVA11:KVH14"/>
    <mergeCell ref="KSG11:KSN14"/>
    <mergeCell ref="KSO11:KSV14"/>
    <mergeCell ref="KSW11:KTD14"/>
    <mergeCell ref="KTE11:KTL14"/>
    <mergeCell ref="KTM11:KTT14"/>
    <mergeCell ref="KQS11:KQZ14"/>
    <mergeCell ref="KRA11:KRH14"/>
    <mergeCell ref="KRI11:KRP14"/>
    <mergeCell ref="KRQ11:KRX14"/>
    <mergeCell ref="KRY11:KSF14"/>
    <mergeCell ref="KPE11:KPL14"/>
    <mergeCell ref="KPM11:KPT14"/>
    <mergeCell ref="KPU11:KQB14"/>
    <mergeCell ref="KQC11:KQJ14"/>
    <mergeCell ref="KQK11:KQR14"/>
    <mergeCell ref="KNQ11:KNX14"/>
    <mergeCell ref="KNY11:KOF14"/>
    <mergeCell ref="KOG11:KON14"/>
    <mergeCell ref="KOO11:KOV14"/>
    <mergeCell ref="KOW11:KPD14"/>
    <mergeCell ref="KMC11:KMJ14"/>
    <mergeCell ref="KMK11:KMR14"/>
    <mergeCell ref="KMS11:KMZ14"/>
    <mergeCell ref="KNA11:KNH14"/>
    <mergeCell ref="KNI11:KNP14"/>
    <mergeCell ref="KKO11:KKV14"/>
    <mergeCell ref="KKW11:KLD14"/>
    <mergeCell ref="KLE11:KLL14"/>
    <mergeCell ref="KLM11:KLT14"/>
    <mergeCell ref="KLU11:KMB14"/>
    <mergeCell ref="KJA11:KJH14"/>
    <mergeCell ref="KJI11:KJP14"/>
    <mergeCell ref="KJQ11:KJX14"/>
    <mergeCell ref="KJY11:KKF14"/>
    <mergeCell ref="KKG11:KKN14"/>
    <mergeCell ref="KHM11:KHT14"/>
    <mergeCell ref="KHU11:KIB14"/>
    <mergeCell ref="KIC11:KIJ14"/>
    <mergeCell ref="KIK11:KIR14"/>
    <mergeCell ref="KIS11:KIZ14"/>
    <mergeCell ref="KFY11:KGF14"/>
    <mergeCell ref="KGG11:KGN14"/>
    <mergeCell ref="KGO11:KGV14"/>
    <mergeCell ref="KGW11:KHD14"/>
    <mergeCell ref="KHE11:KHL14"/>
    <mergeCell ref="KEK11:KER14"/>
    <mergeCell ref="KES11:KEZ14"/>
    <mergeCell ref="KFA11:KFH14"/>
    <mergeCell ref="KFI11:KFP14"/>
    <mergeCell ref="KFQ11:KFX14"/>
    <mergeCell ref="KCW11:KDD14"/>
    <mergeCell ref="KDE11:KDL14"/>
    <mergeCell ref="KDM11:KDT14"/>
    <mergeCell ref="KDU11:KEB14"/>
    <mergeCell ref="KEC11:KEJ14"/>
    <mergeCell ref="KBI11:KBP14"/>
    <mergeCell ref="KBQ11:KBX14"/>
    <mergeCell ref="KBY11:KCF14"/>
    <mergeCell ref="KCG11:KCN14"/>
    <mergeCell ref="KCO11:KCV14"/>
    <mergeCell ref="JZU11:KAB14"/>
    <mergeCell ref="KAC11:KAJ14"/>
    <mergeCell ref="KAK11:KAR14"/>
    <mergeCell ref="KAS11:KAZ14"/>
    <mergeCell ref="KBA11:KBH14"/>
    <mergeCell ref="JYG11:JYN14"/>
    <mergeCell ref="JYO11:JYV14"/>
    <mergeCell ref="JYW11:JZD14"/>
    <mergeCell ref="JZE11:JZL14"/>
    <mergeCell ref="JZM11:JZT14"/>
    <mergeCell ref="JWS11:JWZ14"/>
    <mergeCell ref="JXA11:JXH14"/>
    <mergeCell ref="JXI11:JXP14"/>
    <mergeCell ref="JXQ11:JXX14"/>
    <mergeCell ref="JXY11:JYF14"/>
    <mergeCell ref="JVE11:JVL14"/>
    <mergeCell ref="JVM11:JVT14"/>
    <mergeCell ref="JVU11:JWB14"/>
    <mergeCell ref="JWC11:JWJ14"/>
    <mergeCell ref="JWK11:JWR14"/>
    <mergeCell ref="JTQ11:JTX14"/>
    <mergeCell ref="JTY11:JUF14"/>
    <mergeCell ref="JUG11:JUN14"/>
    <mergeCell ref="JUO11:JUV14"/>
    <mergeCell ref="JUW11:JVD14"/>
    <mergeCell ref="JSC11:JSJ14"/>
    <mergeCell ref="JSK11:JSR14"/>
    <mergeCell ref="JSS11:JSZ14"/>
    <mergeCell ref="JTA11:JTH14"/>
    <mergeCell ref="JTI11:JTP14"/>
    <mergeCell ref="JQO11:JQV14"/>
    <mergeCell ref="JQW11:JRD14"/>
    <mergeCell ref="JRE11:JRL14"/>
    <mergeCell ref="JRM11:JRT14"/>
    <mergeCell ref="JRU11:JSB14"/>
    <mergeCell ref="JPA11:JPH14"/>
    <mergeCell ref="JPI11:JPP14"/>
    <mergeCell ref="JPQ11:JPX14"/>
    <mergeCell ref="JPY11:JQF14"/>
    <mergeCell ref="JQG11:JQN14"/>
    <mergeCell ref="JNM11:JNT14"/>
    <mergeCell ref="JNU11:JOB14"/>
    <mergeCell ref="JOC11:JOJ14"/>
    <mergeCell ref="JOK11:JOR14"/>
    <mergeCell ref="JOS11:JOZ14"/>
    <mergeCell ref="JLY11:JMF14"/>
    <mergeCell ref="JMG11:JMN14"/>
    <mergeCell ref="JMO11:JMV14"/>
    <mergeCell ref="JMW11:JND14"/>
    <mergeCell ref="JNE11:JNL14"/>
    <mergeCell ref="JKK11:JKR14"/>
    <mergeCell ref="JKS11:JKZ14"/>
    <mergeCell ref="JLA11:JLH14"/>
    <mergeCell ref="JLI11:JLP14"/>
    <mergeCell ref="JLQ11:JLX14"/>
    <mergeCell ref="JIW11:JJD14"/>
    <mergeCell ref="JJE11:JJL14"/>
    <mergeCell ref="JJM11:JJT14"/>
    <mergeCell ref="JJU11:JKB14"/>
    <mergeCell ref="JKC11:JKJ14"/>
    <mergeCell ref="JHI11:JHP14"/>
    <mergeCell ref="JHQ11:JHX14"/>
    <mergeCell ref="JHY11:JIF14"/>
    <mergeCell ref="JIG11:JIN14"/>
    <mergeCell ref="JIO11:JIV14"/>
    <mergeCell ref="JFU11:JGB14"/>
    <mergeCell ref="JGC11:JGJ14"/>
    <mergeCell ref="JGK11:JGR14"/>
    <mergeCell ref="JGS11:JGZ14"/>
    <mergeCell ref="JHA11:JHH14"/>
    <mergeCell ref="JEG11:JEN14"/>
    <mergeCell ref="JEO11:JEV14"/>
    <mergeCell ref="JEW11:JFD14"/>
    <mergeCell ref="JFE11:JFL14"/>
    <mergeCell ref="JFM11:JFT14"/>
    <mergeCell ref="JCS11:JCZ14"/>
    <mergeCell ref="JDA11:JDH14"/>
    <mergeCell ref="JDI11:JDP14"/>
    <mergeCell ref="JDQ11:JDX14"/>
    <mergeCell ref="JDY11:JEF14"/>
    <mergeCell ref="JBE11:JBL14"/>
    <mergeCell ref="JBM11:JBT14"/>
    <mergeCell ref="JBU11:JCB14"/>
    <mergeCell ref="JCC11:JCJ14"/>
    <mergeCell ref="JCK11:JCR14"/>
    <mergeCell ref="IZQ11:IZX14"/>
    <mergeCell ref="IZY11:JAF14"/>
    <mergeCell ref="JAG11:JAN14"/>
    <mergeCell ref="JAO11:JAV14"/>
    <mergeCell ref="JAW11:JBD14"/>
    <mergeCell ref="IYC11:IYJ14"/>
    <mergeCell ref="IYK11:IYR14"/>
    <mergeCell ref="IYS11:IYZ14"/>
    <mergeCell ref="IZA11:IZH14"/>
    <mergeCell ref="IZI11:IZP14"/>
    <mergeCell ref="IWO11:IWV14"/>
    <mergeCell ref="IWW11:IXD14"/>
    <mergeCell ref="IXE11:IXL14"/>
    <mergeCell ref="IXM11:IXT14"/>
    <mergeCell ref="IXU11:IYB14"/>
    <mergeCell ref="IVA11:IVH14"/>
    <mergeCell ref="IVI11:IVP14"/>
    <mergeCell ref="IVQ11:IVX14"/>
    <mergeCell ref="IVY11:IWF14"/>
    <mergeCell ref="IWG11:IWN14"/>
    <mergeCell ref="ITM11:ITT14"/>
    <mergeCell ref="ITU11:IUB14"/>
    <mergeCell ref="IUC11:IUJ14"/>
    <mergeCell ref="IUK11:IUR14"/>
    <mergeCell ref="IUS11:IUZ14"/>
    <mergeCell ref="IRY11:ISF14"/>
    <mergeCell ref="ISG11:ISN14"/>
    <mergeCell ref="ISO11:ISV14"/>
    <mergeCell ref="ISW11:ITD14"/>
    <mergeCell ref="ITE11:ITL14"/>
    <mergeCell ref="IQK11:IQR14"/>
    <mergeCell ref="IQS11:IQZ14"/>
    <mergeCell ref="IRA11:IRH14"/>
    <mergeCell ref="IRI11:IRP14"/>
    <mergeCell ref="IRQ11:IRX14"/>
    <mergeCell ref="IOW11:IPD14"/>
    <mergeCell ref="IPE11:IPL14"/>
    <mergeCell ref="IPM11:IPT14"/>
    <mergeCell ref="IPU11:IQB14"/>
    <mergeCell ref="IQC11:IQJ14"/>
    <mergeCell ref="INI11:INP14"/>
    <mergeCell ref="INQ11:INX14"/>
    <mergeCell ref="INY11:IOF14"/>
    <mergeCell ref="IOG11:ION14"/>
    <mergeCell ref="IOO11:IOV14"/>
    <mergeCell ref="ILU11:IMB14"/>
    <mergeCell ref="IMC11:IMJ14"/>
    <mergeCell ref="IMK11:IMR14"/>
    <mergeCell ref="IMS11:IMZ14"/>
    <mergeCell ref="INA11:INH14"/>
    <mergeCell ref="IKG11:IKN14"/>
    <mergeCell ref="IKO11:IKV14"/>
    <mergeCell ref="IKW11:ILD14"/>
    <mergeCell ref="ILE11:ILL14"/>
    <mergeCell ref="ILM11:ILT14"/>
    <mergeCell ref="IIS11:IIZ14"/>
    <mergeCell ref="IJA11:IJH14"/>
    <mergeCell ref="IJI11:IJP14"/>
    <mergeCell ref="IJQ11:IJX14"/>
    <mergeCell ref="IJY11:IKF14"/>
    <mergeCell ref="IHE11:IHL14"/>
    <mergeCell ref="IHM11:IHT14"/>
    <mergeCell ref="IHU11:IIB14"/>
    <mergeCell ref="IIC11:IIJ14"/>
    <mergeCell ref="IIK11:IIR14"/>
    <mergeCell ref="IFQ11:IFX14"/>
    <mergeCell ref="IFY11:IGF14"/>
    <mergeCell ref="IGG11:IGN14"/>
    <mergeCell ref="IGO11:IGV14"/>
    <mergeCell ref="IGW11:IHD14"/>
    <mergeCell ref="IEC11:IEJ14"/>
    <mergeCell ref="IEK11:IER14"/>
    <mergeCell ref="IES11:IEZ14"/>
    <mergeCell ref="IFA11:IFH14"/>
    <mergeCell ref="IFI11:IFP14"/>
    <mergeCell ref="ICO11:ICV14"/>
    <mergeCell ref="ICW11:IDD14"/>
    <mergeCell ref="IDE11:IDL14"/>
    <mergeCell ref="IDM11:IDT14"/>
    <mergeCell ref="IDU11:IEB14"/>
    <mergeCell ref="IBA11:IBH14"/>
    <mergeCell ref="IBI11:IBP14"/>
    <mergeCell ref="IBQ11:IBX14"/>
    <mergeCell ref="IBY11:ICF14"/>
    <mergeCell ref="ICG11:ICN14"/>
    <mergeCell ref="HZM11:HZT14"/>
    <mergeCell ref="HZU11:IAB14"/>
    <mergeCell ref="IAC11:IAJ14"/>
    <mergeCell ref="IAK11:IAR14"/>
    <mergeCell ref="IAS11:IAZ14"/>
    <mergeCell ref="HXY11:HYF14"/>
    <mergeCell ref="HYG11:HYN14"/>
    <mergeCell ref="HYO11:HYV14"/>
    <mergeCell ref="HYW11:HZD14"/>
    <mergeCell ref="HZE11:HZL14"/>
    <mergeCell ref="HWK11:HWR14"/>
    <mergeCell ref="HWS11:HWZ14"/>
    <mergeCell ref="HXA11:HXH14"/>
    <mergeCell ref="HXI11:HXP14"/>
    <mergeCell ref="HXQ11:HXX14"/>
    <mergeCell ref="HUW11:HVD14"/>
    <mergeCell ref="HVE11:HVL14"/>
    <mergeCell ref="HVM11:HVT14"/>
    <mergeCell ref="HVU11:HWB14"/>
    <mergeCell ref="HWC11:HWJ14"/>
    <mergeCell ref="HTI11:HTP14"/>
    <mergeCell ref="HTQ11:HTX14"/>
    <mergeCell ref="HTY11:HUF14"/>
    <mergeCell ref="HUG11:HUN14"/>
    <mergeCell ref="HUO11:HUV14"/>
    <mergeCell ref="HRU11:HSB14"/>
    <mergeCell ref="HSC11:HSJ14"/>
    <mergeCell ref="HSK11:HSR14"/>
    <mergeCell ref="HSS11:HSZ14"/>
    <mergeCell ref="HTA11:HTH14"/>
    <mergeCell ref="HQG11:HQN14"/>
    <mergeCell ref="HQO11:HQV14"/>
    <mergeCell ref="HQW11:HRD14"/>
    <mergeCell ref="HRE11:HRL14"/>
    <mergeCell ref="HRM11:HRT14"/>
    <mergeCell ref="HOS11:HOZ14"/>
    <mergeCell ref="HPA11:HPH14"/>
    <mergeCell ref="HPI11:HPP14"/>
    <mergeCell ref="HPQ11:HPX14"/>
    <mergeCell ref="HPY11:HQF14"/>
    <mergeCell ref="HNE11:HNL14"/>
    <mergeCell ref="HNM11:HNT14"/>
    <mergeCell ref="HNU11:HOB14"/>
    <mergeCell ref="HOC11:HOJ14"/>
    <mergeCell ref="HOK11:HOR14"/>
    <mergeCell ref="HLQ11:HLX14"/>
    <mergeCell ref="HLY11:HMF14"/>
    <mergeCell ref="HMG11:HMN14"/>
    <mergeCell ref="HMO11:HMV14"/>
    <mergeCell ref="HMW11:HND14"/>
    <mergeCell ref="HKC11:HKJ14"/>
    <mergeCell ref="HKK11:HKR14"/>
    <mergeCell ref="HKS11:HKZ14"/>
    <mergeCell ref="HLA11:HLH14"/>
    <mergeCell ref="HLI11:HLP14"/>
    <mergeCell ref="HIO11:HIV14"/>
    <mergeCell ref="HIW11:HJD14"/>
    <mergeCell ref="HJE11:HJL14"/>
    <mergeCell ref="HJM11:HJT14"/>
    <mergeCell ref="HJU11:HKB14"/>
    <mergeCell ref="HHA11:HHH14"/>
    <mergeCell ref="HHI11:HHP14"/>
    <mergeCell ref="HHQ11:HHX14"/>
    <mergeCell ref="HHY11:HIF14"/>
    <mergeCell ref="HIG11:HIN14"/>
    <mergeCell ref="HFM11:HFT14"/>
    <mergeCell ref="HFU11:HGB14"/>
    <mergeCell ref="HGC11:HGJ14"/>
    <mergeCell ref="HGK11:HGR14"/>
    <mergeCell ref="HGS11:HGZ14"/>
    <mergeCell ref="HDY11:HEF14"/>
    <mergeCell ref="HEG11:HEN14"/>
    <mergeCell ref="HEO11:HEV14"/>
    <mergeCell ref="HEW11:HFD14"/>
    <mergeCell ref="HFE11:HFL14"/>
    <mergeCell ref="HCK11:HCR14"/>
    <mergeCell ref="HCS11:HCZ14"/>
    <mergeCell ref="HDA11:HDH14"/>
    <mergeCell ref="HDI11:HDP14"/>
    <mergeCell ref="HDQ11:HDX14"/>
    <mergeCell ref="HAW11:HBD14"/>
    <mergeCell ref="HBE11:HBL14"/>
    <mergeCell ref="HBM11:HBT14"/>
    <mergeCell ref="HBU11:HCB14"/>
    <mergeCell ref="HCC11:HCJ14"/>
    <mergeCell ref="GZI11:GZP14"/>
    <mergeCell ref="GZQ11:GZX14"/>
    <mergeCell ref="GZY11:HAF14"/>
    <mergeCell ref="HAG11:HAN14"/>
    <mergeCell ref="HAO11:HAV14"/>
    <mergeCell ref="GXU11:GYB14"/>
    <mergeCell ref="GYC11:GYJ14"/>
    <mergeCell ref="GYK11:GYR14"/>
    <mergeCell ref="GYS11:GYZ14"/>
    <mergeCell ref="GZA11:GZH14"/>
    <mergeCell ref="GWG11:GWN14"/>
    <mergeCell ref="GWO11:GWV14"/>
    <mergeCell ref="GWW11:GXD14"/>
    <mergeCell ref="GXE11:GXL14"/>
    <mergeCell ref="GXM11:GXT14"/>
    <mergeCell ref="GUS11:GUZ14"/>
    <mergeCell ref="GVA11:GVH14"/>
    <mergeCell ref="GVI11:GVP14"/>
    <mergeCell ref="GVQ11:GVX14"/>
    <mergeCell ref="GVY11:GWF14"/>
    <mergeCell ref="GTE11:GTL14"/>
    <mergeCell ref="GTM11:GTT14"/>
    <mergeCell ref="GTU11:GUB14"/>
    <mergeCell ref="GUC11:GUJ14"/>
    <mergeCell ref="GUK11:GUR14"/>
    <mergeCell ref="GRQ11:GRX14"/>
    <mergeCell ref="GRY11:GSF14"/>
    <mergeCell ref="GSG11:GSN14"/>
    <mergeCell ref="GSO11:GSV14"/>
    <mergeCell ref="GSW11:GTD14"/>
    <mergeCell ref="GQC11:GQJ14"/>
    <mergeCell ref="GQK11:GQR14"/>
    <mergeCell ref="GQS11:GQZ14"/>
    <mergeCell ref="GRA11:GRH14"/>
    <mergeCell ref="GRI11:GRP14"/>
    <mergeCell ref="GOO11:GOV14"/>
    <mergeCell ref="GOW11:GPD14"/>
    <mergeCell ref="GPE11:GPL14"/>
    <mergeCell ref="GPM11:GPT14"/>
    <mergeCell ref="GPU11:GQB14"/>
    <mergeCell ref="GNA11:GNH14"/>
    <mergeCell ref="GNI11:GNP14"/>
    <mergeCell ref="GNQ11:GNX14"/>
    <mergeCell ref="GNY11:GOF14"/>
    <mergeCell ref="GOG11:GON14"/>
    <mergeCell ref="GLM11:GLT14"/>
    <mergeCell ref="GLU11:GMB14"/>
    <mergeCell ref="GMC11:GMJ14"/>
    <mergeCell ref="GMK11:GMR14"/>
    <mergeCell ref="GMS11:GMZ14"/>
    <mergeCell ref="GJY11:GKF14"/>
    <mergeCell ref="GKG11:GKN14"/>
    <mergeCell ref="GKO11:GKV14"/>
    <mergeCell ref="GKW11:GLD14"/>
    <mergeCell ref="GLE11:GLL14"/>
    <mergeCell ref="GIK11:GIR14"/>
    <mergeCell ref="GIS11:GIZ14"/>
    <mergeCell ref="GJA11:GJH14"/>
    <mergeCell ref="GJI11:GJP14"/>
    <mergeCell ref="GJQ11:GJX14"/>
    <mergeCell ref="GGW11:GHD14"/>
    <mergeCell ref="GHE11:GHL14"/>
    <mergeCell ref="GHM11:GHT14"/>
    <mergeCell ref="GHU11:GIB14"/>
    <mergeCell ref="GIC11:GIJ14"/>
    <mergeCell ref="GFI11:GFP14"/>
    <mergeCell ref="GFQ11:GFX14"/>
    <mergeCell ref="GFY11:GGF14"/>
    <mergeCell ref="GGG11:GGN14"/>
    <mergeCell ref="GGO11:GGV14"/>
    <mergeCell ref="GDU11:GEB14"/>
    <mergeCell ref="GEC11:GEJ14"/>
    <mergeCell ref="GEK11:GER14"/>
    <mergeCell ref="GES11:GEZ14"/>
    <mergeCell ref="GFA11:GFH14"/>
    <mergeCell ref="GCG11:GCN14"/>
    <mergeCell ref="GCO11:GCV14"/>
    <mergeCell ref="GCW11:GDD14"/>
    <mergeCell ref="GDE11:GDL14"/>
    <mergeCell ref="GDM11:GDT14"/>
    <mergeCell ref="GAS11:GAZ14"/>
    <mergeCell ref="GBA11:GBH14"/>
    <mergeCell ref="GBI11:GBP14"/>
    <mergeCell ref="GBQ11:GBX14"/>
    <mergeCell ref="GBY11:GCF14"/>
    <mergeCell ref="FZE11:FZL14"/>
    <mergeCell ref="FZM11:FZT14"/>
    <mergeCell ref="FZU11:GAB14"/>
    <mergeCell ref="GAC11:GAJ14"/>
    <mergeCell ref="GAK11:GAR14"/>
    <mergeCell ref="FXQ11:FXX14"/>
    <mergeCell ref="FXY11:FYF14"/>
    <mergeCell ref="FYG11:FYN14"/>
    <mergeCell ref="FYO11:FYV14"/>
    <mergeCell ref="FYW11:FZD14"/>
    <mergeCell ref="FWC11:FWJ14"/>
    <mergeCell ref="FWK11:FWR14"/>
    <mergeCell ref="FWS11:FWZ14"/>
    <mergeCell ref="FXA11:FXH14"/>
    <mergeCell ref="FXI11:FXP14"/>
    <mergeCell ref="FUO11:FUV14"/>
    <mergeCell ref="FUW11:FVD14"/>
    <mergeCell ref="FVE11:FVL14"/>
    <mergeCell ref="FVM11:FVT14"/>
    <mergeCell ref="FVU11:FWB14"/>
    <mergeCell ref="FTA11:FTH14"/>
    <mergeCell ref="FTI11:FTP14"/>
    <mergeCell ref="FTQ11:FTX14"/>
    <mergeCell ref="FTY11:FUF14"/>
    <mergeCell ref="FUG11:FUN14"/>
    <mergeCell ref="FRM11:FRT14"/>
    <mergeCell ref="FRU11:FSB14"/>
    <mergeCell ref="FSC11:FSJ14"/>
    <mergeCell ref="FSK11:FSR14"/>
    <mergeCell ref="FSS11:FSZ14"/>
    <mergeCell ref="FPY11:FQF14"/>
    <mergeCell ref="FQG11:FQN14"/>
    <mergeCell ref="FQO11:FQV14"/>
    <mergeCell ref="FQW11:FRD14"/>
    <mergeCell ref="FRE11:FRL14"/>
    <mergeCell ref="FOK11:FOR14"/>
    <mergeCell ref="FOS11:FOZ14"/>
    <mergeCell ref="FPA11:FPH14"/>
    <mergeCell ref="FPI11:FPP14"/>
    <mergeCell ref="FPQ11:FPX14"/>
    <mergeCell ref="FMW11:FND14"/>
    <mergeCell ref="FNE11:FNL14"/>
    <mergeCell ref="FNM11:FNT14"/>
    <mergeCell ref="FNU11:FOB14"/>
    <mergeCell ref="FOC11:FOJ14"/>
    <mergeCell ref="FLI11:FLP14"/>
    <mergeCell ref="FLQ11:FLX14"/>
    <mergeCell ref="FLY11:FMF14"/>
    <mergeCell ref="FMG11:FMN14"/>
    <mergeCell ref="FMO11:FMV14"/>
    <mergeCell ref="FJU11:FKB14"/>
    <mergeCell ref="FKC11:FKJ14"/>
    <mergeCell ref="FKK11:FKR14"/>
    <mergeCell ref="FKS11:FKZ14"/>
    <mergeCell ref="FLA11:FLH14"/>
    <mergeCell ref="FIG11:FIN14"/>
    <mergeCell ref="FIO11:FIV14"/>
    <mergeCell ref="FIW11:FJD14"/>
    <mergeCell ref="FJE11:FJL14"/>
    <mergeCell ref="FJM11:FJT14"/>
    <mergeCell ref="FGS11:FGZ14"/>
    <mergeCell ref="FHA11:FHH14"/>
    <mergeCell ref="FHI11:FHP14"/>
    <mergeCell ref="FHQ11:FHX14"/>
    <mergeCell ref="FHY11:FIF14"/>
    <mergeCell ref="FFE11:FFL14"/>
    <mergeCell ref="FFM11:FFT14"/>
    <mergeCell ref="FFU11:FGB14"/>
    <mergeCell ref="FGC11:FGJ14"/>
    <mergeCell ref="FGK11:FGR14"/>
    <mergeCell ref="FDQ11:FDX14"/>
    <mergeCell ref="FDY11:FEF14"/>
    <mergeCell ref="FEG11:FEN14"/>
    <mergeCell ref="FEO11:FEV14"/>
    <mergeCell ref="FEW11:FFD14"/>
    <mergeCell ref="FCC11:FCJ14"/>
    <mergeCell ref="FCK11:FCR14"/>
    <mergeCell ref="FCS11:FCZ14"/>
    <mergeCell ref="FDA11:FDH14"/>
    <mergeCell ref="FDI11:FDP14"/>
    <mergeCell ref="FAO11:FAV14"/>
    <mergeCell ref="FAW11:FBD14"/>
    <mergeCell ref="FBE11:FBL14"/>
    <mergeCell ref="FBM11:FBT14"/>
    <mergeCell ref="FBU11:FCB14"/>
    <mergeCell ref="EZA11:EZH14"/>
    <mergeCell ref="EZI11:EZP14"/>
    <mergeCell ref="EZQ11:EZX14"/>
    <mergeCell ref="EZY11:FAF14"/>
    <mergeCell ref="FAG11:FAN14"/>
    <mergeCell ref="EXM11:EXT14"/>
    <mergeCell ref="EXU11:EYB14"/>
    <mergeCell ref="EYC11:EYJ14"/>
    <mergeCell ref="EYK11:EYR14"/>
    <mergeCell ref="EYS11:EYZ14"/>
    <mergeCell ref="EVY11:EWF14"/>
    <mergeCell ref="EWG11:EWN14"/>
    <mergeCell ref="EWO11:EWV14"/>
    <mergeCell ref="EWW11:EXD14"/>
    <mergeCell ref="EXE11:EXL14"/>
    <mergeCell ref="EUK11:EUR14"/>
    <mergeCell ref="EUS11:EUZ14"/>
    <mergeCell ref="EVA11:EVH14"/>
    <mergeCell ref="EVI11:EVP14"/>
    <mergeCell ref="EVQ11:EVX14"/>
    <mergeCell ref="ESW11:ETD14"/>
    <mergeCell ref="ETE11:ETL14"/>
    <mergeCell ref="ETM11:ETT14"/>
    <mergeCell ref="ETU11:EUB14"/>
    <mergeCell ref="EUC11:EUJ14"/>
    <mergeCell ref="ERI11:ERP14"/>
    <mergeCell ref="ERQ11:ERX14"/>
    <mergeCell ref="ERY11:ESF14"/>
    <mergeCell ref="ESG11:ESN14"/>
    <mergeCell ref="ESO11:ESV14"/>
    <mergeCell ref="EPU11:EQB14"/>
    <mergeCell ref="EQC11:EQJ14"/>
    <mergeCell ref="EQK11:EQR14"/>
    <mergeCell ref="EQS11:EQZ14"/>
    <mergeCell ref="ERA11:ERH14"/>
    <mergeCell ref="EOG11:EON14"/>
    <mergeCell ref="EOO11:EOV14"/>
    <mergeCell ref="EOW11:EPD14"/>
    <mergeCell ref="EPE11:EPL14"/>
    <mergeCell ref="EPM11:EPT14"/>
    <mergeCell ref="EMS11:EMZ14"/>
    <mergeCell ref="ENA11:ENH14"/>
    <mergeCell ref="ENI11:ENP14"/>
    <mergeCell ref="ENQ11:ENX14"/>
    <mergeCell ref="ENY11:EOF14"/>
    <mergeCell ref="ELE11:ELL14"/>
    <mergeCell ref="ELM11:ELT14"/>
    <mergeCell ref="ELU11:EMB14"/>
    <mergeCell ref="EMC11:EMJ14"/>
    <mergeCell ref="EMK11:EMR14"/>
    <mergeCell ref="EJQ11:EJX14"/>
    <mergeCell ref="EJY11:EKF14"/>
    <mergeCell ref="EKG11:EKN14"/>
    <mergeCell ref="EKO11:EKV14"/>
    <mergeCell ref="EKW11:ELD14"/>
    <mergeCell ref="EIC11:EIJ14"/>
    <mergeCell ref="EIK11:EIR14"/>
    <mergeCell ref="EIS11:EIZ14"/>
    <mergeCell ref="EJA11:EJH14"/>
    <mergeCell ref="EJI11:EJP14"/>
    <mergeCell ref="EGO11:EGV14"/>
    <mergeCell ref="EGW11:EHD14"/>
    <mergeCell ref="EHE11:EHL14"/>
    <mergeCell ref="EHM11:EHT14"/>
    <mergeCell ref="EHU11:EIB14"/>
    <mergeCell ref="EFA11:EFH14"/>
    <mergeCell ref="EFI11:EFP14"/>
    <mergeCell ref="EFQ11:EFX14"/>
    <mergeCell ref="EFY11:EGF14"/>
    <mergeCell ref="EGG11:EGN14"/>
    <mergeCell ref="EDM11:EDT14"/>
    <mergeCell ref="EDU11:EEB14"/>
    <mergeCell ref="EEC11:EEJ14"/>
    <mergeCell ref="EEK11:EER14"/>
    <mergeCell ref="EES11:EEZ14"/>
    <mergeCell ref="EBY11:ECF14"/>
    <mergeCell ref="ECG11:ECN14"/>
    <mergeCell ref="ECO11:ECV14"/>
    <mergeCell ref="ECW11:EDD14"/>
    <mergeCell ref="EDE11:EDL14"/>
    <mergeCell ref="EAK11:EAR14"/>
    <mergeCell ref="EAS11:EAZ14"/>
    <mergeCell ref="EBA11:EBH14"/>
    <mergeCell ref="EBI11:EBP14"/>
    <mergeCell ref="EBQ11:EBX14"/>
    <mergeCell ref="DYW11:DZD14"/>
    <mergeCell ref="DZE11:DZL14"/>
    <mergeCell ref="DZM11:DZT14"/>
    <mergeCell ref="DZU11:EAB14"/>
    <mergeCell ref="EAC11:EAJ14"/>
    <mergeCell ref="DXI11:DXP14"/>
    <mergeCell ref="DXQ11:DXX14"/>
    <mergeCell ref="DXY11:DYF14"/>
    <mergeCell ref="DYG11:DYN14"/>
    <mergeCell ref="DYO11:DYV14"/>
    <mergeCell ref="DVU11:DWB14"/>
    <mergeCell ref="DWC11:DWJ14"/>
    <mergeCell ref="DWK11:DWR14"/>
    <mergeCell ref="DWS11:DWZ14"/>
    <mergeCell ref="DXA11:DXH14"/>
    <mergeCell ref="DUG11:DUN14"/>
    <mergeCell ref="DUO11:DUV14"/>
    <mergeCell ref="DUW11:DVD14"/>
    <mergeCell ref="DVE11:DVL14"/>
    <mergeCell ref="DVM11:DVT14"/>
    <mergeCell ref="DSS11:DSZ14"/>
    <mergeCell ref="DTA11:DTH14"/>
    <mergeCell ref="DTI11:DTP14"/>
    <mergeCell ref="DTQ11:DTX14"/>
    <mergeCell ref="DTY11:DUF14"/>
    <mergeCell ref="DRE11:DRL14"/>
    <mergeCell ref="DRM11:DRT14"/>
    <mergeCell ref="DRU11:DSB14"/>
    <mergeCell ref="DSC11:DSJ14"/>
    <mergeCell ref="DSK11:DSR14"/>
    <mergeCell ref="DPQ11:DPX14"/>
    <mergeCell ref="DPY11:DQF14"/>
    <mergeCell ref="DQG11:DQN14"/>
    <mergeCell ref="DQO11:DQV14"/>
    <mergeCell ref="DQW11:DRD14"/>
    <mergeCell ref="DOC11:DOJ14"/>
    <mergeCell ref="DOK11:DOR14"/>
    <mergeCell ref="DOS11:DOZ14"/>
    <mergeCell ref="DPA11:DPH14"/>
    <mergeCell ref="DPI11:DPP14"/>
    <mergeCell ref="DMO11:DMV14"/>
    <mergeCell ref="DMW11:DND14"/>
    <mergeCell ref="DNE11:DNL14"/>
    <mergeCell ref="DNM11:DNT14"/>
    <mergeCell ref="DNU11:DOB14"/>
    <mergeCell ref="DLA11:DLH14"/>
    <mergeCell ref="DLI11:DLP14"/>
    <mergeCell ref="DLQ11:DLX14"/>
    <mergeCell ref="DLY11:DMF14"/>
    <mergeCell ref="DMG11:DMN14"/>
    <mergeCell ref="DJM11:DJT14"/>
    <mergeCell ref="DJU11:DKB14"/>
    <mergeCell ref="DKC11:DKJ14"/>
    <mergeCell ref="DKK11:DKR14"/>
    <mergeCell ref="DKS11:DKZ14"/>
    <mergeCell ref="DHY11:DIF14"/>
    <mergeCell ref="DIG11:DIN14"/>
    <mergeCell ref="DIO11:DIV14"/>
    <mergeCell ref="DIW11:DJD14"/>
    <mergeCell ref="DJE11:DJL14"/>
    <mergeCell ref="DGK11:DGR14"/>
    <mergeCell ref="DGS11:DGZ14"/>
    <mergeCell ref="DHA11:DHH14"/>
    <mergeCell ref="DHI11:DHP14"/>
    <mergeCell ref="DHQ11:DHX14"/>
    <mergeCell ref="DEW11:DFD14"/>
    <mergeCell ref="DFE11:DFL14"/>
    <mergeCell ref="DFM11:DFT14"/>
    <mergeCell ref="DFU11:DGB14"/>
    <mergeCell ref="DGC11:DGJ14"/>
    <mergeCell ref="DDI11:DDP14"/>
    <mergeCell ref="DDQ11:DDX14"/>
    <mergeCell ref="DDY11:DEF14"/>
    <mergeCell ref="DEG11:DEN14"/>
    <mergeCell ref="DEO11:DEV14"/>
    <mergeCell ref="DBU11:DCB14"/>
    <mergeCell ref="DCC11:DCJ14"/>
    <mergeCell ref="DCK11:DCR14"/>
    <mergeCell ref="DCS11:DCZ14"/>
    <mergeCell ref="DDA11:DDH14"/>
    <mergeCell ref="DAG11:DAN14"/>
    <mergeCell ref="DAO11:DAV14"/>
    <mergeCell ref="DAW11:DBD14"/>
    <mergeCell ref="DBE11:DBL14"/>
    <mergeCell ref="DBM11:DBT14"/>
    <mergeCell ref="CYS11:CYZ14"/>
    <mergeCell ref="CZA11:CZH14"/>
    <mergeCell ref="CZI11:CZP14"/>
    <mergeCell ref="CZQ11:CZX14"/>
    <mergeCell ref="CZY11:DAF14"/>
    <mergeCell ref="CXE11:CXL14"/>
    <mergeCell ref="CXM11:CXT14"/>
    <mergeCell ref="CXU11:CYB14"/>
    <mergeCell ref="CYC11:CYJ14"/>
    <mergeCell ref="CYK11:CYR14"/>
    <mergeCell ref="CVQ11:CVX14"/>
    <mergeCell ref="CVY11:CWF14"/>
    <mergeCell ref="CWG11:CWN14"/>
    <mergeCell ref="CWO11:CWV14"/>
    <mergeCell ref="CWW11:CXD14"/>
    <mergeCell ref="CUC11:CUJ14"/>
    <mergeCell ref="CUK11:CUR14"/>
    <mergeCell ref="CUS11:CUZ14"/>
    <mergeCell ref="CVA11:CVH14"/>
    <mergeCell ref="CVI11:CVP14"/>
    <mergeCell ref="CSO11:CSV14"/>
    <mergeCell ref="CSW11:CTD14"/>
    <mergeCell ref="CTE11:CTL14"/>
    <mergeCell ref="CTM11:CTT14"/>
    <mergeCell ref="CTU11:CUB14"/>
    <mergeCell ref="CRA11:CRH14"/>
    <mergeCell ref="CRI11:CRP14"/>
    <mergeCell ref="CRQ11:CRX14"/>
    <mergeCell ref="CRY11:CSF14"/>
    <mergeCell ref="CSG11:CSN14"/>
    <mergeCell ref="CPM11:CPT14"/>
    <mergeCell ref="CPU11:CQB14"/>
    <mergeCell ref="CQC11:CQJ14"/>
    <mergeCell ref="CQK11:CQR14"/>
    <mergeCell ref="CQS11:CQZ14"/>
    <mergeCell ref="CNY11:COF14"/>
    <mergeCell ref="COG11:CON14"/>
    <mergeCell ref="COO11:COV14"/>
    <mergeCell ref="COW11:CPD14"/>
    <mergeCell ref="CPE11:CPL14"/>
    <mergeCell ref="CMK11:CMR14"/>
    <mergeCell ref="CMS11:CMZ14"/>
    <mergeCell ref="CNA11:CNH14"/>
    <mergeCell ref="CNI11:CNP14"/>
    <mergeCell ref="CNQ11:CNX14"/>
    <mergeCell ref="CKW11:CLD14"/>
    <mergeCell ref="CLE11:CLL14"/>
    <mergeCell ref="CLM11:CLT14"/>
    <mergeCell ref="CLU11:CMB14"/>
    <mergeCell ref="CMC11:CMJ14"/>
    <mergeCell ref="CJI11:CJP14"/>
    <mergeCell ref="CJQ11:CJX14"/>
    <mergeCell ref="CJY11:CKF14"/>
    <mergeCell ref="CKG11:CKN14"/>
    <mergeCell ref="CKO11:CKV14"/>
    <mergeCell ref="CHU11:CIB14"/>
    <mergeCell ref="CIC11:CIJ14"/>
    <mergeCell ref="CIK11:CIR14"/>
    <mergeCell ref="CIS11:CIZ14"/>
    <mergeCell ref="CJA11:CJH14"/>
    <mergeCell ref="CGG11:CGN14"/>
    <mergeCell ref="CGO11:CGV14"/>
    <mergeCell ref="CGW11:CHD14"/>
    <mergeCell ref="CHE11:CHL14"/>
    <mergeCell ref="CHM11:CHT14"/>
    <mergeCell ref="CES11:CEZ14"/>
    <mergeCell ref="CFA11:CFH14"/>
    <mergeCell ref="CFI11:CFP14"/>
    <mergeCell ref="CFQ11:CFX14"/>
    <mergeCell ref="CFY11:CGF14"/>
    <mergeCell ref="CDE11:CDL14"/>
    <mergeCell ref="CDM11:CDT14"/>
    <mergeCell ref="CDU11:CEB14"/>
    <mergeCell ref="CEC11:CEJ14"/>
    <mergeCell ref="CEK11:CER14"/>
    <mergeCell ref="CBQ11:CBX14"/>
    <mergeCell ref="CBY11:CCF14"/>
    <mergeCell ref="CCG11:CCN14"/>
    <mergeCell ref="CCO11:CCV14"/>
    <mergeCell ref="CCW11:CDD14"/>
    <mergeCell ref="CAC11:CAJ14"/>
    <mergeCell ref="CAK11:CAR14"/>
    <mergeCell ref="CAS11:CAZ14"/>
    <mergeCell ref="CBA11:CBH14"/>
    <mergeCell ref="CBI11:CBP14"/>
    <mergeCell ref="BYO11:BYV14"/>
    <mergeCell ref="BYW11:BZD14"/>
    <mergeCell ref="BZE11:BZL14"/>
    <mergeCell ref="BZM11:BZT14"/>
    <mergeCell ref="BZU11:CAB14"/>
    <mergeCell ref="BXA11:BXH14"/>
    <mergeCell ref="BXI11:BXP14"/>
    <mergeCell ref="BXQ11:BXX14"/>
    <mergeCell ref="BXY11:BYF14"/>
    <mergeCell ref="BYG11:BYN14"/>
    <mergeCell ref="BVM11:BVT14"/>
    <mergeCell ref="BVU11:BWB14"/>
    <mergeCell ref="BWC11:BWJ14"/>
    <mergeCell ref="BWK11:BWR14"/>
    <mergeCell ref="BWS11:BWZ14"/>
    <mergeCell ref="BTY11:BUF14"/>
    <mergeCell ref="BUG11:BUN14"/>
    <mergeCell ref="BUO11:BUV14"/>
    <mergeCell ref="BUW11:BVD14"/>
    <mergeCell ref="BVE11:BVL14"/>
    <mergeCell ref="BSK11:BSR14"/>
    <mergeCell ref="BSS11:BSZ14"/>
    <mergeCell ref="BTA11:BTH14"/>
    <mergeCell ref="BTI11:BTP14"/>
    <mergeCell ref="BTQ11:BTX14"/>
    <mergeCell ref="BQW11:BRD14"/>
    <mergeCell ref="BRE11:BRL14"/>
    <mergeCell ref="BRM11:BRT14"/>
    <mergeCell ref="BRU11:BSB14"/>
    <mergeCell ref="BSC11:BSJ14"/>
    <mergeCell ref="BPI11:BPP14"/>
    <mergeCell ref="BPQ11:BPX14"/>
    <mergeCell ref="BPY11:BQF14"/>
    <mergeCell ref="BQG11:BQN14"/>
    <mergeCell ref="BQO11:BQV14"/>
    <mergeCell ref="BNU11:BOB14"/>
    <mergeCell ref="BOC11:BOJ14"/>
    <mergeCell ref="BOK11:BOR14"/>
    <mergeCell ref="BOS11:BOZ14"/>
    <mergeCell ref="BPA11:BPH14"/>
    <mergeCell ref="BMG11:BMN14"/>
    <mergeCell ref="BMO11:BMV14"/>
    <mergeCell ref="BMW11:BND14"/>
    <mergeCell ref="BNE11:BNL14"/>
    <mergeCell ref="BNM11:BNT14"/>
    <mergeCell ref="BKS11:BKZ14"/>
    <mergeCell ref="BLA11:BLH14"/>
    <mergeCell ref="BLI11:BLP14"/>
    <mergeCell ref="BLQ11:BLX14"/>
    <mergeCell ref="BLY11:BMF14"/>
    <mergeCell ref="BJE11:BJL14"/>
    <mergeCell ref="BJM11:BJT14"/>
    <mergeCell ref="BJU11:BKB14"/>
    <mergeCell ref="BKC11:BKJ14"/>
    <mergeCell ref="BKK11:BKR14"/>
    <mergeCell ref="BHQ11:BHX14"/>
    <mergeCell ref="BHY11:BIF14"/>
    <mergeCell ref="BIG11:BIN14"/>
    <mergeCell ref="BIO11:BIV14"/>
    <mergeCell ref="BIW11:BJD14"/>
    <mergeCell ref="BGC11:BGJ14"/>
    <mergeCell ref="BGK11:BGR14"/>
    <mergeCell ref="BGS11:BGZ14"/>
    <mergeCell ref="BHA11:BHH14"/>
    <mergeCell ref="BHI11:BHP14"/>
    <mergeCell ref="BEO11:BEV14"/>
    <mergeCell ref="BEW11:BFD14"/>
    <mergeCell ref="BFE11:BFL14"/>
    <mergeCell ref="BFM11:BFT14"/>
    <mergeCell ref="BFU11:BGB14"/>
    <mergeCell ref="BDA11:BDH14"/>
    <mergeCell ref="BDI11:BDP14"/>
    <mergeCell ref="BDQ11:BDX14"/>
    <mergeCell ref="BDY11:BEF14"/>
    <mergeCell ref="BEG11:BEN14"/>
    <mergeCell ref="BBM11:BBT14"/>
    <mergeCell ref="BBU11:BCB14"/>
    <mergeCell ref="BCC11:BCJ14"/>
    <mergeCell ref="BCK11:BCR14"/>
    <mergeCell ref="BCS11:BCZ14"/>
    <mergeCell ref="AZY11:BAF14"/>
    <mergeCell ref="BAG11:BAN14"/>
    <mergeCell ref="BAO11:BAV14"/>
    <mergeCell ref="BAW11:BBD14"/>
    <mergeCell ref="BBE11:BBL14"/>
    <mergeCell ref="AYK11:AYR14"/>
    <mergeCell ref="AYS11:AYZ14"/>
    <mergeCell ref="AZA11:AZH14"/>
    <mergeCell ref="AZI11:AZP14"/>
    <mergeCell ref="AZQ11:AZX14"/>
    <mergeCell ref="AWW11:AXD14"/>
    <mergeCell ref="AXE11:AXL14"/>
    <mergeCell ref="AXM11:AXT14"/>
    <mergeCell ref="AXU11:AYB14"/>
    <mergeCell ref="AYC11:AYJ14"/>
    <mergeCell ref="AVI11:AVP14"/>
    <mergeCell ref="AVQ11:AVX14"/>
    <mergeCell ref="AVY11:AWF14"/>
    <mergeCell ref="AWG11:AWN14"/>
    <mergeCell ref="AWO11:AWV14"/>
    <mergeCell ref="ATU11:AUB14"/>
    <mergeCell ref="AUC11:AUJ14"/>
    <mergeCell ref="AUK11:AUR14"/>
    <mergeCell ref="AUS11:AUZ14"/>
    <mergeCell ref="AVA11:AVH14"/>
    <mergeCell ref="ASG11:ASN14"/>
    <mergeCell ref="ASO11:ASV14"/>
    <mergeCell ref="ASW11:ATD14"/>
    <mergeCell ref="ATE11:ATL14"/>
    <mergeCell ref="ATM11:ATT14"/>
    <mergeCell ref="AQS11:AQZ14"/>
    <mergeCell ref="ARA11:ARH14"/>
    <mergeCell ref="ARI11:ARP14"/>
    <mergeCell ref="ARQ11:ARX14"/>
    <mergeCell ref="ARY11:ASF14"/>
    <mergeCell ref="APE11:APL14"/>
    <mergeCell ref="APM11:APT14"/>
    <mergeCell ref="APU11:AQB14"/>
    <mergeCell ref="AQC11:AQJ14"/>
    <mergeCell ref="AQK11:AQR14"/>
    <mergeCell ref="ANQ11:ANX14"/>
    <mergeCell ref="ANY11:AOF14"/>
    <mergeCell ref="AOG11:AON14"/>
    <mergeCell ref="AOO11:AOV14"/>
    <mergeCell ref="AOW11:APD14"/>
    <mergeCell ref="AMC11:AMJ14"/>
    <mergeCell ref="AMK11:AMR14"/>
    <mergeCell ref="AMS11:AMZ14"/>
    <mergeCell ref="ANA11:ANH14"/>
    <mergeCell ref="ANI11:ANP14"/>
    <mergeCell ref="AKO11:AKV14"/>
    <mergeCell ref="AKW11:ALD14"/>
    <mergeCell ref="ALE11:ALL14"/>
    <mergeCell ref="ALM11:ALT14"/>
    <mergeCell ref="ALU11:AMB14"/>
    <mergeCell ref="AJA11:AJH14"/>
    <mergeCell ref="AJI11:AJP14"/>
    <mergeCell ref="AJQ11:AJX14"/>
    <mergeCell ref="AJY11:AKF14"/>
    <mergeCell ref="AKG11:AKN14"/>
    <mergeCell ref="AHM11:AHT14"/>
    <mergeCell ref="AHU11:AIB14"/>
    <mergeCell ref="AIC11:AIJ14"/>
    <mergeCell ref="AIK11:AIR14"/>
    <mergeCell ref="AIS11:AIZ14"/>
    <mergeCell ref="AFY11:AGF14"/>
    <mergeCell ref="AGG11:AGN14"/>
    <mergeCell ref="AGO11:AGV14"/>
    <mergeCell ref="AGW11:AHD14"/>
    <mergeCell ref="AHE11:AHL14"/>
    <mergeCell ref="AEK11:AER14"/>
    <mergeCell ref="AES11:AEZ14"/>
    <mergeCell ref="AFA11:AFH14"/>
    <mergeCell ref="AFI11:AFP14"/>
    <mergeCell ref="AFQ11:AFX14"/>
    <mergeCell ref="ACW11:ADD14"/>
    <mergeCell ref="ADE11:ADL14"/>
    <mergeCell ref="ADM11:ADT14"/>
    <mergeCell ref="ADU11:AEB14"/>
    <mergeCell ref="AEC11:AEJ14"/>
    <mergeCell ref="ABI11:ABP14"/>
    <mergeCell ref="ABQ11:ABX14"/>
    <mergeCell ref="ABY11:ACF14"/>
    <mergeCell ref="ACG11:ACN14"/>
    <mergeCell ref="ACO11:ACV14"/>
    <mergeCell ref="ZU11:AAB14"/>
    <mergeCell ref="AAC11:AAJ14"/>
    <mergeCell ref="AAK11:AAR14"/>
    <mergeCell ref="AAS11:AAZ14"/>
    <mergeCell ref="ABA11:ABH14"/>
    <mergeCell ref="YG11:YN14"/>
    <mergeCell ref="YO11:YV14"/>
    <mergeCell ref="YW11:ZD14"/>
    <mergeCell ref="ZE11:ZL14"/>
    <mergeCell ref="ZM11:ZT14"/>
    <mergeCell ref="WS11:WZ14"/>
    <mergeCell ref="XA11:XH14"/>
    <mergeCell ref="XI11:XP14"/>
    <mergeCell ref="XQ11:XX14"/>
    <mergeCell ref="XY11:YF14"/>
    <mergeCell ref="VE11:VL14"/>
    <mergeCell ref="VM11:VT14"/>
    <mergeCell ref="VU11:WB14"/>
    <mergeCell ref="WC11:WJ14"/>
    <mergeCell ref="WK11:WR14"/>
    <mergeCell ref="TQ11:TX14"/>
    <mergeCell ref="TY11:UF14"/>
    <mergeCell ref="UG11:UN14"/>
    <mergeCell ref="UO11:UV14"/>
    <mergeCell ref="UW11:VD14"/>
    <mergeCell ref="SC11:SJ14"/>
    <mergeCell ref="SK11:SR14"/>
    <mergeCell ref="SS11:SZ14"/>
    <mergeCell ref="TA11:TH14"/>
    <mergeCell ref="TI11:TP14"/>
    <mergeCell ref="QO11:QV14"/>
    <mergeCell ref="QW11:RD14"/>
    <mergeCell ref="RE11:RL14"/>
    <mergeCell ref="RM11:RT14"/>
    <mergeCell ref="RU11:SB14"/>
    <mergeCell ref="PA11:PH14"/>
    <mergeCell ref="PI11:PP14"/>
    <mergeCell ref="PQ11:PX14"/>
    <mergeCell ref="PY11:QF14"/>
    <mergeCell ref="QG11:QN14"/>
    <mergeCell ref="NM11:NT14"/>
    <mergeCell ref="NU11:OB14"/>
    <mergeCell ref="OC11:OJ14"/>
    <mergeCell ref="OK11:OR14"/>
    <mergeCell ref="OS11:OZ14"/>
    <mergeCell ref="LY11:MF14"/>
    <mergeCell ref="MG11:MN14"/>
    <mergeCell ref="MO11:MV14"/>
    <mergeCell ref="MW11:ND14"/>
    <mergeCell ref="NE11:NL14"/>
    <mergeCell ref="KK11:KR14"/>
    <mergeCell ref="KS11:KZ14"/>
    <mergeCell ref="LA11:LH14"/>
    <mergeCell ref="LI11:LP14"/>
    <mergeCell ref="LQ11:LX14"/>
    <mergeCell ref="IW11:JD14"/>
    <mergeCell ref="JE11:JL14"/>
    <mergeCell ref="JM11:JT14"/>
    <mergeCell ref="JU11:KB14"/>
    <mergeCell ref="KC11:KJ14"/>
    <mergeCell ref="HI11:HP14"/>
    <mergeCell ref="HQ11:HX14"/>
    <mergeCell ref="HY11:IF14"/>
    <mergeCell ref="IG11:IN14"/>
    <mergeCell ref="IO11:IV14"/>
    <mergeCell ref="FU11:GB14"/>
    <mergeCell ref="GC11:GJ14"/>
    <mergeCell ref="GK11:GR14"/>
    <mergeCell ref="GS11:GZ14"/>
    <mergeCell ref="HA11:HH14"/>
    <mergeCell ref="EG11:EN14"/>
    <mergeCell ref="EO11:EV14"/>
    <mergeCell ref="EW11:FD14"/>
    <mergeCell ref="FE11:FL14"/>
    <mergeCell ref="FM11:FT14"/>
    <mergeCell ref="DI11:DP14"/>
    <mergeCell ref="DQ11:DX14"/>
    <mergeCell ref="DY11:EF14"/>
    <mergeCell ref="A68:H70"/>
    <mergeCell ref="A9:H9"/>
    <mergeCell ref="A33:H33"/>
    <mergeCell ref="A34:H34"/>
    <mergeCell ref="A39:H39"/>
    <mergeCell ref="A51:H51"/>
    <mergeCell ref="A73:H73"/>
    <mergeCell ref="A35:H35"/>
    <mergeCell ref="A36:H36"/>
    <mergeCell ref="A66:H66"/>
    <mergeCell ref="A29:H29"/>
    <mergeCell ref="A30:H30"/>
    <mergeCell ref="A31:H31"/>
    <mergeCell ref="A32:H32"/>
    <mergeCell ref="A1:H3"/>
    <mergeCell ref="A21:H21"/>
    <mergeCell ref="A22:H25"/>
    <mergeCell ref="A28:H28"/>
    <mergeCell ref="A4:I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31EBF-7E49-4C84-84C3-B64A71AFE536}">
  <sheetPr codeName="Sheet2">
    <tabColor theme="4" tint="0.59999389629810485"/>
  </sheetPr>
  <dimension ref="A1:AD10001"/>
  <sheetViews>
    <sheetView topLeftCell="A2" workbookViewId="0">
      <selection activeCell="C18" sqref="A2:AD10001"/>
    </sheetView>
  </sheetViews>
  <sheetFormatPr defaultRowHeight="15" x14ac:dyDescent="0.25"/>
  <cols>
    <col min="1" max="1" width="10.42578125" bestFit="1" customWidth="1"/>
    <col min="2" max="2" width="15.140625" bestFit="1" customWidth="1"/>
    <col min="3" max="3" width="12.7109375" bestFit="1" customWidth="1"/>
    <col min="4" max="4" width="16.5703125" bestFit="1" customWidth="1"/>
    <col min="5" max="5" width="10" bestFit="1" customWidth="1"/>
    <col min="6" max="6" width="20.140625" bestFit="1" customWidth="1"/>
    <col min="7" max="7" width="17.140625" bestFit="1" customWidth="1"/>
    <col min="8" max="8" width="15" bestFit="1" customWidth="1"/>
    <col min="9" max="9" width="11.7109375" bestFit="1" customWidth="1"/>
    <col min="10" max="11" width="15.5703125" bestFit="1" customWidth="1"/>
    <col min="12" max="12" width="17.28515625" bestFit="1" customWidth="1"/>
    <col min="13" max="13" width="18" bestFit="1" customWidth="1"/>
    <col min="14" max="14" width="17.140625" bestFit="1" customWidth="1"/>
    <col min="15" max="15" width="14.7109375" bestFit="1" customWidth="1"/>
    <col min="16" max="16" width="18" bestFit="1" customWidth="1"/>
    <col min="17" max="17" width="19.7109375" bestFit="1" customWidth="1"/>
    <col min="18" max="18" width="17.140625" bestFit="1" customWidth="1"/>
    <col min="19" max="19" width="23.28515625" bestFit="1" customWidth="1"/>
    <col min="20" max="20" width="20.7109375" bestFit="1" customWidth="1"/>
    <col min="21" max="21" width="17.85546875" bestFit="1" customWidth="1"/>
    <col min="22" max="22" width="14.42578125" bestFit="1" customWidth="1"/>
    <col min="23" max="23" width="12.140625" bestFit="1" customWidth="1"/>
    <col min="24" max="24" width="18.140625" bestFit="1" customWidth="1"/>
    <col min="25" max="25" width="18" bestFit="1" customWidth="1"/>
    <col min="26" max="26" width="16.28515625" bestFit="1" customWidth="1"/>
    <col min="27" max="27" width="22" bestFit="1" customWidth="1"/>
    <col min="28" max="28" width="21.42578125" bestFit="1" customWidth="1"/>
    <col min="29" max="29" width="22" bestFit="1" customWidth="1"/>
    <col min="30" max="30" width="21.7109375" bestFit="1" customWidth="1"/>
  </cols>
  <sheetData>
    <row r="1" spans="1:30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5">
      <c r="A2" s="1"/>
      <c r="B2" s="1"/>
      <c r="C2" s="1"/>
      <c r="D2"/>
      <c r="E2" s="1"/>
      <c r="F2" s="1"/>
      <c r="G2"/>
      <c r="H2"/>
      <c r="I2" s="1"/>
      <c r="J2"/>
      <c r="K2"/>
      <c r="L2"/>
      <c r="M2" s="2"/>
      <c r="N2" s="3"/>
      <c r="O2"/>
      <c r="P2"/>
      <c r="Q2"/>
      <c r="R2"/>
      <c r="S2"/>
      <c r="T2"/>
      <c r="U2" s="1"/>
      <c r="V2"/>
      <c r="W2" s="1"/>
      <c r="X2"/>
      <c r="Y2"/>
      <c r="Z2" s="1"/>
      <c r="AA2" s="1"/>
      <c r="AB2" s="1"/>
      <c r="AC2" s="1"/>
      <c r="AD2"/>
    </row>
    <row r="3" spans="1:30" x14ac:dyDescent="0.25">
      <c r="A3" s="1"/>
      <c r="B3" s="1"/>
      <c r="C3" s="1"/>
      <c r="D3"/>
      <c r="E3" s="1"/>
      <c r="F3" s="1"/>
      <c r="G3"/>
      <c r="H3"/>
      <c r="I3" s="1"/>
      <c r="J3"/>
      <c r="K3"/>
      <c r="L3"/>
      <c r="M3" s="2"/>
      <c r="N3" s="3"/>
      <c r="O3"/>
      <c r="P3"/>
      <c r="Q3"/>
      <c r="R3"/>
      <c r="S3"/>
      <c r="T3"/>
      <c r="U3" s="1"/>
      <c r="V3"/>
      <c r="W3" s="1"/>
      <c r="X3"/>
      <c r="Y3"/>
      <c r="Z3" s="1"/>
      <c r="AA3" s="1"/>
      <c r="AB3" s="1"/>
      <c r="AC3" s="1"/>
      <c r="AD3"/>
    </row>
    <row r="4" spans="1:30" x14ac:dyDescent="0.25">
      <c r="A4" s="1"/>
      <c r="B4" s="1"/>
      <c r="C4" s="1"/>
      <c r="D4"/>
      <c r="E4" s="1"/>
      <c r="F4" s="1"/>
      <c r="G4"/>
      <c r="H4"/>
      <c r="I4" s="1"/>
      <c r="J4"/>
      <c r="K4"/>
      <c r="L4"/>
      <c r="M4" s="2"/>
      <c r="N4" s="3"/>
      <c r="O4"/>
      <c r="P4"/>
      <c r="Q4"/>
      <c r="R4"/>
      <c r="S4"/>
      <c r="T4"/>
      <c r="U4" s="1"/>
      <c r="V4"/>
      <c r="W4" s="1"/>
      <c r="X4"/>
      <c r="Y4"/>
      <c r="Z4" s="1"/>
      <c r="AA4" s="1"/>
      <c r="AB4" s="1"/>
      <c r="AC4" s="1"/>
      <c r="AD4"/>
    </row>
    <row r="5" spans="1:30" x14ac:dyDescent="0.25">
      <c r="A5" s="1"/>
      <c r="B5" s="1"/>
      <c r="C5" s="1"/>
      <c r="D5"/>
      <c r="E5" s="1"/>
      <c r="F5" s="1"/>
      <c r="G5"/>
      <c r="H5"/>
      <c r="I5" s="1"/>
      <c r="J5"/>
      <c r="K5"/>
      <c r="L5"/>
      <c r="M5" s="2"/>
      <c r="N5" s="3"/>
      <c r="O5"/>
      <c r="P5"/>
      <c r="Q5"/>
      <c r="R5"/>
      <c r="S5"/>
      <c r="T5"/>
      <c r="U5" s="1"/>
      <c r="V5"/>
      <c r="W5" s="1"/>
      <c r="X5"/>
      <c r="Y5"/>
      <c r="Z5" s="1"/>
      <c r="AA5" s="1"/>
      <c r="AB5" s="1"/>
      <c r="AC5" s="1"/>
      <c r="AD5"/>
    </row>
    <row r="6" spans="1:30" x14ac:dyDescent="0.25">
      <c r="A6" s="1"/>
      <c r="B6" s="1"/>
      <c r="C6" s="1"/>
      <c r="D6"/>
      <c r="E6" s="1"/>
      <c r="F6" s="1"/>
      <c r="G6"/>
      <c r="H6"/>
      <c r="I6" s="1"/>
      <c r="J6"/>
      <c r="K6"/>
      <c r="L6"/>
      <c r="M6" s="2"/>
      <c r="N6" s="3"/>
      <c r="O6"/>
      <c r="P6"/>
      <c r="Q6"/>
      <c r="R6"/>
      <c r="S6"/>
      <c r="T6"/>
      <c r="U6" s="1"/>
      <c r="V6"/>
      <c r="W6" s="1"/>
      <c r="X6"/>
      <c r="Y6"/>
      <c r="Z6" s="1"/>
      <c r="AA6" s="1"/>
      <c r="AB6" s="1"/>
      <c r="AC6" s="1"/>
      <c r="AD6"/>
    </row>
    <row r="7" spans="1:30" x14ac:dyDescent="0.25">
      <c r="A7" s="1"/>
      <c r="B7" s="1"/>
      <c r="C7" s="1"/>
      <c r="D7"/>
      <c r="E7" s="1"/>
      <c r="F7" s="1"/>
      <c r="G7"/>
      <c r="H7"/>
      <c r="I7" s="1"/>
      <c r="J7"/>
      <c r="K7"/>
      <c r="L7"/>
      <c r="M7" s="2"/>
      <c r="N7" s="3"/>
      <c r="O7"/>
      <c r="P7"/>
      <c r="Q7"/>
      <c r="R7"/>
      <c r="S7"/>
      <c r="T7"/>
      <c r="U7" s="1"/>
      <c r="V7"/>
      <c r="W7" s="1"/>
      <c r="X7"/>
      <c r="Y7"/>
      <c r="Z7" s="1"/>
      <c r="AA7" s="1"/>
      <c r="AB7" s="1"/>
      <c r="AC7" s="1"/>
      <c r="AD7"/>
    </row>
    <row r="8" spans="1:30" x14ac:dyDescent="0.25">
      <c r="A8" s="1"/>
      <c r="B8" s="1"/>
      <c r="C8" s="1"/>
      <c r="D8"/>
      <c r="E8" s="1"/>
      <c r="F8" s="1"/>
      <c r="G8"/>
      <c r="H8"/>
      <c r="I8" s="1"/>
      <c r="J8"/>
      <c r="K8"/>
      <c r="L8"/>
      <c r="M8" s="2"/>
      <c r="N8" s="3"/>
      <c r="O8"/>
      <c r="P8"/>
      <c r="Q8"/>
      <c r="R8"/>
      <c r="S8"/>
      <c r="T8"/>
      <c r="U8" s="1"/>
      <c r="V8"/>
      <c r="W8" s="1"/>
      <c r="X8"/>
      <c r="Y8"/>
      <c r="Z8" s="1"/>
      <c r="AA8" s="1"/>
      <c r="AB8" s="1"/>
      <c r="AC8" s="1"/>
      <c r="AD8"/>
    </row>
    <row r="9" spans="1:30" x14ac:dyDescent="0.25">
      <c r="A9" s="1"/>
      <c r="B9" s="1"/>
      <c r="C9" s="1"/>
      <c r="D9"/>
      <c r="E9" s="1"/>
      <c r="F9" s="1"/>
      <c r="G9"/>
      <c r="H9"/>
      <c r="I9" s="1"/>
      <c r="J9"/>
      <c r="K9"/>
      <c r="L9"/>
      <c r="M9" s="2"/>
      <c r="N9" s="3"/>
      <c r="O9"/>
      <c r="P9"/>
      <c r="Q9"/>
      <c r="R9"/>
      <c r="S9"/>
      <c r="T9"/>
      <c r="U9" s="1"/>
      <c r="V9"/>
      <c r="W9" s="1"/>
      <c r="X9"/>
      <c r="Y9"/>
      <c r="Z9" s="1"/>
      <c r="AA9" s="1"/>
      <c r="AB9" s="1"/>
      <c r="AC9" s="1"/>
      <c r="AD9"/>
    </row>
    <row r="10" spans="1:30" x14ac:dyDescent="0.25">
      <c r="A10" s="1"/>
      <c r="B10" s="1"/>
      <c r="C10" s="1"/>
      <c r="D10"/>
      <c r="E10" s="1"/>
      <c r="F10" s="1"/>
      <c r="G10"/>
      <c r="H10"/>
      <c r="I10" s="1"/>
      <c r="J10"/>
      <c r="K10"/>
      <c r="L10"/>
      <c r="M10" s="2"/>
      <c r="N10" s="3"/>
      <c r="O10"/>
      <c r="P10"/>
      <c r="Q10"/>
      <c r="R10"/>
      <c r="S10"/>
      <c r="T10"/>
      <c r="U10" s="1"/>
      <c r="V10"/>
      <c r="W10" s="1"/>
      <c r="X10"/>
      <c r="Y10"/>
      <c r="Z10" s="1"/>
      <c r="AA10" s="1"/>
      <c r="AB10" s="1"/>
      <c r="AC10" s="1"/>
      <c r="AD10"/>
    </row>
    <row r="11" spans="1:30" x14ac:dyDescent="0.25">
      <c r="A11" s="1"/>
      <c r="B11" s="1"/>
      <c r="C11" s="1"/>
      <c r="D11"/>
      <c r="E11" s="1"/>
      <c r="F11" s="1"/>
      <c r="G11"/>
      <c r="H11"/>
      <c r="I11" s="1"/>
      <c r="J11"/>
      <c r="K11"/>
      <c r="L11"/>
      <c r="M11" s="2"/>
      <c r="N11" s="3"/>
      <c r="O11"/>
      <c r="P11"/>
      <c r="Q11"/>
      <c r="R11"/>
      <c r="S11"/>
      <c r="T11"/>
      <c r="U11" s="1"/>
      <c r="V11"/>
      <c r="W11" s="1"/>
      <c r="X11"/>
      <c r="Y11"/>
      <c r="Z11" s="1"/>
      <c r="AA11" s="1"/>
      <c r="AB11" s="1"/>
      <c r="AC11" s="1"/>
      <c r="AD11"/>
    </row>
    <row r="12" spans="1:30" x14ac:dyDescent="0.25">
      <c r="A12" s="1"/>
      <c r="B12" s="1"/>
      <c r="C12" s="1"/>
      <c r="D12"/>
      <c r="E12" s="1"/>
      <c r="F12" s="1"/>
      <c r="G12"/>
      <c r="H12"/>
      <c r="I12" s="1"/>
      <c r="J12"/>
      <c r="K12"/>
      <c r="L12"/>
      <c r="M12" s="2"/>
      <c r="N12" s="3"/>
      <c r="O12"/>
      <c r="P12"/>
      <c r="Q12"/>
      <c r="R12"/>
      <c r="S12"/>
      <c r="T12"/>
      <c r="U12" s="1"/>
      <c r="V12"/>
      <c r="W12" s="1"/>
      <c r="X12"/>
      <c r="Y12"/>
      <c r="Z12" s="1"/>
      <c r="AA12" s="1"/>
      <c r="AB12" s="1"/>
      <c r="AC12" s="1"/>
      <c r="AD12"/>
    </row>
    <row r="13" spans="1:30" x14ac:dyDescent="0.25">
      <c r="A13" s="1"/>
      <c r="B13" s="1"/>
      <c r="C13" s="1"/>
      <c r="D13"/>
      <c r="E13" s="1"/>
      <c r="F13" s="1"/>
      <c r="G13"/>
      <c r="H13"/>
      <c r="I13" s="1"/>
      <c r="J13"/>
      <c r="K13"/>
      <c r="L13"/>
      <c r="M13" s="2"/>
      <c r="N13" s="3"/>
      <c r="O13"/>
      <c r="P13"/>
      <c r="Q13"/>
      <c r="R13"/>
      <c r="S13"/>
      <c r="T13"/>
      <c r="U13" s="1"/>
      <c r="V13"/>
      <c r="W13" s="1"/>
      <c r="X13"/>
      <c r="Y13"/>
      <c r="Z13" s="1"/>
      <c r="AA13" s="1"/>
      <c r="AB13" s="1"/>
      <c r="AC13" s="1"/>
      <c r="AD13"/>
    </row>
    <row r="14" spans="1:30" x14ac:dyDescent="0.25">
      <c r="A14" s="1"/>
      <c r="B14" s="1"/>
      <c r="C14" s="1"/>
      <c r="D14"/>
      <c r="E14" s="1"/>
      <c r="F14" s="1"/>
      <c r="G14"/>
      <c r="H14"/>
      <c r="I14" s="1"/>
      <c r="J14"/>
      <c r="K14"/>
      <c r="L14"/>
      <c r="M14" s="2"/>
      <c r="N14" s="3"/>
      <c r="O14"/>
      <c r="P14"/>
      <c r="Q14"/>
      <c r="R14"/>
      <c r="S14"/>
      <c r="T14"/>
      <c r="U14" s="1"/>
      <c r="V14"/>
      <c r="W14" s="1"/>
      <c r="X14"/>
      <c r="Y14"/>
      <c r="Z14" s="1"/>
      <c r="AA14" s="1"/>
      <c r="AB14" s="1"/>
      <c r="AC14" s="1"/>
      <c r="AD14"/>
    </row>
    <row r="15" spans="1:30" x14ac:dyDescent="0.25">
      <c r="A15" s="1"/>
      <c r="B15" s="1"/>
      <c r="C15" s="1"/>
      <c r="D15"/>
      <c r="E15" s="1"/>
      <c r="F15" s="1"/>
      <c r="G15"/>
      <c r="H15"/>
      <c r="I15" s="1"/>
      <c r="J15"/>
      <c r="K15"/>
      <c r="L15"/>
      <c r="M15" s="2"/>
      <c r="N15" s="3"/>
      <c r="O15"/>
      <c r="P15"/>
      <c r="Q15"/>
      <c r="R15"/>
      <c r="S15"/>
      <c r="T15"/>
      <c r="U15" s="1"/>
      <c r="V15"/>
      <c r="W15" s="1"/>
      <c r="X15"/>
      <c r="Y15"/>
      <c r="Z15" s="1"/>
      <c r="AA15" s="1"/>
      <c r="AB15" s="1"/>
      <c r="AC15" s="1"/>
      <c r="AD15"/>
    </row>
    <row r="16" spans="1:30" x14ac:dyDescent="0.25">
      <c r="A16" s="1"/>
      <c r="B16" s="1"/>
      <c r="C16" s="1"/>
      <c r="D16"/>
      <c r="E16" s="1"/>
      <c r="F16" s="1"/>
      <c r="G16"/>
      <c r="H16"/>
      <c r="I16" s="1"/>
      <c r="J16"/>
      <c r="K16"/>
      <c r="L16"/>
      <c r="M16" s="2"/>
      <c r="N16" s="3"/>
      <c r="O16"/>
      <c r="P16"/>
      <c r="Q16"/>
      <c r="R16"/>
      <c r="S16"/>
      <c r="T16"/>
      <c r="U16" s="1"/>
      <c r="V16"/>
      <c r="W16" s="1"/>
      <c r="X16"/>
      <c r="Y16"/>
      <c r="Z16" s="1"/>
      <c r="AA16" s="1"/>
      <c r="AB16" s="1"/>
      <c r="AC16" s="1"/>
      <c r="AD16"/>
    </row>
    <row r="17" spans="1:30" x14ac:dyDescent="0.25">
      <c r="A17" s="1"/>
      <c r="B17" s="1"/>
      <c r="C17" s="1"/>
      <c r="D17"/>
      <c r="E17" s="1"/>
      <c r="F17" s="1"/>
      <c r="G17"/>
      <c r="H17"/>
      <c r="I17" s="1"/>
      <c r="J17"/>
      <c r="K17"/>
      <c r="L17"/>
      <c r="M17" s="2"/>
      <c r="N17" s="3"/>
      <c r="O17"/>
      <c r="P17"/>
      <c r="Q17"/>
      <c r="R17"/>
      <c r="S17"/>
      <c r="T17"/>
      <c r="U17" s="1"/>
      <c r="V17"/>
      <c r="W17" s="1"/>
      <c r="X17"/>
      <c r="Y17"/>
      <c r="Z17" s="1"/>
      <c r="AA17" s="1"/>
      <c r="AB17" s="1"/>
      <c r="AC17" s="1"/>
      <c r="AD17"/>
    </row>
    <row r="18" spans="1:30" x14ac:dyDescent="0.25">
      <c r="A18" s="1"/>
      <c r="B18" s="1"/>
      <c r="C18" s="1"/>
      <c r="D18"/>
      <c r="E18" s="1"/>
      <c r="F18" s="1"/>
      <c r="G18"/>
      <c r="H18"/>
      <c r="I18" s="1"/>
      <c r="J18"/>
      <c r="K18"/>
      <c r="L18"/>
      <c r="M18" s="2"/>
      <c r="N18" s="3"/>
      <c r="O18"/>
      <c r="P18"/>
      <c r="Q18"/>
      <c r="R18"/>
      <c r="S18"/>
      <c r="T18"/>
      <c r="U18" s="1"/>
      <c r="V18"/>
      <c r="W18" s="1"/>
      <c r="X18"/>
      <c r="Y18"/>
      <c r="Z18" s="1"/>
      <c r="AA18" s="1"/>
      <c r="AB18" s="1"/>
      <c r="AC18" s="1"/>
      <c r="AD18"/>
    </row>
    <row r="19" spans="1:30" x14ac:dyDescent="0.25">
      <c r="A19" s="1"/>
      <c r="B19" s="1"/>
      <c r="C19" s="1"/>
      <c r="D19"/>
      <c r="E19" s="1"/>
      <c r="F19" s="1"/>
      <c r="G19"/>
      <c r="H19"/>
      <c r="I19" s="1"/>
      <c r="J19"/>
      <c r="K19"/>
      <c r="L19"/>
      <c r="M19" s="2"/>
      <c r="N19" s="3"/>
      <c r="O19"/>
      <c r="P19"/>
      <c r="Q19"/>
      <c r="R19"/>
      <c r="S19"/>
      <c r="T19"/>
      <c r="U19" s="1"/>
      <c r="V19"/>
      <c r="W19" s="1"/>
      <c r="X19"/>
      <c r="Y19"/>
      <c r="Z19" s="1"/>
      <c r="AA19" s="1"/>
      <c r="AB19" s="1"/>
      <c r="AC19" s="1"/>
      <c r="AD19"/>
    </row>
    <row r="20" spans="1:30" x14ac:dyDescent="0.25">
      <c r="A20" s="1"/>
      <c r="B20" s="1"/>
      <c r="C20" s="1"/>
      <c r="D20"/>
      <c r="E20" s="1"/>
      <c r="F20" s="1"/>
      <c r="G20"/>
      <c r="H20"/>
      <c r="I20" s="1"/>
      <c r="J20"/>
      <c r="K20"/>
      <c r="L20"/>
      <c r="M20" s="2"/>
      <c r="N20" s="3"/>
      <c r="O20"/>
      <c r="P20"/>
      <c r="Q20"/>
      <c r="R20"/>
      <c r="S20"/>
      <c r="T20"/>
      <c r="U20" s="1"/>
      <c r="V20"/>
      <c r="W20" s="1"/>
      <c r="X20"/>
      <c r="Y20"/>
      <c r="Z20" s="1"/>
      <c r="AA20" s="1"/>
      <c r="AB20" s="1"/>
      <c r="AC20" s="1"/>
      <c r="AD20"/>
    </row>
    <row r="21" spans="1:30" x14ac:dyDescent="0.25">
      <c r="A21" s="1"/>
      <c r="B21" s="1"/>
      <c r="C21" s="1"/>
      <c r="D21"/>
      <c r="E21" s="1"/>
      <c r="F21" s="1"/>
      <c r="G21"/>
      <c r="H21"/>
      <c r="I21" s="1"/>
      <c r="J21"/>
      <c r="K21"/>
      <c r="L21"/>
      <c r="M21" s="2"/>
      <c r="N21" s="3"/>
      <c r="O21"/>
      <c r="P21"/>
      <c r="Q21"/>
      <c r="R21"/>
      <c r="S21"/>
      <c r="T21"/>
      <c r="U21" s="1"/>
      <c r="V21"/>
      <c r="W21" s="1"/>
      <c r="X21"/>
      <c r="Y21"/>
      <c r="Z21" s="1"/>
      <c r="AA21" s="1"/>
      <c r="AB21" s="1"/>
      <c r="AC21" s="1"/>
      <c r="AD21"/>
    </row>
    <row r="22" spans="1:30" x14ac:dyDescent="0.25">
      <c r="A22" s="1"/>
      <c r="B22" s="1"/>
      <c r="C22" s="1"/>
      <c r="D22"/>
      <c r="E22" s="1"/>
      <c r="F22" s="1"/>
      <c r="G22"/>
      <c r="H22"/>
      <c r="I22" s="1"/>
      <c r="J22"/>
      <c r="K22"/>
      <c r="L22"/>
      <c r="M22" s="2"/>
      <c r="N22" s="3"/>
      <c r="O22"/>
      <c r="P22"/>
      <c r="Q22"/>
      <c r="R22"/>
      <c r="S22"/>
      <c r="T22"/>
      <c r="U22" s="1"/>
      <c r="V22"/>
      <c r="W22" s="1"/>
      <c r="X22"/>
      <c r="Y22"/>
      <c r="Z22" s="1"/>
      <c r="AA22" s="1"/>
      <c r="AB22" s="1"/>
      <c r="AC22" s="1"/>
      <c r="AD22"/>
    </row>
    <row r="23" spans="1:30" x14ac:dyDescent="0.25">
      <c r="A23" s="1"/>
      <c r="B23" s="1"/>
      <c r="C23" s="1"/>
      <c r="D23"/>
      <c r="E23" s="1"/>
      <c r="F23" s="1"/>
      <c r="G23"/>
      <c r="H23"/>
      <c r="I23" s="1"/>
      <c r="J23"/>
      <c r="K23"/>
      <c r="L23"/>
      <c r="M23" s="2"/>
      <c r="N23" s="3"/>
      <c r="O23"/>
      <c r="P23"/>
      <c r="Q23"/>
      <c r="R23"/>
      <c r="S23"/>
      <c r="T23"/>
      <c r="U23" s="1"/>
      <c r="V23"/>
      <c r="W23" s="1"/>
      <c r="X23"/>
      <c r="Y23"/>
      <c r="Z23" s="1"/>
      <c r="AA23" s="1"/>
      <c r="AB23" s="1"/>
      <c r="AC23" s="1"/>
      <c r="AD23"/>
    </row>
    <row r="24" spans="1:30" x14ac:dyDescent="0.25">
      <c r="A24" s="1"/>
      <c r="B24" s="1"/>
      <c r="C24" s="1"/>
      <c r="D24"/>
      <c r="E24" s="1"/>
      <c r="F24" s="1"/>
      <c r="G24"/>
      <c r="H24"/>
      <c r="I24" s="1"/>
      <c r="J24"/>
      <c r="K24"/>
      <c r="L24"/>
      <c r="M24" s="2"/>
      <c r="N24" s="3"/>
      <c r="O24"/>
      <c r="P24"/>
      <c r="Q24"/>
      <c r="R24"/>
      <c r="S24"/>
      <c r="T24"/>
      <c r="U24" s="1"/>
      <c r="V24"/>
      <c r="W24" s="1"/>
      <c r="X24"/>
      <c r="Y24"/>
      <c r="Z24" s="1"/>
      <c r="AA24" s="1"/>
      <c r="AB24" s="1"/>
      <c r="AC24" s="1"/>
      <c r="AD24"/>
    </row>
    <row r="25" spans="1:30" x14ac:dyDescent="0.25">
      <c r="A25" s="1"/>
      <c r="B25" s="1"/>
      <c r="C25" s="1"/>
      <c r="D25"/>
      <c r="E25" s="1"/>
      <c r="F25" s="1"/>
      <c r="G25"/>
      <c r="H25"/>
      <c r="I25" s="1"/>
      <c r="J25"/>
      <c r="K25"/>
      <c r="L25"/>
      <c r="M25" s="2"/>
      <c r="N25" s="3"/>
      <c r="O25"/>
      <c r="P25"/>
      <c r="Q25"/>
      <c r="R25"/>
      <c r="S25"/>
      <c r="T25"/>
      <c r="U25" s="1"/>
      <c r="V25"/>
      <c r="W25" s="1"/>
      <c r="X25"/>
      <c r="Y25"/>
      <c r="Z25" s="1"/>
      <c r="AA25" s="1"/>
      <c r="AB25" s="1"/>
      <c r="AC25" s="1"/>
      <c r="AD25"/>
    </row>
    <row r="26" spans="1:30" x14ac:dyDescent="0.25">
      <c r="A26" s="1"/>
      <c r="B26" s="1"/>
      <c r="C26" s="1"/>
      <c r="D26"/>
      <c r="E26" s="1"/>
      <c r="F26" s="1"/>
      <c r="G26"/>
      <c r="H26"/>
      <c r="I26" s="1"/>
      <c r="J26"/>
      <c r="K26"/>
      <c r="L26"/>
      <c r="M26" s="2"/>
      <c r="N26" s="3"/>
      <c r="O26"/>
      <c r="P26"/>
      <c r="Q26"/>
      <c r="R26"/>
      <c r="S26"/>
      <c r="T26"/>
      <c r="U26" s="1"/>
      <c r="V26"/>
      <c r="W26" s="1"/>
      <c r="X26"/>
      <c r="Y26"/>
      <c r="Z26" s="1"/>
      <c r="AA26" s="1"/>
      <c r="AB26" s="1"/>
      <c r="AC26" s="1"/>
      <c r="AD26"/>
    </row>
    <row r="27" spans="1:30" x14ac:dyDescent="0.25">
      <c r="A27" s="1"/>
      <c r="B27" s="1"/>
      <c r="C27" s="1"/>
      <c r="D27"/>
      <c r="E27" s="1"/>
      <c r="F27" s="1"/>
      <c r="G27"/>
      <c r="H27"/>
      <c r="I27" s="1"/>
      <c r="J27"/>
      <c r="K27"/>
      <c r="L27"/>
      <c r="M27" s="2"/>
      <c r="N27" s="3"/>
      <c r="O27"/>
      <c r="P27"/>
      <c r="Q27"/>
      <c r="R27"/>
      <c r="S27"/>
      <c r="T27"/>
      <c r="U27" s="1"/>
      <c r="V27"/>
      <c r="W27" s="1"/>
      <c r="X27"/>
      <c r="Y27"/>
      <c r="Z27" s="1"/>
      <c r="AA27" s="1"/>
      <c r="AB27" s="1"/>
      <c r="AC27" s="1"/>
      <c r="AD27"/>
    </row>
    <row r="28" spans="1:30" x14ac:dyDescent="0.25">
      <c r="A28" s="1"/>
      <c r="B28" s="1"/>
      <c r="C28" s="1"/>
      <c r="D28"/>
      <c r="E28" s="1"/>
      <c r="F28" s="1"/>
      <c r="G28"/>
      <c r="H28"/>
      <c r="I28" s="1"/>
      <c r="J28"/>
      <c r="K28"/>
      <c r="L28"/>
      <c r="M28" s="2"/>
      <c r="N28" s="3"/>
      <c r="O28"/>
      <c r="P28"/>
      <c r="Q28"/>
      <c r="R28"/>
      <c r="S28"/>
      <c r="T28"/>
      <c r="U28" s="1"/>
      <c r="V28"/>
      <c r="W28" s="1"/>
      <c r="X28"/>
      <c r="Y28"/>
      <c r="Z28" s="1"/>
      <c r="AA28" s="1"/>
      <c r="AB28" s="1"/>
      <c r="AC28" s="1"/>
      <c r="AD28"/>
    </row>
    <row r="29" spans="1:30" x14ac:dyDescent="0.25">
      <c r="A29" s="1"/>
      <c r="B29" s="1"/>
      <c r="C29" s="1"/>
      <c r="D29"/>
      <c r="E29" s="1"/>
      <c r="F29" s="1"/>
      <c r="G29"/>
      <c r="H29"/>
      <c r="I29" s="1"/>
      <c r="J29"/>
      <c r="K29"/>
      <c r="L29"/>
      <c r="M29" s="2"/>
      <c r="N29" s="3"/>
      <c r="O29"/>
      <c r="P29"/>
      <c r="Q29"/>
      <c r="R29"/>
      <c r="S29"/>
      <c r="T29"/>
      <c r="U29" s="1"/>
      <c r="V29"/>
      <c r="W29" s="1"/>
      <c r="X29"/>
      <c r="Y29"/>
      <c r="Z29" s="1"/>
      <c r="AA29" s="1"/>
      <c r="AB29" s="1"/>
      <c r="AC29" s="1"/>
      <c r="AD29"/>
    </row>
    <row r="30" spans="1:30" x14ac:dyDescent="0.25">
      <c r="A30" s="1"/>
      <c r="B30" s="1"/>
      <c r="C30" s="1"/>
      <c r="D30"/>
      <c r="E30" s="1"/>
      <c r="F30" s="1"/>
      <c r="G30"/>
      <c r="H30"/>
      <c r="I30" s="1"/>
      <c r="J30"/>
      <c r="K30"/>
      <c r="L30"/>
      <c r="M30" s="2"/>
      <c r="N30" s="3"/>
      <c r="O30"/>
      <c r="P30"/>
      <c r="Q30"/>
      <c r="R30"/>
      <c r="S30"/>
      <c r="T30"/>
      <c r="U30" s="1"/>
      <c r="V30"/>
      <c r="W30" s="1"/>
      <c r="X30"/>
      <c r="Y30"/>
      <c r="Z30" s="1"/>
      <c r="AA30" s="1"/>
      <c r="AB30" s="1"/>
      <c r="AC30" s="1"/>
      <c r="AD30"/>
    </row>
    <row r="31" spans="1:30" x14ac:dyDescent="0.25">
      <c r="A31" s="1"/>
      <c r="B31" s="1"/>
      <c r="C31" s="1"/>
      <c r="D31"/>
      <c r="E31" s="1"/>
      <c r="F31" s="1"/>
      <c r="G31"/>
      <c r="H31"/>
      <c r="I31" s="1"/>
      <c r="J31"/>
      <c r="K31"/>
      <c r="L31"/>
      <c r="M31" s="2"/>
      <c r="N31" s="3"/>
      <c r="O31"/>
      <c r="P31"/>
      <c r="Q31"/>
      <c r="R31"/>
      <c r="S31"/>
      <c r="T31"/>
      <c r="U31" s="1"/>
      <c r="V31"/>
      <c r="W31" s="1"/>
      <c r="X31"/>
      <c r="Y31"/>
      <c r="Z31" s="1"/>
      <c r="AA31" s="1"/>
      <c r="AB31" s="1"/>
      <c r="AC31" s="1"/>
      <c r="AD31"/>
    </row>
    <row r="32" spans="1:30" x14ac:dyDescent="0.25">
      <c r="A32" s="1"/>
      <c r="B32" s="1"/>
      <c r="C32" s="1"/>
      <c r="D32"/>
      <c r="E32" s="1"/>
      <c r="F32" s="1"/>
      <c r="G32"/>
      <c r="H32"/>
      <c r="I32" s="1"/>
      <c r="J32"/>
      <c r="K32"/>
      <c r="L32"/>
      <c r="M32" s="2"/>
      <c r="N32" s="3"/>
      <c r="O32"/>
      <c r="P32"/>
      <c r="Q32"/>
      <c r="R32"/>
      <c r="S32"/>
      <c r="T32"/>
      <c r="U32" s="1"/>
      <c r="V32"/>
      <c r="W32" s="1"/>
      <c r="X32"/>
      <c r="Y32"/>
      <c r="Z32" s="1"/>
      <c r="AA32" s="1"/>
      <c r="AB32" s="1"/>
      <c r="AC32" s="1"/>
      <c r="AD32"/>
    </row>
    <row r="33" spans="1:30" x14ac:dyDescent="0.25">
      <c r="A33" s="1"/>
      <c r="B33" s="1"/>
      <c r="C33" s="1"/>
      <c r="D33"/>
      <c r="E33" s="1"/>
      <c r="F33" s="1"/>
      <c r="G33"/>
      <c r="H33"/>
      <c r="I33" s="1"/>
      <c r="J33"/>
      <c r="K33"/>
      <c r="L33"/>
      <c r="M33" s="2"/>
      <c r="N33" s="3"/>
      <c r="O33"/>
      <c r="P33"/>
      <c r="Q33"/>
      <c r="R33"/>
      <c r="S33"/>
      <c r="T33"/>
      <c r="U33" s="1"/>
      <c r="V33"/>
      <c r="W33" s="1"/>
      <c r="X33"/>
      <c r="Y33"/>
      <c r="Z33" s="1"/>
      <c r="AA33" s="1"/>
      <c r="AB33" s="1"/>
      <c r="AC33" s="1"/>
      <c r="AD33"/>
    </row>
    <row r="34" spans="1:30" x14ac:dyDescent="0.25">
      <c r="A34" s="1"/>
      <c r="B34" s="1"/>
      <c r="C34" s="1"/>
      <c r="D34"/>
      <c r="E34" s="1"/>
      <c r="F34" s="1"/>
      <c r="G34"/>
      <c r="H34"/>
      <c r="I34" s="1"/>
      <c r="J34"/>
      <c r="K34"/>
      <c r="L34"/>
      <c r="M34" s="2"/>
      <c r="N34" s="3"/>
      <c r="O34"/>
      <c r="P34"/>
      <c r="Q34"/>
      <c r="R34"/>
      <c r="S34"/>
      <c r="T34"/>
      <c r="U34" s="1"/>
      <c r="V34"/>
      <c r="W34" s="1"/>
      <c r="X34"/>
      <c r="Y34"/>
      <c r="Z34" s="1"/>
      <c r="AA34" s="1"/>
      <c r="AB34" s="1"/>
      <c r="AC34" s="1"/>
      <c r="AD34"/>
    </row>
    <row r="35" spans="1:30" x14ac:dyDescent="0.25">
      <c r="A35" s="1"/>
      <c r="B35" s="1"/>
      <c r="C35" s="1"/>
      <c r="D35"/>
      <c r="E35" s="1"/>
      <c r="F35" s="1"/>
      <c r="G35"/>
      <c r="H35"/>
      <c r="I35" s="1"/>
      <c r="J35"/>
      <c r="K35"/>
      <c r="L35"/>
      <c r="M35" s="2"/>
      <c r="N35" s="3"/>
      <c r="O35"/>
      <c r="P35"/>
      <c r="Q35"/>
      <c r="R35"/>
      <c r="S35"/>
      <c r="T35"/>
      <c r="U35" s="1"/>
      <c r="V35"/>
      <c r="W35" s="1"/>
      <c r="X35"/>
      <c r="Y35"/>
      <c r="Z35" s="1"/>
      <c r="AA35" s="1"/>
      <c r="AB35" s="1"/>
      <c r="AC35" s="1"/>
      <c r="AD35"/>
    </row>
    <row r="36" spans="1:30" x14ac:dyDescent="0.25">
      <c r="A36" s="1"/>
      <c r="B36" s="1"/>
      <c r="C36" s="1"/>
      <c r="D36"/>
      <c r="E36" s="1"/>
      <c r="F36" s="1"/>
      <c r="G36"/>
      <c r="H36"/>
      <c r="I36" s="1"/>
      <c r="J36"/>
      <c r="K36"/>
      <c r="L36"/>
      <c r="M36" s="2"/>
      <c r="N36" s="3"/>
      <c r="O36"/>
      <c r="P36"/>
      <c r="Q36"/>
      <c r="R36"/>
      <c r="S36"/>
      <c r="T36"/>
      <c r="U36" s="1"/>
      <c r="V36"/>
      <c r="W36" s="1"/>
      <c r="X36"/>
      <c r="Y36"/>
      <c r="Z36" s="1"/>
      <c r="AA36" s="1"/>
      <c r="AB36" s="1"/>
      <c r="AC36" s="1"/>
      <c r="AD36"/>
    </row>
    <row r="37" spans="1:30" x14ac:dyDescent="0.25">
      <c r="A37" s="1"/>
      <c r="B37" s="1"/>
      <c r="C37" s="1"/>
      <c r="D37"/>
      <c r="E37" s="1"/>
      <c r="F37" s="1"/>
      <c r="G37"/>
      <c r="H37"/>
      <c r="I37" s="1"/>
      <c r="J37"/>
      <c r="K37"/>
      <c r="L37"/>
      <c r="M37" s="2"/>
      <c r="N37" s="3"/>
      <c r="O37"/>
      <c r="P37"/>
      <c r="Q37"/>
      <c r="R37"/>
      <c r="S37"/>
      <c r="T37"/>
      <c r="U37" s="1"/>
      <c r="V37"/>
      <c r="W37" s="1"/>
      <c r="X37"/>
      <c r="Y37"/>
      <c r="Z37" s="1"/>
      <c r="AA37" s="1"/>
      <c r="AB37" s="1"/>
      <c r="AC37" s="1"/>
      <c r="AD37"/>
    </row>
    <row r="38" spans="1:30" x14ac:dyDescent="0.25">
      <c r="A38" s="1"/>
      <c r="B38" s="1"/>
      <c r="C38" s="1"/>
      <c r="D38"/>
      <c r="E38" s="1"/>
      <c r="F38" s="1"/>
      <c r="G38"/>
      <c r="H38"/>
      <c r="I38" s="1"/>
      <c r="J38"/>
      <c r="K38"/>
      <c r="L38"/>
      <c r="M38" s="2"/>
      <c r="N38" s="3"/>
      <c r="O38"/>
      <c r="P38"/>
      <c r="Q38"/>
      <c r="R38"/>
      <c r="S38"/>
      <c r="T38"/>
      <c r="U38" s="1"/>
      <c r="V38"/>
      <c r="W38" s="1"/>
      <c r="X38"/>
      <c r="Y38"/>
      <c r="Z38" s="1"/>
      <c r="AA38" s="1"/>
      <c r="AB38" s="1"/>
      <c r="AC38" s="1"/>
      <c r="AD38"/>
    </row>
    <row r="39" spans="1:30" x14ac:dyDescent="0.25">
      <c r="A39" s="1"/>
      <c r="B39" s="1"/>
      <c r="C39" s="1"/>
      <c r="D39"/>
      <c r="E39" s="1"/>
      <c r="F39" s="1"/>
      <c r="G39"/>
      <c r="H39"/>
      <c r="I39" s="1"/>
      <c r="J39"/>
      <c r="K39"/>
      <c r="L39"/>
      <c r="M39" s="2"/>
      <c r="N39" s="3"/>
      <c r="O39"/>
      <c r="P39"/>
      <c r="Q39"/>
      <c r="R39"/>
      <c r="S39"/>
      <c r="T39"/>
      <c r="U39" s="1"/>
      <c r="V39"/>
      <c r="W39" s="1"/>
      <c r="X39"/>
      <c r="Y39"/>
      <c r="Z39" s="1"/>
      <c r="AA39" s="1"/>
      <c r="AB39" s="1"/>
      <c r="AC39" s="1"/>
      <c r="AD39"/>
    </row>
    <row r="40" spans="1:30" x14ac:dyDescent="0.25">
      <c r="A40" s="1"/>
      <c r="B40" s="1"/>
      <c r="C40" s="1"/>
      <c r="D40"/>
      <c r="E40" s="1"/>
      <c r="F40" s="1"/>
      <c r="G40"/>
      <c r="H40"/>
      <c r="I40" s="1"/>
      <c r="J40"/>
      <c r="K40"/>
      <c r="L40"/>
      <c r="M40" s="2"/>
      <c r="N40" s="3"/>
      <c r="O40"/>
      <c r="P40"/>
      <c r="Q40"/>
      <c r="R40"/>
      <c r="S40"/>
      <c r="T40"/>
      <c r="U40" s="1"/>
      <c r="V40"/>
      <c r="W40" s="1"/>
      <c r="X40"/>
      <c r="Y40"/>
      <c r="Z40" s="1"/>
      <c r="AA40" s="1"/>
      <c r="AB40" s="1"/>
      <c r="AC40" s="1"/>
      <c r="AD40"/>
    </row>
    <row r="41" spans="1:30" x14ac:dyDescent="0.25">
      <c r="A41" s="1"/>
      <c r="B41" s="1"/>
      <c r="C41" s="1"/>
      <c r="D41"/>
      <c r="E41" s="1"/>
      <c r="F41" s="1"/>
      <c r="G41"/>
      <c r="H41"/>
      <c r="I41" s="1"/>
      <c r="J41"/>
      <c r="K41"/>
      <c r="L41"/>
      <c r="M41" s="2"/>
      <c r="N41" s="3"/>
      <c r="O41"/>
      <c r="P41"/>
      <c r="Q41"/>
      <c r="R41"/>
      <c r="S41"/>
      <c r="T41"/>
      <c r="U41" s="1"/>
      <c r="V41"/>
      <c r="W41" s="1"/>
      <c r="X41"/>
      <c r="Y41"/>
      <c r="Z41" s="1"/>
      <c r="AA41" s="1"/>
      <c r="AB41" s="1"/>
      <c r="AC41" s="1"/>
      <c r="AD41"/>
    </row>
    <row r="42" spans="1:30" x14ac:dyDescent="0.25">
      <c r="A42" s="1"/>
      <c r="B42" s="1"/>
      <c r="C42" s="1"/>
      <c r="D42"/>
      <c r="E42" s="1"/>
      <c r="F42" s="1"/>
      <c r="G42"/>
      <c r="H42"/>
      <c r="I42" s="1"/>
      <c r="J42"/>
      <c r="K42"/>
      <c r="L42"/>
      <c r="M42" s="2"/>
      <c r="N42" s="3"/>
      <c r="O42"/>
      <c r="P42"/>
      <c r="Q42"/>
      <c r="R42"/>
      <c r="S42"/>
      <c r="T42"/>
      <c r="U42" s="1"/>
      <c r="V42"/>
      <c r="W42" s="1"/>
      <c r="X42"/>
      <c r="Y42"/>
      <c r="Z42" s="1"/>
      <c r="AA42" s="1"/>
      <c r="AB42" s="1"/>
      <c r="AC42" s="1"/>
      <c r="AD42"/>
    </row>
    <row r="43" spans="1:30" x14ac:dyDescent="0.25">
      <c r="A43" s="1"/>
      <c r="B43" s="1"/>
      <c r="C43" s="1"/>
      <c r="D43"/>
      <c r="E43" s="1"/>
      <c r="F43" s="1"/>
      <c r="G43"/>
      <c r="H43"/>
      <c r="I43" s="1"/>
      <c r="J43"/>
      <c r="K43"/>
      <c r="L43"/>
      <c r="M43" s="2"/>
      <c r="N43" s="3"/>
      <c r="O43"/>
      <c r="P43"/>
      <c r="Q43"/>
      <c r="R43"/>
      <c r="S43"/>
      <c r="T43"/>
      <c r="U43" s="1"/>
      <c r="V43"/>
      <c r="W43" s="1"/>
      <c r="X43"/>
      <c r="Y43"/>
      <c r="Z43" s="1"/>
      <c r="AA43" s="1"/>
      <c r="AB43" s="1"/>
      <c r="AC43" s="1"/>
      <c r="AD43"/>
    </row>
    <row r="44" spans="1:30" x14ac:dyDescent="0.25">
      <c r="A44" s="1"/>
      <c r="B44" s="1"/>
      <c r="C44" s="1"/>
      <c r="D44"/>
      <c r="E44" s="1"/>
      <c r="F44" s="1"/>
      <c r="G44"/>
      <c r="H44"/>
      <c r="I44" s="1"/>
      <c r="J44"/>
      <c r="K44"/>
      <c r="L44"/>
      <c r="M44" s="2"/>
      <c r="N44" s="3"/>
      <c r="O44"/>
      <c r="P44"/>
      <c r="Q44"/>
      <c r="R44"/>
      <c r="S44"/>
      <c r="T44"/>
      <c r="U44" s="1"/>
      <c r="V44"/>
      <c r="W44" s="1"/>
      <c r="X44"/>
      <c r="Y44"/>
      <c r="Z44" s="1"/>
      <c r="AA44" s="1"/>
      <c r="AB44" s="1"/>
      <c r="AC44" s="1"/>
      <c r="AD44"/>
    </row>
    <row r="45" spans="1:30" x14ac:dyDescent="0.25">
      <c r="A45" s="1"/>
      <c r="B45" s="1"/>
      <c r="C45" s="1"/>
      <c r="D45"/>
      <c r="E45" s="1"/>
      <c r="F45" s="1"/>
      <c r="G45"/>
      <c r="H45"/>
      <c r="I45" s="1"/>
      <c r="J45"/>
      <c r="K45"/>
      <c r="L45"/>
      <c r="M45" s="2"/>
      <c r="N45" s="3"/>
      <c r="O45"/>
      <c r="P45"/>
      <c r="Q45"/>
      <c r="R45"/>
      <c r="S45"/>
      <c r="T45"/>
      <c r="U45" s="1"/>
      <c r="V45"/>
      <c r="W45" s="1"/>
      <c r="X45"/>
      <c r="Y45"/>
      <c r="Z45" s="1"/>
      <c r="AA45" s="1"/>
      <c r="AB45" s="1"/>
      <c r="AC45" s="1"/>
      <c r="AD45"/>
    </row>
    <row r="46" spans="1:30" x14ac:dyDescent="0.25">
      <c r="A46" s="1"/>
      <c r="B46" s="1"/>
      <c r="C46" s="1"/>
      <c r="D46"/>
      <c r="E46" s="1"/>
      <c r="F46" s="1"/>
      <c r="G46"/>
      <c r="H46"/>
      <c r="I46" s="1"/>
      <c r="J46"/>
      <c r="K46"/>
      <c r="L46"/>
      <c r="M46" s="2"/>
      <c r="N46" s="3"/>
      <c r="O46"/>
      <c r="P46"/>
      <c r="Q46"/>
      <c r="R46"/>
      <c r="S46"/>
      <c r="T46"/>
      <c r="U46" s="1"/>
      <c r="V46"/>
      <c r="W46" s="1"/>
      <c r="X46"/>
      <c r="Y46"/>
      <c r="Z46" s="1"/>
      <c r="AA46" s="1"/>
      <c r="AB46" s="1"/>
      <c r="AC46" s="1"/>
      <c r="AD46"/>
    </row>
    <row r="47" spans="1:30" x14ac:dyDescent="0.25">
      <c r="A47" s="1"/>
      <c r="B47" s="1"/>
      <c r="C47" s="1"/>
      <c r="D47"/>
      <c r="E47" s="1"/>
      <c r="F47" s="1"/>
      <c r="G47"/>
      <c r="H47"/>
      <c r="I47" s="1"/>
      <c r="J47"/>
      <c r="K47"/>
      <c r="L47"/>
      <c r="M47" s="2"/>
      <c r="N47" s="3"/>
      <c r="O47"/>
      <c r="P47"/>
      <c r="Q47"/>
      <c r="R47"/>
      <c r="S47"/>
      <c r="T47"/>
      <c r="U47" s="1"/>
      <c r="V47"/>
      <c r="W47" s="1"/>
      <c r="X47"/>
      <c r="Y47"/>
      <c r="Z47" s="1"/>
      <c r="AA47" s="1"/>
      <c r="AB47" s="1"/>
      <c r="AC47" s="1"/>
      <c r="AD47"/>
    </row>
    <row r="48" spans="1:30" x14ac:dyDescent="0.25">
      <c r="A48" s="1"/>
      <c r="B48" s="1"/>
      <c r="C48" s="1"/>
      <c r="D48"/>
      <c r="E48" s="1"/>
      <c r="F48" s="1"/>
      <c r="G48"/>
      <c r="H48"/>
      <c r="I48" s="1"/>
      <c r="J48"/>
      <c r="K48"/>
      <c r="L48"/>
      <c r="M48" s="2"/>
      <c r="N48" s="3"/>
      <c r="O48"/>
      <c r="P48"/>
      <c r="Q48"/>
      <c r="R48"/>
      <c r="S48"/>
      <c r="T48"/>
      <c r="U48" s="1"/>
      <c r="V48"/>
      <c r="W48" s="1"/>
      <c r="X48"/>
      <c r="Y48"/>
      <c r="Z48" s="1"/>
      <c r="AA48" s="1"/>
      <c r="AB48" s="1"/>
      <c r="AC48" s="1"/>
      <c r="AD48"/>
    </row>
    <row r="49" spans="1:30" x14ac:dyDescent="0.25">
      <c r="A49" s="1"/>
      <c r="B49" s="1"/>
      <c r="C49" s="1"/>
      <c r="D49"/>
      <c r="E49" s="1"/>
      <c r="F49" s="1"/>
      <c r="G49"/>
      <c r="H49"/>
      <c r="I49" s="1"/>
      <c r="J49"/>
      <c r="K49"/>
      <c r="L49"/>
      <c r="M49" s="2"/>
      <c r="N49" s="3"/>
      <c r="O49"/>
      <c r="P49"/>
      <c r="Q49"/>
      <c r="R49"/>
      <c r="S49"/>
      <c r="T49"/>
      <c r="U49" s="1"/>
      <c r="V49"/>
      <c r="W49" s="1"/>
      <c r="X49"/>
      <c r="Y49"/>
      <c r="Z49" s="1"/>
      <c r="AA49" s="1"/>
      <c r="AB49" s="1"/>
      <c r="AC49" s="1"/>
      <c r="AD49"/>
    </row>
    <row r="50" spans="1:30" x14ac:dyDescent="0.25">
      <c r="A50" s="1"/>
      <c r="B50" s="1"/>
      <c r="C50" s="1"/>
      <c r="D50"/>
      <c r="E50" s="1"/>
      <c r="F50" s="1"/>
      <c r="G50"/>
      <c r="H50"/>
      <c r="I50" s="1"/>
      <c r="J50"/>
      <c r="K50"/>
      <c r="L50"/>
      <c r="M50" s="2"/>
      <c r="N50" s="3"/>
      <c r="O50"/>
      <c r="P50"/>
      <c r="Q50"/>
      <c r="R50"/>
      <c r="S50"/>
      <c r="T50"/>
      <c r="U50" s="1"/>
      <c r="V50"/>
      <c r="W50" s="1"/>
      <c r="X50"/>
      <c r="Y50"/>
      <c r="Z50" s="1"/>
      <c r="AA50" s="1"/>
      <c r="AB50" s="1"/>
      <c r="AC50" s="1"/>
      <c r="AD50"/>
    </row>
    <row r="51" spans="1:30" x14ac:dyDescent="0.25">
      <c r="A51" s="1"/>
      <c r="B51" s="1"/>
      <c r="C51" s="1"/>
      <c r="D51"/>
      <c r="E51" s="1"/>
      <c r="F51" s="1"/>
      <c r="G51"/>
      <c r="H51"/>
      <c r="I51" s="1"/>
      <c r="J51"/>
      <c r="K51"/>
      <c r="L51"/>
      <c r="M51" s="2"/>
      <c r="N51" s="3"/>
      <c r="O51"/>
      <c r="P51"/>
      <c r="Q51"/>
      <c r="R51"/>
      <c r="S51"/>
      <c r="T51"/>
      <c r="U51" s="1"/>
      <c r="V51"/>
      <c r="W51" s="1"/>
      <c r="X51"/>
      <c r="Y51"/>
      <c r="Z51" s="1"/>
      <c r="AA51" s="1"/>
      <c r="AB51" s="1"/>
      <c r="AC51" s="1"/>
      <c r="AD51"/>
    </row>
    <row r="52" spans="1:30" x14ac:dyDescent="0.25">
      <c r="A52" s="1"/>
      <c r="B52" s="1"/>
      <c r="C52" s="1"/>
      <c r="D52"/>
      <c r="E52" s="1"/>
      <c r="F52" s="1"/>
      <c r="G52"/>
      <c r="H52"/>
      <c r="I52" s="1"/>
      <c r="J52"/>
      <c r="K52"/>
      <c r="L52"/>
      <c r="M52" s="2"/>
      <c r="N52" s="3"/>
      <c r="O52"/>
      <c r="P52"/>
      <c r="Q52"/>
      <c r="R52"/>
      <c r="S52"/>
      <c r="T52"/>
      <c r="U52" s="1"/>
      <c r="V52"/>
      <c r="W52" s="1"/>
      <c r="X52"/>
      <c r="Y52"/>
      <c r="Z52" s="1"/>
      <c r="AA52" s="1"/>
      <c r="AB52" s="1"/>
      <c r="AC52" s="1"/>
      <c r="AD52"/>
    </row>
    <row r="53" spans="1:30" x14ac:dyDescent="0.25">
      <c r="A53" s="1"/>
      <c r="B53" s="1"/>
      <c r="C53" s="1"/>
      <c r="D53"/>
      <c r="E53" s="1"/>
      <c r="F53" s="1"/>
      <c r="G53"/>
      <c r="H53"/>
      <c r="I53" s="1"/>
      <c r="J53"/>
      <c r="K53"/>
      <c r="L53"/>
      <c r="M53" s="2"/>
      <c r="N53" s="3"/>
      <c r="O53"/>
      <c r="P53"/>
      <c r="Q53"/>
      <c r="R53"/>
      <c r="S53"/>
      <c r="T53"/>
      <c r="U53" s="1"/>
      <c r="V53"/>
      <c r="W53" s="1"/>
      <c r="X53"/>
      <c r="Y53"/>
      <c r="Z53" s="1"/>
      <c r="AA53" s="1"/>
      <c r="AB53" s="1"/>
      <c r="AC53" s="1"/>
      <c r="AD53"/>
    </row>
    <row r="54" spans="1:30" x14ac:dyDescent="0.25">
      <c r="A54" s="1"/>
      <c r="B54" s="1"/>
      <c r="C54" s="1"/>
      <c r="D54"/>
      <c r="E54" s="1"/>
      <c r="F54" s="1"/>
      <c r="G54"/>
      <c r="H54"/>
      <c r="I54" s="1"/>
      <c r="J54"/>
      <c r="K54"/>
      <c r="L54"/>
      <c r="M54" s="2"/>
      <c r="N54" s="3"/>
      <c r="O54"/>
      <c r="P54"/>
      <c r="Q54"/>
      <c r="R54"/>
      <c r="S54"/>
      <c r="T54"/>
      <c r="U54" s="1"/>
      <c r="V54"/>
      <c r="W54" s="1"/>
      <c r="X54"/>
      <c r="Y54"/>
      <c r="Z54" s="1"/>
      <c r="AA54" s="1"/>
      <c r="AB54" s="1"/>
      <c r="AC54" s="1"/>
      <c r="AD54"/>
    </row>
    <row r="55" spans="1:30" x14ac:dyDescent="0.25">
      <c r="A55" s="1"/>
      <c r="B55" s="1"/>
      <c r="C55" s="1"/>
      <c r="D55"/>
      <c r="E55" s="1"/>
      <c r="F55" s="1"/>
      <c r="G55"/>
      <c r="H55"/>
      <c r="I55" s="1"/>
      <c r="J55"/>
      <c r="K55"/>
      <c r="L55"/>
      <c r="M55" s="2"/>
      <c r="N55" s="3"/>
      <c r="O55"/>
      <c r="P55"/>
      <c r="Q55"/>
      <c r="R55"/>
      <c r="S55"/>
      <c r="T55"/>
      <c r="U55" s="1"/>
      <c r="V55"/>
      <c r="W55" s="1"/>
      <c r="X55"/>
      <c r="Y55"/>
      <c r="Z55" s="1"/>
      <c r="AA55" s="1"/>
      <c r="AB55" s="1"/>
      <c r="AC55" s="1"/>
      <c r="AD55"/>
    </row>
    <row r="56" spans="1:30" x14ac:dyDescent="0.25">
      <c r="A56" s="1"/>
      <c r="B56" s="1"/>
      <c r="C56" s="1"/>
      <c r="D56"/>
      <c r="E56" s="1"/>
      <c r="F56" s="1"/>
      <c r="G56"/>
      <c r="H56"/>
      <c r="I56" s="1"/>
      <c r="J56"/>
      <c r="K56"/>
      <c r="L56"/>
      <c r="M56" s="2"/>
      <c r="N56" s="3"/>
      <c r="O56"/>
      <c r="P56"/>
      <c r="Q56"/>
      <c r="R56"/>
      <c r="S56"/>
      <c r="T56"/>
      <c r="U56" s="1"/>
      <c r="V56"/>
      <c r="W56" s="1"/>
      <c r="X56"/>
      <c r="Y56"/>
      <c r="Z56" s="1"/>
      <c r="AA56" s="1"/>
      <c r="AB56" s="1"/>
      <c r="AC56" s="1"/>
      <c r="AD56"/>
    </row>
    <row r="57" spans="1:30" x14ac:dyDescent="0.25">
      <c r="A57" s="1"/>
      <c r="B57" s="1"/>
      <c r="C57" s="1"/>
      <c r="D57"/>
      <c r="E57" s="1"/>
      <c r="F57" s="1"/>
      <c r="G57"/>
      <c r="H57"/>
      <c r="I57" s="1"/>
      <c r="J57"/>
      <c r="K57"/>
      <c r="L57"/>
      <c r="M57" s="2"/>
      <c r="N57" s="3"/>
      <c r="O57"/>
      <c r="P57"/>
      <c r="Q57"/>
      <c r="R57"/>
      <c r="S57"/>
      <c r="T57"/>
      <c r="U57" s="1"/>
      <c r="V57"/>
      <c r="W57" s="1"/>
      <c r="X57"/>
      <c r="Y57"/>
      <c r="Z57" s="1"/>
      <c r="AA57" s="1"/>
      <c r="AB57" s="1"/>
      <c r="AC57" s="1"/>
      <c r="AD57"/>
    </row>
    <row r="58" spans="1:30" x14ac:dyDescent="0.25">
      <c r="A58" s="1"/>
      <c r="B58" s="1"/>
      <c r="C58" s="1"/>
      <c r="D58"/>
      <c r="E58" s="1"/>
      <c r="F58" s="1"/>
      <c r="G58"/>
      <c r="H58"/>
      <c r="I58" s="1"/>
      <c r="J58"/>
      <c r="K58"/>
      <c r="L58"/>
      <c r="M58" s="2"/>
      <c r="N58" s="3"/>
      <c r="O58"/>
      <c r="P58"/>
      <c r="Q58"/>
      <c r="R58"/>
      <c r="S58"/>
      <c r="T58"/>
      <c r="U58" s="1"/>
      <c r="V58"/>
      <c r="W58" s="1"/>
      <c r="X58"/>
      <c r="Y58"/>
      <c r="Z58" s="1"/>
      <c r="AA58" s="1"/>
      <c r="AB58" s="1"/>
      <c r="AC58" s="1"/>
      <c r="AD58"/>
    </row>
    <row r="59" spans="1:30" x14ac:dyDescent="0.25">
      <c r="A59" s="1"/>
      <c r="B59" s="1"/>
      <c r="C59" s="1"/>
      <c r="D59"/>
      <c r="E59" s="1"/>
      <c r="F59" s="1"/>
      <c r="G59"/>
      <c r="H59"/>
      <c r="I59" s="1"/>
      <c r="J59"/>
      <c r="K59"/>
      <c r="L59"/>
      <c r="M59" s="2"/>
      <c r="N59" s="3"/>
      <c r="O59"/>
      <c r="P59"/>
      <c r="Q59"/>
      <c r="R59"/>
      <c r="S59"/>
      <c r="T59"/>
      <c r="U59" s="1"/>
      <c r="V59"/>
      <c r="W59" s="1"/>
      <c r="X59"/>
      <c r="Y59"/>
      <c r="Z59" s="1"/>
      <c r="AA59" s="1"/>
      <c r="AB59" s="1"/>
      <c r="AC59" s="1"/>
      <c r="AD59"/>
    </row>
    <row r="60" spans="1:30" x14ac:dyDescent="0.25">
      <c r="A60" s="1"/>
      <c r="B60" s="1"/>
      <c r="C60" s="1"/>
      <c r="D60"/>
      <c r="E60" s="1"/>
      <c r="F60" s="1"/>
      <c r="G60"/>
      <c r="H60"/>
      <c r="I60" s="1"/>
      <c r="J60"/>
      <c r="K60"/>
      <c r="L60"/>
      <c r="M60" s="2"/>
      <c r="N60" s="3"/>
      <c r="O60"/>
      <c r="P60"/>
      <c r="Q60"/>
      <c r="R60"/>
      <c r="S60"/>
      <c r="T60"/>
      <c r="U60" s="1"/>
      <c r="V60"/>
      <c r="W60" s="1"/>
      <c r="X60"/>
      <c r="Y60"/>
      <c r="Z60" s="1"/>
      <c r="AA60" s="1"/>
      <c r="AB60" s="1"/>
      <c r="AC60" s="1"/>
      <c r="AD60"/>
    </row>
    <row r="61" spans="1:30" x14ac:dyDescent="0.25">
      <c r="A61" s="1"/>
      <c r="B61" s="1"/>
      <c r="C61" s="1"/>
      <c r="D61"/>
      <c r="E61" s="1"/>
      <c r="F61" s="1"/>
      <c r="G61"/>
      <c r="H61"/>
      <c r="I61" s="1"/>
      <c r="J61"/>
      <c r="K61"/>
      <c r="L61"/>
      <c r="M61" s="2"/>
      <c r="N61" s="3"/>
      <c r="O61"/>
      <c r="P61"/>
      <c r="Q61"/>
      <c r="R61"/>
      <c r="S61"/>
      <c r="T61"/>
      <c r="U61" s="1"/>
      <c r="V61"/>
      <c r="W61" s="1"/>
      <c r="X61"/>
      <c r="Y61"/>
      <c r="Z61" s="1"/>
      <c r="AA61" s="1"/>
      <c r="AB61" s="1"/>
      <c r="AC61" s="1"/>
      <c r="AD61"/>
    </row>
    <row r="62" spans="1:30" x14ac:dyDescent="0.25">
      <c r="A62" s="1"/>
      <c r="B62" s="1"/>
      <c r="C62" s="1"/>
      <c r="D62"/>
      <c r="E62" s="1"/>
      <c r="F62" s="1"/>
      <c r="G62"/>
      <c r="H62"/>
      <c r="I62" s="1"/>
      <c r="J62"/>
      <c r="K62"/>
      <c r="L62"/>
      <c r="M62" s="2"/>
      <c r="N62" s="3"/>
      <c r="O62"/>
      <c r="P62"/>
      <c r="Q62"/>
      <c r="R62"/>
      <c r="S62"/>
      <c r="T62"/>
      <c r="U62" s="1"/>
      <c r="V62"/>
      <c r="W62" s="1"/>
      <c r="X62"/>
      <c r="Y62"/>
      <c r="Z62" s="1"/>
      <c r="AA62" s="1"/>
      <c r="AB62" s="1"/>
      <c r="AC62" s="1"/>
      <c r="AD62"/>
    </row>
    <row r="63" spans="1:30" x14ac:dyDescent="0.25">
      <c r="A63" s="1"/>
      <c r="B63" s="1"/>
      <c r="C63" s="1"/>
      <c r="D63"/>
      <c r="E63" s="1"/>
      <c r="F63" s="1"/>
      <c r="G63"/>
      <c r="H63"/>
      <c r="I63" s="1"/>
      <c r="J63"/>
      <c r="K63"/>
      <c r="L63"/>
      <c r="M63" s="2"/>
      <c r="N63" s="3"/>
      <c r="O63"/>
      <c r="P63"/>
      <c r="Q63"/>
      <c r="R63"/>
      <c r="S63"/>
      <c r="T63"/>
      <c r="U63" s="1"/>
      <c r="V63"/>
      <c r="W63" s="1"/>
      <c r="X63"/>
      <c r="Y63"/>
      <c r="Z63" s="1"/>
      <c r="AA63" s="1"/>
      <c r="AB63" s="1"/>
      <c r="AC63" s="1"/>
      <c r="AD63"/>
    </row>
    <row r="64" spans="1:30" x14ac:dyDescent="0.25">
      <c r="A64" s="1"/>
      <c r="B64" s="1"/>
      <c r="C64" s="1"/>
      <c r="D64"/>
      <c r="E64" s="1"/>
      <c r="F64" s="1"/>
      <c r="G64"/>
      <c r="H64"/>
      <c r="I64" s="1"/>
      <c r="J64"/>
      <c r="K64"/>
      <c r="L64"/>
      <c r="M64" s="2"/>
      <c r="N64" s="3"/>
      <c r="O64"/>
      <c r="P64"/>
      <c r="Q64"/>
      <c r="R64"/>
      <c r="S64"/>
      <c r="T64"/>
      <c r="U64" s="1"/>
      <c r="V64"/>
      <c r="W64" s="1"/>
      <c r="X64"/>
      <c r="Y64"/>
      <c r="Z64" s="1"/>
      <c r="AA64" s="1"/>
      <c r="AB64" s="1"/>
      <c r="AC64" s="1"/>
      <c r="AD64"/>
    </row>
    <row r="65" spans="1:30" x14ac:dyDescent="0.25">
      <c r="A65" s="1"/>
      <c r="B65" s="1"/>
      <c r="C65" s="1"/>
      <c r="D65"/>
      <c r="E65" s="1"/>
      <c r="F65" s="1"/>
      <c r="G65"/>
      <c r="H65"/>
      <c r="I65" s="1"/>
      <c r="J65"/>
      <c r="K65"/>
      <c r="L65"/>
      <c r="M65" s="2"/>
      <c r="N65" s="3"/>
      <c r="O65"/>
      <c r="P65"/>
      <c r="Q65"/>
      <c r="R65"/>
      <c r="S65"/>
      <c r="T65"/>
      <c r="U65" s="1"/>
      <c r="V65"/>
      <c r="W65" s="1"/>
      <c r="X65"/>
      <c r="Y65"/>
      <c r="Z65" s="1"/>
      <c r="AA65" s="1"/>
      <c r="AB65" s="1"/>
      <c r="AC65" s="1"/>
      <c r="AD65"/>
    </row>
    <row r="66" spans="1:30" x14ac:dyDescent="0.25">
      <c r="A66" s="1"/>
      <c r="B66" s="1"/>
      <c r="C66" s="1"/>
      <c r="D66"/>
      <c r="E66" s="1"/>
      <c r="F66" s="1"/>
      <c r="G66"/>
      <c r="H66"/>
      <c r="I66" s="1"/>
      <c r="J66"/>
      <c r="K66"/>
      <c r="L66"/>
      <c r="M66" s="2"/>
      <c r="N66" s="3"/>
      <c r="O66"/>
      <c r="P66"/>
      <c r="Q66"/>
      <c r="R66"/>
      <c r="S66"/>
      <c r="T66"/>
      <c r="U66" s="1"/>
      <c r="V66"/>
      <c r="W66" s="1"/>
      <c r="X66"/>
      <c r="Y66"/>
      <c r="Z66" s="1"/>
      <c r="AA66" s="1"/>
      <c r="AB66" s="1"/>
      <c r="AC66" s="1"/>
      <c r="AD66"/>
    </row>
    <row r="67" spans="1:30" x14ac:dyDescent="0.25">
      <c r="A67" s="1"/>
      <c r="B67" s="1"/>
      <c r="C67" s="1"/>
      <c r="D67"/>
      <c r="E67" s="1"/>
      <c r="F67" s="1"/>
      <c r="G67"/>
      <c r="H67"/>
      <c r="I67" s="1"/>
      <c r="J67"/>
      <c r="K67"/>
      <c r="L67"/>
      <c r="M67" s="2"/>
      <c r="N67" s="3"/>
      <c r="O67"/>
      <c r="P67"/>
      <c r="Q67"/>
      <c r="R67"/>
      <c r="S67"/>
      <c r="T67"/>
      <c r="U67" s="1"/>
      <c r="V67"/>
      <c r="W67" s="1"/>
      <c r="X67"/>
      <c r="Y67"/>
      <c r="Z67" s="1"/>
      <c r="AA67" s="1"/>
      <c r="AB67" s="1"/>
      <c r="AC67" s="1"/>
      <c r="AD67"/>
    </row>
    <row r="68" spans="1:30" x14ac:dyDescent="0.25">
      <c r="A68" s="1"/>
      <c r="B68" s="1"/>
      <c r="C68" s="1"/>
      <c r="D68"/>
      <c r="E68" s="1"/>
      <c r="F68" s="1"/>
      <c r="G68"/>
      <c r="H68"/>
      <c r="I68" s="1"/>
      <c r="J68"/>
      <c r="K68"/>
      <c r="L68"/>
      <c r="M68" s="2"/>
      <c r="N68" s="3"/>
      <c r="O68"/>
      <c r="P68"/>
      <c r="Q68"/>
      <c r="R68"/>
      <c r="S68"/>
      <c r="T68"/>
      <c r="U68" s="1"/>
      <c r="V68"/>
      <c r="W68" s="1"/>
      <c r="X68"/>
      <c r="Y68"/>
      <c r="Z68" s="1"/>
      <c r="AA68" s="1"/>
      <c r="AB68" s="1"/>
      <c r="AC68" s="1"/>
      <c r="AD68"/>
    </row>
    <row r="69" spans="1:30" x14ac:dyDescent="0.25">
      <c r="A69" s="1"/>
      <c r="B69" s="1"/>
      <c r="C69" s="1"/>
      <c r="D69"/>
      <c r="E69" s="1"/>
      <c r="F69" s="1"/>
      <c r="G69"/>
      <c r="H69"/>
      <c r="I69" s="1"/>
      <c r="J69"/>
      <c r="K69"/>
      <c r="L69"/>
      <c r="M69" s="2"/>
      <c r="N69" s="3"/>
      <c r="O69"/>
      <c r="P69"/>
      <c r="Q69"/>
      <c r="R69"/>
      <c r="S69"/>
      <c r="T69"/>
      <c r="U69" s="1"/>
      <c r="V69"/>
      <c r="W69" s="1"/>
      <c r="X69"/>
      <c r="Y69"/>
      <c r="Z69" s="1"/>
      <c r="AA69" s="1"/>
      <c r="AB69" s="1"/>
      <c r="AC69" s="1"/>
      <c r="AD69"/>
    </row>
    <row r="70" spans="1:30" x14ac:dyDescent="0.25">
      <c r="A70" s="1"/>
      <c r="B70" s="1"/>
      <c r="C70" s="1"/>
      <c r="D70"/>
      <c r="E70" s="1"/>
      <c r="F70" s="1"/>
      <c r="G70"/>
      <c r="H70"/>
      <c r="I70" s="1"/>
      <c r="J70"/>
      <c r="K70"/>
      <c r="L70"/>
      <c r="M70" s="2"/>
      <c r="N70" s="3"/>
      <c r="O70"/>
      <c r="P70"/>
      <c r="Q70"/>
      <c r="R70"/>
      <c r="S70"/>
      <c r="T70"/>
      <c r="U70" s="1"/>
      <c r="V70"/>
      <c r="W70" s="1"/>
      <c r="X70"/>
      <c r="Y70"/>
      <c r="Z70" s="1"/>
      <c r="AA70" s="1"/>
      <c r="AB70" s="1"/>
      <c r="AC70" s="1"/>
      <c r="AD70"/>
    </row>
    <row r="71" spans="1:30" x14ac:dyDescent="0.25">
      <c r="A71" s="1"/>
      <c r="B71" s="1"/>
      <c r="C71" s="1"/>
      <c r="D71"/>
      <c r="E71" s="1"/>
      <c r="F71" s="1"/>
      <c r="G71"/>
      <c r="H71"/>
      <c r="I71" s="1"/>
      <c r="J71"/>
      <c r="K71"/>
      <c r="L71"/>
      <c r="M71" s="2"/>
      <c r="N71" s="3"/>
      <c r="O71"/>
      <c r="P71"/>
      <c r="Q71"/>
      <c r="R71"/>
      <c r="S71"/>
      <c r="T71"/>
      <c r="U71" s="1"/>
      <c r="V71"/>
      <c r="W71" s="1"/>
      <c r="X71"/>
      <c r="Y71"/>
      <c r="Z71" s="1"/>
      <c r="AA71" s="1"/>
      <c r="AB71" s="1"/>
      <c r="AC71" s="1"/>
      <c r="AD71"/>
    </row>
    <row r="72" spans="1:30" x14ac:dyDescent="0.25">
      <c r="A72" s="1"/>
      <c r="B72" s="1"/>
      <c r="C72" s="1"/>
      <c r="D72"/>
      <c r="E72" s="1"/>
      <c r="F72" s="1"/>
      <c r="G72"/>
      <c r="H72"/>
      <c r="I72" s="1"/>
      <c r="J72"/>
      <c r="K72"/>
      <c r="L72"/>
      <c r="M72" s="2"/>
      <c r="N72" s="3"/>
      <c r="O72"/>
      <c r="P72"/>
      <c r="Q72"/>
      <c r="R72"/>
      <c r="S72"/>
      <c r="T72"/>
      <c r="U72" s="1"/>
      <c r="V72"/>
      <c r="W72" s="1"/>
      <c r="X72"/>
      <c r="Y72"/>
      <c r="Z72" s="1"/>
      <c r="AA72" s="1"/>
      <c r="AB72" s="1"/>
      <c r="AC72" s="1"/>
      <c r="AD72"/>
    </row>
    <row r="73" spans="1:30" x14ac:dyDescent="0.25">
      <c r="A73" s="1"/>
      <c r="B73" s="1"/>
      <c r="C73" s="1"/>
      <c r="D73"/>
      <c r="E73" s="1"/>
      <c r="F73" s="1"/>
      <c r="G73"/>
      <c r="H73"/>
      <c r="I73" s="1"/>
      <c r="J73"/>
      <c r="K73"/>
      <c r="L73"/>
      <c r="M73" s="2"/>
      <c r="N73" s="3"/>
      <c r="O73"/>
      <c r="P73"/>
      <c r="Q73"/>
      <c r="R73"/>
      <c r="S73"/>
      <c r="T73"/>
      <c r="U73" s="1"/>
      <c r="V73"/>
      <c r="W73" s="1"/>
      <c r="X73"/>
      <c r="Y73"/>
      <c r="Z73" s="1"/>
      <c r="AA73" s="1"/>
      <c r="AB73" s="1"/>
      <c r="AC73" s="1"/>
      <c r="AD73"/>
    </row>
    <row r="74" spans="1:30" x14ac:dyDescent="0.25">
      <c r="A74" s="1"/>
      <c r="B74" s="1"/>
      <c r="C74" s="1"/>
      <c r="D74"/>
      <c r="E74" s="1"/>
      <c r="F74" s="1"/>
      <c r="G74"/>
      <c r="H74"/>
      <c r="I74" s="1"/>
      <c r="J74"/>
      <c r="K74"/>
      <c r="L74"/>
      <c r="M74" s="2"/>
      <c r="N74" s="3"/>
      <c r="O74"/>
      <c r="P74"/>
      <c r="Q74"/>
      <c r="R74"/>
      <c r="S74"/>
      <c r="T74"/>
      <c r="U74" s="1"/>
      <c r="V74"/>
      <c r="W74" s="1"/>
      <c r="X74"/>
      <c r="Y74"/>
      <c r="Z74" s="1"/>
      <c r="AA74" s="1"/>
      <c r="AB74" s="1"/>
      <c r="AC74" s="1"/>
      <c r="AD74"/>
    </row>
    <row r="75" spans="1:30" x14ac:dyDescent="0.25">
      <c r="A75" s="1"/>
      <c r="B75" s="1"/>
      <c r="C75" s="1"/>
      <c r="D75"/>
      <c r="E75" s="1"/>
      <c r="F75" s="1"/>
      <c r="G75"/>
      <c r="H75"/>
      <c r="I75" s="1"/>
      <c r="J75"/>
      <c r="K75"/>
      <c r="L75"/>
      <c r="M75" s="2"/>
      <c r="N75" s="3"/>
      <c r="O75"/>
      <c r="P75"/>
      <c r="Q75"/>
      <c r="R75"/>
      <c r="S75"/>
      <c r="T75"/>
      <c r="U75" s="1"/>
      <c r="V75"/>
      <c r="W75" s="1"/>
      <c r="X75"/>
      <c r="Y75"/>
      <c r="Z75" s="1"/>
      <c r="AA75" s="1"/>
      <c r="AB75" s="1"/>
      <c r="AC75" s="1"/>
      <c r="AD75"/>
    </row>
    <row r="76" spans="1:30" x14ac:dyDescent="0.25">
      <c r="A76" s="1"/>
      <c r="B76" s="1"/>
      <c r="C76" s="1"/>
      <c r="D76"/>
      <c r="E76" s="1"/>
      <c r="F76" s="1"/>
      <c r="G76"/>
      <c r="H76"/>
      <c r="I76" s="1"/>
      <c r="J76"/>
      <c r="K76"/>
      <c r="L76"/>
      <c r="M76" s="2"/>
      <c r="N76" s="3"/>
      <c r="O76"/>
      <c r="P76"/>
      <c r="Q76"/>
      <c r="R76"/>
      <c r="S76"/>
      <c r="T76"/>
      <c r="U76" s="1"/>
      <c r="V76"/>
      <c r="W76" s="1"/>
      <c r="X76"/>
      <c r="Y76"/>
      <c r="Z76" s="1"/>
      <c r="AA76" s="1"/>
      <c r="AB76" s="1"/>
      <c r="AC76" s="1"/>
      <c r="AD76"/>
    </row>
    <row r="77" spans="1:30" x14ac:dyDescent="0.25">
      <c r="A77" s="1"/>
      <c r="B77" s="1"/>
      <c r="C77" s="1"/>
      <c r="D77"/>
      <c r="E77" s="1"/>
      <c r="F77" s="1"/>
      <c r="G77"/>
      <c r="H77"/>
      <c r="I77" s="1"/>
      <c r="J77"/>
      <c r="K77"/>
      <c r="L77"/>
      <c r="M77" s="2"/>
      <c r="N77" s="3"/>
      <c r="O77"/>
      <c r="P77"/>
      <c r="Q77"/>
      <c r="R77"/>
      <c r="S77"/>
      <c r="T77"/>
      <c r="U77" s="1"/>
      <c r="V77"/>
      <c r="W77" s="1"/>
      <c r="X77"/>
      <c r="Y77"/>
      <c r="Z77" s="1"/>
      <c r="AA77" s="1"/>
      <c r="AB77" s="1"/>
      <c r="AC77" s="1"/>
      <c r="AD77"/>
    </row>
    <row r="78" spans="1:30" x14ac:dyDescent="0.25">
      <c r="A78" s="1"/>
      <c r="B78" s="1"/>
      <c r="C78" s="1"/>
      <c r="D78"/>
      <c r="E78" s="1"/>
      <c r="F78" s="1"/>
      <c r="G78"/>
      <c r="H78"/>
      <c r="I78" s="1"/>
      <c r="J78"/>
      <c r="K78"/>
      <c r="L78"/>
      <c r="M78" s="2"/>
      <c r="N78" s="3"/>
      <c r="O78"/>
      <c r="P78"/>
      <c r="Q78"/>
      <c r="R78"/>
      <c r="S78"/>
      <c r="T78"/>
      <c r="U78" s="1"/>
      <c r="V78"/>
      <c r="W78" s="1"/>
      <c r="X78"/>
      <c r="Y78"/>
      <c r="Z78" s="1"/>
      <c r="AA78" s="1"/>
      <c r="AB78" s="1"/>
      <c r="AC78" s="1"/>
      <c r="AD78"/>
    </row>
    <row r="79" spans="1:30" x14ac:dyDescent="0.25">
      <c r="A79" s="1"/>
      <c r="B79" s="1"/>
      <c r="C79" s="1"/>
      <c r="D79"/>
      <c r="E79" s="1"/>
      <c r="F79" s="1"/>
      <c r="G79"/>
      <c r="H79"/>
      <c r="I79" s="1"/>
      <c r="J79"/>
      <c r="K79"/>
      <c r="L79"/>
      <c r="M79" s="2"/>
      <c r="N79" s="3"/>
      <c r="O79"/>
      <c r="P79"/>
      <c r="Q79"/>
      <c r="R79"/>
      <c r="S79"/>
      <c r="T79"/>
      <c r="U79" s="1"/>
      <c r="V79"/>
      <c r="W79" s="1"/>
      <c r="X79"/>
      <c r="Y79"/>
      <c r="Z79" s="1"/>
      <c r="AA79" s="1"/>
      <c r="AB79" s="1"/>
      <c r="AC79" s="1"/>
      <c r="AD79"/>
    </row>
    <row r="80" spans="1:30" x14ac:dyDescent="0.25">
      <c r="A80" s="1"/>
      <c r="B80" s="1"/>
      <c r="C80" s="1"/>
      <c r="D80"/>
      <c r="E80" s="1"/>
      <c r="F80" s="1"/>
      <c r="G80"/>
      <c r="H80"/>
      <c r="I80" s="1"/>
      <c r="J80"/>
      <c r="K80"/>
      <c r="L80"/>
      <c r="M80" s="2"/>
      <c r="N80" s="3"/>
      <c r="O80"/>
      <c r="P80"/>
      <c r="Q80"/>
      <c r="R80"/>
      <c r="S80"/>
      <c r="T80"/>
      <c r="U80" s="1"/>
      <c r="V80"/>
      <c r="W80" s="1"/>
      <c r="X80"/>
      <c r="Y80"/>
      <c r="Z80" s="1"/>
      <c r="AA80" s="1"/>
      <c r="AB80" s="1"/>
      <c r="AC80" s="1"/>
      <c r="AD80"/>
    </row>
    <row r="81" spans="1:30" x14ac:dyDescent="0.25">
      <c r="A81" s="1"/>
      <c r="B81" s="1"/>
      <c r="C81" s="1"/>
      <c r="D81"/>
      <c r="E81" s="1"/>
      <c r="F81" s="1"/>
      <c r="G81"/>
      <c r="H81"/>
      <c r="I81" s="1"/>
      <c r="J81"/>
      <c r="K81"/>
      <c r="L81"/>
      <c r="M81" s="2"/>
      <c r="N81" s="3"/>
      <c r="O81"/>
      <c r="P81"/>
      <c r="Q81"/>
      <c r="R81"/>
      <c r="S81"/>
      <c r="T81"/>
      <c r="U81" s="1"/>
      <c r="V81"/>
      <c r="W81" s="1"/>
      <c r="X81"/>
      <c r="Y81"/>
      <c r="Z81" s="1"/>
      <c r="AA81" s="1"/>
      <c r="AB81" s="1"/>
      <c r="AC81" s="1"/>
      <c r="AD81"/>
    </row>
    <row r="82" spans="1:30" x14ac:dyDescent="0.25">
      <c r="A82" s="1"/>
      <c r="B82" s="1"/>
      <c r="C82" s="1"/>
      <c r="D82"/>
      <c r="E82" s="1"/>
      <c r="F82" s="1"/>
      <c r="G82"/>
      <c r="H82"/>
      <c r="I82" s="1"/>
      <c r="J82"/>
      <c r="K82"/>
      <c r="L82"/>
      <c r="M82" s="2"/>
      <c r="N82" s="3"/>
      <c r="O82"/>
      <c r="P82"/>
      <c r="Q82"/>
      <c r="R82"/>
      <c r="S82"/>
      <c r="T82"/>
      <c r="U82" s="1"/>
      <c r="V82"/>
      <c r="W82" s="1"/>
      <c r="X82"/>
      <c r="Y82"/>
      <c r="Z82" s="1"/>
      <c r="AA82" s="1"/>
      <c r="AB82" s="1"/>
      <c r="AC82" s="1"/>
      <c r="AD82"/>
    </row>
    <row r="83" spans="1:30" x14ac:dyDescent="0.25">
      <c r="A83" s="1"/>
      <c r="B83" s="1"/>
      <c r="C83" s="1"/>
      <c r="D83"/>
      <c r="E83" s="1"/>
      <c r="F83" s="1"/>
      <c r="G83"/>
      <c r="H83"/>
      <c r="I83" s="1"/>
      <c r="J83"/>
      <c r="K83"/>
      <c r="L83"/>
      <c r="M83" s="2"/>
      <c r="N83" s="3"/>
      <c r="O83"/>
      <c r="P83"/>
      <c r="Q83"/>
      <c r="R83"/>
      <c r="S83"/>
      <c r="T83"/>
      <c r="U83" s="1"/>
      <c r="V83"/>
      <c r="W83" s="1"/>
      <c r="X83"/>
      <c r="Y83"/>
      <c r="Z83" s="1"/>
      <c r="AA83" s="1"/>
      <c r="AB83" s="1"/>
      <c r="AC83" s="1"/>
      <c r="AD83"/>
    </row>
    <row r="84" spans="1:30" x14ac:dyDescent="0.25">
      <c r="A84" s="1"/>
      <c r="B84" s="1"/>
      <c r="C84" s="1"/>
      <c r="D84"/>
      <c r="E84" s="1"/>
      <c r="F84" s="1"/>
      <c r="G84"/>
      <c r="H84"/>
      <c r="I84" s="1"/>
      <c r="J84"/>
      <c r="K84"/>
      <c r="L84"/>
      <c r="M84" s="2"/>
      <c r="N84" s="3"/>
      <c r="O84"/>
      <c r="P84"/>
      <c r="Q84"/>
      <c r="R84"/>
      <c r="S84"/>
      <c r="T84"/>
      <c r="U84" s="1"/>
      <c r="V84"/>
      <c r="W84" s="1"/>
      <c r="X84"/>
      <c r="Y84"/>
      <c r="Z84" s="1"/>
      <c r="AA84" s="1"/>
      <c r="AB84" s="1"/>
      <c r="AC84" s="1"/>
      <c r="AD84"/>
    </row>
    <row r="85" spans="1:30" x14ac:dyDescent="0.25">
      <c r="A85" s="1"/>
      <c r="B85" s="1"/>
      <c r="C85" s="1"/>
      <c r="D85"/>
      <c r="E85" s="1"/>
      <c r="F85" s="1"/>
      <c r="G85"/>
      <c r="H85"/>
      <c r="I85" s="1"/>
      <c r="J85"/>
      <c r="K85"/>
      <c r="L85"/>
      <c r="M85" s="2"/>
      <c r="N85" s="3"/>
      <c r="O85"/>
      <c r="P85"/>
      <c r="Q85"/>
      <c r="R85"/>
      <c r="S85"/>
      <c r="T85"/>
      <c r="U85" s="1"/>
      <c r="V85"/>
      <c r="W85" s="1"/>
      <c r="X85"/>
      <c r="Y85"/>
      <c r="Z85" s="1"/>
      <c r="AA85" s="1"/>
      <c r="AB85" s="1"/>
      <c r="AC85" s="1"/>
      <c r="AD85"/>
    </row>
    <row r="86" spans="1:30" x14ac:dyDescent="0.25">
      <c r="A86" s="1"/>
      <c r="B86" s="1"/>
      <c r="C86" s="1"/>
      <c r="D86"/>
      <c r="E86" s="1"/>
      <c r="F86" s="1"/>
      <c r="G86"/>
      <c r="H86"/>
      <c r="I86" s="1"/>
      <c r="J86"/>
      <c r="K86"/>
      <c r="L86"/>
      <c r="M86" s="2"/>
      <c r="N86" s="3"/>
      <c r="O86"/>
      <c r="P86"/>
      <c r="Q86"/>
      <c r="R86"/>
      <c r="S86"/>
      <c r="T86"/>
      <c r="U86" s="1"/>
      <c r="V86"/>
      <c r="W86" s="1"/>
      <c r="X86"/>
      <c r="Y86"/>
      <c r="Z86" s="1"/>
      <c r="AA86" s="1"/>
      <c r="AB86" s="1"/>
      <c r="AC86" s="1"/>
      <c r="AD86"/>
    </row>
    <row r="87" spans="1:30" x14ac:dyDescent="0.25">
      <c r="A87" s="1"/>
      <c r="B87" s="1"/>
      <c r="C87" s="1"/>
      <c r="D87"/>
      <c r="E87" s="1"/>
      <c r="F87" s="1"/>
      <c r="G87"/>
      <c r="H87"/>
      <c r="I87" s="1"/>
      <c r="J87"/>
      <c r="K87"/>
      <c r="L87"/>
      <c r="M87" s="2"/>
      <c r="N87" s="3"/>
      <c r="O87"/>
      <c r="P87"/>
      <c r="Q87"/>
      <c r="R87"/>
      <c r="S87"/>
      <c r="T87"/>
      <c r="U87" s="1"/>
      <c r="V87"/>
      <c r="W87" s="1"/>
      <c r="X87"/>
      <c r="Y87"/>
      <c r="Z87" s="1"/>
      <c r="AA87" s="1"/>
      <c r="AB87" s="1"/>
      <c r="AC87" s="1"/>
      <c r="AD87"/>
    </row>
    <row r="88" spans="1:30" x14ac:dyDescent="0.25">
      <c r="A88" s="1"/>
      <c r="B88" s="1"/>
      <c r="C88" s="1"/>
      <c r="D88"/>
      <c r="E88" s="1"/>
      <c r="F88" s="1"/>
      <c r="G88"/>
      <c r="H88"/>
      <c r="I88" s="1"/>
      <c r="J88"/>
      <c r="K88"/>
      <c r="L88"/>
      <c r="M88" s="2"/>
      <c r="N88" s="3"/>
      <c r="O88"/>
      <c r="P88"/>
      <c r="Q88"/>
      <c r="R88"/>
      <c r="S88"/>
      <c r="T88"/>
      <c r="U88" s="1"/>
      <c r="V88"/>
      <c r="W88" s="1"/>
      <c r="X88"/>
      <c r="Y88"/>
      <c r="Z88" s="1"/>
      <c r="AA88" s="1"/>
      <c r="AB88" s="1"/>
      <c r="AC88" s="1"/>
      <c r="AD88"/>
    </row>
    <row r="89" spans="1:30" x14ac:dyDescent="0.25">
      <c r="A89" s="1"/>
      <c r="B89" s="1"/>
      <c r="C89" s="1"/>
      <c r="D89"/>
      <c r="E89" s="1"/>
      <c r="F89" s="1"/>
      <c r="G89"/>
      <c r="H89"/>
      <c r="I89" s="1"/>
      <c r="J89"/>
      <c r="K89"/>
      <c r="L89"/>
      <c r="M89" s="2"/>
      <c r="N89" s="3"/>
      <c r="O89"/>
      <c r="P89"/>
      <c r="Q89"/>
      <c r="R89"/>
      <c r="S89"/>
      <c r="T89"/>
      <c r="U89" s="1"/>
      <c r="V89"/>
      <c r="W89" s="1"/>
      <c r="X89"/>
      <c r="Y89"/>
      <c r="Z89" s="1"/>
      <c r="AA89" s="1"/>
      <c r="AB89" s="1"/>
      <c r="AC89" s="1"/>
      <c r="AD89"/>
    </row>
    <row r="90" spans="1:30" x14ac:dyDescent="0.25">
      <c r="A90" s="1"/>
      <c r="B90" s="1"/>
      <c r="C90" s="1"/>
      <c r="D90"/>
      <c r="E90" s="1"/>
      <c r="F90" s="1"/>
      <c r="G90"/>
      <c r="H90"/>
      <c r="I90" s="1"/>
      <c r="J90"/>
      <c r="K90"/>
      <c r="L90"/>
      <c r="M90" s="2"/>
      <c r="N90" s="3"/>
      <c r="O90"/>
      <c r="P90"/>
      <c r="Q90"/>
      <c r="R90"/>
      <c r="S90"/>
      <c r="T90"/>
      <c r="U90" s="1"/>
      <c r="V90"/>
      <c r="W90" s="1"/>
      <c r="X90"/>
      <c r="Y90"/>
      <c r="Z90" s="1"/>
      <c r="AA90" s="1"/>
      <c r="AB90" s="1"/>
      <c r="AC90" s="1"/>
      <c r="AD90"/>
    </row>
    <row r="91" spans="1:30" x14ac:dyDescent="0.25">
      <c r="A91" s="1"/>
      <c r="B91" s="1"/>
      <c r="C91" s="1"/>
      <c r="D91"/>
      <c r="E91" s="1"/>
      <c r="F91" s="1"/>
      <c r="G91"/>
      <c r="H91"/>
      <c r="I91" s="1"/>
      <c r="J91"/>
      <c r="K91"/>
      <c r="L91"/>
      <c r="M91" s="2"/>
      <c r="N91" s="3"/>
      <c r="O91"/>
      <c r="P91"/>
      <c r="Q91"/>
      <c r="R91"/>
      <c r="S91"/>
      <c r="T91"/>
      <c r="U91" s="1"/>
      <c r="V91"/>
      <c r="W91" s="1"/>
      <c r="X91"/>
      <c r="Y91"/>
      <c r="Z91" s="1"/>
      <c r="AA91" s="1"/>
      <c r="AB91" s="1"/>
      <c r="AC91" s="1"/>
      <c r="AD91"/>
    </row>
    <row r="92" spans="1:30" x14ac:dyDescent="0.25">
      <c r="A92" s="1"/>
      <c r="B92" s="1"/>
      <c r="C92" s="1"/>
      <c r="D92"/>
      <c r="E92" s="1"/>
      <c r="F92" s="1"/>
      <c r="G92"/>
      <c r="H92"/>
      <c r="I92" s="1"/>
      <c r="J92"/>
      <c r="K92"/>
      <c r="L92"/>
      <c r="M92" s="2"/>
      <c r="N92" s="3"/>
      <c r="O92"/>
      <c r="P92"/>
      <c r="Q92"/>
      <c r="R92"/>
      <c r="S92"/>
      <c r="T92"/>
      <c r="U92" s="1"/>
      <c r="V92"/>
      <c r="W92" s="1"/>
      <c r="X92"/>
      <c r="Y92"/>
      <c r="Z92" s="1"/>
      <c r="AA92" s="1"/>
      <c r="AB92" s="1"/>
      <c r="AC92" s="1"/>
      <c r="AD92"/>
    </row>
    <row r="93" spans="1:30" x14ac:dyDescent="0.25">
      <c r="A93" s="1"/>
      <c r="B93" s="1"/>
      <c r="C93" s="1"/>
      <c r="D93"/>
      <c r="E93" s="1"/>
      <c r="F93" s="1"/>
      <c r="G93"/>
      <c r="H93"/>
      <c r="I93" s="1"/>
      <c r="J93"/>
      <c r="K93"/>
      <c r="L93"/>
      <c r="M93" s="2"/>
      <c r="N93" s="3"/>
      <c r="O93"/>
      <c r="P93"/>
      <c r="Q93"/>
      <c r="R93"/>
      <c r="S93"/>
      <c r="T93"/>
      <c r="U93" s="1"/>
      <c r="V93"/>
      <c r="W93" s="1"/>
      <c r="X93"/>
      <c r="Y93"/>
      <c r="Z93" s="1"/>
      <c r="AA93" s="1"/>
      <c r="AB93" s="1"/>
      <c r="AC93" s="1"/>
      <c r="AD93"/>
    </row>
    <row r="94" spans="1:30" x14ac:dyDescent="0.25">
      <c r="A94" s="1"/>
      <c r="B94" s="1"/>
      <c r="C94" s="1"/>
      <c r="D94"/>
      <c r="E94" s="1"/>
      <c r="F94" s="1"/>
      <c r="G94"/>
      <c r="H94"/>
      <c r="I94" s="1"/>
      <c r="J94"/>
      <c r="K94"/>
      <c r="L94"/>
      <c r="M94" s="2"/>
      <c r="N94" s="3"/>
      <c r="O94"/>
      <c r="P94"/>
      <c r="Q94"/>
      <c r="R94"/>
      <c r="S94"/>
      <c r="T94"/>
      <c r="U94" s="1"/>
      <c r="V94"/>
      <c r="W94" s="1"/>
      <c r="X94"/>
      <c r="Y94"/>
      <c r="Z94" s="1"/>
      <c r="AA94" s="1"/>
      <c r="AB94" s="1"/>
      <c r="AC94" s="1"/>
      <c r="AD94"/>
    </row>
    <row r="95" spans="1:30" x14ac:dyDescent="0.25">
      <c r="A95" s="1"/>
      <c r="B95" s="1"/>
      <c r="C95" s="1"/>
      <c r="D95"/>
      <c r="E95" s="1"/>
      <c r="F95" s="1"/>
      <c r="G95"/>
      <c r="H95"/>
      <c r="I95" s="1"/>
      <c r="J95"/>
      <c r="K95"/>
      <c r="L95"/>
      <c r="M95" s="2"/>
      <c r="N95" s="3"/>
      <c r="O95"/>
      <c r="P95"/>
      <c r="Q95"/>
      <c r="R95"/>
      <c r="S95"/>
      <c r="T95"/>
      <c r="U95" s="1"/>
      <c r="V95"/>
      <c r="W95" s="1"/>
      <c r="X95"/>
      <c r="Y95"/>
      <c r="Z95" s="1"/>
      <c r="AA95" s="1"/>
      <c r="AB95" s="1"/>
      <c r="AC95" s="1"/>
      <c r="AD95"/>
    </row>
    <row r="96" spans="1:30" x14ac:dyDescent="0.25">
      <c r="A96" s="1"/>
      <c r="B96" s="1"/>
      <c r="C96" s="1"/>
      <c r="D96"/>
      <c r="E96" s="1"/>
      <c r="F96" s="1"/>
      <c r="G96"/>
      <c r="H96"/>
      <c r="I96" s="1"/>
      <c r="J96"/>
      <c r="K96"/>
      <c r="L96"/>
      <c r="M96" s="2"/>
      <c r="N96" s="3"/>
      <c r="O96"/>
      <c r="P96"/>
      <c r="Q96"/>
      <c r="R96"/>
      <c r="S96"/>
      <c r="T96"/>
      <c r="U96" s="1"/>
      <c r="V96"/>
      <c r="W96" s="1"/>
      <c r="X96"/>
      <c r="Y96"/>
      <c r="Z96" s="1"/>
      <c r="AA96" s="1"/>
      <c r="AB96" s="1"/>
      <c r="AC96" s="1"/>
      <c r="AD96"/>
    </row>
    <row r="97" spans="1:30" x14ac:dyDescent="0.25">
      <c r="A97" s="1"/>
      <c r="B97" s="1"/>
      <c r="C97" s="1"/>
      <c r="D97"/>
      <c r="E97" s="1"/>
      <c r="F97" s="1"/>
      <c r="G97"/>
      <c r="H97"/>
      <c r="I97" s="1"/>
      <c r="J97"/>
      <c r="K97"/>
      <c r="L97"/>
      <c r="M97" s="2"/>
      <c r="N97" s="3"/>
      <c r="O97"/>
      <c r="P97"/>
      <c r="Q97"/>
      <c r="R97"/>
      <c r="S97"/>
      <c r="T97"/>
      <c r="U97" s="1"/>
      <c r="V97"/>
      <c r="W97" s="1"/>
      <c r="X97"/>
      <c r="Y97"/>
      <c r="Z97" s="1"/>
      <c r="AA97" s="1"/>
      <c r="AB97" s="1"/>
      <c r="AC97" s="1"/>
      <c r="AD97"/>
    </row>
    <row r="98" spans="1:30" x14ac:dyDescent="0.25">
      <c r="A98" s="1"/>
      <c r="B98" s="1"/>
      <c r="C98" s="1"/>
      <c r="D98"/>
      <c r="E98" s="1"/>
      <c r="F98" s="1"/>
      <c r="G98"/>
      <c r="H98"/>
      <c r="I98" s="1"/>
      <c r="J98"/>
      <c r="K98"/>
      <c r="L98"/>
      <c r="M98" s="2"/>
      <c r="N98" s="3"/>
      <c r="O98"/>
      <c r="P98"/>
      <c r="Q98"/>
      <c r="R98"/>
      <c r="S98"/>
      <c r="T98"/>
      <c r="U98" s="1"/>
      <c r="V98"/>
      <c r="W98" s="1"/>
      <c r="X98"/>
      <c r="Y98"/>
      <c r="Z98" s="1"/>
      <c r="AA98" s="1"/>
      <c r="AB98" s="1"/>
      <c r="AC98" s="1"/>
      <c r="AD98"/>
    </row>
    <row r="99" spans="1:30" x14ac:dyDescent="0.25">
      <c r="A99" s="1"/>
      <c r="B99" s="1"/>
      <c r="C99" s="1"/>
      <c r="D99"/>
      <c r="E99" s="1"/>
      <c r="F99" s="1"/>
      <c r="G99"/>
      <c r="H99"/>
      <c r="I99" s="1"/>
      <c r="J99"/>
      <c r="K99"/>
      <c r="L99"/>
      <c r="M99" s="2"/>
      <c r="N99" s="3"/>
      <c r="O99"/>
      <c r="P99"/>
      <c r="Q99"/>
      <c r="R99"/>
      <c r="S99"/>
      <c r="T99"/>
      <c r="U99" s="1"/>
      <c r="V99"/>
      <c r="W99" s="1"/>
      <c r="X99"/>
      <c r="Y99"/>
      <c r="Z99" s="1"/>
      <c r="AA99" s="1"/>
      <c r="AB99" s="1"/>
      <c r="AC99" s="1"/>
      <c r="AD99"/>
    </row>
    <row r="100" spans="1:30" x14ac:dyDescent="0.25">
      <c r="A100" s="1"/>
      <c r="B100" s="1"/>
      <c r="C100" s="1"/>
      <c r="D100"/>
      <c r="E100" s="1"/>
      <c r="F100" s="1"/>
      <c r="G100"/>
      <c r="H100"/>
      <c r="I100" s="1"/>
      <c r="J100"/>
      <c r="K100"/>
      <c r="L100"/>
      <c r="M100" s="2"/>
      <c r="N100" s="3"/>
      <c r="O100"/>
      <c r="P100"/>
      <c r="Q100"/>
      <c r="R100"/>
      <c r="S100"/>
      <c r="T100"/>
      <c r="U100" s="1"/>
      <c r="V100"/>
      <c r="W100" s="1"/>
      <c r="X100"/>
      <c r="Y100"/>
      <c r="Z100" s="1"/>
      <c r="AA100" s="1"/>
      <c r="AB100" s="1"/>
      <c r="AC100" s="1"/>
      <c r="AD100"/>
    </row>
    <row r="101" spans="1:30" x14ac:dyDescent="0.25">
      <c r="A101" s="1"/>
      <c r="B101" s="1"/>
      <c r="C101" s="1"/>
      <c r="D101"/>
      <c r="E101" s="1"/>
      <c r="F101" s="1"/>
      <c r="G101"/>
      <c r="H101"/>
      <c r="I101" s="1"/>
      <c r="J101"/>
      <c r="K101"/>
      <c r="L101"/>
      <c r="M101" s="2"/>
      <c r="N101" s="3"/>
      <c r="O101"/>
      <c r="P101"/>
      <c r="Q101"/>
      <c r="R101"/>
      <c r="S101"/>
      <c r="T101"/>
      <c r="U101" s="1"/>
      <c r="V101"/>
      <c r="W101" s="1"/>
      <c r="X101"/>
      <c r="Y101"/>
      <c r="Z101" s="1"/>
      <c r="AA101" s="1"/>
      <c r="AB101" s="1"/>
      <c r="AC101" s="1"/>
      <c r="AD101"/>
    </row>
    <row r="102" spans="1:30" x14ac:dyDescent="0.25">
      <c r="A102" s="1"/>
      <c r="B102" s="1"/>
      <c r="C102" s="1"/>
      <c r="D102"/>
      <c r="E102" s="1"/>
      <c r="F102" s="1"/>
      <c r="G102"/>
      <c r="H102"/>
      <c r="I102" s="1"/>
      <c r="J102"/>
      <c r="K102"/>
      <c r="L102"/>
      <c r="M102" s="2"/>
      <c r="N102" s="3"/>
      <c r="O102"/>
      <c r="P102"/>
      <c r="Q102"/>
      <c r="R102"/>
      <c r="S102"/>
      <c r="T102"/>
      <c r="U102" s="1"/>
      <c r="V102"/>
      <c r="W102" s="1"/>
      <c r="X102"/>
      <c r="Y102"/>
      <c r="Z102" s="1"/>
      <c r="AA102" s="1"/>
      <c r="AB102" s="1"/>
      <c r="AC102" s="1"/>
      <c r="AD102"/>
    </row>
    <row r="103" spans="1:30" x14ac:dyDescent="0.25">
      <c r="A103" s="1"/>
      <c r="B103" s="1"/>
      <c r="C103" s="1"/>
      <c r="D103"/>
      <c r="E103" s="1"/>
      <c r="F103" s="1"/>
      <c r="G103"/>
      <c r="H103"/>
      <c r="I103" s="1"/>
      <c r="J103"/>
      <c r="K103"/>
      <c r="L103"/>
      <c r="M103" s="2"/>
      <c r="N103" s="3"/>
      <c r="O103"/>
      <c r="P103"/>
      <c r="Q103"/>
      <c r="R103"/>
      <c r="S103"/>
      <c r="T103"/>
      <c r="U103" s="1"/>
      <c r="V103"/>
      <c r="W103" s="1"/>
      <c r="X103"/>
      <c r="Y103"/>
      <c r="Z103" s="1"/>
      <c r="AA103" s="1"/>
      <c r="AB103" s="1"/>
      <c r="AC103" s="1"/>
      <c r="AD103"/>
    </row>
    <row r="104" spans="1:30" x14ac:dyDescent="0.25">
      <c r="A104" s="1"/>
      <c r="B104" s="1"/>
      <c r="C104" s="1"/>
      <c r="D104"/>
      <c r="E104" s="1"/>
      <c r="F104" s="1"/>
      <c r="G104"/>
      <c r="H104"/>
      <c r="I104" s="1"/>
      <c r="J104"/>
      <c r="K104"/>
      <c r="L104"/>
      <c r="M104" s="2"/>
      <c r="N104" s="3"/>
      <c r="O104"/>
      <c r="P104"/>
      <c r="Q104"/>
      <c r="R104"/>
      <c r="S104"/>
      <c r="T104"/>
      <c r="U104" s="1"/>
      <c r="V104"/>
      <c r="W104" s="1"/>
      <c r="X104"/>
      <c r="Y104"/>
      <c r="Z104" s="1"/>
      <c r="AA104" s="1"/>
      <c r="AB104" s="1"/>
      <c r="AC104" s="1"/>
      <c r="AD104"/>
    </row>
    <row r="105" spans="1:30" x14ac:dyDescent="0.25">
      <c r="A105" s="1"/>
      <c r="B105" s="1"/>
      <c r="C105" s="1"/>
      <c r="D105"/>
      <c r="E105" s="1"/>
      <c r="F105" s="1"/>
      <c r="G105"/>
      <c r="H105"/>
      <c r="I105" s="1"/>
      <c r="J105"/>
      <c r="K105"/>
      <c r="L105"/>
      <c r="M105" s="2"/>
      <c r="N105" s="3"/>
      <c r="O105"/>
      <c r="P105"/>
      <c r="Q105"/>
      <c r="R105"/>
      <c r="S105"/>
      <c r="T105"/>
      <c r="U105" s="1"/>
      <c r="V105"/>
      <c r="W105" s="1"/>
      <c r="X105"/>
      <c r="Y105"/>
      <c r="Z105" s="1"/>
      <c r="AA105" s="1"/>
      <c r="AB105" s="1"/>
      <c r="AC105" s="1"/>
      <c r="AD105"/>
    </row>
    <row r="106" spans="1:30" x14ac:dyDescent="0.25">
      <c r="A106" s="1"/>
      <c r="B106" s="1"/>
      <c r="C106" s="1"/>
      <c r="D106"/>
      <c r="E106" s="1"/>
      <c r="F106" s="1"/>
      <c r="G106"/>
      <c r="H106"/>
      <c r="I106" s="1"/>
      <c r="J106"/>
      <c r="K106"/>
      <c r="L106"/>
      <c r="M106" s="2"/>
      <c r="N106" s="3"/>
      <c r="O106"/>
      <c r="P106"/>
      <c r="Q106"/>
      <c r="R106"/>
      <c r="S106"/>
      <c r="T106"/>
      <c r="U106" s="1"/>
      <c r="V106"/>
      <c r="W106" s="1"/>
      <c r="X106"/>
      <c r="Y106"/>
      <c r="Z106" s="1"/>
      <c r="AA106" s="1"/>
      <c r="AB106" s="1"/>
      <c r="AC106" s="1"/>
      <c r="AD106"/>
    </row>
    <row r="107" spans="1:30" x14ac:dyDescent="0.25">
      <c r="A107" s="1"/>
      <c r="B107" s="1"/>
      <c r="C107" s="1"/>
      <c r="D107"/>
      <c r="E107" s="1"/>
      <c r="F107" s="1"/>
      <c r="G107"/>
      <c r="H107"/>
      <c r="I107" s="1"/>
      <c r="J107"/>
      <c r="K107"/>
      <c r="L107"/>
      <c r="M107" s="2"/>
      <c r="N107" s="3"/>
      <c r="O107"/>
      <c r="P107"/>
      <c r="Q107"/>
      <c r="R107"/>
      <c r="S107"/>
      <c r="T107"/>
      <c r="U107" s="1"/>
      <c r="V107"/>
      <c r="W107" s="1"/>
      <c r="X107"/>
      <c r="Y107"/>
      <c r="Z107" s="1"/>
      <c r="AA107" s="1"/>
      <c r="AB107" s="1"/>
      <c r="AC107" s="1"/>
      <c r="AD107"/>
    </row>
    <row r="108" spans="1:30" x14ac:dyDescent="0.25">
      <c r="A108" s="1"/>
      <c r="B108" s="1"/>
      <c r="C108" s="1"/>
      <c r="D108"/>
      <c r="E108" s="1"/>
      <c r="F108" s="1"/>
      <c r="G108"/>
      <c r="H108"/>
      <c r="I108" s="1"/>
      <c r="J108"/>
      <c r="K108"/>
      <c r="L108"/>
      <c r="M108" s="2"/>
      <c r="N108" s="3"/>
      <c r="O108"/>
      <c r="P108"/>
      <c r="Q108"/>
      <c r="R108"/>
      <c r="S108"/>
      <c r="T108"/>
      <c r="U108" s="1"/>
      <c r="V108"/>
      <c r="W108" s="1"/>
      <c r="X108"/>
      <c r="Y108"/>
      <c r="Z108" s="1"/>
      <c r="AA108" s="1"/>
      <c r="AB108" s="1"/>
      <c r="AC108" s="1"/>
      <c r="AD108"/>
    </row>
    <row r="109" spans="1:30" x14ac:dyDescent="0.25">
      <c r="A109" s="1"/>
      <c r="B109" s="1"/>
      <c r="C109" s="1"/>
      <c r="D109"/>
      <c r="E109" s="1"/>
      <c r="F109" s="1"/>
      <c r="G109"/>
      <c r="H109"/>
      <c r="I109" s="1"/>
      <c r="J109"/>
      <c r="K109"/>
      <c r="L109"/>
      <c r="M109" s="2"/>
      <c r="N109" s="3"/>
      <c r="O109"/>
      <c r="P109"/>
      <c r="Q109"/>
      <c r="R109"/>
      <c r="S109"/>
      <c r="T109"/>
      <c r="U109" s="1"/>
      <c r="V109"/>
      <c r="W109" s="1"/>
      <c r="X109"/>
      <c r="Y109"/>
      <c r="Z109" s="1"/>
      <c r="AA109" s="1"/>
      <c r="AB109" s="1"/>
      <c r="AC109" s="1"/>
      <c r="AD109"/>
    </row>
    <row r="110" spans="1:30" x14ac:dyDescent="0.25">
      <c r="A110" s="1"/>
      <c r="B110" s="1"/>
      <c r="C110" s="1"/>
      <c r="D110"/>
      <c r="E110" s="1"/>
      <c r="F110" s="1"/>
      <c r="G110"/>
      <c r="H110"/>
      <c r="I110" s="1"/>
      <c r="J110"/>
      <c r="K110"/>
      <c r="L110"/>
      <c r="M110" s="2"/>
      <c r="N110" s="3"/>
      <c r="O110"/>
      <c r="P110"/>
      <c r="Q110"/>
      <c r="R110"/>
      <c r="S110"/>
      <c r="T110"/>
      <c r="U110" s="1"/>
      <c r="V110"/>
      <c r="W110" s="1"/>
      <c r="X110"/>
      <c r="Y110"/>
      <c r="Z110" s="1"/>
      <c r="AA110" s="1"/>
      <c r="AB110" s="1"/>
      <c r="AC110" s="1"/>
      <c r="AD110"/>
    </row>
    <row r="111" spans="1:30" x14ac:dyDescent="0.25">
      <c r="A111" s="1"/>
      <c r="B111" s="1"/>
      <c r="C111" s="1"/>
      <c r="D111"/>
      <c r="E111" s="1"/>
      <c r="F111" s="1"/>
      <c r="G111"/>
      <c r="H111"/>
      <c r="I111" s="1"/>
      <c r="J111"/>
      <c r="K111"/>
      <c r="L111"/>
      <c r="M111" s="2"/>
      <c r="N111" s="3"/>
      <c r="O111"/>
      <c r="P111"/>
      <c r="Q111"/>
      <c r="R111"/>
      <c r="S111"/>
      <c r="T111"/>
      <c r="U111" s="1"/>
      <c r="V111"/>
      <c r="W111" s="1"/>
      <c r="X111"/>
      <c r="Y111"/>
      <c r="Z111" s="1"/>
      <c r="AA111" s="1"/>
      <c r="AB111" s="1"/>
      <c r="AC111" s="1"/>
      <c r="AD111"/>
    </row>
    <row r="112" spans="1:30" x14ac:dyDescent="0.25">
      <c r="A112" s="1"/>
      <c r="B112" s="1"/>
      <c r="C112" s="1"/>
      <c r="D112"/>
      <c r="E112" s="1"/>
      <c r="F112" s="1"/>
      <c r="G112"/>
      <c r="H112"/>
      <c r="I112" s="1"/>
      <c r="J112"/>
      <c r="K112"/>
      <c r="L112"/>
      <c r="M112" s="2"/>
      <c r="N112" s="3"/>
      <c r="O112"/>
      <c r="P112"/>
      <c r="Q112"/>
      <c r="R112"/>
      <c r="S112"/>
      <c r="T112"/>
      <c r="U112" s="1"/>
      <c r="V112"/>
      <c r="W112" s="1"/>
      <c r="X112"/>
      <c r="Y112"/>
      <c r="Z112" s="1"/>
      <c r="AA112" s="1"/>
      <c r="AB112" s="1"/>
      <c r="AC112" s="1"/>
      <c r="AD112"/>
    </row>
    <row r="113" spans="1:30" x14ac:dyDescent="0.25">
      <c r="A113" s="1"/>
      <c r="B113" s="1"/>
      <c r="C113" s="1"/>
      <c r="D113"/>
      <c r="E113" s="1"/>
      <c r="F113" s="1"/>
      <c r="G113"/>
      <c r="H113"/>
      <c r="I113" s="1"/>
      <c r="J113"/>
      <c r="K113"/>
      <c r="L113"/>
      <c r="M113" s="2"/>
      <c r="N113" s="3"/>
      <c r="O113"/>
      <c r="P113"/>
      <c r="Q113"/>
      <c r="R113"/>
      <c r="S113"/>
      <c r="T113"/>
      <c r="U113" s="1"/>
      <c r="V113"/>
      <c r="W113" s="1"/>
      <c r="X113"/>
      <c r="Y113"/>
      <c r="Z113" s="1"/>
      <c r="AA113" s="1"/>
      <c r="AB113" s="1"/>
      <c r="AC113" s="1"/>
      <c r="AD113"/>
    </row>
    <row r="114" spans="1:30" x14ac:dyDescent="0.25">
      <c r="A114" s="1"/>
      <c r="B114" s="1"/>
      <c r="C114" s="1"/>
      <c r="D114"/>
      <c r="E114" s="1"/>
      <c r="F114" s="1"/>
      <c r="G114"/>
      <c r="H114"/>
      <c r="I114" s="1"/>
      <c r="J114"/>
      <c r="K114"/>
      <c r="L114"/>
      <c r="M114" s="2"/>
      <c r="N114" s="3"/>
      <c r="O114"/>
      <c r="P114"/>
      <c r="Q114"/>
      <c r="R114"/>
      <c r="S114"/>
      <c r="T114"/>
      <c r="U114" s="1"/>
      <c r="V114"/>
      <c r="W114" s="1"/>
      <c r="X114"/>
      <c r="Y114"/>
      <c r="Z114" s="1"/>
      <c r="AA114" s="1"/>
      <c r="AB114" s="1"/>
      <c r="AC114" s="1"/>
      <c r="AD114"/>
    </row>
    <row r="115" spans="1:30" x14ac:dyDescent="0.25">
      <c r="A115" s="1"/>
      <c r="B115" s="1"/>
      <c r="C115" s="1"/>
      <c r="D115"/>
      <c r="E115" s="1"/>
      <c r="F115" s="1"/>
      <c r="G115"/>
      <c r="H115"/>
      <c r="I115" s="1"/>
      <c r="J115"/>
      <c r="K115"/>
      <c r="L115"/>
      <c r="M115" s="2"/>
      <c r="N115" s="3"/>
      <c r="O115"/>
      <c r="P115"/>
      <c r="Q115"/>
      <c r="R115"/>
      <c r="S115"/>
      <c r="T115"/>
      <c r="U115" s="1"/>
      <c r="V115"/>
      <c r="W115" s="1"/>
      <c r="X115"/>
      <c r="Y115"/>
      <c r="Z115" s="1"/>
      <c r="AA115" s="1"/>
      <c r="AB115" s="1"/>
      <c r="AC115" s="1"/>
      <c r="AD115"/>
    </row>
    <row r="116" spans="1:30" x14ac:dyDescent="0.25">
      <c r="A116" s="1"/>
      <c r="B116" s="1"/>
      <c r="C116" s="1"/>
      <c r="D116"/>
      <c r="E116" s="1"/>
      <c r="F116" s="1"/>
      <c r="G116"/>
      <c r="H116"/>
      <c r="I116" s="1"/>
      <c r="J116"/>
      <c r="K116"/>
      <c r="L116"/>
      <c r="M116" s="2"/>
      <c r="N116" s="3"/>
      <c r="O116"/>
      <c r="P116"/>
      <c r="Q116"/>
      <c r="R116"/>
      <c r="S116"/>
      <c r="T116"/>
      <c r="U116" s="1"/>
      <c r="V116"/>
      <c r="W116" s="1"/>
      <c r="X116"/>
      <c r="Y116"/>
      <c r="Z116" s="1"/>
      <c r="AA116" s="1"/>
      <c r="AB116" s="1"/>
      <c r="AC116" s="1"/>
      <c r="AD116"/>
    </row>
    <row r="117" spans="1:30" x14ac:dyDescent="0.25">
      <c r="A117" s="1"/>
      <c r="B117" s="1"/>
      <c r="C117" s="1"/>
      <c r="D117"/>
      <c r="E117" s="1"/>
      <c r="F117" s="1"/>
      <c r="G117"/>
      <c r="H117"/>
      <c r="I117" s="1"/>
      <c r="J117"/>
      <c r="K117"/>
      <c r="L117"/>
      <c r="M117" s="2"/>
      <c r="N117" s="3"/>
      <c r="O117"/>
      <c r="P117"/>
      <c r="Q117"/>
      <c r="R117"/>
      <c r="S117"/>
      <c r="T117"/>
      <c r="U117" s="1"/>
      <c r="V117"/>
      <c r="W117" s="1"/>
      <c r="X117"/>
      <c r="Y117"/>
      <c r="Z117" s="1"/>
      <c r="AA117" s="1"/>
      <c r="AB117" s="1"/>
      <c r="AC117" s="1"/>
      <c r="AD117"/>
    </row>
    <row r="118" spans="1:30" x14ac:dyDescent="0.25">
      <c r="A118" s="1"/>
      <c r="B118" s="1"/>
      <c r="C118" s="1"/>
      <c r="D118"/>
      <c r="E118" s="1"/>
      <c r="F118" s="1"/>
      <c r="G118"/>
      <c r="H118"/>
      <c r="I118" s="1"/>
      <c r="J118"/>
      <c r="K118"/>
      <c r="L118"/>
      <c r="M118" s="2"/>
      <c r="N118" s="3"/>
      <c r="O118"/>
      <c r="P118"/>
      <c r="Q118"/>
      <c r="R118"/>
      <c r="S118"/>
      <c r="T118"/>
      <c r="U118" s="1"/>
      <c r="V118"/>
      <c r="W118" s="1"/>
      <c r="X118"/>
      <c r="Y118"/>
      <c r="Z118" s="1"/>
      <c r="AA118" s="1"/>
      <c r="AB118" s="1"/>
      <c r="AC118" s="1"/>
      <c r="AD118"/>
    </row>
    <row r="119" spans="1:30" x14ac:dyDescent="0.25">
      <c r="A119" s="1"/>
      <c r="B119" s="1"/>
      <c r="C119" s="1"/>
      <c r="D119"/>
      <c r="E119" s="1"/>
      <c r="F119" s="1"/>
      <c r="G119"/>
      <c r="H119"/>
      <c r="I119" s="1"/>
      <c r="J119"/>
      <c r="K119"/>
      <c r="L119"/>
      <c r="M119" s="2"/>
      <c r="N119" s="3"/>
      <c r="O119"/>
      <c r="P119"/>
      <c r="Q119"/>
      <c r="R119"/>
      <c r="S119"/>
      <c r="T119"/>
      <c r="U119" s="1"/>
      <c r="V119"/>
      <c r="W119" s="1"/>
      <c r="X119"/>
      <c r="Y119"/>
      <c r="Z119" s="1"/>
      <c r="AA119" s="1"/>
      <c r="AB119" s="1"/>
      <c r="AC119" s="1"/>
      <c r="AD119"/>
    </row>
    <row r="120" spans="1:30" x14ac:dyDescent="0.25">
      <c r="A120" s="1"/>
      <c r="B120" s="1"/>
      <c r="C120" s="1"/>
      <c r="D120"/>
      <c r="E120" s="1"/>
      <c r="F120" s="1"/>
      <c r="G120"/>
      <c r="H120"/>
      <c r="I120" s="1"/>
      <c r="J120"/>
      <c r="K120"/>
      <c r="L120"/>
      <c r="M120" s="2"/>
      <c r="N120" s="3"/>
      <c r="O120"/>
      <c r="P120"/>
      <c r="Q120"/>
      <c r="R120"/>
      <c r="S120"/>
      <c r="T120"/>
      <c r="U120" s="1"/>
      <c r="V120"/>
      <c r="W120" s="1"/>
      <c r="X120"/>
      <c r="Y120"/>
      <c r="Z120" s="1"/>
      <c r="AA120" s="1"/>
      <c r="AB120" s="1"/>
      <c r="AC120" s="1"/>
      <c r="AD120"/>
    </row>
    <row r="121" spans="1:30" x14ac:dyDescent="0.25">
      <c r="A121" s="1"/>
      <c r="B121" s="1"/>
      <c r="C121" s="1"/>
      <c r="D121"/>
      <c r="E121" s="1"/>
      <c r="F121" s="1"/>
      <c r="G121"/>
      <c r="H121"/>
      <c r="I121" s="1"/>
      <c r="J121"/>
      <c r="K121"/>
      <c r="L121"/>
      <c r="M121" s="2"/>
      <c r="N121" s="3"/>
      <c r="O121"/>
      <c r="P121"/>
      <c r="Q121"/>
      <c r="R121"/>
      <c r="S121"/>
      <c r="T121"/>
      <c r="U121" s="1"/>
      <c r="V121"/>
      <c r="W121" s="1"/>
      <c r="X121"/>
      <c r="Y121"/>
      <c r="Z121" s="1"/>
      <c r="AA121" s="1"/>
      <c r="AB121" s="1"/>
      <c r="AC121" s="1"/>
      <c r="AD121"/>
    </row>
    <row r="122" spans="1:30" x14ac:dyDescent="0.25">
      <c r="A122" s="1"/>
      <c r="B122" s="1"/>
      <c r="C122" s="1"/>
      <c r="D122"/>
      <c r="E122" s="1"/>
      <c r="F122" s="1"/>
      <c r="G122"/>
      <c r="H122"/>
      <c r="I122" s="1"/>
      <c r="J122"/>
      <c r="K122"/>
      <c r="L122"/>
      <c r="M122" s="2"/>
      <c r="N122" s="3"/>
      <c r="O122"/>
      <c r="P122"/>
      <c r="Q122"/>
      <c r="R122"/>
      <c r="S122"/>
      <c r="T122"/>
      <c r="U122" s="1"/>
      <c r="V122"/>
      <c r="W122" s="1"/>
      <c r="X122"/>
      <c r="Y122"/>
      <c r="Z122" s="1"/>
      <c r="AA122" s="1"/>
      <c r="AB122" s="1"/>
      <c r="AC122" s="1"/>
      <c r="AD122"/>
    </row>
    <row r="123" spans="1:30" x14ac:dyDescent="0.25">
      <c r="A123" s="1"/>
      <c r="B123" s="1"/>
      <c r="C123" s="1"/>
      <c r="D123"/>
      <c r="E123" s="1"/>
      <c r="F123" s="1"/>
      <c r="G123"/>
      <c r="H123"/>
      <c r="I123" s="1"/>
      <c r="J123"/>
      <c r="K123"/>
      <c r="L123"/>
      <c r="M123" s="2"/>
      <c r="N123" s="3"/>
      <c r="O123"/>
      <c r="P123"/>
      <c r="Q123"/>
      <c r="R123"/>
      <c r="S123"/>
      <c r="T123"/>
      <c r="U123" s="1"/>
      <c r="V123"/>
      <c r="W123" s="1"/>
      <c r="X123"/>
      <c r="Y123"/>
      <c r="Z123" s="1"/>
      <c r="AA123" s="1"/>
      <c r="AB123" s="1"/>
      <c r="AC123" s="1"/>
      <c r="AD123"/>
    </row>
    <row r="124" spans="1:30" x14ac:dyDescent="0.25">
      <c r="A124" s="1"/>
      <c r="B124" s="1"/>
      <c r="C124" s="1"/>
      <c r="D124"/>
      <c r="E124" s="1"/>
      <c r="F124" s="1"/>
      <c r="G124"/>
      <c r="H124"/>
      <c r="I124" s="1"/>
      <c r="J124"/>
      <c r="K124"/>
      <c r="L124"/>
      <c r="M124" s="2"/>
      <c r="N124" s="3"/>
      <c r="O124"/>
      <c r="P124"/>
      <c r="Q124"/>
      <c r="R124"/>
      <c r="S124"/>
      <c r="T124"/>
      <c r="U124" s="1"/>
      <c r="V124"/>
      <c r="W124" s="1"/>
      <c r="X124"/>
      <c r="Y124"/>
      <c r="Z124" s="1"/>
      <c r="AA124" s="1"/>
      <c r="AB124" s="1"/>
      <c r="AC124" s="1"/>
      <c r="AD124"/>
    </row>
    <row r="125" spans="1:30" x14ac:dyDescent="0.25">
      <c r="A125" s="1"/>
      <c r="B125" s="1"/>
      <c r="C125" s="1"/>
      <c r="D125"/>
      <c r="E125" s="1"/>
      <c r="F125" s="1"/>
      <c r="G125"/>
      <c r="H125"/>
      <c r="I125" s="1"/>
      <c r="J125"/>
      <c r="K125"/>
      <c r="L125"/>
      <c r="M125" s="2"/>
      <c r="N125" s="3"/>
      <c r="O125"/>
      <c r="P125"/>
      <c r="Q125"/>
      <c r="R125"/>
      <c r="S125"/>
      <c r="T125"/>
      <c r="U125" s="1"/>
      <c r="V125"/>
      <c r="W125" s="1"/>
      <c r="X125"/>
      <c r="Y125"/>
      <c r="Z125" s="1"/>
      <c r="AA125" s="1"/>
      <c r="AB125" s="1"/>
      <c r="AC125" s="1"/>
      <c r="AD125"/>
    </row>
    <row r="126" spans="1:30" x14ac:dyDescent="0.25">
      <c r="A126" s="1"/>
      <c r="B126" s="1"/>
      <c r="C126" s="1"/>
      <c r="D126"/>
      <c r="E126" s="1"/>
      <c r="F126" s="1"/>
      <c r="G126"/>
      <c r="H126"/>
      <c r="I126" s="1"/>
      <c r="J126"/>
      <c r="K126"/>
      <c r="L126"/>
      <c r="M126" s="2"/>
      <c r="N126" s="3"/>
      <c r="O126"/>
      <c r="P126"/>
      <c r="Q126"/>
      <c r="R126"/>
      <c r="S126"/>
      <c r="T126"/>
      <c r="U126" s="1"/>
      <c r="V126"/>
      <c r="W126" s="1"/>
      <c r="X126"/>
      <c r="Y126"/>
      <c r="Z126" s="1"/>
      <c r="AA126" s="1"/>
      <c r="AB126" s="1"/>
      <c r="AC126" s="1"/>
      <c r="AD126"/>
    </row>
    <row r="127" spans="1:30" x14ac:dyDescent="0.25">
      <c r="A127" s="1"/>
      <c r="B127" s="1"/>
      <c r="C127" s="1"/>
      <c r="D127"/>
      <c r="E127" s="1"/>
      <c r="F127" s="1"/>
      <c r="G127"/>
      <c r="H127"/>
      <c r="I127" s="1"/>
      <c r="J127"/>
      <c r="K127"/>
      <c r="L127"/>
      <c r="M127" s="2"/>
      <c r="N127" s="3"/>
      <c r="O127"/>
      <c r="P127"/>
      <c r="Q127"/>
      <c r="R127"/>
      <c r="S127"/>
      <c r="T127"/>
      <c r="U127" s="1"/>
      <c r="V127"/>
      <c r="W127" s="1"/>
      <c r="X127"/>
      <c r="Y127"/>
      <c r="Z127" s="1"/>
      <c r="AA127" s="1"/>
      <c r="AB127" s="1"/>
      <c r="AC127" s="1"/>
      <c r="AD127"/>
    </row>
    <row r="128" spans="1:30" x14ac:dyDescent="0.25">
      <c r="A128" s="1"/>
      <c r="B128" s="1"/>
      <c r="C128" s="1"/>
      <c r="D128"/>
      <c r="E128" s="1"/>
      <c r="F128" s="1"/>
      <c r="G128"/>
      <c r="H128"/>
      <c r="I128" s="1"/>
      <c r="J128"/>
      <c r="K128"/>
      <c r="L128"/>
      <c r="M128" s="2"/>
      <c r="N128" s="3"/>
      <c r="O128"/>
      <c r="P128"/>
      <c r="Q128"/>
      <c r="R128"/>
      <c r="S128"/>
      <c r="T128"/>
      <c r="U128" s="1"/>
      <c r="V128"/>
      <c r="W128" s="1"/>
      <c r="X128"/>
      <c r="Y128"/>
      <c r="Z128" s="1"/>
      <c r="AA128" s="1"/>
      <c r="AB128" s="1"/>
      <c r="AC128" s="1"/>
      <c r="AD128"/>
    </row>
    <row r="129" spans="1:30" x14ac:dyDescent="0.25">
      <c r="A129" s="1"/>
      <c r="B129" s="1"/>
      <c r="C129" s="1"/>
      <c r="D129"/>
      <c r="E129" s="1"/>
      <c r="F129" s="1"/>
      <c r="G129"/>
      <c r="H129"/>
      <c r="I129" s="1"/>
      <c r="J129"/>
      <c r="K129"/>
      <c r="L129"/>
      <c r="M129" s="2"/>
      <c r="N129" s="3"/>
      <c r="O129"/>
      <c r="P129"/>
      <c r="Q129"/>
      <c r="R129"/>
      <c r="S129"/>
      <c r="T129"/>
      <c r="U129" s="1"/>
      <c r="V129"/>
      <c r="W129" s="1"/>
      <c r="X129"/>
      <c r="Y129"/>
      <c r="Z129" s="1"/>
      <c r="AA129" s="1"/>
      <c r="AB129" s="1"/>
      <c r="AC129" s="1"/>
      <c r="AD129"/>
    </row>
    <row r="130" spans="1:30" x14ac:dyDescent="0.25">
      <c r="A130" s="1"/>
      <c r="B130" s="1"/>
      <c r="C130" s="1"/>
      <c r="D130"/>
      <c r="E130" s="1"/>
      <c r="F130" s="1"/>
      <c r="G130"/>
      <c r="H130"/>
      <c r="I130" s="1"/>
      <c r="J130"/>
      <c r="K130"/>
      <c r="L130"/>
      <c r="M130" s="2"/>
      <c r="N130" s="3"/>
      <c r="O130"/>
      <c r="P130"/>
      <c r="Q130"/>
      <c r="R130"/>
      <c r="S130"/>
      <c r="T130"/>
      <c r="U130" s="1"/>
      <c r="V130"/>
      <c r="W130" s="1"/>
      <c r="X130"/>
      <c r="Y130"/>
      <c r="Z130" s="1"/>
      <c r="AA130" s="1"/>
      <c r="AB130" s="1"/>
      <c r="AC130" s="1"/>
      <c r="AD130"/>
    </row>
    <row r="131" spans="1:30" x14ac:dyDescent="0.25">
      <c r="A131" s="1"/>
      <c r="B131" s="1"/>
      <c r="C131" s="1"/>
      <c r="D131"/>
      <c r="E131" s="1"/>
      <c r="F131" s="1"/>
      <c r="G131"/>
      <c r="H131"/>
      <c r="I131" s="1"/>
      <c r="J131"/>
      <c r="K131"/>
      <c r="L131"/>
      <c r="M131" s="2"/>
      <c r="N131" s="3"/>
      <c r="O131"/>
      <c r="P131"/>
      <c r="Q131"/>
      <c r="R131"/>
      <c r="S131"/>
      <c r="T131"/>
      <c r="U131" s="1"/>
      <c r="V131"/>
      <c r="W131" s="1"/>
      <c r="X131"/>
      <c r="Y131"/>
      <c r="Z131" s="1"/>
      <c r="AA131" s="1"/>
      <c r="AB131" s="1"/>
      <c r="AC131" s="1"/>
      <c r="AD131"/>
    </row>
    <row r="132" spans="1:30" x14ac:dyDescent="0.25">
      <c r="A132" s="1"/>
      <c r="B132" s="1"/>
      <c r="C132" s="1"/>
      <c r="D132"/>
      <c r="E132" s="1"/>
      <c r="F132" s="1"/>
      <c r="G132"/>
      <c r="H132"/>
      <c r="I132" s="1"/>
      <c r="J132"/>
      <c r="K132"/>
      <c r="L132"/>
      <c r="M132" s="2"/>
      <c r="N132" s="3"/>
      <c r="O132"/>
      <c r="P132"/>
      <c r="Q132"/>
      <c r="R132"/>
      <c r="S132"/>
      <c r="T132"/>
      <c r="U132" s="1"/>
      <c r="V132"/>
      <c r="W132" s="1"/>
      <c r="X132"/>
      <c r="Y132"/>
      <c r="Z132" s="1"/>
      <c r="AA132" s="1"/>
      <c r="AB132" s="1"/>
      <c r="AC132" s="1"/>
      <c r="AD132"/>
    </row>
    <row r="133" spans="1:30" x14ac:dyDescent="0.25">
      <c r="A133" s="1"/>
      <c r="B133" s="1"/>
      <c r="C133" s="1"/>
      <c r="D133"/>
      <c r="E133" s="1"/>
      <c r="F133" s="1"/>
      <c r="G133"/>
      <c r="H133"/>
      <c r="I133" s="1"/>
      <c r="J133"/>
      <c r="K133"/>
      <c r="L133"/>
      <c r="M133" s="2"/>
      <c r="N133" s="3"/>
      <c r="O133"/>
      <c r="P133"/>
      <c r="Q133"/>
      <c r="R133"/>
      <c r="S133"/>
      <c r="T133"/>
      <c r="U133" s="1"/>
      <c r="V133"/>
      <c r="W133" s="1"/>
      <c r="X133"/>
      <c r="Y133"/>
      <c r="Z133" s="1"/>
      <c r="AA133" s="1"/>
      <c r="AB133" s="1"/>
      <c r="AC133" s="1"/>
      <c r="AD133"/>
    </row>
    <row r="134" spans="1:30" x14ac:dyDescent="0.25">
      <c r="A134" s="1"/>
      <c r="B134" s="1"/>
      <c r="C134" s="1"/>
      <c r="D134"/>
      <c r="E134" s="1"/>
      <c r="F134" s="1"/>
      <c r="G134"/>
      <c r="H134"/>
      <c r="I134" s="1"/>
      <c r="J134"/>
      <c r="K134"/>
      <c r="L134"/>
      <c r="M134" s="2"/>
      <c r="N134" s="3"/>
      <c r="O134"/>
      <c r="P134"/>
      <c r="Q134"/>
      <c r="R134"/>
      <c r="S134"/>
      <c r="T134"/>
      <c r="U134" s="1"/>
      <c r="V134"/>
      <c r="W134" s="1"/>
      <c r="X134"/>
      <c r="Y134"/>
      <c r="Z134" s="1"/>
      <c r="AA134" s="1"/>
      <c r="AB134" s="1"/>
      <c r="AC134" s="1"/>
      <c r="AD134"/>
    </row>
    <row r="135" spans="1:30" x14ac:dyDescent="0.25">
      <c r="A135" s="1"/>
      <c r="B135" s="1"/>
      <c r="C135" s="1"/>
      <c r="D135"/>
      <c r="E135" s="1"/>
      <c r="F135" s="1"/>
      <c r="G135"/>
      <c r="H135"/>
      <c r="I135" s="1"/>
      <c r="J135"/>
      <c r="K135"/>
      <c r="L135"/>
      <c r="M135" s="2"/>
      <c r="N135" s="3"/>
      <c r="O135"/>
      <c r="P135"/>
      <c r="Q135"/>
      <c r="R135"/>
      <c r="S135"/>
      <c r="T135"/>
      <c r="U135" s="1"/>
      <c r="V135"/>
      <c r="W135" s="1"/>
      <c r="X135"/>
      <c r="Y135"/>
      <c r="Z135" s="1"/>
      <c r="AA135" s="1"/>
      <c r="AB135" s="1"/>
      <c r="AC135" s="1"/>
      <c r="AD135"/>
    </row>
    <row r="136" spans="1:30" x14ac:dyDescent="0.25">
      <c r="A136" s="1"/>
      <c r="B136" s="1"/>
      <c r="C136" s="1"/>
      <c r="D136"/>
      <c r="E136" s="1"/>
      <c r="F136" s="1"/>
      <c r="G136"/>
      <c r="H136"/>
      <c r="I136" s="1"/>
      <c r="J136"/>
      <c r="K136"/>
      <c r="L136"/>
      <c r="M136" s="2"/>
      <c r="N136" s="3"/>
      <c r="O136"/>
      <c r="P136"/>
      <c r="Q136"/>
      <c r="R136"/>
      <c r="S136"/>
      <c r="T136"/>
      <c r="U136" s="1"/>
      <c r="V136"/>
      <c r="W136" s="1"/>
      <c r="X136"/>
      <c r="Y136"/>
      <c r="Z136" s="1"/>
      <c r="AA136" s="1"/>
      <c r="AB136" s="1"/>
      <c r="AC136" s="1"/>
      <c r="AD136"/>
    </row>
    <row r="137" spans="1:30" x14ac:dyDescent="0.25">
      <c r="A137" s="1"/>
      <c r="B137" s="1"/>
      <c r="C137" s="1"/>
      <c r="D137"/>
      <c r="E137" s="1"/>
      <c r="F137" s="1"/>
      <c r="G137"/>
      <c r="H137"/>
      <c r="I137" s="1"/>
      <c r="J137"/>
      <c r="K137"/>
      <c r="L137"/>
      <c r="M137" s="2"/>
      <c r="N137" s="3"/>
      <c r="O137"/>
      <c r="P137"/>
      <c r="Q137"/>
      <c r="R137"/>
      <c r="S137"/>
      <c r="T137"/>
      <c r="U137" s="1"/>
      <c r="V137"/>
      <c r="W137" s="1"/>
      <c r="X137"/>
      <c r="Y137"/>
      <c r="Z137" s="1"/>
      <c r="AA137" s="1"/>
      <c r="AB137" s="1"/>
      <c r="AC137" s="1"/>
      <c r="AD137"/>
    </row>
    <row r="138" spans="1:30" x14ac:dyDescent="0.25">
      <c r="A138" s="1"/>
      <c r="B138" s="1"/>
      <c r="C138" s="1"/>
      <c r="D138"/>
      <c r="E138" s="1"/>
      <c r="F138" s="1"/>
      <c r="G138"/>
      <c r="H138"/>
      <c r="I138" s="1"/>
      <c r="J138"/>
      <c r="K138"/>
      <c r="L138"/>
      <c r="M138" s="2"/>
      <c r="N138" s="3"/>
      <c r="O138"/>
      <c r="P138"/>
      <c r="Q138"/>
      <c r="R138"/>
      <c r="S138"/>
      <c r="T138"/>
      <c r="U138" s="1"/>
      <c r="V138"/>
      <c r="W138" s="1"/>
      <c r="X138"/>
      <c r="Y138"/>
      <c r="Z138" s="1"/>
      <c r="AA138" s="1"/>
      <c r="AB138" s="1"/>
      <c r="AC138" s="1"/>
      <c r="AD138"/>
    </row>
    <row r="139" spans="1:30" x14ac:dyDescent="0.25">
      <c r="A139" s="1"/>
      <c r="B139" s="1"/>
      <c r="C139" s="1"/>
      <c r="D139"/>
      <c r="E139" s="1"/>
      <c r="F139" s="1"/>
      <c r="G139"/>
      <c r="H139"/>
      <c r="I139" s="1"/>
      <c r="J139"/>
      <c r="K139"/>
      <c r="L139"/>
      <c r="M139" s="2"/>
      <c r="N139" s="3"/>
      <c r="O139"/>
      <c r="P139"/>
      <c r="Q139"/>
      <c r="R139"/>
      <c r="S139"/>
      <c r="T139"/>
      <c r="U139" s="1"/>
      <c r="V139"/>
      <c r="W139" s="1"/>
      <c r="X139"/>
      <c r="Y139"/>
      <c r="Z139" s="1"/>
      <c r="AA139" s="1"/>
      <c r="AB139" s="1"/>
      <c r="AC139" s="1"/>
      <c r="AD139"/>
    </row>
    <row r="140" spans="1:30" x14ac:dyDescent="0.25">
      <c r="A140" s="1"/>
      <c r="B140" s="1"/>
      <c r="C140" s="1"/>
      <c r="D140"/>
      <c r="E140" s="1"/>
      <c r="F140" s="1"/>
      <c r="G140"/>
      <c r="H140"/>
      <c r="I140" s="1"/>
      <c r="J140"/>
      <c r="K140"/>
      <c r="L140"/>
      <c r="M140" s="2"/>
      <c r="N140" s="3"/>
      <c r="O140"/>
      <c r="P140"/>
      <c r="Q140"/>
      <c r="R140"/>
      <c r="S140"/>
      <c r="T140"/>
      <c r="U140" s="1"/>
      <c r="V140"/>
      <c r="W140" s="1"/>
      <c r="X140"/>
      <c r="Y140"/>
      <c r="Z140" s="1"/>
      <c r="AA140" s="1"/>
      <c r="AB140" s="1"/>
      <c r="AC140" s="1"/>
      <c r="AD140"/>
    </row>
    <row r="141" spans="1:30" x14ac:dyDescent="0.25">
      <c r="A141" s="1"/>
      <c r="B141" s="1"/>
      <c r="C141" s="1"/>
      <c r="D141"/>
      <c r="E141" s="1"/>
      <c r="F141" s="1"/>
      <c r="G141"/>
      <c r="H141"/>
      <c r="I141" s="1"/>
      <c r="J141"/>
      <c r="K141"/>
      <c r="L141"/>
      <c r="M141" s="2"/>
      <c r="N141" s="3"/>
      <c r="O141"/>
      <c r="P141"/>
      <c r="Q141"/>
      <c r="R141"/>
      <c r="S141"/>
      <c r="T141"/>
      <c r="U141" s="1"/>
      <c r="V141"/>
      <c r="W141" s="1"/>
      <c r="X141"/>
      <c r="Y141"/>
      <c r="Z141" s="1"/>
      <c r="AA141" s="1"/>
      <c r="AB141" s="1"/>
      <c r="AC141" s="1"/>
      <c r="AD141"/>
    </row>
    <row r="142" spans="1:30" x14ac:dyDescent="0.25">
      <c r="A142" s="1"/>
      <c r="B142" s="1"/>
      <c r="C142" s="1"/>
      <c r="D142"/>
      <c r="E142" s="1"/>
      <c r="F142" s="1"/>
      <c r="G142"/>
      <c r="H142"/>
      <c r="I142" s="1"/>
      <c r="J142"/>
      <c r="K142"/>
      <c r="L142"/>
      <c r="M142" s="2"/>
      <c r="N142" s="3"/>
      <c r="O142"/>
      <c r="P142"/>
      <c r="Q142"/>
      <c r="R142"/>
      <c r="S142"/>
      <c r="T142"/>
      <c r="U142" s="1"/>
      <c r="V142"/>
      <c r="W142" s="1"/>
      <c r="X142"/>
      <c r="Y142"/>
      <c r="Z142" s="1"/>
      <c r="AA142" s="1"/>
      <c r="AB142" s="1"/>
      <c r="AC142" s="1"/>
      <c r="AD142"/>
    </row>
    <row r="143" spans="1:30" x14ac:dyDescent="0.25">
      <c r="A143" s="1"/>
      <c r="B143" s="1"/>
      <c r="C143" s="1"/>
      <c r="D143"/>
      <c r="E143" s="1"/>
      <c r="F143" s="1"/>
      <c r="G143"/>
      <c r="H143"/>
      <c r="I143" s="1"/>
      <c r="J143"/>
      <c r="K143"/>
      <c r="L143"/>
      <c r="M143" s="2"/>
      <c r="N143" s="3"/>
      <c r="O143"/>
      <c r="P143"/>
      <c r="Q143"/>
      <c r="R143"/>
      <c r="S143"/>
      <c r="T143"/>
      <c r="U143" s="1"/>
      <c r="V143"/>
      <c r="W143" s="1"/>
      <c r="X143"/>
      <c r="Y143"/>
      <c r="Z143" s="1"/>
      <c r="AA143" s="1"/>
      <c r="AB143" s="1"/>
      <c r="AC143" s="1"/>
      <c r="AD143"/>
    </row>
    <row r="144" spans="1:30" x14ac:dyDescent="0.25">
      <c r="A144" s="1"/>
      <c r="B144" s="1"/>
      <c r="C144" s="1"/>
      <c r="D144"/>
      <c r="E144" s="1"/>
      <c r="F144" s="1"/>
      <c r="G144"/>
      <c r="H144"/>
      <c r="I144" s="1"/>
      <c r="J144"/>
      <c r="K144"/>
      <c r="L144"/>
      <c r="M144" s="2"/>
      <c r="N144" s="3"/>
      <c r="O144"/>
      <c r="P144"/>
      <c r="Q144"/>
      <c r="R144"/>
      <c r="S144"/>
      <c r="T144"/>
      <c r="U144" s="1"/>
      <c r="V144"/>
      <c r="W144" s="1"/>
      <c r="X144"/>
      <c r="Y144"/>
      <c r="Z144" s="1"/>
      <c r="AA144" s="1"/>
      <c r="AB144" s="1"/>
      <c r="AC144" s="1"/>
      <c r="AD144"/>
    </row>
    <row r="145" spans="1:30" x14ac:dyDescent="0.25">
      <c r="A145" s="1"/>
      <c r="B145" s="1"/>
      <c r="C145" s="1"/>
      <c r="D145"/>
      <c r="E145" s="1"/>
      <c r="F145" s="1"/>
      <c r="G145"/>
      <c r="H145"/>
      <c r="I145" s="1"/>
      <c r="J145"/>
      <c r="K145"/>
      <c r="L145"/>
      <c r="M145" s="2"/>
      <c r="N145" s="3"/>
      <c r="O145"/>
      <c r="P145"/>
      <c r="Q145"/>
      <c r="R145"/>
      <c r="S145"/>
      <c r="T145"/>
      <c r="U145" s="1"/>
      <c r="V145"/>
      <c r="W145" s="1"/>
      <c r="X145"/>
      <c r="Y145"/>
      <c r="Z145" s="1"/>
      <c r="AA145" s="1"/>
      <c r="AB145" s="1"/>
      <c r="AC145" s="1"/>
      <c r="AD145"/>
    </row>
    <row r="146" spans="1:30" x14ac:dyDescent="0.25">
      <c r="A146" s="1"/>
      <c r="B146" s="1"/>
      <c r="C146" s="1"/>
      <c r="D146"/>
      <c r="E146" s="1"/>
      <c r="F146" s="1"/>
      <c r="G146"/>
      <c r="H146"/>
      <c r="I146" s="1"/>
      <c r="J146"/>
      <c r="K146"/>
      <c r="L146"/>
      <c r="M146" s="2"/>
      <c r="N146" s="3"/>
      <c r="O146"/>
      <c r="P146"/>
      <c r="Q146"/>
      <c r="R146"/>
      <c r="S146"/>
      <c r="T146"/>
      <c r="U146" s="1"/>
      <c r="V146"/>
      <c r="W146" s="1"/>
      <c r="X146"/>
      <c r="Y146"/>
      <c r="Z146" s="1"/>
      <c r="AA146" s="1"/>
      <c r="AB146" s="1"/>
      <c r="AC146" s="1"/>
      <c r="AD146"/>
    </row>
    <row r="147" spans="1:30" x14ac:dyDescent="0.25">
      <c r="A147" s="1"/>
      <c r="B147" s="1"/>
      <c r="C147" s="1"/>
      <c r="D147"/>
      <c r="E147" s="1"/>
      <c r="F147" s="1"/>
      <c r="G147"/>
      <c r="H147"/>
      <c r="I147" s="1"/>
      <c r="J147"/>
      <c r="K147"/>
      <c r="L147"/>
      <c r="M147" s="2"/>
      <c r="N147" s="3"/>
      <c r="O147"/>
      <c r="P147"/>
      <c r="Q147"/>
      <c r="R147"/>
      <c r="S147"/>
      <c r="T147"/>
      <c r="U147" s="1"/>
      <c r="V147"/>
      <c r="W147" s="1"/>
      <c r="X147"/>
      <c r="Y147"/>
      <c r="Z147" s="1"/>
      <c r="AA147" s="1"/>
      <c r="AB147" s="1"/>
      <c r="AC147" s="1"/>
      <c r="AD147"/>
    </row>
    <row r="148" spans="1:30" x14ac:dyDescent="0.25">
      <c r="A148" s="1"/>
      <c r="B148" s="1"/>
      <c r="C148" s="1"/>
      <c r="D148"/>
      <c r="E148" s="1"/>
      <c r="F148" s="1"/>
      <c r="G148"/>
      <c r="H148"/>
      <c r="I148" s="1"/>
      <c r="J148"/>
      <c r="K148"/>
      <c r="L148"/>
      <c r="M148" s="2"/>
      <c r="N148" s="3"/>
      <c r="O148"/>
      <c r="P148"/>
      <c r="Q148"/>
      <c r="R148"/>
      <c r="S148"/>
      <c r="T148"/>
      <c r="U148" s="1"/>
      <c r="V148"/>
      <c r="W148" s="1"/>
      <c r="X148"/>
      <c r="Y148"/>
      <c r="Z148" s="1"/>
      <c r="AA148" s="1"/>
      <c r="AB148" s="1"/>
      <c r="AC148" s="1"/>
      <c r="AD148"/>
    </row>
    <row r="149" spans="1:30" x14ac:dyDescent="0.25">
      <c r="A149" s="1"/>
      <c r="B149" s="1"/>
      <c r="C149" s="1"/>
      <c r="D149"/>
      <c r="E149" s="1"/>
      <c r="F149" s="1"/>
      <c r="G149"/>
      <c r="H149"/>
      <c r="I149" s="1"/>
      <c r="J149"/>
      <c r="K149"/>
      <c r="L149"/>
      <c r="M149" s="2"/>
      <c r="N149" s="3"/>
      <c r="O149"/>
      <c r="P149"/>
      <c r="Q149"/>
      <c r="R149"/>
      <c r="S149"/>
      <c r="T149"/>
      <c r="U149" s="1"/>
      <c r="V149"/>
      <c r="W149" s="1"/>
      <c r="X149"/>
      <c r="Y149"/>
      <c r="Z149" s="1"/>
      <c r="AA149" s="1"/>
      <c r="AB149" s="1"/>
      <c r="AC149" s="1"/>
      <c r="AD149"/>
    </row>
    <row r="150" spans="1:30" x14ac:dyDescent="0.25">
      <c r="A150" s="1"/>
      <c r="B150" s="1"/>
      <c r="C150" s="1"/>
      <c r="D150"/>
      <c r="E150" s="1"/>
      <c r="F150" s="1"/>
      <c r="G150"/>
      <c r="H150"/>
      <c r="I150" s="1"/>
      <c r="J150"/>
      <c r="K150"/>
      <c r="L150"/>
      <c r="M150" s="2"/>
      <c r="N150" s="3"/>
      <c r="O150"/>
      <c r="P150"/>
      <c r="Q150"/>
      <c r="R150"/>
      <c r="S150"/>
      <c r="T150"/>
      <c r="U150" s="1"/>
      <c r="V150"/>
      <c r="W150" s="1"/>
      <c r="X150"/>
      <c r="Y150"/>
      <c r="Z150" s="1"/>
      <c r="AA150" s="1"/>
      <c r="AB150" s="1"/>
      <c r="AC150" s="1"/>
      <c r="AD150"/>
    </row>
    <row r="151" spans="1:30" x14ac:dyDescent="0.25">
      <c r="A151" s="1"/>
      <c r="B151" s="1"/>
      <c r="C151" s="1"/>
      <c r="D151"/>
      <c r="E151" s="1"/>
      <c r="F151" s="1"/>
      <c r="G151"/>
      <c r="H151"/>
      <c r="I151" s="1"/>
      <c r="J151"/>
      <c r="K151"/>
      <c r="L151"/>
      <c r="M151" s="2"/>
      <c r="N151" s="3"/>
      <c r="O151"/>
      <c r="P151"/>
      <c r="Q151"/>
      <c r="R151"/>
      <c r="S151"/>
      <c r="T151"/>
      <c r="U151" s="1"/>
      <c r="V151"/>
      <c r="W151" s="1"/>
      <c r="X151"/>
      <c r="Y151"/>
      <c r="Z151" s="1"/>
      <c r="AA151" s="1"/>
      <c r="AB151" s="1"/>
      <c r="AC151" s="1"/>
      <c r="AD151"/>
    </row>
    <row r="152" spans="1:30" x14ac:dyDescent="0.25">
      <c r="A152" s="1"/>
      <c r="B152" s="1"/>
      <c r="C152" s="1"/>
      <c r="D152"/>
      <c r="E152" s="1"/>
      <c r="F152" s="1"/>
      <c r="G152"/>
      <c r="H152"/>
      <c r="I152" s="1"/>
      <c r="J152"/>
      <c r="K152"/>
      <c r="L152"/>
      <c r="M152" s="2"/>
      <c r="N152" s="3"/>
      <c r="O152"/>
      <c r="P152"/>
      <c r="Q152"/>
      <c r="R152"/>
      <c r="S152"/>
      <c r="T152"/>
      <c r="U152" s="1"/>
      <c r="V152"/>
      <c r="W152" s="1"/>
      <c r="X152"/>
      <c r="Y152"/>
      <c r="Z152" s="1"/>
      <c r="AA152" s="1"/>
      <c r="AB152" s="1"/>
      <c r="AC152" s="1"/>
      <c r="AD152"/>
    </row>
    <row r="153" spans="1:30" x14ac:dyDescent="0.25">
      <c r="A153" s="1"/>
      <c r="B153" s="1"/>
      <c r="C153" s="1"/>
      <c r="D153"/>
      <c r="E153" s="1"/>
      <c r="F153" s="1"/>
      <c r="G153"/>
      <c r="H153"/>
      <c r="I153" s="1"/>
      <c r="J153"/>
      <c r="K153"/>
      <c r="L153"/>
      <c r="M153" s="2"/>
      <c r="N153" s="3"/>
      <c r="O153"/>
      <c r="P153"/>
      <c r="Q153"/>
      <c r="R153"/>
      <c r="S153"/>
      <c r="T153"/>
      <c r="U153" s="1"/>
      <c r="V153"/>
      <c r="W153" s="1"/>
      <c r="X153"/>
      <c r="Y153"/>
      <c r="Z153" s="1"/>
      <c r="AA153" s="1"/>
      <c r="AB153" s="1"/>
      <c r="AC153" s="1"/>
      <c r="AD153"/>
    </row>
    <row r="154" spans="1:30" x14ac:dyDescent="0.25">
      <c r="A154" s="1"/>
      <c r="B154" s="1"/>
      <c r="C154" s="1"/>
      <c r="D154"/>
      <c r="E154" s="1"/>
      <c r="F154" s="1"/>
      <c r="G154"/>
      <c r="H154"/>
      <c r="I154" s="1"/>
      <c r="J154"/>
      <c r="K154"/>
      <c r="L154"/>
      <c r="M154" s="2"/>
      <c r="N154" s="3"/>
      <c r="O154"/>
      <c r="P154"/>
      <c r="Q154"/>
      <c r="R154"/>
      <c r="S154"/>
      <c r="T154"/>
      <c r="U154" s="1"/>
      <c r="V154"/>
      <c r="W154" s="1"/>
      <c r="X154"/>
      <c r="Y154"/>
      <c r="Z154" s="1"/>
      <c r="AA154" s="1"/>
      <c r="AB154" s="1"/>
      <c r="AC154" s="1"/>
      <c r="AD154"/>
    </row>
    <row r="155" spans="1:30" x14ac:dyDescent="0.25">
      <c r="A155" s="1"/>
      <c r="B155" s="1"/>
      <c r="C155" s="1"/>
      <c r="D155"/>
      <c r="E155" s="1"/>
      <c r="F155" s="1"/>
      <c r="G155"/>
      <c r="H155"/>
      <c r="I155" s="1"/>
      <c r="J155"/>
      <c r="K155"/>
      <c r="L155"/>
      <c r="M155" s="2"/>
      <c r="N155" s="3"/>
      <c r="O155"/>
      <c r="P155"/>
      <c r="Q155"/>
      <c r="R155"/>
      <c r="S155"/>
      <c r="T155"/>
      <c r="U155" s="1"/>
      <c r="V155"/>
      <c r="W155" s="1"/>
      <c r="X155"/>
      <c r="Y155"/>
      <c r="Z155" s="1"/>
      <c r="AA155" s="1"/>
      <c r="AB155" s="1"/>
      <c r="AC155" s="1"/>
      <c r="AD155"/>
    </row>
    <row r="156" spans="1:30" x14ac:dyDescent="0.25">
      <c r="A156" s="1"/>
      <c r="B156" s="1"/>
      <c r="C156" s="1"/>
      <c r="D156"/>
      <c r="E156" s="1"/>
      <c r="F156" s="1"/>
      <c r="G156"/>
      <c r="H156"/>
      <c r="I156" s="1"/>
      <c r="J156"/>
      <c r="K156"/>
      <c r="L156"/>
      <c r="M156" s="2"/>
      <c r="N156" s="3"/>
      <c r="O156"/>
      <c r="P156"/>
      <c r="Q156"/>
      <c r="R156"/>
      <c r="S156"/>
      <c r="T156"/>
      <c r="U156" s="1"/>
      <c r="V156"/>
      <c r="W156" s="1"/>
      <c r="X156"/>
      <c r="Y156"/>
      <c r="Z156" s="1"/>
      <c r="AA156" s="1"/>
      <c r="AB156" s="1"/>
      <c r="AC156" s="1"/>
      <c r="AD156"/>
    </row>
    <row r="157" spans="1:30" x14ac:dyDescent="0.25">
      <c r="A157" s="1"/>
      <c r="B157" s="1"/>
      <c r="C157" s="1"/>
      <c r="D157"/>
      <c r="E157" s="1"/>
      <c r="F157" s="1"/>
      <c r="G157"/>
      <c r="H157"/>
      <c r="I157" s="1"/>
      <c r="J157"/>
      <c r="K157"/>
      <c r="L157"/>
      <c r="M157" s="2"/>
      <c r="N157" s="3"/>
      <c r="O157"/>
      <c r="P157"/>
      <c r="Q157"/>
      <c r="R157"/>
      <c r="S157"/>
      <c r="T157"/>
      <c r="U157" s="1"/>
      <c r="V157"/>
      <c r="W157" s="1"/>
      <c r="X157"/>
      <c r="Y157"/>
      <c r="Z157" s="1"/>
      <c r="AA157" s="1"/>
      <c r="AB157" s="1"/>
      <c r="AC157" s="1"/>
      <c r="AD157"/>
    </row>
    <row r="158" spans="1:30" x14ac:dyDescent="0.25">
      <c r="A158" s="1"/>
      <c r="B158" s="1"/>
      <c r="C158" s="1"/>
      <c r="D158"/>
      <c r="E158" s="1"/>
      <c r="F158" s="1"/>
      <c r="G158"/>
      <c r="H158"/>
      <c r="I158" s="1"/>
      <c r="J158"/>
      <c r="K158"/>
      <c r="L158"/>
      <c r="M158" s="2"/>
      <c r="N158" s="3"/>
      <c r="O158"/>
      <c r="P158"/>
      <c r="Q158"/>
      <c r="R158"/>
      <c r="S158"/>
      <c r="T158"/>
      <c r="U158" s="1"/>
      <c r="V158"/>
      <c r="W158" s="1"/>
      <c r="X158"/>
      <c r="Y158"/>
      <c r="Z158" s="1"/>
      <c r="AA158" s="1"/>
      <c r="AB158" s="1"/>
      <c r="AC158" s="1"/>
      <c r="AD158"/>
    </row>
    <row r="159" spans="1:30" x14ac:dyDescent="0.25">
      <c r="A159" s="1"/>
      <c r="B159" s="1"/>
      <c r="C159" s="1"/>
      <c r="D159"/>
      <c r="E159" s="1"/>
      <c r="F159" s="1"/>
      <c r="G159"/>
      <c r="H159"/>
      <c r="I159" s="1"/>
      <c r="J159"/>
      <c r="K159"/>
      <c r="L159"/>
      <c r="M159" s="2"/>
      <c r="N159" s="3"/>
      <c r="O159"/>
      <c r="P159"/>
      <c r="Q159"/>
      <c r="R159"/>
      <c r="S159"/>
      <c r="T159"/>
      <c r="U159" s="1"/>
      <c r="V159"/>
      <c r="W159" s="1"/>
      <c r="X159"/>
      <c r="Y159"/>
      <c r="Z159" s="1"/>
      <c r="AA159" s="1"/>
      <c r="AB159" s="1"/>
      <c r="AC159" s="1"/>
      <c r="AD159"/>
    </row>
    <row r="160" spans="1:30" x14ac:dyDescent="0.25">
      <c r="A160" s="1"/>
      <c r="B160" s="1"/>
      <c r="C160" s="1"/>
      <c r="D160"/>
      <c r="E160" s="1"/>
      <c r="F160" s="1"/>
      <c r="G160"/>
      <c r="H160"/>
      <c r="I160" s="1"/>
      <c r="J160"/>
      <c r="K160"/>
      <c r="L160"/>
      <c r="M160" s="2"/>
      <c r="N160" s="3"/>
      <c r="O160"/>
      <c r="P160"/>
      <c r="Q160"/>
      <c r="R160"/>
      <c r="S160"/>
      <c r="T160"/>
      <c r="U160" s="1"/>
      <c r="V160"/>
      <c r="W160" s="1"/>
      <c r="X160"/>
      <c r="Y160"/>
      <c r="Z160" s="1"/>
      <c r="AA160" s="1"/>
      <c r="AB160" s="1"/>
      <c r="AC160" s="1"/>
      <c r="AD160"/>
    </row>
    <row r="161" spans="1:30" x14ac:dyDescent="0.25">
      <c r="A161" s="1"/>
      <c r="B161" s="1"/>
      <c r="C161" s="1"/>
      <c r="D161"/>
      <c r="E161" s="1"/>
      <c r="F161" s="1"/>
      <c r="G161"/>
      <c r="H161"/>
      <c r="I161" s="1"/>
      <c r="J161"/>
      <c r="K161"/>
      <c r="L161"/>
      <c r="M161" s="2"/>
      <c r="N161" s="3"/>
      <c r="O161"/>
      <c r="P161"/>
      <c r="Q161"/>
      <c r="R161"/>
      <c r="S161"/>
      <c r="T161"/>
      <c r="U161" s="1"/>
      <c r="V161"/>
      <c r="W161" s="1"/>
      <c r="X161"/>
      <c r="Y161"/>
      <c r="Z161" s="1"/>
      <c r="AA161" s="1"/>
      <c r="AB161" s="1"/>
      <c r="AC161" s="1"/>
      <c r="AD161"/>
    </row>
    <row r="162" spans="1:30" x14ac:dyDescent="0.25">
      <c r="A162" s="1"/>
      <c r="B162" s="1"/>
      <c r="C162" s="1"/>
      <c r="D162"/>
      <c r="E162" s="1"/>
      <c r="F162" s="1"/>
      <c r="G162"/>
      <c r="H162"/>
      <c r="I162" s="1"/>
      <c r="J162"/>
      <c r="K162"/>
      <c r="L162"/>
      <c r="M162" s="2"/>
      <c r="N162" s="3"/>
      <c r="O162"/>
      <c r="P162"/>
      <c r="Q162"/>
      <c r="R162"/>
      <c r="S162"/>
      <c r="T162"/>
      <c r="U162" s="1"/>
      <c r="V162"/>
      <c r="W162" s="1"/>
      <c r="X162"/>
      <c r="Y162"/>
      <c r="Z162" s="1"/>
      <c r="AA162" s="1"/>
      <c r="AB162" s="1"/>
      <c r="AC162" s="1"/>
      <c r="AD162"/>
    </row>
    <row r="163" spans="1:30" x14ac:dyDescent="0.25">
      <c r="A163" s="1"/>
      <c r="B163" s="1"/>
      <c r="C163" s="1"/>
      <c r="D163"/>
      <c r="E163" s="1"/>
      <c r="F163" s="1"/>
      <c r="G163"/>
      <c r="H163"/>
      <c r="I163" s="1"/>
      <c r="J163"/>
      <c r="K163"/>
      <c r="L163"/>
      <c r="M163" s="2"/>
      <c r="N163" s="3"/>
      <c r="O163"/>
      <c r="P163"/>
      <c r="Q163"/>
      <c r="R163"/>
      <c r="S163"/>
      <c r="T163"/>
      <c r="U163" s="1"/>
      <c r="V163"/>
      <c r="W163" s="1"/>
      <c r="X163"/>
      <c r="Y163"/>
      <c r="Z163" s="1"/>
      <c r="AA163" s="1"/>
      <c r="AB163" s="1"/>
      <c r="AC163" s="1"/>
      <c r="AD163"/>
    </row>
    <row r="164" spans="1:30" x14ac:dyDescent="0.25">
      <c r="A164" s="1"/>
      <c r="B164" s="1"/>
      <c r="C164" s="1"/>
      <c r="D164"/>
      <c r="E164" s="1"/>
      <c r="F164" s="1"/>
      <c r="G164"/>
      <c r="H164"/>
      <c r="I164" s="1"/>
      <c r="J164"/>
      <c r="K164"/>
      <c r="L164"/>
      <c r="M164" s="2"/>
      <c r="N164" s="3"/>
      <c r="O164"/>
      <c r="P164"/>
      <c r="Q164"/>
      <c r="R164"/>
      <c r="S164"/>
      <c r="T164"/>
      <c r="U164" s="1"/>
      <c r="V164"/>
      <c r="W164" s="1"/>
      <c r="X164"/>
      <c r="Y164"/>
      <c r="Z164" s="1"/>
      <c r="AA164" s="1"/>
      <c r="AB164" s="1"/>
      <c r="AC164" s="1"/>
      <c r="AD164"/>
    </row>
    <row r="165" spans="1:30" x14ac:dyDescent="0.25">
      <c r="A165" s="1"/>
      <c r="B165" s="1"/>
      <c r="C165" s="1"/>
      <c r="D165"/>
      <c r="E165" s="1"/>
      <c r="F165" s="1"/>
      <c r="G165"/>
      <c r="H165"/>
      <c r="I165" s="1"/>
      <c r="J165"/>
      <c r="K165"/>
      <c r="L165"/>
      <c r="M165" s="2"/>
      <c r="N165" s="3"/>
      <c r="O165"/>
      <c r="P165"/>
      <c r="Q165"/>
      <c r="R165"/>
      <c r="S165"/>
      <c r="T165"/>
      <c r="U165" s="1"/>
      <c r="V165"/>
      <c r="W165" s="1"/>
      <c r="X165"/>
      <c r="Y165"/>
      <c r="Z165" s="1"/>
      <c r="AA165" s="1"/>
      <c r="AB165" s="1"/>
      <c r="AC165" s="1"/>
      <c r="AD165"/>
    </row>
    <row r="166" spans="1:30" x14ac:dyDescent="0.25">
      <c r="A166" s="1"/>
      <c r="B166" s="1"/>
      <c r="C166" s="1"/>
      <c r="D166"/>
      <c r="E166" s="1"/>
      <c r="F166" s="1"/>
      <c r="G166"/>
      <c r="H166"/>
      <c r="I166" s="1"/>
      <c r="J166"/>
      <c r="K166"/>
      <c r="L166"/>
      <c r="M166" s="2"/>
      <c r="N166" s="3"/>
      <c r="O166"/>
      <c r="P166"/>
      <c r="Q166"/>
      <c r="R166"/>
      <c r="S166"/>
      <c r="T166"/>
      <c r="U166" s="1"/>
      <c r="V166"/>
      <c r="W166" s="1"/>
      <c r="X166"/>
      <c r="Y166"/>
      <c r="Z166" s="1"/>
      <c r="AA166" s="1"/>
      <c r="AB166" s="1"/>
      <c r="AC166" s="1"/>
      <c r="AD166"/>
    </row>
    <row r="167" spans="1:30" x14ac:dyDescent="0.25">
      <c r="A167" s="1"/>
      <c r="B167" s="1"/>
      <c r="C167" s="1"/>
      <c r="D167"/>
      <c r="E167" s="1"/>
      <c r="F167" s="1"/>
      <c r="G167"/>
      <c r="H167"/>
      <c r="I167" s="1"/>
      <c r="J167"/>
      <c r="K167"/>
      <c r="L167"/>
      <c r="M167" s="2"/>
      <c r="N167" s="3"/>
      <c r="O167"/>
      <c r="P167"/>
      <c r="Q167"/>
      <c r="R167"/>
      <c r="S167"/>
      <c r="T167"/>
      <c r="U167" s="1"/>
      <c r="V167"/>
      <c r="W167" s="1"/>
      <c r="X167"/>
      <c r="Y167"/>
      <c r="Z167" s="1"/>
      <c r="AA167" s="1"/>
      <c r="AB167" s="1"/>
      <c r="AC167" s="1"/>
      <c r="AD167"/>
    </row>
    <row r="168" spans="1:30" x14ac:dyDescent="0.25">
      <c r="A168" s="1"/>
      <c r="B168" s="1"/>
      <c r="C168" s="1"/>
      <c r="D168"/>
      <c r="E168" s="1"/>
      <c r="F168" s="1"/>
      <c r="G168"/>
      <c r="H168"/>
      <c r="I168" s="1"/>
      <c r="J168"/>
      <c r="K168"/>
      <c r="L168"/>
      <c r="M168" s="2"/>
      <c r="N168" s="3"/>
      <c r="O168"/>
      <c r="P168"/>
      <c r="Q168"/>
      <c r="R168"/>
      <c r="S168"/>
      <c r="T168"/>
      <c r="U168" s="1"/>
      <c r="V168"/>
      <c r="W168" s="1"/>
      <c r="X168"/>
      <c r="Y168"/>
      <c r="Z168" s="1"/>
      <c r="AA168" s="1"/>
      <c r="AB168" s="1"/>
      <c r="AC168" s="1"/>
      <c r="AD168"/>
    </row>
    <row r="169" spans="1:30" x14ac:dyDescent="0.25">
      <c r="A169" s="1"/>
      <c r="B169" s="1"/>
      <c r="C169" s="1"/>
      <c r="D169"/>
      <c r="E169" s="1"/>
      <c r="F169" s="1"/>
      <c r="G169"/>
      <c r="H169"/>
      <c r="I169" s="1"/>
      <c r="J169"/>
      <c r="K169"/>
      <c r="L169"/>
      <c r="M169" s="2"/>
      <c r="N169" s="3"/>
      <c r="O169"/>
      <c r="P169"/>
      <c r="Q169"/>
      <c r="R169"/>
      <c r="S169"/>
      <c r="T169"/>
      <c r="U169" s="1"/>
      <c r="V169"/>
      <c r="W169" s="1"/>
      <c r="X169"/>
      <c r="Y169"/>
      <c r="Z169" s="1"/>
      <c r="AA169" s="1"/>
      <c r="AB169" s="1"/>
      <c r="AC169" s="1"/>
      <c r="AD169"/>
    </row>
    <row r="170" spans="1:30" x14ac:dyDescent="0.25">
      <c r="A170" s="1"/>
      <c r="B170" s="1"/>
      <c r="C170" s="1"/>
      <c r="D170"/>
      <c r="E170" s="1"/>
      <c r="F170" s="1"/>
      <c r="G170"/>
      <c r="H170"/>
      <c r="I170" s="1"/>
      <c r="J170"/>
      <c r="K170"/>
      <c r="L170"/>
      <c r="M170" s="2"/>
      <c r="N170" s="3"/>
      <c r="O170"/>
      <c r="P170"/>
      <c r="Q170"/>
      <c r="R170"/>
      <c r="S170"/>
      <c r="T170"/>
      <c r="U170" s="1"/>
      <c r="V170"/>
      <c r="W170" s="1"/>
      <c r="X170"/>
      <c r="Y170"/>
      <c r="Z170" s="1"/>
      <c r="AA170" s="1"/>
      <c r="AB170" s="1"/>
      <c r="AC170" s="1"/>
      <c r="AD170"/>
    </row>
    <row r="171" spans="1:30" x14ac:dyDescent="0.25">
      <c r="A171" s="1"/>
      <c r="B171" s="1"/>
      <c r="C171" s="1"/>
      <c r="D171"/>
      <c r="E171" s="1"/>
      <c r="F171" s="1"/>
      <c r="G171"/>
      <c r="H171"/>
      <c r="I171" s="1"/>
      <c r="J171"/>
      <c r="K171"/>
      <c r="L171"/>
      <c r="M171" s="2"/>
      <c r="N171" s="3"/>
      <c r="O171"/>
      <c r="P171"/>
      <c r="Q171"/>
      <c r="R171"/>
      <c r="S171"/>
      <c r="T171"/>
      <c r="U171" s="1"/>
      <c r="V171"/>
      <c r="W171" s="1"/>
      <c r="X171"/>
      <c r="Y171"/>
      <c r="Z171" s="1"/>
      <c r="AA171" s="1"/>
      <c r="AB171" s="1"/>
      <c r="AC171" s="1"/>
      <c r="AD171"/>
    </row>
    <row r="172" spans="1:30" x14ac:dyDescent="0.25">
      <c r="A172" s="1"/>
      <c r="B172" s="1"/>
      <c r="C172" s="1"/>
      <c r="D172"/>
      <c r="E172" s="1"/>
      <c r="F172" s="1"/>
      <c r="G172"/>
      <c r="H172"/>
      <c r="I172" s="1"/>
      <c r="J172"/>
      <c r="K172"/>
      <c r="L172"/>
      <c r="M172" s="2"/>
      <c r="N172" s="3"/>
      <c r="O172"/>
      <c r="P172"/>
      <c r="Q172"/>
      <c r="R172"/>
      <c r="S172"/>
      <c r="T172"/>
      <c r="U172" s="1"/>
      <c r="V172"/>
      <c r="W172" s="1"/>
      <c r="X172"/>
      <c r="Y172"/>
      <c r="Z172" s="1"/>
      <c r="AA172" s="1"/>
      <c r="AB172" s="1"/>
      <c r="AC172" s="1"/>
      <c r="AD172"/>
    </row>
    <row r="173" spans="1:30" x14ac:dyDescent="0.25">
      <c r="A173" s="1"/>
      <c r="B173" s="1"/>
      <c r="C173" s="1"/>
      <c r="D173"/>
      <c r="E173" s="1"/>
      <c r="F173" s="1"/>
      <c r="G173"/>
      <c r="H173"/>
      <c r="I173" s="1"/>
      <c r="J173"/>
      <c r="K173"/>
      <c r="L173"/>
      <c r="M173" s="2"/>
      <c r="N173" s="3"/>
      <c r="O173"/>
      <c r="P173"/>
      <c r="Q173"/>
      <c r="R173"/>
      <c r="S173"/>
      <c r="T173"/>
      <c r="U173" s="1"/>
      <c r="V173"/>
      <c r="W173" s="1"/>
      <c r="X173"/>
      <c r="Y173"/>
      <c r="Z173" s="1"/>
      <c r="AA173" s="1"/>
      <c r="AB173" s="1"/>
      <c r="AC173" s="1"/>
      <c r="AD173"/>
    </row>
    <row r="174" spans="1:30" x14ac:dyDescent="0.25">
      <c r="A174" s="1"/>
      <c r="B174" s="1"/>
      <c r="C174" s="1"/>
      <c r="D174"/>
      <c r="E174" s="1"/>
      <c r="F174" s="1"/>
      <c r="G174"/>
      <c r="H174"/>
      <c r="I174" s="1"/>
      <c r="J174"/>
      <c r="K174"/>
      <c r="L174"/>
      <c r="M174" s="2"/>
      <c r="N174" s="3"/>
      <c r="O174"/>
      <c r="P174"/>
      <c r="Q174"/>
      <c r="R174"/>
      <c r="S174"/>
      <c r="T174"/>
      <c r="U174" s="1"/>
      <c r="V174"/>
      <c r="W174" s="1"/>
      <c r="X174"/>
      <c r="Y174"/>
      <c r="Z174" s="1"/>
      <c r="AA174" s="1"/>
      <c r="AB174" s="1"/>
      <c r="AC174" s="1"/>
      <c r="AD174"/>
    </row>
    <row r="175" spans="1:30" x14ac:dyDescent="0.25">
      <c r="A175" s="1"/>
      <c r="B175" s="1"/>
      <c r="C175" s="1"/>
      <c r="D175"/>
      <c r="E175" s="1"/>
      <c r="F175" s="1"/>
      <c r="G175"/>
      <c r="H175"/>
      <c r="I175" s="1"/>
      <c r="J175"/>
      <c r="K175"/>
      <c r="L175"/>
      <c r="M175" s="2"/>
      <c r="N175" s="3"/>
      <c r="O175"/>
      <c r="P175"/>
      <c r="Q175"/>
      <c r="R175"/>
      <c r="S175"/>
      <c r="T175"/>
      <c r="U175" s="1"/>
      <c r="V175"/>
      <c r="W175" s="1"/>
      <c r="X175"/>
      <c r="Y175"/>
      <c r="Z175" s="1"/>
      <c r="AA175" s="1"/>
      <c r="AB175" s="1"/>
      <c r="AC175" s="1"/>
      <c r="AD175"/>
    </row>
    <row r="176" spans="1:30" x14ac:dyDescent="0.25">
      <c r="A176" s="1"/>
      <c r="B176" s="1"/>
      <c r="C176" s="1"/>
      <c r="D176"/>
      <c r="E176" s="1"/>
      <c r="F176" s="1"/>
      <c r="G176"/>
      <c r="H176"/>
      <c r="I176" s="1"/>
      <c r="J176"/>
      <c r="K176"/>
      <c r="L176"/>
      <c r="M176" s="2"/>
      <c r="N176" s="3"/>
      <c r="O176"/>
      <c r="P176"/>
      <c r="Q176"/>
      <c r="R176"/>
      <c r="S176"/>
      <c r="T176"/>
      <c r="U176" s="1"/>
      <c r="V176"/>
      <c r="W176" s="1"/>
      <c r="X176"/>
      <c r="Y176"/>
      <c r="Z176" s="1"/>
      <c r="AA176" s="1"/>
      <c r="AB176" s="1"/>
      <c r="AC176" s="1"/>
      <c r="AD176"/>
    </row>
    <row r="177" spans="1:30" x14ac:dyDescent="0.25">
      <c r="A177" s="1"/>
      <c r="B177" s="1"/>
      <c r="C177" s="1"/>
      <c r="D177"/>
      <c r="E177" s="1"/>
      <c r="F177" s="1"/>
      <c r="G177"/>
      <c r="H177"/>
      <c r="I177" s="1"/>
      <c r="J177"/>
      <c r="K177"/>
      <c r="L177"/>
      <c r="M177" s="2"/>
      <c r="N177" s="3"/>
      <c r="O177"/>
      <c r="P177"/>
      <c r="Q177"/>
      <c r="R177"/>
      <c r="S177"/>
      <c r="T177"/>
      <c r="U177" s="1"/>
      <c r="V177"/>
      <c r="W177" s="1"/>
      <c r="X177"/>
      <c r="Y177"/>
      <c r="Z177" s="1"/>
      <c r="AA177" s="1"/>
      <c r="AB177" s="1"/>
      <c r="AC177" s="1"/>
      <c r="AD177"/>
    </row>
    <row r="178" spans="1:30" x14ac:dyDescent="0.25">
      <c r="A178" s="1"/>
      <c r="B178" s="1"/>
      <c r="C178" s="1"/>
      <c r="D178"/>
      <c r="E178" s="1"/>
      <c r="F178" s="1"/>
      <c r="G178"/>
      <c r="H178"/>
      <c r="I178" s="1"/>
      <c r="J178"/>
      <c r="K178"/>
      <c r="L178"/>
      <c r="M178" s="2"/>
      <c r="N178" s="3"/>
      <c r="O178"/>
      <c r="P178"/>
      <c r="Q178"/>
      <c r="R178"/>
      <c r="S178"/>
      <c r="T178"/>
      <c r="U178" s="1"/>
      <c r="V178"/>
      <c r="W178" s="1"/>
      <c r="X178"/>
      <c r="Y178"/>
      <c r="Z178" s="1"/>
      <c r="AA178" s="1"/>
      <c r="AB178" s="1"/>
      <c r="AC178" s="1"/>
      <c r="AD178"/>
    </row>
    <row r="179" spans="1:30" x14ac:dyDescent="0.25">
      <c r="A179" s="1"/>
      <c r="B179" s="1"/>
      <c r="C179" s="1"/>
      <c r="D179"/>
      <c r="E179" s="1"/>
      <c r="F179" s="1"/>
      <c r="G179"/>
      <c r="H179"/>
      <c r="I179" s="1"/>
      <c r="J179"/>
      <c r="K179"/>
      <c r="L179"/>
      <c r="M179" s="2"/>
      <c r="N179" s="3"/>
      <c r="O179"/>
      <c r="P179"/>
      <c r="Q179"/>
      <c r="R179"/>
      <c r="S179"/>
      <c r="T179"/>
      <c r="U179" s="1"/>
      <c r="V179"/>
      <c r="W179" s="1"/>
      <c r="X179"/>
      <c r="Y179"/>
      <c r="Z179" s="1"/>
      <c r="AA179" s="1"/>
      <c r="AB179" s="1"/>
      <c r="AC179" s="1"/>
      <c r="AD179"/>
    </row>
    <row r="180" spans="1:30" x14ac:dyDescent="0.25">
      <c r="A180" s="1"/>
      <c r="B180" s="1"/>
      <c r="C180" s="1"/>
      <c r="D180"/>
      <c r="E180" s="1"/>
      <c r="F180" s="1"/>
      <c r="G180"/>
      <c r="H180"/>
      <c r="I180" s="1"/>
      <c r="J180"/>
      <c r="K180"/>
      <c r="L180"/>
      <c r="M180" s="2"/>
      <c r="N180" s="3"/>
      <c r="O180"/>
      <c r="P180"/>
      <c r="Q180"/>
      <c r="R180"/>
      <c r="S180"/>
      <c r="T180"/>
      <c r="U180" s="1"/>
      <c r="V180"/>
      <c r="W180" s="1"/>
      <c r="X180"/>
      <c r="Y180"/>
      <c r="Z180" s="1"/>
      <c r="AA180" s="1"/>
      <c r="AB180" s="1"/>
      <c r="AC180" s="1"/>
      <c r="AD180"/>
    </row>
    <row r="181" spans="1:30" x14ac:dyDescent="0.25">
      <c r="A181" s="1"/>
      <c r="B181" s="1"/>
      <c r="C181" s="1"/>
      <c r="D181"/>
      <c r="E181" s="1"/>
      <c r="F181" s="1"/>
      <c r="G181"/>
      <c r="H181"/>
      <c r="I181" s="1"/>
      <c r="J181"/>
      <c r="K181"/>
      <c r="L181"/>
      <c r="M181" s="2"/>
      <c r="N181" s="3"/>
      <c r="O181"/>
      <c r="P181"/>
      <c r="Q181"/>
      <c r="R181"/>
      <c r="S181"/>
      <c r="T181"/>
      <c r="U181" s="1"/>
      <c r="V181"/>
      <c r="W181" s="1"/>
      <c r="X181"/>
      <c r="Y181"/>
      <c r="Z181" s="1"/>
      <c r="AA181" s="1"/>
      <c r="AB181" s="1"/>
      <c r="AC181" s="1"/>
      <c r="AD181"/>
    </row>
    <row r="182" spans="1:30" x14ac:dyDescent="0.25">
      <c r="A182" s="1"/>
      <c r="B182" s="1"/>
      <c r="C182" s="1"/>
      <c r="D182"/>
      <c r="E182" s="1"/>
      <c r="F182" s="1"/>
      <c r="G182"/>
      <c r="H182"/>
      <c r="I182" s="1"/>
      <c r="J182"/>
      <c r="K182"/>
      <c r="L182"/>
      <c r="M182" s="2"/>
      <c r="N182" s="3"/>
      <c r="O182"/>
      <c r="P182"/>
      <c r="Q182"/>
      <c r="R182"/>
      <c r="S182"/>
      <c r="T182"/>
      <c r="U182" s="1"/>
      <c r="V182"/>
      <c r="W182" s="1"/>
      <c r="X182"/>
      <c r="Y182"/>
      <c r="Z182" s="1"/>
      <c r="AA182" s="1"/>
      <c r="AB182" s="1"/>
      <c r="AC182" s="1"/>
      <c r="AD182"/>
    </row>
    <row r="183" spans="1:30" x14ac:dyDescent="0.25">
      <c r="A183" s="1"/>
      <c r="B183" s="1"/>
      <c r="C183" s="1"/>
      <c r="D183"/>
      <c r="E183" s="1"/>
      <c r="F183" s="1"/>
      <c r="G183"/>
      <c r="H183"/>
      <c r="I183" s="1"/>
      <c r="J183"/>
      <c r="K183"/>
      <c r="L183"/>
      <c r="M183" s="2"/>
      <c r="N183" s="3"/>
      <c r="O183"/>
      <c r="P183"/>
      <c r="Q183"/>
      <c r="R183"/>
      <c r="S183"/>
      <c r="T183"/>
      <c r="U183" s="1"/>
      <c r="V183"/>
      <c r="W183" s="1"/>
      <c r="X183"/>
      <c r="Y183"/>
      <c r="Z183" s="1"/>
      <c r="AA183" s="1"/>
      <c r="AB183" s="1"/>
      <c r="AC183" s="1"/>
      <c r="AD183"/>
    </row>
    <row r="184" spans="1:30" x14ac:dyDescent="0.25">
      <c r="A184" s="1"/>
      <c r="B184" s="1"/>
      <c r="C184" s="1"/>
      <c r="D184"/>
      <c r="E184" s="1"/>
      <c r="F184" s="1"/>
      <c r="G184"/>
      <c r="H184"/>
      <c r="I184" s="1"/>
      <c r="J184"/>
      <c r="K184"/>
      <c r="L184"/>
      <c r="M184" s="2"/>
      <c r="N184" s="3"/>
      <c r="O184"/>
      <c r="P184"/>
      <c r="Q184"/>
      <c r="R184"/>
      <c r="S184"/>
      <c r="T184"/>
      <c r="U184" s="1"/>
      <c r="V184"/>
      <c r="W184" s="1"/>
      <c r="X184"/>
      <c r="Y184"/>
      <c r="Z184" s="1"/>
      <c r="AA184" s="1"/>
      <c r="AB184" s="1"/>
      <c r="AC184" s="1"/>
      <c r="AD184"/>
    </row>
    <row r="185" spans="1:30" x14ac:dyDescent="0.25">
      <c r="A185" s="1"/>
      <c r="B185" s="1"/>
      <c r="C185" s="1"/>
      <c r="D185"/>
      <c r="E185" s="1"/>
      <c r="F185" s="1"/>
      <c r="G185"/>
      <c r="H185"/>
      <c r="I185" s="1"/>
      <c r="J185"/>
      <c r="K185"/>
      <c r="L185"/>
      <c r="M185" s="2"/>
      <c r="N185" s="3"/>
      <c r="O185"/>
      <c r="P185"/>
      <c r="Q185"/>
      <c r="R185"/>
      <c r="S185"/>
      <c r="T185"/>
      <c r="U185" s="1"/>
      <c r="V185"/>
      <c r="W185" s="1"/>
      <c r="X185"/>
      <c r="Y185"/>
      <c r="Z185" s="1"/>
      <c r="AA185" s="1"/>
      <c r="AB185" s="1"/>
      <c r="AC185" s="1"/>
      <c r="AD185"/>
    </row>
    <row r="186" spans="1:30" x14ac:dyDescent="0.25">
      <c r="A186" s="1"/>
      <c r="B186" s="1"/>
      <c r="C186" s="1"/>
      <c r="D186"/>
      <c r="E186" s="1"/>
      <c r="F186" s="1"/>
      <c r="G186"/>
      <c r="H186"/>
      <c r="I186" s="1"/>
      <c r="J186"/>
      <c r="K186"/>
      <c r="L186"/>
      <c r="M186" s="2"/>
      <c r="N186" s="3"/>
      <c r="O186"/>
      <c r="P186"/>
      <c r="Q186"/>
      <c r="R186"/>
      <c r="S186"/>
      <c r="T186"/>
      <c r="U186" s="1"/>
      <c r="V186"/>
      <c r="W186" s="1"/>
      <c r="X186"/>
      <c r="Y186"/>
      <c r="Z186" s="1"/>
      <c r="AA186" s="1"/>
      <c r="AB186" s="1"/>
      <c r="AC186" s="1"/>
      <c r="AD186"/>
    </row>
    <row r="187" spans="1:30" x14ac:dyDescent="0.25">
      <c r="A187" s="1"/>
      <c r="B187" s="1"/>
      <c r="C187" s="1"/>
      <c r="D187"/>
      <c r="E187" s="1"/>
      <c r="F187" s="1"/>
      <c r="G187"/>
      <c r="H187"/>
      <c r="I187" s="1"/>
      <c r="J187"/>
      <c r="K187"/>
      <c r="L187"/>
      <c r="M187" s="2"/>
      <c r="N187" s="3"/>
      <c r="O187"/>
      <c r="P187"/>
      <c r="Q187"/>
      <c r="R187"/>
      <c r="S187"/>
      <c r="T187"/>
      <c r="U187" s="1"/>
      <c r="V187"/>
      <c r="W187" s="1"/>
      <c r="X187"/>
      <c r="Y187"/>
      <c r="Z187" s="1"/>
      <c r="AA187" s="1"/>
      <c r="AB187" s="1"/>
      <c r="AC187" s="1"/>
      <c r="AD187"/>
    </row>
    <row r="188" spans="1:30" x14ac:dyDescent="0.25">
      <c r="A188" s="1"/>
      <c r="B188" s="1"/>
      <c r="C188" s="1"/>
      <c r="D188"/>
      <c r="E188" s="1"/>
      <c r="F188" s="1"/>
      <c r="G188"/>
      <c r="H188"/>
      <c r="I188" s="1"/>
      <c r="J188"/>
      <c r="K188"/>
      <c r="L188"/>
      <c r="M188" s="2"/>
      <c r="N188" s="3"/>
      <c r="O188"/>
      <c r="P188"/>
      <c r="Q188"/>
      <c r="R188"/>
      <c r="S188"/>
      <c r="T188"/>
      <c r="U188" s="1"/>
      <c r="V188"/>
      <c r="W188" s="1"/>
      <c r="X188"/>
      <c r="Y188"/>
      <c r="Z188" s="1"/>
      <c r="AA188" s="1"/>
      <c r="AB188" s="1"/>
      <c r="AC188" s="1"/>
      <c r="AD188"/>
    </row>
    <row r="189" spans="1:30" x14ac:dyDescent="0.25">
      <c r="A189" s="1"/>
      <c r="B189" s="1"/>
      <c r="C189" s="1"/>
      <c r="D189"/>
      <c r="E189" s="1"/>
      <c r="F189" s="1"/>
      <c r="G189"/>
      <c r="H189"/>
      <c r="I189" s="1"/>
      <c r="J189"/>
      <c r="K189"/>
      <c r="L189"/>
      <c r="M189" s="2"/>
      <c r="N189" s="3"/>
      <c r="O189"/>
      <c r="P189"/>
      <c r="Q189"/>
      <c r="R189"/>
      <c r="S189"/>
      <c r="T189"/>
      <c r="U189" s="1"/>
      <c r="V189"/>
      <c r="W189" s="1"/>
      <c r="X189"/>
      <c r="Y189"/>
      <c r="Z189" s="1"/>
      <c r="AA189" s="1"/>
      <c r="AB189" s="1"/>
      <c r="AC189" s="1"/>
      <c r="AD189"/>
    </row>
    <row r="190" spans="1:30" x14ac:dyDescent="0.25">
      <c r="A190" s="1"/>
      <c r="B190" s="1"/>
      <c r="C190" s="1"/>
      <c r="D190"/>
      <c r="E190" s="1"/>
      <c r="F190" s="1"/>
      <c r="G190"/>
      <c r="H190"/>
      <c r="I190" s="1"/>
      <c r="J190"/>
      <c r="K190"/>
      <c r="L190"/>
      <c r="M190" s="2"/>
      <c r="N190" s="3"/>
      <c r="O190"/>
      <c r="P190"/>
      <c r="Q190"/>
      <c r="R190"/>
      <c r="S190"/>
      <c r="T190"/>
      <c r="U190" s="1"/>
      <c r="V190"/>
      <c r="W190" s="1"/>
      <c r="X190"/>
      <c r="Y190"/>
      <c r="Z190" s="1"/>
      <c r="AA190" s="1"/>
      <c r="AB190" s="1"/>
      <c r="AC190" s="1"/>
      <c r="AD190"/>
    </row>
    <row r="191" spans="1:30" x14ac:dyDescent="0.25">
      <c r="A191" s="1"/>
      <c r="B191" s="1"/>
      <c r="C191" s="1"/>
      <c r="D191"/>
      <c r="E191" s="1"/>
      <c r="F191" s="1"/>
      <c r="G191"/>
      <c r="H191"/>
      <c r="I191" s="1"/>
      <c r="J191"/>
      <c r="K191"/>
      <c r="L191"/>
      <c r="M191" s="2"/>
      <c r="N191" s="3"/>
      <c r="O191"/>
      <c r="P191"/>
      <c r="Q191"/>
      <c r="R191"/>
      <c r="S191"/>
      <c r="T191"/>
      <c r="U191" s="1"/>
      <c r="V191"/>
      <c r="W191" s="1"/>
      <c r="X191"/>
      <c r="Y191"/>
      <c r="Z191" s="1"/>
      <c r="AA191" s="1"/>
      <c r="AB191" s="1"/>
      <c r="AC191" s="1"/>
      <c r="AD191"/>
    </row>
    <row r="192" spans="1:30" x14ac:dyDescent="0.25">
      <c r="A192" s="1"/>
      <c r="B192" s="1"/>
      <c r="C192" s="1"/>
      <c r="D192"/>
      <c r="E192" s="1"/>
      <c r="F192" s="1"/>
      <c r="G192"/>
      <c r="H192"/>
      <c r="I192" s="1"/>
      <c r="J192"/>
      <c r="K192"/>
      <c r="L192"/>
      <c r="M192" s="2"/>
      <c r="N192" s="3"/>
      <c r="O192"/>
      <c r="P192"/>
      <c r="Q192"/>
      <c r="R192"/>
      <c r="S192"/>
      <c r="T192"/>
      <c r="U192" s="1"/>
      <c r="V192"/>
      <c r="W192" s="1"/>
      <c r="X192"/>
      <c r="Y192"/>
      <c r="Z192" s="1"/>
      <c r="AA192" s="1"/>
      <c r="AB192" s="1"/>
      <c r="AC192" s="1"/>
      <c r="AD192"/>
    </row>
    <row r="193" spans="1:30" x14ac:dyDescent="0.25">
      <c r="A193" s="1"/>
      <c r="B193" s="1"/>
      <c r="C193" s="1"/>
      <c r="D193"/>
      <c r="E193" s="1"/>
      <c r="F193" s="1"/>
      <c r="G193"/>
      <c r="H193"/>
      <c r="I193" s="1"/>
      <c r="J193"/>
      <c r="K193"/>
      <c r="L193"/>
      <c r="M193" s="2"/>
      <c r="N193" s="3"/>
      <c r="O193"/>
      <c r="P193"/>
      <c r="Q193"/>
      <c r="R193"/>
      <c r="S193"/>
      <c r="T193"/>
      <c r="U193" s="1"/>
      <c r="V193"/>
      <c r="W193" s="1"/>
      <c r="X193"/>
      <c r="Y193"/>
      <c r="Z193" s="1"/>
      <c r="AA193" s="1"/>
      <c r="AB193" s="1"/>
      <c r="AC193" s="1"/>
      <c r="AD193"/>
    </row>
    <row r="194" spans="1:30" x14ac:dyDescent="0.25">
      <c r="A194" s="1"/>
      <c r="B194" s="1"/>
      <c r="C194" s="1"/>
      <c r="D194"/>
      <c r="E194" s="1"/>
      <c r="F194" s="1"/>
      <c r="G194"/>
      <c r="H194"/>
      <c r="I194" s="1"/>
      <c r="J194"/>
      <c r="K194"/>
      <c r="L194"/>
      <c r="M194" s="2"/>
      <c r="N194" s="3"/>
      <c r="O194"/>
      <c r="P194"/>
      <c r="Q194"/>
      <c r="R194"/>
      <c r="S194"/>
      <c r="T194"/>
      <c r="U194" s="1"/>
      <c r="V194"/>
      <c r="W194" s="1"/>
      <c r="X194"/>
      <c r="Y194"/>
      <c r="Z194" s="1"/>
      <c r="AA194" s="1"/>
      <c r="AB194" s="1"/>
      <c r="AC194" s="1"/>
      <c r="AD194"/>
    </row>
    <row r="195" spans="1:30" x14ac:dyDescent="0.25">
      <c r="A195" s="1"/>
      <c r="B195" s="1"/>
      <c r="C195" s="1"/>
      <c r="D195"/>
      <c r="E195" s="1"/>
      <c r="F195" s="1"/>
      <c r="G195"/>
      <c r="H195"/>
      <c r="I195" s="1"/>
      <c r="J195"/>
      <c r="K195"/>
      <c r="L195"/>
      <c r="M195" s="2"/>
      <c r="N195" s="3"/>
      <c r="O195"/>
      <c r="P195"/>
      <c r="Q195"/>
      <c r="R195"/>
      <c r="S195"/>
      <c r="T195"/>
      <c r="U195" s="1"/>
      <c r="V195"/>
      <c r="W195" s="1"/>
      <c r="X195"/>
      <c r="Y195"/>
      <c r="Z195" s="1"/>
      <c r="AA195" s="1"/>
      <c r="AB195" s="1"/>
      <c r="AC195" s="1"/>
      <c r="AD195"/>
    </row>
    <row r="196" spans="1:30" x14ac:dyDescent="0.25">
      <c r="A196" s="1"/>
      <c r="B196" s="1"/>
      <c r="C196" s="1"/>
      <c r="D196"/>
      <c r="E196" s="1"/>
      <c r="F196" s="1"/>
      <c r="G196"/>
      <c r="H196"/>
      <c r="I196" s="1"/>
      <c r="J196"/>
      <c r="K196"/>
      <c r="L196"/>
      <c r="M196" s="2"/>
      <c r="N196" s="3"/>
      <c r="O196"/>
      <c r="P196"/>
      <c r="Q196"/>
      <c r="R196"/>
      <c r="S196"/>
      <c r="T196"/>
      <c r="U196" s="1"/>
      <c r="V196"/>
      <c r="W196" s="1"/>
      <c r="X196"/>
      <c r="Y196"/>
      <c r="Z196" s="1"/>
      <c r="AA196" s="1"/>
      <c r="AB196" s="1"/>
      <c r="AC196" s="1"/>
      <c r="AD196"/>
    </row>
    <row r="197" spans="1:30" x14ac:dyDescent="0.25">
      <c r="A197" s="1"/>
      <c r="B197" s="1"/>
      <c r="C197" s="1"/>
      <c r="D197"/>
      <c r="E197" s="1"/>
      <c r="F197" s="1"/>
      <c r="G197"/>
      <c r="H197"/>
      <c r="I197" s="1"/>
      <c r="J197"/>
      <c r="K197"/>
      <c r="L197"/>
      <c r="M197" s="2"/>
      <c r="N197" s="3"/>
      <c r="O197"/>
      <c r="P197"/>
      <c r="Q197"/>
      <c r="R197"/>
      <c r="S197"/>
      <c r="T197"/>
      <c r="U197" s="1"/>
      <c r="V197"/>
      <c r="W197" s="1"/>
      <c r="X197"/>
      <c r="Y197"/>
      <c r="Z197" s="1"/>
      <c r="AA197" s="1"/>
      <c r="AB197" s="1"/>
      <c r="AC197" s="1"/>
      <c r="AD197"/>
    </row>
    <row r="198" spans="1:30" x14ac:dyDescent="0.25">
      <c r="A198" s="1"/>
      <c r="B198" s="1"/>
      <c r="C198" s="1"/>
      <c r="D198"/>
      <c r="E198" s="1"/>
      <c r="F198" s="1"/>
      <c r="G198"/>
      <c r="H198"/>
      <c r="I198" s="1"/>
      <c r="J198"/>
      <c r="K198"/>
      <c r="L198"/>
      <c r="M198" s="2"/>
      <c r="N198" s="3"/>
      <c r="O198"/>
      <c r="P198"/>
      <c r="Q198"/>
      <c r="R198"/>
      <c r="S198"/>
      <c r="T198"/>
      <c r="U198" s="1"/>
      <c r="V198"/>
      <c r="W198" s="1"/>
      <c r="X198"/>
      <c r="Y198"/>
      <c r="Z198" s="1"/>
      <c r="AA198" s="1"/>
      <c r="AB198" s="1"/>
      <c r="AC198" s="1"/>
      <c r="AD198"/>
    </row>
    <row r="199" spans="1:30" x14ac:dyDescent="0.25">
      <c r="A199" s="1"/>
      <c r="B199" s="1"/>
      <c r="C199" s="1"/>
      <c r="D199"/>
      <c r="E199" s="1"/>
      <c r="F199" s="1"/>
      <c r="G199"/>
      <c r="H199"/>
      <c r="I199" s="1"/>
      <c r="J199"/>
      <c r="K199"/>
      <c r="L199"/>
      <c r="M199" s="2"/>
      <c r="N199" s="3"/>
      <c r="O199"/>
      <c r="P199"/>
      <c r="Q199"/>
      <c r="R199"/>
      <c r="S199"/>
      <c r="T199"/>
      <c r="U199" s="1"/>
      <c r="V199"/>
      <c r="W199" s="1"/>
      <c r="X199"/>
      <c r="Y199"/>
      <c r="Z199" s="1"/>
      <c r="AA199" s="1"/>
      <c r="AB199" s="1"/>
      <c r="AC199" s="1"/>
      <c r="AD199"/>
    </row>
    <row r="200" spans="1:30" x14ac:dyDescent="0.25">
      <c r="A200" s="1"/>
      <c r="B200" s="1"/>
      <c r="C200" s="1"/>
      <c r="D200"/>
      <c r="E200" s="1"/>
      <c r="F200" s="1"/>
      <c r="G200"/>
      <c r="H200"/>
      <c r="I200" s="1"/>
      <c r="J200"/>
      <c r="K200"/>
      <c r="L200"/>
      <c r="M200" s="2"/>
      <c r="N200" s="3"/>
      <c r="O200"/>
      <c r="P200"/>
      <c r="Q200"/>
      <c r="R200"/>
      <c r="S200"/>
      <c r="T200"/>
      <c r="U200" s="1"/>
      <c r="V200"/>
      <c r="W200" s="1"/>
      <c r="X200"/>
      <c r="Y200"/>
      <c r="Z200" s="1"/>
      <c r="AA200" s="1"/>
      <c r="AB200" s="1"/>
      <c r="AC200" s="1"/>
      <c r="AD200"/>
    </row>
    <row r="201" spans="1:30" x14ac:dyDescent="0.25">
      <c r="A201" s="1"/>
      <c r="B201" s="1"/>
      <c r="C201" s="1"/>
      <c r="D201"/>
      <c r="E201" s="1"/>
      <c r="F201" s="1"/>
      <c r="G201"/>
      <c r="H201"/>
      <c r="I201" s="1"/>
      <c r="J201"/>
      <c r="K201"/>
      <c r="L201"/>
      <c r="M201" s="2"/>
      <c r="N201" s="3"/>
      <c r="O201"/>
      <c r="P201"/>
      <c r="Q201"/>
      <c r="R201"/>
      <c r="S201"/>
      <c r="T201"/>
      <c r="U201" s="1"/>
      <c r="V201"/>
      <c r="W201" s="1"/>
      <c r="X201"/>
      <c r="Y201"/>
      <c r="Z201" s="1"/>
      <c r="AA201" s="1"/>
      <c r="AB201" s="1"/>
      <c r="AC201" s="1"/>
      <c r="AD201"/>
    </row>
    <row r="202" spans="1:30" x14ac:dyDescent="0.25">
      <c r="A202" s="1"/>
      <c r="B202" s="1"/>
      <c r="C202" s="1"/>
      <c r="D202"/>
      <c r="E202" s="1"/>
      <c r="F202" s="1"/>
      <c r="G202"/>
      <c r="H202"/>
      <c r="I202" s="1"/>
      <c r="J202"/>
      <c r="K202"/>
      <c r="L202"/>
      <c r="M202" s="2"/>
      <c r="N202" s="3"/>
      <c r="O202"/>
      <c r="P202"/>
      <c r="Q202"/>
      <c r="R202"/>
      <c r="S202"/>
      <c r="T202"/>
      <c r="U202" s="1"/>
      <c r="V202"/>
      <c r="W202" s="1"/>
      <c r="X202"/>
      <c r="Y202"/>
      <c r="Z202" s="1"/>
      <c r="AA202" s="1"/>
      <c r="AB202" s="1"/>
      <c r="AC202" s="1"/>
      <c r="AD202"/>
    </row>
    <row r="203" spans="1:30" x14ac:dyDescent="0.25">
      <c r="A203" s="1"/>
      <c r="B203" s="1"/>
      <c r="C203" s="1"/>
      <c r="D203"/>
      <c r="E203" s="1"/>
      <c r="F203" s="1"/>
      <c r="G203"/>
      <c r="H203"/>
      <c r="I203" s="1"/>
      <c r="J203"/>
      <c r="K203"/>
      <c r="L203"/>
      <c r="M203" s="2"/>
      <c r="N203" s="3"/>
      <c r="O203"/>
      <c r="P203"/>
      <c r="Q203"/>
      <c r="R203"/>
      <c r="S203"/>
      <c r="T203"/>
      <c r="U203" s="1"/>
      <c r="V203"/>
      <c r="W203" s="1"/>
      <c r="X203"/>
      <c r="Y203"/>
      <c r="Z203" s="1"/>
      <c r="AA203" s="1"/>
      <c r="AB203" s="1"/>
      <c r="AC203" s="1"/>
      <c r="AD203"/>
    </row>
    <row r="204" spans="1:30" x14ac:dyDescent="0.25">
      <c r="A204" s="1"/>
      <c r="B204" s="1"/>
      <c r="C204" s="1"/>
      <c r="D204"/>
      <c r="E204" s="1"/>
      <c r="F204" s="1"/>
      <c r="G204"/>
      <c r="H204"/>
      <c r="I204" s="1"/>
      <c r="J204"/>
      <c r="K204"/>
      <c r="L204"/>
      <c r="M204" s="2"/>
      <c r="N204" s="3"/>
      <c r="O204"/>
      <c r="P204"/>
      <c r="Q204"/>
      <c r="R204"/>
      <c r="S204"/>
      <c r="T204"/>
      <c r="U204" s="1"/>
      <c r="V204"/>
      <c r="W204" s="1"/>
      <c r="X204"/>
      <c r="Y204"/>
      <c r="Z204" s="1"/>
      <c r="AA204" s="1"/>
      <c r="AB204" s="1"/>
      <c r="AC204" s="1"/>
      <c r="AD204"/>
    </row>
    <row r="205" spans="1:30" x14ac:dyDescent="0.25">
      <c r="A205" s="1"/>
      <c r="B205" s="1"/>
      <c r="C205" s="1"/>
      <c r="D205"/>
      <c r="E205" s="1"/>
      <c r="F205" s="1"/>
      <c r="G205"/>
      <c r="H205"/>
      <c r="I205" s="1"/>
      <c r="J205"/>
      <c r="K205"/>
      <c r="L205"/>
      <c r="M205" s="2"/>
      <c r="N205" s="3"/>
      <c r="O205"/>
      <c r="P205"/>
      <c r="Q205"/>
      <c r="R205"/>
      <c r="S205"/>
      <c r="T205"/>
      <c r="U205" s="1"/>
      <c r="V205"/>
      <c r="W205" s="1"/>
      <c r="X205"/>
      <c r="Y205"/>
      <c r="Z205" s="1"/>
      <c r="AA205" s="1"/>
      <c r="AB205" s="1"/>
      <c r="AC205" s="1"/>
      <c r="AD205"/>
    </row>
    <row r="206" spans="1:30" x14ac:dyDescent="0.25">
      <c r="A206" s="1"/>
      <c r="B206" s="1"/>
      <c r="C206" s="1"/>
      <c r="D206"/>
      <c r="E206" s="1"/>
      <c r="F206" s="1"/>
      <c r="G206"/>
      <c r="H206"/>
      <c r="I206" s="1"/>
      <c r="J206"/>
      <c r="K206"/>
      <c r="L206"/>
      <c r="M206" s="2"/>
      <c r="N206" s="3"/>
      <c r="O206"/>
      <c r="P206"/>
      <c r="Q206"/>
      <c r="R206"/>
      <c r="S206"/>
      <c r="T206"/>
      <c r="U206" s="1"/>
      <c r="V206"/>
      <c r="W206" s="1"/>
      <c r="X206"/>
      <c r="Y206"/>
      <c r="Z206" s="1"/>
      <c r="AA206" s="1"/>
      <c r="AB206" s="1"/>
      <c r="AC206" s="1"/>
      <c r="AD206"/>
    </row>
    <row r="207" spans="1:30" x14ac:dyDescent="0.25">
      <c r="A207" s="1"/>
      <c r="B207" s="1"/>
      <c r="C207" s="1"/>
      <c r="D207"/>
      <c r="E207" s="1"/>
      <c r="F207" s="1"/>
      <c r="G207"/>
      <c r="H207"/>
      <c r="I207" s="1"/>
      <c r="J207"/>
      <c r="K207"/>
      <c r="L207"/>
      <c r="M207" s="2"/>
      <c r="N207" s="3"/>
      <c r="O207"/>
      <c r="P207"/>
      <c r="Q207"/>
      <c r="R207"/>
      <c r="S207"/>
      <c r="T207"/>
      <c r="U207" s="1"/>
      <c r="V207"/>
      <c r="W207" s="1"/>
      <c r="X207"/>
      <c r="Y207"/>
      <c r="Z207" s="1"/>
      <c r="AA207" s="1"/>
      <c r="AB207" s="1"/>
      <c r="AC207" s="1"/>
      <c r="AD207"/>
    </row>
    <row r="208" spans="1:30" x14ac:dyDescent="0.25">
      <c r="A208" s="1"/>
      <c r="B208" s="1"/>
      <c r="C208" s="1"/>
      <c r="D208"/>
      <c r="E208" s="1"/>
      <c r="F208" s="1"/>
      <c r="G208"/>
      <c r="H208"/>
      <c r="I208" s="1"/>
      <c r="J208"/>
      <c r="K208"/>
      <c r="L208"/>
      <c r="M208" s="2"/>
      <c r="N208" s="3"/>
      <c r="O208"/>
      <c r="P208"/>
      <c r="Q208"/>
      <c r="R208"/>
      <c r="S208"/>
      <c r="T208"/>
      <c r="U208" s="1"/>
      <c r="V208"/>
      <c r="W208" s="1"/>
      <c r="X208"/>
      <c r="Y208"/>
      <c r="Z208" s="1"/>
      <c r="AA208" s="1"/>
      <c r="AB208" s="1"/>
      <c r="AC208" s="1"/>
      <c r="AD208"/>
    </row>
    <row r="209" spans="1:30" x14ac:dyDescent="0.25">
      <c r="A209" s="1"/>
      <c r="B209" s="1"/>
      <c r="C209" s="1"/>
      <c r="D209"/>
      <c r="E209" s="1"/>
      <c r="F209" s="1"/>
      <c r="G209"/>
      <c r="H209"/>
      <c r="I209" s="1"/>
      <c r="J209"/>
      <c r="K209"/>
      <c r="L209"/>
      <c r="M209" s="2"/>
      <c r="N209" s="3"/>
      <c r="O209"/>
      <c r="P209"/>
      <c r="Q209"/>
      <c r="R209"/>
      <c r="S209"/>
      <c r="T209"/>
      <c r="U209" s="1"/>
      <c r="V209"/>
      <c r="W209" s="1"/>
      <c r="X209"/>
      <c r="Y209"/>
      <c r="Z209" s="1"/>
      <c r="AA209" s="1"/>
      <c r="AB209" s="1"/>
      <c r="AC209" s="1"/>
      <c r="AD209"/>
    </row>
    <row r="210" spans="1:30" x14ac:dyDescent="0.25">
      <c r="A210" s="1"/>
      <c r="B210" s="1"/>
      <c r="C210" s="1"/>
      <c r="D210"/>
      <c r="E210" s="1"/>
      <c r="F210" s="1"/>
      <c r="G210"/>
      <c r="H210"/>
      <c r="I210" s="1"/>
      <c r="J210"/>
      <c r="K210"/>
      <c r="L210"/>
      <c r="M210" s="2"/>
      <c r="N210" s="3"/>
      <c r="O210"/>
      <c r="P210"/>
      <c r="Q210"/>
      <c r="R210"/>
      <c r="S210"/>
      <c r="T210"/>
      <c r="U210" s="1"/>
      <c r="V210"/>
      <c r="W210" s="1"/>
      <c r="X210"/>
      <c r="Y210"/>
      <c r="Z210" s="1"/>
      <c r="AA210" s="1"/>
      <c r="AB210" s="1"/>
      <c r="AC210" s="1"/>
      <c r="AD210"/>
    </row>
    <row r="211" spans="1:30" x14ac:dyDescent="0.25">
      <c r="A211" s="1"/>
      <c r="B211" s="1"/>
      <c r="C211" s="1"/>
      <c r="D211"/>
      <c r="E211" s="1"/>
      <c r="F211" s="1"/>
      <c r="G211"/>
      <c r="H211"/>
      <c r="I211" s="1"/>
      <c r="J211"/>
      <c r="K211"/>
      <c r="L211"/>
      <c r="M211" s="2"/>
      <c r="N211" s="3"/>
      <c r="O211"/>
      <c r="P211"/>
      <c r="Q211"/>
      <c r="R211"/>
      <c r="S211"/>
      <c r="T211"/>
      <c r="U211" s="1"/>
      <c r="V211"/>
      <c r="W211" s="1"/>
      <c r="X211"/>
      <c r="Y211"/>
      <c r="Z211" s="1"/>
      <c r="AA211" s="1"/>
      <c r="AB211" s="1"/>
      <c r="AC211" s="1"/>
      <c r="AD211"/>
    </row>
    <row r="212" spans="1:30" x14ac:dyDescent="0.25">
      <c r="A212" s="1"/>
      <c r="B212" s="1"/>
      <c r="C212" s="1"/>
      <c r="D212"/>
      <c r="E212" s="1"/>
      <c r="F212" s="1"/>
      <c r="G212"/>
      <c r="H212"/>
      <c r="I212" s="1"/>
      <c r="J212"/>
      <c r="K212"/>
      <c r="L212"/>
      <c r="M212" s="2"/>
      <c r="N212" s="3"/>
      <c r="O212"/>
      <c r="P212"/>
      <c r="Q212"/>
      <c r="R212"/>
      <c r="S212"/>
      <c r="T212"/>
      <c r="U212" s="1"/>
      <c r="V212"/>
      <c r="W212" s="1"/>
      <c r="X212"/>
      <c r="Y212"/>
      <c r="Z212" s="1"/>
      <c r="AA212" s="1"/>
      <c r="AB212" s="1"/>
      <c r="AC212" s="1"/>
      <c r="AD212"/>
    </row>
    <row r="213" spans="1:30" x14ac:dyDescent="0.25">
      <c r="A213" s="1"/>
      <c r="B213" s="1"/>
      <c r="C213" s="1"/>
      <c r="D213"/>
      <c r="E213" s="1"/>
      <c r="F213" s="1"/>
      <c r="G213"/>
      <c r="H213"/>
      <c r="I213" s="1"/>
      <c r="J213"/>
      <c r="K213"/>
      <c r="L213"/>
      <c r="M213" s="2"/>
      <c r="N213" s="3"/>
      <c r="O213"/>
      <c r="P213"/>
      <c r="Q213"/>
      <c r="R213"/>
      <c r="S213"/>
      <c r="T213"/>
      <c r="U213" s="1"/>
      <c r="V213"/>
      <c r="W213" s="1"/>
      <c r="X213"/>
      <c r="Y213"/>
      <c r="Z213" s="1"/>
      <c r="AA213" s="1"/>
      <c r="AB213" s="1"/>
      <c r="AC213" s="1"/>
      <c r="AD213"/>
    </row>
    <row r="214" spans="1:30" x14ac:dyDescent="0.25">
      <c r="A214" s="1"/>
      <c r="B214" s="1"/>
      <c r="C214" s="1"/>
      <c r="D214"/>
      <c r="E214" s="1"/>
      <c r="F214" s="1"/>
      <c r="G214"/>
      <c r="H214"/>
      <c r="I214" s="1"/>
      <c r="J214"/>
      <c r="K214"/>
      <c r="L214"/>
      <c r="M214" s="2"/>
      <c r="N214" s="3"/>
      <c r="O214"/>
      <c r="P214"/>
      <c r="Q214"/>
      <c r="R214"/>
      <c r="S214"/>
      <c r="T214"/>
      <c r="U214" s="1"/>
      <c r="V214"/>
      <c r="W214" s="1"/>
      <c r="X214"/>
      <c r="Y214"/>
      <c r="Z214" s="1"/>
      <c r="AA214" s="1"/>
      <c r="AB214" s="1"/>
      <c r="AC214" s="1"/>
      <c r="AD214"/>
    </row>
    <row r="215" spans="1:30" x14ac:dyDescent="0.25">
      <c r="A215" s="1"/>
      <c r="B215" s="1"/>
      <c r="C215" s="1"/>
      <c r="D215"/>
      <c r="E215" s="1"/>
      <c r="F215" s="1"/>
      <c r="G215"/>
      <c r="H215"/>
      <c r="I215" s="1"/>
      <c r="J215"/>
      <c r="K215"/>
      <c r="L215"/>
      <c r="M215" s="2"/>
      <c r="N215" s="3"/>
      <c r="O215"/>
      <c r="P215"/>
      <c r="Q215"/>
      <c r="R215"/>
      <c r="S215"/>
      <c r="T215"/>
      <c r="U215" s="1"/>
      <c r="V215"/>
      <c r="W215" s="1"/>
      <c r="X215"/>
      <c r="Y215"/>
      <c r="Z215" s="1"/>
      <c r="AA215" s="1"/>
      <c r="AB215" s="1"/>
      <c r="AC215" s="1"/>
      <c r="AD215"/>
    </row>
    <row r="216" spans="1:30" x14ac:dyDescent="0.25">
      <c r="A216" s="1"/>
      <c r="B216" s="1"/>
      <c r="C216" s="1"/>
      <c r="D216"/>
      <c r="E216" s="1"/>
      <c r="F216" s="1"/>
      <c r="G216"/>
      <c r="H216"/>
      <c r="I216" s="1"/>
      <c r="J216"/>
      <c r="K216"/>
      <c r="L216"/>
      <c r="M216" s="2"/>
      <c r="N216" s="3"/>
      <c r="O216"/>
      <c r="P216"/>
      <c r="Q216"/>
      <c r="R216"/>
      <c r="S216"/>
      <c r="T216"/>
      <c r="U216" s="1"/>
      <c r="V216"/>
      <c r="W216" s="1"/>
      <c r="X216"/>
      <c r="Y216"/>
      <c r="Z216" s="1"/>
      <c r="AA216" s="1"/>
      <c r="AB216" s="1"/>
      <c r="AC216" s="1"/>
      <c r="AD216"/>
    </row>
    <row r="217" spans="1:30" x14ac:dyDescent="0.25">
      <c r="A217" s="1"/>
      <c r="B217" s="1"/>
      <c r="C217" s="1"/>
      <c r="D217"/>
      <c r="E217" s="1"/>
      <c r="F217" s="1"/>
      <c r="G217"/>
      <c r="H217"/>
      <c r="I217" s="1"/>
      <c r="J217"/>
      <c r="K217"/>
      <c r="L217"/>
      <c r="M217" s="2"/>
      <c r="N217" s="3"/>
      <c r="O217"/>
      <c r="P217"/>
      <c r="Q217"/>
      <c r="R217"/>
      <c r="S217"/>
      <c r="T217"/>
      <c r="U217" s="1"/>
      <c r="V217"/>
      <c r="W217" s="1"/>
      <c r="X217"/>
      <c r="Y217"/>
      <c r="Z217" s="1"/>
      <c r="AA217" s="1"/>
      <c r="AB217" s="1"/>
      <c r="AC217" s="1"/>
      <c r="AD217"/>
    </row>
    <row r="218" spans="1:30" x14ac:dyDescent="0.25">
      <c r="A218" s="1"/>
      <c r="B218" s="1"/>
      <c r="C218" s="1"/>
      <c r="D218"/>
      <c r="E218" s="1"/>
      <c r="F218" s="1"/>
      <c r="G218"/>
      <c r="H218"/>
      <c r="I218" s="1"/>
      <c r="J218"/>
      <c r="K218"/>
      <c r="L218"/>
      <c r="M218" s="2"/>
      <c r="N218" s="3"/>
      <c r="O218"/>
      <c r="P218"/>
      <c r="Q218"/>
      <c r="R218"/>
      <c r="S218"/>
      <c r="T218"/>
      <c r="U218" s="1"/>
      <c r="V218"/>
      <c r="W218" s="1"/>
      <c r="X218"/>
      <c r="Y218"/>
      <c r="Z218" s="1"/>
      <c r="AA218" s="1"/>
      <c r="AB218" s="1"/>
      <c r="AC218" s="1"/>
      <c r="AD218"/>
    </row>
    <row r="219" spans="1:30" x14ac:dyDescent="0.25">
      <c r="A219" s="1"/>
      <c r="B219" s="1"/>
      <c r="C219" s="1"/>
      <c r="D219"/>
      <c r="E219" s="1"/>
      <c r="F219" s="1"/>
      <c r="G219"/>
      <c r="H219"/>
      <c r="I219" s="1"/>
      <c r="J219"/>
      <c r="K219"/>
      <c r="L219"/>
      <c r="M219" s="2"/>
      <c r="N219" s="3"/>
      <c r="O219"/>
      <c r="P219"/>
      <c r="Q219"/>
      <c r="R219"/>
      <c r="S219"/>
      <c r="T219"/>
      <c r="U219" s="1"/>
      <c r="V219"/>
      <c r="W219" s="1"/>
      <c r="X219"/>
      <c r="Y219"/>
      <c r="Z219" s="1"/>
      <c r="AA219" s="1"/>
      <c r="AB219" s="1"/>
      <c r="AC219" s="1"/>
      <c r="AD219"/>
    </row>
    <row r="220" spans="1:30" x14ac:dyDescent="0.25">
      <c r="A220" s="1"/>
      <c r="B220" s="1"/>
      <c r="C220" s="1"/>
      <c r="D220"/>
      <c r="E220" s="1"/>
      <c r="F220" s="1"/>
      <c r="G220"/>
      <c r="H220"/>
      <c r="I220" s="1"/>
      <c r="J220"/>
      <c r="K220"/>
      <c r="L220"/>
      <c r="M220" s="2"/>
      <c r="N220" s="3"/>
      <c r="O220"/>
      <c r="P220"/>
      <c r="Q220"/>
      <c r="R220"/>
      <c r="S220"/>
      <c r="T220"/>
      <c r="U220" s="1"/>
      <c r="V220"/>
      <c r="W220" s="1"/>
      <c r="X220"/>
      <c r="Y220"/>
      <c r="Z220" s="1"/>
      <c r="AA220" s="1"/>
      <c r="AB220" s="1"/>
      <c r="AC220" s="1"/>
      <c r="AD220"/>
    </row>
    <row r="221" spans="1:30" x14ac:dyDescent="0.25">
      <c r="A221" s="1"/>
      <c r="B221" s="1"/>
      <c r="C221" s="1"/>
      <c r="D221"/>
      <c r="E221" s="1"/>
      <c r="F221" s="1"/>
      <c r="G221"/>
      <c r="H221"/>
      <c r="I221" s="1"/>
      <c r="J221"/>
      <c r="K221"/>
      <c r="L221"/>
      <c r="M221" s="2"/>
      <c r="N221" s="3"/>
      <c r="O221"/>
      <c r="P221"/>
      <c r="Q221"/>
      <c r="R221"/>
      <c r="S221"/>
      <c r="T221"/>
      <c r="U221" s="1"/>
      <c r="V221"/>
      <c r="W221" s="1"/>
      <c r="X221"/>
      <c r="Y221"/>
      <c r="Z221" s="1"/>
      <c r="AA221" s="1"/>
      <c r="AB221" s="1"/>
      <c r="AC221" s="1"/>
      <c r="AD221"/>
    </row>
    <row r="222" spans="1:30" x14ac:dyDescent="0.25">
      <c r="A222" s="1"/>
      <c r="B222" s="1"/>
      <c r="C222" s="1"/>
      <c r="D222"/>
      <c r="E222" s="1"/>
      <c r="F222" s="1"/>
      <c r="G222"/>
      <c r="H222"/>
      <c r="I222" s="1"/>
      <c r="J222"/>
      <c r="K222"/>
      <c r="L222"/>
      <c r="M222" s="2"/>
      <c r="N222" s="3"/>
      <c r="O222"/>
      <c r="P222"/>
      <c r="Q222"/>
      <c r="R222"/>
      <c r="S222"/>
      <c r="T222"/>
      <c r="U222" s="1"/>
      <c r="V222"/>
      <c r="W222" s="1"/>
      <c r="X222"/>
      <c r="Y222"/>
      <c r="Z222" s="1"/>
      <c r="AA222" s="1"/>
      <c r="AB222" s="1"/>
      <c r="AC222" s="1"/>
      <c r="AD222"/>
    </row>
    <row r="223" spans="1:30" x14ac:dyDescent="0.25">
      <c r="A223" s="1"/>
      <c r="B223" s="1"/>
      <c r="C223" s="1"/>
      <c r="D223"/>
      <c r="E223" s="1"/>
      <c r="F223" s="1"/>
      <c r="G223"/>
      <c r="H223"/>
      <c r="I223" s="1"/>
      <c r="J223"/>
      <c r="K223"/>
      <c r="L223"/>
      <c r="M223" s="2"/>
      <c r="N223" s="3"/>
      <c r="O223"/>
      <c r="P223"/>
      <c r="Q223"/>
      <c r="R223"/>
      <c r="S223"/>
      <c r="T223"/>
      <c r="U223" s="1"/>
      <c r="V223"/>
      <c r="W223" s="1"/>
      <c r="X223"/>
      <c r="Y223"/>
      <c r="Z223" s="1"/>
      <c r="AA223" s="1"/>
      <c r="AB223" s="1"/>
      <c r="AC223" s="1"/>
      <c r="AD223"/>
    </row>
    <row r="224" spans="1:30" x14ac:dyDescent="0.25">
      <c r="A224" s="1"/>
      <c r="B224" s="1"/>
      <c r="C224" s="1"/>
      <c r="D224"/>
      <c r="E224" s="1"/>
      <c r="F224" s="1"/>
      <c r="G224"/>
      <c r="H224"/>
      <c r="I224" s="1"/>
      <c r="J224"/>
      <c r="K224"/>
      <c r="L224"/>
      <c r="M224" s="2"/>
      <c r="N224" s="3"/>
      <c r="O224"/>
      <c r="P224"/>
      <c r="Q224"/>
      <c r="R224"/>
      <c r="S224"/>
      <c r="T224"/>
      <c r="U224" s="1"/>
      <c r="V224"/>
      <c r="W224" s="1"/>
      <c r="X224"/>
      <c r="Y224"/>
      <c r="Z224" s="1"/>
      <c r="AA224" s="1"/>
      <c r="AB224" s="1"/>
      <c r="AC224" s="1"/>
      <c r="AD224"/>
    </row>
    <row r="225" spans="1:30" x14ac:dyDescent="0.25">
      <c r="A225" s="1"/>
      <c r="B225" s="1"/>
      <c r="C225" s="1"/>
      <c r="D225"/>
      <c r="E225" s="1"/>
      <c r="F225" s="1"/>
      <c r="G225"/>
      <c r="H225"/>
      <c r="I225" s="1"/>
      <c r="J225"/>
      <c r="K225"/>
      <c r="L225"/>
      <c r="M225" s="2"/>
      <c r="N225" s="3"/>
      <c r="O225"/>
      <c r="P225"/>
      <c r="Q225"/>
      <c r="R225"/>
      <c r="S225"/>
      <c r="T225"/>
      <c r="U225" s="1"/>
      <c r="V225"/>
      <c r="W225" s="1"/>
      <c r="X225"/>
      <c r="Y225"/>
      <c r="Z225" s="1"/>
      <c r="AA225" s="1"/>
      <c r="AB225" s="1"/>
      <c r="AC225" s="1"/>
      <c r="AD225"/>
    </row>
    <row r="226" spans="1:30" x14ac:dyDescent="0.25">
      <c r="A226" s="1"/>
      <c r="B226" s="1"/>
      <c r="C226" s="1"/>
      <c r="D226"/>
      <c r="E226" s="1"/>
      <c r="F226" s="1"/>
      <c r="G226"/>
      <c r="H226"/>
      <c r="I226" s="1"/>
      <c r="J226"/>
      <c r="K226"/>
      <c r="L226"/>
      <c r="M226" s="2"/>
      <c r="N226" s="3"/>
      <c r="O226"/>
      <c r="P226"/>
      <c r="Q226"/>
      <c r="R226"/>
      <c r="S226"/>
      <c r="T226"/>
      <c r="U226" s="1"/>
      <c r="V226"/>
      <c r="W226" s="1"/>
      <c r="X226"/>
      <c r="Y226"/>
      <c r="Z226" s="1"/>
      <c r="AA226" s="1"/>
      <c r="AB226" s="1"/>
      <c r="AC226" s="1"/>
      <c r="AD226"/>
    </row>
    <row r="227" spans="1:30" x14ac:dyDescent="0.25">
      <c r="A227" s="1"/>
      <c r="B227" s="1"/>
      <c r="C227" s="1"/>
      <c r="D227"/>
      <c r="E227" s="1"/>
      <c r="F227" s="1"/>
      <c r="G227"/>
      <c r="H227"/>
      <c r="I227" s="1"/>
      <c r="J227"/>
      <c r="K227"/>
      <c r="L227"/>
      <c r="M227" s="2"/>
      <c r="N227" s="3"/>
      <c r="O227"/>
      <c r="P227"/>
      <c r="Q227"/>
      <c r="R227"/>
      <c r="S227"/>
      <c r="T227"/>
      <c r="U227" s="1"/>
      <c r="V227"/>
      <c r="W227" s="1"/>
      <c r="X227"/>
      <c r="Y227"/>
      <c r="Z227" s="1"/>
      <c r="AA227" s="1"/>
      <c r="AB227" s="1"/>
      <c r="AC227" s="1"/>
      <c r="AD227"/>
    </row>
    <row r="228" spans="1:30" x14ac:dyDescent="0.25">
      <c r="A228" s="1"/>
      <c r="B228" s="1"/>
      <c r="C228" s="1"/>
      <c r="D228"/>
      <c r="E228" s="1"/>
      <c r="F228" s="1"/>
      <c r="G228"/>
      <c r="H228"/>
      <c r="I228" s="1"/>
      <c r="J228"/>
      <c r="K228"/>
      <c r="L228"/>
      <c r="M228" s="2"/>
      <c r="N228" s="3"/>
      <c r="O228"/>
      <c r="P228"/>
      <c r="Q228"/>
      <c r="R228"/>
      <c r="S228"/>
      <c r="T228"/>
      <c r="U228" s="1"/>
      <c r="V228"/>
      <c r="W228" s="1"/>
      <c r="X228"/>
      <c r="Y228"/>
      <c r="Z228" s="1"/>
      <c r="AA228" s="1"/>
      <c r="AB228" s="1"/>
      <c r="AC228" s="1"/>
      <c r="AD228"/>
    </row>
    <row r="229" spans="1:30" x14ac:dyDescent="0.25">
      <c r="A229" s="1"/>
      <c r="B229" s="1"/>
      <c r="C229" s="1"/>
      <c r="D229"/>
      <c r="E229" s="1"/>
      <c r="F229" s="1"/>
      <c r="G229"/>
      <c r="H229"/>
      <c r="I229" s="1"/>
      <c r="J229"/>
      <c r="K229"/>
      <c r="L229"/>
      <c r="M229" s="2"/>
      <c r="N229" s="3"/>
      <c r="O229"/>
      <c r="P229"/>
      <c r="Q229"/>
      <c r="R229"/>
      <c r="S229"/>
      <c r="T229"/>
      <c r="U229" s="1"/>
      <c r="V229"/>
      <c r="W229" s="1"/>
      <c r="X229"/>
      <c r="Y229"/>
      <c r="Z229" s="1"/>
      <c r="AA229" s="1"/>
      <c r="AB229" s="1"/>
      <c r="AC229" s="1"/>
      <c r="AD229"/>
    </row>
    <row r="230" spans="1:30" x14ac:dyDescent="0.25">
      <c r="A230" s="1"/>
      <c r="B230" s="1"/>
      <c r="C230" s="1"/>
      <c r="D230"/>
      <c r="E230" s="1"/>
      <c r="F230" s="1"/>
      <c r="G230"/>
      <c r="H230"/>
      <c r="I230" s="1"/>
      <c r="J230"/>
      <c r="K230"/>
      <c r="L230"/>
      <c r="M230" s="2"/>
      <c r="N230" s="3"/>
      <c r="O230"/>
      <c r="P230"/>
      <c r="Q230"/>
      <c r="R230"/>
      <c r="S230"/>
      <c r="T230"/>
      <c r="U230" s="1"/>
      <c r="V230"/>
      <c r="W230" s="1"/>
      <c r="X230"/>
      <c r="Y230"/>
      <c r="Z230" s="1"/>
      <c r="AA230" s="1"/>
      <c r="AB230" s="1"/>
      <c r="AC230" s="1"/>
      <c r="AD230"/>
    </row>
    <row r="231" spans="1:30" x14ac:dyDescent="0.25">
      <c r="A231" s="1"/>
      <c r="B231" s="1"/>
      <c r="C231" s="1"/>
      <c r="D231"/>
      <c r="E231" s="1"/>
      <c r="F231" s="1"/>
      <c r="G231"/>
      <c r="H231"/>
      <c r="I231" s="1"/>
      <c r="J231"/>
      <c r="K231"/>
      <c r="L231"/>
      <c r="M231" s="2"/>
      <c r="N231" s="3"/>
      <c r="O231"/>
      <c r="P231"/>
      <c r="Q231"/>
      <c r="R231"/>
      <c r="S231"/>
      <c r="T231"/>
      <c r="U231" s="1"/>
      <c r="V231"/>
      <c r="W231" s="1"/>
      <c r="X231"/>
      <c r="Y231"/>
      <c r="Z231" s="1"/>
      <c r="AA231" s="1"/>
      <c r="AB231" s="1"/>
      <c r="AC231" s="1"/>
      <c r="AD231"/>
    </row>
    <row r="232" spans="1:30" x14ac:dyDescent="0.25">
      <c r="A232" s="1"/>
      <c r="B232" s="1"/>
      <c r="C232" s="1"/>
      <c r="D232"/>
      <c r="E232" s="1"/>
      <c r="F232" s="1"/>
      <c r="G232"/>
      <c r="H232"/>
      <c r="I232" s="1"/>
      <c r="J232"/>
      <c r="K232"/>
      <c r="L232"/>
      <c r="M232" s="2"/>
      <c r="N232" s="3"/>
      <c r="O232"/>
      <c r="P232"/>
      <c r="Q232"/>
      <c r="R232"/>
      <c r="S232"/>
      <c r="T232"/>
      <c r="U232" s="1"/>
      <c r="V232"/>
      <c r="W232" s="1"/>
      <c r="X232"/>
      <c r="Y232"/>
      <c r="Z232" s="1"/>
      <c r="AA232" s="1"/>
      <c r="AB232" s="1"/>
      <c r="AC232" s="1"/>
      <c r="AD232"/>
    </row>
    <row r="233" spans="1:30" x14ac:dyDescent="0.25">
      <c r="A233" s="1"/>
      <c r="B233" s="1"/>
      <c r="C233" s="1"/>
      <c r="D233"/>
      <c r="E233" s="1"/>
      <c r="F233" s="1"/>
      <c r="G233"/>
      <c r="H233"/>
      <c r="I233" s="1"/>
      <c r="J233"/>
      <c r="K233"/>
      <c r="L233"/>
      <c r="M233" s="2"/>
      <c r="N233" s="3"/>
      <c r="O233"/>
      <c r="P233"/>
      <c r="Q233"/>
      <c r="R233"/>
      <c r="S233"/>
      <c r="T233"/>
      <c r="U233" s="1"/>
      <c r="V233"/>
      <c r="W233" s="1"/>
      <c r="X233"/>
      <c r="Y233"/>
      <c r="Z233" s="1"/>
      <c r="AA233" s="1"/>
      <c r="AB233" s="1"/>
      <c r="AC233" s="1"/>
      <c r="AD233"/>
    </row>
    <row r="234" spans="1:30" x14ac:dyDescent="0.25">
      <c r="A234" s="1"/>
      <c r="B234" s="1"/>
      <c r="C234" s="1"/>
      <c r="D234"/>
      <c r="E234" s="1"/>
      <c r="F234" s="1"/>
      <c r="G234"/>
      <c r="H234"/>
      <c r="I234" s="1"/>
      <c r="J234"/>
      <c r="K234"/>
      <c r="L234"/>
      <c r="M234" s="2"/>
      <c r="N234" s="3"/>
      <c r="O234"/>
      <c r="P234"/>
      <c r="Q234"/>
      <c r="R234"/>
      <c r="S234"/>
      <c r="T234"/>
      <c r="U234" s="1"/>
      <c r="V234"/>
      <c r="W234" s="1"/>
      <c r="X234"/>
      <c r="Y234"/>
      <c r="Z234" s="1"/>
      <c r="AA234" s="1"/>
      <c r="AB234" s="1"/>
      <c r="AC234" s="1"/>
      <c r="AD234"/>
    </row>
    <row r="235" spans="1:30" x14ac:dyDescent="0.25">
      <c r="A235" s="1"/>
      <c r="B235" s="1"/>
      <c r="C235" s="1"/>
      <c r="D235"/>
      <c r="E235" s="1"/>
      <c r="F235" s="1"/>
      <c r="G235"/>
      <c r="H235"/>
      <c r="I235" s="1"/>
      <c r="J235"/>
      <c r="K235"/>
      <c r="L235"/>
      <c r="M235" s="2"/>
      <c r="N235" s="3"/>
      <c r="O235"/>
      <c r="P235"/>
      <c r="Q235"/>
      <c r="R235"/>
      <c r="S235"/>
      <c r="T235"/>
      <c r="U235" s="1"/>
      <c r="V235"/>
      <c r="W235" s="1"/>
      <c r="X235"/>
      <c r="Y235"/>
      <c r="Z235" s="1"/>
      <c r="AA235" s="1"/>
      <c r="AB235" s="1"/>
      <c r="AC235" s="1"/>
      <c r="AD235"/>
    </row>
    <row r="236" spans="1:30" x14ac:dyDescent="0.25">
      <c r="A236" s="1"/>
      <c r="B236" s="1"/>
      <c r="C236" s="1"/>
      <c r="D236"/>
      <c r="E236" s="1"/>
      <c r="F236" s="1"/>
      <c r="G236"/>
      <c r="H236"/>
      <c r="I236" s="1"/>
      <c r="J236"/>
      <c r="K236"/>
      <c r="L236"/>
      <c r="M236" s="2"/>
      <c r="N236" s="3"/>
      <c r="O236"/>
      <c r="P236"/>
      <c r="Q236"/>
      <c r="R236"/>
      <c r="S236"/>
      <c r="T236"/>
      <c r="U236" s="1"/>
      <c r="V236"/>
      <c r="W236" s="1"/>
      <c r="X236"/>
      <c r="Y236"/>
      <c r="Z236" s="1"/>
      <c r="AA236" s="1"/>
      <c r="AB236" s="1"/>
      <c r="AC236" s="1"/>
      <c r="AD236"/>
    </row>
    <row r="237" spans="1:30" x14ac:dyDescent="0.25">
      <c r="A237" s="1"/>
      <c r="B237" s="1"/>
      <c r="C237" s="1"/>
      <c r="D237"/>
      <c r="E237" s="1"/>
      <c r="F237" s="1"/>
      <c r="G237"/>
      <c r="H237"/>
      <c r="I237" s="1"/>
      <c r="J237"/>
      <c r="K237"/>
      <c r="L237"/>
      <c r="M237" s="2"/>
      <c r="N237" s="3"/>
      <c r="O237"/>
      <c r="P237"/>
      <c r="Q237"/>
      <c r="R237"/>
      <c r="S237"/>
      <c r="T237"/>
      <c r="U237" s="1"/>
      <c r="V237"/>
      <c r="W237" s="1"/>
      <c r="X237"/>
      <c r="Y237"/>
      <c r="Z237" s="1"/>
      <c r="AA237" s="1"/>
      <c r="AB237" s="1"/>
      <c r="AC237" s="1"/>
      <c r="AD237"/>
    </row>
    <row r="238" spans="1:30" x14ac:dyDescent="0.25">
      <c r="A238" s="1"/>
      <c r="B238" s="1"/>
      <c r="C238" s="1"/>
      <c r="D238"/>
      <c r="E238" s="1"/>
      <c r="F238" s="1"/>
      <c r="G238"/>
      <c r="H238"/>
      <c r="I238" s="1"/>
      <c r="J238"/>
      <c r="K238"/>
      <c r="L238"/>
      <c r="M238" s="2"/>
      <c r="N238" s="3"/>
      <c r="O238"/>
      <c r="P238"/>
      <c r="Q238"/>
      <c r="R238"/>
      <c r="S238"/>
      <c r="T238"/>
      <c r="U238" s="1"/>
      <c r="V238"/>
      <c r="W238" s="1"/>
      <c r="X238"/>
      <c r="Y238"/>
      <c r="Z238" s="1"/>
      <c r="AA238" s="1"/>
      <c r="AB238" s="1"/>
      <c r="AC238" s="1"/>
      <c r="AD238"/>
    </row>
    <row r="239" spans="1:30" x14ac:dyDescent="0.25">
      <c r="A239" s="1"/>
      <c r="B239" s="1"/>
      <c r="C239" s="1"/>
      <c r="D239"/>
      <c r="E239" s="1"/>
      <c r="F239" s="1"/>
      <c r="G239"/>
      <c r="H239"/>
      <c r="I239" s="1"/>
      <c r="J239"/>
      <c r="K239"/>
      <c r="L239"/>
      <c r="M239" s="2"/>
      <c r="N239" s="3"/>
      <c r="O239"/>
      <c r="P239"/>
      <c r="Q239"/>
      <c r="R239"/>
      <c r="S239"/>
      <c r="T239"/>
      <c r="U239" s="1"/>
      <c r="V239"/>
      <c r="W239" s="1"/>
      <c r="X239"/>
      <c r="Y239"/>
      <c r="Z239" s="1"/>
      <c r="AA239" s="1"/>
      <c r="AB239" s="1"/>
      <c r="AC239" s="1"/>
      <c r="AD239"/>
    </row>
    <row r="240" spans="1:30" x14ac:dyDescent="0.25">
      <c r="A240" s="1"/>
      <c r="B240" s="1"/>
      <c r="C240" s="1"/>
      <c r="D240"/>
      <c r="E240" s="1"/>
      <c r="F240" s="1"/>
      <c r="G240"/>
      <c r="H240"/>
      <c r="I240" s="1"/>
      <c r="J240"/>
      <c r="K240"/>
      <c r="L240"/>
      <c r="M240" s="2"/>
      <c r="N240" s="3"/>
      <c r="O240"/>
      <c r="P240"/>
      <c r="Q240"/>
      <c r="R240"/>
      <c r="S240"/>
      <c r="T240"/>
      <c r="U240" s="1"/>
      <c r="V240"/>
      <c r="W240" s="1"/>
      <c r="X240"/>
      <c r="Y240"/>
      <c r="Z240" s="1"/>
      <c r="AA240" s="1"/>
      <c r="AB240" s="1"/>
      <c r="AC240" s="1"/>
      <c r="AD240"/>
    </row>
    <row r="241" spans="1:30" x14ac:dyDescent="0.25">
      <c r="A241" s="1"/>
      <c r="B241" s="1"/>
      <c r="C241" s="1"/>
      <c r="D241"/>
      <c r="E241" s="1"/>
      <c r="F241" s="1"/>
      <c r="G241"/>
      <c r="H241"/>
      <c r="I241" s="1"/>
      <c r="J241"/>
      <c r="K241"/>
      <c r="L241"/>
      <c r="M241" s="2"/>
      <c r="N241" s="3"/>
      <c r="O241"/>
      <c r="P241"/>
      <c r="Q241"/>
      <c r="R241"/>
      <c r="S241"/>
      <c r="T241"/>
      <c r="U241" s="1"/>
      <c r="V241"/>
      <c r="W241" s="1"/>
      <c r="X241"/>
      <c r="Y241"/>
      <c r="Z241" s="1"/>
      <c r="AA241" s="1"/>
      <c r="AB241" s="1"/>
      <c r="AC241" s="1"/>
      <c r="AD241"/>
    </row>
    <row r="242" spans="1:30" x14ac:dyDescent="0.25">
      <c r="A242" s="1"/>
      <c r="B242" s="1"/>
      <c r="C242" s="1"/>
      <c r="D242"/>
      <c r="E242" s="1"/>
      <c r="F242" s="1"/>
      <c r="G242"/>
      <c r="H242"/>
      <c r="I242" s="1"/>
      <c r="J242"/>
      <c r="K242"/>
      <c r="L242"/>
      <c r="M242" s="2"/>
      <c r="N242" s="3"/>
      <c r="O242"/>
      <c r="P242"/>
      <c r="Q242"/>
      <c r="R242"/>
      <c r="S242"/>
      <c r="T242"/>
      <c r="U242" s="1"/>
      <c r="V242"/>
      <c r="W242" s="1"/>
      <c r="X242"/>
      <c r="Y242"/>
      <c r="Z242" s="1"/>
      <c r="AA242" s="1"/>
      <c r="AB242" s="1"/>
      <c r="AC242" s="1"/>
      <c r="AD242"/>
    </row>
    <row r="243" spans="1:30" x14ac:dyDescent="0.25">
      <c r="A243" s="1"/>
      <c r="B243" s="1"/>
      <c r="C243" s="1"/>
      <c r="D243"/>
      <c r="E243" s="1"/>
      <c r="F243" s="1"/>
      <c r="G243"/>
      <c r="H243"/>
      <c r="I243" s="1"/>
      <c r="J243"/>
      <c r="K243"/>
      <c r="L243"/>
      <c r="M243" s="2"/>
      <c r="N243" s="3"/>
      <c r="O243"/>
      <c r="P243"/>
      <c r="Q243"/>
      <c r="R243"/>
      <c r="S243"/>
      <c r="T243"/>
      <c r="U243" s="1"/>
      <c r="V243"/>
      <c r="W243" s="1"/>
      <c r="X243"/>
      <c r="Y243"/>
      <c r="Z243" s="1"/>
      <c r="AA243" s="1"/>
      <c r="AB243" s="1"/>
      <c r="AC243" s="1"/>
      <c r="AD243"/>
    </row>
    <row r="244" spans="1:30" x14ac:dyDescent="0.25">
      <c r="A244" s="1"/>
      <c r="B244" s="1"/>
      <c r="C244" s="1"/>
      <c r="D244"/>
      <c r="E244" s="1"/>
      <c r="F244" s="1"/>
      <c r="G244"/>
      <c r="H244"/>
      <c r="I244" s="1"/>
      <c r="J244"/>
      <c r="K244"/>
      <c r="L244"/>
      <c r="M244" s="2"/>
      <c r="N244" s="3"/>
      <c r="O244"/>
      <c r="P244"/>
      <c r="Q244"/>
      <c r="R244"/>
      <c r="S244"/>
      <c r="T244"/>
      <c r="U244" s="1"/>
      <c r="V244"/>
      <c r="W244" s="1"/>
      <c r="X244"/>
      <c r="Y244"/>
      <c r="Z244" s="1"/>
      <c r="AA244" s="1"/>
      <c r="AB244" s="1"/>
      <c r="AC244" s="1"/>
      <c r="AD244"/>
    </row>
    <row r="245" spans="1:30" x14ac:dyDescent="0.25">
      <c r="A245" s="1"/>
      <c r="B245" s="1"/>
      <c r="C245" s="1"/>
      <c r="D245"/>
      <c r="E245" s="1"/>
      <c r="F245" s="1"/>
      <c r="G245"/>
      <c r="H245"/>
      <c r="I245" s="1"/>
      <c r="J245"/>
      <c r="K245"/>
      <c r="L245"/>
      <c r="M245" s="2"/>
      <c r="N245" s="3"/>
      <c r="O245"/>
      <c r="P245"/>
      <c r="Q245"/>
      <c r="R245"/>
      <c r="S245"/>
      <c r="T245"/>
      <c r="U245" s="1"/>
      <c r="V245"/>
      <c r="W245" s="1"/>
      <c r="X245"/>
      <c r="Y245"/>
      <c r="Z245" s="1"/>
      <c r="AA245" s="1"/>
      <c r="AB245" s="1"/>
      <c r="AC245" s="1"/>
      <c r="AD245"/>
    </row>
    <row r="246" spans="1:30" x14ac:dyDescent="0.25">
      <c r="A246" s="1"/>
      <c r="B246" s="1"/>
      <c r="C246" s="1"/>
      <c r="D246"/>
      <c r="E246" s="1"/>
      <c r="F246" s="1"/>
      <c r="G246"/>
      <c r="H246"/>
      <c r="I246" s="1"/>
      <c r="J246"/>
      <c r="K246"/>
      <c r="L246"/>
      <c r="M246" s="2"/>
      <c r="N246" s="3"/>
      <c r="O246"/>
      <c r="P246"/>
      <c r="Q246"/>
      <c r="R246"/>
      <c r="S246"/>
      <c r="T246"/>
      <c r="U246" s="1"/>
      <c r="V246"/>
      <c r="W246" s="1"/>
      <c r="X246"/>
      <c r="Y246"/>
      <c r="Z246" s="1"/>
      <c r="AA246" s="1"/>
      <c r="AB246" s="1"/>
      <c r="AC246" s="1"/>
      <c r="AD246"/>
    </row>
    <row r="247" spans="1:30" x14ac:dyDescent="0.25">
      <c r="A247" s="1"/>
      <c r="B247" s="1"/>
      <c r="C247" s="1"/>
      <c r="D247"/>
      <c r="E247" s="1"/>
      <c r="F247" s="1"/>
      <c r="G247"/>
      <c r="H247"/>
      <c r="I247" s="1"/>
      <c r="J247"/>
      <c r="K247"/>
      <c r="L247"/>
      <c r="M247" s="2"/>
      <c r="N247" s="3"/>
      <c r="O247"/>
      <c r="P247"/>
      <c r="Q247"/>
      <c r="R247"/>
      <c r="S247"/>
      <c r="T247"/>
      <c r="U247" s="1"/>
      <c r="V247"/>
      <c r="W247" s="1"/>
      <c r="X247"/>
      <c r="Y247"/>
      <c r="Z247" s="1"/>
      <c r="AA247" s="1"/>
      <c r="AB247" s="1"/>
      <c r="AC247" s="1"/>
      <c r="AD247"/>
    </row>
    <row r="248" spans="1:30" x14ac:dyDescent="0.25">
      <c r="A248" s="1"/>
      <c r="B248" s="1"/>
      <c r="C248" s="1"/>
      <c r="D248"/>
      <c r="E248" s="1"/>
      <c r="F248" s="1"/>
      <c r="G248"/>
      <c r="H248"/>
      <c r="I248" s="1"/>
      <c r="J248"/>
      <c r="K248"/>
      <c r="L248"/>
      <c r="M248" s="2"/>
      <c r="N248" s="3"/>
      <c r="O248"/>
      <c r="P248"/>
      <c r="Q248"/>
      <c r="R248"/>
      <c r="S248"/>
      <c r="T248"/>
      <c r="U248" s="1"/>
      <c r="V248"/>
      <c r="W248" s="1"/>
      <c r="X248"/>
      <c r="Y248"/>
      <c r="Z248" s="1"/>
      <c r="AA248" s="1"/>
      <c r="AB248" s="1"/>
      <c r="AC248" s="1"/>
      <c r="AD248"/>
    </row>
    <row r="249" spans="1:30" x14ac:dyDescent="0.25">
      <c r="A249" s="1"/>
      <c r="B249" s="1"/>
      <c r="C249" s="1"/>
      <c r="D249"/>
      <c r="E249" s="1"/>
      <c r="F249" s="1"/>
      <c r="G249"/>
      <c r="H249"/>
      <c r="I249" s="1"/>
      <c r="J249"/>
      <c r="K249"/>
      <c r="L249"/>
      <c r="M249" s="2"/>
      <c r="N249" s="3"/>
      <c r="O249"/>
      <c r="P249"/>
      <c r="Q249"/>
      <c r="R249"/>
      <c r="S249"/>
      <c r="T249"/>
      <c r="U249" s="1"/>
      <c r="V249"/>
      <c r="W249" s="1"/>
      <c r="X249"/>
      <c r="Y249"/>
      <c r="Z249" s="1"/>
      <c r="AA249" s="1"/>
      <c r="AB249" s="1"/>
      <c r="AC249" s="1"/>
      <c r="AD249"/>
    </row>
    <row r="250" spans="1:30" x14ac:dyDescent="0.25">
      <c r="A250" s="1"/>
      <c r="B250" s="1"/>
      <c r="C250" s="1"/>
      <c r="D250"/>
      <c r="E250" s="1"/>
      <c r="F250" s="1"/>
      <c r="G250"/>
      <c r="H250"/>
      <c r="I250" s="1"/>
      <c r="J250"/>
      <c r="K250"/>
      <c r="L250"/>
      <c r="M250" s="2"/>
      <c r="N250" s="3"/>
      <c r="O250"/>
      <c r="P250"/>
      <c r="Q250"/>
      <c r="R250"/>
      <c r="S250"/>
      <c r="T250"/>
      <c r="U250" s="1"/>
      <c r="V250"/>
      <c r="W250" s="1"/>
      <c r="X250"/>
      <c r="Y250"/>
      <c r="Z250" s="1"/>
      <c r="AA250" s="1"/>
      <c r="AB250" s="1"/>
      <c r="AC250" s="1"/>
      <c r="AD250"/>
    </row>
    <row r="251" spans="1:30" x14ac:dyDescent="0.25">
      <c r="A251" s="1"/>
      <c r="B251" s="1"/>
      <c r="C251" s="1"/>
      <c r="D251"/>
      <c r="E251" s="1"/>
      <c r="F251" s="1"/>
      <c r="G251"/>
      <c r="H251"/>
      <c r="I251" s="1"/>
      <c r="J251"/>
      <c r="K251"/>
      <c r="L251"/>
      <c r="M251" s="2"/>
      <c r="N251" s="3"/>
      <c r="O251"/>
      <c r="P251"/>
      <c r="Q251"/>
      <c r="R251"/>
      <c r="S251"/>
      <c r="T251"/>
      <c r="U251" s="1"/>
      <c r="V251"/>
      <c r="W251" s="1"/>
      <c r="X251"/>
      <c r="Y251"/>
      <c r="Z251" s="1"/>
      <c r="AA251" s="1"/>
      <c r="AB251" s="1"/>
      <c r="AC251" s="1"/>
      <c r="AD251"/>
    </row>
    <row r="252" spans="1:30" x14ac:dyDescent="0.25">
      <c r="A252" s="1"/>
      <c r="B252" s="1"/>
      <c r="C252" s="1"/>
      <c r="D252"/>
      <c r="E252" s="1"/>
      <c r="F252" s="1"/>
      <c r="G252"/>
      <c r="H252"/>
      <c r="I252" s="1"/>
      <c r="J252"/>
      <c r="K252"/>
      <c r="L252"/>
      <c r="M252" s="2"/>
      <c r="N252" s="3"/>
      <c r="O252"/>
      <c r="P252"/>
      <c r="Q252"/>
      <c r="R252"/>
      <c r="S252"/>
      <c r="T252"/>
      <c r="U252" s="1"/>
      <c r="V252"/>
      <c r="W252" s="1"/>
      <c r="X252"/>
      <c r="Y252"/>
      <c r="Z252" s="1"/>
      <c r="AA252" s="1"/>
      <c r="AB252" s="1"/>
      <c r="AC252" s="1"/>
      <c r="AD252"/>
    </row>
    <row r="253" spans="1:30" x14ac:dyDescent="0.25">
      <c r="A253" s="1"/>
      <c r="B253" s="1"/>
      <c r="C253" s="1"/>
      <c r="D253"/>
      <c r="E253" s="1"/>
      <c r="F253" s="1"/>
      <c r="G253"/>
      <c r="H253"/>
      <c r="I253" s="1"/>
      <c r="J253"/>
      <c r="K253"/>
      <c r="L253"/>
      <c r="M253" s="2"/>
      <c r="N253" s="3"/>
      <c r="O253"/>
      <c r="P253"/>
      <c r="Q253"/>
      <c r="R253"/>
      <c r="S253"/>
      <c r="T253"/>
      <c r="U253" s="1"/>
      <c r="V253"/>
      <c r="W253" s="1"/>
      <c r="X253"/>
      <c r="Y253"/>
      <c r="Z253" s="1"/>
      <c r="AA253" s="1"/>
      <c r="AB253" s="1"/>
      <c r="AC253" s="1"/>
      <c r="AD253"/>
    </row>
    <row r="254" spans="1:30" x14ac:dyDescent="0.25">
      <c r="A254" s="1"/>
      <c r="B254" s="1"/>
      <c r="C254" s="1"/>
      <c r="D254"/>
      <c r="E254" s="1"/>
      <c r="F254" s="1"/>
      <c r="G254"/>
      <c r="H254"/>
      <c r="I254" s="1"/>
      <c r="J254"/>
      <c r="K254"/>
      <c r="L254"/>
      <c r="M254" s="2"/>
      <c r="N254" s="3"/>
      <c r="O254"/>
      <c r="P254"/>
      <c r="Q254"/>
      <c r="R254"/>
      <c r="S254"/>
      <c r="T254"/>
      <c r="U254" s="1"/>
      <c r="V254"/>
      <c r="W254" s="1"/>
      <c r="X254"/>
      <c r="Y254"/>
      <c r="Z254" s="1"/>
      <c r="AA254" s="1"/>
      <c r="AB254" s="1"/>
      <c r="AC254" s="1"/>
      <c r="AD254"/>
    </row>
    <row r="255" spans="1:30" x14ac:dyDescent="0.25">
      <c r="A255" s="1"/>
      <c r="B255" s="1"/>
      <c r="C255" s="1"/>
      <c r="D255"/>
      <c r="E255" s="1"/>
      <c r="F255" s="1"/>
      <c r="G255"/>
      <c r="H255"/>
      <c r="I255" s="1"/>
      <c r="J255"/>
      <c r="K255"/>
      <c r="L255"/>
      <c r="M255" s="2"/>
      <c r="N255" s="3"/>
      <c r="O255"/>
      <c r="P255"/>
      <c r="Q255"/>
      <c r="R255"/>
      <c r="S255"/>
      <c r="T255"/>
      <c r="U255" s="1"/>
      <c r="V255"/>
      <c r="W255" s="1"/>
      <c r="X255"/>
      <c r="Y255"/>
      <c r="Z255" s="1"/>
      <c r="AA255" s="1"/>
      <c r="AB255" s="1"/>
      <c r="AC255" s="1"/>
      <c r="AD255"/>
    </row>
    <row r="256" spans="1:30" x14ac:dyDescent="0.25">
      <c r="A256" s="1"/>
      <c r="B256" s="1"/>
      <c r="C256" s="1"/>
      <c r="D256"/>
      <c r="E256" s="1"/>
      <c r="F256" s="1"/>
      <c r="G256"/>
      <c r="H256"/>
      <c r="I256" s="1"/>
      <c r="J256"/>
      <c r="K256"/>
      <c r="L256"/>
      <c r="M256" s="2"/>
      <c r="N256" s="3"/>
      <c r="O256"/>
      <c r="P256"/>
      <c r="Q256"/>
      <c r="R256"/>
      <c r="S256"/>
      <c r="T256"/>
      <c r="U256" s="1"/>
      <c r="V256"/>
      <c r="W256" s="1"/>
      <c r="X256"/>
      <c r="Y256"/>
      <c r="Z256" s="1"/>
      <c r="AA256" s="1"/>
      <c r="AB256" s="1"/>
      <c r="AC256" s="1"/>
      <c r="AD256"/>
    </row>
    <row r="257" spans="1:30" x14ac:dyDescent="0.25">
      <c r="A257" s="1"/>
      <c r="B257" s="1"/>
      <c r="C257" s="1"/>
      <c r="D257"/>
      <c r="E257" s="1"/>
      <c r="F257" s="1"/>
      <c r="G257"/>
      <c r="H257"/>
      <c r="I257" s="1"/>
      <c r="J257"/>
      <c r="K257"/>
      <c r="L257"/>
      <c r="M257" s="2"/>
      <c r="N257" s="3"/>
      <c r="O257"/>
      <c r="P257"/>
      <c r="Q257"/>
      <c r="R257"/>
      <c r="S257"/>
      <c r="T257"/>
      <c r="U257" s="1"/>
      <c r="V257"/>
      <c r="W257" s="1"/>
      <c r="X257"/>
      <c r="Y257"/>
      <c r="Z257" s="1"/>
      <c r="AA257" s="1"/>
      <c r="AB257" s="1"/>
      <c r="AC257" s="1"/>
      <c r="AD257"/>
    </row>
    <row r="258" spans="1:30" x14ac:dyDescent="0.25">
      <c r="A258" s="1"/>
      <c r="B258" s="1"/>
      <c r="C258" s="1"/>
      <c r="D258"/>
      <c r="E258" s="1"/>
      <c r="F258" s="1"/>
      <c r="G258"/>
      <c r="H258"/>
      <c r="I258" s="1"/>
      <c r="J258"/>
      <c r="K258"/>
      <c r="L258"/>
      <c r="M258" s="2"/>
      <c r="N258" s="3"/>
      <c r="O258"/>
      <c r="P258"/>
      <c r="Q258"/>
      <c r="R258"/>
      <c r="S258"/>
      <c r="T258"/>
      <c r="U258" s="1"/>
      <c r="V258"/>
      <c r="W258" s="1"/>
      <c r="X258"/>
      <c r="Y258"/>
      <c r="Z258" s="1"/>
      <c r="AA258" s="1"/>
      <c r="AB258" s="1"/>
      <c r="AC258" s="1"/>
      <c r="AD258"/>
    </row>
    <row r="259" spans="1:30" x14ac:dyDescent="0.25">
      <c r="A259" s="1"/>
      <c r="B259" s="1"/>
      <c r="C259" s="1"/>
      <c r="D259"/>
      <c r="E259" s="1"/>
      <c r="F259" s="1"/>
      <c r="G259"/>
      <c r="H259"/>
      <c r="I259" s="1"/>
      <c r="J259"/>
      <c r="K259"/>
      <c r="L259"/>
      <c r="M259" s="2"/>
      <c r="N259" s="3"/>
      <c r="O259"/>
      <c r="P259"/>
      <c r="Q259"/>
      <c r="R259"/>
      <c r="S259"/>
      <c r="T259"/>
      <c r="U259" s="1"/>
      <c r="V259"/>
      <c r="W259" s="1"/>
      <c r="X259"/>
      <c r="Y259"/>
      <c r="Z259" s="1"/>
      <c r="AA259" s="1"/>
      <c r="AB259" s="1"/>
      <c r="AC259" s="1"/>
      <c r="AD259"/>
    </row>
    <row r="260" spans="1:30" x14ac:dyDescent="0.25">
      <c r="A260" s="1"/>
      <c r="B260" s="1"/>
      <c r="C260" s="1"/>
      <c r="D260"/>
      <c r="E260" s="1"/>
      <c r="F260" s="1"/>
      <c r="G260"/>
      <c r="H260"/>
      <c r="I260" s="1"/>
      <c r="J260"/>
      <c r="K260"/>
      <c r="L260"/>
      <c r="M260" s="2"/>
      <c r="N260" s="3"/>
      <c r="O260"/>
      <c r="P260"/>
      <c r="Q260"/>
      <c r="R260"/>
      <c r="S260"/>
      <c r="T260"/>
      <c r="U260" s="1"/>
      <c r="V260"/>
      <c r="W260" s="1"/>
      <c r="X260"/>
      <c r="Y260"/>
      <c r="Z260" s="1"/>
      <c r="AA260" s="1"/>
      <c r="AB260" s="1"/>
      <c r="AC260" s="1"/>
      <c r="AD260"/>
    </row>
    <row r="261" spans="1:30" x14ac:dyDescent="0.25">
      <c r="A261" s="1"/>
      <c r="B261" s="1"/>
      <c r="C261" s="1"/>
      <c r="D261"/>
      <c r="E261" s="1"/>
      <c r="F261" s="1"/>
      <c r="G261"/>
      <c r="H261"/>
      <c r="I261" s="1"/>
      <c r="J261"/>
      <c r="K261"/>
      <c r="L261"/>
      <c r="M261" s="2"/>
      <c r="N261" s="3"/>
      <c r="O261"/>
      <c r="P261"/>
      <c r="Q261"/>
      <c r="R261"/>
      <c r="S261"/>
      <c r="T261"/>
      <c r="U261" s="1"/>
      <c r="V261"/>
      <c r="W261" s="1"/>
      <c r="X261"/>
      <c r="Y261"/>
      <c r="Z261" s="1"/>
      <c r="AA261" s="1"/>
      <c r="AB261" s="1"/>
      <c r="AC261" s="1"/>
      <c r="AD261"/>
    </row>
    <row r="262" spans="1:30" x14ac:dyDescent="0.25">
      <c r="A262" s="1"/>
      <c r="B262" s="1"/>
      <c r="C262" s="1"/>
      <c r="D262"/>
      <c r="E262" s="1"/>
      <c r="F262" s="1"/>
      <c r="G262"/>
      <c r="H262"/>
      <c r="I262" s="1"/>
      <c r="J262"/>
      <c r="K262"/>
      <c r="L262"/>
      <c r="M262" s="2"/>
      <c r="N262" s="3"/>
      <c r="O262"/>
      <c r="P262"/>
      <c r="Q262"/>
      <c r="R262"/>
      <c r="S262"/>
      <c r="T262"/>
      <c r="U262" s="1"/>
      <c r="V262"/>
      <c r="W262" s="1"/>
      <c r="X262"/>
      <c r="Y262"/>
      <c r="Z262" s="1"/>
      <c r="AA262" s="1"/>
      <c r="AB262" s="1"/>
      <c r="AC262" s="1"/>
      <c r="AD262"/>
    </row>
    <row r="263" spans="1:30" x14ac:dyDescent="0.25">
      <c r="A263" s="1"/>
      <c r="B263" s="1"/>
      <c r="C263" s="1"/>
      <c r="D263"/>
      <c r="E263" s="1"/>
      <c r="F263" s="1"/>
      <c r="G263"/>
      <c r="H263"/>
      <c r="I263" s="1"/>
      <c r="J263"/>
      <c r="K263"/>
      <c r="L263"/>
      <c r="M263" s="2"/>
      <c r="N263" s="3"/>
      <c r="O263"/>
      <c r="P263"/>
      <c r="Q263"/>
      <c r="R263"/>
      <c r="S263"/>
      <c r="T263"/>
      <c r="U263" s="1"/>
      <c r="V263"/>
      <c r="W263" s="1"/>
      <c r="X263"/>
      <c r="Y263"/>
      <c r="Z263" s="1"/>
      <c r="AA263" s="1"/>
      <c r="AB263" s="1"/>
      <c r="AC263" s="1"/>
      <c r="AD263"/>
    </row>
    <row r="264" spans="1:30" x14ac:dyDescent="0.25">
      <c r="A264" s="1"/>
      <c r="B264" s="1"/>
      <c r="C264" s="1"/>
      <c r="D264"/>
      <c r="E264" s="1"/>
      <c r="F264" s="1"/>
      <c r="G264"/>
      <c r="H264"/>
      <c r="I264" s="1"/>
      <c r="J264"/>
      <c r="K264"/>
      <c r="L264"/>
      <c r="M264" s="2"/>
      <c r="N264" s="3"/>
      <c r="O264"/>
      <c r="P264"/>
      <c r="Q264"/>
      <c r="R264"/>
      <c r="S264"/>
      <c r="T264"/>
      <c r="U264" s="1"/>
      <c r="V264"/>
      <c r="W264" s="1"/>
      <c r="X264"/>
      <c r="Y264"/>
      <c r="Z264" s="1"/>
      <c r="AA264" s="1"/>
      <c r="AB264" s="1"/>
      <c r="AC264" s="1"/>
      <c r="AD264"/>
    </row>
    <row r="265" spans="1:30" x14ac:dyDescent="0.25">
      <c r="A265" s="1"/>
      <c r="B265" s="1"/>
      <c r="C265" s="1"/>
      <c r="D265"/>
      <c r="E265" s="1"/>
      <c r="F265" s="1"/>
      <c r="G265"/>
      <c r="H265"/>
      <c r="I265" s="1"/>
      <c r="J265"/>
      <c r="K265"/>
      <c r="L265"/>
      <c r="M265" s="2"/>
      <c r="N265" s="3"/>
      <c r="O265"/>
      <c r="P265"/>
      <c r="Q265"/>
      <c r="R265"/>
      <c r="S265"/>
      <c r="T265"/>
      <c r="U265" s="1"/>
      <c r="V265"/>
      <c r="W265" s="1"/>
      <c r="X265"/>
      <c r="Y265"/>
      <c r="Z265" s="1"/>
      <c r="AA265" s="1"/>
      <c r="AB265" s="1"/>
      <c r="AC265" s="1"/>
      <c r="AD265"/>
    </row>
    <row r="266" spans="1:30" x14ac:dyDescent="0.25">
      <c r="A266" s="1"/>
      <c r="B266" s="1"/>
      <c r="C266" s="1"/>
      <c r="D266"/>
      <c r="E266" s="1"/>
      <c r="F266" s="1"/>
      <c r="G266"/>
      <c r="H266"/>
      <c r="I266" s="1"/>
      <c r="J266"/>
      <c r="K266"/>
      <c r="L266"/>
      <c r="M266" s="2"/>
      <c r="N266" s="3"/>
      <c r="O266"/>
      <c r="P266"/>
      <c r="Q266"/>
      <c r="R266"/>
      <c r="S266"/>
      <c r="T266"/>
      <c r="U266" s="1"/>
      <c r="V266"/>
      <c r="W266" s="1"/>
      <c r="X266"/>
      <c r="Y266"/>
      <c r="Z266" s="1"/>
      <c r="AA266" s="1"/>
      <c r="AB266" s="1"/>
      <c r="AC266" s="1"/>
      <c r="AD266"/>
    </row>
    <row r="267" spans="1:30" x14ac:dyDescent="0.25">
      <c r="A267" s="1"/>
      <c r="B267" s="1"/>
      <c r="C267" s="1"/>
      <c r="D267"/>
      <c r="E267" s="1"/>
      <c r="F267" s="1"/>
      <c r="G267"/>
      <c r="H267"/>
      <c r="I267" s="1"/>
      <c r="J267"/>
      <c r="K267"/>
      <c r="L267"/>
      <c r="M267" s="2"/>
      <c r="N267" s="3"/>
      <c r="O267"/>
      <c r="P267"/>
      <c r="Q267"/>
      <c r="R267"/>
      <c r="S267"/>
      <c r="T267"/>
      <c r="U267" s="1"/>
      <c r="V267"/>
      <c r="W267" s="1"/>
      <c r="X267"/>
      <c r="Y267"/>
      <c r="Z267" s="1"/>
      <c r="AA267" s="1"/>
      <c r="AB267" s="1"/>
      <c r="AC267" s="1"/>
      <c r="AD267"/>
    </row>
    <row r="268" spans="1:30" x14ac:dyDescent="0.25">
      <c r="A268" s="1"/>
      <c r="B268" s="1"/>
      <c r="C268" s="1"/>
      <c r="D268"/>
      <c r="E268" s="1"/>
      <c r="F268" s="1"/>
      <c r="G268"/>
      <c r="H268"/>
      <c r="I268" s="1"/>
      <c r="J268"/>
      <c r="K268"/>
      <c r="L268"/>
      <c r="M268" s="2"/>
      <c r="N268" s="3"/>
      <c r="O268"/>
      <c r="P268"/>
      <c r="Q268"/>
      <c r="R268"/>
      <c r="S268"/>
      <c r="T268"/>
      <c r="U268" s="1"/>
      <c r="V268"/>
      <c r="W268" s="1"/>
      <c r="X268"/>
      <c r="Y268"/>
      <c r="Z268" s="1"/>
      <c r="AA268" s="1"/>
      <c r="AB268" s="1"/>
      <c r="AC268" s="1"/>
      <c r="AD268"/>
    </row>
    <row r="269" spans="1:30" x14ac:dyDescent="0.25">
      <c r="A269" s="1"/>
      <c r="B269" s="1"/>
      <c r="C269" s="1"/>
      <c r="D269"/>
      <c r="E269" s="1"/>
      <c r="F269" s="1"/>
      <c r="G269"/>
      <c r="H269"/>
      <c r="I269" s="1"/>
      <c r="J269"/>
      <c r="K269"/>
      <c r="L269"/>
      <c r="M269" s="2"/>
      <c r="N269" s="3"/>
      <c r="O269"/>
      <c r="P269"/>
      <c r="Q269"/>
      <c r="R269"/>
      <c r="S269"/>
      <c r="T269"/>
      <c r="U269" s="1"/>
      <c r="V269"/>
      <c r="W269" s="1"/>
      <c r="X269"/>
      <c r="Y269"/>
      <c r="Z269" s="1"/>
      <c r="AA269" s="1"/>
      <c r="AB269" s="1"/>
      <c r="AC269" s="1"/>
      <c r="AD269"/>
    </row>
    <row r="270" spans="1:30" x14ac:dyDescent="0.25">
      <c r="A270" s="1"/>
      <c r="B270" s="1"/>
      <c r="C270" s="1"/>
      <c r="D270"/>
      <c r="E270" s="1"/>
      <c r="F270" s="1"/>
      <c r="G270"/>
      <c r="H270"/>
      <c r="I270" s="1"/>
      <c r="J270"/>
      <c r="K270"/>
      <c r="L270"/>
      <c r="M270" s="2"/>
      <c r="N270" s="3"/>
      <c r="O270"/>
      <c r="P270"/>
      <c r="Q270"/>
      <c r="R270"/>
      <c r="S270"/>
      <c r="T270"/>
      <c r="U270" s="1"/>
      <c r="V270"/>
      <c r="W270" s="1"/>
      <c r="X270"/>
      <c r="Y270"/>
      <c r="Z270" s="1"/>
      <c r="AA270" s="1"/>
      <c r="AB270" s="1"/>
      <c r="AC270" s="1"/>
      <c r="AD270"/>
    </row>
    <row r="271" spans="1:30" x14ac:dyDescent="0.25">
      <c r="A271" s="1"/>
      <c r="B271" s="1"/>
      <c r="C271" s="1"/>
      <c r="D271"/>
      <c r="E271" s="1"/>
      <c r="F271" s="1"/>
      <c r="G271"/>
      <c r="H271"/>
      <c r="I271" s="1"/>
      <c r="J271"/>
      <c r="K271"/>
      <c r="L271"/>
      <c r="M271" s="2"/>
      <c r="N271" s="3"/>
      <c r="O271"/>
      <c r="P271"/>
      <c r="Q271"/>
      <c r="R271"/>
      <c r="S271"/>
      <c r="T271"/>
      <c r="U271" s="1"/>
      <c r="V271"/>
      <c r="W271" s="1"/>
      <c r="X271"/>
      <c r="Y271"/>
      <c r="Z271" s="1"/>
      <c r="AA271" s="1"/>
      <c r="AB271" s="1"/>
      <c r="AC271" s="1"/>
      <c r="AD271"/>
    </row>
    <row r="272" spans="1:30" x14ac:dyDescent="0.25">
      <c r="A272" s="1"/>
      <c r="B272" s="1"/>
      <c r="C272" s="1"/>
      <c r="D272"/>
      <c r="E272" s="1"/>
      <c r="F272" s="1"/>
      <c r="G272"/>
      <c r="H272"/>
      <c r="I272" s="1"/>
      <c r="J272"/>
      <c r="K272"/>
      <c r="L272"/>
      <c r="M272" s="2"/>
      <c r="N272" s="3"/>
      <c r="O272"/>
      <c r="P272"/>
      <c r="Q272"/>
      <c r="R272"/>
      <c r="S272"/>
      <c r="T272"/>
      <c r="U272" s="1"/>
      <c r="V272"/>
      <c r="W272" s="1"/>
      <c r="X272"/>
      <c r="Y272"/>
      <c r="Z272" s="1"/>
      <c r="AA272" s="1"/>
      <c r="AB272" s="1"/>
      <c r="AC272" s="1"/>
      <c r="AD272"/>
    </row>
    <row r="273" spans="1:30" x14ac:dyDescent="0.25">
      <c r="A273" s="1"/>
      <c r="B273" s="1"/>
      <c r="C273" s="1"/>
      <c r="D273"/>
      <c r="E273" s="1"/>
      <c r="F273" s="1"/>
      <c r="G273"/>
      <c r="H273"/>
      <c r="I273" s="1"/>
      <c r="J273"/>
      <c r="K273"/>
      <c r="L273"/>
      <c r="M273" s="2"/>
      <c r="N273" s="3"/>
      <c r="O273"/>
      <c r="P273"/>
      <c r="Q273"/>
      <c r="R273"/>
      <c r="S273"/>
      <c r="T273"/>
      <c r="U273" s="1"/>
      <c r="V273"/>
      <c r="W273" s="1"/>
      <c r="X273"/>
      <c r="Y273"/>
      <c r="Z273" s="1"/>
      <c r="AA273" s="1"/>
      <c r="AB273" s="1"/>
      <c r="AC273" s="1"/>
      <c r="AD273"/>
    </row>
    <row r="274" spans="1:30" x14ac:dyDescent="0.25">
      <c r="A274" s="1"/>
      <c r="B274" s="1"/>
      <c r="C274" s="1"/>
      <c r="D274"/>
      <c r="E274" s="1"/>
      <c r="F274" s="1"/>
      <c r="G274"/>
      <c r="H274"/>
      <c r="I274" s="1"/>
      <c r="J274"/>
      <c r="K274"/>
      <c r="L274"/>
      <c r="M274" s="2"/>
      <c r="N274" s="3"/>
      <c r="O274"/>
      <c r="P274"/>
      <c r="Q274"/>
      <c r="R274"/>
      <c r="S274"/>
      <c r="T274"/>
      <c r="U274" s="1"/>
      <c r="V274"/>
      <c r="W274" s="1"/>
      <c r="X274"/>
      <c r="Y274"/>
      <c r="Z274" s="1"/>
      <c r="AA274" s="1"/>
      <c r="AB274" s="1"/>
      <c r="AC274" s="1"/>
      <c r="AD274"/>
    </row>
    <row r="275" spans="1:30" x14ac:dyDescent="0.25">
      <c r="A275" s="1"/>
      <c r="B275" s="1"/>
      <c r="C275" s="1"/>
      <c r="D275"/>
      <c r="E275" s="1"/>
      <c r="F275" s="1"/>
      <c r="G275"/>
      <c r="H275"/>
      <c r="I275" s="1"/>
      <c r="J275"/>
      <c r="K275"/>
      <c r="L275"/>
      <c r="M275" s="2"/>
      <c r="N275" s="3"/>
      <c r="O275"/>
      <c r="P275"/>
      <c r="Q275"/>
      <c r="R275"/>
      <c r="S275"/>
      <c r="T275"/>
      <c r="U275" s="1"/>
      <c r="V275"/>
      <c r="W275" s="1"/>
      <c r="X275"/>
      <c r="Y275"/>
      <c r="Z275" s="1"/>
      <c r="AA275" s="1"/>
      <c r="AB275" s="1"/>
      <c r="AC275" s="1"/>
      <c r="AD275"/>
    </row>
    <row r="276" spans="1:30" x14ac:dyDescent="0.25">
      <c r="A276" s="1"/>
      <c r="B276" s="1"/>
      <c r="C276" s="1"/>
      <c r="D276"/>
      <c r="E276" s="1"/>
      <c r="F276" s="1"/>
      <c r="G276"/>
      <c r="H276"/>
      <c r="I276" s="1"/>
      <c r="J276"/>
      <c r="K276"/>
      <c r="L276"/>
      <c r="M276" s="2"/>
      <c r="N276" s="3"/>
      <c r="O276"/>
      <c r="P276"/>
      <c r="Q276"/>
      <c r="R276"/>
      <c r="S276"/>
      <c r="T276"/>
      <c r="U276" s="1"/>
      <c r="V276"/>
      <c r="W276" s="1"/>
      <c r="X276"/>
      <c r="Y276"/>
      <c r="Z276" s="1"/>
      <c r="AA276" s="1"/>
      <c r="AB276" s="1"/>
      <c r="AC276" s="1"/>
      <c r="AD276"/>
    </row>
    <row r="277" spans="1:30" x14ac:dyDescent="0.25">
      <c r="A277" s="1"/>
      <c r="B277" s="1"/>
      <c r="C277" s="1"/>
      <c r="D277"/>
      <c r="E277" s="1"/>
      <c r="F277" s="1"/>
      <c r="G277"/>
      <c r="H277"/>
      <c r="I277" s="1"/>
      <c r="J277"/>
      <c r="K277"/>
      <c r="L277"/>
      <c r="M277" s="2"/>
      <c r="N277" s="3"/>
      <c r="O277"/>
      <c r="P277"/>
      <c r="Q277"/>
      <c r="R277"/>
      <c r="S277"/>
      <c r="T277"/>
      <c r="U277" s="1"/>
      <c r="V277"/>
      <c r="W277" s="1"/>
      <c r="X277"/>
      <c r="Y277"/>
      <c r="Z277" s="1"/>
      <c r="AA277" s="1"/>
      <c r="AB277" s="1"/>
      <c r="AC277" s="1"/>
      <c r="AD277"/>
    </row>
    <row r="278" spans="1:30" x14ac:dyDescent="0.25">
      <c r="A278" s="1"/>
      <c r="B278" s="1"/>
      <c r="C278" s="1"/>
      <c r="D278"/>
      <c r="E278" s="1"/>
      <c r="F278" s="1"/>
      <c r="G278"/>
      <c r="H278"/>
      <c r="I278" s="1"/>
      <c r="J278"/>
      <c r="K278"/>
      <c r="L278"/>
      <c r="M278" s="2"/>
      <c r="N278" s="3"/>
      <c r="O278"/>
      <c r="P278"/>
      <c r="Q278"/>
      <c r="R278"/>
      <c r="S278"/>
      <c r="T278"/>
      <c r="U278" s="1"/>
      <c r="V278"/>
      <c r="W278" s="1"/>
      <c r="X278"/>
      <c r="Y278"/>
      <c r="Z278" s="1"/>
      <c r="AA278" s="1"/>
      <c r="AB278" s="1"/>
      <c r="AC278" s="1"/>
      <c r="AD278"/>
    </row>
    <row r="279" spans="1:30" x14ac:dyDescent="0.25">
      <c r="A279" s="1"/>
      <c r="B279" s="1"/>
      <c r="C279" s="1"/>
      <c r="D279"/>
      <c r="E279" s="1"/>
      <c r="F279" s="1"/>
      <c r="G279"/>
      <c r="H279"/>
      <c r="I279" s="1"/>
      <c r="J279"/>
      <c r="K279"/>
      <c r="L279"/>
      <c r="M279" s="2"/>
      <c r="N279" s="3"/>
      <c r="O279"/>
      <c r="P279"/>
      <c r="Q279"/>
      <c r="R279"/>
      <c r="S279"/>
      <c r="T279"/>
      <c r="U279" s="1"/>
      <c r="V279"/>
      <c r="W279" s="1"/>
      <c r="X279"/>
      <c r="Y279"/>
      <c r="Z279" s="1"/>
      <c r="AA279" s="1"/>
      <c r="AB279" s="1"/>
      <c r="AC279" s="1"/>
      <c r="AD279"/>
    </row>
    <row r="280" spans="1:30" x14ac:dyDescent="0.25">
      <c r="A280" s="1"/>
      <c r="B280" s="1"/>
      <c r="C280" s="1"/>
      <c r="D280"/>
      <c r="E280" s="1"/>
      <c r="F280" s="1"/>
      <c r="G280"/>
      <c r="H280"/>
      <c r="I280" s="1"/>
      <c r="J280"/>
      <c r="K280"/>
      <c r="L280"/>
      <c r="M280" s="2"/>
      <c r="N280" s="3"/>
      <c r="O280"/>
      <c r="P280"/>
      <c r="Q280"/>
      <c r="R280"/>
      <c r="S280"/>
      <c r="T280"/>
      <c r="U280" s="1"/>
      <c r="V280"/>
      <c r="W280" s="1"/>
      <c r="X280"/>
      <c r="Y280"/>
      <c r="Z280" s="1"/>
      <c r="AA280" s="1"/>
      <c r="AB280" s="1"/>
      <c r="AC280" s="1"/>
      <c r="AD280"/>
    </row>
    <row r="281" spans="1:30" x14ac:dyDescent="0.25">
      <c r="A281" s="1"/>
      <c r="B281" s="1"/>
      <c r="C281" s="1"/>
      <c r="D281"/>
      <c r="E281" s="1"/>
      <c r="F281" s="1"/>
      <c r="G281"/>
      <c r="H281"/>
      <c r="I281" s="1"/>
      <c r="J281"/>
      <c r="K281"/>
      <c r="L281"/>
      <c r="M281" s="2"/>
      <c r="N281" s="3"/>
      <c r="O281"/>
      <c r="P281"/>
      <c r="Q281"/>
      <c r="R281"/>
      <c r="S281"/>
      <c r="T281"/>
      <c r="U281" s="1"/>
      <c r="V281"/>
      <c r="W281" s="1"/>
      <c r="X281"/>
      <c r="Y281"/>
      <c r="Z281" s="1"/>
      <c r="AA281" s="1"/>
      <c r="AB281" s="1"/>
      <c r="AC281" s="1"/>
      <c r="AD281"/>
    </row>
    <row r="282" spans="1:30" x14ac:dyDescent="0.25">
      <c r="A282" s="1"/>
      <c r="B282" s="1"/>
      <c r="C282" s="1"/>
      <c r="D282"/>
      <c r="E282" s="1"/>
      <c r="F282" s="1"/>
      <c r="G282"/>
      <c r="H282"/>
      <c r="I282" s="1"/>
      <c r="J282"/>
      <c r="K282"/>
      <c r="L282"/>
      <c r="M282" s="2"/>
      <c r="N282" s="3"/>
      <c r="O282"/>
      <c r="P282"/>
      <c r="Q282"/>
      <c r="R282"/>
      <c r="S282"/>
      <c r="T282"/>
      <c r="U282" s="1"/>
      <c r="V282"/>
      <c r="W282" s="1"/>
      <c r="X282"/>
      <c r="Y282"/>
      <c r="Z282" s="1"/>
      <c r="AA282" s="1"/>
      <c r="AB282" s="1"/>
      <c r="AC282" s="1"/>
      <c r="AD282"/>
    </row>
    <row r="283" spans="1:30" x14ac:dyDescent="0.25">
      <c r="A283" s="1"/>
      <c r="B283" s="1"/>
      <c r="C283" s="1"/>
      <c r="D283"/>
      <c r="E283" s="1"/>
      <c r="F283" s="1"/>
      <c r="G283"/>
      <c r="H283"/>
      <c r="I283" s="1"/>
      <c r="J283"/>
      <c r="K283"/>
      <c r="L283"/>
      <c r="M283" s="2"/>
      <c r="N283" s="3"/>
      <c r="O283"/>
      <c r="P283"/>
      <c r="Q283"/>
      <c r="R283"/>
      <c r="S283"/>
      <c r="T283"/>
      <c r="U283" s="1"/>
      <c r="V283"/>
      <c r="W283" s="1"/>
      <c r="X283"/>
      <c r="Y283"/>
      <c r="Z283" s="1"/>
      <c r="AA283" s="1"/>
      <c r="AB283" s="1"/>
      <c r="AC283" s="1"/>
      <c r="AD283"/>
    </row>
    <row r="284" spans="1:30" x14ac:dyDescent="0.25">
      <c r="A284" s="1"/>
      <c r="B284" s="1"/>
      <c r="C284" s="1"/>
      <c r="D284"/>
      <c r="E284" s="1"/>
      <c r="F284" s="1"/>
      <c r="G284"/>
      <c r="H284"/>
      <c r="I284" s="1"/>
      <c r="J284"/>
      <c r="K284"/>
      <c r="L284"/>
      <c r="M284" s="2"/>
      <c r="N284" s="3"/>
      <c r="O284"/>
      <c r="P284"/>
      <c r="Q284"/>
      <c r="R284"/>
      <c r="S284"/>
      <c r="T284"/>
      <c r="U284" s="1"/>
      <c r="V284"/>
      <c r="W284" s="1"/>
      <c r="X284"/>
      <c r="Y284"/>
      <c r="Z284" s="1"/>
      <c r="AA284" s="1"/>
      <c r="AB284" s="1"/>
      <c r="AC284" s="1"/>
      <c r="AD284"/>
    </row>
    <row r="285" spans="1:30" x14ac:dyDescent="0.25">
      <c r="A285" s="1"/>
      <c r="B285" s="1"/>
      <c r="C285" s="1"/>
      <c r="D285"/>
      <c r="E285" s="1"/>
      <c r="F285" s="1"/>
      <c r="G285"/>
      <c r="H285"/>
      <c r="I285" s="1"/>
      <c r="J285"/>
      <c r="K285"/>
      <c r="L285"/>
      <c r="M285" s="2"/>
      <c r="N285" s="3"/>
      <c r="O285"/>
      <c r="P285"/>
      <c r="Q285"/>
      <c r="R285"/>
      <c r="S285"/>
      <c r="T285"/>
      <c r="U285" s="1"/>
      <c r="V285"/>
      <c r="W285" s="1"/>
      <c r="X285"/>
      <c r="Y285"/>
      <c r="Z285" s="1"/>
      <c r="AA285" s="1"/>
      <c r="AB285" s="1"/>
      <c r="AC285" s="1"/>
      <c r="AD285"/>
    </row>
    <row r="286" spans="1:30" x14ac:dyDescent="0.25">
      <c r="A286" s="1"/>
      <c r="B286" s="1"/>
      <c r="C286" s="1"/>
      <c r="D286"/>
      <c r="E286" s="1"/>
      <c r="F286" s="1"/>
      <c r="G286"/>
      <c r="H286"/>
      <c r="I286" s="1"/>
      <c r="J286"/>
      <c r="K286"/>
      <c r="L286"/>
      <c r="M286" s="2"/>
      <c r="N286" s="3"/>
      <c r="O286"/>
      <c r="P286"/>
      <c r="Q286"/>
      <c r="R286"/>
      <c r="S286"/>
      <c r="T286"/>
      <c r="U286" s="1"/>
      <c r="V286"/>
      <c r="W286" s="1"/>
      <c r="X286"/>
      <c r="Y286"/>
      <c r="Z286" s="1"/>
      <c r="AA286" s="1"/>
      <c r="AB286" s="1"/>
      <c r="AC286" s="1"/>
      <c r="AD286"/>
    </row>
    <row r="287" spans="1:30" x14ac:dyDescent="0.25">
      <c r="A287" s="1"/>
      <c r="B287" s="1"/>
      <c r="C287" s="1"/>
      <c r="D287"/>
      <c r="E287" s="1"/>
      <c r="F287" s="1"/>
      <c r="G287"/>
      <c r="H287"/>
      <c r="I287" s="1"/>
      <c r="J287"/>
      <c r="K287"/>
      <c r="L287"/>
      <c r="M287" s="2"/>
      <c r="N287" s="3"/>
      <c r="O287"/>
      <c r="P287"/>
      <c r="Q287"/>
      <c r="R287"/>
      <c r="S287"/>
      <c r="T287"/>
      <c r="U287" s="1"/>
      <c r="V287"/>
      <c r="W287" s="1"/>
      <c r="X287"/>
      <c r="Y287"/>
      <c r="Z287" s="1"/>
      <c r="AA287" s="1"/>
      <c r="AB287" s="1"/>
      <c r="AC287" s="1"/>
      <c r="AD287"/>
    </row>
    <row r="288" spans="1:30" x14ac:dyDescent="0.25">
      <c r="A288" s="1"/>
      <c r="B288" s="1"/>
      <c r="C288" s="1"/>
      <c r="D288"/>
      <c r="E288" s="1"/>
      <c r="F288" s="1"/>
      <c r="G288"/>
      <c r="H288"/>
      <c r="I288" s="1"/>
      <c r="J288"/>
      <c r="K288"/>
      <c r="L288"/>
      <c r="M288" s="2"/>
      <c r="N288" s="3"/>
      <c r="O288"/>
      <c r="P288"/>
      <c r="Q288"/>
      <c r="R288"/>
      <c r="S288"/>
      <c r="T288"/>
      <c r="U288" s="1"/>
      <c r="V288"/>
      <c r="W288" s="1"/>
      <c r="X288"/>
      <c r="Y288"/>
      <c r="Z288" s="1"/>
      <c r="AA288" s="1"/>
      <c r="AB288" s="1"/>
      <c r="AC288" s="1"/>
      <c r="AD288"/>
    </row>
    <row r="289" spans="1:30" x14ac:dyDescent="0.25">
      <c r="A289" s="1"/>
      <c r="B289" s="1"/>
      <c r="C289" s="1"/>
      <c r="D289"/>
      <c r="E289" s="1"/>
      <c r="F289" s="1"/>
      <c r="G289"/>
      <c r="H289"/>
      <c r="I289" s="1"/>
      <c r="J289"/>
      <c r="K289"/>
      <c r="L289"/>
      <c r="M289" s="2"/>
      <c r="N289" s="3"/>
      <c r="O289"/>
      <c r="P289"/>
      <c r="Q289"/>
      <c r="R289"/>
      <c r="S289"/>
      <c r="T289"/>
      <c r="U289" s="1"/>
      <c r="V289"/>
      <c r="W289" s="1"/>
      <c r="X289"/>
      <c r="Y289"/>
      <c r="Z289" s="1"/>
      <c r="AA289" s="1"/>
      <c r="AB289" s="1"/>
      <c r="AC289" s="1"/>
      <c r="AD289"/>
    </row>
    <row r="290" spans="1:30" x14ac:dyDescent="0.25">
      <c r="A290" s="1"/>
      <c r="B290" s="1"/>
      <c r="C290" s="1"/>
      <c r="D290"/>
      <c r="E290" s="1"/>
      <c r="F290" s="1"/>
      <c r="G290"/>
      <c r="H290"/>
      <c r="I290" s="1"/>
      <c r="J290"/>
      <c r="K290"/>
      <c r="L290"/>
      <c r="M290" s="2"/>
      <c r="N290" s="3"/>
      <c r="O290"/>
      <c r="P290"/>
      <c r="Q290"/>
      <c r="R290"/>
      <c r="S290"/>
      <c r="T290"/>
      <c r="U290" s="1"/>
      <c r="V290"/>
      <c r="W290" s="1"/>
      <c r="X290"/>
      <c r="Y290"/>
      <c r="Z290" s="1"/>
      <c r="AA290" s="1"/>
      <c r="AB290" s="1"/>
      <c r="AC290" s="1"/>
      <c r="AD290"/>
    </row>
    <row r="291" spans="1:30" x14ac:dyDescent="0.25">
      <c r="A291" s="1"/>
      <c r="B291" s="1"/>
      <c r="C291" s="1"/>
      <c r="D291"/>
      <c r="E291" s="1"/>
      <c r="F291" s="1"/>
      <c r="G291"/>
      <c r="H291"/>
      <c r="I291" s="1"/>
      <c r="J291"/>
      <c r="K291"/>
      <c r="L291"/>
      <c r="M291" s="2"/>
      <c r="N291" s="3"/>
      <c r="O291"/>
      <c r="P291"/>
      <c r="Q291"/>
      <c r="R291"/>
      <c r="S291"/>
      <c r="T291"/>
      <c r="U291" s="1"/>
      <c r="V291"/>
      <c r="W291" s="1"/>
      <c r="X291"/>
      <c r="Y291"/>
      <c r="Z291" s="1"/>
      <c r="AA291" s="1"/>
      <c r="AB291" s="1"/>
      <c r="AC291" s="1"/>
      <c r="AD291"/>
    </row>
    <row r="292" spans="1:30" x14ac:dyDescent="0.25">
      <c r="A292" s="1"/>
      <c r="B292" s="1"/>
      <c r="C292" s="1"/>
      <c r="D292"/>
      <c r="E292" s="1"/>
      <c r="F292" s="1"/>
      <c r="G292"/>
      <c r="H292"/>
      <c r="I292" s="1"/>
      <c r="J292"/>
      <c r="K292"/>
      <c r="L292"/>
      <c r="M292" s="2"/>
      <c r="N292" s="3"/>
      <c r="O292"/>
      <c r="P292"/>
      <c r="Q292"/>
      <c r="R292"/>
      <c r="S292"/>
      <c r="T292"/>
      <c r="U292" s="1"/>
      <c r="V292"/>
      <c r="W292" s="1"/>
      <c r="X292"/>
      <c r="Y292"/>
      <c r="Z292" s="1"/>
      <c r="AA292" s="1"/>
      <c r="AB292" s="1"/>
      <c r="AC292" s="1"/>
      <c r="AD292"/>
    </row>
    <row r="293" spans="1:30" x14ac:dyDescent="0.25">
      <c r="A293" s="1"/>
      <c r="B293" s="1"/>
      <c r="C293" s="1"/>
      <c r="D293"/>
      <c r="E293" s="1"/>
      <c r="F293" s="1"/>
      <c r="G293"/>
      <c r="H293"/>
      <c r="I293" s="1"/>
      <c r="J293"/>
      <c r="K293"/>
      <c r="L293"/>
      <c r="M293" s="2"/>
      <c r="N293" s="3"/>
      <c r="O293"/>
      <c r="P293"/>
      <c r="Q293"/>
      <c r="R293"/>
      <c r="S293"/>
      <c r="T293"/>
      <c r="U293" s="1"/>
      <c r="V293"/>
      <c r="W293" s="1"/>
      <c r="X293"/>
      <c r="Y293"/>
      <c r="Z293" s="1"/>
      <c r="AA293" s="1"/>
      <c r="AB293" s="1"/>
      <c r="AC293" s="1"/>
      <c r="AD293"/>
    </row>
    <row r="294" spans="1:30" x14ac:dyDescent="0.25">
      <c r="A294" s="1"/>
      <c r="B294" s="1"/>
      <c r="C294" s="1"/>
      <c r="D294"/>
      <c r="E294" s="1"/>
      <c r="F294" s="1"/>
      <c r="G294"/>
      <c r="H294"/>
      <c r="I294" s="1"/>
      <c r="J294"/>
      <c r="K294"/>
      <c r="L294"/>
      <c r="M294" s="2"/>
      <c r="N294" s="3"/>
      <c r="O294"/>
      <c r="P294"/>
      <c r="Q294"/>
      <c r="R294"/>
      <c r="S294"/>
      <c r="T294"/>
      <c r="U294" s="1"/>
      <c r="V294"/>
      <c r="W294" s="1"/>
      <c r="X294"/>
      <c r="Y294"/>
      <c r="Z294" s="1"/>
      <c r="AA294" s="1"/>
      <c r="AB294" s="1"/>
      <c r="AC294" s="1"/>
      <c r="AD294"/>
    </row>
    <row r="295" spans="1:30" x14ac:dyDescent="0.25">
      <c r="A295" s="1"/>
      <c r="B295" s="1"/>
      <c r="C295" s="1"/>
      <c r="D295"/>
      <c r="E295" s="1"/>
      <c r="F295" s="1"/>
      <c r="G295"/>
      <c r="H295"/>
      <c r="I295" s="1"/>
      <c r="J295"/>
      <c r="K295"/>
      <c r="L295"/>
      <c r="M295" s="2"/>
      <c r="N295" s="3"/>
      <c r="O295"/>
      <c r="P295"/>
      <c r="Q295"/>
      <c r="R295"/>
      <c r="S295"/>
      <c r="T295"/>
      <c r="U295" s="1"/>
      <c r="V295"/>
      <c r="W295" s="1"/>
      <c r="X295"/>
      <c r="Y295"/>
      <c r="Z295" s="1"/>
      <c r="AA295" s="1"/>
      <c r="AB295" s="1"/>
      <c r="AC295" s="1"/>
      <c r="AD295"/>
    </row>
    <row r="296" spans="1:30" x14ac:dyDescent="0.25">
      <c r="A296" s="1"/>
      <c r="B296" s="1"/>
      <c r="C296" s="1"/>
      <c r="D296"/>
      <c r="E296" s="1"/>
      <c r="F296" s="1"/>
      <c r="G296"/>
      <c r="H296"/>
      <c r="I296" s="1"/>
      <c r="J296"/>
      <c r="K296"/>
      <c r="L296"/>
      <c r="M296" s="2"/>
      <c r="N296" s="3"/>
      <c r="O296"/>
      <c r="P296"/>
      <c r="Q296"/>
      <c r="R296"/>
      <c r="S296"/>
      <c r="T296"/>
      <c r="U296" s="1"/>
      <c r="V296"/>
      <c r="W296" s="1"/>
      <c r="X296"/>
      <c r="Y296"/>
      <c r="Z296" s="1"/>
      <c r="AA296" s="1"/>
      <c r="AB296" s="1"/>
      <c r="AC296" s="1"/>
      <c r="AD296"/>
    </row>
    <row r="297" spans="1:30" x14ac:dyDescent="0.25">
      <c r="A297" s="1"/>
      <c r="B297" s="1"/>
      <c r="C297" s="1"/>
      <c r="D297"/>
      <c r="E297" s="1"/>
      <c r="F297" s="1"/>
      <c r="G297"/>
      <c r="H297"/>
      <c r="I297" s="1"/>
      <c r="J297"/>
      <c r="K297"/>
      <c r="L297"/>
      <c r="M297" s="2"/>
      <c r="N297" s="3"/>
      <c r="O297"/>
      <c r="P297"/>
      <c r="Q297"/>
      <c r="R297"/>
      <c r="S297"/>
      <c r="T297"/>
      <c r="U297" s="1"/>
      <c r="V297"/>
      <c r="W297" s="1"/>
      <c r="X297"/>
      <c r="Y297"/>
      <c r="Z297" s="1"/>
      <c r="AA297" s="1"/>
      <c r="AB297" s="1"/>
      <c r="AC297" s="1"/>
      <c r="AD297"/>
    </row>
    <row r="298" spans="1:30" x14ac:dyDescent="0.25">
      <c r="A298" s="1"/>
      <c r="B298" s="1"/>
      <c r="C298" s="1"/>
      <c r="D298"/>
      <c r="E298" s="1"/>
      <c r="F298" s="1"/>
      <c r="G298"/>
      <c r="H298"/>
      <c r="I298" s="1"/>
      <c r="J298"/>
      <c r="K298"/>
      <c r="L298"/>
      <c r="M298" s="2"/>
      <c r="N298" s="3"/>
      <c r="O298"/>
      <c r="P298"/>
      <c r="Q298"/>
      <c r="R298"/>
      <c r="S298"/>
      <c r="T298"/>
      <c r="U298" s="1"/>
      <c r="V298"/>
      <c r="W298" s="1"/>
      <c r="X298"/>
      <c r="Y298"/>
      <c r="Z298" s="1"/>
      <c r="AA298" s="1"/>
      <c r="AB298" s="1"/>
      <c r="AC298" s="1"/>
      <c r="AD298"/>
    </row>
    <row r="299" spans="1:30" x14ac:dyDescent="0.25">
      <c r="A299" s="1"/>
      <c r="B299" s="1"/>
      <c r="C299" s="1"/>
      <c r="D299"/>
      <c r="E299" s="1"/>
      <c r="F299" s="1"/>
      <c r="G299"/>
      <c r="H299"/>
      <c r="I299" s="1"/>
      <c r="J299"/>
      <c r="K299"/>
      <c r="L299"/>
      <c r="M299" s="2"/>
      <c r="N299" s="3"/>
      <c r="O299"/>
      <c r="P299"/>
      <c r="Q299"/>
      <c r="R299"/>
      <c r="S299"/>
      <c r="T299"/>
      <c r="U299" s="1"/>
      <c r="V299"/>
      <c r="W299" s="1"/>
      <c r="X299"/>
      <c r="Y299"/>
      <c r="Z299" s="1"/>
      <c r="AA299" s="1"/>
      <c r="AB299" s="1"/>
      <c r="AC299" s="1"/>
      <c r="AD299"/>
    </row>
    <row r="300" spans="1:30" x14ac:dyDescent="0.25">
      <c r="A300" s="1"/>
      <c r="B300" s="1"/>
      <c r="C300" s="1"/>
      <c r="D300"/>
      <c r="E300" s="1"/>
      <c r="F300" s="1"/>
      <c r="G300"/>
      <c r="H300"/>
      <c r="I300" s="1"/>
      <c r="J300"/>
      <c r="K300"/>
      <c r="L300"/>
      <c r="M300" s="2"/>
      <c r="N300" s="3"/>
      <c r="O300"/>
      <c r="P300"/>
      <c r="Q300"/>
      <c r="R300"/>
      <c r="S300"/>
      <c r="T300"/>
      <c r="U300" s="1"/>
      <c r="V300"/>
      <c r="W300" s="1"/>
      <c r="X300"/>
      <c r="Y300"/>
      <c r="Z300" s="1"/>
      <c r="AA300" s="1"/>
      <c r="AB300" s="1"/>
      <c r="AC300" s="1"/>
      <c r="AD300"/>
    </row>
    <row r="301" spans="1:30" x14ac:dyDescent="0.25">
      <c r="A301" s="1"/>
      <c r="B301" s="1"/>
      <c r="C301" s="1"/>
      <c r="D301"/>
      <c r="E301" s="1"/>
      <c r="F301" s="1"/>
      <c r="G301"/>
      <c r="H301"/>
      <c r="I301" s="1"/>
      <c r="J301"/>
      <c r="K301"/>
      <c r="L301"/>
      <c r="M301" s="2"/>
      <c r="N301" s="3"/>
      <c r="O301"/>
      <c r="P301"/>
      <c r="Q301"/>
      <c r="R301"/>
      <c r="S301"/>
      <c r="T301"/>
      <c r="U301" s="1"/>
      <c r="V301"/>
      <c r="W301" s="1"/>
      <c r="X301"/>
      <c r="Y301"/>
      <c r="Z301" s="1"/>
      <c r="AA301" s="1"/>
      <c r="AB301" s="1"/>
      <c r="AC301" s="1"/>
      <c r="AD301"/>
    </row>
    <row r="302" spans="1:30" x14ac:dyDescent="0.25">
      <c r="A302" s="1"/>
      <c r="B302" s="1"/>
      <c r="C302" s="1"/>
      <c r="D302"/>
      <c r="E302" s="1"/>
      <c r="F302" s="1"/>
      <c r="G302"/>
      <c r="H302"/>
      <c r="I302" s="1"/>
      <c r="J302"/>
      <c r="K302"/>
      <c r="L302"/>
      <c r="M302" s="2"/>
      <c r="N302" s="3"/>
      <c r="O302"/>
      <c r="P302"/>
      <c r="Q302"/>
      <c r="R302"/>
      <c r="S302"/>
      <c r="T302"/>
      <c r="U302" s="1"/>
      <c r="V302"/>
      <c r="W302" s="1"/>
      <c r="X302"/>
      <c r="Y302"/>
      <c r="Z302" s="1"/>
      <c r="AA302" s="1"/>
      <c r="AB302" s="1"/>
      <c r="AC302" s="1"/>
      <c r="AD302"/>
    </row>
    <row r="303" spans="1:30" x14ac:dyDescent="0.25">
      <c r="A303" s="1"/>
      <c r="B303" s="1"/>
      <c r="C303" s="1"/>
      <c r="D303"/>
      <c r="E303" s="1"/>
      <c r="F303" s="1"/>
      <c r="G303"/>
      <c r="H303"/>
      <c r="I303" s="1"/>
      <c r="J303"/>
      <c r="K303"/>
      <c r="L303"/>
      <c r="M303" s="2"/>
      <c r="N303" s="3"/>
      <c r="O303"/>
      <c r="P303"/>
      <c r="Q303"/>
      <c r="R303"/>
      <c r="S303"/>
      <c r="T303"/>
      <c r="U303" s="1"/>
      <c r="V303"/>
      <c r="W303" s="1"/>
      <c r="X303"/>
      <c r="Y303"/>
      <c r="Z303" s="1"/>
      <c r="AA303" s="1"/>
      <c r="AB303" s="1"/>
      <c r="AC303" s="1"/>
      <c r="AD303"/>
    </row>
    <row r="304" spans="1:30" x14ac:dyDescent="0.25">
      <c r="A304" s="1"/>
      <c r="B304" s="1"/>
      <c r="C304" s="1"/>
      <c r="D304"/>
      <c r="E304" s="1"/>
      <c r="F304" s="1"/>
      <c r="G304"/>
      <c r="H304"/>
      <c r="I304" s="1"/>
      <c r="J304"/>
      <c r="K304"/>
      <c r="L304"/>
      <c r="M304" s="2"/>
      <c r="N304" s="3"/>
      <c r="O304"/>
      <c r="P304"/>
      <c r="Q304"/>
      <c r="R304"/>
      <c r="S304"/>
      <c r="T304"/>
      <c r="U304" s="1"/>
      <c r="V304"/>
      <c r="W304" s="1"/>
      <c r="X304"/>
      <c r="Y304"/>
      <c r="Z304" s="1"/>
      <c r="AA304" s="1"/>
      <c r="AB304" s="1"/>
      <c r="AC304" s="1"/>
      <c r="AD304"/>
    </row>
    <row r="305" spans="1:30" x14ac:dyDescent="0.25">
      <c r="A305" s="1"/>
      <c r="B305" s="1"/>
      <c r="C305" s="1"/>
      <c r="D305"/>
      <c r="E305" s="1"/>
      <c r="F305" s="1"/>
      <c r="G305"/>
      <c r="H305"/>
      <c r="I305" s="1"/>
      <c r="J305"/>
      <c r="K305"/>
      <c r="L305"/>
      <c r="M305" s="2"/>
      <c r="N305" s="3"/>
      <c r="O305"/>
      <c r="P305"/>
      <c r="Q305"/>
      <c r="R305"/>
      <c r="S305"/>
      <c r="T305"/>
      <c r="U305" s="1"/>
      <c r="V305"/>
      <c r="W305" s="1"/>
      <c r="X305"/>
      <c r="Y305"/>
      <c r="Z305" s="1"/>
      <c r="AA305" s="1"/>
      <c r="AB305" s="1"/>
      <c r="AC305" s="1"/>
      <c r="AD305"/>
    </row>
    <row r="306" spans="1:30" x14ac:dyDescent="0.25">
      <c r="A306" s="1"/>
      <c r="B306" s="1"/>
      <c r="C306" s="1"/>
      <c r="D306"/>
      <c r="E306" s="1"/>
      <c r="F306" s="1"/>
      <c r="G306"/>
      <c r="H306"/>
      <c r="I306" s="1"/>
      <c r="J306"/>
      <c r="K306"/>
      <c r="L306"/>
      <c r="M306" s="2"/>
      <c r="N306" s="3"/>
      <c r="O306"/>
      <c r="P306"/>
      <c r="Q306"/>
      <c r="R306"/>
      <c r="S306"/>
      <c r="T306"/>
      <c r="U306" s="1"/>
      <c r="V306"/>
      <c r="W306" s="1"/>
      <c r="X306"/>
      <c r="Y306"/>
      <c r="Z306" s="1"/>
      <c r="AA306" s="1"/>
      <c r="AB306" s="1"/>
      <c r="AC306" s="1"/>
      <c r="AD306"/>
    </row>
    <row r="307" spans="1:30" x14ac:dyDescent="0.25">
      <c r="A307" s="1"/>
      <c r="B307" s="1"/>
      <c r="C307" s="1"/>
      <c r="D307"/>
      <c r="E307" s="1"/>
      <c r="F307" s="1"/>
      <c r="G307"/>
      <c r="H307"/>
      <c r="I307" s="1"/>
      <c r="J307"/>
      <c r="K307"/>
      <c r="L307"/>
      <c r="M307" s="2"/>
      <c r="N307" s="3"/>
      <c r="O307"/>
      <c r="P307"/>
      <c r="Q307"/>
      <c r="R307"/>
      <c r="S307"/>
      <c r="T307"/>
      <c r="U307" s="1"/>
      <c r="V307"/>
      <c r="W307" s="1"/>
      <c r="X307"/>
      <c r="Y307"/>
      <c r="Z307" s="1"/>
      <c r="AA307" s="1"/>
      <c r="AB307" s="1"/>
      <c r="AC307" s="1"/>
      <c r="AD307"/>
    </row>
    <row r="308" spans="1:30" x14ac:dyDescent="0.25">
      <c r="A308" s="1"/>
      <c r="B308" s="1"/>
      <c r="C308" s="1"/>
      <c r="D308"/>
      <c r="E308" s="1"/>
      <c r="F308" s="1"/>
      <c r="G308"/>
      <c r="H308"/>
      <c r="I308" s="1"/>
      <c r="J308"/>
      <c r="K308"/>
      <c r="L308"/>
      <c r="M308" s="2"/>
      <c r="N308" s="3"/>
      <c r="O308"/>
      <c r="P308"/>
      <c r="Q308"/>
      <c r="R308"/>
      <c r="S308"/>
      <c r="T308"/>
      <c r="U308" s="1"/>
      <c r="V308"/>
      <c r="W308" s="1"/>
      <c r="X308"/>
      <c r="Y308"/>
      <c r="Z308" s="1"/>
      <c r="AA308" s="1"/>
      <c r="AB308" s="1"/>
      <c r="AC308" s="1"/>
      <c r="AD308"/>
    </row>
    <row r="309" spans="1:30" x14ac:dyDescent="0.25">
      <c r="A309" s="1"/>
      <c r="B309" s="1"/>
      <c r="C309" s="1"/>
      <c r="D309"/>
      <c r="E309" s="1"/>
      <c r="F309" s="1"/>
      <c r="G309"/>
      <c r="H309"/>
      <c r="I309" s="1"/>
      <c r="J309"/>
      <c r="K309"/>
      <c r="L309"/>
      <c r="M309" s="2"/>
      <c r="N309" s="3"/>
      <c r="O309"/>
      <c r="P309"/>
      <c r="Q309"/>
      <c r="R309"/>
      <c r="S309"/>
      <c r="T309"/>
      <c r="U309" s="1"/>
      <c r="V309"/>
      <c r="W309" s="1"/>
      <c r="X309"/>
      <c r="Y309"/>
      <c r="Z309" s="1"/>
      <c r="AA309" s="1"/>
      <c r="AB309" s="1"/>
      <c r="AC309" s="1"/>
      <c r="AD309"/>
    </row>
    <row r="310" spans="1:30" x14ac:dyDescent="0.25">
      <c r="A310" s="1"/>
      <c r="B310" s="1"/>
      <c r="C310" s="1"/>
      <c r="D310"/>
      <c r="E310" s="1"/>
      <c r="F310" s="1"/>
      <c r="G310"/>
      <c r="H310"/>
      <c r="I310" s="1"/>
      <c r="J310"/>
      <c r="K310"/>
      <c r="L310"/>
      <c r="M310" s="2"/>
      <c r="N310" s="3"/>
      <c r="O310"/>
      <c r="P310"/>
      <c r="Q310"/>
      <c r="R310"/>
      <c r="S310"/>
      <c r="T310"/>
      <c r="U310" s="1"/>
      <c r="V310"/>
      <c r="W310" s="1"/>
      <c r="X310"/>
      <c r="Y310"/>
      <c r="Z310" s="1"/>
      <c r="AA310" s="1"/>
      <c r="AB310" s="1"/>
      <c r="AC310" s="1"/>
      <c r="AD310"/>
    </row>
    <row r="311" spans="1:30" x14ac:dyDescent="0.25">
      <c r="A311" s="1"/>
      <c r="B311" s="1"/>
      <c r="C311" s="1"/>
      <c r="D311"/>
      <c r="E311" s="1"/>
      <c r="F311" s="1"/>
      <c r="G311"/>
      <c r="H311"/>
      <c r="I311" s="1"/>
      <c r="J311"/>
      <c r="K311"/>
      <c r="L311"/>
      <c r="M311" s="2"/>
      <c r="N311" s="3"/>
      <c r="O311"/>
      <c r="P311"/>
      <c r="Q311"/>
      <c r="R311"/>
      <c r="S311"/>
      <c r="T311"/>
      <c r="U311" s="1"/>
      <c r="V311"/>
      <c r="W311" s="1"/>
      <c r="X311"/>
      <c r="Y311"/>
      <c r="Z311" s="1"/>
      <c r="AA311" s="1"/>
      <c r="AB311" s="1"/>
      <c r="AC311" s="1"/>
      <c r="AD311"/>
    </row>
    <row r="312" spans="1:30" x14ac:dyDescent="0.25">
      <c r="A312" s="1"/>
      <c r="B312" s="1"/>
      <c r="C312" s="1"/>
      <c r="D312"/>
      <c r="E312" s="1"/>
      <c r="F312" s="1"/>
      <c r="G312"/>
      <c r="H312"/>
      <c r="I312" s="1"/>
      <c r="J312"/>
      <c r="K312"/>
      <c r="L312"/>
      <c r="M312" s="2"/>
      <c r="N312" s="3"/>
      <c r="O312"/>
      <c r="P312"/>
      <c r="Q312"/>
      <c r="R312"/>
      <c r="S312"/>
      <c r="T312"/>
      <c r="U312" s="1"/>
      <c r="V312"/>
      <c r="W312" s="1"/>
      <c r="X312"/>
      <c r="Y312"/>
      <c r="Z312" s="1"/>
      <c r="AA312" s="1"/>
      <c r="AB312" s="1"/>
      <c r="AC312" s="1"/>
      <c r="AD312"/>
    </row>
    <row r="313" spans="1:30" x14ac:dyDescent="0.25">
      <c r="A313" s="1"/>
      <c r="B313" s="1"/>
      <c r="C313" s="1"/>
      <c r="D313"/>
      <c r="E313" s="1"/>
      <c r="F313" s="1"/>
      <c r="G313"/>
      <c r="H313"/>
      <c r="I313" s="1"/>
      <c r="J313"/>
      <c r="K313"/>
      <c r="L313"/>
      <c r="M313" s="2"/>
      <c r="N313" s="3"/>
      <c r="O313"/>
      <c r="P313"/>
      <c r="Q313"/>
      <c r="R313"/>
      <c r="S313"/>
      <c r="T313"/>
      <c r="U313" s="1"/>
      <c r="V313"/>
      <c r="W313" s="1"/>
      <c r="X313"/>
      <c r="Y313"/>
      <c r="Z313" s="1"/>
      <c r="AA313" s="1"/>
      <c r="AB313" s="1"/>
      <c r="AC313" s="1"/>
      <c r="AD313"/>
    </row>
    <row r="314" spans="1:30" x14ac:dyDescent="0.25">
      <c r="A314" s="1"/>
      <c r="B314" s="1"/>
      <c r="C314" s="1"/>
      <c r="D314"/>
      <c r="E314" s="1"/>
      <c r="F314" s="1"/>
      <c r="G314"/>
      <c r="H314"/>
      <c r="I314" s="1"/>
      <c r="J314"/>
      <c r="K314"/>
      <c r="L314"/>
      <c r="M314" s="2"/>
      <c r="N314" s="3"/>
      <c r="O314"/>
      <c r="P314"/>
      <c r="Q314"/>
      <c r="R314"/>
      <c r="S314"/>
      <c r="T314"/>
      <c r="U314" s="1"/>
      <c r="V314"/>
      <c r="W314" s="1"/>
      <c r="X314"/>
      <c r="Y314"/>
      <c r="Z314" s="1"/>
      <c r="AA314" s="1"/>
      <c r="AB314" s="1"/>
      <c r="AC314" s="1"/>
      <c r="AD314"/>
    </row>
    <row r="315" spans="1:30" x14ac:dyDescent="0.25">
      <c r="A315" s="1"/>
      <c r="B315" s="1"/>
      <c r="C315" s="1"/>
      <c r="D315"/>
      <c r="E315" s="1"/>
      <c r="F315" s="1"/>
      <c r="G315"/>
      <c r="H315"/>
      <c r="I315" s="1"/>
      <c r="J315"/>
      <c r="K315"/>
      <c r="L315"/>
      <c r="M315" s="2"/>
      <c r="N315" s="3"/>
      <c r="O315"/>
      <c r="P315"/>
      <c r="Q315"/>
      <c r="R315"/>
      <c r="S315"/>
      <c r="T315"/>
      <c r="U315" s="1"/>
      <c r="V315"/>
      <c r="W315" s="1"/>
      <c r="X315"/>
      <c r="Y315"/>
      <c r="Z315" s="1"/>
      <c r="AA315" s="1"/>
      <c r="AB315" s="1"/>
      <c r="AC315" s="1"/>
      <c r="AD315"/>
    </row>
    <row r="316" spans="1:30" x14ac:dyDescent="0.25">
      <c r="A316" s="1"/>
      <c r="B316" s="1"/>
      <c r="C316" s="1"/>
      <c r="D316"/>
      <c r="E316" s="1"/>
      <c r="F316" s="1"/>
      <c r="G316"/>
      <c r="H316"/>
      <c r="I316" s="1"/>
      <c r="J316"/>
      <c r="K316"/>
      <c r="L316"/>
      <c r="M316" s="2"/>
      <c r="N316" s="3"/>
      <c r="O316"/>
      <c r="P316"/>
      <c r="Q316"/>
      <c r="R316"/>
      <c r="S316"/>
      <c r="T316"/>
      <c r="U316" s="1"/>
      <c r="V316"/>
      <c r="W316" s="1"/>
      <c r="X316"/>
      <c r="Y316"/>
      <c r="Z316" s="1"/>
      <c r="AA316" s="1"/>
      <c r="AB316" s="1"/>
      <c r="AC316" s="1"/>
      <c r="AD316"/>
    </row>
    <row r="317" spans="1:30" x14ac:dyDescent="0.25">
      <c r="A317" s="1"/>
      <c r="B317" s="1"/>
      <c r="C317" s="1"/>
      <c r="D317"/>
      <c r="E317" s="1"/>
      <c r="F317" s="1"/>
      <c r="G317"/>
      <c r="H317"/>
      <c r="I317" s="1"/>
      <c r="J317"/>
      <c r="K317"/>
      <c r="L317"/>
      <c r="M317" s="2"/>
      <c r="N317" s="3"/>
      <c r="O317"/>
      <c r="P317"/>
      <c r="Q317"/>
      <c r="R317"/>
      <c r="S317"/>
      <c r="T317"/>
      <c r="U317" s="1"/>
      <c r="V317"/>
      <c r="W317" s="1"/>
      <c r="X317"/>
      <c r="Y317"/>
      <c r="Z317" s="1"/>
      <c r="AA317" s="1"/>
      <c r="AB317" s="1"/>
      <c r="AC317" s="1"/>
      <c r="AD317"/>
    </row>
    <row r="318" spans="1:30" x14ac:dyDescent="0.25">
      <c r="A318" s="1"/>
      <c r="B318" s="1"/>
      <c r="C318" s="1"/>
      <c r="D318"/>
      <c r="E318" s="1"/>
      <c r="F318" s="1"/>
      <c r="G318"/>
      <c r="H318"/>
      <c r="I318" s="1"/>
      <c r="J318"/>
      <c r="K318"/>
      <c r="L318"/>
      <c r="M318" s="2"/>
      <c r="N318" s="3"/>
      <c r="O318"/>
      <c r="P318"/>
      <c r="Q318"/>
      <c r="R318"/>
      <c r="S318"/>
      <c r="T318"/>
      <c r="U318" s="1"/>
      <c r="V318"/>
      <c r="W318" s="1"/>
      <c r="X318"/>
      <c r="Y318"/>
      <c r="Z318" s="1"/>
      <c r="AA318" s="1"/>
      <c r="AB318" s="1"/>
      <c r="AC318" s="1"/>
      <c r="AD318"/>
    </row>
    <row r="319" spans="1:30" x14ac:dyDescent="0.25">
      <c r="A319" s="1"/>
      <c r="B319" s="1"/>
      <c r="C319" s="1"/>
      <c r="D319"/>
      <c r="E319" s="1"/>
      <c r="F319" s="1"/>
      <c r="G319"/>
      <c r="H319"/>
      <c r="I319" s="1"/>
      <c r="J319"/>
      <c r="K319"/>
      <c r="L319"/>
      <c r="M319" s="2"/>
      <c r="N319" s="3"/>
      <c r="O319"/>
      <c r="P319"/>
      <c r="Q319"/>
      <c r="R319"/>
      <c r="S319"/>
      <c r="T319"/>
      <c r="U319" s="1"/>
      <c r="V319"/>
      <c r="W319" s="1"/>
      <c r="X319"/>
      <c r="Y319"/>
      <c r="Z319" s="1"/>
      <c r="AA319" s="1"/>
      <c r="AB319" s="1"/>
      <c r="AC319" s="1"/>
      <c r="AD319"/>
    </row>
    <row r="320" spans="1:30" x14ac:dyDescent="0.25">
      <c r="A320" s="1"/>
      <c r="B320" s="1"/>
      <c r="C320" s="1"/>
      <c r="D320"/>
      <c r="E320" s="1"/>
      <c r="F320" s="1"/>
      <c r="G320"/>
      <c r="H320"/>
      <c r="I320" s="1"/>
      <c r="J320"/>
      <c r="K320"/>
      <c r="L320"/>
      <c r="M320" s="2"/>
      <c r="N320" s="3"/>
      <c r="O320"/>
      <c r="P320"/>
      <c r="Q320"/>
      <c r="R320"/>
      <c r="S320"/>
      <c r="T320"/>
      <c r="U320" s="1"/>
      <c r="V320"/>
      <c r="W320" s="1"/>
      <c r="X320"/>
      <c r="Y320"/>
      <c r="Z320" s="1"/>
      <c r="AA320" s="1"/>
      <c r="AB320" s="1"/>
      <c r="AC320" s="1"/>
      <c r="AD320"/>
    </row>
    <row r="321" spans="1:30" x14ac:dyDescent="0.25">
      <c r="A321" s="1"/>
      <c r="B321" s="1"/>
      <c r="C321" s="1"/>
      <c r="D321"/>
      <c r="E321" s="1"/>
      <c r="F321" s="1"/>
      <c r="G321"/>
      <c r="H321"/>
      <c r="I321" s="1"/>
      <c r="J321"/>
      <c r="K321"/>
      <c r="L321"/>
      <c r="M321" s="2"/>
      <c r="N321" s="3"/>
      <c r="O321"/>
      <c r="P321"/>
      <c r="Q321"/>
      <c r="R321"/>
      <c r="S321"/>
      <c r="T321"/>
      <c r="U321" s="1"/>
      <c r="V321"/>
      <c r="W321" s="1"/>
      <c r="X321"/>
      <c r="Y321"/>
      <c r="Z321" s="1"/>
      <c r="AA321" s="1"/>
      <c r="AB321" s="1"/>
      <c r="AC321" s="1"/>
      <c r="AD321"/>
    </row>
    <row r="322" spans="1:30" x14ac:dyDescent="0.25">
      <c r="A322" s="1"/>
      <c r="B322" s="1"/>
      <c r="C322" s="1"/>
      <c r="D322"/>
      <c r="E322" s="1"/>
      <c r="F322" s="1"/>
      <c r="G322"/>
      <c r="H322"/>
      <c r="I322" s="1"/>
      <c r="J322"/>
      <c r="K322"/>
      <c r="L322"/>
      <c r="M322" s="2"/>
      <c r="N322" s="3"/>
      <c r="O322"/>
      <c r="P322"/>
      <c r="Q322"/>
      <c r="R322"/>
      <c r="S322"/>
      <c r="T322"/>
      <c r="U322" s="1"/>
      <c r="V322"/>
      <c r="W322" s="1"/>
      <c r="X322"/>
      <c r="Y322"/>
      <c r="Z322" s="1"/>
      <c r="AA322" s="1"/>
      <c r="AB322" s="1"/>
      <c r="AC322" s="1"/>
      <c r="AD322"/>
    </row>
    <row r="323" spans="1:30" x14ac:dyDescent="0.25">
      <c r="A323" s="1"/>
      <c r="B323" s="1"/>
      <c r="C323" s="1"/>
      <c r="D323"/>
      <c r="E323" s="1"/>
      <c r="F323" s="1"/>
      <c r="G323"/>
      <c r="H323"/>
      <c r="I323" s="1"/>
      <c r="J323"/>
      <c r="K323"/>
      <c r="L323"/>
      <c r="M323" s="2"/>
      <c r="N323" s="3"/>
      <c r="O323"/>
      <c r="P323"/>
      <c r="Q323"/>
      <c r="R323"/>
      <c r="S323"/>
      <c r="T323"/>
      <c r="U323" s="1"/>
      <c r="V323"/>
      <c r="W323" s="1"/>
      <c r="X323"/>
      <c r="Y323"/>
      <c r="Z323" s="1"/>
      <c r="AA323" s="1"/>
      <c r="AB323" s="1"/>
      <c r="AC323" s="1"/>
      <c r="AD323"/>
    </row>
    <row r="324" spans="1:30" x14ac:dyDescent="0.25">
      <c r="A324" s="1"/>
      <c r="B324" s="1"/>
      <c r="C324" s="1"/>
      <c r="D324"/>
      <c r="E324" s="1"/>
      <c r="F324" s="1"/>
      <c r="G324"/>
      <c r="H324"/>
      <c r="I324" s="1"/>
      <c r="J324"/>
      <c r="K324"/>
      <c r="L324"/>
      <c r="M324" s="2"/>
      <c r="N324" s="3"/>
      <c r="O324"/>
      <c r="P324"/>
      <c r="Q324"/>
      <c r="R324"/>
      <c r="S324"/>
      <c r="T324"/>
      <c r="U324" s="1"/>
      <c r="V324"/>
      <c r="W324" s="1"/>
      <c r="X324"/>
      <c r="Y324"/>
      <c r="Z324" s="1"/>
      <c r="AA324" s="1"/>
      <c r="AB324" s="1"/>
      <c r="AC324" s="1"/>
      <c r="AD324"/>
    </row>
    <row r="325" spans="1:30" x14ac:dyDescent="0.25">
      <c r="A325" s="1"/>
      <c r="B325" s="1"/>
      <c r="C325" s="1"/>
      <c r="D325"/>
      <c r="E325" s="1"/>
      <c r="F325" s="1"/>
      <c r="G325"/>
      <c r="H325"/>
      <c r="I325" s="1"/>
      <c r="J325"/>
      <c r="K325"/>
      <c r="L325"/>
      <c r="M325" s="2"/>
      <c r="N325" s="3"/>
      <c r="O325"/>
      <c r="P325"/>
      <c r="Q325"/>
      <c r="R325"/>
      <c r="S325"/>
      <c r="T325"/>
      <c r="U325" s="1"/>
      <c r="V325"/>
      <c r="W325" s="1"/>
      <c r="X325"/>
      <c r="Y325"/>
      <c r="Z325" s="1"/>
      <c r="AA325" s="1"/>
      <c r="AB325" s="1"/>
      <c r="AC325" s="1"/>
      <c r="AD325"/>
    </row>
    <row r="326" spans="1:30" x14ac:dyDescent="0.25">
      <c r="A326" s="1"/>
      <c r="B326" s="1"/>
      <c r="C326" s="1"/>
      <c r="D326"/>
      <c r="E326" s="1"/>
      <c r="F326" s="1"/>
      <c r="G326"/>
      <c r="H326"/>
      <c r="I326" s="1"/>
      <c r="J326"/>
      <c r="K326"/>
      <c r="L326"/>
      <c r="M326" s="2"/>
      <c r="N326" s="3"/>
      <c r="O326"/>
      <c r="P326"/>
      <c r="Q326"/>
      <c r="R326"/>
      <c r="S326"/>
      <c r="T326"/>
      <c r="U326" s="1"/>
      <c r="V326"/>
      <c r="W326" s="1"/>
      <c r="X326"/>
      <c r="Y326"/>
      <c r="Z326" s="1"/>
      <c r="AA326" s="1"/>
      <c r="AB326" s="1"/>
      <c r="AC326" s="1"/>
      <c r="AD326"/>
    </row>
    <row r="327" spans="1:30" x14ac:dyDescent="0.25">
      <c r="A327" s="1"/>
      <c r="B327" s="1"/>
      <c r="C327" s="1"/>
      <c r="D327"/>
      <c r="E327" s="1"/>
      <c r="F327" s="1"/>
      <c r="G327"/>
      <c r="H327"/>
      <c r="I327" s="1"/>
      <c r="J327"/>
      <c r="K327"/>
      <c r="L327"/>
      <c r="M327" s="2"/>
      <c r="N327" s="3"/>
      <c r="O327"/>
      <c r="P327"/>
      <c r="Q327"/>
      <c r="R327"/>
      <c r="S327"/>
      <c r="T327"/>
      <c r="U327" s="1"/>
      <c r="V327"/>
      <c r="W327" s="1"/>
      <c r="X327"/>
      <c r="Y327"/>
      <c r="Z327" s="1"/>
      <c r="AA327" s="1"/>
      <c r="AB327" s="1"/>
      <c r="AC327" s="1"/>
      <c r="AD327"/>
    </row>
    <row r="328" spans="1:30" x14ac:dyDescent="0.25">
      <c r="A328" s="1"/>
      <c r="B328" s="1"/>
      <c r="C328" s="1"/>
      <c r="D328"/>
      <c r="E328" s="1"/>
      <c r="F328" s="1"/>
      <c r="G328"/>
      <c r="H328"/>
      <c r="I328" s="1"/>
      <c r="J328"/>
      <c r="K328"/>
      <c r="L328"/>
      <c r="M328" s="2"/>
      <c r="N328" s="3"/>
      <c r="O328"/>
      <c r="P328"/>
      <c r="Q328"/>
      <c r="R328"/>
      <c r="S328"/>
      <c r="T328"/>
      <c r="U328" s="1"/>
      <c r="V328"/>
      <c r="W328" s="1"/>
      <c r="X328"/>
      <c r="Y328"/>
      <c r="Z328" s="1"/>
      <c r="AA328" s="1"/>
      <c r="AB328" s="1"/>
      <c r="AC328" s="1"/>
      <c r="AD328"/>
    </row>
    <row r="329" spans="1:30" x14ac:dyDescent="0.25">
      <c r="A329" s="1"/>
      <c r="B329" s="1"/>
      <c r="C329" s="1"/>
      <c r="D329"/>
      <c r="E329" s="1"/>
      <c r="F329" s="1"/>
      <c r="G329"/>
      <c r="H329"/>
      <c r="I329" s="1"/>
      <c r="J329"/>
      <c r="K329"/>
      <c r="L329"/>
      <c r="M329" s="2"/>
      <c r="N329" s="3"/>
      <c r="O329"/>
      <c r="P329"/>
      <c r="Q329"/>
      <c r="R329"/>
      <c r="S329"/>
      <c r="T329"/>
      <c r="U329" s="1"/>
      <c r="V329"/>
      <c r="W329" s="1"/>
      <c r="X329"/>
      <c r="Y329"/>
      <c r="Z329" s="1"/>
      <c r="AA329" s="1"/>
      <c r="AB329" s="1"/>
      <c r="AC329" s="1"/>
      <c r="AD329"/>
    </row>
    <row r="330" spans="1:30" x14ac:dyDescent="0.25">
      <c r="A330" s="1"/>
      <c r="B330" s="1"/>
      <c r="C330" s="1"/>
      <c r="D330"/>
      <c r="E330" s="1"/>
      <c r="F330" s="1"/>
      <c r="G330"/>
      <c r="H330"/>
      <c r="I330" s="1"/>
      <c r="J330"/>
      <c r="K330"/>
      <c r="L330"/>
      <c r="M330" s="2"/>
      <c r="N330" s="3"/>
      <c r="O330"/>
      <c r="P330"/>
      <c r="Q330"/>
      <c r="R330"/>
      <c r="S330"/>
      <c r="T330"/>
      <c r="U330" s="1"/>
      <c r="V330"/>
      <c r="W330" s="1"/>
      <c r="X330"/>
      <c r="Y330"/>
      <c r="Z330" s="1"/>
      <c r="AA330" s="1"/>
      <c r="AB330" s="1"/>
      <c r="AC330" s="1"/>
      <c r="AD330"/>
    </row>
    <row r="331" spans="1:30" x14ac:dyDescent="0.25">
      <c r="A331" s="1"/>
      <c r="B331" s="1"/>
      <c r="C331" s="1"/>
      <c r="D331"/>
      <c r="E331" s="1"/>
      <c r="F331" s="1"/>
      <c r="G331"/>
      <c r="H331"/>
      <c r="I331" s="1"/>
      <c r="J331"/>
      <c r="K331"/>
      <c r="L331"/>
      <c r="M331" s="2"/>
      <c r="N331" s="3"/>
      <c r="O331"/>
      <c r="P331"/>
      <c r="Q331"/>
      <c r="R331"/>
      <c r="S331"/>
      <c r="T331"/>
      <c r="U331" s="1"/>
      <c r="V331"/>
      <c r="W331" s="1"/>
      <c r="X331"/>
      <c r="Y331"/>
      <c r="Z331" s="1"/>
      <c r="AA331" s="1"/>
      <c r="AB331" s="1"/>
      <c r="AC331" s="1"/>
      <c r="AD331"/>
    </row>
    <row r="332" spans="1:30" x14ac:dyDescent="0.25">
      <c r="A332" s="1"/>
      <c r="B332" s="1"/>
      <c r="C332" s="1"/>
      <c r="D332"/>
      <c r="E332" s="1"/>
      <c r="F332" s="1"/>
      <c r="G332"/>
      <c r="H332"/>
      <c r="I332" s="1"/>
      <c r="J332"/>
      <c r="K332"/>
      <c r="L332"/>
      <c r="M332" s="2"/>
      <c r="N332" s="3"/>
      <c r="O332"/>
      <c r="P332"/>
      <c r="Q332"/>
      <c r="R332"/>
      <c r="S332"/>
      <c r="T332"/>
      <c r="U332" s="1"/>
      <c r="V332"/>
      <c r="W332" s="1"/>
      <c r="X332"/>
      <c r="Y332"/>
      <c r="Z332" s="1"/>
      <c r="AA332" s="1"/>
      <c r="AB332" s="1"/>
      <c r="AC332" s="1"/>
      <c r="AD332"/>
    </row>
    <row r="333" spans="1:30" x14ac:dyDescent="0.25">
      <c r="A333" s="1"/>
      <c r="B333" s="1"/>
      <c r="C333" s="1"/>
      <c r="D333"/>
      <c r="E333" s="1"/>
      <c r="F333" s="1"/>
      <c r="G333"/>
      <c r="H333"/>
      <c r="I333" s="1"/>
      <c r="J333"/>
      <c r="K333"/>
      <c r="L333"/>
      <c r="M333" s="2"/>
      <c r="N333" s="3"/>
      <c r="O333"/>
      <c r="P333"/>
      <c r="Q333"/>
      <c r="R333"/>
      <c r="S333"/>
      <c r="T333"/>
      <c r="U333" s="1"/>
      <c r="V333"/>
      <c r="W333" s="1"/>
      <c r="X333"/>
      <c r="Y333"/>
      <c r="Z333" s="1"/>
      <c r="AA333" s="1"/>
      <c r="AB333" s="1"/>
      <c r="AC333" s="1"/>
      <c r="AD333"/>
    </row>
    <row r="334" spans="1:30" x14ac:dyDescent="0.25">
      <c r="A334" s="1"/>
      <c r="B334" s="1"/>
      <c r="C334" s="1"/>
      <c r="D334"/>
      <c r="E334" s="1"/>
      <c r="F334" s="1"/>
      <c r="G334"/>
      <c r="H334"/>
      <c r="I334" s="1"/>
      <c r="J334"/>
      <c r="K334"/>
      <c r="L334"/>
      <c r="M334" s="2"/>
      <c r="N334" s="3"/>
      <c r="O334"/>
      <c r="P334"/>
      <c r="Q334"/>
      <c r="R334"/>
      <c r="S334"/>
      <c r="T334"/>
      <c r="U334" s="1"/>
      <c r="V334"/>
      <c r="W334" s="1"/>
      <c r="X334"/>
      <c r="Y334"/>
      <c r="Z334" s="1"/>
      <c r="AA334" s="1"/>
      <c r="AB334" s="1"/>
      <c r="AC334" s="1"/>
      <c r="AD334"/>
    </row>
    <row r="335" spans="1:30" x14ac:dyDescent="0.25">
      <c r="A335" s="1"/>
      <c r="B335" s="1"/>
      <c r="C335" s="1"/>
      <c r="D335"/>
      <c r="E335" s="1"/>
      <c r="F335" s="1"/>
      <c r="G335"/>
      <c r="H335"/>
      <c r="I335" s="1"/>
      <c r="J335"/>
      <c r="K335"/>
      <c r="L335"/>
      <c r="M335" s="2"/>
      <c r="N335" s="3"/>
      <c r="O335"/>
      <c r="P335"/>
      <c r="Q335"/>
      <c r="R335"/>
      <c r="S335"/>
      <c r="T335"/>
      <c r="U335" s="1"/>
      <c r="V335"/>
      <c r="W335" s="1"/>
      <c r="X335"/>
      <c r="Y335"/>
      <c r="Z335" s="1"/>
      <c r="AA335" s="1"/>
      <c r="AB335" s="1"/>
      <c r="AC335" s="1"/>
      <c r="AD335"/>
    </row>
    <row r="336" spans="1:30" x14ac:dyDescent="0.25">
      <c r="A336" s="1"/>
      <c r="B336" s="1"/>
      <c r="C336" s="1"/>
      <c r="D336"/>
      <c r="E336" s="1"/>
      <c r="F336" s="1"/>
      <c r="G336"/>
      <c r="H336"/>
      <c r="I336" s="1"/>
      <c r="J336"/>
      <c r="K336"/>
      <c r="L336"/>
      <c r="M336" s="2"/>
      <c r="N336" s="3"/>
      <c r="O336"/>
      <c r="P336"/>
      <c r="Q336"/>
      <c r="R336"/>
      <c r="S336"/>
      <c r="T336"/>
      <c r="U336" s="1"/>
      <c r="V336"/>
      <c r="W336" s="1"/>
      <c r="X336"/>
      <c r="Y336"/>
      <c r="Z336" s="1"/>
      <c r="AA336" s="1"/>
      <c r="AB336" s="1"/>
      <c r="AC336" s="1"/>
      <c r="AD336"/>
    </row>
    <row r="337" spans="1:30" x14ac:dyDescent="0.25">
      <c r="A337" s="1"/>
      <c r="B337" s="1"/>
      <c r="C337" s="1"/>
      <c r="D337"/>
      <c r="E337" s="1"/>
      <c r="F337" s="1"/>
      <c r="G337"/>
      <c r="H337"/>
      <c r="I337" s="1"/>
      <c r="J337"/>
      <c r="K337"/>
      <c r="L337"/>
      <c r="M337" s="2"/>
      <c r="N337" s="3"/>
      <c r="O337"/>
      <c r="P337"/>
      <c r="Q337"/>
      <c r="R337"/>
      <c r="S337"/>
      <c r="T337"/>
      <c r="U337" s="1"/>
      <c r="V337"/>
      <c r="W337" s="1"/>
      <c r="X337"/>
      <c r="Y337"/>
      <c r="Z337" s="1"/>
      <c r="AA337" s="1"/>
      <c r="AB337" s="1"/>
      <c r="AC337" s="1"/>
      <c r="AD337"/>
    </row>
    <row r="338" spans="1:30" x14ac:dyDescent="0.25">
      <c r="A338" s="1"/>
      <c r="B338" s="1"/>
      <c r="C338" s="1"/>
      <c r="D338"/>
      <c r="E338" s="1"/>
      <c r="F338" s="1"/>
      <c r="G338"/>
      <c r="H338"/>
      <c r="I338" s="1"/>
      <c r="J338"/>
      <c r="K338"/>
      <c r="L338"/>
      <c r="M338" s="2"/>
      <c r="N338" s="3"/>
      <c r="O338"/>
      <c r="P338"/>
      <c r="Q338"/>
      <c r="R338"/>
      <c r="S338"/>
      <c r="T338"/>
      <c r="U338" s="1"/>
      <c r="V338"/>
      <c r="W338" s="1"/>
      <c r="X338"/>
      <c r="Y338"/>
      <c r="Z338" s="1"/>
      <c r="AA338" s="1"/>
      <c r="AB338" s="1"/>
      <c r="AC338" s="1"/>
      <c r="AD338"/>
    </row>
    <row r="339" spans="1:30" x14ac:dyDescent="0.25">
      <c r="A339" s="1"/>
      <c r="B339" s="1"/>
      <c r="C339" s="1"/>
      <c r="D339"/>
      <c r="E339" s="1"/>
      <c r="F339" s="1"/>
      <c r="G339"/>
      <c r="H339"/>
      <c r="I339" s="1"/>
      <c r="J339"/>
      <c r="K339"/>
      <c r="L339"/>
      <c r="M339" s="2"/>
      <c r="N339" s="3"/>
      <c r="O339"/>
      <c r="P339"/>
      <c r="Q339"/>
      <c r="R339"/>
      <c r="S339"/>
      <c r="T339"/>
      <c r="U339" s="1"/>
      <c r="V339"/>
      <c r="W339" s="1"/>
      <c r="X339"/>
      <c r="Y339"/>
      <c r="Z339" s="1"/>
      <c r="AA339" s="1"/>
      <c r="AB339" s="1"/>
      <c r="AC339" s="1"/>
      <c r="AD339"/>
    </row>
    <row r="340" spans="1:30" x14ac:dyDescent="0.25">
      <c r="A340" s="1"/>
      <c r="B340" s="1"/>
      <c r="C340" s="1"/>
      <c r="D340"/>
      <c r="E340" s="1"/>
      <c r="F340" s="1"/>
      <c r="G340"/>
      <c r="H340"/>
      <c r="I340" s="1"/>
      <c r="J340"/>
      <c r="K340"/>
      <c r="L340"/>
      <c r="M340" s="2"/>
      <c r="N340" s="3"/>
      <c r="O340"/>
      <c r="P340"/>
      <c r="Q340"/>
      <c r="R340"/>
      <c r="S340"/>
      <c r="T340"/>
      <c r="U340" s="1"/>
      <c r="V340"/>
      <c r="W340" s="1"/>
      <c r="X340"/>
      <c r="Y340"/>
      <c r="Z340" s="1"/>
      <c r="AA340" s="1"/>
      <c r="AB340" s="1"/>
      <c r="AC340" s="1"/>
      <c r="AD340"/>
    </row>
    <row r="341" spans="1:30" x14ac:dyDescent="0.25">
      <c r="A341" s="1"/>
      <c r="B341" s="1"/>
      <c r="C341" s="1"/>
      <c r="D341"/>
      <c r="E341" s="1"/>
      <c r="F341" s="1"/>
      <c r="G341"/>
      <c r="H341"/>
      <c r="I341" s="1"/>
      <c r="J341"/>
      <c r="K341"/>
      <c r="L341"/>
      <c r="M341" s="2"/>
      <c r="N341" s="3"/>
      <c r="O341"/>
      <c r="P341"/>
      <c r="Q341"/>
      <c r="R341"/>
      <c r="S341"/>
      <c r="T341"/>
      <c r="U341" s="1"/>
      <c r="V341"/>
      <c r="W341" s="1"/>
      <c r="X341"/>
      <c r="Y341"/>
      <c r="Z341" s="1"/>
      <c r="AA341" s="1"/>
      <c r="AB341" s="1"/>
      <c r="AC341" s="1"/>
      <c r="AD341"/>
    </row>
    <row r="342" spans="1:30" x14ac:dyDescent="0.25">
      <c r="A342" s="1"/>
      <c r="B342" s="1"/>
      <c r="C342" s="1"/>
      <c r="D342"/>
      <c r="E342" s="1"/>
      <c r="F342" s="1"/>
      <c r="G342"/>
      <c r="H342"/>
      <c r="I342" s="1"/>
      <c r="J342"/>
      <c r="K342"/>
      <c r="L342"/>
      <c r="M342" s="2"/>
      <c r="N342" s="3"/>
      <c r="O342"/>
      <c r="P342"/>
      <c r="Q342"/>
      <c r="R342"/>
      <c r="S342"/>
      <c r="T342"/>
      <c r="U342" s="1"/>
      <c r="V342"/>
      <c r="W342" s="1"/>
      <c r="X342"/>
      <c r="Y342"/>
      <c r="Z342" s="1"/>
      <c r="AA342" s="1"/>
      <c r="AB342" s="1"/>
      <c r="AC342" s="1"/>
      <c r="AD342"/>
    </row>
    <row r="343" spans="1:30" x14ac:dyDescent="0.25">
      <c r="A343" s="1"/>
      <c r="B343" s="1"/>
      <c r="C343" s="1"/>
      <c r="D343"/>
      <c r="E343" s="1"/>
      <c r="F343" s="1"/>
      <c r="G343"/>
      <c r="H343"/>
      <c r="I343" s="1"/>
      <c r="J343"/>
      <c r="K343"/>
      <c r="L343"/>
      <c r="M343" s="2"/>
      <c r="N343" s="3"/>
      <c r="O343"/>
      <c r="P343"/>
      <c r="Q343"/>
      <c r="R343"/>
      <c r="S343"/>
      <c r="T343"/>
      <c r="U343" s="1"/>
      <c r="V343"/>
      <c r="W343" s="1"/>
      <c r="X343"/>
      <c r="Y343"/>
      <c r="Z343" s="1"/>
      <c r="AA343" s="1"/>
      <c r="AB343" s="1"/>
      <c r="AC343" s="1"/>
      <c r="AD343"/>
    </row>
    <row r="344" spans="1:30" x14ac:dyDescent="0.25">
      <c r="A344" s="1"/>
      <c r="B344" s="1"/>
      <c r="C344" s="1"/>
      <c r="D344"/>
      <c r="E344" s="1"/>
      <c r="F344" s="1"/>
      <c r="G344"/>
      <c r="H344"/>
      <c r="I344" s="1"/>
      <c r="J344"/>
      <c r="K344"/>
      <c r="L344"/>
      <c r="M344" s="2"/>
      <c r="N344" s="3"/>
      <c r="O344"/>
      <c r="P344"/>
      <c r="Q344"/>
      <c r="R344"/>
      <c r="S344"/>
      <c r="T344"/>
      <c r="U344" s="1"/>
      <c r="V344"/>
      <c r="W344" s="1"/>
      <c r="X344"/>
      <c r="Y344"/>
      <c r="Z344" s="1"/>
      <c r="AA344" s="1"/>
      <c r="AB344" s="1"/>
      <c r="AC344" s="1"/>
      <c r="AD344"/>
    </row>
    <row r="345" spans="1:30" x14ac:dyDescent="0.25">
      <c r="A345" s="1"/>
      <c r="B345" s="1"/>
      <c r="C345" s="1"/>
      <c r="D345"/>
      <c r="E345" s="1"/>
      <c r="F345" s="1"/>
      <c r="G345"/>
      <c r="H345"/>
      <c r="I345" s="1"/>
      <c r="J345"/>
      <c r="K345"/>
      <c r="L345"/>
      <c r="M345" s="2"/>
      <c r="N345" s="3"/>
      <c r="O345"/>
      <c r="P345"/>
      <c r="Q345"/>
      <c r="R345"/>
      <c r="S345"/>
      <c r="T345"/>
      <c r="U345" s="1"/>
      <c r="V345"/>
      <c r="W345" s="1"/>
      <c r="X345"/>
      <c r="Y345"/>
      <c r="Z345" s="1"/>
      <c r="AA345" s="1"/>
      <c r="AB345" s="1"/>
      <c r="AC345" s="1"/>
      <c r="AD345"/>
    </row>
    <row r="346" spans="1:30" x14ac:dyDescent="0.25">
      <c r="A346" s="1"/>
      <c r="B346" s="1"/>
      <c r="C346" s="1"/>
      <c r="D346"/>
      <c r="E346" s="1"/>
      <c r="F346" s="1"/>
      <c r="G346"/>
      <c r="H346"/>
      <c r="I346" s="1"/>
      <c r="J346"/>
      <c r="K346"/>
      <c r="L346"/>
      <c r="M346" s="2"/>
      <c r="N346" s="3"/>
      <c r="O346"/>
      <c r="P346"/>
      <c r="Q346"/>
      <c r="R346"/>
      <c r="S346"/>
      <c r="T346"/>
      <c r="U346" s="1"/>
      <c r="V346"/>
      <c r="W346" s="1"/>
      <c r="X346"/>
      <c r="Y346"/>
      <c r="Z346" s="1"/>
      <c r="AA346" s="1"/>
      <c r="AB346" s="1"/>
      <c r="AC346" s="1"/>
      <c r="AD346"/>
    </row>
    <row r="347" spans="1:30" x14ac:dyDescent="0.25">
      <c r="A347" s="1"/>
      <c r="B347" s="1"/>
      <c r="C347" s="1"/>
      <c r="D347"/>
      <c r="E347" s="1"/>
      <c r="F347" s="1"/>
      <c r="G347"/>
      <c r="H347"/>
      <c r="I347" s="1"/>
      <c r="J347"/>
      <c r="K347"/>
      <c r="L347"/>
      <c r="M347" s="2"/>
      <c r="N347" s="3"/>
      <c r="O347"/>
      <c r="P347"/>
      <c r="Q347"/>
      <c r="R347"/>
      <c r="S347"/>
      <c r="T347"/>
      <c r="U347" s="1"/>
      <c r="V347"/>
      <c r="W347" s="1"/>
      <c r="X347"/>
      <c r="Y347"/>
      <c r="Z347" s="1"/>
      <c r="AA347" s="1"/>
      <c r="AB347" s="1"/>
      <c r="AC347" s="1"/>
      <c r="AD347"/>
    </row>
    <row r="348" spans="1:30" x14ac:dyDescent="0.25">
      <c r="A348" s="1"/>
      <c r="B348" s="1"/>
      <c r="C348" s="1"/>
      <c r="D348"/>
      <c r="E348" s="1"/>
      <c r="F348" s="1"/>
      <c r="G348"/>
      <c r="H348"/>
      <c r="I348" s="1"/>
      <c r="J348"/>
      <c r="K348"/>
      <c r="L348"/>
      <c r="M348" s="2"/>
      <c r="N348" s="3"/>
      <c r="O348"/>
      <c r="P348"/>
      <c r="Q348"/>
      <c r="R348"/>
      <c r="S348"/>
      <c r="T348"/>
      <c r="U348" s="1"/>
      <c r="V348"/>
      <c r="W348" s="1"/>
      <c r="X348"/>
      <c r="Y348"/>
      <c r="Z348" s="1"/>
      <c r="AA348" s="1"/>
      <c r="AB348" s="1"/>
      <c r="AC348" s="1"/>
      <c r="AD348"/>
    </row>
    <row r="349" spans="1:30" x14ac:dyDescent="0.25">
      <c r="A349" s="1"/>
      <c r="B349" s="1"/>
      <c r="C349" s="1"/>
      <c r="D349"/>
      <c r="E349" s="1"/>
      <c r="F349" s="1"/>
      <c r="G349"/>
      <c r="H349"/>
      <c r="I349" s="1"/>
      <c r="J349"/>
      <c r="K349"/>
      <c r="L349"/>
      <c r="M349" s="2"/>
      <c r="N349" s="3"/>
      <c r="O349"/>
      <c r="P349"/>
      <c r="Q349"/>
      <c r="R349"/>
      <c r="S349"/>
      <c r="T349"/>
      <c r="U349" s="1"/>
      <c r="V349"/>
      <c r="W349" s="1"/>
      <c r="X349"/>
      <c r="Y349"/>
      <c r="Z349" s="1"/>
      <c r="AA349" s="1"/>
      <c r="AB349" s="1"/>
      <c r="AC349" s="1"/>
      <c r="AD349"/>
    </row>
    <row r="350" spans="1:30" x14ac:dyDescent="0.25">
      <c r="A350" s="1"/>
      <c r="B350" s="1"/>
      <c r="C350" s="1"/>
      <c r="D350"/>
      <c r="E350" s="1"/>
      <c r="F350" s="1"/>
      <c r="G350"/>
      <c r="H350"/>
      <c r="I350" s="1"/>
      <c r="J350"/>
      <c r="K350"/>
      <c r="L350"/>
      <c r="M350" s="2"/>
      <c r="N350" s="3"/>
      <c r="O350"/>
      <c r="P350"/>
      <c r="Q350"/>
      <c r="R350"/>
      <c r="S350"/>
      <c r="T350"/>
      <c r="U350" s="1"/>
      <c r="V350"/>
      <c r="W350" s="1"/>
      <c r="X350"/>
      <c r="Y350"/>
      <c r="Z350" s="1"/>
      <c r="AA350" s="1"/>
      <c r="AB350" s="1"/>
      <c r="AC350" s="1"/>
      <c r="AD350"/>
    </row>
    <row r="351" spans="1:30" x14ac:dyDescent="0.25">
      <c r="A351" s="1"/>
      <c r="B351" s="1"/>
      <c r="C351" s="1"/>
      <c r="D351"/>
      <c r="E351" s="1"/>
      <c r="F351" s="1"/>
      <c r="G351"/>
      <c r="H351"/>
      <c r="I351" s="1"/>
      <c r="J351"/>
      <c r="K351"/>
      <c r="L351"/>
      <c r="M351" s="2"/>
      <c r="N351" s="3"/>
      <c r="O351"/>
      <c r="P351"/>
      <c r="Q351"/>
      <c r="R351"/>
      <c r="S351"/>
      <c r="T351"/>
      <c r="U351" s="1"/>
      <c r="V351"/>
      <c r="W351" s="1"/>
      <c r="X351"/>
      <c r="Y351"/>
      <c r="Z351" s="1"/>
      <c r="AA351" s="1"/>
      <c r="AB351" s="1"/>
      <c r="AC351" s="1"/>
      <c r="AD351"/>
    </row>
    <row r="352" spans="1:30" x14ac:dyDescent="0.25">
      <c r="A352" s="1"/>
      <c r="B352" s="1"/>
      <c r="C352" s="1"/>
      <c r="D352"/>
      <c r="E352" s="1"/>
      <c r="F352" s="1"/>
      <c r="G352"/>
      <c r="H352"/>
      <c r="I352" s="1"/>
      <c r="J352"/>
      <c r="K352"/>
      <c r="L352"/>
      <c r="M352" s="2"/>
      <c r="N352" s="3"/>
      <c r="O352"/>
      <c r="P352"/>
      <c r="Q352"/>
      <c r="R352"/>
      <c r="S352"/>
      <c r="T352"/>
      <c r="U352" s="1"/>
      <c r="V352"/>
      <c r="W352" s="1"/>
      <c r="X352"/>
      <c r="Y352"/>
      <c r="Z352" s="1"/>
      <c r="AA352" s="1"/>
      <c r="AB352" s="1"/>
      <c r="AC352" s="1"/>
      <c r="AD352"/>
    </row>
    <row r="353" spans="1:30" x14ac:dyDescent="0.25">
      <c r="A353" s="1"/>
      <c r="B353" s="1"/>
      <c r="C353" s="1"/>
      <c r="D353"/>
      <c r="E353" s="1"/>
      <c r="F353" s="1"/>
      <c r="G353"/>
      <c r="H353"/>
      <c r="I353" s="1"/>
      <c r="J353"/>
      <c r="K353"/>
      <c r="L353"/>
      <c r="M353" s="2"/>
      <c r="N353" s="3"/>
      <c r="O353"/>
      <c r="P353"/>
      <c r="Q353"/>
      <c r="R353"/>
      <c r="S353"/>
      <c r="T353"/>
      <c r="U353" s="1"/>
      <c r="V353"/>
      <c r="W353" s="1"/>
      <c r="X353"/>
      <c r="Y353"/>
      <c r="Z353" s="1"/>
      <c r="AA353" s="1"/>
      <c r="AB353" s="1"/>
      <c r="AC353" s="1"/>
      <c r="AD353"/>
    </row>
    <row r="354" spans="1:30" x14ac:dyDescent="0.25">
      <c r="A354" s="1"/>
      <c r="B354" s="1"/>
      <c r="C354" s="1"/>
      <c r="D354"/>
      <c r="E354" s="1"/>
      <c r="F354" s="1"/>
      <c r="G354"/>
      <c r="H354"/>
      <c r="I354" s="1"/>
      <c r="J354"/>
      <c r="K354"/>
      <c r="L354"/>
      <c r="M354" s="2"/>
      <c r="N354" s="3"/>
      <c r="O354"/>
      <c r="P354"/>
      <c r="Q354"/>
      <c r="R354"/>
      <c r="S354"/>
      <c r="T354"/>
      <c r="U354" s="1"/>
      <c r="V354"/>
      <c r="W354" s="1"/>
      <c r="X354"/>
      <c r="Y354"/>
      <c r="Z354" s="1"/>
      <c r="AA354" s="1"/>
      <c r="AB354" s="1"/>
      <c r="AC354" s="1"/>
      <c r="AD354"/>
    </row>
    <row r="355" spans="1:30" x14ac:dyDescent="0.25">
      <c r="A355" s="1"/>
      <c r="B355" s="1"/>
      <c r="C355" s="1"/>
      <c r="D355"/>
      <c r="E355" s="1"/>
      <c r="F355" s="1"/>
      <c r="G355"/>
      <c r="H355"/>
      <c r="I355" s="1"/>
      <c r="J355"/>
      <c r="K355"/>
      <c r="L355"/>
      <c r="M355" s="2"/>
      <c r="N355" s="3"/>
      <c r="O355"/>
      <c r="P355"/>
      <c r="Q355"/>
      <c r="R355"/>
      <c r="S355"/>
      <c r="T355"/>
      <c r="U355" s="1"/>
      <c r="V355"/>
      <c r="W355" s="1"/>
      <c r="X355"/>
      <c r="Y355"/>
      <c r="Z355" s="1"/>
      <c r="AA355" s="1"/>
      <c r="AB355" s="1"/>
      <c r="AC355" s="1"/>
      <c r="AD355"/>
    </row>
    <row r="356" spans="1:30" x14ac:dyDescent="0.25">
      <c r="A356" s="1"/>
      <c r="B356" s="1"/>
      <c r="C356" s="1"/>
      <c r="D356"/>
      <c r="E356" s="1"/>
      <c r="F356" s="1"/>
      <c r="G356"/>
      <c r="H356"/>
      <c r="I356" s="1"/>
      <c r="J356"/>
      <c r="K356"/>
      <c r="L356"/>
      <c r="M356" s="2"/>
      <c r="N356" s="3"/>
      <c r="O356"/>
      <c r="P356"/>
      <c r="Q356"/>
      <c r="R356"/>
      <c r="S356"/>
      <c r="T356"/>
      <c r="U356" s="1"/>
      <c r="V356"/>
      <c r="W356" s="1"/>
      <c r="X356"/>
      <c r="Y356"/>
      <c r="Z356" s="1"/>
      <c r="AA356" s="1"/>
      <c r="AB356" s="1"/>
      <c r="AC356" s="1"/>
      <c r="AD356"/>
    </row>
    <row r="357" spans="1:30" x14ac:dyDescent="0.25">
      <c r="A357" s="1"/>
      <c r="B357" s="1"/>
      <c r="C357" s="1"/>
      <c r="D357"/>
      <c r="E357" s="1"/>
      <c r="F357" s="1"/>
      <c r="G357"/>
      <c r="H357"/>
      <c r="I357" s="1"/>
      <c r="J357"/>
      <c r="K357"/>
      <c r="L357"/>
      <c r="M357" s="2"/>
      <c r="N357" s="3"/>
      <c r="O357"/>
      <c r="P357"/>
      <c r="Q357"/>
      <c r="R357"/>
      <c r="S357"/>
      <c r="T357"/>
      <c r="U357" s="1"/>
      <c r="V357"/>
      <c r="W357" s="1"/>
      <c r="X357"/>
      <c r="Y357"/>
      <c r="Z357" s="1"/>
      <c r="AA357" s="1"/>
      <c r="AB357" s="1"/>
      <c r="AC357" s="1"/>
      <c r="AD357"/>
    </row>
    <row r="358" spans="1:30" x14ac:dyDescent="0.25">
      <c r="A358" s="1"/>
      <c r="B358" s="1"/>
      <c r="C358" s="1"/>
      <c r="D358"/>
      <c r="E358" s="1"/>
      <c r="F358" s="1"/>
      <c r="G358"/>
      <c r="H358"/>
      <c r="I358" s="1"/>
      <c r="J358"/>
      <c r="K358"/>
      <c r="L358"/>
      <c r="M358" s="2"/>
      <c r="N358" s="3"/>
      <c r="O358"/>
      <c r="P358"/>
      <c r="Q358"/>
      <c r="R358"/>
      <c r="S358"/>
      <c r="T358"/>
      <c r="U358" s="1"/>
      <c r="V358"/>
      <c r="W358" s="1"/>
      <c r="X358"/>
      <c r="Y358"/>
      <c r="Z358" s="1"/>
      <c r="AA358" s="1"/>
      <c r="AB358" s="1"/>
      <c r="AC358" s="1"/>
      <c r="AD358"/>
    </row>
    <row r="359" spans="1:30" x14ac:dyDescent="0.25">
      <c r="A359" s="1"/>
      <c r="B359" s="1"/>
      <c r="C359" s="1"/>
      <c r="D359"/>
      <c r="E359" s="1"/>
      <c r="F359" s="1"/>
      <c r="G359"/>
      <c r="H359"/>
      <c r="I359" s="1"/>
      <c r="J359"/>
      <c r="K359"/>
      <c r="L359"/>
      <c r="M359" s="2"/>
      <c r="N359" s="3"/>
      <c r="O359"/>
      <c r="P359"/>
      <c r="Q359"/>
      <c r="R359"/>
      <c r="S359"/>
      <c r="T359"/>
      <c r="U359" s="1"/>
      <c r="V359"/>
      <c r="W359" s="1"/>
      <c r="X359"/>
      <c r="Y359"/>
      <c r="Z359" s="1"/>
      <c r="AA359" s="1"/>
      <c r="AB359" s="1"/>
      <c r="AC359" s="1"/>
      <c r="AD359"/>
    </row>
    <row r="360" spans="1:30" x14ac:dyDescent="0.25">
      <c r="A360" s="1"/>
      <c r="B360" s="1"/>
      <c r="C360" s="1"/>
      <c r="D360"/>
      <c r="E360" s="1"/>
      <c r="F360" s="1"/>
      <c r="G360"/>
      <c r="H360"/>
      <c r="I360" s="1"/>
      <c r="J360"/>
      <c r="K360"/>
      <c r="L360"/>
      <c r="M360" s="2"/>
      <c r="N360" s="3"/>
      <c r="O360"/>
      <c r="P360"/>
      <c r="Q360"/>
      <c r="R360"/>
      <c r="S360"/>
      <c r="T360"/>
      <c r="U360" s="1"/>
      <c r="V360"/>
      <c r="W360" s="1"/>
      <c r="X360"/>
      <c r="Y360"/>
      <c r="Z360" s="1"/>
      <c r="AA360" s="1"/>
      <c r="AB360" s="1"/>
      <c r="AC360" s="1"/>
      <c r="AD360"/>
    </row>
    <row r="361" spans="1:30" x14ac:dyDescent="0.25">
      <c r="A361" s="1"/>
      <c r="B361" s="1"/>
      <c r="C361" s="1"/>
      <c r="D361"/>
      <c r="E361" s="1"/>
      <c r="F361" s="1"/>
      <c r="G361"/>
      <c r="H361"/>
      <c r="I361" s="1"/>
      <c r="J361"/>
      <c r="K361"/>
      <c r="L361"/>
      <c r="M361" s="2"/>
      <c r="N361" s="3"/>
      <c r="O361"/>
      <c r="P361"/>
      <c r="Q361"/>
      <c r="R361"/>
      <c r="S361"/>
      <c r="T361"/>
      <c r="U361" s="1"/>
      <c r="V361"/>
      <c r="W361" s="1"/>
      <c r="X361"/>
      <c r="Y361"/>
      <c r="Z361" s="1"/>
      <c r="AA361" s="1"/>
      <c r="AB361" s="1"/>
      <c r="AC361" s="1"/>
      <c r="AD361"/>
    </row>
    <row r="362" spans="1:30" x14ac:dyDescent="0.25">
      <c r="A362" s="1"/>
      <c r="B362" s="1"/>
      <c r="C362" s="1"/>
      <c r="D362"/>
      <c r="E362" s="1"/>
      <c r="F362" s="1"/>
      <c r="G362"/>
      <c r="H362"/>
      <c r="I362" s="1"/>
      <c r="J362"/>
      <c r="K362"/>
      <c r="L362"/>
      <c r="M362" s="2"/>
      <c r="N362" s="3"/>
      <c r="O362"/>
      <c r="P362"/>
      <c r="Q362"/>
      <c r="R362"/>
      <c r="S362"/>
      <c r="T362"/>
      <c r="U362" s="1"/>
      <c r="V362"/>
      <c r="W362" s="1"/>
      <c r="X362"/>
      <c r="Y362"/>
      <c r="Z362" s="1"/>
      <c r="AA362" s="1"/>
      <c r="AB362" s="1"/>
      <c r="AC362" s="1"/>
      <c r="AD362"/>
    </row>
    <row r="363" spans="1:30" x14ac:dyDescent="0.25">
      <c r="A363" s="1"/>
      <c r="B363" s="1"/>
      <c r="C363" s="1"/>
      <c r="D363"/>
      <c r="E363" s="1"/>
      <c r="F363" s="1"/>
      <c r="G363"/>
      <c r="H363"/>
      <c r="I363" s="1"/>
      <c r="J363"/>
      <c r="K363"/>
      <c r="L363"/>
      <c r="M363" s="2"/>
      <c r="N363" s="3"/>
      <c r="O363"/>
      <c r="P363"/>
      <c r="Q363"/>
      <c r="R363"/>
      <c r="S363"/>
      <c r="T363"/>
      <c r="U363" s="1"/>
      <c r="V363"/>
      <c r="W363" s="1"/>
      <c r="X363"/>
      <c r="Y363"/>
      <c r="Z363" s="1"/>
      <c r="AA363" s="1"/>
      <c r="AB363" s="1"/>
      <c r="AC363" s="1"/>
      <c r="AD363"/>
    </row>
    <row r="364" spans="1:30" x14ac:dyDescent="0.25">
      <c r="A364" s="1"/>
      <c r="B364" s="1"/>
      <c r="C364" s="1"/>
      <c r="D364"/>
      <c r="E364" s="1"/>
      <c r="F364" s="1"/>
      <c r="G364"/>
      <c r="H364"/>
      <c r="I364" s="1"/>
      <c r="J364"/>
      <c r="K364"/>
      <c r="L364"/>
      <c r="M364" s="2"/>
      <c r="N364" s="3"/>
      <c r="O364"/>
      <c r="P364"/>
      <c r="Q364"/>
      <c r="R364"/>
      <c r="S364"/>
      <c r="T364"/>
      <c r="U364" s="1"/>
      <c r="V364"/>
      <c r="W364" s="1"/>
      <c r="X364"/>
      <c r="Y364"/>
      <c r="Z364" s="1"/>
      <c r="AA364" s="1"/>
      <c r="AB364" s="1"/>
      <c r="AC364" s="1"/>
      <c r="AD364"/>
    </row>
    <row r="365" spans="1:30" x14ac:dyDescent="0.25">
      <c r="A365" s="1"/>
      <c r="B365" s="1"/>
      <c r="C365" s="1"/>
      <c r="D365"/>
      <c r="E365" s="1"/>
      <c r="F365" s="1"/>
      <c r="G365"/>
      <c r="H365"/>
      <c r="I365" s="1"/>
      <c r="J365"/>
      <c r="K365"/>
      <c r="L365"/>
      <c r="M365" s="2"/>
      <c r="N365" s="3"/>
      <c r="O365"/>
      <c r="P365"/>
      <c r="Q365"/>
      <c r="R365"/>
      <c r="S365"/>
      <c r="T365"/>
      <c r="U365" s="1"/>
      <c r="V365"/>
      <c r="W365" s="1"/>
      <c r="X365"/>
      <c r="Y365"/>
      <c r="Z365" s="1"/>
      <c r="AA365" s="1"/>
      <c r="AB365" s="1"/>
      <c r="AC365" s="1"/>
      <c r="AD365"/>
    </row>
    <row r="366" spans="1:30" x14ac:dyDescent="0.25">
      <c r="A366" s="1"/>
      <c r="B366" s="1"/>
      <c r="C366" s="1"/>
      <c r="D366"/>
      <c r="E366" s="1"/>
      <c r="F366" s="1"/>
      <c r="G366"/>
      <c r="H366"/>
      <c r="I366" s="1"/>
      <c r="J366"/>
      <c r="K366"/>
      <c r="L366"/>
      <c r="M366" s="2"/>
      <c r="N366" s="3"/>
      <c r="O366"/>
      <c r="P366"/>
      <c r="Q366"/>
      <c r="R366"/>
      <c r="S366"/>
      <c r="T366"/>
      <c r="U366" s="1"/>
      <c r="V366"/>
      <c r="W366" s="1"/>
      <c r="X366"/>
      <c r="Y366"/>
      <c r="Z366" s="1"/>
      <c r="AA366" s="1"/>
      <c r="AB366" s="1"/>
      <c r="AC366" s="1"/>
      <c r="AD366"/>
    </row>
    <row r="367" spans="1:30" x14ac:dyDescent="0.25">
      <c r="A367" s="1"/>
      <c r="B367" s="1"/>
      <c r="C367" s="1"/>
      <c r="D367"/>
      <c r="E367" s="1"/>
      <c r="F367" s="1"/>
      <c r="G367"/>
      <c r="H367"/>
      <c r="I367" s="1"/>
      <c r="J367"/>
      <c r="K367"/>
      <c r="L367"/>
      <c r="M367" s="2"/>
      <c r="N367" s="3"/>
      <c r="O367"/>
      <c r="P367"/>
      <c r="Q367"/>
      <c r="R367"/>
      <c r="S367"/>
      <c r="T367"/>
      <c r="U367" s="1"/>
      <c r="V367"/>
      <c r="W367" s="1"/>
      <c r="X367"/>
      <c r="Y367"/>
      <c r="Z367" s="1"/>
      <c r="AA367" s="1"/>
      <c r="AB367" s="1"/>
      <c r="AC367" s="1"/>
      <c r="AD367"/>
    </row>
    <row r="368" spans="1:30" x14ac:dyDescent="0.25">
      <c r="A368" s="1"/>
      <c r="B368" s="1"/>
      <c r="C368" s="1"/>
      <c r="D368"/>
      <c r="E368" s="1"/>
      <c r="F368" s="1"/>
      <c r="G368"/>
      <c r="H368"/>
      <c r="I368" s="1"/>
      <c r="J368"/>
      <c r="K368"/>
      <c r="L368"/>
      <c r="M368" s="2"/>
      <c r="N368" s="3"/>
      <c r="O368"/>
      <c r="P368"/>
      <c r="Q368"/>
      <c r="R368"/>
      <c r="S368"/>
      <c r="T368"/>
      <c r="U368" s="1"/>
      <c r="V368"/>
      <c r="W368" s="1"/>
      <c r="X368"/>
      <c r="Y368"/>
      <c r="Z368" s="1"/>
      <c r="AA368" s="1"/>
      <c r="AB368" s="1"/>
      <c r="AC368" s="1"/>
      <c r="AD368"/>
    </row>
    <row r="369" spans="1:30" x14ac:dyDescent="0.25">
      <c r="A369" s="1"/>
      <c r="B369" s="1"/>
      <c r="C369" s="1"/>
      <c r="D369"/>
      <c r="E369" s="1"/>
      <c r="F369" s="1"/>
      <c r="G369"/>
      <c r="H369"/>
      <c r="I369" s="1"/>
      <c r="J369"/>
      <c r="K369"/>
      <c r="L369"/>
      <c r="M369" s="2"/>
      <c r="N369" s="3"/>
      <c r="O369"/>
      <c r="P369"/>
      <c r="Q369"/>
      <c r="R369"/>
      <c r="S369"/>
      <c r="T369"/>
      <c r="U369" s="1"/>
      <c r="V369"/>
      <c r="W369" s="1"/>
      <c r="X369"/>
      <c r="Y369"/>
      <c r="Z369" s="1"/>
      <c r="AA369" s="1"/>
      <c r="AB369" s="1"/>
      <c r="AC369" s="1"/>
      <c r="AD369"/>
    </row>
    <row r="370" spans="1:30" x14ac:dyDescent="0.25">
      <c r="A370" s="1"/>
      <c r="B370" s="1"/>
      <c r="C370" s="1"/>
      <c r="D370"/>
      <c r="E370" s="1"/>
      <c r="F370" s="1"/>
      <c r="G370"/>
      <c r="H370"/>
      <c r="I370" s="1"/>
      <c r="J370"/>
      <c r="K370"/>
      <c r="L370"/>
      <c r="M370" s="2"/>
      <c r="N370" s="3"/>
      <c r="O370"/>
      <c r="P370"/>
      <c r="Q370"/>
      <c r="R370"/>
      <c r="S370"/>
      <c r="T370"/>
      <c r="U370" s="1"/>
      <c r="V370"/>
      <c r="W370" s="1"/>
      <c r="X370"/>
      <c r="Y370"/>
      <c r="Z370" s="1"/>
      <c r="AA370" s="1"/>
      <c r="AB370" s="1"/>
      <c r="AC370" s="1"/>
      <c r="AD370"/>
    </row>
    <row r="371" spans="1:30" x14ac:dyDescent="0.25">
      <c r="A371" s="1"/>
      <c r="B371" s="1"/>
      <c r="C371" s="1"/>
      <c r="D371"/>
      <c r="E371" s="1"/>
      <c r="F371" s="1"/>
      <c r="G371"/>
      <c r="H371"/>
      <c r="I371" s="1"/>
      <c r="J371"/>
      <c r="K371"/>
      <c r="L371"/>
      <c r="M371" s="2"/>
      <c r="N371" s="3"/>
      <c r="O371"/>
      <c r="P371"/>
      <c r="Q371"/>
      <c r="R371"/>
      <c r="S371"/>
      <c r="T371"/>
      <c r="U371" s="1"/>
      <c r="V371"/>
      <c r="W371" s="1"/>
      <c r="X371"/>
      <c r="Y371"/>
      <c r="Z371" s="1"/>
      <c r="AA371" s="1"/>
      <c r="AB371" s="1"/>
      <c r="AC371" s="1"/>
      <c r="AD371"/>
    </row>
    <row r="372" spans="1:30" x14ac:dyDescent="0.25">
      <c r="A372" s="1"/>
      <c r="B372" s="1"/>
      <c r="C372" s="1"/>
      <c r="D372"/>
      <c r="E372" s="1"/>
      <c r="F372" s="1"/>
      <c r="G372"/>
      <c r="H372"/>
      <c r="I372" s="1"/>
      <c r="J372"/>
      <c r="K372"/>
      <c r="L372"/>
      <c r="M372" s="2"/>
      <c r="N372" s="3"/>
      <c r="O372"/>
      <c r="P372"/>
      <c r="Q372"/>
      <c r="R372"/>
      <c r="S372"/>
      <c r="T372"/>
      <c r="U372" s="1"/>
      <c r="V372"/>
      <c r="W372" s="1"/>
      <c r="X372"/>
      <c r="Y372"/>
      <c r="Z372" s="1"/>
      <c r="AA372" s="1"/>
      <c r="AB372" s="1"/>
      <c r="AC372" s="1"/>
      <c r="AD372"/>
    </row>
    <row r="373" spans="1:30" x14ac:dyDescent="0.25">
      <c r="A373" s="1"/>
      <c r="B373" s="1"/>
      <c r="C373" s="1"/>
      <c r="D373"/>
      <c r="E373" s="1"/>
      <c r="F373" s="1"/>
      <c r="G373"/>
      <c r="H373"/>
      <c r="I373" s="1"/>
      <c r="J373"/>
      <c r="K373"/>
      <c r="L373"/>
      <c r="M373" s="2"/>
      <c r="N373" s="3"/>
      <c r="O373"/>
      <c r="P373"/>
      <c r="Q373"/>
      <c r="R373"/>
      <c r="S373"/>
      <c r="T373"/>
      <c r="U373" s="1"/>
      <c r="V373"/>
      <c r="W373" s="1"/>
      <c r="X373"/>
      <c r="Y373"/>
      <c r="Z373" s="1"/>
      <c r="AA373" s="1"/>
      <c r="AB373" s="1"/>
      <c r="AC373" s="1"/>
      <c r="AD373"/>
    </row>
    <row r="374" spans="1:30" x14ac:dyDescent="0.25">
      <c r="A374" s="1"/>
      <c r="B374" s="1"/>
      <c r="C374" s="1"/>
      <c r="D374"/>
      <c r="E374" s="1"/>
      <c r="F374" s="1"/>
      <c r="G374"/>
      <c r="H374"/>
      <c r="I374" s="1"/>
      <c r="J374"/>
      <c r="K374"/>
      <c r="L374"/>
      <c r="M374" s="2"/>
      <c r="N374" s="3"/>
      <c r="O374"/>
      <c r="P374"/>
      <c r="Q374"/>
      <c r="R374"/>
      <c r="S374"/>
      <c r="T374"/>
      <c r="U374" s="1"/>
      <c r="V374"/>
      <c r="W374" s="1"/>
      <c r="X374"/>
      <c r="Y374"/>
      <c r="Z374" s="1"/>
      <c r="AA374" s="1"/>
      <c r="AB374" s="1"/>
      <c r="AC374" s="1"/>
      <c r="AD374"/>
    </row>
    <row r="375" spans="1:30" x14ac:dyDescent="0.25">
      <c r="A375" s="1"/>
      <c r="B375" s="1"/>
      <c r="C375" s="1"/>
      <c r="D375"/>
      <c r="E375" s="1"/>
      <c r="F375" s="1"/>
      <c r="G375"/>
      <c r="H375"/>
      <c r="I375" s="1"/>
      <c r="J375"/>
      <c r="K375"/>
      <c r="L375"/>
      <c r="M375" s="2"/>
      <c r="N375" s="3"/>
      <c r="O375"/>
      <c r="P375"/>
      <c r="Q375"/>
      <c r="R375"/>
      <c r="S375"/>
      <c r="T375"/>
      <c r="U375" s="1"/>
      <c r="V375"/>
      <c r="W375" s="1"/>
      <c r="X375"/>
      <c r="Y375"/>
      <c r="Z375" s="1"/>
      <c r="AA375" s="1"/>
      <c r="AB375" s="1"/>
      <c r="AC375" s="1"/>
      <c r="AD375"/>
    </row>
    <row r="376" spans="1:30" x14ac:dyDescent="0.25">
      <c r="A376" s="1"/>
      <c r="B376" s="1"/>
      <c r="C376" s="1"/>
      <c r="D376"/>
      <c r="E376" s="1"/>
      <c r="F376" s="1"/>
      <c r="G376"/>
      <c r="H376"/>
      <c r="I376" s="1"/>
      <c r="J376"/>
      <c r="K376"/>
      <c r="L376"/>
      <c r="M376" s="2"/>
      <c r="N376" s="3"/>
      <c r="O376"/>
      <c r="P376"/>
      <c r="Q376"/>
      <c r="R376"/>
      <c r="S376"/>
      <c r="T376"/>
      <c r="U376" s="1"/>
      <c r="V376"/>
      <c r="W376" s="1"/>
      <c r="X376"/>
      <c r="Y376"/>
      <c r="Z376" s="1"/>
      <c r="AA376" s="1"/>
      <c r="AB376" s="1"/>
      <c r="AC376" s="1"/>
      <c r="AD376"/>
    </row>
    <row r="377" spans="1:30" x14ac:dyDescent="0.25">
      <c r="A377" s="1"/>
      <c r="B377" s="1"/>
      <c r="C377" s="1"/>
      <c r="D377"/>
      <c r="E377" s="1"/>
      <c r="F377" s="1"/>
      <c r="G377"/>
      <c r="H377"/>
      <c r="I377" s="1"/>
      <c r="J377"/>
      <c r="K377"/>
      <c r="L377"/>
      <c r="M377" s="2"/>
      <c r="N377" s="3"/>
      <c r="O377"/>
      <c r="P377"/>
      <c r="Q377"/>
      <c r="R377"/>
      <c r="S377"/>
      <c r="T377"/>
      <c r="U377" s="1"/>
      <c r="V377"/>
      <c r="W377" s="1"/>
      <c r="X377"/>
      <c r="Y377"/>
      <c r="Z377" s="1"/>
      <c r="AA377" s="1"/>
      <c r="AB377" s="1"/>
      <c r="AC377" s="1"/>
      <c r="AD377"/>
    </row>
    <row r="378" spans="1:30" x14ac:dyDescent="0.25">
      <c r="A378" s="1"/>
      <c r="B378" s="1"/>
      <c r="C378" s="1"/>
      <c r="D378"/>
      <c r="E378" s="1"/>
      <c r="F378" s="1"/>
      <c r="G378"/>
      <c r="H378"/>
      <c r="I378" s="1"/>
      <c r="J378"/>
      <c r="K378"/>
      <c r="L378"/>
      <c r="M378" s="2"/>
      <c r="N378" s="3"/>
      <c r="O378"/>
      <c r="P378"/>
      <c r="Q378"/>
      <c r="R378"/>
      <c r="S378"/>
      <c r="T378"/>
      <c r="U378" s="1"/>
      <c r="V378"/>
      <c r="W378" s="1"/>
      <c r="X378"/>
      <c r="Y378"/>
      <c r="Z378" s="1"/>
      <c r="AA378" s="1"/>
      <c r="AB378" s="1"/>
      <c r="AC378" s="1"/>
      <c r="AD378"/>
    </row>
    <row r="379" spans="1:30" x14ac:dyDescent="0.25">
      <c r="A379" s="1"/>
      <c r="B379" s="1"/>
      <c r="C379" s="1"/>
      <c r="D379"/>
      <c r="E379" s="1"/>
      <c r="F379" s="1"/>
      <c r="G379"/>
      <c r="H379"/>
      <c r="I379" s="1"/>
      <c r="J379"/>
      <c r="K379"/>
      <c r="L379"/>
      <c r="M379" s="2"/>
      <c r="N379" s="3"/>
      <c r="O379"/>
      <c r="P379"/>
      <c r="Q379"/>
      <c r="R379"/>
      <c r="S379"/>
      <c r="T379"/>
      <c r="U379" s="1"/>
      <c r="V379"/>
      <c r="W379" s="1"/>
      <c r="X379"/>
      <c r="Y379"/>
      <c r="Z379" s="1"/>
      <c r="AA379" s="1"/>
      <c r="AB379" s="1"/>
      <c r="AC379" s="1"/>
      <c r="AD379"/>
    </row>
    <row r="380" spans="1:30" x14ac:dyDescent="0.25">
      <c r="A380" s="1"/>
      <c r="B380" s="1"/>
      <c r="C380" s="1"/>
      <c r="D380"/>
      <c r="E380" s="1"/>
      <c r="F380" s="1"/>
      <c r="G380"/>
      <c r="H380"/>
      <c r="I380" s="1"/>
      <c r="J380"/>
      <c r="K380"/>
      <c r="L380"/>
      <c r="M380" s="2"/>
      <c r="N380" s="3"/>
      <c r="O380"/>
      <c r="P380"/>
      <c r="Q380"/>
      <c r="R380"/>
      <c r="S380"/>
      <c r="T380"/>
      <c r="U380" s="1"/>
      <c r="V380"/>
      <c r="W380" s="1"/>
      <c r="X380"/>
      <c r="Y380"/>
      <c r="Z380" s="1"/>
      <c r="AA380" s="1"/>
      <c r="AB380" s="1"/>
      <c r="AC380" s="1"/>
      <c r="AD380"/>
    </row>
    <row r="381" spans="1:30" x14ac:dyDescent="0.25">
      <c r="A381" s="1"/>
      <c r="B381" s="1"/>
      <c r="C381" s="1"/>
      <c r="D381"/>
      <c r="E381" s="1"/>
      <c r="F381" s="1"/>
      <c r="G381"/>
      <c r="H381"/>
      <c r="I381" s="1"/>
      <c r="J381"/>
      <c r="K381"/>
      <c r="L381"/>
      <c r="M381" s="2"/>
      <c r="N381" s="3"/>
      <c r="O381"/>
      <c r="P381"/>
      <c r="Q381"/>
      <c r="R381"/>
      <c r="S381"/>
      <c r="T381"/>
      <c r="U381" s="1"/>
      <c r="V381"/>
      <c r="W381" s="1"/>
      <c r="X381"/>
      <c r="Y381"/>
      <c r="Z381" s="1"/>
      <c r="AA381" s="1"/>
      <c r="AB381" s="1"/>
      <c r="AC381" s="1"/>
      <c r="AD381"/>
    </row>
    <row r="382" spans="1:30" x14ac:dyDescent="0.25">
      <c r="A382" s="1"/>
      <c r="B382" s="1"/>
      <c r="C382" s="1"/>
      <c r="D382"/>
      <c r="E382" s="1"/>
      <c r="F382" s="1"/>
      <c r="G382"/>
      <c r="H382"/>
      <c r="I382" s="1"/>
      <c r="J382"/>
      <c r="K382"/>
      <c r="L382"/>
      <c r="M382" s="2"/>
      <c r="N382" s="3"/>
      <c r="O382"/>
      <c r="P382"/>
      <c r="Q382"/>
      <c r="R382"/>
      <c r="S382"/>
      <c r="T382"/>
      <c r="U382" s="1"/>
      <c r="V382"/>
      <c r="W382" s="1"/>
      <c r="X382"/>
      <c r="Y382"/>
      <c r="Z382" s="1"/>
      <c r="AA382" s="1"/>
      <c r="AB382" s="1"/>
      <c r="AC382" s="1"/>
      <c r="AD382"/>
    </row>
    <row r="383" spans="1:30" x14ac:dyDescent="0.25">
      <c r="A383" s="1"/>
      <c r="B383" s="1"/>
      <c r="C383" s="1"/>
      <c r="D383"/>
      <c r="E383" s="1"/>
      <c r="F383" s="1"/>
      <c r="G383"/>
      <c r="H383"/>
      <c r="I383" s="1"/>
      <c r="J383"/>
      <c r="K383"/>
      <c r="L383"/>
      <c r="M383" s="2"/>
      <c r="N383" s="3"/>
      <c r="O383"/>
      <c r="P383"/>
      <c r="Q383"/>
      <c r="R383"/>
      <c r="S383"/>
      <c r="T383"/>
      <c r="U383" s="1"/>
      <c r="V383"/>
      <c r="W383" s="1"/>
      <c r="X383"/>
      <c r="Y383"/>
      <c r="Z383" s="1"/>
      <c r="AA383" s="1"/>
      <c r="AB383" s="1"/>
      <c r="AC383" s="1"/>
      <c r="AD383"/>
    </row>
    <row r="384" spans="1:30" x14ac:dyDescent="0.25">
      <c r="A384" s="1"/>
      <c r="B384" s="1"/>
      <c r="C384" s="1"/>
      <c r="D384"/>
      <c r="E384" s="1"/>
      <c r="F384" s="1"/>
      <c r="G384"/>
      <c r="H384"/>
      <c r="I384" s="1"/>
      <c r="J384"/>
      <c r="K384"/>
      <c r="L384"/>
      <c r="M384" s="2"/>
      <c r="N384" s="3"/>
      <c r="O384"/>
      <c r="P384"/>
      <c r="Q384"/>
      <c r="R384"/>
      <c r="S384"/>
      <c r="T384"/>
      <c r="U384" s="1"/>
      <c r="V384"/>
      <c r="W384" s="1"/>
      <c r="X384"/>
      <c r="Y384"/>
      <c r="Z384" s="1"/>
      <c r="AA384" s="1"/>
      <c r="AB384" s="1"/>
      <c r="AC384" s="1"/>
      <c r="AD384"/>
    </row>
    <row r="385" spans="1:30" x14ac:dyDescent="0.25">
      <c r="A385" s="1"/>
      <c r="B385" s="1"/>
      <c r="C385" s="1"/>
      <c r="D385"/>
      <c r="E385" s="1"/>
      <c r="F385" s="1"/>
      <c r="G385"/>
      <c r="H385"/>
      <c r="I385" s="1"/>
      <c r="J385"/>
      <c r="K385"/>
      <c r="L385"/>
      <c r="M385" s="2"/>
      <c r="N385" s="3"/>
      <c r="O385"/>
      <c r="P385"/>
      <c r="Q385"/>
      <c r="R385"/>
      <c r="S385"/>
      <c r="T385"/>
      <c r="U385" s="1"/>
      <c r="V385"/>
      <c r="W385" s="1"/>
      <c r="X385"/>
      <c r="Y385"/>
      <c r="Z385" s="1"/>
      <c r="AA385" s="1"/>
      <c r="AB385" s="1"/>
      <c r="AC385" s="1"/>
      <c r="AD385"/>
    </row>
    <row r="386" spans="1:30" x14ac:dyDescent="0.25">
      <c r="A386" s="1"/>
      <c r="B386" s="1"/>
      <c r="C386" s="1"/>
      <c r="D386"/>
      <c r="E386" s="1"/>
      <c r="F386" s="1"/>
      <c r="G386"/>
      <c r="H386"/>
      <c r="I386" s="1"/>
      <c r="J386"/>
      <c r="K386"/>
      <c r="L386"/>
      <c r="M386" s="2"/>
      <c r="N386" s="3"/>
      <c r="O386"/>
      <c r="P386"/>
      <c r="Q386"/>
      <c r="R386"/>
      <c r="S386"/>
      <c r="T386"/>
      <c r="U386" s="1"/>
      <c r="V386"/>
      <c r="W386" s="1"/>
      <c r="X386"/>
      <c r="Y386"/>
      <c r="Z386" s="1"/>
      <c r="AA386" s="1"/>
      <c r="AB386" s="1"/>
      <c r="AC386" s="1"/>
      <c r="AD386"/>
    </row>
    <row r="387" spans="1:30" x14ac:dyDescent="0.25">
      <c r="A387" s="1"/>
      <c r="B387" s="1"/>
      <c r="C387" s="1"/>
      <c r="D387"/>
      <c r="E387" s="1"/>
      <c r="F387" s="1"/>
      <c r="G387"/>
      <c r="H387"/>
      <c r="I387" s="1"/>
      <c r="J387"/>
      <c r="K387"/>
      <c r="L387"/>
      <c r="M387" s="2"/>
      <c r="N387" s="3"/>
      <c r="O387"/>
      <c r="P387"/>
      <c r="Q387"/>
      <c r="R387"/>
      <c r="S387"/>
      <c r="T387"/>
      <c r="U387" s="1"/>
      <c r="V387"/>
      <c r="W387" s="1"/>
      <c r="X387"/>
      <c r="Y387"/>
      <c r="Z387" s="1"/>
      <c r="AA387" s="1"/>
      <c r="AB387" s="1"/>
      <c r="AC387" s="1"/>
      <c r="AD387"/>
    </row>
    <row r="388" spans="1:30" x14ac:dyDescent="0.25">
      <c r="A388" s="1"/>
      <c r="B388" s="1"/>
      <c r="C388" s="1"/>
      <c r="D388"/>
      <c r="E388" s="1"/>
      <c r="F388" s="1"/>
      <c r="G388"/>
      <c r="H388"/>
      <c r="I388" s="1"/>
      <c r="J388"/>
      <c r="K388"/>
      <c r="L388"/>
      <c r="M388" s="2"/>
      <c r="N388" s="3"/>
      <c r="O388"/>
      <c r="P388"/>
      <c r="Q388"/>
      <c r="R388"/>
      <c r="S388"/>
      <c r="T388"/>
      <c r="U388" s="1"/>
      <c r="V388"/>
      <c r="W388" s="1"/>
      <c r="X388"/>
      <c r="Y388"/>
      <c r="Z388" s="1"/>
      <c r="AA388" s="1"/>
      <c r="AB388" s="1"/>
      <c r="AC388" s="1"/>
      <c r="AD388"/>
    </row>
    <row r="389" spans="1:30" x14ac:dyDescent="0.25">
      <c r="A389" s="1"/>
      <c r="B389" s="1"/>
      <c r="C389" s="1"/>
      <c r="D389"/>
      <c r="E389" s="1"/>
      <c r="F389" s="1"/>
      <c r="G389"/>
      <c r="H389"/>
      <c r="I389" s="1"/>
      <c r="J389"/>
      <c r="K389"/>
      <c r="L389"/>
      <c r="M389" s="2"/>
      <c r="N389" s="3"/>
      <c r="O389"/>
      <c r="P389"/>
      <c r="Q389"/>
      <c r="R389"/>
      <c r="S389"/>
      <c r="T389"/>
      <c r="U389" s="1"/>
      <c r="V389"/>
      <c r="W389" s="1"/>
      <c r="X389"/>
      <c r="Y389"/>
      <c r="Z389" s="1"/>
      <c r="AA389" s="1"/>
      <c r="AB389" s="1"/>
      <c r="AC389" s="1"/>
      <c r="AD389"/>
    </row>
    <row r="390" spans="1:30" x14ac:dyDescent="0.25">
      <c r="A390" s="1"/>
      <c r="B390" s="1"/>
      <c r="C390" s="1"/>
      <c r="D390"/>
      <c r="E390" s="1"/>
      <c r="F390" s="1"/>
      <c r="G390"/>
      <c r="H390"/>
      <c r="I390" s="1"/>
      <c r="J390"/>
      <c r="K390"/>
      <c r="L390"/>
      <c r="M390" s="2"/>
      <c r="N390" s="3"/>
      <c r="O390"/>
      <c r="P390"/>
      <c r="Q390"/>
      <c r="R390"/>
      <c r="S390"/>
      <c r="T390"/>
      <c r="U390" s="1"/>
      <c r="V390"/>
      <c r="W390" s="1"/>
      <c r="X390"/>
      <c r="Y390"/>
      <c r="Z390" s="1"/>
      <c r="AA390" s="1"/>
      <c r="AB390" s="1"/>
      <c r="AC390" s="1"/>
      <c r="AD390"/>
    </row>
    <row r="391" spans="1:30" x14ac:dyDescent="0.25">
      <c r="A391" s="1"/>
      <c r="B391" s="1"/>
      <c r="C391" s="1"/>
      <c r="D391"/>
      <c r="E391" s="1"/>
      <c r="F391" s="1"/>
      <c r="G391"/>
      <c r="H391"/>
      <c r="I391" s="1"/>
      <c r="J391"/>
      <c r="K391"/>
      <c r="L391"/>
      <c r="M391" s="2"/>
      <c r="N391" s="3"/>
      <c r="O391"/>
      <c r="P391"/>
      <c r="Q391"/>
      <c r="R391"/>
      <c r="S391"/>
      <c r="T391"/>
      <c r="U391" s="1"/>
      <c r="V391"/>
      <c r="W391" s="1"/>
      <c r="X391"/>
      <c r="Y391"/>
      <c r="Z391" s="1"/>
      <c r="AA391" s="1"/>
      <c r="AB391" s="1"/>
      <c r="AC391" s="1"/>
      <c r="AD391"/>
    </row>
    <row r="392" spans="1:30" x14ac:dyDescent="0.25">
      <c r="A392" s="1"/>
      <c r="B392" s="1"/>
      <c r="C392" s="1"/>
      <c r="D392"/>
      <c r="E392" s="1"/>
      <c r="F392" s="1"/>
      <c r="G392"/>
      <c r="H392"/>
      <c r="I392" s="1"/>
      <c r="J392"/>
      <c r="K392"/>
      <c r="L392"/>
      <c r="M392" s="2"/>
      <c r="N392" s="3"/>
      <c r="O392"/>
      <c r="P392"/>
      <c r="Q392"/>
      <c r="R392"/>
      <c r="S392"/>
      <c r="T392"/>
      <c r="U392" s="1"/>
      <c r="V392"/>
      <c r="W392" s="1"/>
      <c r="X392"/>
      <c r="Y392"/>
      <c r="Z392" s="1"/>
      <c r="AA392" s="1"/>
      <c r="AB392" s="1"/>
      <c r="AC392" s="1"/>
      <c r="AD392"/>
    </row>
    <row r="393" spans="1:30" x14ac:dyDescent="0.25">
      <c r="A393" s="1"/>
      <c r="B393" s="1"/>
      <c r="C393" s="1"/>
      <c r="D393"/>
      <c r="E393" s="1"/>
      <c r="F393" s="1"/>
      <c r="G393"/>
      <c r="H393"/>
      <c r="I393" s="1"/>
      <c r="J393"/>
      <c r="K393"/>
      <c r="L393"/>
      <c r="M393" s="2"/>
      <c r="N393" s="3"/>
      <c r="O393"/>
      <c r="P393"/>
      <c r="Q393"/>
      <c r="R393"/>
      <c r="S393"/>
      <c r="T393"/>
      <c r="U393" s="1"/>
      <c r="V393"/>
      <c r="W393" s="1"/>
      <c r="X393"/>
      <c r="Y393"/>
      <c r="Z393" s="1"/>
      <c r="AA393" s="1"/>
      <c r="AB393" s="1"/>
      <c r="AC393" s="1"/>
      <c r="AD393"/>
    </row>
    <row r="394" spans="1:30" x14ac:dyDescent="0.25">
      <c r="A394" s="1"/>
      <c r="B394" s="1"/>
      <c r="C394" s="1"/>
      <c r="D394"/>
      <c r="E394" s="1"/>
      <c r="F394" s="1"/>
      <c r="G394"/>
      <c r="H394"/>
      <c r="I394" s="1"/>
      <c r="J394"/>
      <c r="K394"/>
      <c r="L394"/>
      <c r="M394" s="2"/>
      <c r="N394" s="3"/>
      <c r="O394"/>
      <c r="P394"/>
      <c r="Q394"/>
      <c r="R394"/>
      <c r="S394"/>
      <c r="T394"/>
      <c r="U394" s="1"/>
      <c r="V394"/>
      <c r="W394" s="1"/>
      <c r="X394"/>
      <c r="Y394"/>
      <c r="Z394" s="1"/>
      <c r="AA394" s="1"/>
      <c r="AB394" s="1"/>
      <c r="AC394" s="1"/>
      <c r="AD394"/>
    </row>
    <row r="395" spans="1:30" x14ac:dyDescent="0.25">
      <c r="A395" s="1"/>
      <c r="B395" s="1"/>
      <c r="C395" s="1"/>
      <c r="D395"/>
      <c r="E395" s="1"/>
      <c r="F395" s="1"/>
      <c r="G395"/>
      <c r="H395"/>
      <c r="I395" s="1"/>
      <c r="J395"/>
      <c r="K395"/>
      <c r="L395"/>
      <c r="M395" s="2"/>
      <c r="N395" s="3"/>
      <c r="O395"/>
      <c r="P395"/>
      <c r="Q395"/>
      <c r="R395"/>
      <c r="S395"/>
      <c r="T395"/>
      <c r="U395" s="1"/>
      <c r="V395"/>
      <c r="W395" s="1"/>
      <c r="X395"/>
      <c r="Y395"/>
      <c r="Z395" s="1"/>
      <c r="AA395" s="1"/>
      <c r="AB395" s="1"/>
      <c r="AC395" s="1"/>
      <c r="AD395"/>
    </row>
    <row r="396" spans="1:30" x14ac:dyDescent="0.25">
      <c r="A396" s="1"/>
      <c r="B396" s="1"/>
      <c r="C396" s="1"/>
      <c r="D396"/>
      <c r="E396" s="1"/>
      <c r="F396" s="1"/>
      <c r="G396"/>
      <c r="H396"/>
      <c r="I396" s="1"/>
      <c r="J396"/>
      <c r="K396"/>
      <c r="L396"/>
      <c r="M396" s="2"/>
      <c r="N396" s="3"/>
      <c r="O396"/>
      <c r="P396"/>
      <c r="Q396"/>
      <c r="R396"/>
      <c r="S396"/>
      <c r="T396"/>
      <c r="U396" s="1"/>
      <c r="V396"/>
      <c r="W396" s="1"/>
      <c r="X396"/>
      <c r="Y396"/>
      <c r="Z396" s="1"/>
      <c r="AA396" s="1"/>
      <c r="AB396" s="1"/>
      <c r="AC396" s="1"/>
      <c r="AD396"/>
    </row>
    <row r="397" spans="1:30" x14ac:dyDescent="0.25">
      <c r="A397" s="1"/>
      <c r="B397" s="1"/>
      <c r="C397" s="1"/>
      <c r="D397"/>
      <c r="E397" s="1"/>
      <c r="F397" s="1"/>
      <c r="G397"/>
      <c r="H397"/>
      <c r="I397" s="1"/>
      <c r="J397"/>
      <c r="K397"/>
      <c r="L397"/>
      <c r="M397" s="2"/>
      <c r="N397" s="3"/>
      <c r="O397"/>
      <c r="P397"/>
      <c r="Q397"/>
      <c r="R397"/>
      <c r="S397"/>
      <c r="T397"/>
      <c r="U397" s="1"/>
      <c r="V397"/>
      <c r="W397" s="1"/>
      <c r="X397"/>
      <c r="Y397"/>
      <c r="Z397" s="1"/>
      <c r="AA397" s="1"/>
      <c r="AB397" s="1"/>
      <c r="AC397" s="1"/>
      <c r="AD397"/>
    </row>
    <row r="398" spans="1:30" x14ac:dyDescent="0.25">
      <c r="A398" s="1"/>
      <c r="B398" s="1"/>
      <c r="C398" s="1"/>
      <c r="D398"/>
      <c r="E398" s="1"/>
      <c r="F398" s="1"/>
      <c r="G398"/>
      <c r="H398"/>
      <c r="I398" s="1"/>
      <c r="J398"/>
      <c r="K398"/>
      <c r="L398"/>
      <c r="M398" s="2"/>
      <c r="N398" s="3"/>
      <c r="O398"/>
      <c r="P398"/>
      <c r="Q398"/>
      <c r="R398"/>
      <c r="S398"/>
      <c r="T398"/>
      <c r="U398" s="1"/>
      <c r="V398"/>
      <c r="W398" s="1"/>
      <c r="X398"/>
      <c r="Y398"/>
      <c r="Z398" s="1"/>
      <c r="AA398" s="1"/>
      <c r="AB398" s="1"/>
      <c r="AC398" s="1"/>
      <c r="AD398"/>
    </row>
    <row r="399" spans="1:30" x14ac:dyDescent="0.25">
      <c r="A399" s="1"/>
      <c r="B399" s="1"/>
      <c r="C399" s="1"/>
      <c r="D399"/>
      <c r="E399" s="1"/>
      <c r="F399" s="1"/>
      <c r="G399"/>
      <c r="H399"/>
      <c r="I399" s="1"/>
      <c r="J399"/>
      <c r="K399"/>
      <c r="L399"/>
      <c r="M399" s="2"/>
      <c r="N399" s="3"/>
      <c r="O399"/>
      <c r="P399"/>
      <c r="Q399"/>
      <c r="R399"/>
      <c r="S399"/>
      <c r="T399"/>
      <c r="U399" s="1"/>
      <c r="V399"/>
      <c r="W399" s="1"/>
      <c r="X399"/>
      <c r="Y399"/>
      <c r="Z399" s="1"/>
      <c r="AA399" s="1"/>
      <c r="AB399" s="1"/>
      <c r="AC399" s="1"/>
      <c r="AD399"/>
    </row>
    <row r="400" spans="1:30" x14ac:dyDescent="0.25">
      <c r="A400" s="1"/>
      <c r="B400" s="1"/>
      <c r="C400" s="1"/>
      <c r="D400"/>
      <c r="E400" s="1"/>
      <c r="F400" s="1"/>
      <c r="G400"/>
      <c r="H400"/>
      <c r="I400" s="1"/>
      <c r="J400"/>
      <c r="K400"/>
      <c r="L400"/>
      <c r="M400" s="2"/>
      <c r="N400" s="3"/>
      <c r="O400"/>
      <c r="P400"/>
      <c r="Q400"/>
      <c r="R400"/>
      <c r="S400"/>
      <c r="T400"/>
      <c r="U400" s="1"/>
      <c r="V400"/>
      <c r="W400" s="1"/>
      <c r="X400"/>
      <c r="Y400"/>
      <c r="Z400" s="1"/>
      <c r="AA400" s="1"/>
      <c r="AB400" s="1"/>
      <c r="AC400" s="1"/>
      <c r="AD400"/>
    </row>
    <row r="401" spans="1:30" x14ac:dyDescent="0.25">
      <c r="A401" s="1"/>
      <c r="B401" s="1"/>
      <c r="C401" s="1"/>
      <c r="D401"/>
      <c r="E401" s="1"/>
      <c r="F401" s="1"/>
      <c r="G401"/>
      <c r="H401"/>
      <c r="I401" s="1"/>
      <c r="J401"/>
      <c r="K401"/>
      <c r="L401"/>
      <c r="M401" s="2"/>
      <c r="N401" s="3"/>
      <c r="O401"/>
      <c r="P401"/>
      <c r="Q401"/>
      <c r="R401"/>
      <c r="S401"/>
      <c r="T401"/>
      <c r="U401" s="1"/>
      <c r="V401"/>
      <c r="W401" s="1"/>
      <c r="X401"/>
      <c r="Y401"/>
      <c r="Z401" s="1"/>
      <c r="AA401" s="1"/>
      <c r="AB401" s="1"/>
      <c r="AC401" s="1"/>
      <c r="AD401"/>
    </row>
    <row r="402" spans="1:30" x14ac:dyDescent="0.25">
      <c r="A402" s="1"/>
      <c r="B402" s="1"/>
      <c r="C402" s="1"/>
      <c r="D402"/>
      <c r="E402" s="1"/>
      <c r="F402" s="1"/>
      <c r="G402"/>
      <c r="H402"/>
      <c r="I402" s="1"/>
      <c r="J402"/>
      <c r="K402"/>
      <c r="L402"/>
      <c r="M402" s="2"/>
      <c r="N402" s="3"/>
      <c r="O402"/>
      <c r="P402"/>
      <c r="Q402"/>
      <c r="R402"/>
      <c r="S402"/>
      <c r="T402"/>
      <c r="U402" s="1"/>
      <c r="V402"/>
      <c r="W402" s="1"/>
      <c r="X402"/>
      <c r="Y402"/>
      <c r="Z402" s="1"/>
      <c r="AA402" s="1"/>
      <c r="AB402" s="1"/>
      <c r="AC402" s="1"/>
      <c r="AD402"/>
    </row>
    <row r="403" spans="1:30" x14ac:dyDescent="0.25">
      <c r="A403" s="1"/>
      <c r="B403" s="1"/>
      <c r="C403" s="1"/>
      <c r="D403"/>
      <c r="E403" s="1"/>
      <c r="F403" s="1"/>
      <c r="G403"/>
      <c r="H403"/>
      <c r="I403" s="1"/>
      <c r="J403"/>
      <c r="K403"/>
      <c r="L403"/>
      <c r="M403" s="2"/>
      <c r="N403" s="3"/>
      <c r="O403"/>
      <c r="P403"/>
      <c r="Q403"/>
      <c r="R403"/>
      <c r="S403"/>
      <c r="T403"/>
      <c r="U403" s="1"/>
      <c r="V403"/>
      <c r="W403" s="1"/>
      <c r="X403"/>
      <c r="Y403"/>
      <c r="Z403" s="1"/>
      <c r="AA403" s="1"/>
      <c r="AB403" s="1"/>
      <c r="AC403" s="1"/>
      <c r="AD403"/>
    </row>
    <row r="404" spans="1:30" x14ac:dyDescent="0.25">
      <c r="A404" s="1"/>
      <c r="B404" s="1"/>
      <c r="C404" s="1"/>
      <c r="D404"/>
      <c r="E404" s="1"/>
      <c r="F404" s="1"/>
      <c r="G404"/>
      <c r="H404"/>
      <c r="I404" s="1"/>
      <c r="J404"/>
      <c r="K404"/>
      <c r="L404"/>
      <c r="M404" s="2"/>
      <c r="N404" s="3"/>
      <c r="O404"/>
      <c r="P404"/>
      <c r="Q404"/>
      <c r="R404"/>
      <c r="S404"/>
      <c r="T404"/>
      <c r="U404" s="1"/>
      <c r="V404"/>
      <c r="W404" s="1"/>
      <c r="X404"/>
      <c r="Y404"/>
      <c r="Z404" s="1"/>
      <c r="AA404" s="1"/>
      <c r="AB404" s="1"/>
      <c r="AC404" s="1"/>
      <c r="AD404"/>
    </row>
    <row r="405" spans="1:30" x14ac:dyDescent="0.25">
      <c r="A405" s="1"/>
      <c r="B405" s="1"/>
      <c r="C405" s="1"/>
      <c r="D405"/>
      <c r="E405" s="1"/>
      <c r="F405" s="1"/>
      <c r="G405"/>
      <c r="H405"/>
      <c r="I405" s="1"/>
      <c r="J405"/>
      <c r="K405"/>
      <c r="L405"/>
      <c r="M405" s="2"/>
      <c r="N405" s="3"/>
      <c r="O405"/>
      <c r="P405"/>
      <c r="Q405"/>
      <c r="R405"/>
      <c r="S405"/>
      <c r="T405"/>
      <c r="U405" s="1"/>
      <c r="V405"/>
      <c r="W405" s="1"/>
      <c r="X405"/>
      <c r="Y405"/>
      <c r="Z405" s="1"/>
      <c r="AA405" s="1"/>
      <c r="AB405" s="1"/>
      <c r="AC405" s="1"/>
      <c r="AD405"/>
    </row>
    <row r="406" spans="1:30" x14ac:dyDescent="0.25">
      <c r="A406" s="1"/>
      <c r="B406" s="1"/>
      <c r="C406" s="1"/>
      <c r="D406"/>
      <c r="E406" s="1"/>
      <c r="F406" s="1"/>
      <c r="G406"/>
      <c r="H406"/>
      <c r="I406" s="1"/>
      <c r="J406"/>
      <c r="K406"/>
      <c r="L406"/>
      <c r="M406" s="2"/>
      <c r="N406" s="3"/>
      <c r="O406"/>
      <c r="P406"/>
      <c r="Q406"/>
      <c r="R406"/>
      <c r="S406"/>
      <c r="T406"/>
      <c r="U406" s="1"/>
      <c r="V406"/>
      <c r="W406" s="1"/>
      <c r="X406"/>
      <c r="Y406"/>
      <c r="Z406" s="1"/>
      <c r="AA406" s="1"/>
      <c r="AB406" s="1"/>
      <c r="AC406" s="1"/>
      <c r="AD406"/>
    </row>
    <row r="407" spans="1:30" x14ac:dyDescent="0.25">
      <c r="A407" s="1"/>
      <c r="B407" s="1"/>
      <c r="C407" s="1"/>
      <c r="D407"/>
      <c r="E407" s="1"/>
      <c r="F407" s="1"/>
      <c r="G407"/>
      <c r="H407"/>
      <c r="I407" s="1"/>
      <c r="J407"/>
      <c r="K407"/>
      <c r="L407"/>
      <c r="M407" s="2"/>
      <c r="N407" s="3"/>
      <c r="O407"/>
      <c r="P407"/>
      <c r="Q407"/>
      <c r="R407"/>
      <c r="S407"/>
      <c r="T407"/>
      <c r="U407" s="1"/>
      <c r="V407"/>
      <c r="W407" s="1"/>
      <c r="X407"/>
      <c r="Y407"/>
      <c r="Z407" s="1"/>
      <c r="AA407" s="1"/>
      <c r="AB407" s="1"/>
      <c r="AC407" s="1"/>
      <c r="AD407"/>
    </row>
    <row r="408" spans="1:30" x14ac:dyDescent="0.25">
      <c r="A408" s="1"/>
      <c r="B408" s="1"/>
      <c r="C408" s="1"/>
      <c r="D408"/>
      <c r="E408" s="1"/>
      <c r="F408" s="1"/>
      <c r="G408"/>
      <c r="H408"/>
      <c r="I408" s="1"/>
      <c r="J408"/>
      <c r="K408"/>
      <c r="L408"/>
      <c r="M408" s="2"/>
      <c r="N408" s="3"/>
      <c r="O408"/>
      <c r="P408"/>
      <c r="Q408"/>
      <c r="R408"/>
      <c r="S408"/>
      <c r="T408"/>
      <c r="U408" s="1"/>
      <c r="V408"/>
      <c r="W408" s="1"/>
      <c r="X408"/>
      <c r="Y408"/>
      <c r="Z408" s="1"/>
      <c r="AA408" s="1"/>
      <c r="AB408" s="1"/>
      <c r="AC408" s="1"/>
      <c r="AD408"/>
    </row>
    <row r="409" spans="1:30" x14ac:dyDescent="0.25">
      <c r="A409" s="1"/>
      <c r="B409" s="1"/>
      <c r="C409" s="1"/>
      <c r="D409"/>
      <c r="E409" s="1"/>
      <c r="F409" s="1"/>
      <c r="G409"/>
      <c r="H409"/>
      <c r="I409" s="1"/>
      <c r="J409"/>
      <c r="K409"/>
      <c r="L409"/>
      <c r="M409" s="2"/>
      <c r="N409" s="3"/>
      <c r="O409"/>
      <c r="P409"/>
      <c r="Q409"/>
      <c r="R409"/>
      <c r="S409"/>
      <c r="T409"/>
      <c r="U409" s="1"/>
      <c r="V409"/>
      <c r="W409" s="1"/>
      <c r="X409"/>
      <c r="Y409"/>
      <c r="Z409" s="1"/>
      <c r="AA409" s="1"/>
      <c r="AB409" s="1"/>
      <c r="AC409" s="1"/>
      <c r="AD409"/>
    </row>
    <row r="410" spans="1:30" x14ac:dyDescent="0.25">
      <c r="A410" s="1"/>
      <c r="B410" s="1"/>
      <c r="C410" s="1"/>
      <c r="D410"/>
      <c r="E410" s="1"/>
      <c r="F410" s="1"/>
      <c r="G410"/>
      <c r="H410"/>
      <c r="I410" s="1"/>
      <c r="J410"/>
      <c r="K410"/>
      <c r="L410"/>
      <c r="M410" s="2"/>
      <c r="N410" s="3"/>
      <c r="O410"/>
      <c r="P410"/>
      <c r="Q410"/>
      <c r="R410"/>
      <c r="S410"/>
      <c r="T410"/>
      <c r="U410" s="1"/>
      <c r="V410"/>
      <c r="W410" s="1"/>
      <c r="X410"/>
      <c r="Y410"/>
      <c r="Z410" s="1"/>
      <c r="AA410" s="1"/>
      <c r="AB410" s="1"/>
      <c r="AC410" s="1"/>
      <c r="AD410"/>
    </row>
    <row r="411" spans="1:30" x14ac:dyDescent="0.25">
      <c r="A411" s="1"/>
      <c r="B411" s="1"/>
      <c r="C411" s="1"/>
      <c r="D411"/>
      <c r="E411" s="1"/>
      <c r="F411" s="1"/>
      <c r="G411"/>
      <c r="H411"/>
      <c r="I411" s="1"/>
      <c r="J411"/>
      <c r="K411"/>
      <c r="L411"/>
      <c r="M411" s="2"/>
      <c r="N411" s="3"/>
      <c r="O411"/>
      <c r="P411"/>
      <c r="Q411"/>
      <c r="R411"/>
      <c r="S411"/>
      <c r="T411"/>
      <c r="U411" s="1"/>
      <c r="V411"/>
      <c r="W411" s="1"/>
      <c r="X411"/>
      <c r="Y411"/>
      <c r="Z411" s="1"/>
      <c r="AA411" s="1"/>
      <c r="AB411" s="1"/>
      <c r="AC411" s="1"/>
      <c r="AD411"/>
    </row>
    <row r="412" spans="1:30" x14ac:dyDescent="0.25">
      <c r="A412" s="1"/>
      <c r="B412" s="1"/>
      <c r="C412" s="1"/>
      <c r="D412"/>
      <c r="E412" s="1"/>
      <c r="F412" s="1"/>
      <c r="G412"/>
      <c r="H412"/>
      <c r="I412" s="1"/>
      <c r="J412"/>
      <c r="K412"/>
      <c r="L412"/>
      <c r="M412" s="2"/>
      <c r="N412" s="3"/>
      <c r="O412"/>
      <c r="P412"/>
      <c r="Q412"/>
      <c r="R412"/>
      <c r="S412"/>
      <c r="T412"/>
      <c r="U412" s="1"/>
      <c r="V412"/>
      <c r="W412" s="1"/>
      <c r="X412"/>
      <c r="Y412"/>
      <c r="Z412" s="1"/>
      <c r="AA412" s="1"/>
      <c r="AB412" s="1"/>
      <c r="AC412" s="1"/>
      <c r="AD412"/>
    </row>
    <row r="413" spans="1:30" x14ac:dyDescent="0.25">
      <c r="A413" s="1"/>
      <c r="B413" s="1"/>
      <c r="C413" s="1"/>
      <c r="D413"/>
      <c r="E413" s="1"/>
      <c r="F413" s="1"/>
      <c r="G413"/>
      <c r="H413"/>
      <c r="I413" s="1"/>
      <c r="J413"/>
      <c r="K413"/>
      <c r="L413"/>
      <c r="M413" s="2"/>
      <c r="N413" s="3"/>
      <c r="O413"/>
      <c r="P413"/>
      <c r="Q413"/>
      <c r="R413"/>
      <c r="S413"/>
      <c r="T413"/>
      <c r="U413" s="1"/>
      <c r="V413"/>
      <c r="W413" s="1"/>
      <c r="X413"/>
      <c r="Y413"/>
      <c r="Z413" s="1"/>
      <c r="AA413" s="1"/>
      <c r="AB413" s="1"/>
      <c r="AC413" s="1"/>
      <c r="AD413"/>
    </row>
    <row r="414" spans="1:30" x14ac:dyDescent="0.25">
      <c r="A414" s="1"/>
      <c r="B414" s="1"/>
      <c r="C414" s="1"/>
      <c r="D414"/>
      <c r="E414" s="1"/>
      <c r="F414" s="1"/>
      <c r="G414"/>
      <c r="H414"/>
      <c r="I414" s="1"/>
      <c r="J414"/>
      <c r="K414"/>
      <c r="L414"/>
      <c r="M414" s="2"/>
      <c r="N414" s="3"/>
      <c r="O414"/>
      <c r="P414"/>
      <c r="Q414"/>
      <c r="R414"/>
      <c r="S414"/>
      <c r="T414"/>
      <c r="U414" s="1"/>
      <c r="V414"/>
      <c r="W414" s="1"/>
      <c r="X414"/>
      <c r="Y414"/>
      <c r="Z414" s="1"/>
      <c r="AA414" s="1"/>
      <c r="AB414" s="1"/>
      <c r="AC414" s="1"/>
      <c r="AD414"/>
    </row>
    <row r="415" spans="1:30" x14ac:dyDescent="0.25">
      <c r="A415" s="1"/>
      <c r="B415" s="1"/>
      <c r="C415" s="1"/>
      <c r="D415"/>
      <c r="E415" s="1"/>
      <c r="F415" s="1"/>
      <c r="G415"/>
      <c r="H415"/>
      <c r="I415" s="1"/>
      <c r="J415"/>
      <c r="K415"/>
      <c r="L415"/>
      <c r="M415" s="2"/>
      <c r="N415" s="3"/>
      <c r="O415"/>
      <c r="P415"/>
      <c r="Q415"/>
      <c r="R415"/>
      <c r="S415"/>
      <c r="T415"/>
      <c r="U415" s="1"/>
      <c r="V415"/>
      <c r="W415" s="1"/>
      <c r="X415"/>
      <c r="Y415"/>
      <c r="Z415" s="1"/>
      <c r="AA415" s="1"/>
      <c r="AB415" s="1"/>
      <c r="AC415" s="1"/>
      <c r="AD415"/>
    </row>
    <row r="416" spans="1:30" x14ac:dyDescent="0.25">
      <c r="A416" s="1"/>
      <c r="B416" s="1"/>
      <c r="C416" s="1"/>
      <c r="D416"/>
      <c r="E416" s="1"/>
      <c r="F416" s="1"/>
      <c r="G416"/>
      <c r="H416"/>
      <c r="I416" s="1"/>
      <c r="J416"/>
      <c r="K416"/>
      <c r="L416"/>
      <c r="M416" s="2"/>
      <c r="N416" s="3"/>
      <c r="O416"/>
      <c r="P416"/>
      <c r="Q416"/>
      <c r="R416"/>
      <c r="S416"/>
      <c r="T416"/>
      <c r="U416" s="1"/>
      <c r="V416"/>
      <c r="W416" s="1"/>
      <c r="X416"/>
      <c r="Y416"/>
      <c r="Z416" s="1"/>
      <c r="AA416" s="1"/>
      <c r="AB416" s="1"/>
      <c r="AC416" s="1"/>
      <c r="AD416"/>
    </row>
    <row r="417" spans="1:30" x14ac:dyDescent="0.25">
      <c r="A417" s="1"/>
      <c r="B417" s="1"/>
      <c r="C417" s="1"/>
      <c r="D417"/>
      <c r="E417" s="1"/>
      <c r="F417" s="1"/>
      <c r="G417"/>
      <c r="H417"/>
      <c r="I417" s="1"/>
      <c r="J417"/>
      <c r="K417"/>
      <c r="L417"/>
      <c r="M417" s="2"/>
      <c r="N417" s="3"/>
      <c r="O417"/>
      <c r="P417"/>
      <c r="Q417"/>
      <c r="R417"/>
      <c r="S417"/>
      <c r="T417"/>
      <c r="U417" s="1"/>
      <c r="V417"/>
      <c r="W417" s="1"/>
      <c r="X417"/>
      <c r="Y417"/>
      <c r="Z417" s="1"/>
      <c r="AA417" s="1"/>
      <c r="AB417" s="1"/>
      <c r="AC417" s="1"/>
      <c r="AD417"/>
    </row>
    <row r="418" spans="1:30" x14ac:dyDescent="0.25">
      <c r="A418" s="1"/>
      <c r="B418" s="1"/>
      <c r="C418" s="1"/>
      <c r="D418"/>
      <c r="E418" s="1"/>
      <c r="F418" s="1"/>
      <c r="G418"/>
      <c r="H418"/>
      <c r="I418" s="1"/>
      <c r="J418"/>
      <c r="K418"/>
      <c r="L418"/>
      <c r="M418" s="2"/>
      <c r="N418" s="3"/>
      <c r="O418"/>
      <c r="P418"/>
      <c r="Q418"/>
      <c r="R418"/>
      <c r="S418"/>
      <c r="T418"/>
      <c r="U418" s="1"/>
      <c r="V418"/>
      <c r="W418" s="1"/>
      <c r="X418"/>
      <c r="Y418"/>
      <c r="Z418" s="1"/>
      <c r="AA418" s="1"/>
      <c r="AB418" s="1"/>
      <c r="AC418" s="1"/>
      <c r="AD418"/>
    </row>
    <row r="419" spans="1:30" x14ac:dyDescent="0.25">
      <c r="A419" s="1"/>
      <c r="B419" s="1"/>
      <c r="C419" s="1"/>
      <c r="D419"/>
      <c r="E419" s="1"/>
      <c r="F419" s="1"/>
      <c r="G419"/>
      <c r="H419"/>
      <c r="I419" s="1"/>
      <c r="J419"/>
      <c r="K419"/>
      <c r="L419"/>
      <c r="M419" s="2"/>
      <c r="N419" s="3"/>
      <c r="O419"/>
      <c r="P419"/>
      <c r="Q419"/>
      <c r="R419"/>
      <c r="S419"/>
      <c r="T419"/>
      <c r="U419" s="1"/>
      <c r="V419"/>
      <c r="W419" s="1"/>
      <c r="X419"/>
      <c r="Y419"/>
      <c r="Z419" s="1"/>
      <c r="AA419" s="1"/>
      <c r="AB419" s="1"/>
      <c r="AC419" s="1"/>
      <c r="AD419"/>
    </row>
    <row r="420" spans="1:30" x14ac:dyDescent="0.25">
      <c r="A420" s="1"/>
      <c r="B420" s="1"/>
      <c r="C420" s="1"/>
      <c r="D420"/>
      <c r="E420" s="1"/>
      <c r="F420" s="1"/>
      <c r="G420"/>
      <c r="H420"/>
      <c r="I420" s="1"/>
      <c r="J420"/>
      <c r="K420"/>
      <c r="L420"/>
      <c r="M420" s="2"/>
      <c r="N420" s="3"/>
      <c r="O420"/>
      <c r="P420"/>
      <c r="Q420"/>
      <c r="R420"/>
      <c r="S420"/>
      <c r="T420"/>
      <c r="U420" s="1"/>
      <c r="V420"/>
      <c r="W420" s="1"/>
      <c r="X420"/>
      <c r="Y420"/>
      <c r="Z420" s="1"/>
      <c r="AA420" s="1"/>
      <c r="AB420" s="1"/>
      <c r="AC420" s="1"/>
      <c r="AD420"/>
    </row>
    <row r="421" spans="1:30" x14ac:dyDescent="0.25">
      <c r="A421" s="1"/>
      <c r="B421" s="1"/>
      <c r="C421" s="1"/>
      <c r="D421"/>
      <c r="E421" s="1"/>
      <c r="F421" s="1"/>
      <c r="G421"/>
      <c r="H421"/>
      <c r="I421" s="1"/>
      <c r="J421"/>
      <c r="K421"/>
      <c r="L421"/>
      <c r="M421" s="2"/>
      <c r="N421" s="3"/>
      <c r="O421"/>
      <c r="P421"/>
      <c r="Q421"/>
      <c r="R421"/>
      <c r="S421"/>
      <c r="T421"/>
      <c r="U421" s="1"/>
      <c r="V421"/>
      <c r="W421" s="1"/>
      <c r="X421"/>
      <c r="Y421"/>
      <c r="Z421" s="1"/>
      <c r="AA421" s="1"/>
      <c r="AB421" s="1"/>
      <c r="AC421" s="1"/>
      <c r="AD421"/>
    </row>
    <row r="422" spans="1:30" x14ac:dyDescent="0.25">
      <c r="A422" s="1"/>
      <c r="B422" s="1"/>
      <c r="C422" s="1"/>
      <c r="D422"/>
      <c r="E422" s="1"/>
      <c r="F422" s="1"/>
      <c r="G422"/>
      <c r="H422"/>
      <c r="I422" s="1"/>
      <c r="J422"/>
      <c r="K422"/>
      <c r="L422"/>
      <c r="M422" s="2"/>
      <c r="N422" s="3"/>
      <c r="O422"/>
      <c r="P422"/>
      <c r="Q422"/>
      <c r="R422"/>
      <c r="S422"/>
      <c r="T422"/>
      <c r="U422" s="1"/>
      <c r="V422"/>
      <c r="W422" s="1"/>
      <c r="X422"/>
      <c r="Y422"/>
      <c r="Z422" s="1"/>
      <c r="AA422" s="1"/>
      <c r="AB422" s="1"/>
      <c r="AC422" s="1"/>
      <c r="AD422"/>
    </row>
    <row r="423" spans="1:30" x14ac:dyDescent="0.25">
      <c r="A423" s="1"/>
      <c r="B423" s="1"/>
      <c r="C423" s="1"/>
      <c r="D423"/>
      <c r="E423" s="1"/>
      <c r="F423" s="1"/>
      <c r="G423"/>
      <c r="H423"/>
      <c r="I423" s="1"/>
      <c r="J423"/>
      <c r="K423"/>
      <c r="L423"/>
      <c r="M423" s="2"/>
      <c r="N423" s="3"/>
      <c r="O423"/>
      <c r="P423"/>
      <c r="Q423"/>
      <c r="R423"/>
      <c r="S423"/>
      <c r="T423"/>
      <c r="U423" s="1"/>
      <c r="V423"/>
      <c r="W423" s="1"/>
      <c r="X423"/>
      <c r="Y423"/>
      <c r="Z423" s="1"/>
      <c r="AA423" s="1"/>
      <c r="AB423" s="1"/>
      <c r="AC423" s="1"/>
      <c r="AD423"/>
    </row>
    <row r="424" spans="1:30" x14ac:dyDescent="0.25">
      <c r="A424" s="1"/>
      <c r="B424" s="1"/>
      <c r="C424" s="1"/>
      <c r="D424"/>
      <c r="E424" s="1"/>
      <c r="F424" s="1"/>
      <c r="G424"/>
      <c r="H424"/>
      <c r="I424" s="1"/>
      <c r="J424"/>
      <c r="K424"/>
      <c r="L424"/>
      <c r="M424" s="2"/>
      <c r="N424" s="3"/>
      <c r="O424"/>
      <c r="P424"/>
      <c r="Q424"/>
      <c r="R424"/>
      <c r="S424"/>
      <c r="T424"/>
      <c r="U424" s="1"/>
      <c r="V424"/>
      <c r="W424" s="1"/>
      <c r="X424"/>
      <c r="Y424"/>
      <c r="Z424" s="1"/>
      <c r="AA424" s="1"/>
      <c r="AB424" s="1"/>
      <c r="AC424" s="1"/>
      <c r="AD424"/>
    </row>
    <row r="425" spans="1:30" x14ac:dyDescent="0.25">
      <c r="A425" s="1"/>
      <c r="B425" s="1"/>
      <c r="C425" s="1"/>
      <c r="D425"/>
      <c r="E425" s="1"/>
      <c r="F425" s="1"/>
      <c r="G425"/>
      <c r="H425"/>
      <c r="I425" s="1"/>
      <c r="J425"/>
      <c r="K425"/>
      <c r="L425"/>
      <c r="M425" s="2"/>
      <c r="N425" s="3"/>
      <c r="O425"/>
      <c r="P425"/>
      <c r="Q425"/>
      <c r="R425"/>
      <c r="S425"/>
      <c r="T425"/>
      <c r="U425" s="1"/>
      <c r="V425"/>
      <c r="W425" s="1"/>
      <c r="X425"/>
      <c r="Y425"/>
      <c r="Z425" s="1"/>
      <c r="AA425" s="1"/>
      <c r="AB425" s="1"/>
      <c r="AC425" s="1"/>
      <c r="AD425"/>
    </row>
    <row r="426" spans="1:30" x14ac:dyDescent="0.25">
      <c r="A426" s="1"/>
      <c r="B426" s="1"/>
      <c r="C426" s="1"/>
      <c r="D426"/>
      <c r="E426" s="1"/>
      <c r="F426" s="1"/>
      <c r="G426"/>
      <c r="H426"/>
      <c r="I426" s="1"/>
      <c r="J426"/>
      <c r="K426"/>
      <c r="L426"/>
      <c r="M426" s="2"/>
      <c r="N426" s="3"/>
      <c r="O426"/>
      <c r="P426"/>
      <c r="Q426"/>
      <c r="R426"/>
      <c r="S426"/>
      <c r="T426"/>
      <c r="U426" s="1"/>
      <c r="V426"/>
      <c r="W426" s="1"/>
      <c r="X426"/>
      <c r="Y426"/>
      <c r="Z426" s="1"/>
      <c r="AA426" s="1"/>
      <c r="AB426" s="1"/>
      <c r="AC426" s="1"/>
      <c r="AD426"/>
    </row>
    <row r="427" spans="1:30" x14ac:dyDescent="0.25">
      <c r="A427" s="1"/>
      <c r="B427" s="1"/>
      <c r="C427" s="1"/>
      <c r="D427"/>
      <c r="E427" s="1"/>
      <c r="F427" s="1"/>
      <c r="G427"/>
      <c r="H427"/>
      <c r="I427" s="1"/>
      <c r="J427"/>
      <c r="K427"/>
      <c r="L427"/>
      <c r="M427" s="2"/>
      <c r="N427" s="3"/>
      <c r="O427"/>
      <c r="P427"/>
      <c r="Q427"/>
      <c r="R427"/>
      <c r="S427"/>
      <c r="T427"/>
      <c r="U427" s="1"/>
      <c r="V427"/>
      <c r="W427" s="1"/>
      <c r="X427"/>
      <c r="Y427"/>
      <c r="Z427" s="1"/>
      <c r="AA427" s="1"/>
      <c r="AB427" s="1"/>
      <c r="AC427" s="1"/>
      <c r="AD427"/>
    </row>
    <row r="428" spans="1:30" x14ac:dyDescent="0.25">
      <c r="A428" s="1"/>
      <c r="B428" s="1"/>
      <c r="C428" s="1"/>
      <c r="D428"/>
      <c r="E428" s="1"/>
      <c r="F428" s="1"/>
      <c r="G428"/>
      <c r="H428"/>
      <c r="I428" s="1"/>
      <c r="J428"/>
      <c r="K428"/>
      <c r="L428"/>
      <c r="M428" s="2"/>
      <c r="N428" s="3"/>
      <c r="O428"/>
      <c r="P428"/>
      <c r="Q428"/>
      <c r="R428"/>
      <c r="S428"/>
      <c r="T428"/>
      <c r="U428" s="1"/>
      <c r="V428"/>
      <c r="W428" s="1"/>
      <c r="X428"/>
      <c r="Y428"/>
      <c r="Z428" s="1"/>
      <c r="AA428" s="1"/>
      <c r="AB428" s="1"/>
      <c r="AC428" s="1"/>
      <c r="AD428"/>
    </row>
    <row r="429" spans="1:30" x14ac:dyDescent="0.25">
      <c r="A429" s="1"/>
      <c r="B429" s="1"/>
      <c r="C429" s="1"/>
      <c r="D429"/>
      <c r="E429" s="1"/>
      <c r="F429" s="1"/>
      <c r="G429"/>
      <c r="H429"/>
      <c r="I429" s="1"/>
      <c r="J429"/>
      <c r="K429"/>
      <c r="L429"/>
      <c r="M429" s="2"/>
      <c r="N429" s="3"/>
      <c r="O429"/>
      <c r="P429"/>
      <c r="Q429"/>
      <c r="R429"/>
      <c r="S429"/>
      <c r="T429"/>
      <c r="U429" s="1"/>
      <c r="V429"/>
      <c r="W429" s="1"/>
      <c r="X429"/>
      <c r="Y429"/>
      <c r="Z429" s="1"/>
      <c r="AA429" s="1"/>
      <c r="AB429" s="1"/>
      <c r="AC429" s="1"/>
      <c r="AD429"/>
    </row>
    <row r="430" spans="1:30" x14ac:dyDescent="0.25">
      <c r="A430" s="1"/>
      <c r="B430" s="1"/>
      <c r="C430" s="1"/>
      <c r="D430"/>
      <c r="E430" s="1"/>
      <c r="F430" s="1"/>
      <c r="G430"/>
      <c r="H430"/>
      <c r="I430" s="1"/>
      <c r="J430"/>
      <c r="K430"/>
      <c r="L430"/>
      <c r="M430" s="2"/>
      <c r="N430" s="3"/>
      <c r="O430"/>
      <c r="P430"/>
      <c r="Q430"/>
      <c r="R430"/>
      <c r="S430"/>
      <c r="T430"/>
      <c r="U430" s="1"/>
      <c r="V430"/>
      <c r="W430" s="1"/>
      <c r="X430"/>
      <c r="Y430"/>
      <c r="Z430" s="1"/>
      <c r="AA430" s="1"/>
      <c r="AB430" s="1"/>
      <c r="AC430" s="1"/>
      <c r="AD430"/>
    </row>
    <row r="431" spans="1:30" x14ac:dyDescent="0.25">
      <c r="A431" s="1"/>
      <c r="B431" s="1"/>
      <c r="C431" s="1"/>
      <c r="D431"/>
      <c r="E431" s="1"/>
      <c r="F431" s="1"/>
      <c r="G431"/>
      <c r="H431"/>
      <c r="I431" s="1"/>
      <c r="J431"/>
      <c r="K431"/>
      <c r="L431"/>
      <c r="M431" s="2"/>
      <c r="N431" s="3"/>
      <c r="O431"/>
      <c r="P431"/>
      <c r="Q431"/>
      <c r="R431"/>
      <c r="S431"/>
      <c r="T431"/>
      <c r="U431" s="1"/>
      <c r="V431"/>
      <c r="W431" s="1"/>
      <c r="X431"/>
      <c r="Y431"/>
      <c r="Z431" s="1"/>
      <c r="AA431" s="1"/>
      <c r="AB431" s="1"/>
      <c r="AC431" s="1"/>
      <c r="AD431"/>
    </row>
    <row r="432" spans="1:30" x14ac:dyDescent="0.25">
      <c r="A432" s="1"/>
      <c r="B432" s="1"/>
      <c r="C432" s="1"/>
      <c r="D432"/>
      <c r="E432" s="1"/>
      <c r="F432" s="1"/>
      <c r="G432"/>
      <c r="H432"/>
      <c r="I432" s="1"/>
      <c r="J432"/>
      <c r="K432"/>
      <c r="L432"/>
      <c r="M432" s="2"/>
      <c r="N432" s="3"/>
      <c r="O432"/>
      <c r="P432"/>
      <c r="Q432"/>
      <c r="R432"/>
      <c r="S432"/>
      <c r="T432"/>
      <c r="U432" s="1"/>
      <c r="V432"/>
      <c r="W432" s="1"/>
      <c r="X432"/>
      <c r="Y432"/>
      <c r="Z432" s="1"/>
      <c r="AA432" s="1"/>
      <c r="AB432" s="1"/>
      <c r="AC432" s="1"/>
      <c r="AD432"/>
    </row>
    <row r="433" spans="1:30" x14ac:dyDescent="0.25">
      <c r="A433" s="1"/>
      <c r="B433" s="1"/>
      <c r="C433" s="1"/>
      <c r="D433"/>
      <c r="E433" s="1"/>
      <c r="F433" s="1"/>
      <c r="G433"/>
      <c r="H433"/>
      <c r="I433" s="1"/>
      <c r="J433"/>
      <c r="K433"/>
      <c r="L433"/>
      <c r="M433" s="2"/>
      <c r="N433" s="3"/>
      <c r="O433"/>
      <c r="P433"/>
      <c r="Q433"/>
      <c r="R433"/>
      <c r="S433"/>
      <c r="T433"/>
      <c r="U433" s="1"/>
      <c r="V433"/>
      <c r="W433" s="1"/>
      <c r="X433"/>
      <c r="Y433"/>
      <c r="Z433" s="1"/>
      <c r="AA433" s="1"/>
      <c r="AB433" s="1"/>
      <c r="AC433" s="1"/>
      <c r="AD433"/>
    </row>
    <row r="434" spans="1:30" x14ac:dyDescent="0.25">
      <c r="A434" s="1"/>
      <c r="B434" s="1"/>
      <c r="C434" s="1"/>
      <c r="D434"/>
      <c r="E434" s="1"/>
      <c r="F434" s="1"/>
      <c r="G434"/>
      <c r="H434"/>
      <c r="I434" s="1"/>
      <c r="J434"/>
      <c r="K434"/>
      <c r="L434"/>
      <c r="M434" s="2"/>
      <c r="N434" s="3"/>
      <c r="O434"/>
      <c r="P434"/>
      <c r="Q434"/>
      <c r="R434"/>
      <c r="S434"/>
      <c r="T434"/>
      <c r="U434" s="1"/>
      <c r="V434"/>
      <c r="W434" s="1"/>
      <c r="X434"/>
      <c r="Y434"/>
      <c r="Z434" s="1"/>
      <c r="AA434" s="1"/>
      <c r="AB434" s="1"/>
      <c r="AC434" s="1"/>
      <c r="AD434"/>
    </row>
    <row r="435" spans="1:30" x14ac:dyDescent="0.25">
      <c r="A435" s="1"/>
      <c r="B435" s="1"/>
      <c r="C435" s="1"/>
      <c r="D435"/>
      <c r="E435" s="1"/>
      <c r="F435" s="1"/>
      <c r="G435"/>
      <c r="H435"/>
      <c r="I435" s="1"/>
      <c r="J435"/>
      <c r="K435"/>
      <c r="L435"/>
      <c r="M435" s="2"/>
      <c r="N435" s="3"/>
      <c r="O435"/>
      <c r="P435"/>
      <c r="Q435"/>
      <c r="R435"/>
      <c r="S435"/>
      <c r="T435"/>
      <c r="U435" s="1"/>
      <c r="V435"/>
      <c r="W435" s="1"/>
      <c r="X435"/>
      <c r="Y435"/>
      <c r="Z435" s="1"/>
      <c r="AA435" s="1"/>
      <c r="AB435" s="1"/>
      <c r="AC435" s="1"/>
      <c r="AD435"/>
    </row>
    <row r="436" spans="1:30" x14ac:dyDescent="0.25">
      <c r="A436" s="1"/>
      <c r="B436" s="1"/>
      <c r="C436" s="1"/>
      <c r="D436"/>
      <c r="E436" s="1"/>
      <c r="F436" s="1"/>
      <c r="G436"/>
      <c r="H436"/>
      <c r="I436" s="1"/>
      <c r="J436"/>
      <c r="K436"/>
      <c r="L436"/>
      <c r="M436" s="2"/>
      <c r="N436" s="3"/>
      <c r="O436"/>
      <c r="P436"/>
      <c r="Q436"/>
      <c r="R436"/>
      <c r="S436"/>
      <c r="T436"/>
      <c r="U436" s="1"/>
      <c r="V436"/>
      <c r="W436" s="1"/>
      <c r="X436"/>
      <c r="Y436"/>
      <c r="Z436" s="1"/>
      <c r="AA436" s="1"/>
      <c r="AB436" s="1"/>
      <c r="AC436" s="1"/>
      <c r="AD436"/>
    </row>
    <row r="437" spans="1:30" x14ac:dyDescent="0.25">
      <c r="A437" s="1"/>
      <c r="B437" s="1"/>
      <c r="C437" s="1"/>
      <c r="D437"/>
      <c r="E437" s="1"/>
      <c r="F437" s="1"/>
      <c r="G437"/>
      <c r="H437"/>
      <c r="I437" s="1"/>
      <c r="J437"/>
      <c r="K437"/>
      <c r="L437"/>
      <c r="M437" s="2"/>
      <c r="N437" s="3"/>
      <c r="O437"/>
      <c r="P437"/>
      <c r="Q437"/>
      <c r="R437"/>
      <c r="S437"/>
      <c r="T437"/>
      <c r="U437" s="1"/>
      <c r="V437"/>
      <c r="W437" s="1"/>
      <c r="X437"/>
      <c r="Y437"/>
      <c r="Z437" s="1"/>
      <c r="AA437" s="1"/>
      <c r="AB437" s="1"/>
      <c r="AC437" s="1"/>
      <c r="AD437"/>
    </row>
    <row r="438" spans="1:30" x14ac:dyDescent="0.25">
      <c r="A438" s="1"/>
      <c r="B438" s="1"/>
      <c r="C438" s="1"/>
      <c r="D438"/>
      <c r="E438" s="1"/>
      <c r="F438" s="1"/>
      <c r="G438"/>
      <c r="H438"/>
      <c r="I438" s="1"/>
      <c r="J438"/>
      <c r="K438"/>
      <c r="L438"/>
      <c r="M438" s="2"/>
      <c r="N438" s="3"/>
      <c r="O438"/>
      <c r="P438"/>
      <c r="Q438"/>
      <c r="R438"/>
      <c r="S438"/>
      <c r="T438"/>
      <c r="U438" s="1"/>
      <c r="V438"/>
      <c r="W438" s="1"/>
      <c r="X438"/>
      <c r="Y438"/>
      <c r="Z438" s="1"/>
      <c r="AA438" s="1"/>
      <c r="AB438" s="1"/>
      <c r="AC438" s="1"/>
      <c r="AD438"/>
    </row>
    <row r="439" spans="1:30" x14ac:dyDescent="0.25">
      <c r="A439" s="1"/>
      <c r="B439" s="1"/>
      <c r="C439" s="1"/>
      <c r="D439"/>
      <c r="E439" s="1"/>
      <c r="F439" s="1"/>
      <c r="G439"/>
      <c r="H439"/>
      <c r="I439" s="1"/>
      <c r="J439"/>
      <c r="K439"/>
      <c r="L439"/>
      <c r="M439" s="2"/>
      <c r="N439" s="3"/>
      <c r="O439"/>
      <c r="P439"/>
      <c r="Q439"/>
      <c r="R439"/>
      <c r="S439"/>
      <c r="T439"/>
      <c r="U439" s="1"/>
      <c r="V439"/>
      <c r="W439" s="1"/>
      <c r="X439"/>
      <c r="Y439"/>
      <c r="Z439" s="1"/>
      <c r="AA439" s="1"/>
      <c r="AB439" s="1"/>
      <c r="AC439" s="1"/>
      <c r="AD439"/>
    </row>
    <row r="440" spans="1:30" x14ac:dyDescent="0.25">
      <c r="A440" s="1"/>
      <c r="B440" s="1"/>
      <c r="C440" s="1"/>
      <c r="D440"/>
      <c r="E440" s="1"/>
      <c r="F440" s="1"/>
      <c r="G440"/>
      <c r="H440"/>
      <c r="I440" s="1"/>
      <c r="J440"/>
      <c r="K440"/>
      <c r="L440"/>
      <c r="M440" s="2"/>
      <c r="N440" s="3"/>
      <c r="O440"/>
      <c r="P440"/>
      <c r="Q440"/>
      <c r="R440"/>
      <c r="S440"/>
      <c r="T440"/>
      <c r="U440" s="1"/>
      <c r="V440"/>
      <c r="W440" s="1"/>
      <c r="X440"/>
      <c r="Y440"/>
      <c r="Z440" s="1"/>
      <c r="AA440" s="1"/>
      <c r="AB440" s="1"/>
      <c r="AC440" s="1"/>
      <c r="AD440"/>
    </row>
    <row r="441" spans="1:30" x14ac:dyDescent="0.25">
      <c r="A441" s="1"/>
      <c r="B441" s="1"/>
      <c r="C441" s="1"/>
      <c r="D441"/>
      <c r="E441" s="1"/>
      <c r="F441" s="1"/>
      <c r="G441"/>
      <c r="H441"/>
      <c r="I441" s="1"/>
      <c r="J441"/>
      <c r="K441"/>
      <c r="L441"/>
      <c r="M441" s="2"/>
      <c r="N441" s="3"/>
      <c r="O441"/>
      <c r="P441"/>
      <c r="Q441"/>
      <c r="R441"/>
      <c r="S441"/>
      <c r="T441"/>
      <c r="U441" s="1"/>
      <c r="V441"/>
      <c r="W441" s="1"/>
      <c r="X441"/>
      <c r="Y441"/>
      <c r="Z441" s="1"/>
      <c r="AA441" s="1"/>
      <c r="AB441" s="1"/>
      <c r="AC441" s="1"/>
      <c r="AD441"/>
    </row>
    <row r="442" spans="1:30" x14ac:dyDescent="0.25">
      <c r="A442" s="1"/>
      <c r="B442" s="1"/>
      <c r="C442" s="1"/>
      <c r="D442"/>
      <c r="E442" s="1"/>
      <c r="F442" s="1"/>
      <c r="G442"/>
      <c r="H442"/>
      <c r="I442" s="1"/>
      <c r="J442"/>
      <c r="K442"/>
      <c r="L442"/>
      <c r="M442" s="2"/>
      <c r="N442" s="3"/>
      <c r="O442"/>
      <c r="P442"/>
      <c r="Q442"/>
      <c r="R442"/>
      <c r="S442"/>
      <c r="T442"/>
      <c r="U442" s="1"/>
      <c r="V442"/>
      <c r="W442" s="1"/>
      <c r="X442"/>
      <c r="Y442"/>
      <c r="Z442" s="1"/>
      <c r="AA442" s="1"/>
      <c r="AB442" s="1"/>
      <c r="AC442" s="1"/>
      <c r="AD442"/>
    </row>
    <row r="443" spans="1:30" x14ac:dyDescent="0.25">
      <c r="A443" s="1"/>
      <c r="B443" s="1"/>
      <c r="C443" s="1"/>
      <c r="D443"/>
      <c r="E443" s="1"/>
      <c r="F443" s="1"/>
      <c r="G443"/>
      <c r="H443"/>
      <c r="I443" s="1"/>
      <c r="J443"/>
      <c r="K443"/>
      <c r="L443"/>
      <c r="M443" s="2"/>
      <c r="N443" s="3"/>
      <c r="O443"/>
      <c r="P443"/>
      <c r="Q443"/>
      <c r="R443"/>
      <c r="S443"/>
      <c r="T443"/>
      <c r="U443" s="1"/>
      <c r="V443"/>
      <c r="W443" s="1"/>
      <c r="X443"/>
      <c r="Y443"/>
      <c r="Z443" s="1"/>
      <c r="AA443" s="1"/>
      <c r="AB443" s="1"/>
      <c r="AC443" s="1"/>
      <c r="AD443"/>
    </row>
    <row r="444" spans="1:30" x14ac:dyDescent="0.25">
      <c r="A444" s="1"/>
      <c r="B444" s="1"/>
      <c r="C444" s="1"/>
      <c r="D444"/>
      <c r="E444" s="1"/>
      <c r="F444" s="1"/>
      <c r="G444"/>
      <c r="H444"/>
      <c r="I444" s="1"/>
      <c r="J444"/>
      <c r="K444"/>
      <c r="L444"/>
      <c r="M444" s="2"/>
      <c r="N444" s="3"/>
      <c r="O444"/>
      <c r="P444"/>
      <c r="Q444"/>
      <c r="R444"/>
      <c r="S444"/>
      <c r="T444"/>
      <c r="U444" s="1"/>
      <c r="V444"/>
      <c r="W444" s="1"/>
      <c r="X444"/>
      <c r="Y444"/>
      <c r="Z444" s="1"/>
      <c r="AA444" s="1"/>
      <c r="AB444" s="1"/>
      <c r="AC444" s="1"/>
      <c r="AD444"/>
    </row>
    <row r="445" spans="1:30" x14ac:dyDescent="0.25">
      <c r="A445" s="1"/>
      <c r="B445" s="1"/>
      <c r="C445" s="1"/>
      <c r="D445"/>
      <c r="E445" s="1"/>
      <c r="F445" s="1"/>
      <c r="G445"/>
      <c r="H445"/>
      <c r="I445" s="1"/>
      <c r="J445"/>
      <c r="K445"/>
      <c r="L445"/>
      <c r="M445" s="2"/>
      <c r="N445" s="3"/>
      <c r="O445"/>
      <c r="P445"/>
      <c r="Q445"/>
      <c r="R445"/>
      <c r="S445"/>
      <c r="T445"/>
      <c r="U445" s="1"/>
      <c r="V445"/>
      <c r="W445" s="1"/>
      <c r="X445"/>
      <c r="Y445"/>
      <c r="Z445" s="1"/>
      <c r="AA445" s="1"/>
      <c r="AB445" s="1"/>
      <c r="AC445" s="1"/>
      <c r="AD445"/>
    </row>
    <row r="446" spans="1:30" x14ac:dyDescent="0.25">
      <c r="A446" s="1"/>
      <c r="B446" s="1"/>
      <c r="C446" s="1"/>
      <c r="D446"/>
      <c r="E446" s="1"/>
      <c r="F446" s="1"/>
      <c r="G446"/>
      <c r="H446"/>
      <c r="I446" s="1"/>
      <c r="J446"/>
      <c r="K446"/>
      <c r="L446"/>
      <c r="M446" s="2"/>
      <c r="N446" s="3"/>
      <c r="O446"/>
      <c r="P446"/>
      <c r="Q446"/>
      <c r="R446"/>
      <c r="S446"/>
      <c r="T446"/>
      <c r="U446" s="1"/>
      <c r="V446"/>
      <c r="W446" s="1"/>
      <c r="X446"/>
      <c r="Y446"/>
      <c r="Z446" s="1"/>
      <c r="AA446" s="1"/>
      <c r="AB446" s="1"/>
      <c r="AC446" s="1"/>
      <c r="AD446"/>
    </row>
    <row r="447" spans="1:30" x14ac:dyDescent="0.25">
      <c r="A447" s="1"/>
      <c r="B447" s="1"/>
      <c r="C447" s="1"/>
      <c r="D447"/>
      <c r="E447" s="1"/>
      <c r="F447" s="1"/>
      <c r="G447"/>
      <c r="H447"/>
      <c r="I447" s="1"/>
      <c r="J447"/>
      <c r="K447"/>
      <c r="L447"/>
      <c r="M447" s="2"/>
      <c r="N447" s="3"/>
      <c r="O447"/>
      <c r="P447"/>
      <c r="Q447"/>
      <c r="R447"/>
      <c r="S447"/>
      <c r="T447"/>
      <c r="U447" s="1"/>
      <c r="V447"/>
      <c r="W447" s="1"/>
      <c r="X447"/>
      <c r="Y447"/>
      <c r="Z447" s="1"/>
      <c r="AA447" s="1"/>
      <c r="AB447" s="1"/>
      <c r="AC447" s="1"/>
      <c r="AD447"/>
    </row>
    <row r="448" spans="1:30" x14ac:dyDescent="0.25">
      <c r="A448" s="1"/>
      <c r="B448" s="1"/>
      <c r="C448" s="1"/>
      <c r="D448"/>
      <c r="E448" s="1"/>
      <c r="F448" s="1"/>
      <c r="G448"/>
      <c r="H448"/>
      <c r="I448" s="1"/>
      <c r="J448"/>
      <c r="K448"/>
      <c r="L448"/>
      <c r="M448" s="2"/>
      <c r="N448" s="3"/>
      <c r="O448"/>
      <c r="P448"/>
      <c r="Q448"/>
      <c r="R448"/>
      <c r="S448"/>
      <c r="T448"/>
      <c r="U448" s="1"/>
      <c r="V448"/>
      <c r="W448" s="1"/>
      <c r="X448"/>
      <c r="Y448"/>
      <c r="Z448" s="1"/>
      <c r="AA448" s="1"/>
      <c r="AB448" s="1"/>
      <c r="AC448" s="1"/>
      <c r="AD448"/>
    </row>
    <row r="449" spans="1:30" x14ac:dyDescent="0.25">
      <c r="A449" s="1"/>
      <c r="B449" s="1"/>
      <c r="C449" s="1"/>
      <c r="D449"/>
      <c r="E449" s="1"/>
      <c r="F449" s="1"/>
      <c r="G449"/>
      <c r="H449"/>
      <c r="I449" s="1"/>
      <c r="J449"/>
      <c r="K449"/>
      <c r="L449"/>
      <c r="M449" s="2"/>
      <c r="N449" s="3"/>
      <c r="O449"/>
      <c r="P449"/>
      <c r="Q449"/>
      <c r="R449"/>
      <c r="S449"/>
      <c r="T449"/>
      <c r="U449" s="1"/>
      <c r="V449"/>
      <c r="W449" s="1"/>
      <c r="X449"/>
      <c r="Y449"/>
      <c r="Z449" s="1"/>
      <c r="AA449" s="1"/>
      <c r="AB449" s="1"/>
      <c r="AC449" s="1"/>
      <c r="AD449"/>
    </row>
    <row r="450" spans="1:30" x14ac:dyDescent="0.25">
      <c r="A450" s="1"/>
      <c r="B450" s="1"/>
      <c r="C450" s="1"/>
      <c r="D450"/>
      <c r="E450" s="1"/>
      <c r="F450" s="1"/>
      <c r="G450"/>
      <c r="H450"/>
      <c r="I450" s="1"/>
      <c r="J450"/>
      <c r="K450"/>
      <c r="L450"/>
      <c r="M450" s="2"/>
      <c r="N450" s="3"/>
      <c r="O450"/>
      <c r="P450"/>
      <c r="Q450"/>
      <c r="R450"/>
      <c r="S450"/>
      <c r="T450"/>
      <c r="U450" s="1"/>
      <c r="V450"/>
      <c r="W450" s="1"/>
      <c r="X450"/>
      <c r="Y450"/>
      <c r="Z450" s="1"/>
      <c r="AA450" s="1"/>
      <c r="AB450" s="1"/>
      <c r="AC450" s="1"/>
      <c r="AD450"/>
    </row>
    <row r="451" spans="1:30" x14ac:dyDescent="0.25">
      <c r="A451" s="1"/>
      <c r="B451" s="1"/>
      <c r="C451" s="1"/>
      <c r="D451"/>
      <c r="E451" s="1"/>
      <c r="F451" s="1"/>
      <c r="G451"/>
      <c r="H451"/>
      <c r="I451" s="1"/>
      <c r="J451"/>
      <c r="K451"/>
      <c r="L451"/>
      <c r="M451" s="2"/>
      <c r="N451" s="3"/>
      <c r="O451"/>
      <c r="P451"/>
      <c r="Q451"/>
      <c r="R451"/>
      <c r="S451"/>
      <c r="T451"/>
      <c r="U451" s="1"/>
      <c r="V451"/>
      <c r="W451" s="1"/>
      <c r="X451"/>
      <c r="Y451"/>
      <c r="Z451" s="1"/>
      <c r="AA451" s="1"/>
      <c r="AB451" s="1"/>
      <c r="AC451" s="1"/>
      <c r="AD451"/>
    </row>
    <row r="452" spans="1:30" x14ac:dyDescent="0.25">
      <c r="A452" s="1"/>
      <c r="B452" s="1"/>
      <c r="C452" s="1"/>
      <c r="D452"/>
      <c r="E452" s="1"/>
      <c r="F452" s="1"/>
      <c r="G452"/>
      <c r="H452"/>
      <c r="I452" s="1"/>
      <c r="J452"/>
      <c r="K452"/>
      <c r="L452"/>
      <c r="M452" s="2"/>
      <c r="N452" s="3"/>
      <c r="O452"/>
      <c r="P452"/>
      <c r="Q452"/>
      <c r="R452"/>
      <c r="S452"/>
      <c r="T452"/>
      <c r="U452" s="1"/>
      <c r="V452"/>
      <c r="W452" s="1"/>
      <c r="X452"/>
      <c r="Y452"/>
      <c r="Z452" s="1"/>
      <c r="AA452" s="1"/>
      <c r="AB452" s="1"/>
      <c r="AC452" s="1"/>
      <c r="AD452"/>
    </row>
    <row r="453" spans="1:30" x14ac:dyDescent="0.25">
      <c r="A453" s="1"/>
      <c r="B453" s="1"/>
      <c r="C453" s="1"/>
      <c r="D453"/>
      <c r="E453" s="1"/>
      <c r="F453" s="1"/>
      <c r="G453"/>
      <c r="H453"/>
      <c r="I453" s="1"/>
      <c r="J453"/>
      <c r="K453"/>
      <c r="L453"/>
      <c r="M453" s="2"/>
      <c r="N453" s="3"/>
      <c r="O453"/>
      <c r="P453"/>
      <c r="Q453"/>
      <c r="R453"/>
      <c r="S453"/>
      <c r="T453"/>
      <c r="U453" s="1"/>
      <c r="V453"/>
      <c r="W453" s="1"/>
      <c r="X453"/>
      <c r="Y453"/>
      <c r="Z453" s="1"/>
      <c r="AA453" s="1"/>
      <c r="AB453" s="1"/>
      <c r="AC453" s="1"/>
      <c r="AD453"/>
    </row>
    <row r="454" spans="1:30" x14ac:dyDescent="0.25">
      <c r="A454" s="1"/>
      <c r="B454" s="1"/>
      <c r="C454" s="1"/>
      <c r="D454"/>
      <c r="E454" s="1"/>
      <c r="F454" s="1"/>
      <c r="G454"/>
      <c r="H454"/>
      <c r="I454" s="1"/>
      <c r="J454"/>
      <c r="K454"/>
      <c r="L454"/>
      <c r="M454" s="2"/>
      <c r="N454" s="3"/>
      <c r="O454"/>
      <c r="P454"/>
      <c r="Q454"/>
      <c r="R454"/>
      <c r="S454"/>
      <c r="T454"/>
      <c r="U454" s="1"/>
      <c r="V454"/>
      <c r="W454" s="1"/>
      <c r="X454"/>
      <c r="Y454"/>
      <c r="Z454" s="1"/>
      <c r="AA454" s="1"/>
      <c r="AB454" s="1"/>
      <c r="AC454" s="1"/>
      <c r="AD454"/>
    </row>
    <row r="455" spans="1:30" x14ac:dyDescent="0.25">
      <c r="A455" s="1"/>
      <c r="B455" s="1"/>
      <c r="C455" s="1"/>
      <c r="D455"/>
      <c r="E455" s="1"/>
      <c r="F455" s="1"/>
      <c r="G455"/>
      <c r="H455"/>
      <c r="I455" s="1"/>
      <c r="J455"/>
      <c r="K455"/>
      <c r="L455"/>
      <c r="M455" s="2"/>
      <c r="N455" s="3"/>
      <c r="O455"/>
      <c r="P455"/>
      <c r="Q455"/>
      <c r="R455"/>
      <c r="S455"/>
      <c r="T455"/>
      <c r="U455" s="1"/>
      <c r="V455"/>
      <c r="W455" s="1"/>
      <c r="X455"/>
      <c r="Y455"/>
      <c r="Z455" s="1"/>
      <c r="AA455" s="1"/>
      <c r="AB455" s="1"/>
      <c r="AC455" s="1"/>
      <c r="AD455"/>
    </row>
    <row r="456" spans="1:30" x14ac:dyDescent="0.25">
      <c r="A456" s="1"/>
      <c r="B456" s="1"/>
      <c r="C456" s="1"/>
      <c r="D456"/>
      <c r="E456" s="1"/>
      <c r="F456" s="1"/>
      <c r="G456"/>
      <c r="H456"/>
      <c r="I456" s="1"/>
      <c r="J456"/>
      <c r="K456"/>
      <c r="L456"/>
      <c r="M456" s="2"/>
      <c r="N456" s="3"/>
      <c r="O456"/>
      <c r="P456"/>
      <c r="Q456"/>
      <c r="R456"/>
      <c r="S456"/>
      <c r="T456"/>
      <c r="U456" s="1"/>
      <c r="V456"/>
      <c r="W456" s="1"/>
      <c r="X456"/>
      <c r="Y456"/>
      <c r="Z456" s="1"/>
      <c r="AA456" s="1"/>
      <c r="AB456" s="1"/>
      <c r="AC456" s="1"/>
      <c r="AD456"/>
    </row>
    <row r="457" spans="1:30" x14ac:dyDescent="0.25">
      <c r="A457" s="1"/>
      <c r="B457" s="1"/>
      <c r="C457" s="1"/>
      <c r="D457"/>
      <c r="E457" s="1"/>
      <c r="F457" s="1"/>
      <c r="G457"/>
      <c r="H457"/>
      <c r="I457" s="1"/>
      <c r="J457"/>
      <c r="K457"/>
      <c r="L457"/>
      <c r="M457" s="2"/>
      <c r="N457" s="3"/>
      <c r="O457"/>
      <c r="P457"/>
      <c r="Q457"/>
      <c r="R457"/>
      <c r="S457"/>
      <c r="T457"/>
      <c r="U457" s="1"/>
      <c r="V457"/>
      <c r="W457" s="1"/>
      <c r="X457"/>
      <c r="Y457"/>
      <c r="Z457" s="1"/>
      <c r="AA457" s="1"/>
      <c r="AB457" s="1"/>
      <c r="AC457" s="1"/>
      <c r="AD457"/>
    </row>
    <row r="458" spans="1:30" x14ac:dyDescent="0.25">
      <c r="A458" s="1"/>
      <c r="B458" s="1"/>
      <c r="C458" s="1"/>
      <c r="D458"/>
      <c r="E458" s="1"/>
      <c r="F458" s="1"/>
      <c r="G458"/>
      <c r="H458"/>
      <c r="I458" s="1"/>
      <c r="J458"/>
      <c r="K458"/>
      <c r="L458"/>
      <c r="M458" s="2"/>
      <c r="N458" s="3"/>
      <c r="O458"/>
      <c r="P458"/>
      <c r="Q458"/>
      <c r="R458"/>
      <c r="S458"/>
      <c r="T458"/>
      <c r="U458" s="1"/>
      <c r="V458"/>
      <c r="W458" s="1"/>
      <c r="X458"/>
      <c r="Y458"/>
      <c r="Z458" s="1"/>
      <c r="AA458" s="1"/>
      <c r="AB458" s="1"/>
      <c r="AC458" s="1"/>
      <c r="AD458"/>
    </row>
    <row r="459" spans="1:30" x14ac:dyDescent="0.25">
      <c r="A459" s="1"/>
      <c r="B459" s="1"/>
      <c r="C459" s="1"/>
      <c r="D459"/>
      <c r="E459" s="1"/>
      <c r="F459" s="1"/>
      <c r="G459"/>
      <c r="H459"/>
      <c r="I459" s="1"/>
      <c r="J459"/>
      <c r="K459"/>
      <c r="L459"/>
      <c r="M459" s="2"/>
      <c r="N459" s="3"/>
      <c r="O459"/>
      <c r="P459"/>
      <c r="Q459"/>
      <c r="R459"/>
      <c r="S459"/>
      <c r="T459"/>
      <c r="U459" s="1"/>
      <c r="V459"/>
      <c r="W459" s="1"/>
      <c r="X459"/>
      <c r="Y459"/>
      <c r="Z459" s="1"/>
      <c r="AA459" s="1"/>
      <c r="AB459" s="1"/>
      <c r="AC459" s="1"/>
      <c r="AD459"/>
    </row>
    <row r="460" spans="1:30" x14ac:dyDescent="0.25">
      <c r="A460" s="1"/>
      <c r="B460" s="1"/>
      <c r="C460" s="1"/>
      <c r="D460"/>
      <c r="E460" s="1"/>
      <c r="F460" s="1"/>
      <c r="G460"/>
      <c r="H460"/>
      <c r="I460" s="1"/>
      <c r="J460"/>
      <c r="K460"/>
      <c r="L460"/>
      <c r="M460" s="2"/>
      <c r="N460" s="3"/>
      <c r="O460"/>
      <c r="P460"/>
      <c r="Q460"/>
      <c r="R460"/>
      <c r="S460"/>
      <c r="T460"/>
      <c r="U460" s="1"/>
      <c r="V460"/>
      <c r="W460" s="1"/>
      <c r="X460"/>
      <c r="Y460"/>
      <c r="Z460" s="1"/>
      <c r="AA460" s="1"/>
      <c r="AB460" s="1"/>
      <c r="AC460" s="1"/>
      <c r="AD460"/>
    </row>
    <row r="461" spans="1:30" x14ac:dyDescent="0.25">
      <c r="A461" s="1"/>
      <c r="B461" s="1"/>
      <c r="C461" s="1"/>
      <c r="D461"/>
      <c r="E461" s="1"/>
      <c r="F461" s="1"/>
      <c r="G461"/>
      <c r="H461"/>
      <c r="I461" s="1"/>
      <c r="J461"/>
      <c r="K461"/>
      <c r="L461"/>
      <c r="M461" s="2"/>
      <c r="N461" s="3"/>
      <c r="O461"/>
      <c r="P461"/>
      <c r="Q461"/>
      <c r="R461"/>
      <c r="S461"/>
      <c r="T461"/>
      <c r="U461" s="1"/>
      <c r="V461"/>
      <c r="W461" s="1"/>
      <c r="X461"/>
      <c r="Y461"/>
      <c r="Z461" s="1"/>
      <c r="AA461" s="1"/>
      <c r="AB461" s="1"/>
      <c r="AC461" s="1"/>
      <c r="AD461"/>
    </row>
    <row r="462" spans="1:30" x14ac:dyDescent="0.25">
      <c r="A462" s="1"/>
      <c r="B462" s="1"/>
      <c r="C462" s="1"/>
      <c r="D462"/>
      <c r="E462" s="1"/>
      <c r="F462" s="1"/>
      <c r="G462"/>
      <c r="H462"/>
      <c r="I462" s="1"/>
      <c r="J462"/>
      <c r="K462"/>
      <c r="L462"/>
      <c r="M462" s="2"/>
      <c r="N462" s="3"/>
      <c r="O462"/>
      <c r="P462"/>
      <c r="Q462"/>
      <c r="R462"/>
      <c r="S462"/>
      <c r="T462"/>
      <c r="U462" s="1"/>
      <c r="V462"/>
      <c r="W462" s="1"/>
      <c r="X462"/>
      <c r="Y462"/>
      <c r="Z462" s="1"/>
      <c r="AA462" s="1"/>
      <c r="AB462" s="1"/>
      <c r="AC462" s="1"/>
      <c r="AD462"/>
    </row>
    <row r="463" spans="1:30" x14ac:dyDescent="0.25">
      <c r="A463" s="1"/>
      <c r="B463" s="1"/>
      <c r="C463" s="1"/>
      <c r="D463"/>
      <c r="E463" s="1"/>
      <c r="F463" s="1"/>
      <c r="G463"/>
      <c r="H463"/>
      <c r="I463" s="1"/>
      <c r="J463"/>
      <c r="K463"/>
      <c r="L463"/>
      <c r="M463" s="2"/>
      <c r="N463" s="3"/>
      <c r="O463"/>
      <c r="P463"/>
      <c r="Q463"/>
      <c r="R463"/>
      <c r="S463"/>
      <c r="T463"/>
      <c r="U463" s="1"/>
      <c r="V463"/>
      <c r="W463" s="1"/>
      <c r="X463"/>
      <c r="Y463"/>
      <c r="Z463" s="1"/>
      <c r="AA463" s="1"/>
      <c r="AB463" s="1"/>
      <c r="AC463" s="1"/>
      <c r="AD463"/>
    </row>
    <row r="464" spans="1:30" x14ac:dyDescent="0.25">
      <c r="A464" s="1"/>
      <c r="B464" s="1"/>
      <c r="C464" s="1"/>
      <c r="D464"/>
      <c r="E464" s="1"/>
      <c r="F464" s="1"/>
      <c r="G464"/>
      <c r="H464"/>
      <c r="I464" s="1"/>
      <c r="J464"/>
      <c r="K464"/>
      <c r="L464"/>
      <c r="M464" s="2"/>
      <c r="N464" s="3"/>
      <c r="O464"/>
      <c r="P464"/>
      <c r="Q464"/>
      <c r="R464"/>
      <c r="S464"/>
      <c r="T464"/>
      <c r="U464" s="1"/>
      <c r="V464"/>
      <c r="W464" s="1"/>
      <c r="X464"/>
      <c r="Y464"/>
      <c r="Z464" s="1"/>
      <c r="AA464" s="1"/>
      <c r="AB464" s="1"/>
      <c r="AC464" s="1"/>
      <c r="AD464"/>
    </row>
    <row r="465" spans="1:30" x14ac:dyDescent="0.25">
      <c r="A465" s="1"/>
      <c r="B465" s="1"/>
      <c r="C465" s="1"/>
      <c r="D465"/>
      <c r="E465" s="1"/>
      <c r="F465" s="1"/>
      <c r="G465"/>
      <c r="H465"/>
      <c r="I465" s="1"/>
      <c r="J465"/>
      <c r="K465"/>
      <c r="L465"/>
      <c r="M465" s="2"/>
      <c r="N465" s="3"/>
      <c r="O465"/>
      <c r="P465"/>
      <c r="Q465"/>
      <c r="R465"/>
      <c r="S465"/>
      <c r="T465"/>
      <c r="U465" s="1"/>
      <c r="V465"/>
      <c r="W465" s="1"/>
      <c r="X465"/>
      <c r="Y465"/>
      <c r="Z465" s="1"/>
      <c r="AA465" s="1"/>
      <c r="AB465" s="1"/>
      <c r="AC465" s="1"/>
      <c r="AD465"/>
    </row>
    <row r="466" spans="1:30" x14ac:dyDescent="0.25">
      <c r="A466" s="1"/>
      <c r="B466" s="1"/>
      <c r="C466" s="1"/>
      <c r="D466"/>
      <c r="E466" s="1"/>
      <c r="F466" s="1"/>
      <c r="G466"/>
      <c r="H466"/>
      <c r="I466" s="1"/>
      <c r="J466"/>
      <c r="K466"/>
      <c r="L466"/>
      <c r="M466" s="2"/>
      <c r="N466" s="3"/>
      <c r="O466"/>
      <c r="P466"/>
      <c r="Q466"/>
      <c r="R466"/>
      <c r="S466"/>
      <c r="T466"/>
      <c r="U466" s="1"/>
      <c r="V466"/>
      <c r="W466" s="1"/>
      <c r="X466"/>
      <c r="Y466"/>
      <c r="Z466" s="1"/>
      <c r="AA466" s="1"/>
      <c r="AB466" s="1"/>
      <c r="AC466" s="1"/>
      <c r="AD466"/>
    </row>
    <row r="467" spans="1:30" x14ac:dyDescent="0.25">
      <c r="A467" s="1"/>
      <c r="B467" s="1"/>
      <c r="C467" s="1"/>
      <c r="D467"/>
      <c r="E467" s="1"/>
      <c r="F467" s="1"/>
      <c r="G467"/>
      <c r="H467"/>
      <c r="I467" s="1"/>
      <c r="J467"/>
      <c r="K467"/>
      <c r="L467"/>
      <c r="M467" s="2"/>
      <c r="N467" s="3"/>
      <c r="O467"/>
      <c r="P467"/>
      <c r="Q467"/>
      <c r="R467"/>
      <c r="S467"/>
      <c r="T467"/>
      <c r="U467" s="1"/>
      <c r="V467"/>
      <c r="W467" s="1"/>
      <c r="X467"/>
      <c r="Y467"/>
      <c r="Z467" s="1"/>
      <c r="AA467" s="1"/>
      <c r="AB467" s="1"/>
      <c r="AC467" s="1"/>
      <c r="AD467"/>
    </row>
    <row r="468" spans="1:30" x14ac:dyDescent="0.25">
      <c r="A468" s="1"/>
      <c r="B468" s="1"/>
      <c r="C468" s="1"/>
      <c r="D468"/>
      <c r="E468" s="1"/>
      <c r="F468" s="1"/>
      <c r="G468"/>
      <c r="H468"/>
      <c r="I468" s="1"/>
      <c r="J468"/>
      <c r="K468"/>
      <c r="L468"/>
      <c r="M468" s="2"/>
      <c r="N468" s="3"/>
      <c r="O468"/>
      <c r="P468"/>
      <c r="Q468"/>
      <c r="R468"/>
      <c r="S468"/>
      <c r="T468"/>
      <c r="U468" s="1"/>
      <c r="V468"/>
      <c r="W468" s="1"/>
      <c r="X468"/>
      <c r="Y468"/>
      <c r="Z468" s="1"/>
      <c r="AA468" s="1"/>
      <c r="AB468" s="1"/>
      <c r="AC468" s="1"/>
      <c r="AD468"/>
    </row>
    <row r="469" spans="1:30" x14ac:dyDescent="0.25">
      <c r="A469" s="1"/>
      <c r="B469" s="1"/>
      <c r="C469" s="1"/>
      <c r="D469"/>
      <c r="E469" s="1"/>
      <c r="F469" s="1"/>
      <c r="G469"/>
      <c r="H469"/>
      <c r="I469" s="1"/>
      <c r="J469"/>
      <c r="K469"/>
      <c r="L469"/>
      <c r="M469" s="2"/>
      <c r="N469" s="3"/>
      <c r="O469"/>
      <c r="P469"/>
      <c r="Q469"/>
      <c r="R469"/>
      <c r="S469"/>
      <c r="T469"/>
      <c r="U469" s="1"/>
      <c r="V469"/>
      <c r="W469" s="1"/>
      <c r="X469"/>
      <c r="Y469"/>
      <c r="Z469" s="1"/>
      <c r="AA469" s="1"/>
      <c r="AB469" s="1"/>
      <c r="AC469" s="1"/>
      <c r="AD469"/>
    </row>
    <row r="470" spans="1:30" x14ac:dyDescent="0.25">
      <c r="A470" s="1"/>
      <c r="B470" s="1"/>
      <c r="C470" s="1"/>
      <c r="D470"/>
      <c r="E470" s="1"/>
      <c r="F470" s="1"/>
      <c r="G470"/>
      <c r="H470"/>
      <c r="I470" s="1"/>
      <c r="J470"/>
      <c r="K470"/>
      <c r="L470"/>
      <c r="M470" s="2"/>
      <c r="N470" s="3"/>
      <c r="O470"/>
      <c r="P470"/>
      <c r="Q470"/>
      <c r="R470"/>
      <c r="S470"/>
      <c r="T470"/>
      <c r="U470" s="1"/>
      <c r="V470"/>
      <c r="W470" s="1"/>
      <c r="X470"/>
      <c r="Y470"/>
      <c r="Z470" s="1"/>
      <c r="AA470" s="1"/>
      <c r="AB470" s="1"/>
      <c r="AC470" s="1"/>
      <c r="AD470"/>
    </row>
    <row r="471" spans="1:30" x14ac:dyDescent="0.25">
      <c r="A471" s="1"/>
      <c r="B471" s="1"/>
      <c r="C471" s="1"/>
      <c r="D471"/>
      <c r="E471" s="1"/>
      <c r="F471" s="1"/>
      <c r="G471"/>
      <c r="H471"/>
      <c r="I471" s="1"/>
      <c r="J471"/>
      <c r="K471"/>
      <c r="L471"/>
      <c r="M471" s="2"/>
      <c r="N471" s="3"/>
      <c r="O471"/>
      <c r="P471"/>
      <c r="Q471"/>
      <c r="R471"/>
      <c r="S471"/>
      <c r="T471"/>
      <c r="U471" s="1"/>
      <c r="V471"/>
      <c r="W471" s="1"/>
      <c r="X471"/>
      <c r="Y471"/>
      <c r="Z471" s="1"/>
      <c r="AA471" s="1"/>
      <c r="AB471" s="1"/>
      <c r="AC471" s="1"/>
      <c r="AD471"/>
    </row>
    <row r="472" spans="1:30" x14ac:dyDescent="0.25">
      <c r="A472" s="1"/>
      <c r="B472" s="1"/>
      <c r="C472" s="1"/>
      <c r="D472"/>
      <c r="E472" s="1"/>
      <c r="F472" s="1"/>
      <c r="G472"/>
      <c r="H472"/>
      <c r="I472" s="1"/>
      <c r="J472"/>
      <c r="K472"/>
      <c r="L472"/>
      <c r="M472" s="2"/>
      <c r="N472" s="3"/>
      <c r="O472"/>
      <c r="P472"/>
      <c r="Q472"/>
      <c r="R472"/>
      <c r="S472"/>
      <c r="T472"/>
      <c r="U472" s="1"/>
      <c r="V472"/>
      <c r="W472" s="1"/>
      <c r="X472"/>
      <c r="Y472"/>
      <c r="Z472" s="1"/>
      <c r="AA472" s="1"/>
      <c r="AB472" s="1"/>
      <c r="AC472" s="1"/>
      <c r="AD472"/>
    </row>
    <row r="473" spans="1:30" x14ac:dyDescent="0.25">
      <c r="A473" s="1"/>
      <c r="B473" s="1"/>
      <c r="C473" s="1"/>
      <c r="D473"/>
      <c r="E473" s="1"/>
      <c r="F473" s="1"/>
      <c r="G473"/>
      <c r="H473"/>
      <c r="I473" s="1"/>
      <c r="J473"/>
      <c r="K473"/>
      <c r="L473"/>
      <c r="M473" s="2"/>
      <c r="N473" s="3"/>
      <c r="O473"/>
      <c r="P473"/>
      <c r="Q473"/>
      <c r="R473"/>
      <c r="S473"/>
      <c r="T473"/>
      <c r="U473" s="1"/>
      <c r="V473"/>
      <c r="W473" s="1"/>
      <c r="X473"/>
      <c r="Y473"/>
      <c r="Z473" s="1"/>
      <c r="AA473" s="1"/>
      <c r="AB473" s="1"/>
      <c r="AC473" s="1"/>
      <c r="AD473"/>
    </row>
    <row r="474" spans="1:30" x14ac:dyDescent="0.25">
      <c r="A474" s="1"/>
      <c r="B474" s="1"/>
      <c r="C474" s="1"/>
      <c r="D474"/>
      <c r="E474" s="1"/>
      <c r="F474" s="1"/>
      <c r="G474"/>
      <c r="H474"/>
      <c r="I474" s="1"/>
      <c r="J474"/>
      <c r="K474"/>
      <c r="L474"/>
      <c r="M474" s="2"/>
      <c r="N474" s="3"/>
      <c r="O474"/>
      <c r="P474"/>
      <c r="Q474"/>
      <c r="R474"/>
      <c r="S474"/>
      <c r="T474"/>
      <c r="U474" s="1"/>
      <c r="V474"/>
      <c r="W474" s="1"/>
      <c r="X474"/>
      <c r="Y474"/>
      <c r="Z474" s="1"/>
      <c r="AA474" s="1"/>
      <c r="AB474" s="1"/>
      <c r="AC474" s="1"/>
      <c r="AD474"/>
    </row>
    <row r="475" spans="1:30" x14ac:dyDescent="0.25">
      <c r="A475" s="1"/>
      <c r="B475" s="1"/>
      <c r="C475" s="1"/>
      <c r="D475"/>
      <c r="E475" s="1"/>
      <c r="F475" s="1"/>
      <c r="G475"/>
      <c r="H475"/>
      <c r="I475" s="1"/>
      <c r="J475"/>
      <c r="K475"/>
      <c r="L475"/>
      <c r="M475" s="2"/>
      <c r="N475" s="3"/>
      <c r="O475"/>
      <c r="P475"/>
      <c r="Q475"/>
      <c r="R475"/>
      <c r="S475"/>
      <c r="T475"/>
      <c r="U475" s="1"/>
      <c r="V475"/>
      <c r="W475" s="1"/>
      <c r="X475"/>
      <c r="Y475"/>
      <c r="Z475" s="1"/>
      <c r="AA475" s="1"/>
      <c r="AB475" s="1"/>
      <c r="AC475" s="1"/>
      <c r="AD475"/>
    </row>
    <row r="476" spans="1:30" x14ac:dyDescent="0.25">
      <c r="A476" s="1"/>
      <c r="B476" s="1"/>
      <c r="C476" s="1"/>
      <c r="D476"/>
      <c r="E476" s="1"/>
      <c r="F476" s="1"/>
      <c r="G476"/>
      <c r="H476"/>
      <c r="I476" s="1"/>
      <c r="J476"/>
      <c r="K476"/>
      <c r="L476"/>
      <c r="M476" s="2"/>
      <c r="N476" s="3"/>
      <c r="O476"/>
      <c r="P476"/>
      <c r="Q476"/>
      <c r="R476"/>
      <c r="S476"/>
      <c r="T476"/>
      <c r="U476" s="1"/>
      <c r="V476"/>
      <c r="W476" s="1"/>
      <c r="X476"/>
      <c r="Y476"/>
      <c r="Z476" s="1"/>
      <c r="AA476" s="1"/>
      <c r="AB476" s="1"/>
      <c r="AC476" s="1"/>
      <c r="AD476"/>
    </row>
    <row r="477" spans="1:30" x14ac:dyDescent="0.25">
      <c r="A477" s="1"/>
      <c r="B477" s="1"/>
      <c r="C477" s="1"/>
      <c r="D477"/>
      <c r="E477" s="1"/>
      <c r="F477" s="1"/>
      <c r="G477"/>
      <c r="H477"/>
      <c r="I477" s="1"/>
      <c r="J477"/>
      <c r="K477"/>
      <c r="L477"/>
      <c r="M477" s="2"/>
      <c r="N477" s="3"/>
      <c r="O477"/>
      <c r="P477"/>
      <c r="Q477"/>
      <c r="R477"/>
      <c r="S477"/>
      <c r="T477"/>
      <c r="U477" s="1"/>
      <c r="V477"/>
      <c r="W477" s="1"/>
      <c r="X477"/>
      <c r="Y477"/>
      <c r="Z477" s="1"/>
      <c r="AA477" s="1"/>
      <c r="AB477" s="1"/>
      <c r="AC477" s="1"/>
      <c r="AD477"/>
    </row>
    <row r="478" spans="1:30" x14ac:dyDescent="0.25">
      <c r="A478" s="1"/>
      <c r="B478" s="1"/>
      <c r="C478" s="1"/>
      <c r="D478"/>
      <c r="E478" s="1"/>
      <c r="F478" s="1"/>
      <c r="G478"/>
      <c r="H478"/>
      <c r="I478" s="1"/>
      <c r="J478"/>
      <c r="K478"/>
      <c r="L478"/>
      <c r="M478" s="2"/>
      <c r="N478" s="3"/>
      <c r="O478"/>
      <c r="P478"/>
      <c r="Q478"/>
      <c r="R478"/>
      <c r="S478"/>
      <c r="T478"/>
      <c r="U478" s="1"/>
      <c r="V478"/>
      <c r="W478" s="1"/>
      <c r="X478"/>
      <c r="Y478"/>
      <c r="Z478" s="1"/>
      <c r="AA478" s="1"/>
      <c r="AB478" s="1"/>
      <c r="AC478" s="1"/>
      <c r="AD478"/>
    </row>
    <row r="479" spans="1:30" x14ac:dyDescent="0.25">
      <c r="A479" s="1"/>
      <c r="B479" s="1"/>
      <c r="C479" s="1"/>
      <c r="D479"/>
      <c r="E479" s="1"/>
      <c r="F479" s="1"/>
      <c r="G479"/>
      <c r="H479"/>
      <c r="I479" s="1"/>
      <c r="J479"/>
      <c r="K479"/>
      <c r="L479"/>
      <c r="M479" s="2"/>
      <c r="N479" s="3"/>
      <c r="O479"/>
      <c r="P479"/>
      <c r="Q479"/>
      <c r="R479"/>
      <c r="S479"/>
      <c r="T479"/>
      <c r="U479" s="1"/>
      <c r="V479"/>
      <c r="W479" s="1"/>
      <c r="X479"/>
      <c r="Y479"/>
      <c r="Z479" s="1"/>
      <c r="AA479" s="1"/>
      <c r="AB479" s="1"/>
      <c r="AC479" s="1"/>
      <c r="AD479"/>
    </row>
    <row r="480" spans="1:30" x14ac:dyDescent="0.25">
      <c r="A480" s="1"/>
      <c r="B480" s="1"/>
      <c r="C480" s="1"/>
      <c r="D480"/>
      <c r="E480" s="1"/>
      <c r="F480" s="1"/>
      <c r="G480"/>
      <c r="H480"/>
      <c r="I480" s="1"/>
      <c r="J480"/>
      <c r="K480"/>
      <c r="L480"/>
      <c r="M480" s="2"/>
      <c r="N480" s="3"/>
      <c r="O480"/>
      <c r="P480"/>
      <c r="Q480"/>
      <c r="R480"/>
      <c r="S480"/>
      <c r="T480"/>
      <c r="U480" s="1"/>
      <c r="V480"/>
      <c r="W480" s="1"/>
      <c r="X480"/>
      <c r="Y480"/>
      <c r="Z480" s="1"/>
      <c r="AA480" s="1"/>
      <c r="AB480" s="1"/>
      <c r="AC480" s="1"/>
      <c r="AD480"/>
    </row>
    <row r="481" spans="1:30" x14ac:dyDescent="0.25">
      <c r="A481" s="1"/>
      <c r="B481" s="1"/>
      <c r="C481" s="1"/>
      <c r="D481"/>
      <c r="E481" s="1"/>
      <c r="F481" s="1"/>
      <c r="G481"/>
      <c r="H481"/>
      <c r="I481" s="1"/>
      <c r="J481"/>
      <c r="K481"/>
      <c r="L481"/>
      <c r="M481" s="2"/>
      <c r="N481" s="3"/>
      <c r="O481"/>
      <c r="P481"/>
      <c r="Q481"/>
      <c r="R481"/>
      <c r="S481"/>
      <c r="T481"/>
      <c r="U481" s="1"/>
      <c r="V481"/>
      <c r="W481" s="1"/>
      <c r="X481"/>
      <c r="Y481"/>
      <c r="Z481" s="1"/>
      <c r="AA481" s="1"/>
      <c r="AB481" s="1"/>
      <c r="AC481" s="1"/>
      <c r="AD481"/>
    </row>
    <row r="482" spans="1:30" x14ac:dyDescent="0.25">
      <c r="A482" s="1"/>
      <c r="B482" s="1"/>
      <c r="C482" s="1"/>
      <c r="D482"/>
      <c r="E482" s="1"/>
      <c r="F482" s="1"/>
      <c r="G482"/>
      <c r="H482"/>
      <c r="I482" s="1"/>
      <c r="J482"/>
      <c r="K482"/>
      <c r="L482"/>
      <c r="M482" s="2"/>
      <c r="N482" s="3"/>
      <c r="O482"/>
      <c r="P482"/>
      <c r="Q482"/>
      <c r="R482"/>
      <c r="S482"/>
      <c r="T482"/>
      <c r="U482" s="1"/>
      <c r="V482"/>
      <c r="W482" s="1"/>
      <c r="X482"/>
      <c r="Y482"/>
      <c r="Z482" s="1"/>
      <c r="AA482" s="1"/>
      <c r="AB482" s="1"/>
      <c r="AC482" s="1"/>
      <c r="AD482"/>
    </row>
    <row r="483" spans="1:30" x14ac:dyDescent="0.25">
      <c r="A483" s="1"/>
      <c r="B483" s="1"/>
      <c r="C483" s="1"/>
      <c r="D483"/>
      <c r="E483" s="1"/>
      <c r="F483" s="1"/>
      <c r="G483"/>
      <c r="H483"/>
      <c r="I483" s="1"/>
      <c r="J483"/>
      <c r="K483"/>
      <c r="L483"/>
      <c r="M483" s="2"/>
      <c r="N483" s="3"/>
      <c r="O483"/>
      <c r="P483"/>
      <c r="Q483"/>
      <c r="R483"/>
      <c r="S483"/>
      <c r="T483"/>
      <c r="U483" s="1"/>
      <c r="V483"/>
      <c r="W483" s="1"/>
      <c r="X483"/>
      <c r="Y483"/>
      <c r="Z483" s="1"/>
      <c r="AA483" s="1"/>
      <c r="AB483" s="1"/>
      <c r="AC483" s="1"/>
      <c r="AD483"/>
    </row>
    <row r="484" spans="1:30" x14ac:dyDescent="0.25">
      <c r="A484" s="1"/>
      <c r="B484" s="1"/>
      <c r="C484" s="1"/>
      <c r="D484"/>
      <c r="E484" s="1"/>
      <c r="F484" s="1"/>
      <c r="G484"/>
      <c r="H484"/>
      <c r="I484" s="1"/>
      <c r="J484"/>
      <c r="K484"/>
      <c r="L484"/>
      <c r="M484" s="2"/>
      <c r="N484" s="3"/>
      <c r="O484"/>
      <c r="P484"/>
      <c r="Q484"/>
      <c r="R484"/>
      <c r="S484"/>
      <c r="T484"/>
      <c r="U484" s="1"/>
      <c r="V484"/>
      <c r="W484" s="1"/>
      <c r="X484"/>
      <c r="Y484"/>
      <c r="Z484" s="1"/>
      <c r="AA484" s="1"/>
      <c r="AB484" s="1"/>
      <c r="AC484" s="1"/>
      <c r="AD484"/>
    </row>
    <row r="485" spans="1:30" x14ac:dyDescent="0.25">
      <c r="A485" s="1"/>
      <c r="B485" s="1"/>
      <c r="C485" s="1"/>
      <c r="D485"/>
      <c r="E485" s="1"/>
      <c r="F485" s="1"/>
      <c r="G485"/>
      <c r="H485"/>
      <c r="I485" s="1"/>
      <c r="J485"/>
      <c r="K485"/>
      <c r="L485"/>
      <c r="M485" s="2"/>
      <c r="N485" s="3"/>
      <c r="O485"/>
      <c r="P485"/>
      <c r="Q485"/>
      <c r="R485"/>
      <c r="S485"/>
      <c r="T485"/>
      <c r="U485" s="1"/>
      <c r="V485"/>
      <c r="W485" s="1"/>
      <c r="X485"/>
      <c r="Y485"/>
      <c r="Z485" s="1"/>
      <c r="AA485" s="1"/>
      <c r="AB485" s="1"/>
      <c r="AC485" s="1"/>
      <c r="AD485"/>
    </row>
    <row r="486" spans="1:30" x14ac:dyDescent="0.25">
      <c r="A486" s="1"/>
      <c r="B486" s="1"/>
      <c r="C486" s="1"/>
      <c r="D486"/>
      <c r="E486" s="1"/>
      <c r="F486" s="1"/>
      <c r="G486"/>
      <c r="H486"/>
      <c r="I486" s="1"/>
      <c r="J486"/>
      <c r="K486"/>
      <c r="L486"/>
      <c r="M486" s="2"/>
      <c r="N486" s="3"/>
      <c r="O486"/>
      <c r="P486"/>
      <c r="Q486"/>
      <c r="R486"/>
      <c r="S486"/>
      <c r="T486"/>
      <c r="U486" s="1"/>
      <c r="V486"/>
      <c r="W486" s="1"/>
      <c r="X486"/>
      <c r="Y486"/>
      <c r="Z486" s="1"/>
      <c r="AA486" s="1"/>
      <c r="AB486" s="1"/>
      <c r="AC486" s="1"/>
      <c r="AD486"/>
    </row>
    <row r="487" spans="1:30" x14ac:dyDescent="0.25">
      <c r="A487" s="1"/>
      <c r="B487" s="1"/>
      <c r="C487" s="1"/>
      <c r="D487"/>
      <c r="E487" s="1"/>
      <c r="F487" s="1"/>
      <c r="G487"/>
      <c r="H487"/>
      <c r="I487" s="1"/>
      <c r="J487"/>
      <c r="K487"/>
      <c r="L487"/>
      <c r="M487" s="2"/>
      <c r="N487" s="3"/>
      <c r="O487"/>
      <c r="P487"/>
      <c r="Q487"/>
      <c r="R487"/>
      <c r="S487"/>
      <c r="T487"/>
      <c r="U487" s="1"/>
      <c r="V487"/>
      <c r="W487" s="1"/>
      <c r="X487"/>
      <c r="Y487"/>
      <c r="Z487" s="1"/>
      <c r="AA487" s="1"/>
      <c r="AB487" s="1"/>
      <c r="AC487" s="1"/>
      <c r="AD487"/>
    </row>
    <row r="488" spans="1:30" x14ac:dyDescent="0.25">
      <c r="A488" s="1"/>
      <c r="B488" s="1"/>
      <c r="C488" s="1"/>
      <c r="D488"/>
      <c r="E488" s="1"/>
      <c r="F488" s="1"/>
      <c r="G488"/>
      <c r="H488"/>
      <c r="I488" s="1"/>
      <c r="J488"/>
      <c r="K488"/>
      <c r="L488"/>
      <c r="M488" s="2"/>
      <c r="N488" s="3"/>
      <c r="O488"/>
      <c r="P488"/>
      <c r="Q488"/>
      <c r="R488"/>
      <c r="S488"/>
      <c r="T488"/>
      <c r="U488" s="1"/>
      <c r="V488"/>
      <c r="W488" s="1"/>
      <c r="X488"/>
      <c r="Y488"/>
      <c r="Z488" s="1"/>
      <c r="AA488" s="1"/>
      <c r="AB488" s="1"/>
      <c r="AC488" s="1"/>
      <c r="AD488"/>
    </row>
    <row r="489" spans="1:30" x14ac:dyDescent="0.25">
      <c r="A489" s="1"/>
      <c r="B489" s="1"/>
      <c r="C489" s="1"/>
      <c r="D489"/>
      <c r="E489" s="1"/>
      <c r="F489" s="1"/>
      <c r="G489"/>
      <c r="H489"/>
      <c r="I489" s="1"/>
      <c r="J489"/>
      <c r="K489"/>
      <c r="L489"/>
      <c r="M489" s="2"/>
      <c r="N489" s="3"/>
      <c r="O489"/>
      <c r="P489"/>
      <c r="Q489"/>
      <c r="R489"/>
      <c r="S489"/>
      <c r="T489"/>
      <c r="U489" s="1"/>
      <c r="V489"/>
      <c r="W489" s="1"/>
      <c r="X489"/>
      <c r="Y489"/>
      <c r="Z489" s="1"/>
      <c r="AA489" s="1"/>
      <c r="AB489" s="1"/>
      <c r="AC489" s="1"/>
      <c r="AD489"/>
    </row>
    <row r="490" spans="1:30" x14ac:dyDescent="0.25">
      <c r="A490" s="1"/>
      <c r="B490" s="1"/>
      <c r="C490" s="1"/>
      <c r="D490"/>
      <c r="E490" s="1"/>
      <c r="F490" s="1"/>
      <c r="G490"/>
      <c r="H490"/>
      <c r="I490" s="1"/>
      <c r="J490"/>
      <c r="K490"/>
      <c r="L490"/>
      <c r="M490" s="2"/>
      <c r="N490" s="3"/>
      <c r="O490"/>
      <c r="P490"/>
      <c r="Q490"/>
      <c r="R490"/>
      <c r="S490"/>
      <c r="T490"/>
      <c r="U490" s="1"/>
      <c r="V490"/>
      <c r="W490" s="1"/>
      <c r="X490"/>
      <c r="Y490"/>
      <c r="Z490" s="1"/>
      <c r="AA490" s="1"/>
      <c r="AB490" s="1"/>
      <c r="AC490" s="1"/>
      <c r="AD490"/>
    </row>
    <row r="491" spans="1:30" x14ac:dyDescent="0.25">
      <c r="A491" s="1"/>
      <c r="B491" s="1"/>
      <c r="C491" s="1"/>
      <c r="D491"/>
      <c r="E491" s="1"/>
      <c r="F491" s="1"/>
      <c r="G491"/>
      <c r="H491"/>
      <c r="I491" s="1"/>
      <c r="J491"/>
      <c r="K491"/>
      <c r="L491"/>
      <c r="M491" s="2"/>
      <c r="N491" s="3"/>
      <c r="O491"/>
      <c r="P491"/>
      <c r="Q491"/>
      <c r="R491"/>
      <c r="S491"/>
      <c r="T491"/>
      <c r="U491" s="1"/>
      <c r="V491"/>
      <c r="W491" s="1"/>
      <c r="X491"/>
      <c r="Y491"/>
      <c r="Z491" s="1"/>
      <c r="AA491" s="1"/>
      <c r="AB491" s="1"/>
      <c r="AC491" s="1"/>
      <c r="AD491"/>
    </row>
    <row r="492" spans="1:30" x14ac:dyDescent="0.25">
      <c r="A492" s="1"/>
      <c r="B492" s="1"/>
      <c r="C492" s="1"/>
      <c r="D492"/>
      <c r="E492" s="1"/>
      <c r="F492" s="1"/>
      <c r="G492"/>
      <c r="H492"/>
      <c r="I492" s="1"/>
      <c r="J492"/>
      <c r="K492"/>
      <c r="L492"/>
      <c r="M492" s="2"/>
      <c r="N492" s="3"/>
      <c r="O492"/>
      <c r="P492"/>
      <c r="Q492"/>
      <c r="R492"/>
      <c r="S492"/>
      <c r="T492"/>
      <c r="U492" s="1"/>
      <c r="V492"/>
      <c r="W492" s="1"/>
      <c r="X492"/>
      <c r="Y492"/>
      <c r="Z492" s="1"/>
      <c r="AA492" s="1"/>
      <c r="AB492" s="1"/>
      <c r="AC492" s="1"/>
      <c r="AD492"/>
    </row>
    <row r="493" spans="1:30" x14ac:dyDescent="0.25">
      <c r="A493" s="1"/>
      <c r="B493" s="1"/>
      <c r="C493" s="1"/>
      <c r="D493"/>
      <c r="E493" s="1"/>
      <c r="F493" s="1"/>
      <c r="G493"/>
      <c r="H493"/>
      <c r="I493" s="1"/>
      <c r="J493"/>
      <c r="K493"/>
      <c r="L493"/>
      <c r="M493" s="2"/>
      <c r="N493" s="3"/>
      <c r="O493"/>
      <c r="P493"/>
      <c r="Q493"/>
      <c r="R493"/>
      <c r="S493"/>
      <c r="T493"/>
      <c r="U493" s="1"/>
      <c r="V493"/>
      <c r="W493" s="1"/>
      <c r="X493"/>
      <c r="Y493"/>
      <c r="Z493" s="1"/>
      <c r="AA493" s="1"/>
      <c r="AB493" s="1"/>
      <c r="AC493" s="1"/>
      <c r="AD493"/>
    </row>
    <row r="494" spans="1:30" x14ac:dyDescent="0.25">
      <c r="A494" s="1"/>
      <c r="B494" s="1"/>
      <c r="C494" s="1"/>
      <c r="D494"/>
      <c r="E494" s="1"/>
      <c r="F494" s="1"/>
      <c r="G494"/>
      <c r="H494"/>
      <c r="I494" s="1"/>
      <c r="J494"/>
      <c r="K494"/>
      <c r="L494"/>
      <c r="M494" s="2"/>
      <c r="N494" s="3"/>
      <c r="O494"/>
      <c r="P494"/>
      <c r="Q494"/>
      <c r="R494"/>
      <c r="S494"/>
      <c r="T494"/>
      <c r="U494" s="1"/>
      <c r="V494"/>
      <c r="W494" s="1"/>
      <c r="X494"/>
      <c r="Y494"/>
      <c r="Z494" s="1"/>
      <c r="AA494" s="1"/>
      <c r="AB494" s="1"/>
      <c r="AC494" s="1"/>
      <c r="AD494"/>
    </row>
    <row r="495" spans="1:30" x14ac:dyDescent="0.25">
      <c r="A495" s="1"/>
      <c r="B495" s="1"/>
      <c r="C495" s="1"/>
      <c r="D495"/>
      <c r="E495" s="1"/>
      <c r="F495" s="1"/>
      <c r="G495"/>
      <c r="H495"/>
      <c r="I495" s="1"/>
      <c r="J495"/>
      <c r="K495"/>
      <c r="L495"/>
      <c r="M495" s="2"/>
      <c r="N495" s="3"/>
      <c r="O495"/>
      <c r="P495"/>
      <c r="Q495"/>
      <c r="R495"/>
      <c r="S495"/>
      <c r="T495"/>
      <c r="U495" s="1"/>
      <c r="V495"/>
      <c r="W495" s="1"/>
      <c r="X495"/>
      <c r="Y495"/>
      <c r="Z495" s="1"/>
      <c r="AA495" s="1"/>
      <c r="AB495" s="1"/>
      <c r="AC495" s="1"/>
      <c r="AD495"/>
    </row>
    <row r="496" spans="1:30" x14ac:dyDescent="0.25">
      <c r="A496" s="1"/>
      <c r="B496" s="1"/>
      <c r="C496" s="1"/>
      <c r="D496"/>
      <c r="E496" s="1"/>
      <c r="F496" s="1"/>
      <c r="G496"/>
      <c r="H496"/>
      <c r="I496" s="1"/>
      <c r="J496"/>
      <c r="K496"/>
      <c r="L496"/>
      <c r="M496" s="2"/>
      <c r="N496" s="3"/>
      <c r="O496"/>
      <c r="P496"/>
      <c r="Q496"/>
      <c r="R496"/>
      <c r="S496"/>
      <c r="T496"/>
      <c r="U496" s="1"/>
      <c r="V496"/>
      <c r="W496" s="1"/>
      <c r="X496"/>
      <c r="Y496"/>
      <c r="Z496" s="1"/>
      <c r="AA496" s="1"/>
      <c r="AB496" s="1"/>
      <c r="AC496" s="1"/>
      <c r="AD496"/>
    </row>
    <row r="497" spans="1:30" x14ac:dyDescent="0.25">
      <c r="A497" s="1"/>
      <c r="B497" s="1"/>
      <c r="C497" s="1"/>
      <c r="D497"/>
      <c r="E497" s="1"/>
      <c r="F497" s="1"/>
      <c r="G497"/>
      <c r="H497"/>
      <c r="I497" s="1"/>
      <c r="J497"/>
      <c r="K497"/>
      <c r="L497"/>
      <c r="M497" s="2"/>
      <c r="N497" s="3"/>
      <c r="O497"/>
      <c r="P497"/>
      <c r="Q497"/>
      <c r="R497"/>
      <c r="S497"/>
      <c r="T497"/>
      <c r="U497" s="1"/>
      <c r="V497"/>
      <c r="W497" s="1"/>
      <c r="X497"/>
      <c r="Y497"/>
      <c r="Z497" s="1"/>
      <c r="AA497" s="1"/>
      <c r="AB497" s="1"/>
      <c r="AC497" s="1"/>
      <c r="AD497"/>
    </row>
    <row r="498" spans="1:30" x14ac:dyDescent="0.25">
      <c r="A498" s="1"/>
      <c r="B498" s="1"/>
      <c r="C498" s="1"/>
      <c r="D498"/>
      <c r="E498" s="1"/>
      <c r="F498" s="1"/>
      <c r="G498"/>
      <c r="H498"/>
      <c r="I498" s="1"/>
      <c r="J498"/>
      <c r="K498"/>
      <c r="L498"/>
      <c r="M498" s="2"/>
      <c r="N498" s="3"/>
      <c r="O498"/>
      <c r="P498"/>
      <c r="Q498"/>
      <c r="R498"/>
      <c r="S498"/>
      <c r="T498"/>
      <c r="U498" s="1"/>
      <c r="V498"/>
      <c r="W498" s="1"/>
      <c r="X498"/>
      <c r="Y498"/>
      <c r="Z498" s="1"/>
      <c r="AA498" s="1"/>
      <c r="AB498" s="1"/>
      <c r="AC498" s="1"/>
      <c r="AD498"/>
    </row>
    <row r="499" spans="1:30" x14ac:dyDescent="0.25">
      <c r="A499" s="1"/>
      <c r="B499" s="1"/>
      <c r="C499" s="1"/>
      <c r="D499"/>
      <c r="E499" s="1"/>
      <c r="F499" s="1"/>
      <c r="G499"/>
      <c r="H499"/>
      <c r="I499" s="1"/>
      <c r="J499"/>
      <c r="K499"/>
      <c r="L499"/>
      <c r="M499" s="2"/>
      <c r="N499" s="3"/>
      <c r="O499"/>
      <c r="P499"/>
      <c r="Q499"/>
      <c r="R499"/>
      <c r="S499"/>
      <c r="T499"/>
      <c r="U499" s="1"/>
      <c r="V499"/>
      <c r="W499" s="1"/>
      <c r="X499"/>
      <c r="Y499"/>
      <c r="Z499" s="1"/>
      <c r="AA499" s="1"/>
      <c r="AB499" s="1"/>
      <c r="AC499" s="1"/>
      <c r="AD499"/>
    </row>
    <row r="500" spans="1:30" x14ac:dyDescent="0.25">
      <c r="A500" s="1"/>
      <c r="B500" s="1"/>
      <c r="C500" s="1"/>
      <c r="D500"/>
      <c r="E500" s="1"/>
      <c r="F500" s="1"/>
      <c r="G500"/>
      <c r="H500"/>
      <c r="I500" s="1"/>
      <c r="J500"/>
      <c r="K500"/>
      <c r="L500"/>
      <c r="M500" s="2"/>
      <c r="N500" s="3"/>
      <c r="O500"/>
      <c r="P500"/>
      <c r="Q500"/>
      <c r="R500"/>
      <c r="S500"/>
      <c r="T500"/>
      <c r="U500" s="1"/>
      <c r="V500"/>
      <c r="W500" s="1"/>
      <c r="X500"/>
      <c r="Y500"/>
      <c r="Z500" s="1"/>
      <c r="AA500" s="1"/>
      <c r="AB500" s="1"/>
      <c r="AC500" s="1"/>
      <c r="AD500"/>
    </row>
    <row r="501" spans="1:30" x14ac:dyDescent="0.25">
      <c r="A501" s="1"/>
      <c r="B501" s="1"/>
      <c r="C501" s="1"/>
      <c r="D501"/>
      <c r="E501" s="1"/>
      <c r="F501" s="1"/>
      <c r="G501"/>
      <c r="H501"/>
      <c r="I501" s="1"/>
      <c r="J501"/>
      <c r="K501"/>
      <c r="L501"/>
      <c r="M501" s="2"/>
      <c r="N501" s="3"/>
      <c r="O501"/>
      <c r="P501"/>
      <c r="Q501"/>
      <c r="R501"/>
      <c r="S501"/>
      <c r="T501"/>
      <c r="U501" s="1"/>
      <c r="V501"/>
      <c r="W501" s="1"/>
      <c r="X501"/>
      <c r="Y501"/>
      <c r="Z501" s="1"/>
      <c r="AA501" s="1"/>
      <c r="AB501" s="1"/>
      <c r="AC501" s="1"/>
      <c r="AD501"/>
    </row>
    <row r="502" spans="1:30" x14ac:dyDescent="0.25">
      <c r="A502" s="1"/>
      <c r="B502" s="1"/>
      <c r="C502" s="1"/>
      <c r="D502"/>
      <c r="E502" s="1"/>
      <c r="F502" s="1"/>
      <c r="G502"/>
      <c r="H502"/>
      <c r="I502" s="1"/>
      <c r="J502"/>
      <c r="K502"/>
      <c r="L502"/>
      <c r="M502" s="2"/>
      <c r="N502" s="3"/>
      <c r="O502"/>
      <c r="P502"/>
      <c r="Q502"/>
      <c r="R502"/>
      <c r="S502"/>
      <c r="T502"/>
      <c r="U502" s="1"/>
      <c r="V502"/>
      <c r="W502" s="1"/>
      <c r="X502"/>
      <c r="Y502"/>
      <c r="Z502" s="1"/>
      <c r="AA502" s="1"/>
      <c r="AB502" s="1"/>
      <c r="AC502" s="1"/>
      <c r="AD502"/>
    </row>
    <row r="503" spans="1:30" x14ac:dyDescent="0.25">
      <c r="A503" s="1"/>
      <c r="B503" s="1"/>
      <c r="C503" s="1"/>
      <c r="D503"/>
      <c r="E503" s="1"/>
      <c r="F503" s="1"/>
      <c r="G503"/>
      <c r="H503"/>
      <c r="I503" s="1"/>
      <c r="J503"/>
      <c r="K503"/>
      <c r="L503"/>
      <c r="M503" s="2"/>
      <c r="N503" s="3"/>
      <c r="O503"/>
      <c r="P503"/>
      <c r="Q503"/>
      <c r="R503"/>
      <c r="S503"/>
      <c r="T503"/>
      <c r="U503" s="1"/>
      <c r="V503"/>
      <c r="W503" s="1"/>
      <c r="X503"/>
      <c r="Y503"/>
      <c r="Z503" s="1"/>
      <c r="AA503" s="1"/>
      <c r="AB503" s="1"/>
      <c r="AC503" s="1"/>
      <c r="AD503"/>
    </row>
    <row r="504" spans="1:30" x14ac:dyDescent="0.25">
      <c r="A504" s="1"/>
      <c r="B504" s="1"/>
      <c r="C504" s="1"/>
      <c r="D504"/>
      <c r="E504" s="1"/>
      <c r="F504" s="1"/>
      <c r="G504"/>
      <c r="H504"/>
      <c r="I504" s="1"/>
      <c r="J504"/>
      <c r="K504"/>
      <c r="L504"/>
      <c r="M504" s="2"/>
      <c r="N504" s="3"/>
      <c r="O504"/>
      <c r="P504"/>
      <c r="Q504"/>
      <c r="R504"/>
      <c r="S504"/>
      <c r="T504"/>
      <c r="U504" s="1"/>
      <c r="V504"/>
      <c r="W504" s="1"/>
      <c r="X504"/>
      <c r="Y504"/>
      <c r="Z504" s="1"/>
      <c r="AA504" s="1"/>
      <c r="AB504" s="1"/>
      <c r="AC504" s="1"/>
      <c r="AD504"/>
    </row>
    <row r="505" spans="1:30" x14ac:dyDescent="0.25">
      <c r="A505" s="1"/>
      <c r="B505" s="1"/>
      <c r="C505" s="1"/>
      <c r="D505"/>
      <c r="E505" s="1"/>
      <c r="F505" s="1"/>
      <c r="G505"/>
      <c r="H505"/>
      <c r="I505" s="1"/>
      <c r="J505"/>
      <c r="K505"/>
      <c r="L505"/>
      <c r="M505" s="2"/>
      <c r="N505" s="3"/>
      <c r="O505"/>
      <c r="P505"/>
      <c r="Q505"/>
      <c r="R505"/>
      <c r="S505"/>
      <c r="T505"/>
      <c r="U505" s="1"/>
      <c r="V505"/>
      <c r="W505" s="1"/>
      <c r="X505"/>
      <c r="Y505"/>
      <c r="Z505" s="1"/>
      <c r="AA505" s="1"/>
      <c r="AB505" s="1"/>
      <c r="AC505" s="1"/>
      <c r="AD505"/>
    </row>
    <row r="506" spans="1:30" x14ac:dyDescent="0.25">
      <c r="A506" s="1"/>
      <c r="B506" s="1"/>
      <c r="C506" s="1"/>
      <c r="D506"/>
      <c r="E506" s="1"/>
      <c r="F506" s="1"/>
      <c r="G506"/>
      <c r="H506"/>
      <c r="I506" s="1"/>
      <c r="J506"/>
      <c r="K506"/>
      <c r="L506"/>
      <c r="M506" s="2"/>
      <c r="N506" s="3"/>
      <c r="O506"/>
      <c r="P506"/>
      <c r="Q506"/>
      <c r="R506"/>
      <c r="S506"/>
      <c r="T506"/>
      <c r="U506" s="1"/>
      <c r="V506"/>
      <c r="W506" s="1"/>
      <c r="X506"/>
      <c r="Y506"/>
      <c r="Z506" s="1"/>
      <c r="AA506" s="1"/>
      <c r="AB506" s="1"/>
      <c r="AC506" s="1"/>
      <c r="AD506"/>
    </row>
    <row r="507" spans="1:30" x14ac:dyDescent="0.25">
      <c r="A507" s="1"/>
      <c r="B507" s="1"/>
      <c r="C507" s="1"/>
      <c r="D507"/>
      <c r="E507" s="1"/>
      <c r="F507" s="1"/>
      <c r="G507"/>
      <c r="H507"/>
      <c r="I507" s="1"/>
      <c r="J507"/>
      <c r="K507"/>
      <c r="L507"/>
      <c r="M507" s="2"/>
      <c r="N507" s="3"/>
      <c r="O507"/>
      <c r="P507"/>
      <c r="Q507"/>
      <c r="R507"/>
      <c r="S507"/>
      <c r="T507"/>
      <c r="U507" s="1"/>
      <c r="V507"/>
      <c r="W507" s="1"/>
      <c r="X507"/>
      <c r="Y507"/>
      <c r="Z507" s="1"/>
      <c r="AA507" s="1"/>
      <c r="AB507" s="1"/>
      <c r="AC507" s="1"/>
      <c r="AD507"/>
    </row>
    <row r="508" spans="1:30" x14ac:dyDescent="0.25">
      <c r="A508" s="1"/>
      <c r="B508" s="1"/>
      <c r="C508" s="1"/>
      <c r="D508"/>
      <c r="E508" s="1"/>
      <c r="F508" s="1"/>
      <c r="G508"/>
      <c r="H508"/>
      <c r="I508" s="1"/>
      <c r="J508"/>
      <c r="K508"/>
      <c r="L508"/>
      <c r="M508" s="2"/>
      <c r="N508" s="3"/>
      <c r="O508"/>
      <c r="P508"/>
      <c r="Q508"/>
      <c r="R508"/>
      <c r="S508"/>
      <c r="T508"/>
      <c r="U508" s="1"/>
      <c r="V508"/>
      <c r="W508" s="1"/>
      <c r="X508"/>
      <c r="Y508"/>
      <c r="Z508" s="1"/>
      <c r="AA508" s="1"/>
      <c r="AB508" s="1"/>
      <c r="AC508" s="1"/>
      <c r="AD508"/>
    </row>
    <row r="509" spans="1:30" x14ac:dyDescent="0.25">
      <c r="A509" s="1"/>
      <c r="B509" s="1"/>
      <c r="C509" s="1"/>
      <c r="D509"/>
      <c r="E509" s="1"/>
      <c r="F509" s="1"/>
      <c r="G509"/>
      <c r="H509"/>
      <c r="I509" s="1"/>
      <c r="J509"/>
      <c r="K509"/>
      <c r="L509"/>
      <c r="M509" s="2"/>
      <c r="N509" s="3"/>
      <c r="O509"/>
      <c r="P509"/>
      <c r="Q509"/>
      <c r="R509"/>
      <c r="S509"/>
      <c r="T509"/>
      <c r="U509" s="1"/>
      <c r="V509"/>
      <c r="W509" s="1"/>
      <c r="X509"/>
      <c r="Y509"/>
      <c r="Z509" s="1"/>
      <c r="AA509" s="1"/>
      <c r="AB509" s="1"/>
      <c r="AC509" s="1"/>
      <c r="AD509"/>
    </row>
    <row r="510" spans="1:30" x14ac:dyDescent="0.25">
      <c r="A510" s="1"/>
      <c r="B510" s="1"/>
      <c r="C510" s="1"/>
      <c r="D510"/>
      <c r="E510" s="1"/>
      <c r="F510" s="1"/>
      <c r="G510"/>
      <c r="H510"/>
      <c r="I510" s="1"/>
      <c r="J510"/>
      <c r="K510"/>
      <c r="L510"/>
      <c r="M510" s="2"/>
      <c r="N510" s="3"/>
      <c r="O510"/>
      <c r="P510"/>
      <c r="Q510"/>
      <c r="R510"/>
      <c r="S510"/>
      <c r="T510"/>
      <c r="U510" s="1"/>
      <c r="V510"/>
      <c r="W510" s="1"/>
      <c r="X510"/>
      <c r="Y510"/>
      <c r="Z510" s="1"/>
      <c r="AA510" s="1"/>
      <c r="AB510" s="1"/>
      <c r="AC510" s="1"/>
      <c r="AD510"/>
    </row>
    <row r="511" spans="1:30" x14ac:dyDescent="0.25">
      <c r="A511" s="1"/>
      <c r="B511" s="1"/>
      <c r="C511" s="1"/>
      <c r="D511"/>
      <c r="E511" s="1"/>
      <c r="F511" s="1"/>
      <c r="G511"/>
      <c r="H511"/>
      <c r="I511" s="1"/>
      <c r="J511"/>
      <c r="K511"/>
      <c r="L511"/>
      <c r="M511" s="2"/>
      <c r="N511" s="3"/>
      <c r="O511"/>
      <c r="P511"/>
      <c r="Q511"/>
      <c r="R511"/>
      <c r="S511"/>
      <c r="T511"/>
      <c r="U511" s="1"/>
      <c r="V511"/>
      <c r="W511" s="1"/>
      <c r="X511"/>
      <c r="Y511"/>
      <c r="Z511" s="1"/>
      <c r="AA511" s="1"/>
      <c r="AB511" s="1"/>
      <c r="AC511" s="1"/>
      <c r="AD511"/>
    </row>
    <row r="512" spans="1:30" x14ac:dyDescent="0.25">
      <c r="A512" s="1"/>
      <c r="B512" s="1"/>
      <c r="C512" s="1"/>
      <c r="D512"/>
      <c r="E512" s="1"/>
      <c r="F512" s="1"/>
      <c r="G512"/>
      <c r="H512"/>
      <c r="I512" s="1"/>
      <c r="J512"/>
      <c r="K512"/>
      <c r="L512"/>
      <c r="M512" s="2"/>
      <c r="N512" s="3"/>
      <c r="O512"/>
      <c r="P512"/>
      <c r="Q512"/>
      <c r="R512"/>
      <c r="S512"/>
      <c r="T512"/>
      <c r="U512" s="1"/>
      <c r="V512"/>
      <c r="W512" s="1"/>
      <c r="X512"/>
      <c r="Y512"/>
      <c r="Z512" s="1"/>
      <c r="AA512" s="1"/>
      <c r="AB512" s="1"/>
      <c r="AC512" s="1"/>
      <c r="AD512"/>
    </row>
    <row r="513" spans="1:30" x14ac:dyDescent="0.25">
      <c r="A513" s="1"/>
      <c r="B513" s="1"/>
      <c r="C513" s="1"/>
      <c r="D513"/>
      <c r="E513" s="1"/>
      <c r="F513" s="1"/>
      <c r="G513"/>
      <c r="H513"/>
      <c r="I513" s="1"/>
      <c r="J513"/>
      <c r="K513"/>
      <c r="L513"/>
      <c r="M513" s="2"/>
      <c r="N513" s="3"/>
      <c r="O513"/>
      <c r="P513"/>
      <c r="Q513"/>
      <c r="R513"/>
      <c r="S513"/>
      <c r="T513"/>
      <c r="U513" s="1"/>
      <c r="V513"/>
      <c r="W513" s="1"/>
      <c r="X513"/>
      <c r="Y513"/>
      <c r="Z513" s="1"/>
      <c r="AA513" s="1"/>
      <c r="AB513" s="1"/>
      <c r="AC513" s="1"/>
      <c r="AD513"/>
    </row>
    <row r="514" spans="1:30" x14ac:dyDescent="0.25">
      <c r="A514" s="1"/>
      <c r="B514" s="1"/>
      <c r="C514" s="1"/>
      <c r="D514"/>
      <c r="E514" s="1"/>
      <c r="F514" s="1"/>
      <c r="G514"/>
      <c r="H514"/>
      <c r="I514" s="1"/>
      <c r="J514"/>
      <c r="K514"/>
      <c r="L514"/>
      <c r="M514" s="2"/>
      <c r="N514" s="3"/>
      <c r="O514"/>
      <c r="P514"/>
      <c r="Q514"/>
      <c r="R514"/>
      <c r="S514"/>
      <c r="T514"/>
      <c r="U514" s="1"/>
      <c r="V514"/>
      <c r="W514" s="1"/>
      <c r="X514"/>
      <c r="Y514"/>
      <c r="Z514" s="1"/>
      <c r="AA514" s="1"/>
      <c r="AB514" s="1"/>
      <c r="AC514" s="1"/>
      <c r="AD514"/>
    </row>
    <row r="515" spans="1:30" x14ac:dyDescent="0.25">
      <c r="A515" s="1"/>
      <c r="B515" s="1"/>
      <c r="C515" s="1"/>
      <c r="D515"/>
      <c r="E515" s="1"/>
      <c r="F515" s="1"/>
      <c r="G515"/>
      <c r="H515"/>
      <c r="I515" s="1"/>
      <c r="J515"/>
      <c r="K515"/>
      <c r="L515"/>
      <c r="M515" s="2"/>
      <c r="N515" s="3"/>
      <c r="O515"/>
      <c r="P515"/>
      <c r="Q515"/>
      <c r="R515"/>
      <c r="S515"/>
      <c r="T515"/>
      <c r="U515" s="1"/>
      <c r="V515"/>
      <c r="W515" s="1"/>
      <c r="X515"/>
      <c r="Y515"/>
      <c r="Z515" s="1"/>
      <c r="AA515" s="1"/>
      <c r="AB515" s="1"/>
      <c r="AC515" s="1"/>
      <c r="AD515"/>
    </row>
    <row r="516" spans="1:30" x14ac:dyDescent="0.25">
      <c r="A516" s="1"/>
      <c r="B516" s="1"/>
      <c r="C516" s="1"/>
      <c r="D516"/>
      <c r="E516" s="1"/>
      <c r="F516" s="1"/>
      <c r="G516"/>
      <c r="H516"/>
      <c r="I516" s="1"/>
      <c r="J516"/>
      <c r="K516"/>
      <c r="L516"/>
      <c r="M516" s="2"/>
      <c r="N516" s="3"/>
      <c r="O516"/>
      <c r="P516"/>
      <c r="Q516"/>
      <c r="R516"/>
      <c r="S516"/>
      <c r="T516"/>
      <c r="U516" s="1"/>
      <c r="V516"/>
      <c r="W516" s="1"/>
      <c r="X516"/>
      <c r="Y516"/>
      <c r="Z516" s="1"/>
      <c r="AA516" s="1"/>
      <c r="AB516" s="1"/>
      <c r="AC516" s="1"/>
      <c r="AD516"/>
    </row>
    <row r="517" spans="1:30" x14ac:dyDescent="0.25">
      <c r="A517" s="1"/>
      <c r="B517" s="1"/>
      <c r="C517" s="1"/>
      <c r="D517"/>
      <c r="E517" s="1"/>
      <c r="F517" s="1"/>
      <c r="G517"/>
      <c r="H517"/>
      <c r="I517" s="1"/>
      <c r="J517"/>
      <c r="K517"/>
      <c r="L517"/>
      <c r="M517" s="2"/>
      <c r="N517" s="3"/>
      <c r="O517"/>
      <c r="P517"/>
      <c r="Q517"/>
      <c r="R517"/>
      <c r="S517"/>
      <c r="T517"/>
      <c r="U517" s="1"/>
      <c r="V517"/>
      <c r="W517" s="1"/>
      <c r="X517"/>
      <c r="Y517"/>
      <c r="Z517" s="1"/>
      <c r="AA517" s="1"/>
      <c r="AB517" s="1"/>
      <c r="AC517" s="1"/>
      <c r="AD517"/>
    </row>
    <row r="518" spans="1:30" x14ac:dyDescent="0.25">
      <c r="A518" s="1"/>
      <c r="B518" s="1"/>
      <c r="C518" s="1"/>
      <c r="D518"/>
      <c r="E518" s="1"/>
      <c r="F518" s="1"/>
      <c r="G518"/>
      <c r="H518"/>
      <c r="I518" s="1"/>
      <c r="J518"/>
      <c r="K518"/>
      <c r="L518"/>
      <c r="M518" s="2"/>
      <c r="N518" s="3"/>
      <c r="O518"/>
      <c r="P518"/>
      <c r="Q518"/>
      <c r="R518"/>
      <c r="S518"/>
      <c r="T518"/>
      <c r="U518" s="1"/>
      <c r="V518"/>
      <c r="W518" s="1"/>
      <c r="X518"/>
      <c r="Y518"/>
      <c r="Z518" s="1"/>
      <c r="AA518" s="1"/>
      <c r="AB518" s="1"/>
      <c r="AC518" s="1"/>
      <c r="AD518"/>
    </row>
    <row r="519" spans="1:30" x14ac:dyDescent="0.25">
      <c r="A519" s="1"/>
      <c r="B519" s="1"/>
      <c r="C519" s="1"/>
      <c r="D519"/>
      <c r="E519" s="1"/>
      <c r="F519" s="1"/>
      <c r="G519"/>
      <c r="H519"/>
      <c r="I519" s="1"/>
      <c r="J519"/>
      <c r="K519"/>
      <c r="L519"/>
      <c r="M519" s="2"/>
      <c r="N519" s="3"/>
      <c r="O519"/>
      <c r="P519"/>
      <c r="Q519"/>
      <c r="R519"/>
      <c r="S519"/>
      <c r="T519"/>
      <c r="U519" s="1"/>
      <c r="V519"/>
      <c r="W519" s="1"/>
      <c r="X519"/>
      <c r="Y519"/>
      <c r="Z519" s="1"/>
      <c r="AA519" s="1"/>
      <c r="AB519" s="1"/>
      <c r="AC519" s="1"/>
      <c r="AD519"/>
    </row>
    <row r="520" spans="1:30" x14ac:dyDescent="0.25">
      <c r="A520" s="1"/>
      <c r="B520" s="1"/>
      <c r="C520" s="1"/>
      <c r="D520"/>
      <c r="E520" s="1"/>
      <c r="F520" s="1"/>
      <c r="G520"/>
      <c r="H520"/>
      <c r="I520" s="1"/>
      <c r="J520"/>
      <c r="K520"/>
      <c r="L520"/>
      <c r="M520" s="2"/>
      <c r="N520" s="3"/>
      <c r="O520"/>
      <c r="P520"/>
      <c r="Q520"/>
      <c r="R520"/>
      <c r="S520"/>
      <c r="T520"/>
      <c r="U520" s="1"/>
      <c r="V520"/>
      <c r="W520" s="1"/>
      <c r="X520"/>
      <c r="Y520"/>
      <c r="Z520" s="1"/>
      <c r="AA520" s="1"/>
      <c r="AB520" s="1"/>
      <c r="AC520" s="1"/>
      <c r="AD520"/>
    </row>
    <row r="521" spans="1:30" x14ac:dyDescent="0.25">
      <c r="A521" s="1"/>
      <c r="B521" s="1"/>
      <c r="C521" s="1"/>
      <c r="D521"/>
      <c r="E521" s="1"/>
      <c r="F521" s="1"/>
      <c r="G521"/>
      <c r="H521"/>
      <c r="I521" s="1"/>
      <c r="J521"/>
      <c r="K521"/>
      <c r="L521"/>
      <c r="M521" s="2"/>
      <c r="N521" s="3"/>
      <c r="O521"/>
      <c r="P521"/>
      <c r="Q521"/>
      <c r="R521"/>
      <c r="S521"/>
      <c r="T521"/>
      <c r="U521" s="1"/>
      <c r="V521"/>
      <c r="W521" s="1"/>
      <c r="X521"/>
      <c r="Y521"/>
      <c r="Z521" s="1"/>
      <c r="AA521" s="1"/>
      <c r="AB521" s="1"/>
      <c r="AC521" s="1"/>
      <c r="AD521"/>
    </row>
    <row r="522" spans="1:30" x14ac:dyDescent="0.25">
      <c r="A522" s="1"/>
      <c r="B522" s="1"/>
      <c r="C522" s="1"/>
      <c r="D522"/>
      <c r="E522" s="1"/>
      <c r="F522" s="1"/>
      <c r="G522"/>
      <c r="H522"/>
      <c r="I522" s="1"/>
      <c r="J522"/>
      <c r="K522"/>
      <c r="L522"/>
      <c r="M522" s="2"/>
      <c r="N522" s="3"/>
      <c r="O522"/>
      <c r="P522"/>
      <c r="Q522"/>
      <c r="R522"/>
      <c r="S522"/>
      <c r="T522"/>
      <c r="U522" s="1"/>
      <c r="V522"/>
      <c r="W522" s="1"/>
      <c r="X522"/>
      <c r="Y522"/>
      <c r="Z522" s="1"/>
      <c r="AA522" s="1"/>
      <c r="AB522" s="1"/>
      <c r="AC522" s="1"/>
      <c r="AD522"/>
    </row>
    <row r="523" spans="1:30" x14ac:dyDescent="0.25">
      <c r="A523" s="1"/>
      <c r="B523" s="1"/>
      <c r="C523" s="1"/>
      <c r="D523"/>
      <c r="E523" s="1"/>
      <c r="F523" s="1"/>
      <c r="G523"/>
      <c r="H523"/>
      <c r="I523" s="1"/>
      <c r="J523"/>
      <c r="K523"/>
      <c r="L523"/>
      <c r="M523" s="2"/>
      <c r="N523" s="3"/>
      <c r="O523"/>
      <c r="P523"/>
      <c r="Q523"/>
      <c r="R523"/>
      <c r="S523"/>
      <c r="T523"/>
      <c r="U523" s="1"/>
      <c r="V523"/>
      <c r="W523" s="1"/>
      <c r="X523"/>
      <c r="Y523"/>
      <c r="Z523" s="1"/>
      <c r="AA523" s="1"/>
      <c r="AB523" s="1"/>
      <c r="AC523" s="1"/>
      <c r="AD523"/>
    </row>
    <row r="524" spans="1:30" x14ac:dyDescent="0.25">
      <c r="A524" s="1"/>
      <c r="B524" s="1"/>
      <c r="C524" s="1"/>
      <c r="D524"/>
      <c r="E524" s="1"/>
      <c r="F524" s="1"/>
      <c r="G524"/>
      <c r="H524"/>
      <c r="I524" s="1"/>
      <c r="J524"/>
      <c r="K524"/>
      <c r="L524"/>
      <c r="M524" s="2"/>
      <c r="N524" s="3"/>
      <c r="O524"/>
      <c r="P524"/>
      <c r="Q524"/>
      <c r="R524"/>
      <c r="S524"/>
      <c r="T524"/>
      <c r="U524" s="1"/>
      <c r="V524"/>
      <c r="W524" s="1"/>
      <c r="X524"/>
      <c r="Y524"/>
      <c r="Z524" s="1"/>
      <c r="AA524" s="1"/>
      <c r="AB524" s="1"/>
      <c r="AC524" s="1"/>
      <c r="AD524"/>
    </row>
    <row r="525" spans="1:30" x14ac:dyDescent="0.25">
      <c r="A525" s="1"/>
      <c r="B525" s="1"/>
      <c r="C525" s="1"/>
      <c r="D525"/>
      <c r="E525" s="1"/>
      <c r="F525" s="1"/>
      <c r="G525"/>
      <c r="H525"/>
      <c r="I525" s="1"/>
      <c r="J525"/>
      <c r="K525"/>
      <c r="L525"/>
      <c r="M525" s="2"/>
      <c r="N525" s="3"/>
      <c r="O525"/>
      <c r="P525"/>
      <c r="Q525"/>
      <c r="R525"/>
      <c r="S525"/>
      <c r="T525"/>
      <c r="U525" s="1"/>
      <c r="V525"/>
      <c r="W525" s="1"/>
      <c r="X525"/>
      <c r="Y525"/>
      <c r="Z525" s="1"/>
      <c r="AA525" s="1"/>
      <c r="AB525" s="1"/>
      <c r="AC525" s="1"/>
      <c r="AD525"/>
    </row>
    <row r="526" spans="1:30" x14ac:dyDescent="0.25">
      <c r="A526" s="1"/>
      <c r="B526" s="1"/>
      <c r="C526" s="1"/>
      <c r="D526"/>
      <c r="E526" s="1"/>
      <c r="F526" s="1"/>
      <c r="G526"/>
      <c r="H526"/>
      <c r="I526" s="1"/>
      <c r="J526"/>
      <c r="K526"/>
      <c r="L526"/>
      <c r="M526" s="2"/>
      <c r="N526" s="3"/>
      <c r="O526"/>
      <c r="P526"/>
      <c r="Q526"/>
      <c r="R526"/>
      <c r="S526"/>
      <c r="T526"/>
      <c r="U526" s="1"/>
      <c r="V526"/>
      <c r="W526" s="1"/>
      <c r="X526"/>
      <c r="Y526"/>
      <c r="Z526" s="1"/>
      <c r="AA526" s="1"/>
      <c r="AB526" s="1"/>
      <c r="AC526" s="1"/>
      <c r="AD526"/>
    </row>
    <row r="527" spans="1:30" x14ac:dyDescent="0.25">
      <c r="A527" s="1"/>
      <c r="B527" s="1"/>
      <c r="C527" s="1"/>
      <c r="D527"/>
      <c r="E527" s="1"/>
      <c r="F527" s="1"/>
      <c r="G527"/>
      <c r="H527"/>
      <c r="I527" s="1"/>
      <c r="J527"/>
      <c r="K527"/>
      <c r="L527"/>
      <c r="M527" s="2"/>
      <c r="N527" s="3"/>
      <c r="O527"/>
      <c r="P527"/>
      <c r="Q527"/>
      <c r="R527"/>
      <c r="S527"/>
      <c r="T527"/>
      <c r="U527" s="1"/>
      <c r="V527"/>
      <c r="W527" s="1"/>
      <c r="X527"/>
      <c r="Y527"/>
      <c r="Z527" s="1"/>
      <c r="AA527" s="1"/>
      <c r="AB527" s="1"/>
      <c r="AC527" s="1"/>
      <c r="AD527"/>
    </row>
    <row r="528" spans="1:30" x14ac:dyDescent="0.25">
      <c r="A528" s="1"/>
      <c r="B528" s="1"/>
      <c r="C528" s="1"/>
      <c r="D528"/>
      <c r="E528" s="1"/>
      <c r="F528" s="1"/>
      <c r="G528"/>
      <c r="H528"/>
      <c r="I528" s="1"/>
      <c r="J528"/>
      <c r="K528"/>
      <c r="L528"/>
      <c r="M528" s="2"/>
      <c r="N528" s="3"/>
      <c r="O528"/>
      <c r="P528"/>
      <c r="Q528"/>
      <c r="R528"/>
      <c r="S528"/>
      <c r="T528"/>
      <c r="U528" s="1"/>
      <c r="V528"/>
      <c r="W528" s="1"/>
      <c r="X528"/>
      <c r="Y528"/>
      <c r="Z528" s="1"/>
      <c r="AA528" s="1"/>
      <c r="AB528" s="1"/>
      <c r="AC528" s="1"/>
      <c r="AD528"/>
    </row>
    <row r="529" spans="1:30" x14ac:dyDescent="0.25">
      <c r="A529" s="1"/>
      <c r="B529" s="1"/>
      <c r="C529" s="1"/>
      <c r="D529"/>
      <c r="E529" s="1"/>
      <c r="F529" s="1"/>
      <c r="G529"/>
      <c r="H529"/>
      <c r="I529" s="1"/>
      <c r="J529"/>
      <c r="K529"/>
      <c r="L529"/>
      <c r="M529" s="2"/>
      <c r="N529" s="3"/>
      <c r="O529"/>
      <c r="P529"/>
      <c r="Q529"/>
      <c r="R529"/>
      <c r="S529"/>
      <c r="T529"/>
      <c r="U529" s="1"/>
      <c r="V529"/>
      <c r="W529" s="1"/>
      <c r="X529"/>
      <c r="Y529"/>
      <c r="Z529" s="1"/>
      <c r="AA529" s="1"/>
      <c r="AB529" s="1"/>
      <c r="AC529" s="1"/>
      <c r="AD529"/>
    </row>
    <row r="530" spans="1:30" x14ac:dyDescent="0.25">
      <c r="A530" s="1"/>
      <c r="B530" s="1"/>
      <c r="C530" s="1"/>
      <c r="D530"/>
      <c r="E530" s="1"/>
      <c r="F530" s="1"/>
      <c r="G530"/>
      <c r="H530"/>
      <c r="I530" s="1"/>
      <c r="J530"/>
      <c r="K530"/>
      <c r="L530"/>
      <c r="M530" s="2"/>
      <c r="N530" s="3"/>
      <c r="O530"/>
      <c r="P530"/>
      <c r="Q530"/>
      <c r="R530"/>
      <c r="S530"/>
      <c r="T530"/>
      <c r="U530" s="1"/>
      <c r="V530"/>
      <c r="W530" s="1"/>
      <c r="X530"/>
      <c r="Y530"/>
      <c r="Z530" s="1"/>
      <c r="AA530" s="1"/>
      <c r="AB530" s="1"/>
      <c r="AC530" s="1"/>
      <c r="AD530"/>
    </row>
    <row r="531" spans="1:30" x14ac:dyDescent="0.25">
      <c r="A531" s="1"/>
      <c r="B531" s="1"/>
      <c r="C531" s="1"/>
      <c r="D531"/>
      <c r="E531" s="1"/>
      <c r="F531" s="1"/>
      <c r="G531"/>
      <c r="H531"/>
      <c r="I531" s="1"/>
      <c r="J531"/>
      <c r="K531"/>
      <c r="L531"/>
      <c r="M531" s="2"/>
      <c r="N531" s="3"/>
      <c r="O531"/>
      <c r="P531"/>
      <c r="Q531"/>
      <c r="R531"/>
      <c r="S531"/>
      <c r="T531"/>
      <c r="U531" s="1"/>
      <c r="V531"/>
      <c r="W531" s="1"/>
      <c r="X531"/>
      <c r="Y531"/>
      <c r="Z531" s="1"/>
      <c r="AA531" s="1"/>
      <c r="AB531" s="1"/>
      <c r="AC531" s="1"/>
      <c r="AD531"/>
    </row>
    <row r="532" spans="1:30" x14ac:dyDescent="0.25">
      <c r="A532" s="1"/>
      <c r="B532" s="1"/>
      <c r="C532" s="1"/>
      <c r="D532"/>
      <c r="E532" s="1"/>
      <c r="F532" s="1"/>
      <c r="G532"/>
      <c r="H532"/>
      <c r="I532" s="1"/>
      <c r="J532"/>
      <c r="K532"/>
      <c r="L532"/>
      <c r="M532" s="2"/>
      <c r="N532" s="3"/>
      <c r="O532"/>
      <c r="P532"/>
      <c r="Q532"/>
      <c r="R532"/>
      <c r="S532"/>
      <c r="T532"/>
      <c r="U532" s="1"/>
      <c r="V532"/>
      <c r="W532" s="1"/>
      <c r="X532"/>
      <c r="Y532"/>
      <c r="Z532" s="1"/>
      <c r="AA532" s="1"/>
      <c r="AB532" s="1"/>
      <c r="AC532" s="1"/>
      <c r="AD532"/>
    </row>
    <row r="533" spans="1:30" x14ac:dyDescent="0.25">
      <c r="A533" s="1"/>
      <c r="B533" s="1"/>
      <c r="C533" s="1"/>
      <c r="D533"/>
      <c r="E533" s="1"/>
      <c r="F533" s="1"/>
      <c r="G533"/>
      <c r="H533"/>
      <c r="I533" s="1"/>
      <c r="J533"/>
      <c r="K533"/>
      <c r="L533"/>
      <c r="M533" s="2"/>
      <c r="N533" s="3"/>
      <c r="O533"/>
      <c r="P533"/>
      <c r="Q533"/>
      <c r="R533"/>
      <c r="S533"/>
      <c r="T533"/>
      <c r="U533" s="1"/>
      <c r="V533"/>
      <c r="W533" s="1"/>
      <c r="X533"/>
      <c r="Y533"/>
      <c r="Z533" s="1"/>
      <c r="AA533" s="1"/>
      <c r="AB533" s="1"/>
      <c r="AC533" s="1"/>
      <c r="AD533"/>
    </row>
    <row r="534" spans="1:30" x14ac:dyDescent="0.25">
      <c r="A534" s="1"/>
      <c r="B534" s="1"/>
      <c r="C534" s="1"/>
      <c r="D534"/>
      <c r="E534" s="1"/>
      <c r="F534" s="1"/>
      <c r="G534"/>
      <c r="H534"/>
      <c r="I534" s="1"/>
      <c r="J534"/>
      <c r="K534"/>
      <c r="L534"/>
      <c r="M534" s="2"/>
      <c r="N534" s="3"/>
      <c r="O534"/>
      <c r="P534"/>
      <c r="Q534"/>
      <c r="R534"/>
      <c r="S534"/>
      <c r="T534"/>
      <c r="U534" s="1"/>
      <c r="V534"/>
      <c r="W534" s="1"/>
      <c r="X534"/>
      <c r="Y534"/>
      <c r="Z534" s="1"/>
      <c r="AA534" s="1"/>
      <c r="AB534" s="1"/>
      <c r="AC534" s="1"/>
      <c r="AD534"/>
    </row>
    <row r="535" spans="1:30" x14ac:dyDescent="0.25">
      <c r="A535" s="1"/>
      <c r="B535" s="1"/>
      <c r="C535" s="1"/>
      <c r="D535"/>
      <c r="E535" s="1"/>
      <c r="F535" s="1"/>
      <c r="G535"/>
      <c r="H535"/>
      <c r="I535" s="1"/>
      <c r="J535"/>
      <c r="K535"/>
      <c r="L535"/>
      <c r="M535" s="2"/>
      <c r="N535" s="3"/>
      <c r="O535"/>
      <c r="P535"/>
      <c r="Q535"/>
      <c r="R535"/>
      <c r="S535"/>
      <c r="T535"/>
      <c r="U535" s="1"/>
      <c r="V535"/>
      <c r="W535" s="1"/>
      <c r="X535"/>
      <c r="Y535"/>
      <c r="Z535" s="1"/>
      <c r="AA535" s="1"/>
      <c r="AB535" s="1"/>
      <c r="AC535" s="1"/>
      <c r="AD535"/>
    </row>
    <row r="536" spans="1:30" x14ac:dyDescent="0.25">
      <c r="A536" s="1"/>
      <c r="B536" s="1"/>
      <c r="C536" s="1"/>
      <c r="D536"/>
      <c r="E536" s="1"/>
      <c r="F536" s="1"/>
      <c r="G536"/>
      <c r="H536"/>
      <c r="I536" s="1"/>
      <c r="J536"/>
      <c r="K536"/>
      <c r="L536"/>
      <c r="M536" s="2"/>
      <c r="N536" s="3"/>
      <c r="O536"/>
      <c r="P536"/>
      <c r="Q536"/>
      <c r="R536"/>
      <c r="S536"/>
      <c r="T536"/>
      <c r="U536" s="1"/>
      <c r="V536"/>
      <c r="W536" s="1"/>
      <c r="X536"/>
      <c r="Y536"/>
      <c r="Z536" s="1"/>
      <c r="AA536" s="1"/>
      <c r="AB536" s="1"/>
      <c r="AC536" s="1"/>
      <c r="AD536"/>
    </row>
    <row r="537" spans="1:30" x14ac:dyDescent="0.25">
      <c r="A537" s="1"/>
      <c r="B537" s="1"/>
      <c r="C537" s="1"/>
      <c r="D537"/>
      <c r="E537" s="1"/>
      <c r="F537" s="1"/>
      <c r="G537"/>
      <c r="H537"/>
      <c r="I537" s="1"/>
      <c r="J537"/>
      <c r="K537"/>
      <c r="L537"/>
      <c r="M537" s="2"/>
      <c r="N537" s="3"/>
      <c r="O537"/>
      <c r="P537"/>
      <c r="Q537"/>
      <c r="R537"/>
      <c r="S537"/>
      <c r="T537"/>
      <c r="U537" s="1"/>
      <c r="V537"/>
      <c r="W537" s="1"/>
      <c r="X537"/>
      <c r="Y537"/>
      <c r="Z537" s="1"/>
      <c r="AA537" s="1"/>
      <c r="AB537" s="1"/>
      <c r="AC537" s="1"/>
      <c r="AD537"/>
    </row>
    <row r="538" spans="1:30" x14ac:dyDescent="0.25">
      <c r="A538" s="1"/>
      <c r="B538" s="1"/>
      <c r="C538" s="1"/>
      <c r="D538"/>
      <c r="E538" s="1"/>
      <c r="F538" s="1"/>
      <c r="G538"/>
      <c r="H538"/>
      <c r="I538" s="1"/>
      <c r="J538"/>
      <c r="K538"/>
      <c r="L538"/>
      <c r="M538" s="2"/>
      <c r="N538" s="3"/>
      <c r="O538"/>
      <c r="P538"/>
      <c r="Q538"/>
      <c r="R538"/>
      <c r="S538"/>
      <c r="T538"/>
      <c r="U538" s="1"/>
      <c r="V538"/>
      <c r="W538" s="1"/>
      <c r="X538"/>
      <c r="Y538"/>
      <c r="Z538" s="1"/>
      <c r="AA538" s="1"/>
      <c r="AB538" s="1"/>
      <c r="AC538" s="1"/>
      <c r="AD538"/>
    </row>
    <row r="539" spans="1:30" x14ac:dyDescent="0.25">
      <c r="A539" s="1"/>
      <c r="B539" s="1"/>
      <c r="C539" s="1"/>
      <c r="D539"/>
      <c r="E539" s="1"/>
      <c r="F539" s="1"/>
      <c r="G539"/>
      <c r="H539"/>
      <c r="I539" s="1"/>
      <c r="J539"/>
      <c r="K539"/>
      <c r="L539"/>
      <c r="M539" s="2"/>
      <c r="N539" s="3"/>
      <c r="O539"/>
      <c r="P539"/>
      <c r="Q539"/>
      <c r="R539"/>
      <c r="S539"/>
      <c r="T539"/>
      <c r="U539" s="1"/>
      <c r="V539"/>
      <c r="W539" s="1"/>
      <c r="X539"/>
      <c r="Y539"/>
      <c r="Z539" s="1"/>
      <c r="AA539" s="1"/>
      <c r="AB539" s="1"/>
      <c r="AC539" s="1"/>
      <c r="AD539"/>
    </row>
    <row r="540" spans="1:30" x14ac:dyDescent="0.25">
      <c r="A540" s="1"/>
      <c r="B540" s="1"/>
      <c r="C540" s="1"/>
      <c r="D540"/>
      <c r="E540" s="1"/>
      <c r="F540" s="1"/>
      <c r="G540"/>
      <c r="H540"/>
      <c r="I540" s="1"/>
      <c r="J540"/>
      <c r="K540"/>
      <c r="L540"/>
      <c r="M540" s="2"/>
      <c r="N540" s="3"/>
      <c r="O540"/>
      <c r="P540"/>
      <c r="Q540"/>
      <c r="R540"/>
      <c r="S540"/>
      <c r="T540"/>
      <c r="U540" s="1"/>
      <c r="V540"/>
      <c r="W540" s="1"/>
      <c r="X540"/>
      <c r="Y540"/>
      <c r="Z540" s="1"/>
      <c r="AA540" s="1"/>
      <c r="AB540" s="1"/>
      <c r="AC540" s="1"/>
      <c r="AD540"/>
    </row>
    <row r="541" spans="1:30" x14ac:dyDescent="0.25">
      <c r="A541" s="1"/>
      <c r="B541" s="1"/>
      <c r="C541" s="1"/>
      <c r="D541"/>
      <c r="E541" s="1"/>
      <c r="F541" s="1"/>
      <c r="G541"/>
      <c r="H541"/>
      <c r="I541" s="1"/>
      <c r="J541"/>
      <c r="K541"/>
      <c r="L541"/>
      <c r="M541" s="2"/>
      <c r="N541" s="3"/>
      <c r="O541"/>
      <c r="P541"/>
      <c r="Q541"/>
      <c r="R541"/>
      <c r="S541"/>
      <c r="T541"/>
      <c r="U541" s="1"/>
      <c r="V541"/>
      <c r="W541" s="1"/>
      <c r="X541"/>
      <c r="Y541"/>
      <c r="Z541" s="1"/>
      <c r="AA541" s="1"/>
      <c r="AB541" s="1"/>
      <c r="AC541" s="1"/>
      <c r="AD541"/>
    </row>
    <row r="542" spans="1:30" x14ac:dyDescent="0.25">
      <c r="A542" s="1"/>
      <c r="B542" s="1"/>
      <c r="C542" s="1"/>
      <c r="D542"/>
      <c r="E542" s="1"/>
      <c r="F542" s="1"/>
      <c r="G542"/>
      <c r="H542"/>
      <c r="I542" s="1"/>
      <c r="J542"/>
      <c r="K542"/>
      <c r="L542"/>
      <c r="M542" s="2"/>
      <c r="N542" s="3"/>
      <c r="O542"/>
      <c r="P542"/>
      <c r="Q542"/>
      <c r="R542"/>
      <c r="S542"/>
      <c r="T542"/>
      <c r="U542" s="1"/>
      <c r="V542"/>
      <c r="W542" s="1"/>
      <c r="X542"/>
      <c r="Y542"/>
      <c r="Z542" s="1"/>
      <c r="AA542" s="1"/>
      <c r="AB542" s="1"/>
      <c r="AC542" s="1"/>
      <c r="AD542"/>
    </row>
    <row r="543" spans="1:30" x14ac:dyDescent="0.25">
      <c r="A543" s="1"/>
      <c r="B543" s="1"/>
      <c r="C543" s="1"/>
      <c r="D543"/>
      <c r="E543" s="1"/>
      <c r="F543" s="1"/>
      <c r="G543"/>
      <c r="H543"/>
      <c r="I543" s="1"/>
      <c r="J543"/>
      <c r="K543"/>
      <c r="L543"/>
      <c r="M543" s="2"/>
      <c r="N543" s="3"/>
      <c r="O543"/>
      <c r="P543"/>
      <c r="Q543"/>
      <c r="R543"/>
      <c r="S543"/>
      <c r="T543"/>
      <c r="U543" s="1"/>
      <c r="V543"/>
      <c r="W543" s="1"/>
      <c r="X543"/>
      <c r="Y543"/>
      <c r="Z543" s="1"/>
      <c r="AA543" s="1"/>
      <c r="AB543" s="1"/>
      <c r="AC543" s="1"/>
      <c r="AD543"/>
    </row>
    <row r="544" spans="1:30" x14ac:dyDescent="0.25">
      <c r="A544" s="1"/>
      <c r="B544" s="1"/>
      <c r="C544" s="1"/>
      <c r="D544"/>
      <c r="E544" s="1"/>
      <c r="F544" s="1"/>
      <c r="G544"/>
      <c r="H544"/>
      <c r="I544" s="1"/>
      <c r="J544"/>
      <c r="K544"/>
      <c r="L544"/>
      <c r="M544" s="2"/>
      <c r="N544" s="3"/>
      <c r="O544"/>
      <c r="P544"/>
      <c r="Q544"/>
      <c r="R544"/>
      <c r="S544"/>
      <c r="T544"/>
      <c r="U544" s="1"/>
      <c r="V544"/>
      <c r="W544" s="1"/>
      <c r="X544"/>
      <c r="Y544"/>
      <c r="Z544" s="1"/>
      <c r="AA544" s="1"/>
      <c r="AB544" s="1"/>
      <c r="AC544" s="1"/>
      <c r="AD544"/>
    </row>
    <row r="545" spans="1:30" x14ac:dyDescent="0.25">
      <c r="A545" s="1"/>
      <c r="B545" s="1"/>
      <c r="C545" s="1"/>
      <c r="D545"/>
      <c r="E545" s="1"/>
      <c r="F545" s="1"/>
      <c r="G545"/>
      <c r="H545"/>
      <c r="I545" s="1"/>
      <c r="J545"/>
      <c r="K545"/>
      <c r="L545"/>
      <c r="M545" s="2"/>
      <c r="N545" s="3"/>
      <c r="O545"/>
      <c r="P545"/>
      <c r="Q545"/>
      <c r="R545"/>
      <c r="S545"/>
      <c r="T545"/>
      <c r="U545" s="1"/>
      <c r="V545"/>
      <c r="W545" s="1"/>
      <c r="X545"/>
      <c r="Y545"/>
      <c r="Z545" s="1"/>
      <c r="AA545" s="1"/>
      <c r="AB545" s="1"/>
      <c r="AC545" s="1"/>
      <c r="AD545"/>
    </row>
    <row r="546" spans="1:30" x14ac:dyDescent="0.25">
      <c r="A546" s="1"/>
      <c r="B546" s="1"/>
      <c r="C546" s="1"/>
      <c r="D546"/>
      <c r="E546" s="1"/>
      <c r="F546" s="1"/>
      <c r="G546"/>
      <c r="H546"/>
      <c r="I546" s="1"/>
      <c r="J546"/>
      <c r="K546"/>
      <c r="L546"/>
      <c r="M546" s="2"/>
      <c r="N546" s="3"/>
      <c r="O546"/>
      <c r="P546"/>
      <c r="Q546"/>
      <c r="R546"/>
      <c r="S546"/>
      <c r="T546"/>
      <c r="U546" s="1"/>
      <c r="V546"/>
      <c r="W546" s="1"/>
      <c r="X546"/>
      <c r="Y546"/>
      <c r="Z546" s="1"/>
      <c r="AA546" s="1"/>
      <c r="AB546" s="1"/>
      <c r="AC546" s="1"/>
      <c r="AD546"/>
    </row>
    <row r="547" spans="1:30" x14ac:dyDescent="0.25">
      <c r="A547" s="1"/>
      <c r="B547" s="1"/>
      <c r="C547" s="1"/>
      <c r="D547"/>
      <c r="E547" s="1"/>
      <c r="F547" s="1"/>
      <c r="G547"/>
      <c r="H547"/>
      <c r="I547" s="1"/>
      <c r="J547"/>
      <c r="K547"/>
      <c r="L547"/>
      <c r="M547" s="2"/>
      <c r="N547" s="3"/>
      <c r="O547"/>
      <c r="P547"/>
      <c r="Q547"/>
      <c r="R547"/>
      <c r="S547"/>
      <c r="T547"/>
      <c r="U547" s="1"/>
      <c r="V547"/>
      <c r="W547" s="1"/>
      <c r="X547"/>
      <c r="Y547"/>
      <c r="Z547" s="1"/>
      <c r="AA547" s="1"/>
      <c r="AB547" s="1"/>
      <c r="AC547" s="1"/>
      <c r="AD547"/>
    </row>
    <row r="548" spans="1:30" x14ac:dyDescent="0.25">
      <c r="A548" s="1"/>
      <c r="B548" s="1"/>
      <c r="C548" s="1"/>
      <c r="D548"/>
      <c r="E548" s="1"/>
      <c r="F548" s="1"/>
      <c r="G548"/>
      <c r="H548"/>
      <c r="I548" s="1"/>
      <c r="J548"/>
      <c r="K548"/>
      <c r="L548"/>
      <c r="M548" s="2"/>
      <c r="N548" s="3"/>
      <c r="O548"/>
      <c r="P548"/>
      <c r="Q548"/>
      <c r="R548"/>
      <c r="S548"/>
      <c r="T548"/>
      <c r="U548" s="1"/>
      <c r="V548"/>
      <c r="W548" s="1"/>
      <c r="X548"/>
      <c r="Y548"/>
      <c r="Z548" s="1"/>
      <c r="AA548" s="1"/>
      <c r="AB548" s="1"/>
      <c r="AC548" s="1"/>
      <c r="AD548"/>
    </row>
    <row r="549" spans="1:30" x14ac:dyDescent="0.25">
      <c r="A549" s="1"/>
      <c r="B549" s="1"/>
      <c r="C549" s="1"/>
      <c r="D549"/>
      <c r="E549" s="1"/>
      <c r="F549" s="1"/>
      <c r="G549"/>
      <c r="H549"/>
      <c r="I549" s="1"/>
      <c r="J549"/>
      <c r="K549"/>
      <c r="L549"/>
      <c r="M549" s="2"/>
      <c r="N549" s="3"/>
      <c r="O549"/>
      <c r="P549"/>
      <c r="Q549"/>
      <c r="R549"/>
      <c r="S549"/>
      <c r="T549"/>
      <c r="U549" s="1"/>
      <c r="V549"/>
      <c r="W549" s="1"/>
      <c r="X549"/>
      <c r="Y549"/>
      <c r="Z549" s="1"/>
      <c r="AA549" s="1"/>
      <c r="AB549" s="1"/>
      <c r="AC549" s="1"/>
      <c r="AD549"/>
    </row>
    <row r="550" spans="1:30" x14ac:dyDescent="0.25">
      <c r="A550" s="1"/>
      <c r="B550" s="1"/>
      <c r="C550" s="1"/>
      <c r="D550"/>
      <c r="E550" s="1"/>
      <c r="F550" s="1"/>
      <c r="G550"/>
      <c r="H550"/>
      <c r="I550" s="1"/>
      <c r="J550"/>
      <c r="K550"/>
      <c r="L550"/>
      <c r="M550" s="2"/>
      <c r="N550" s="3"/>
      <c r="O550"/>
      <c r="P550"/>
      <c r="Q550"/>
      <c r="R550"/>
      <c r="S550"/>
      <c r="T550"/>
      <c r="U550" s="1"/>
      <c r="V550"/>
      <c r="W550" s="1"/>
      <c r="X550"/>
      <c r="Y550"/>
      <c r="Z550" s="1"/>
      <c r="AA550" s="1"/>
      <c r="AB550" s="1"/>
      <c r="AC550" s="1"/>
      <c r="AD550"/>
    </row>
    <row r="551" spans="1:30" x14ac:dyDescent="0.25">
      <c r="A551" s="1"/>
      <c r="B551" s="1"/>
      <c r="C551" s="1"/>
      <c r="D551"/>
      <c r="E551" s="1"/>
      <c r="F551" s="1"/>
      <c r="G551"/>
      <c r="H551"/>
      <c r="I551" s="1"/>
      <c r="J551"/>
      <c r="K551"/>
      <c r="L551"/>
      <c r="M551" s="2"/>
      <c r="N551" s="3"/>
      <c r="O551"/>
      <c r="P551"/>
      <c r="Q551"/>
      <c r="R551"/>
      <c r="S551"/>
      <c r="T551"/>
      <c r="U551" s="1"/>
      <c r="V551"/>
      <c r="W551" s="1"/>
      <c r="X551"/>
      <c r="Y551"/>
      <c r="Z551" s="1"/>
      <c r="AA551" s="1"/>
      <c r="AB551" s="1"/>
      <c r="AC551" s="1"/>
      <c r="AD551"/>
    </row>
    <row r="552" spans="1:30" x14ac:dyDescent="0.25">
      <c r="A552" s="1"/>
      <c r="B552" s="1"/>
      <c r="C552" s="1"/>
      <c r="D552"/>
      <c r="E552" s="1"/>
      <c r="F552" s="1"/>
      <c r="G552"/>
      <c r="H552"/>
      <c r="I552" s="1"/>
      <c r="J552"/>
      <c r="K552"/>
      <c r="L552"/>
      <c r="M552" s="2"/>
      <c r="N552" s="3"/>
      <c r="O552"/>
      <c r="P552"/>
      <c r="Q552"/>
      <c r="R552"/>
      <c r="S552"/>
      <c r="T552"/>
      <c r="U552" s="1"/>
      <c r="V552"/>
      <c r="W552" s="1"/>
      <c r="X552"/>
      <c r="Y552"/>
      <c r="Z552" s="1"/>
      <c r="AA552" s="1"/>
      <c r="AB552" s="1"/>
      <c r="AC552" s="1"/>
      <c r="AD552"/>
    </row>
    <row r="553" spans="1:30" x14ac:dyDescent="0.25">
      <c r="A553" s="1"/>
      <c r="B553" s="1"/>
      <c r="C553" s="1"/>
      <c r="D553"/>
      <c r="E553" s="1"/>
      <c r="F553" s="1"/>
      <c r="G553"/>
      <c r="H553"/>
      <c r="I553" s="1"/>
      <c r="J553"/>
      <c r="K553"/>
      <c r="L553"/>
      <c r="M553" s="2"/>
      <c r="N553" s="3"/>
      <c r="O553"/>
      <c r="P553"/>
      <c r="Q553"/>
      <c r="R553"/>
      <c r="S553"/>
      <c r="T553"/>
      <c r="U553" s="1"/>
      <c r="V553"/>
      <c r="W553" s="1"/>
      <c r="X553"/>
      <c r="Y553"/>
      <c r="Z553" s="1"/>
      <c r="AA553" s="1"/>
      <c r="AB553" s="1"/>
      <c r="AC553" s="1"/>
      <c r="AD553"/>
    </row>
    <row r="554" spans="1:30" x14ac:dyDescent="0.25">
      <c r="A554" s="1"/>
      <c r="B554" s="1"/>
      <c r="C554" s="1"/>
      <c r="D554"/>
      <c r="E554" s="1"/>
      <c r="F554" s="1"/>
      <c r="G554"/>
      <c r="H554"/>
      <c r="I554" s="1"/>
      <c r="J554"/>
      <c r="K554"/>
      <c r="L554"/>
      <c r="M554" s="2"/>
      <c r="N554" s="3"/>
      <c r="O554"/>
      <c r="P554"/>
      <c r="Q554"/>
      <c r="R554"/>
      <c r="S554"/>
      <c r="T554"/>
      <c r="U554" s="1"/>
      <c r="V554"/>
      <c r="W554" s="1"/>
      <c r="X554"/>
      <c r="Y554"/>
      <c r="Z554" s="1"/>
      <c r="AA554" s="1"/>
      <c r="AB554" s="1"/>
      <c r="AC554" s="1"/>
      <c r="AD554"/>
    </row>
    <row r="555" spans="1:30" x14ac:dyDescent="0.25">
      <c r="A555" s="1"/>
      <c r="B555" s="1"/>
      <c r="C555" s="1"/>
      <c r="D555"/>
      <c r="E555" s="1"/>
      <c r="F555" s="1"/>
      <c r="G555"/>
      <c r="H555"/>
      <c r="I555" s="1"/>
      <c r="J555"/>
      <c r="K555"/>
      <c r="L555"/>
      <c r="M555" s="2"/>
      <c r="N555" s="3"/>
      <c r="O555"/>
      <c r="P555"/>
      <c r="Q555"/>
      <c r="R555"/>
      <c r="S555"/>
      <c r="T555"/>
      <c r="U555" s="1"/>
      <c r="V555"/>
      <c r="W555" s="1"/>
      <c r="X555"/>
      <c r="Y555"/>
      <c r="Z555" s="1"/>
      <c r="AA555" s="1"/>
      <c r="AB555" s="1"/>
      <c r="AC555" s="1"/>
      <c r="AD555"/>
    </row>
    <row r="556" spans="1:30" x14ac:dyDescent="0.25">
      <c r="A556" s="1"/>
      <c r="B556" s="1"/>
      <c r="C556" s="1"/>
      <c r="D556"/>
      <c r="E556" s="1"/>
      <c r="F556" s="1"/>
      <c r="G556"/>
      <c r="H556"/>
      <c r="I556" s="1"/>
      <c r="J556"/>
      <c r="K556"/>
      <c r="L556"/>
      <c r="M556" s="2"/>
      <c r="N556" s="3"/>
      <c r="O556"/>
      <c r="P556"/>
      <c r="Q556"/>
      <c r="R556"/>
      <c r="S556"/>
      <c r="T556"/>
      <c r="U556" s="1"/>
      <c r="V556"/>
      <c r="W556" s="1"/>
      <c r="X556"/>
      <c r="Y556"/>
      <c r="Z556" s="1"/>
      <c r="AA556" s="1"/>
      <c r="AB556" s="1"/>
      <c r="AC556" s="1"/>
      <c r="AD556"/>
    </row>
    <row r="557" spans="1:30" x14ac:dyDescent="0.25">
      <c r="A557" s="1"/>
      <c r="B557" s="1"/>
      <c r="C557" s="1"/>
      <c r="D557"/>
      <c r="E557" s="1"/>
      <c r="F557" s="1"/>
      <c r="G557"/>
      <c r="H557"/>
      <c r="I557" s="1"/>
      <c r="J557"/>
      <c r="K557"/>
      <c r="L557"/>
      <c r="M557" s="2"/>
      <c r="N557" s="3"/>
      <c r="O557"/>
      <c r="P557"/>
      <c r="Q557"/>
      <c r="R557"/>
      <c r="S557"/>
      <c r="T557"/>
      <c r="U557" s="1"/>
      <c r="V557"/>
      <c r="W557" s="1"/>
      <c r="X557"/>
      <c r="Y557"/>
      <c r="Z557" s="1"/>
      <c r="AA557" s="1"/>
      <c r="AB557" s="1"/>
      <c r="AC557" s="1"/>
      <c r="AD557"/>
    </row>
    <row r="558" spans="1:30" x14ac:dyDescent="0.25">
      <c r="A558" s="1"/>
      <c r="B558" s="1"/>
      <c r="C558" s="1"/>
      <c r="D558"/>
      <c r="E558" s="1"/>
      <c r="F558" s="1"/>
      <c r="G558"/>
      <c r="H558"/>
      <c r="I558" s="1"/>
      <c r="J558"/>
      <c r="K558"/>
      <c r="L558"/>
      <c r="M558" s="2"/>
      <c r="N558" s="3"/>
      <c r="O558"/>
      <c r="P558"/>
      <c r="Q558"/>
      <c r="R558"/>
      <c r="S558"/>
      <c r="T558"/>
      <c r="U558" s="1"/>
      <c r="V558"/>
      <c r="W558" s="1"/>
      <c r="X558"/>
      <c r="Y558"/>
      <c r="Z558" s="1"/>
      <c r="AA558" s="1"/>
      <c r="AB558" s="1"/>
      <c r="AC558" s="1"/>
      <c r="AD558"/>
    </row>
    <row r="559" spans="1:30" x14ac:dyDescent="0.25">
      <c r="A559" s="1"/>
      <c r="B559" s="1"/>
      <c r="C559" s="1"/>
      <c r="D559"/>
      <c r="E559" s="1"/>
      <c r="F559" s="1"/>
      <c r="G559"/>
      <c r="H559"/>
      <c r="I559" s="1"/>
      <c r="J559"/>
      <c r="K559"/>
      <c r="L559"/>
      <c r="M559" s="2"/>
      <c r="N559" s="3"/>
      <c r="O559"/>
      <c r="P559"/>
      <c r="Q559"/>
      <c r="R559"/>
      <c r="S559"/>
      <c r="T559"/>
      <c r="U559" s="1"/>
      <c r="V559"/>
      <c r="W559" s="1"/>
      <c r="X559"/>
      <c r="Y559"/>
      <c r="Z559" s="1"/>
      <c r="AA559" s="1"/>
      <c r="AB559" s="1"/>
      <c r="AC559" s="1"/>
      <c r="AD559"/>
    </row>
    <row r="560" spans="1:30" x14ac:dyDescent="0.25">
      <c r="A560" s="1"/>
      <c r="B560" s="1"/>
      <c r="C560" s="1"/>
      <c r="D560"/>
      <c r="E560" s="1"/>
      <c r="F560" s="1"/>
      <c r="G560"/>
      <c r="H560"/>
      <c r="I560" s="1"/>
      <c r="J560"/>
      <c r="K560"/>
      <c r="L560"/>
      <c r="M560" s="2"/>
      <c r="N560" s="3"/>
      <c r="O560"/>
      <c r="P560"/>
      <c r="Q560"/>
      <c r="R560"/>
      <c r="S560"/>
      <c r="T560"/>
      <c r="U560" s="1"/>
      <c r="V560"/>
      <c r="W560" s="1"/>
      <c r="X560"/>
      <c r="Y560"/>
      <c r="Z560" s="1"/>
      <c r="AA560" s="1"/>
      <c r="AB560" s="1"/>
      <c r="AC560" s="1"/>
      <c r="AD560"/>
    </row>
    <row r="561" spans="1:30" x14ac:dyDescent="0.25">
      <c r="A561" s="1"/>
      <c r="B561" s="1"/>
      <c r="C561" s="1"/>
      <c r="D561"/>
      <c r="E561" s="1"/>
      <c r="F561" s="1"/>
      <c r="G561"/>
      <c r="H561"/>
      <c r="I561" s="1"/>
      <c r="J561"/>
      <c r="K561"/>
      <c r="L561"/>
      <c r="M561" s="2"/>
      <c r="N561" s="3"/>
      <c r="O561"/>
      <c r="P561"/>
      <c r="Q561"/>
      <c r="R561"/>
      <c r="S561"/>
      <c r="T561"/>
      <c r="U561" s="1"/>
      <c r="V561"/>
      <c r="W561" s="1"/>
      <c r="X561"/>
      <c r="Y561"/>
      <c r="Z561" s="1"/>
      <c r="AA561" s="1"/>
      <c r="AB561" s="1"/>
      <c r="AC561" s="1"/>
      <c r="AD561"/>
    </row>
    <row r="562" spans="1:30" x14ac:dyDescent="0.25">
      <c r="A562" s="1"/>
      <c r="B562" s="1"/>
      <c r="C562" s="1"/>
      <c r="D562"/>
      <c r="E562" s="1"/>
      <c r="F562" s="1"/>
      <c r="G562"/>
      <c r="H562"/>
      <c r="I562" s="1"/>
      <c r="J562"/>
      <c r="K562"/>
      <c r="L562"/>
      <c r="M562" s="2"/>
      <c r="N562" s="3"/>
      <c r="O562"/>
      <c r="P562"/>
      <c r="Q562"/>
      <c r="R562"/>
      <c r="S562"/>
      <c r="T562"/>
      <c r="U562" s="1"/>
      <c r="V562"/>
      <c r="W562" s="1"/>
      <c r="X562"/>
      <c r="Y562"/>
      <c r="Z562" s="1"/>
      <c r="AA562" s="1"/>
      <c r="AB562" s="1"/>
      <c r="AC562" s="1"/>
      <c r="AD562"/>
    </row>
    <row r="563" spans="1:30" x14ac:dyDescent="0.25">
      <c r="A563" s="1"/>
      <c r="B563" s="1"/>
      <c r="C563" s="1"/>
      <c r="D563"/>
      <c r="E563" s="1"/>
      <c r="F563" s="1"/>
      <c r="G563"/>
      <c r="H563"/>
      <c r="I563" s="1"/>
      <c r="J563"/>
      <c r="K563"/>
      <c r="L563"/>
      <c r="M563" s="2"/>
      <c r="N563" s="3"/>
      <c r="O563"/>
      <c r="P563"/>
      <c r="Q563"/>
      <c r="R563"/>
      <c r="S563"/>
      <c r="T563"/>
      <c r="U563" s="1"/>
      <c r="V563"/>
      <c r="W563" s="1"/>
      <c r="X563"/>
      <c r="Y563"/>
      <c r="Z563" s="1"/>
      <c r="AA563" s="1"/>
      <c r="AB563" s="1"/>
      <c r="AC563" s="1"/>
      <c r="AD563"/>
    </row>
    <row r="564" spans="1:30" x14ac:dyDescent="0.25">
      <c r="A564" s="1"/>
      <c r="B564" s="1"/>
      <c r="C564" s="1"/>
      <c r="D564"/>
      <c r="E564" s="1"/>
      <c r="F564" s="1"/>
      <c r="G564"/>
      <c r="H564"/>
      <c r="I564" s="1"/>
      <c r="J564"/>
      <c r="K564"/>
      <c r="L564"/>
      <c r="M564" s="2"/>
      <c r="N564" s="3"/>
      <c r="O564"/>
      <c r="P564"/>
      <c r="Q564"/>
      <c r="R564"/>
      <c r="S564"/>
      <c r="T564"/>
      <c r="U564" s="1"/>
      <c r="V564"/>
      <c r="W564" s="1"/>
      <c r="X564"/>
      <c r="Y564"/>
      <c r="Z564" s="1"/>
      <c r="AA564" s="1"/>
      <c r="AB564" s="1"/>
      <c r="AC564" s="1"/>
      <c r="AD564"/>
    </row>
    <row r="565" spans="1:30" x14ac:dyDescent="0.25">
      <c r="A565" s="1"/>
      <c r="B565" s="1"/>
      <c r="C565" s="1"/>
      <c r="D565"/>
      <c r="E565" s="1"/>
      <c r="F565" s="1"/>
      <c r="G565"/>
      <c r="H565"/>
      <c r="I565" s="1"/>
      <c r="J565"/>
      <c r="K565"/>
      <c r="L565"/>
      <c r="M565" s="2"/>
      <c r="N565" s="3"/>
      <c r="O565"/>
      <c r="P565"/>
      <c r="Q565"/>
      <c r="R565"/>
      <c r="S565"/>
      <c r="T565"/>
      <c r="U565" s="1"/>
      <c r="V565"/>
      <c r="W565" s="1"/>
      <c r="X565"/>
      <c r="Y565"/>
      <c r="Z565" s="1"/>
      <c r="AA565" s="1"/>
      <c r="AB565" s="1"/>
      <c r="AC565" s="1"/>
      <c r="AD565"/>
    </row>
    <row r="566" spans="1:30" x14ac:dyDescent="0.25">
      <c r="A566" s="1"/>
      <c r="B566" s="1"/>
      <c r="C566" s="1"/>
      <c r="D566"/>
      <c r="E566" s="1"/>
      <c r="F566" s="1"/>
      <c r="G566"/>
      <c r="H566"/>
      <c r="I566" s="1"/>
      <c r="J566"/>
      <c r="K566"/>
      <c r="L566"/>
      <c r="M566" s="2"/>
      <c r="N566" s="3"/>
      <c r="O566"/>
      <c r="P566"/>
      <c r="Q566"/>
      <c r="R566"/>
      <c r="S566"/>
      <c r="T566"/>
      <c r="U566" s="1"/>
      <c r="V566"/>
      <c r="W566" s="1"/>
      <c r="X566"/>
      <c r="Y566"/>
      <c r="Z566" s="1"/>
      <c r="AA566" s="1"/>
      <c r="AB566" s="1"/>
      <c r="AC566" s="1"/>
      <c r="AD566"/>
    </row>
    <row r="567" spans="1:30" x14ac:dyDescent="0.25">
      <c r="A567" s="1"/>
      <c r="B567" s="1"/>
      <c r="C567" s="1"/>
      <c r="D567"/>
      <c r="E567" s="1"/>
      <c r="F567" s="1"/>
      <c r="G567"/>
      <c r="H567"/>
      <c r="I567" s="1"/>
      <c r="J567"/>
      <c r="K567"/>
      <c r="L567"/>
      <c r="M567" s="2"/>
      <c r="N567" s="3"/>
      <c r="O567"/>
      <c r="P567"/>
      <c r="Q567"/>
      <c r="R567"/>
      <c r="S567"/>
      <c r="T567"/>
      <c r="U567" s="1"/>
      <c r="V567"/>
      <c r="W567" s="1"/>
      <c r="X567"/>
      <c r="Y567"/>
      <c r="Z567" s="1"/>
      <c r="AA567" s="1"/>
      <c r="AB567" s="1"/>
      <c r="AC567" s="1"/>
      <c r="AD567"/>
    </row>
    <row r="568" spans="1:30" x14ac:dyDescent="0.25">
      <c r="A568" s="1"/>
      <c r="B568" s="1"/>
      <c r="C568" s="1"/>
      <c r="D568"/>
      <c r="E568" s="1"/>
      <c r="F568" s="1"/>
      <c r="G568"/>
      <c r="H568"/>
      <c r="I568" s="1"/>
      <c r="J568"/>
      <c r="K568"/>
      <c r="L568"/>
      <c r="M568" s="2"/>
      <c r="N568" s="3"/>
      <c r="O568"/>
      <c r="P568"/>
      <c r="Q568"/>
      <c r="R568"/>
      <c r="S568"/>
      <c r="T568"/>
      <c r="U568" s="1"/>
      <c r="V568"/>
      <c r="W568" s="1"/>
      <c r="X568"/>
      <c r="Y568"/>
      <c r="Z568" s="1"/>
      <c r="AA568" s="1"/>
      <c r="AB568" s="1"/>
      <c r="AC568" s="1"/>
      <c r="AD568"/>
    </row>
    <row r="569" spans="1:30" x14ac:dyDescent="0.25">
      <c r="A569" s="1"/>
      <c r="B569" s="1"/>
      <c r="C569" s="1"/>
      <c r="D569"/>
      <c r="E569" s="1"/>
      <c r="F569" s="1"/>
      <c r="G569"/>
      <c r="H569"/>
      <c r="I569" s="1"/>
      <c r="J569"/>
      <c r="K569"/>
      <c r="L569"/>
      <c r="M569" s="2"/>
      <c r="N569" s="3"/>
      <c r="O569"/>
      <c r="P569"/>
      <c r="Q569"/>
      <c r="R569"/>
      <c r="S569"/>
      <c r="T569"/>
      <c r="U569" s="1"/>
      <c r="V569"/>
      <c r="W569" s="1"/>
      <c r="X569"/>
      <c r="Y569"/>
      <c r="Z569" s="1"/>
      <c r="AA569" s="1"/>
      <c r="AB569" s="1"/>
      <c r="AC569" s="1"/>
      <c r="AD569"/>
    </row>
    <row r="570" spans="1:30" x14ac:dyDescent="0.25">
      <c r="A570" s="1"/>
      <c r="B570" s="1"/>
      <c r="C570" s="1"/>
      <c r="D570"/>
      <c r="E570" s="1"/>
      <c r="F570" s="1"/>
      <c r="G570"/>
      <c r="H570"/>
      <c r="I570" s="1"/>
      <c r="J570"/>
      <c r="K570"/>
      <c r="L570"/>
      <c r="M570" s="2"/>
      <c r="N570" s="3"/>
      <c r="O570"/>
      <c r="P570"/>
      <c r="Q570"/>
      <c r="R570"/>
      <c r="S570"/>
      <c r="T570"/>
      <c r="U570" s="1"/>
      <c r="V570"/>
      <c r="W570" s="1"/>
      <c r="X570"/>
      <c r="Y570"/>
      <c r="Z570" s="1"/>
      <c r="AA570" s="1"/>
      <c r="AB570" s="1"/>
      <c r="AC570" s="1"/>
      <c r="AD570"/>
    </row>
    <row r="571" spans="1:30" x14ac:dyDescent="0.25">
      <c r="A571" s="1"/>
      <c r="B571" s="1"/>
      <c r="C571" s="1"/>
      <c r="D571"/>
      <c r="E571" s="1"/>
      <c r="F571" s="1"/>
      <c r="G571"/>
      <c r="H571"/>
      <c r="I571" s="1"/>
      <c r="J571"/>
      <c r="K571"/>
      <c r="L571"/>
      <c r="M571" s="2"/>
      <c r="N571" s="3"/>
      <c r="O571"/>
      <c r="P571"/>
      <c r="Q571"/>
      <c r="R571"/>
      <c r="S571"/>
      <c r="T571"/>
      <c r="U571" s="1"/>
      <c r="V571"/>
      <c r="W571" s="1"/>
      <c r="X571"/>
      <c r="Y571"/>
      <c r="Z571" s="1"/>
      <c r="AA571" s="1"/>
      <c r="AB571" s="1"/>
      <c r="AC571" s="1"/>
      <c r="AD571"/>
    </row>
    <row r="572" spans="1:30" x14ac:dyDescent="0.25">
      <c r="A572" s="1"/>
      <c r="B572" s="1"/>
      <c r="C572" s="1"/>
      <c r="D572"/>
      <c r="E572" s="1"/>
      <c r="F572" s="1"/>
      <c r="G572"/>
      <c r="H572"/>
      <c r="I572" s="1"/>
      <c r="J572"/>
      <c r="K572"/>
      <c r="L572"/>
      <c r="M572" s="2"/>
      <c r="N572" s="3"/>
      <c r="O572"/>
      <c r="P572"/>
      <c r="Q572"/>
      <c r="R572"/>
      <c r="S572"/>
      <c r="T572"/>
      <c r="U572" s="1"/>
      <c r="V572"/>
      <c r="W572" s="1"/>
      <c r="X572"/>
      <c r="Y572"/>
      <c r="Z572" s="1"/>
      <c r="AA572" s="1"/>
      <c r="AB572" s="1"/>
      <c r="AC572" s="1"/>
      <c r="AD572"/>
    </row>
    <row r="573" spans="1:30" x14ac:dyDescent="0.25">
      <c r="A573" s="1"/>
      <c r="B573" s="1"/>
      <c r="C573" s="1"/>
      <c r="D573"/>
      <c r="E573" s="1"/>
      <c r="F573" s="1"/>
      <c r="G573"/>
      <c r="H573"/>
      <c r="I573" s="1"/>
      <c r="J573"/>
      <c r="K573"/>
      <c r="L573"/>
      <c r="M573" s="2"/>
      <c r="N573" s="3"/>
      <c r="O573"/>
      <c r="P573"/>
      <c r="Q573"/>
      <c r="R573"/>
      <c r="S573"/>
      <c r="T573"/>
      <c r="U573" s="1"/>
      <c r="V573"/>
      <c r="W573" s="1"/>
      <c r="X573"/>
      <c r="Y573"/>
      <c r="Z573" s="1"/>
      <c r="AA573" s="1"/>
      <c r="AB573" s="1"/>
      <c r="AC573" s="1"/>
      <c r="AD573"/>
    </row>
    <row r="574" spans="1:30" x14ac:dyDescent="0.25">
      <c r="A574" s="1"/>
      <c r="B574" s="1"/>
      <c r="C574" s="1"/>
      <c r="D574"/>
      <c r="E574" s="1"/>
      <c r="F574" s="1"/>
      <c r="G574"/>
      <c r="H574"/>
      <c r="I574" s="1"/>
      <c r="J574"/>
      <c r="K574"/>
      <c r="L574"/>
      <c r="M574" s="2"/>
      <c r="N574" s="3"/>
      <c r="O574"/>
      <c r="P574"/>
      <c r="Q574"/>
      <c r="R574"/>
      <c r="S574"/>
      <c r="T574"/>
      <c r="U574" s="1"/>
      <c r="V574"/>
      <c r="W574" s="1"/>
      <c r="X574"/>
      <c r="Y574"/>
      <c r="Z574" s="1"/>
      <c r="AA574" s="1"/>
      <c r="AB574" s="1"/>
      <c r="AC574" s="1"/>
      <c r="AD574"/>
    </row>
    <row r="575" spans="1:30" x14ac:dyDescent="0.25">
      <c r="A575" s="1"/>
      <c r="B575" s="1"/>
      <c r="C575" s="1"/>
      <c r="D575"/>
      <c r="E575" s="1"/>
      <c r="F575" s="1"/>
      <c r="G575"/>
      <c r="H575"/>
      <c r="I575" s="1"/>
      <c r="J575"/>
      <c r="K575"/>
      <c r="L575"/>
      <c r="M575" s="2"/>
      <c r="N575" s="3"/>
      <c r="O575"/>
      <c r="P575"/>
      <c r="Q575"/>
      <c r="R575"/>
      <c r="S575"/>
      <c r="T575"/>
      <c r="U575" s="1"/>
      <c r="V575"/>
      <c r="W575" s="1"/>
      <c r="X575"/>
      <c r="Y575"/>
      <c r="Z575" s="1"/>
      <c r="AA575" s="1"/>
      <c r="AB575" s="1"/>
      <c r="AC575" s="1"/>
      <c r="AD575"/>
    </row>
    <row r="576" spans="1:30" x14ac:dyDescent="0.25">
      <c r="A576" s="1"/>
      <c r="B576" s="1"/>
      <c r="C576" s="1"/>
      <c r="D576"/>
      <c r="E576" s="1"/>
      <c r="F576" s="1"/>
      <c r="G576"/>
      <c r="H576"/>
      <c r="I576" s="1"/>
      <c r="J576"/>
      <c r="K576"/>
      <c r="L576"/>
      <c r="M576" s="2"/>
      <c r="N576" s="3"/>
      <c r="O576"/>
      <c r="P576"/>
      <c r="Q576"/>
      <c r="R576"/>
      <c r="S576"/>
      <c r="T576"/>
      <c r="U576" s="1"/>
      <c r="V576"/>
      <c r="W576" s="1"/>
      <c r="X576"/>
      <c r="Y576"/>
      <c r="Z576" s="1"/>
      <c r="AA576" s="1"/>
      <c r="AB576" s="1"/>
      <c r="AC576" s="1"/>
      <c r="AD576"/>
    </row>
    <row r="577" spans="1:30" x14ac:dyDescent="0.25">
      <c r="A577" s="1"/>
      <c r="B577" s="1"/>
      <c r="C577" s="1"/>
      <c r="D577"/>
      <c r="E577" s="1"/>
      <c r="F577" s="1"/>
      <c r="G577"/>
      <c r="H577"/>
      <c r="I577" s="1"/>
      <c r="J577"/>
      <c r="K577"/>
      <c r="L577"/>
      <c r="M577" s="2"/>
      <c r="N577" s="3"/>
      <c r="O577"/>
      <c r="P577"/>
      <c r="Q577"/>
      <c r="R577"/>
      <c r="S577"/>
      <c r="T577"/>
      <c r="U577" s="1"/>
      <c r="V577"/>
      <c r="W577" s="1"/>
      <c r="X577"/>
      <c r="Y577"/>
      <c r="Z577" s="1"/>
      <c r="AA577" s="1"/>
      <c r="AB577" s="1"/>
      <c r="AC577" s="1"/>
      <c r="AD577"/>
    </row>
    <row r="578" spans="1:30" x14ac:dyDescent="0.25">
      <c r="A578" s="1"/>
      <c r="B578" s="1"/>
      <c r="C578" s="1"/>
      <c r="D578"/>
      <c r="E578" s="1"/>
      <c r="F578" s="1"/>
      <c r="G578"/>
      <c r="H578"/>
      <c r="I578" s="1"/>
      <c r="J578"/>
      <c r="K578"/>
      <c r="L578"/>
      <c r="M578" s="2"/>
      <c r="N578" s="3"/>
      <c r="O578"/>
      <c r="P578"/>
      <c r="Q578"/>
      <c r="R578"/>
      <c r="S578"/>
      <c r="T578"/>
      <c r="U578" s="1"/>
      <c r="V578"/>
      <c r="W578" s="1"/>
      <c r="X578"/>
      <c r="Y578"/>
      <c r="Z578" s="1"/>
      <c r="AA578" s="1"/>
      <c r="AB578" s="1"/>
      <c r="AC578" s="1"/>
      <c r="AD578"/>
    </row>
    <row r="579" spans="1:30" x14ac:dyDescent="0.25">
      <c r="A579" s="1"/>
      <c r="B579" s="1"/>
      <c r="C579" s="1"/>
      <c r="D579"/>
      <c r="E579" s="1"/>
      <c r="F579" s="1"/>
      <c r="G579"/>
      <c r="H579"/>
      <c r="I579" s="1"/>
      <c r="J579"/>
      <c r="K579"/>
      <c r="L579"/>
      <c r="M579" s="2"/>
      <c r="N579" s="3"/>
      <c r="O579"/>
      <c r="P579"/>
      <c r="Q579"/>
      <c r="R579"/>
      <c r="S579"/>
      <c r="T579"/>
      <c r="U579" s="1"/>
      <c r="V579"/>
      <c r="W579" s="1"/>
      <c r="X579"/>
      <c r="Y579"/>
      <c r="Z579" s="1"/>
      <c r="AA579" s="1"/>
      <c r="AB579" s="1"/>
      <c r="AC579" s="1"/>
      <c r="AD579"/>
    </row>
    <row r="580" spans="1:30" x14ac:dyDescent="0.25">
      <c r="A580" s="1"/>
      <c r="B580" s="1"/>
      <c r="C580" s="1"/>
      <c r="D580"/>
      <c r="E580" s="1"/>
      <c r="F580" s="1"/>
      <c r="G580"/>
      <c r="H580"/>
      <c r="I580" s="1"/>
      <c r="J580"/>
      <c r="K580"/>
      <c r="L580"/>
      <c r="M580" s="2"/>
      <c r="N580" s="3"/>
      <c r="O580"/>
      <c r="P580"/>
      <c r="Q580"/>
      <c r="R580"/>
      <c r="S580"/>
      <c r="T580"/>
      <c r="U580" s="1"/>
      <c r="V580"/>
      <c r="W580" s="1"/>
      <c r="X580"/>
      <c r="Y580"/>
      <c r="Z580" s="1"/>
      <c r="AA580" s="1"/>
      <c r="AB580" s="1"/>
      <c r="AC580" s="1"/>
      <c r="AD580"/>
    </row>
    <row r="581" spans="1:30" x14ac:dyDescent="0.25">
      <c r="A581" s="1"/>
      <c r="B581" s="1"/>
      <c r="C581" s="1"/>
      <c r="D581"/>
      <c r="E581" s="1"/>
      <c r="F581" s="1"/>
      <c r="G581"/>
      <c r="H581"/>
      <c r="I581" s="1"/>
      <c r="J581"/>
      <c r="K581"/>
      <c r="L581"/>
      <c r="M581" s="2"/>
      <c r="N581" s="3"/>
      <c r="O581"/>
      <c r="P581"/>
      <c r="Q581"/>
      <c r="R581"/>
      <c r="S581"/>
      <c r="T581"/>
      <c r="U581" s="1"/>
      <c r="V581"/>
      <c r="W581" s="1"/>
      <c r="X581"/>
      <c r="Y581"/>
      <c r="Z581" s="1"/>
      <c r="AA581" s="1"/>
      <c r="AB581" s="1"/>
      <c r="AC581" s="1"/>
      <c r="AD581"/>
    </row>
    <row r="582" spans="1:30" x14ac:dyDescent="0.25">
      <c r="A582" s="1"/>
      <c r="B582" s="1"/>
      <c r="C582" s="1"/>
      <c r="D582"/>
      <c r="E582" s="1"/>
      <c r="F582" s="1"/>
      <c r="G582"/>
      <c r="H582"/>
      <c r="I582" s="1"/>
      <c r="J582"/>
      <c r="K582"/>
      <c r="L582"/>
      <c r="M582" s="2"/>
      <c r="N582" s="3"/>
      <c r="O582"/>
      <c r="P582"/>
      <c r="Q582"/>
      <c r="R582"/>
      <c r="S582"/>
      <c r="T582"/>
      <c r="U582" s="1"/>
      <c r="V582"/>
      <c r="W582" s="1"/>
      <c r="X582"/>
      <c r="Y582"/>
      <c r="Z582" s="1"/>
      <c r="AA582" s="1"/>
      <c r="AB582" s="1"/>
      <c r="AC582" s="1"/>
      <c r="AD582"/>
    </row>
    <row r="583" spans="1:30" x14ac:dyDescent="0.25">
      <c r="A583" s="1"/>
      <c r="B583" s="1"/>
      <c r="C583" s="1"/>
      <c r="D583"/>
      <c r="E583" s="1"/>
      <c r="F583" s="1"/>
      <c r="G583"/>
      <c r="H583"/>
      <c r="I583" s="1"/>
      <c r="J583"/>
      <c r="K583"/>
      <c r="L583"/>
      <c r="M583" s="2"/>
      <c r="N583" s="3"/>
      <c r="O583"/>
      <c r="P583"/>
      <c r="Q583"/>
      <c r="R583"/>
      <c r="S583"/>
      <c r="T583"/>
      <c r="U583" s="1"/>
      <c r="V583"/>
      <c r="W583" s="1"/>
      <c r="X583"/>
      <c r="Y583"/>
      <c r="Z583" s="1"/>
      <c r="AA583" s="1"/>
      <c r="AB583" s="1"/>
      <c r="AC583" s="1"/>
      <c r="AD583"/>
    </row>
    <row r="584" spans="1:30" x14ac:dyDescent="0.25">
      <c r="A584" s="1"/>
      <c r="B584" s="1"/>
      <c r="C584" s="1"/>
      <c r="D584"/>
      <c r="E584" s="1"/>
      <c r="F584" s="1"/>
      <c r="G584"/>
      <c r="H584"/>
      <c r="I584" s="1"/>
      <c r="J584"/>
      <c r="K584"/>
      <c r="L584"/>
      <c r="M584" s="2"/>
      <c r="N584" s="3"/>
      <c r="O584"/>
      <c r="P584"/>
      <c r="Q584"/>
      <c r="R584"/>
      <c r="S584"/>
      <c r="T584"/>
      <c r="U584" s="1"/>
      <c r="V584"/>
      <c r="W584" s="1"/>
      <c r="X584"/>
      <c r="Y584"/>
      <c r="Z584" s="1"/>
      <c r="AA584" s="1"/>
      <c r="AB584" s="1"/>
      <c r="AC584" s="1"/>
      <c r="AD584"/>
    </row>
    <row r="585" spans="1:30" x14ac:dyDescent="0.25">
      <c r="A585" s="1"/>
      <c r="B585" s="1"/>
      <c r="C585" s="1"/>
      <c r="D585"/>
      <c r="E585" s="1"/>
      <c r="F585" s="1"/>
      <c r="G585"/>
      <c r="H585"/>
      <c r="I585" s="1"/>
      <c r="J585"/>
      <c r="K585"/>
      <c r="L585"/>
      <c r="M585" s="2"/>
      <c r="N585" s="3"/>
      <c r="O585"/>
      <c r="P585"/>
      <c r="Q585"/>
      <c r="R585"/>
      <c r="S585"/>
      <c r="T585"/>
      <c r="U585" s="1"/>
      <c r="V585"/>
      <c r="W585" s="1"/>
      <c r="X585"/>
      <c r="Y585"/>
      <c r="Z585" s="1"/>
      <c r="AA585" s="1"/>
      <c r="AB585" s="1"/>
      <c r="AC585" s="1"/>
      <c r="AD585"/>
    </row>
    <row r="586" spans="1:30" x14ac:dyDescent="0.25">
      <c r="A586" s="1"/>
      <c r="B586" s="1"/>
      <c r="C586" s="1"/>
      <c r="D586"/>
      <c r="E586" s="1"/>
      <c r="F586" s="1"/>
      <c r="G586"/>
      <c r="H586"/>
      <c r="I586" s="1"/>
      <c r="J586"/>
      <c r="K586"/>
      <c r="L586"/>
      <c r="M586" s="2"/>
      <c r="N586" s="3"/>
      <c r="O586"/>
      <c r="P586"/>
      <c r="Q586"/>
      <c r="R586"/>
      <c r="S586"/>
      <c r="T586"/>
      <c r="U586" s="1"/>
      <c r="V586"/>
      <c r="W586" s="1"/>
      <c r="X586"/>
      <c r="Y586"/>
      <c r="Z586" s="1"/>
      <c r="AA586" s="1"/>
      <c r="AB586" s="1"/>
      <c r="AC586" s="1"/>
      <c r="AD586"/>
    </row>
    <row r="587" spans="1:30" x14ac:dyDescent="0.25">
      <c r="A587" s="1"/>
      <c r="B587" s="1"/>
      <c r="C587" s="1"/>
      <c r="D587"/>
      <c r="E587" s="1"/>
      <c r="F587" s="1"/>
      <c r="G587"/>
      <c r="H587"/>
      <c r="I587" s="1"/>
      <c r="J587"/>
      <c r="K587"/>
      <c r="L587"/>
      <c r="M587" s="2"/>
      <c r="N587" s="3"/>
      <c r="O587"/>
      <c r="P587"/>
      <c r="Q587"/>
      <c r="R587"/>
      <c r="S587"/>
      <c r="T587"/>
      <c r="U587" s="1"/>
      <c r="V587"/>
      <c r="W587" s="1"/>
      <c r="X587"/>
      <c r="Y587"/>
      <c r="Z587" s="1"/>
      <c r="AA587" s="1"/>
      <c r="AB587" s="1"/>
      <c r="AC587" s="1"/>
      <c r="AD587"/>
    </row>
    <row r="588" spans="1:30" x14ac:dyDescent="0.25">
      <c r="A588" s="1"/>
      <c r="B588" s="1"/>
      <c r="C588" s="1"/>
      <c r="D588"/>
      <c r="E588" s="1"/>
      <c r="F588" s="1"/>
      <c r="G588"/>
      <c r="H588"/>
      <c r="I588" s="1"/>
      <c r="J588"/>
      <c r="K588"/>
      <c r="L588"/>
      <c r="M588" s="2"/>
      <c r="N588" s="3"/>
      <c r="O588"/>
      <c r="P588"/>
      <c r="Q588"/>
      <c r="R588"/>
      <c r="S588"/>
      <c r="T588"/>
      <c r="U588" s="1"/>
      <c r="V588"/>
      <c r="W588" s="1"/>
      <c r="X588"/>
      <c r="Y588"/>
      <c r="Z588" s="1"/>
      <c r="AA588" s="1"/>
      <c r="AB588" s="1"/>
      <c r="AC588" s="1"/>
      <c r="AD588"/>
    </row>
    <row r="589" spans="1:30" x14ac:dyDescent="0.25">
      <c r="A589" s="1"/>
      <c r="B589" s="1"/>
      <c r="C589" s="1"/>
      <c r="D589"/>
      <c r="E589" s="1"/>
      <c r="F589" s="1"/>
      <c r="G589"/>
      <c r="H589"/>
      <c r="I589" s="1"/>
      <c r="J589"/>
      <c r="K589"/>
      <c r="L589"/>
      <c r="M589" s="2"/>
      <c r="N589" s="3"/>
      <c r="O589"/>
      <c r="P589"/>
      <c r="Q589"/>
      <c r="R589"/>
      <c r="S589"/>
      <c r="T589"/>
      <c r="U589" s="1"/>
      <c r="V589"/>
      <c r="W589" s="1"/>
      <c r="X589"/>
      <c r="Y589"/>
      <c r="Z589" s="1"/>
      <c r="AA589" s="1"/>
      <c r="AB589" s="1"/>
      <c r="AC589" s="1"/>
      <c r="AD589"/>
    </row>
    <row r="590" spans="1:30" x14ac:dyDescent="0.25">
      <c r="A590" s="1"/>
      <c r="B590" s="1"/>
      <c r="C590" s="1"/>
      <c r="D590"/>
      <c r="E590" s="1"/>
      <c r="F590" s="1"/>
      <c r="G590"/>
      <c r="H590"/>
      <c r="I590" s="1"/>
      <c r="J590"/>
      <c r="K590"/>
      <c r="L590"/>
      <c r="M590" s="2"/>
      <c r="N590" s="3"/>
      <c r="O590"/>
      <c r="P590"/>
      <c r="Q590"/>
      <c r="R590"/>
      <c r="S590"/>
      <c r="T590"/>
      <c r="U590" s="1"/>
      <c r="V590"/>
      <c r="W590" s="1"/>
      <c r="X590"/>
      <c r="Y590"/>
      <c r="Z590" s="1"/>
      <c r="AA590" s="1"/>
      <c r="AB590" s="1"/>
      <c r="AC590" s="1"/>
      <c r="AD590"/>
    </row>
    <row r="591" spans="1:30" x14ac:dyDescent="0.25">
      <c r="A591" s="1"/>
      <c r="B591" s="1"/>
      <c r="C591" s="1"/>
      <c r="D591"/>
      <c r="E591" s="1"/>
      <c r="F591" s="1"/>
      <c r="G591"/>
      <c r="H591"/>
      <c r="I591" s="1"/>
      <c r="J591"/>
      <c r="K591"/>
      <c r="L591"/>
      <c r="M591" s="2"/>
      <c r="N591" s="3"/>
      <c r="O591"/>
      <c r="P591"/>
      <c r="Q591"/>
      <c r="R591"/>
      <c r="S591"/>
      <c r="T591"/>
      <c r="U591" s="1"/>
      <c r="V591"/>
      <c r="W591" s="1"/>
      <c r="X591"/>
      <c r="Y591"/>
      <c r="Z591" s="1"/>
      <c r="AA591" s="1"/>
      <c r="AB591" s="1"/>
      <c r="AC591" s="1"/>
      <c r="AD591"/>
    </row>
    <row r="592" spans="1:30" x14ac:dyDescent="0.25">
      <c r="A592" s="1"/>
      <c r="B592" s="1"/>
      <c r="C592" s="1"/>
      <c r="D592"/>
      <c r="E592" s="1"/>
      <c r="F592" s="1"/>
      <c r="G592"/>
      <c r="H592"/>
      <c r="I592" s="1"/>
      <c r="J592"/>
      <c r="K592"/>
      <c r="L592"/>
      <c r="M592" s="2"/>
      <c r="N592" s="3"/>
      <c r="O592"/>
      <c r="P592"/>
      <c r="Q592"/>
      <c r="R592"/>
      <c r="S592"/>
      <c r="T592"/>
      <c r="U592" s="1"/>
      <c r="V592"/>
      <c r="W592" s="1"/>
      <c r="X592"/>
      <c r="Y592"/>
      <c r="Z592" s="1"/>
      <c r="AA592" s="1"/>
      <c r="AB592" s="1"/>
      <c r="AC592" s="1"/>
      <c r="AD592"/>
    </row>
    <row r="593" spans="1:30" x14ac:dyDescent="0.25">
      <c r="A593" s="1"/>
      <c r="B593" s="1"/>
      <c r="C593" s="1"/>
      <c r="D593"/>
      <c r="E593" s="1"/>
      <c r="F593" s="1"/>
      <c r="G593"/>
      <c r="H593"/>
      <c r="I593" s="1"/>
      <c r="J593"/>
      <c r="K593"/>
      <c r="L593"/>
      <c r="M593" s="2"/>
      <c r="N593" s="3"/>
      <c r="O593"/>
      <c r="P593"/>
      <c r="Q593"/>
      <c r="R593"/>
      <c r="S593"/>
      <c r="T593"/>
      <c r="U593" s="1"/>
      <c r="V593"/>
      <c r="W593" s="1"/>
      <c r="X593"/>
      <c r="Y593"/>
      <c r="Z593" s="1"/>
      <c r="AA593" s="1"/>
      <c r="AB593" s="1"/>
      <c r="AC593" s="1"/>
      <c r="AD593"/>
    </row>
    <row r="594" spans="1:30" x14ac:dyDescent="0.25">
      <c r="A594" s="1"/>
      <c r="B594" s="1"/>
      <c r="C594" s="1"/>
      <c r="D594"/>
      <c r="E594" s="1"/>
      <c r="F594" s="1"/>
      <c r="G594"/>
      <c r="H594"/>
      <c r="I594" s="1"/>
      <c r="J594"/>
      <c r="K594"/>
      <c r="L594"/>
      <c r="M594" s="2"/>
      <c r="N594" s="3"/>
      <c r="O594"/>
      <c r="P594"/>
      <c r="Q594"/>
      <c r="R594"/>
      <c r="S594"/>
      <c r="T594"/>
      <c r="U594" s="1"/>
      <c r="V594"/>
      <c r="W594" s="1"/>
      <c r="X594"/>
      <c r="Y594"/>
      <c r="Z594" s="1"/>
      <c r="AA594" s="1"/>
      <c r="AB594" s="1"/>
      <c r="AC594" s="1"/>
      <c r="AD594"/>
    </row>
    <row r="595" spans="1:30" x14ac:dyDescent="0.25">
      <c r="A595" s="1"/>
      <c r="B595" s="1"/>
      <c r="C595" s="1"/>
      <c r="D595"/>
      <c r="E595" s="1"/>
      <c r="F595" s="1"/>
      <c r="G595"/>
      <c r="H595"/>
      <c r="I595" s="1"/>
      <c r="J595"/>
      <c r="K595"/>
      <c r="L595"/>
      <c r="M595" s="2"/>
      <c r="N595" s="3"/>
      <c r="O595"/>
      <c r="P595"/>
      <c r="Q595"/>
      <c r="R595"/>
      <c r="S595"/>
      <c r="T595"/>
      <c r="U595" s="1"/>
      <c r="V595"/>
      <c r="W595" s="1"/>
      <c r="X595"/>
      <c r="Y595"/>
      <c r="Z595" s="1"/>
      <c r="AA595" s="1"/>
      <c r="AB595" s="1"/>
      <c r="AC595" s="1"/>
      <c r="AD595"/>
    </row>
    <row r="596" spans="1:30" x14ac:dyDescent="0.25">
      <c r="A596" s="1"/>
      <c r="B596" s="1"/>
      <c r="C596" s="1"/>
      <c r="D596"/>
      <c r="E596" s="1"/>
      <c r="F596" s="1"/>
      <c r="G596"/>
      <c r="H596"/>
      <c r="I596" s="1"/>
      <c r="J596"/>
      <c r="K596"/>
      <c r="L596"/>
      <c r="M596" s="2"/>
      <c r="N596" s="3"/>
      <c r="O596"/>
      <c r="P596"/>
      <c r="Q596"/>
      <c r="R596"/>
      <c r="S596"/>
      <c r="T596"/>
      <c r="U596" s="1"/>
      <c r="V596"/>
      <c r="W596" s="1"/>
      <c r="X596"/>
      <c r="Y596"/>
      <c r="Z596" s="1"/>
      <c r="AA596" s="1"/>
      <c r="AB596" s="1"/>
      <c r="AC596" s="1"/>
      <c r="AD596"/>
    </row>
    <row r="597" spans="1:30" x14ac:dyDescent="0.25">
      <c r="A597" s="1"/>
      <c r="B597" s="1"/>
      <c r="C597" s="1"/>
      <c r="D597"/>
      <c r="E597" s="1"/>
      <c r="F597" s="1"/>
      <c r="G597"/>
      <c r="H597"/>
      <c r="I597" s="1"/>
      <c r="J597"/>
      <c r="K597"/>
      <c r="L597"/>
      <c r="M597" s="2"/>
      <c r="N597" s="3"/>
      <c r="O597"/>
      <c r="P597"/>
      <c r="Q597"/>
      <c r="R597"/>
      <c r="S597"/>
      <c r="T597"/>
      <c r="U597" s="1"/>
      <c r="V597"/>
      <c r="W597" s="1"/>
      <c r="X597"/>
      <c r="Y597"/>
      <c r="Z597" s="1"/>
      <c r="AA597" s="1"/>
      <c r="AB597" s="1"/>
      <c r="AC597" s="1"/>
      <c r="AD597"/>
    </row>
    <row r="598" spans="1:30" x14ac:dyDescent="0.25">
      <c r="A598" s="1"/>
      <c r="B598" s="1"/>
      <c r="C598" s="1"/>
      <c r="D598"/>
      <c r="E598" s="1"/>
      <c r="F598" s="1"/>
      <c r="G598"/>
      <c r="H598"/>
      <c r="I598" s="1"/>
      <c r="J598"/>
      <c r="K598"/>
      <c r="L598"/>
      <c r="M598" s="2"/>
      <c r="N598" s="3"/>
      <c r="O598"/>
      <c r="P598"/>
      <c r="Q598"/>
      <c r="R598"/>
      <c r="S598"/>
      <c r="T598"/>
      <c r="U598" s="1"/>
      <c r="V598"/>
      <c r="W598" s="1"/>
      <c r="X598"/>
      <c r="Y598"/>
      <c r="Z598" s="1"/>
      <c r="AA598" s="1"/>
      <c r="AB598" s="1"/>
      <c r="AC598" s="1"/>
      <c r="AD598"/>
    </row>
    <row r="599" spans="1:30" x14ac:dyDescent="0.25">
      <c r="A599" s="1"/>
      <c r="B599" s="1"/>
      <c r="C599" s="1"/>
      <c r="D599"/>
      <c r="E599" s="1"/>
      <c r="F599" s="1"/>
      <c r="G599"/>
      <c r="H599"/>
      <c r="I599" s="1"/>
      <c r="J599"/>
      <c r="K599"/>
      <c r="L599"/>
      <c r="M599" s="2"/>
      <c r="N599" s="3"/>
      <c r="O599"/>
      <c r="P599"/>
      <c r="Q599"/>
      <c r="R599"/>
      <c r="S599"/>
      <c r="T599"/>
      <c r="U599" s="1"/>
      <c r="V599"/>
      <c r="W599" s="1"/>
      <c r="X599"/>
      <c r="Y599"/>
      <c r="Z599" s="1"/>
      <c r="AA599" s="1"/>
      <c r="AB599" s="1"/>
      <c r="AC599" s="1"/>
      <c r="AD599"/>
    </row>
    <row r="600" spans="1:30" x14ac:dyDescent="0.25">
      <c r="A600" s="1"/>
      <c r="B600" s="1"/>
      <c r="C600" s="1"/>
      <c r="D600"/>
      <c r="E600" s="1"/>
      <c r="F600" s="1"/>
      <c r="G600"/>
      <c r="H600"/>
      <c r="I600" s="1"/>
      <c r="J600"/>
      <c r="K600"/>
      <c r="L600"/>
      <c r="M600" s="2"/>
      <c r="N600" s="3"/>
      <c r="O600"/>
      <c r="P600"/>
      <c r="Q600"/>
      <c r="R600"/>
      <c r="S600"/>
      <c r="T600"/>
      <c r="U600" s="1"/>
      <c r="V600"/>
      <c r="W600" s="1"/>
      <c r="X600"/>
      <c r="Y600"/>
      <c r="Z600" s="1"/>
      <c r="AA600" s="1"/>
      <c r="AB600" s="1"/>
      <c r="AC600" s="1"/>
      <c r="AD600"/>
    </row>
    <row r="601" spans="1:30" x14ac:dyDescent="0.25">
      <c r="A601" s="1"/>
      <c r="B601" s="1"/>
      <c r="C601" s="1"/>
      <c r="D601"/>
      <c r="E601" s="1"/>
      <c r="F601" s="1"/>
      <c r="G601"/>
      <c r="H601"/>
      <c r="I601" s="1"/>
      <c r="J601"/>
      <c r="K601"/>
      <c r="L601"/>
      <c r="M601" s="2"/>
      <c r="N601" s="3"/>
      <c r="O601"/>
      <c r="P601"/>
      <c r="Q601"/>
      <c r="R601"/>
      <c r="S601"/>
      <c r="T601"/>
      <c r="U601" s="1"/>
      <c r="V601"/>
      <c r="W601" s="1"/>
      <c r="X601"/>
      <c r="Y601"/>
      <c r="Z601" s="1"/>
      <c r="AA601" s="1"/>
      <c r="AB601" s="1"/>
      <c r="AC601" s="1"/>
      <c r="AD601"/>
    </row>
    <row r="602" spans="1:30" x14ac:dyDescent="0.25">
      <c r="A602" s="1"/>
      <c r="B602" s="1"/>
      <c r="C602" s="1"/>
      <c r="D602"/>
      <c r="E602" s="1"/>
      <c r="F602" s="1"/>
      <c r="G602"/>
      <c r="H602"/>
      <c r="I602" s="1"/>
      <c r="J602"/>
      <c r="K602"/>
      <c r="L602"/>
      <c r="M602" s="2"/>
      <c r="N602" s="3"/>
      <c r="O602"/>
      <c r="P602"/>
      <c r="Q602"/>
      <c r="R602"/>
      <c r="S602"/>
      <c r="T602"/>
      <c r="U602" s="1"/>
      <c r="V602"/>
      <c r="W602" s="1"/>
      <c r="X602"/>
      <c r="Y602"/>
      <c r="Z602" s="1"/>
      <c r="AA602" s="1"/>
      <c r="AB602" s="1"/>
      <c r="AC602" s="1"/>
      <c r="AD602"/>
    </row>
    <row r="603" spans="1:30" x14ac:dyDescent="0.25">
      <c r="A603" s="1"/>
      <c r="B603" s="1"/>
      <c r="C603" s="1"/>
      <c r="D603"/>
      <c r="E603" s="1"/>
      <c r="F603" s="1"/>
      <c r="G603"/>
      <c r="H603"/>
      <c r="I603" s="1"/>
      <c r="J603"/>
      <c r="K603"/>
      <c r="L603"/>
      <c r="M603" s="2"/>
      <c r="N603" s="3"/>
      <c r="O603"/>
      <c r="P603"/>
      <c r="Q603"/>
      <c r="R603"/>
      <c r="S603"/>
      <c r="T603"/>
      <c r="U603" s="1"/>
      <c r="V603"/>
      <c r="W603" s="1"/>
      <c r="X603"/>
      <c r="Y603"/>
      <c r="Z603" s="1"/>
      <c r="AA603" s="1"/>
      <c r="AB603" s="1"/>
      <c r="AC603" s="1"/>
      <c r="AD603"/>
    </row>
    <row r="604" spans="1:30" x14ac:dyDescent="0.25">
      <c r="A604" s="1"/>
      <c r="B604" s="1"/>
      <c r="C604" s="1"/>
      <c r="D604"/>
      <c r="E604" s="1"/>
      <c r="F604" s="1"/>
      <c r="G604"/>
      <c r="H604"/>
      <c r="I604" s="1"/>
      <c r="J604"/>
      <c r="K604"/>
      <c r="L604"/>
      <c r="M604" s="2"/>
      <c r="N604" s="3"/>
      <c r="O604"/>
      <c r="P604"/>
      <c r="Q604"/>
      <c r="R604"/>
      <c r="S604"/>
      <c r="T604"/>
      <c r="U604" s="1"/>
      <c r="V604"/>
      <c r="W604" s="1"/>
      <c r="X604"/>
      <c r="Y604"/>
      <c r="Z604" s="1"/>
      <c r="AA604" s="1"/>
      <c r="AB604" s="1"/>
      <c r="AC604" s="1"/>
      <c r="AD604"/>
    </row>
    <row r="605" spans="1:30" x14ac:dyDescent="0.25">
      <c r="A605" s="1"/>
      <c r="B605" s="1"/>
      <c r="C605" s="1"/>
      <c r="D605"/>
      <c r="E605" s="1"/>
      <c r="F605" s="1"/>
      <c r="G605"/>
      <c r="H605"/>
      <c r="I605" s="1"/>
      <c r="J605"/>
      <c r="K605"/>
      <c r="L605"/>
      <c r="M605" s="2"/>
      <c r="N605" s="3"/>
      <c r="O605"/>
      <c r="P605"/>
      <c r="Q605"/>
      <c r="R605"/>
      <c r="S605"/>
      <c r="T605"/>
      <c r="U605" s="1"/>
      <c r="V605"/>
      <c r="W605" s="1"/>
      <c r="X605"/>
      <c r="Y605"/>
      <c r="Z605" s="1"/>
      <c r="AA605" s="1"/>
      <c r="AB605" s="1"/>
      <c r="AC605" s="1"/>
      <c r="AD605"/>
    </row>
    <row r="606" spans="1:30" x14ac:dyDescent="0.25">
      <c r="A606" s="1"/>
      <c r="B606" s="1"/>
      <c r="C606" s="1"/>
      <c r="D606"/>
      <c r="E606" s="1"/>
      <c r="F606" s="1"/>
      <c r="G606"/>
      <c r="H606"/>
      <c r="I606" s="1"/>
      <c r="J606"/>
      <c r="K606"/>
      <c r="L606"/>
      <c r="M606" s="2"/>
      <c r="N606" s="3"/>
      <c r="O606"/>
      <c r="P606"/>
      <c r="Q606"/>
      <c r="R606"/>
      <c r="S606"/>
      <c r="T606"/>
      <c r="U606" s="1"/>
      <c r="V606"/>
      <c r="W606" s="1"/>
      <c r="X606"/>
      <c r="Y606"/>
      <c r="Z606" s="1"/>
      <c r="AA606" s="1"/>
      <c r="AB606" s="1"/>
      <c r="AC606" s="1"/>
      <c r="AD606"/>
    </row>
    <row r="607" spans="1:30" x14ac:dyDescent="0.25">
      <c r="A607" s="1"/>
      <c r="B607" s="1"/>
      <c r="C607" s="1"/>
      <c r="D607"/>
      <c r="E607" s="1"/>
      <c r="F607" s="1"/>
      <c r="G607"/>
      <c r="H607"/>
      <c r="I607" s="1"/>
      <c r="J607"/>
      <c r="K607"/>
      <c r="L607"/>
      <c r="M607" s="2"/>
      <c r="N607" s="3"/>
      <c r="O607"/>
      <c r="P607"/>
      <c r="Q607"/>
      <c r="R607"/>
      <c r="S607"/>
      <c r="T607"/>
      <c r="U607" s="1"/>
      <c r="V607"/>
      <c r="W607" s="1"/>
      <c r="X607"/>
      <c r="Y607"/>
      <c r="Z607" s="1"/>
      <c r="AA607" s="1"/>
      <c r="AB607" s="1"/>
      <c r="AC607" s="1"/>
      <c r="AD607"/>
    </row>
    <row r="608" spans="1:30" x14ac:dyDescent="0.25">
      <c r="A608" s="1"/>
      <c r="B608" s="1"/>
      <c r="C608" s="1"/>
      <c r="D608"/>
      <c r="E608" s="1"/>
      <c r="F608" s="1"/>
      <c r="G608"/>
      <c r="H608"/>
      <c r="I608" s="1"/>
      <c r="J608"/>
      <c r="K608"/>
      <c r="L608"/>
      <c r="M608" s="2"/>
      <c r="N608" s="3"/>
      <c r="O608"/>
      <c r="P608"/>
      <c r="Q608"/>
      <c r="R608"/>
      <c r="S608"/>
      <c r="T608"/>
      <c r="U608" s="1"/>
      <c r="V608"/>
      <c r="W608" s="1"/>
      <c r="X608"/>
      <c r="Y608"/>
      <c r="Z608" s="1"/>
      <c r="AA608" s="1"/>
      <c r="AB608" s="1"/>
      <c r="AC608" s="1"/>
      <c r="AD608"/>
    </row>
    <row r="609" spans="1:30" x14ac:dyDescent="0.25">
      <c r="A609" s="1"/>
      <c r="B609" s="1"/>
      <c r="C609" s="1"/>
      <c r="D609"/>
      <c r="E609" s="1"/>
      <c r="F609" s="1"/>
      <c r="G609"/>
      <c r="H609"/>
      <c r="I609" s="1"/>
      <c r="J609"/>
      <c r="K609"/>
      <c r="L609"/>
      <c r="M609" s="2"/>
      <c r="N609" s="3"/>
      <c r="O609"/>
      <c r="P609"/>
      <c r="Q609"/>
      <c r="R609"/>
      <c r="S609"/>
      <c r="T609"/>
      <c r="U609" s="1"/>
      <c r="V609"/>
      <c r="W609" s="1"/>
      <c r="X609"/>
      <c r="Y609"/>
      <c r="Z609" s="1"/>
      <c r="AA609" s="1"/>
      <c r="AB609" s="1"/>
      <c r="AC609" s="1"/>
      <c r="AD609"/>
    </row>
    <row r="610" spans="1:30" x14ac:dyDescent="0.25">
      <c r="A610" s="1"/>
      <c r="B610" s="1"/>
      <c r="C610" s="1"/>
      <c r="D610"/>
      <c r="E610" s="1"/>
      <c r="F610" s="1"/>
      <c r="G610"/>
      <c r="H610"/>
      <c r="I610" s="1"/>
      <c r="J610"/>
      <c r="K610"/>
      <c r="L610"/>
      <c r="M610" s="2"/>
      <c r="N610" s="3"/>
      <c r="O610"/>
      <c r="P610"/>
      <c r="Q610"/>
      <c r="R610"/>
      <c r="S610"/>
      <c r="T610"/>
      <c r="U610" s="1"/>
      <c r="V610"/>
      <c r="W610" s="1"/>
      <c r="X610"/>
      <c r="Y610"/>
      <c r="Z610" s="1"/>
      <c r="AA610" s="1"/>
      <c r="AB610" s="1"/>
      <c r="AC610" s="1"/>
      <c r="AD610"/>
    </row>
    <row r="611" spans="1:30" x14ac:dyDescent="0.25">
      <c r="A611" s="1"/>
      <c r="B611" s="1"/>
      <c r="C611" s="1"/>
      <c r="D611"/>
      <c r="E611" s="1"/>
      <c r="F611" s="1"/>
      <c r="G611"/>
      <c r="H611"/>
      <c r="I611" s="1"/>
      <c r="J611"/>
      <c r="K611"/>
      <c r="L611"/>
      <c r="M611" s="2"/>
      <c r="N611" s="3"/>
      <c r="O611"/>
      <c r="P611"/>
      <c r="Q611"/>
      <c r="R611"/>
      <c r="S611"/>
      <c r="T611"/>
      <c r="U611" s="1"/>
      <c r="V611"/>
      <c r="W611" s="1"/>
      <c r="X611"/>
      <c r="Y611"/>
      <c r="Z611" s="1"/>
      <c r="AA611" s="1"/>
      <c r="AB611" s="1"/>
      <c r="AC611" s="1"/>
      <c r="AD611"/>
    </row>
    <row r="612" spans="1:30" x14ac:dyDescent="0.25">
      <c r="A612" s="1"/>
      <c r="B612" s="1"/>
      <c r="C612" s="1"/>
      <c r="D612"/>
      <c r="E612" s="1"/>
      <c r="F612" s="1"/>
      <c r="G612"/>
      <c r="H612"/>
      <c r="I612" s="1"/>
      <c r="J612"/>
      <c r="K612"/>
      <c r="L612"/>
      <c r="M612" s="2"/>
      <c r="N612" s="3"/>
      <c r="O612"/>
      <c r="P612"/>
      <c r="Q612"/>
      <c r="R612"/>
      <c r="S612"/>
      <c r="T612"/>
      <c r="U612" s="1"/>
      <c r="V612"/>
      <c r="W612" s="1"/>
      <c r="X612"/>
      <c r="Y612"/>
      <c r="Z612" s="1"/>
      <c r="AA612" s="1"/>
      <c r="AB612" s="1"/>
      <c r="AC612" s="1"/>
      <c r="AD612"/>
    </row>
    <row r="613" spans="1:30" x14ac:dyDescent="0.25">
      <c r="A613" s="1"/>
      <c r="B613" s="1"/>
      <c r="C613" s="1"/>
      <c r="D613"/>
      <c r="E613" s="1"/>
      <c r="F613" s="1"/>
      <c r="G613"/>
      <c r="H613"/>
      <c r="I613" s="1"/>
      <c r="J613"/>
      <c r="K613"/>
      <c r="L613"/>
      <c r="M613" s="2"/>
      <c r="N613" s="3"/>
      <c r="O613"/>
      <c r="P613"/>
      <c r="Q613"/>
      <c r="R613"/>
      <c r="S613"/>
      <c r="T613"/>
      <c r="U613" s="1"/>
      <c r="V613"/>
      <c r="W613" s="1"/>
      <c r="X613"/>
      <c r="Y613"/>
      <c r="Z613" s="1"/>
      <c r="AA613" s="1"/>
      <c r="AB613" s="1"/>
      <c r="AC613" s="1"/>
      <c r="AD613"/>
    </row>
    <row r="614" spans="1:30" x14ac:dyDescent="0.25">
      <c r="A614" s="1"/>
      <c r="B614" s="1"/>
      <c r="C614" s="1"/>
      <c r="D614"/>
      <c r="E614" s="1"/>
      <c r="F614" s="1"/>
      <c r="G614"/>
      <c r="H614"/>
      <c r="I614" s="1"/>
      <c r="J614"/>
      <c r="K614"/>
      <c r="L614"/>
      <c r="M614" s="2"/>
      <c r="N614" s="3"/>
      <c r="O614"/>
      <c r="P614"/>
      <c r="Q614"/>
      <c r="R614"/>
      <c r="S614"/>
      <c r="T614"/>
      <c r="U614" s="1"/>
      <c r="V614"/>
      <c r="W614" s="1"/>
      <c r="X614"/>
      <c r="Y614"/>
      <c r="Z614" s="1"/>
      <c r="AA614" s="1"/>
      <c r="AB614" s="1"/>
      <c r="AC614" s="1"/>
      <c r="AD614"/>
    </row>
    <row r="615" spans="1:30" x14ac:dyDescent="0.25">
      <c r="A615" s="1"/>
      <c r="B615" s="1"/>
      <c r="C615" s="1"/>
      <c r="D615"/>
      <c r="E615" s="1"/>
      <c r="F615" s="1"/>
      <c r="G615"/>
      <c r="H615"/>
      <c r="I615" s="1"/>
      <c r="J615"/>
      <c r="K615"/>
      <c r="L615"/>
      <c r="M615" s="2"/>
      <c r="N615" s="3"/>
      <c r="O615"/>
      <c r="P615"/>
      <c r="Q615"/>
      <c r="R615"/>
      <c r="S615"/>
      <c r="T615"/>
      <c r="U615" s="1"/>
      <c r="V615"/>
      <c r="W615" s="1"/>
      <c r="X615"/>
      <c r="Y615"/>
      <c r="Z615" s="1"/>
      <c r="AA615" s="1"/>
      <c r="AB615" s="1"/>
      <c r="AC615" s="1"/>
      <c r="AD615"/>
    </row>
    <row r="616" spans="1:30" x14ac:dyDescent="0.25">
      <c r="A616" s="1"/>
      <c r="B616" s="1"/>
      <c r="C616" s="1"/>
      <c r="D616"/>
      <c r="E616" s="1"/>
      <c r="F616" s="1"/>
      <c r="G616"/>
      <c r="H616"/>
      <c r="I616" s="1"/>
      <c r="J616"/>
      <c r="K616"/>
      <c r="L616"/>
      <c r="M616" s="2"/>
      <c r="N616" s="3"/>
      <c r="O616"/>
      <c r="P616"/>
      <c r="Q616"/>
      <c r="R616"/>
      <c r="S616"/>
      <c r="T616"/>
      <c r="U616" s="1"/>
      <c r="V616"/>
      <c r="W616" s="1"/>
      <c r="X616"/>
      <c r="Y616"/>
      <c r="Z616" s="1"/>
      <c r="AA616" s="1"/>
      <c r="AB616" s="1"/>
      <c r="AC616" s="1"/>
      <c r="AD616"/>
    </row>
    <row r="617" spans="1:30" x14ac:dyDescent="0.25">
      <c r="A617" s="1"/>
      <c r="B617" s="1"/>
      <c r="C617" s="1"/>
      <c r="D617"/>
      <c r="E617" s="1"/>
      <c r="F617" s="1"/>
      <c r="G617"/>
      <c r="H617"/>
      <c r="I617" s="1"/>
      <c r="J617"/>
      <c r="K617"/>
      <c r="L617"/>
      <c r="M617" s="2"/>
      <c r="N617" s="3"/>
      <c r="O617"/>
      <c r="P617"/>
      <c r="Q617"/>
      <c r="R617"/>
      <c r="S617"/>
      <c r="T617"/>
      <c r="U617" s="1"/>
      <c r="V617"/>
      <c r="W617" s="1"/>
      <c r="X617"/>
      <c r="Y617"/>
      <c r="Z617" s="1"/>
      <c r="AA617" s="1"/>
      <c r="AB617" s="1"/>
      <c r="AC617" s="1"/>
      <c r="AD617"/>
    </row>
    <row r="618" spans="1:30" x14ac:dyDescent="0.25">
      <c r="A618" s="1"/>
      <c r="B618" s="1"/>
      <c r="C618" s="1"/>
      <c r="D618"/>
      <c r="E618" s="1"/>
      <c r="F618" s="1"/>
      <c r="G618"/>
      <c r="H618"/>
      <c r="I618" s="1"/>
      <c r="J618"/>
      <c r="K618"/>
      <c r="L618"/>
      <c r="M618" s="2"/>
      <c r="N618" s="3"/>
      <c r="O618"/>
      <c r="P618"/>
      <c r="Q618"/>
      <c r="R618"/>
      <c r="S618"/>
      <c r="T618"/>
      <c r="U618" s="1"/>
      <c r="V618"/>
      <c r="W618" s="1"/>
      <c r="X618"/>
      <c r="Y618"/>
      <c r="Z618" s="1"/>
      <c r="AA618" s="1"/>
      <c r="AB618" s="1"/>
      <c r="AC618" s="1"/>
      <c r="AD618"/>
    </row>
    <row r="619" spans="1:30" x14ac:dyDescent="0.25">
      <c r="A619" s="1"/>
      <c r="B619" s="1"/>
      <c r="C619" s="1"/>
      <c r="D619"/>
      <c r="E619" s="1"/>
      <c r="F619" s="1"/>
      <c r="G619"/>
      <c r="H619"/>
      <c r="I619" s="1"/>
      <c r="J619"/>
      <c r="K619"/>
      <c r="L619"/>
      <c r="M619" s="2"/>
      <c r="N619" s="3"/>
      <c r="O619"/>
      <c r="P619"/>
      <c r="Q619"/>
      <c r="R619"/>
      <c r="S619"/>
      <c r="T619"/>
      <c r="U619" s="1"/>
      <c r="V619"/>
      <c r="W619" s="1"/>
      <c r="X619"/>
      <c r="Y619"/>
      <c r="Z619" s="1"/>
      <c r="AA619" s="1"/>
      <c r="AB619" s="1"/>
      <c r="AC619" s="1"/>
      <c r="AD619"/>
    </row>
    <row r="620" spans="1:30" x14ac:dyDescent="0.25">
      <c r="A620" s="1"/>
      <c r="B620" s="1"/>
      <c r="C620" s="1"/>
      <c r="D620"/>
      <c r="E620" s="1"/>
      <c r="F620" s="1"/>
      <c r="G620"/>
      <c r="H620"/>
      <c r="I620" s="1"/>
      <c r="J620"/>
      <c r="K620"/>
      <c r="L620"/>
      <c r="M620" s="2"/>
      <c r="N620" s="3"/>
      <c r="O620"/>
      <c r="P620"/>
      <c r="Q620"/>
      <c r="R620"/>
      <c r="S620"/>
      <c r="T620"/>
      <c r="U620" s="1"/>
      <c r="V620"/>
      <c r="W620" s="1"/>
      <c r="X620"/>
      <c r="Y620"/>
      <c r="Z620" s="1"/>
      <c r="AA620" s="1"/>
      <c r="AB620" s="1"/>
      <c r="AC620" s="1"/>
      <c r="AD620"/>
    </row>
    <row r="621" spans="1:30" x14ac:dyDescent="0.25">
      <c r="A621" s="1"/>
      <c r="B621" s="1"/>
      <c r="C621" s="1"/>
      <c r="D621"/>
      <c r="E621" s="1"/>
      <c r="F621" s="1"/>
      <c r="G621"/>
      <c r="H621"/>
      <c r="I621" s="1"/>
      <c r="J621"/>
      <c r="K621"/>
      <c r="L621"/>
      <c r="M621" s="2"/>
      <c r="N621" s="3"/>
      <c r="O621"/>
      <c r="P621"/>
      <c r="Q621"/>
      <c r="R621"/>
      <c r="S621"/>
      <c r="T621"/>
      <c r="U621" s="1"/>
      <c r="V621"/>
      <c r="W621" s="1"/>
      <c r="X621"/>
      <c r="Y621"/>
      <c r="Z621" s="1"/>
      <c r="AA621" s="1"/>
      <c r="AB621" s="1"/>
      <c r="AC621" s="1"/>
      <c r="AD621"/>
    </row>
    <row r="622" spans="1:30" x14ac:dyDescent="0.25">
      <c r="A622" s="1"/>
      <c r="B622" s="1"/>
      <c r="C622" s="1"/>
      <c r="D622"/>
      <c r="E622" s="1"/>
      <c r="F622" s="1"/>
      <c r="G622"/>
      <c r="H622"/>
      <c r="I622" s="1"/>
      <c r="J622"/>
      <c r="K622"/>
      <c r="L622"/>
      <c r="M622" s="2"/>
      <c r="N622" s="3"/>
      <c r="O622"/>
      <c r="P622"/>
      <c r="Q622"/>
      <c r="R622"/>
      <c r="S622"/>
      <c r="T622"/>
      <c r="U622" s="1"/>
      <c r="V622"/>
      <c r="W622" s="1"/>
      <c r="X622"/>
      <c r="Y622"/>
      <c r="Z622" s="1"/>
      <c r="AA622" s="1"/>
      <c r="AB622" s="1"/>
      <c r="AC622" s="1"/>
      <c r="AD622"/>
    </row>
    <row r="623" spans="1:30" x14ac:dyDescent="0.25">
      <c r="A623" s="1"/>
      <c r="B623" s="1"/>
      <c r="C623" s="1"/>
      <c r="D623"/>
      <c r="E623" s="1"/>
      <c r="F623" s="1"/>
      <c r="G623"/>
      <c r="H623"/>
      <c r="I623" s="1"/>
      <c r="J623"/>
      <c r="K623"/>
      <c r="L623"/>
      <c r="M623" s="2"/>
      <c r="N623" s="3"/>
      <c r="O623"/>
      <c r="P623"/>
      <c r="Q623"/>
      <c r="R623"/>
      <c r="S623"/>
      <c r="T623"/>
      <c r="U623" s="1"/>
      <c r="V623"/>
      <c r="W623" s="1"/>
      <c r="X623"/>
      <c r="Y623"/>
      <c r="Z623" s="1"/>
      <c r="AA623" s="1"/>
      <c r="AB623" s="1"/>
      <c r="AC623" s="1"/>
      <c r="AD623"/>
    </row>
    <row r="624" spans="1:30" x14ac:dyDescent="0.25">
      <c r="A624" s="1"/>
      <c r="B624" s="1"/>
      <c r="C624" s="1"/>
      <c r="D624"/>
      <c r="E624" s="1"/>
      <c r="F624" s="1"/>
      <c r="G624"/>
      <c r="H624"/>
      <c r="I624" s="1"/>
      <c r="J624"/>
      <c r="K624"/>
      <c r="L624"/>
      <c r="M624" s="2"/>
      <c r="N624" s="3"/>
      <c r="O624"/>
      <c r="P624"/>
      <c r="Q624"/>
      <c r="R624"/>
      <c r="S624"/>
      <c r="T624"/>
      <c r="U624" s="1"/>
      <c r="V624"/>
      <c r="W624" s="1"/>
      <c r="X624"/>
      <c r="Y624"/>
      <c r="Z624" s="1"/>
      <c r="AA624" s="1"/>
      <c r="AB624" s="1"/>
      <c r="AC624" s="1"/>
      <c r="AD624"/>
    </row>
    <row r="625" spans="1:30" x14ac:dyDescent="0.25">
      <c r="A625" s="1"/>
      <c r="B625" s="1"/>
      <c r="C625" s="1"/>
      <c r="D625"/>
      <c r="E625" s="1"/>
      <c r="F625" s="1"/>
      <c r="G625"/>
      <c r="H625"/>
      <c r="I625" s="1"/>
      <c r="J625"/>
      <c r="K625"/>
      <c r="L625"/>
      <c r="M625" s="2"/>
      <c r="N625" s="3"/>
      <c r="O625"/>
      <c r="P625"/>
      <c r="Q625"/>
      <c r="R625"/>
      <c r="S625"/>
      <c r="T625"/>
      <c r="U625" s="1"/>
      <c r="V625"/>
      <c r="W625" s="1"/>
      <c r="X625"/>
      <c r="Y625"/>
      <c r="Z625" s="1"/>
      <c r="AA625" s="1"/>
      <c r="AB625" s="1"/>
      <c r="AC625" s="1"/>
      <c r="AD625"/>
    </row>
    <row r="626" spans="1:30" x14ac:dyDescent="0.25">
      <c r="A626" s="1"/>
      <c r="B626" s="1"/>
      <c r="C626" s="1"/>
      <c r="D626"/>
      <c r="E626" s="1"/>
      <c r="F626" s="1"/>
      <c r="G626"/>
      <c r="H626"/>
      <c r="I626" s="1"/>
      <c r="J626"/>
      <c r="K626"/>
      <c r="L626"/>
      <c r="M626" s="2"/>
      <c r="N626" s="3"/>
      <c r="O626"/>
      <c r="P626"/>
      <c r="Q626"/>
      <c r="R626"/>
      <c r="S626"/>
      <c r="T626"/>
      <c r="U626" s="1"/>
      <c r="V626"/>
      <c r="W626" s="1"/>
      <c r="X626"/>
      <c r="Y626"/>
      <c r="Z626" s="1"/>
      <c r="AA626" s="1"/>
      <c r="AB626" s="1"/>
      <c r="AC626" s="1"/>
      <c r="AD626"/>
    </row>
    <row r="627" spans="1:30" x14ac:dyDescent="0.25">
      <c r="A627" s="1"/>
      <c r="B627" s="1"/>
      <c r="C627" s="1"/>
      <c r="D627"/>
      <c r="E627" s="1"/>
      <c r="F627" s="1"/>
      <c r="G627"/>
      <c r="H627"/>
      <c r="I627" s="1"/>
      <c r="J627"/>
      <c r="K627"/>
      <c r="L627"/>
      <c r="M627" s="2"/>
      <c r="N627" s="3"/>
      <c r="O627"/>
      <c r="P627"/>
      <c r="Q627"/>
      <c r="R627"/>
      <c r="S627"/>
      <c r="T627"/>
      <c r="U627" s="1"/>
      <c r="V627"/>
      <c r="W627" s="1"/>
      <c r="X627"/>
      <c r="Y627"/>
      <c r="Z627" s="1"/>
      <c r="AA627" s="1"/>
      <c r="AB627" s="1"/>
      <c r="AC627" s="1"/>
      <c r="AD627"/>
    </row>
    <row r="628" spans="1:30" x14ac:dyDescent="0.25">
      <c r="A628" s="1"/>
      <c r="B628" s="1"/>
      <c r="C628" s="1"/>
      <c r="D628"/>
      <c r="E628" s="1"/>
      <c r="F628" s="1"/>
      <c r="G628"/>
      <c r="H628"/>
      <c r="I628" s="1"/>
      <c r="J628"/>
      <c r="K628"/>
      <c r="L628"/>
      <c r="M628" s="2"/>
      <c r="N628" s="3"/>
      <c r="O628"/>
      <c r="P628"/>
      <c r="Q628"/>
      <c r="R628"/>
      <c r="S628"/>
      <c r="T628"/>
      <c r="U628" s="1"/>
      <c r="V628"/>
      <c r="W628" s="1"/>
      <c r="X628"/>
      <c r="Y628"/>
      <c r="Z628" s="1"/>
      <c r="AA628" s="1"/>
      <c r="AB628" s="1"/>
      <c r="AC628" s="1"/>
      <c r="AD628"/>
    </row>
    <row r="629" spans="1:30" x14ac:dyDescent="0.25">
      <c r="A629" s="1"/>
      <c r="B629" s="1"/>
      <c r="C629" s="1"/>
      <c r="D629"/>
      <c r="E629" s="1"/>
      <c r="F629" s="1"/>
      <c r="G629"/>
      <c r="H629"/>
      <c r="I629" s="1"/>
      <c r="J629"/>
      <c r="K629"/>
      <c r="L629"/>
      <c r="M629" s="2"/>
      <c r="N629" s="3"/>
      <c r="O629"/>
      <c r="P629"/>
      <c r="Q629"/>
      <c r="R629"/>
      <c r="S629"/>
      <c r="T629"/>
      <c r="U629" s="1"/>
      <c r="V629"/>
      <c r="W629" s="1"/>
      <c r="X629"/>
      <c r="Y629"/>
      <c r="Z629" s="1"/>
      <c r="AA629" s="1"/>
      <c r="AB629" s="1"/>
      <c r="AC629" s="1"/>
      <c r="AD629"/>
    </row>
    <row r="630" spans="1:30" x14ac:dyDescent="0.25">
      <c r="A630" s="1"/>
      <c r="B630" s="1"/>
      <c r="C630" s="1"/>
      <c r="D630"/>
      <c r="E630" s="1"/>
      <c r="F630" s="1"/>
      <c r="G630"/>
      <c r="H630"/>
      <c r="I630" s="1"/>
      <c r="J630"/>
      <c r="K630"/>
      <c r="L630"/>
      <c r="M630" s="2"/>
      <c r="N630" s="3"/>
      <c r="O630"/>
      <c r="P630"/>
      <c r="Q630"/>
      <c r="R630"/>
      <c r="S630"/>
      <c r="T630"/>
      <c r="U630" s="1"/>
      <c r="V630"/>
      <c r="W630" s="1"/>
      <c r="X630"/>
      <c r="Y630"/>
      <c r="Z630" s="1"/>
      <c r="AA630" s="1"/>
      <c r="AB630" s="1"/>
      <c r="AC630" s="1"/>
      <c r="AD630"/>
    </row>
    <row r="631" spans="1:30" x14ac:dyDescent="0.25">
      <c r="A631" s="1"/>
      <c r="B631" s="1"/>
      <c r="C631" s="1"/>
      <c r="D631"/>
      <c r="E631" s="1"/>
      <c r="F631" s="1"/>
      <c r="G631"/>
      <c r="H631"/>
      <c r="I631" s="1"/>
      <c r="J631"/>
      <c r="K631"/>
      <c r="L631"/>
      <c r="M631" s="2"/>
      <c r="N631" s="3"/>
      <c r="O631"/>
      <c r="P631"/>
      <c r="Q631"/>
      <c r="R631"/>
      <c r="S631"/>
      <c r="T631"/>
      <c r="U631" s="1"/>
      <c r="V631"/>
      <c r="W631" s="1"/>
      <c r="X631"/>
      <c r="Y631"/>
      <c r="Z631" s="1"/>
      <c r="AA631" s="1"/>
      <c r="AB631" s="1"/>
      <c r="AC631" s="1"/>
      <c r="AD631"/>
    </row>
    <row r="632" spans="1:30" x14ac:dyDescent="0.25">
      <c r="A632" s="1"/>
      <c r="B632" s="1"/>
      <c r="C632" s="1"/>
      <c r="D632"/>
      <c r="E632" s="1"/>
      <c r="F632" s="1"/>
      <c r="G632"/>
      <c r="H632"/>
      <c r="I632" s="1"/>
      <c r="J632"/>
      <c r="K632"/>
      <c r="L632"/>
      <c r="M632" s="2"/>
      <c r="N632" s="3"/>
      <c r="O632"/>
      <c r="P632"/>
      <c r="Q632"/>
      <c r="R632"/>
      <c r="S632"/>
      <c r="T632"/>
      <c r="U632" s="1"/>
      <c r="V632"/>
      <c r="W632" s="1"/>
      <c r="X632"/>
      <c r="Y632"/>
      <c r="Z632" s="1"/>
      <c r="AA632" s="1"/>
      <c r="AB632" s="1"/>
      <c r="AC632" s="1"/>
      <c r="AD632"/>
    </row>
    <row r="633" spans="1:30" x14ac:dyDescent="0.25">
      <c r="A633" s="1"/>
      <c r="B633" s="1"/>
      <c r="C633" s="1"/>
      <c r="D633"/>
      <c r="E633" s="1"/>
      <c r="F633" s="1"/>
      <c r="G633"/>
      <c r="H633"/>
      <c r="I633" s="1"/>
      <c r="J633"/>
      <c r="K633"/>
      <c r="L633"/>
      <c r="M633" s="2"/>
      <c r="N633" s="3"/>
      <c r="O633"/>
      <c r="P633"/>
      <c r="Q633"/>
      <c r="R633"/>
      <c r="S633"/>
      <c r="T633"/>
      <c r="U633" s="1"/>
      <c r="V633"/>
      <c r="W633" s="1"/>
      <c r="X633"/>
      <c r="Y633"/>
      <c r="Z633" s="1"/>
      <c r="AA633" s="1"/>
      <c r="AB633" s="1"/>
      <c r="AC633" s="1"/>
      <c r="AD633"/>
    </row>
    <row r="634" spans="1:30" x14ac:dyDescent="0.25">
      <c r="A634" s="1"/>
      <c r="B634" s="1"/>
      <c r="C634" s="1"/>
      <c r="D634"/>
      <c r="E634" s="1"/>
      <c r="F634" s="1"/>
      <c r="G634"/>
      <c r="H634"/>
      <c r="I634" s="1"/>
      <c r="J634"/>
      <c r="K634"/>
      <c r="L634"/>
      <c r="M634" s="2"/>
      <c r="N634" s="3"/>
      <c r="O634"/>
      <c r="P634"/>
      <c r="Q634"/>
      <c r="R634"/>
      <c r="S634"/>
      <c r="T634"/>
      <c r="U634" s="1"/>
      <c r="V634"/>
      <c r="W634" s="1"/>
      <c r="X634"/>
      <c r="Y634"/>
      <c r="Z634" s="1"/>
      <c r="AA634" s="1"/>
      <c r="AB634" s="1"/>
      <c r="AC634" s="1"/>
      <c r="AD634"/>
    </row>
    <row r="635" spans="1:30" x14ac:dyDescent="0.25">
      <c r="A635" s="1"/>
      <c r="B635" s="1"/>
      <c r="C635" s="1"/>
      <c r="D635"/>
      <c r="E635" s="1"/>
      <c r="F635" s="1"/>
      <c r="G635"/>
      <c r="H635"/>
      <c r="I635" s="1"/>
      <c r="J635"/>
      <c r="K635"/>
      <c r="L635"/>
      <c r="M635" s="2"/>
      <c r="N635" s="3"/>
      <c r="O635"/>
      <c r="P635"/>
      <c r="Q635"/>
      <c r="R635"/>
      <c r="S635"/>
      <c r="T635"/>
      <c r="U635" s="1"/>
      <c r="V635"/>
      <c r="W635" s="1"/>
      <c r="X635"/>
      <c r="Y635"/>
      <c r="Z635" s="1"/>
      <c r="AA635" s="1"/>
      <c r="AB635" s="1"/>
      <c r="AC635" s="1"/>
      <c r="AD635"/>
    </row>
    <row r="636" spans="1:30" x14ac:dyDescent="0.25">
      <c r="A636" s="1"/>
      <c r="B636" s="1"/>
      <c r="C636" s="1"/>
      <c r="D636"/>
      <c r="E636" s="1"/>
      <c r="F636" s="1"/>
      <c r="G636"/>
      <c r="H636"/>
      <c r="I636" s="1"/>
      <c r="J636"/>
      <c r="K636"/>
      <c r="L636"/>
      <c r="M636" s="2"/>
      <c r="N636" s="3"/>
      <c r="O636"/>
      <c r="P636"/>
      <c r="Q636"/>
      <c r="R636"/>
      <c r="S636"/>
      <c r="T636"/>
      <c r="U636" s="1"/>
      <c r="V636"/>
      <c r="W636" s="1"/>
      <c r="X636"/>
      <c r="Y636"/>
      <c r="Z636" s="1"/>
      <c r="AA636" s="1"/>
      <c r="AB636" s="1"/>
      <c r="AC636" s="1"/>
      <c r="AD636"/>
    </row>
    <row r="637" spans="1:30" x14ac:dyDescent="0.25">
      <c r="A637" s="1"/>
      <c r="B637" s="1"/>
      <c r="C637" s="1"/>
      <c r="D637"/>
      <c r="E637" s="1"/>
      <c r="F637" s="1"/>
      <c r="G637"/>
      <c r="H637"/>
      <c r="I637" s="1"/>
      <c r="J637"/>
      <c r="K637"/>
      <c r="L637"/>
      <c r="M637" s="2"/>
      <c r="N637" s="3"/>
      <c r="O637"/>
      <c r="P637"/>
      <c r="Q637"/>
      <c r="R637"/>
      <c r="S637"/>
      <c r="T637"/>
      <c r="U637" s="1"/>
      <c r="V637"/>
      <c r="W637" s="1"/>
      <c r="X637"/>
      <c r="Y637"/>
      <c r="Z637" s="1"/>
      <c r="AA637" s="1"/>
      <c r="AB637" s="1"/>
      <c r="AC637" s="1"/>
      <c r="AD637"/>
    </row>
    <row r="638" spans="1:30" x14ac:dyDescent="0.25">
      <c r="A638" s="1"/>
      <c r="B638" s="1"/>
      <c r="C638" s="1"/>
      <c r="D638"/>
      <c r="E638" s="1"/>
      <c r="F638" s="1"/>
      <c r="G638"/>
      <c r="H638"/>
      <c r="I638" s="1"/>
      <c r="J638"/>
      <c r="K638"/>
      <c r="L638"/>
      <c r="M638" s="2"/>
      <c r="N638" s="3"/>
      <c r="O638"/>
      <c r="P638"/>
      <c r="Q638"/>
      <c r="R638"/>
      <c r="S638"/>
      <c r="T638"/>
      <c r="U638" s="1"/>
      <c r="V638"/>
      <c r="W638" s="1"/>
      <c r="X638"/>
      <c r="Y638"/>
      <c r="Z638" s="1"/>
      <c r="AA638" s="1"/>
      <c r="AB638" s="1"/>
      <c r="AC638" s="1"/>
      <c r="AD638"/>
    </row>
    <row r="639" spans="1:30" x14ac:dyDescent="0.25">
      <c r="A639" s="1"/>
      <c r="B639" s="1"/>
      <c r="C639" s="1"/>
      <c r="D639"/>
      <c r="E639" s="1"/>
      <c r="F639" s="1"/>
      <c r="G639"/>
      <c r="H639"/>
      <c r="I639" s="1"/>
      <c r="J639"/>
      <c r="K639"/>
      <c r="L639"/>
      <c r="M639" s="2"/>
      <c r="N639" s="3"/>
      <c r="O639"/>
      <c r="P639"/>
      <c r="Q639"/>
      <c r="R639"/>
      <c r="S639"/>
      <c r="T639"/>
      <c r="U639" s="1"/>
      <c r="V639"/>
      <c r="W639" s="1"/>
      <c r="X639"/>
      <c r="Y639"/>
      <c r="Z639" s="1"/>
      <c r="AA639" s="1"/>
      <c r="AB639" s="1"/>
      <c r="AC639" s="1"/>
      <c r="AD639"/>
    </row>
    <row r="640" spans="1:30" x14ac:dyDescent="0.25">
      <c r="A640" s="1"/>
      <c r="B640" s="1"/>
      <c r="C640" s="1"/>
      <c r="D640"/>
      <c r="E640" s="1"/>
      <c r="F640" s="1"/>
      <c r="G640"/>
      <c r="H640"/>
      <c r="I640" s="1"/>
      <c r="J640"/>
      <c r="K640"/>
      <c r="L640"/>
      <c r="M640" s="2"/>
      <c r="N640" s="3"/>
      <c r="O640"/>
      <c r="P640"/>
      <c r="Q640"/>
      <c r="R640"/>
      <c r="S640"/>
      <c r="T640"/>
      <c r="U640" s="1"/>
      <c r="V640"/>
      <c r="W640" s="1"/>
      <c r="X640"/>
      <c r="Y640"/>
      <c r="Z640" s="1"/>
      <c r="AA640" s="1"/>
      <c r="AB640" s="1"/>
      <c r="AC640" s="1"/>
      <c r="AD640"/>
    </row>
    <row r="641" spans="1:30" x14ac:dyDescent="0.25">
      <c r="A641" s="1"/>
      <c r="B641" s="1"/>
      <c r="C641" s="1"/>
      <c r="D641"/>
      <c r="E641" s="1"/>
      <c r="F641" s="1"/>
      <c r="G641"/>
      <c r="H641"/>
      <c r="I641" s="1"/>
      <c r="J641"/>
      <c r="K641"/>
      <c r="L641"/>
      <c r="M641" s="2"/>
      <c r="N641" s="3"/>
      <c r="O641"/>
      <c r="P641"/>
      <c r="Q641"/>
      <c r="R641"/>
      <c r="S641"/>
      <c r="T641"/>
      <c r="U641" s="1"/>
      <c r="V641"/>
      <c r="W641" s="1"/>
      <c r="X641"/>
      <c r="Y641"/>
      <c r="Z641" s="1"/>
      <c r="AA641" s="1"/>
      <c r="AB641" s="1"/>
      <c r="AC641" s="1"/>
      <c r="AD641"/>
    </row>
    <row r="642" spans="1:30" x14ac:dyDescent="0.25">
      <c r="A642" s="1"/>
      <c r="B642" s="1"/>
      <c r="C642" s="1"/>
      <c r="D642"/>
      <c r="E642" s="1"/>
      <c r="F642" s="1"/>
      <c r="G642"/>
      <c r="H642"/>
      <c r="I642" s="1"/>
      <c r="J642"/>
      <c r="K642"/>
      <c r="L642"/>
      <c r="M642" s="2"/>
      <c r="N642" s="3"/>
      <c r="O642"/>
      <c r="P642"/>
      <c r="Q642"/>
      <c r="R642"/>
      <c r="S642"/>
      <c r="T642"/>
      <c r="U642" s="1"/>
      <c r="V642"/>
      <c r="W642" s="1"/>
      <c r="X642"/>
      <c r="Y642"/>
      <c r="Z642" s="1"/>
      <c r="AA642" s="1"/>
      <c r="AB642" s="1"/>
      <c r="AC642" s="1"/>
      <c r="AD642"/>
    </row>
    <row r="643" spans="1:30" x14ac:dyDescent="0.25">
      <c r="A643" s="1"/>
      <c r="B643" s="1"/>
      <c r="C643" s="1"/>
      <c r="D643"/>
      <c r="E643" s="1"/>
      <c r="F643" s="1"/>
      <c r="G643"/>
      <c r="H643"/>
      <c r="I643" s="1"/>
      <c r="J643"/>
      <c r="K643"/>
      <c r="L643"/>
      <c r="M643" s="2"/>
      <c r="N643" s="3"/>
      <c r="O643"/>
      <c r="P643"/>
      <c r="Q643"/>
      <c r="R643"/>
      <c r="S643"/>
      <c r="T643"/>
      <c r="U643" s="1"/>
      <c r="V643"/>
      <c r="W643" s="1"/>
      <c r="X643"/>
      <c r="Y643"/>
      <c r="Z643" s="1"/>
      <c r="AA643" s="1"/>
      <c r="AB643" s="1"/>
      <c r="AC643" s="1"/>
      <c r="AD643"/>
    </row>
    <row r="644" spans="1:30" x14ac:dyDescent="0.25">
      <c r="A644" s="1"/>
      <c r="B644" s="1"/>
      <c r="C644" s="1"/>
      <c r="D644"/>
      <c r="E644" s="1"/>
      <c r="F644" s="1"/>
      <c r="G644"/>
      <c r="H644"/>
      <c r="I644" s="1"/>
      <c r="J644"/>
      <c r="K644"/>
      <c r="L644"/>
      <c r="M644" s="2"/>
      <c r="N644" s="3"/>
      <c r="O644"/>
      <c r="P644"/>
      <c r="Q644"/>
      <c r="R644"/>
      <c r="S644"/>
      <c r="T644"/>
      <c r="U644" s="1"/>
      <c r="V644"/>
      <c r="W644" s="1"/>
      <c r="X644"/>
      <c r="Y644"/>
      <c r="Z644" s="1"/>
      <c r="AA644" s="1"/>
      <c r="AB644" s="1"/>
      <c r="AC644" s="1"/>
      <c r="AD644"/>
    </row>
    <row r="645" spans="1:30" x14ac:dyDescent="0.25">
      <c r="A645" s="1"/>
      <c r="B645" s="1"/>
      <c r="C645" s="1"/>
      <c r="D645"/>
      <c r="E645" s="1"/>
      <c r="F645" s="1"/>
      <c r="G645"/>
      <c r="H645"/>
      <c r="I645" s="1"/>
      <c r="J645"/>
      <c r="K645"/>
      <c r="L645"/>
      <c r="M645" s="2"/>
      <c r="N645" s="3"/>
      <c r="O645"/>
      <c r="P645"/>
      <c r="Q645"/>
      <c r="R645"/>
      <c r="S645"/>
      <c r="T645"/>
      <c r="U645" s="1"/>
      <c r="V645"/>
      <c r="W645" s="1"/>
      <c r="X645"/>
      <c r="Y645"/>
      <c r="Z645" s="1"/>
      <c r="AA645" s="1"/>
      <c r="AB645" s="1"/>
      <c r="AC645" s="1"/>
      <c r="AD645"/>
    </row>
    <row r="646" spans="1:30" x14ac:dyDescent="0.25">
      <c r="A646" s="1"/>
      <c r="B646" s="1"/>
      <c r="C646" s="1"/>
      <c r="D646"/>
      <c r="E646" s="1"/>
      <c r="F646" s="1"/>
      <c r="G646"/>
      <c r="H646"/>
      <c r="I646" s="1"/>
      <c r="J646"/>
      <c r="K646"/>
      <c r="L646"/>
      <c r="M646" s="2"/>
      <c r="N646" s="3"/>
      <c r="O646"/>
      <c r="P646"/>
      <c r="Q646"/>
      <c r="R646"/>
      <c r="S646"/>
      <c r="T646"/>
      <c r="U646" s="1"/>
      <c r="V646"/>
      <c r="W646" s="1"/>
      <c r="X646"/>
      <c r="Y646"/>
      <c r="Z646" s="1"/>
      <c r="AA646" s="1"/>
      <c r="AB646" s="1"/>
      <c r="AC646" s="1"/>
      <c r="AD646"/>
    </row>
    <row r="647" spans="1:30" x14ac:dyDescent="0.25">
      <c r="A647" s="1"/>
      <c r="B647" s="1"/>
      <c r="C647" s="1"/>
      <c r="D647"/>
      <c r="E647" s="1"/>
      <c r="F647" s="1"/>
      <c r="G647"/>
      <c r="H647"/>
      <c r="I647" s="1"/>
      <c r="J647"/>
      <c r="K647"/>
      <c r="L647"/>
      <c r="M647" s="2"/>
      <c r="N647" s="3"/>
      <c r="O647"/>
      <c r="P647"/>
      <c r="Q647"/>
      <c r="R647"/>
      <c r="S647"/>
      <c r="T647"/>
      <c r="U647" s="1"/>
      <c r="V647"/>
      <c r="W647" s="1"/>
      <c r="X647"/>
      <c r="Y647"/>
      <c r="Z647" s="1"/>
      <c r="AA647" s="1"/>
      <c r="AB647" s="1"/>
      <c r="AC647" s="1"/>
      <c r="AD647"/>
    </row>
    <row r="648" spans="1:30" x14ac:dyDescent="0.25">
      <c r="A648" s="1"/>
      <c r="B648" s="1"/>
      <c r="C648" s="1"/>
      <c r="D648"/>
      <c r="E648" s="1"/>
      <c r="F648" s="1"/>
      <c r="G648"/>
      <c r="H648"/>
      <c r="I648" s="1"/>
      <c r="J648"/>
      <c r="K648"/>
      <c r="L648"/>
      <c r="M648" s="2"/>
      <c r="N648" s="3"/>
      <c r="O648"/>
      <c r="P648"/>
      <c r="Q648"/>
      <c r="R648"/>
      <c r="S648"/>
      <c r="T648"/>
      <c r="U648" s="1"/>
      <c r="V648"/>
      <c r="W648" s="1"/>
      <c r="X648"/>
      <c r="Y648"/>
      <c r="Z648" s="1"/>
      <c r="AA648" s="1"/>
      <c r="AB648" s="1"/>
      <c r="AC648" s="1"/>
      <c r="AD648"/>
    </row>
    <row r="649" spans="1:30" x14ac:dyDescent="0.25">
      <c r="A649" s="1"/>
      <c r="B649" s="1"/>
      <c r="C649" s="1"/>
      <c r="D649"/>
      <c r="E649" s="1"/>
      <c r="F649" s="1"/>
      <c r="G649"/>
      <c r="H649"/>
      <c r="I649" s="1"/>
      <c r="J649"/>
      <c r="K649"/>
      <c r="L649"/>
      <c r="M649" s="2"/>
      <c r="N649" s="3"/>
      <c r="O649"/>
      <c r="P649"/>
      <c r="Q649"/>
      <c r="R649"/>
      <c r="S649"/>
      <c r="T649"/>
      <c r="U649" s="1"/>
      <c r="V649"/>
      <c r="W649" s="1"/>
      <c r="X649"/>
      <c r="Y649"/>
      <c r="Z649" s="1"/>
      <c r="AA649" s="1"/>
      <c r="AB649" s="1"/>
      <c r="AC649" s="1"/>
      <c r="AD649"/>
    </row>
    <row r="650" spans="1:30" x14ac:dyDescent="0.25">
      <c r="A650" s="1"/>
      <c r="B650" s="1"/>
      <c r="C650" s="1"/>
      <c r="D650"/>
      <c r="E650" s="1"/>
      <c r="F650" s="1"/>
      <c r="G650"/>
      <c r="H650"/>
      <c r="I650" s="1"/>
      <c r="J650"/>
      <c r="K650"/>
      <c r="L650"/>
      <c r="M650" s="2"/>
      <c r="N650" s="3"/>
      <c r="O650"/>
      <c r="P650"/>
      <c r="Q650"/>
      <c r="R650"/>
      <c r="S650"/>
      <c r="T650"/>
      <c r="U650" s="1"/>
      <c r="V650"/>
      <c r="W650" s="1"/>
      <c r="X650"/>
      <c r="Y650"/>
      <c r="Z650" s="1"/>
      <c r="AA650" s="1"/>
      <c r="AB650" s="1"/>
      <c r="AC650" s="1"/>
      <c r="AD650"/>
    </row>
    <row r="651" spans="1:30" x14ac:dyDescent="0.25">
      <c r="A651" s="1"/>
      <c r="B651" s="1"/>
      <c r="C651" s="1"/>
      <c r="D651"/>
      <c r="E651" s="1"/>
      <c r="F651" s="1"/>
      <c r="G651"/>
      <c r="H651"/>
      <c r="I651" s="1"/>
      <c r="J651"/>
      <c r="K651"/>
      <c r="L651"/>
      <c r="M651" s="2"/>
      <c r="N651" s="3"/>
      <c r="O651"/>
      <c r="P651"/>
      <c r="Q651"/>
      <c r="R651"/>
      <c r="S651"/>
      <c r="T651"/>
      <c r="U651" s="1"/>
      <c r="V651"/>
      <c r="W651" s="1"/>
      <c r="X651"/>
      <c r="Y651"/>
      <c r="Z651" s="1"/>
      <c r="AA651" s="1"/>
      <c r="AB651" s="1"/>
      <c r="AC651" s="1"/>
      <c r="AD651"/>
    </row>
    <row r="652" spans="1:30" x14ac:dyDescent="0.25">
      <c r="A652" s="1"/>
      <c r="B652" s="1"/>
      <c r="C652" s="1"/>
      <c r="D652"/>
      <c r="E652" s="1"/>
      <c r="F652" s="1"/>
      <c r="G652"/>
      <c r="H652"/>
      <c r="I652" s="1"/>
      <c r="J652"/>
      <c r="K652"/>
      <c r="L652"/>
      <c r="M652" s="2"/>
      <c r="N652" s="3"/>
      <c r="O652"/>
      <c r="P652"/>
      <c r="Q652"/>
      <c r="R652"/>
      <c r="S652"/>
      <c r="T652"/>
      <c r="U652" s="1"/>
      <c r="V652"/>
      <c r="W652" s="1"/>
      <c r="X652"/>
      <c r="Y652"/>
      <c r="Z652" s="1"/>
      <c r="AA652" s="1"/>
      <c r="AB652" s="1"/>
      <c r="AC652" s="1"/>
      <c r="AD652"/>
    </row>
    <row r="653" spans="1:30" x14ac:dyDescent="0.25">
      <c r="A653" s="1"/>
      <c r="B653" s="1"/>
      <c r="C653" s="1"/>
      <c r="D653"/>
      <c r="E653" s="1"/>
      <c r="F653" s="1"/>
      <c r="G653"/>
      <c r="H653"/>
      <c r="I653" s="1"/>
      <c r="J653"/>
      <c r="K653"/>
      <c r="L653"/>
      <c r="M653" s="2"/>
      <c r="N653" s="3"/>
      <c r="O653"/>
      <c r="P653"/>
      <c r="Q653"/>
      <c r="R653"/>
      <c r="S653"/>
      <c r="T653"/>
      <c r="U653" s="1"/>
      <c r="V653"/>
      <c r="W653" s="1"/>
      <c r="X653"/>
      <c r="Y653"/>
      <c r="Z653" s="1"/>
      <c r="AA653" s="1"/>
      <c r="AB653" s="1"/>
      <c r="AC653" s="1"/>
      <c r="AD653"/>
    </row>
    <row r="654" spans="1:30" x14ac:dyDescent="0.25">
      <c r="A654" s="1"/>
      <c r="B654" s="1"/>
      <c r="C654" s="1"/>
      <c r="D654"/>
      <c r="E654" s="1"/>
      <c r="F654" s="1"/>
      <c r="G654"/>
      <c r="H654"/>
      <c r="I654" s="1"/>
      <c r="J654"/>
      <c r="K654"/>
      <c r="L654"/>
      <c r="M654" s="2"/>
      <c r="N654" s="3"/>
      <c r="O654"/>
      <c r="P654"/>
      <c r="Q654"/>
      <c r="R654"/>
      <c r="S654"/>
      <c r="T654"/>
      <c r="U654" s="1"/>
      <c r="V654"/>
      <c r="W654" s="1"/>
      <c r="X654"/>
      <c r="Y654"/>
      <c r="Z654" s="1"/>
      <c r="AA654" s="1"/>
      <c r="AB654" s="1"/>
      <c r="AC654" s="1"/>
      <c r="AD654"/>
    </row>
    <row r="655" spans="1:30" x14ac:dyDescent="0.25">
      <c r="A655" s="1"/>
      <c r="B655" s="1"/>
      <c r="C655" s="1"/>
      <c r="D655"/>
      <c r="E655" s="1"/>
      <c r="F655" s="1"/>
      <c r="G655"/>
      <c r="H655"/>
      <c r="I655" s="1"/>
      <c r="J655"/>
      <c r="K655"/>
      <c r="L655"/>
      <c r="M655" s="2"/>
      <c r="N655" s="3"/>
      <c r="O655"/>
      <c r="P655"/>
      <c r="Q655"/>
      <c r="R655"/>
      <c r="S655"/>
      <c r="T655"/>
      <c r="U655" s="1"/>
      <c r="V655"/>
      <c r="W655" s="1"/>
      <c r="X655"/>
      <c r="Y655"/>
      <c r="Z655" s="1"/>
      <c r="AA655" s="1"/>
      <c r="AB655" s="1"/>
      <c r="AC655" s="1"/>
      <c r="AD655"/>
    </row>
    <row r="656" spans="1:30" x14ac:dyDescent="0.25">
      <c r="A656" s="1"/>
      <c r="B656" s="1"/>
      <c r="C656" s="1"/>
      <c r="D656"/>
      <c r="E656" s="1"/>
      <c r="F656" s="1"/>
      <c r="G656"/>
      <c r="H656"/>
      <c r="I656" s="1"/>
      <c r="J656"/>
      <c r="K656"/>
      <c r="L656"/>
      <c r="M656" s="2"/>
      <c r="N656" s="3"/>
      <c r="O656"/>
      <c r="P656"/>
      <c r="Q656"/>
      <c r="R656"/>
      <c r="S656"/>
      <c r="T656"/>
      <c r="U656" s="1"/>
      <c r="V656"/>
      <c r="W656" s="1"/>
      <c r="X656"/>
      <c r="Y656"/>
      <c r="Z656" s="1"/>
      <c r="AA656" s="1"/>
      <c r="AB656" s="1"/>
      <c r="AC656" s="1"/>
      <c r="AD656"/>
    </row>
    <row r="657" spans="1:30" x14ac:dyDescent="0.25">
      <c r="A657" s="1"/>
      <c r="B657" s="1"/>
      <c r="C657" s="1"/>
      <c r="D657"/>
      <c r="E657" s="1"/>
      <c r="F657" s="1"/>
      <c r="G657"/>
      <c r="H657"/>
      <c r="I657" s="1"/>
      <c r="J657"/>
      <c r="K657"/>
      <c r="L657"/>
      <c r="M657" s="2"/>
      <c r="N657" s="3"/>
      <c r="O657"/>
      <c r="P657"/>
      <c r="Q657"/>
      <c r="R657"/>
      <c r="S657"/>
      <c r="T657"/>
      <c r="U657" s="1"/>
      <c r="V657"/>
      <c r="W657" s="1"/>
      <c r="X657"/>
      <c r="Y657"/>
      <c r="Z657" s="1"/>
      <c r="AA657" s="1"/>
      <c r="AB657" s="1"/>
      <c r="AC657" s="1"/>
      <c r="AD657"/>
    </row>
    <row r="658" spans="1:30" x14ac:dyDescent="0.25">
      <c r="A658" s="1"/>
      <c r="B658" s="1"/>
      <c r="C658" s="1"/>
      <c r="D658"/>
      <c r="E658" s="1"/>
      <c r="F658" s="1"/>
      <c r="G658"/>
      <c r="H658"/>
      <c r="I658" s="1"/>
      <c r="J658"/>
      <c r="K658"/>
      <c r="L658"/>
      <c r="M658" s="2"/>
      <c r="N658" s="3"/>
      <c r="O658"/>
      <c r="P658"/>
      <c r="Q658"/>
      <c r="R658"/>
      <c r="S658"/>
      <c r="T658"/>
      <c r="U658" s="1"/>
      <c r="V658"/>
      <c r="W658" s="1"/>
      <c r="X658"/>
      <c r="Y658"/>
      <c r="Z658" s="1"/>
      <c r="AA658" s="1"/>
      <c r="AB658" s="1"/>
      <c r="AC658" s="1"/>
      <c r="AD658"/>
    </row>
    <row r="659" spans="1:30" x14ac:dyDescent="0.25">
      <c r="A659" s="1"/>
      <c r="B659" s="1"/>
      <c r="C659" s="1"/>
      <c r="D659"/>
      <c r="E659" s="1"/>
      <c r="F659" s="1"/>
      <c r="G659"/>
      <c r="H659"/>
      <c r="I659" s="1"/>
      <c r="J659"/>
      <c r="K659"/>
      <c r="L659"/>
      <c r="M659" s="2"/>
      <c r="N659" s="3"/>
      <c r="O659"/>
      <c r="P659"/>
      <c r="Q659"/>
      <c r="R659"/>
      <c r="S659"/>
      <c r="T659"/>
      <c r="U659" s="1"/>
      <c r="V659"/>
      <c r="W659" s="1"/>
      <c r="X659"/>
      <c r="Y659"/>
      <c r="Z659" s="1"/>
      <c r="AA659" s="1"/>
      <c r="AB659" s="1"/>
      <c r="AC659" s="1"/>
      <c r="AD659"/>
    </row>
    <row r="660" spans="1:30" x14ac:dyDescent="0.25">
      <c r="A660" s="1"/>
      <c r="B660" s="1"/>
      <c r="C660" s="1"/>
      <c r="D660"/>
      <c r="E660" s="1"/>
      <c r="F660" s="1"/>
      <c r="G660"/>
      <c r="H660"/>
      <c r="I660" s="1"/>
      <c r="J660"/>
      <c r="K660"/>
      <c r="L660"/>
      <c r="M660" s="2"/>
      <c r="N660" s="3"/>
      <c r="O660"/>
      <c r="P660"/>
      <c r="Q660"/>
      <c r="R660"/>
      <c r="S660"/>
      <c r="T660"/>
      <c r="U660" s="1"/>
      <c r="V660"/>
      <c r="W660" s="1"/>
      <c r="X660"/>
      <c r="Y660"/>
      <c r="Z660" s="1"/>
      <c r="AA660" s="1"/>
      <c r="AB660" s="1"/>
      <c r="AC660" s="1"/>
      <c r="AD660"/>
    </row>
    <row r="661" spans="1:30" x14ac:dyDescent="0.25">
      <c r="A661" s="1"/>
      <c r="B661" s="1"/>
      <c r="C661" s="1"/>
      <c r="D661"/>
      <c r="E661" s="1"/>
      <c r="F661" s="1"/>
      <c r="G661"/>
      <c r="H661"/>
      <c r="I661" s="1"/>
      <c r="J661"/>
      <c r="K661"/>
      <c r="L661"/>
      <c r="M661" s="2"/>
      <c r="N661" s="3"/>
      <c r="O661"/>
      <c r="P661"/>
      <c r="Q661"/>
      <c r="R661"/>
      <c r="S661"/>
      <c r="T661"/>
      <c r="U661" s="1"/>
      <c r="V661"/>
      <c r="W661" s="1"/>
      <c r="X661"/>
      <c r="Y661"/>
      <c r="Z661" s="1"/>
      <c r="AA661" s="1"/>
      <c r="AB661" s="1"/>
      <c r="AC661" s="1"/>
      <c r="AD661"/>
    </row>
    <row r="662" spans="1:30" x14ac:dyDescent="0.25">
      <c r="A662" s="1"/>
      <c r="B662" s="1"/>
      <c r="C662" s="1"/>
      <c r="D662"/>
      <c r="E662" s="1"/>
      <c r="F662" s="1"/>
      <c r="G662"/>
      <c r="H662"/>
      <c r="I662" s="1"/>
      <c r="J662"/>
      <c r="K662"/>
      <c r="L662"/>
      <c r="M662" s="2"/>
      <c r="N662" s="3"/>
      <c r="O662"/>
      <c r="P662"/>
      <c r="Q662"/>
      <c r="R662"/>
      <c r="S662"/>
      <c r="T662"/>
      <c r="U662" s="1"/>
      <c r="V662"/>
      <c r="W662" s="1"/>
      <c r="X662"/>
      <c r="Y662"/>
      <c r="Z662" s="1"/>
      <c r="AA662" s="1"/>
      <c r="AB662" s="1"/>
      <c r="AC662" s="1"/>
      <c r="AD662"/>
    </row>
    <row r="663" spans="1:30" x14ac:dyDescent="0.25">
      <c r="A663" s="1"/>
      <c r="B663" s="1"/>
      <c r="C663" s="1"/>
      <c r="D663"/>
      <c r="E663" s="1"/>
      <c r="F663" s="1"/>
      <c r="G663"/>
      <c r="H663"/>
      <c r="I663" s="1"/>
      <c r="J663"/>
      <c r="K663"/>
      <c r="L663"/>
      <c r="M663" s="2"/>
      <c r="N663" s="3"/>
      <c r="O663"/>
      <c r="P663"/>
      <c r="Q663"/>
      <c r="R663"/>
      <c r="S663"/>
      <c r="T663"/>
      <c r="U663" s="1"/>
      <c r="V663"/>
      <c r="W663" s="1"/>
      <c r="X663"/>
      <c r="Y663"/>
      <c r="Z663" s="1"/>
      <c r="AA663" s="1"/>
      <c r="AB663" s="1"/>
      <c r="AC663" s="1"/>
      <c r="AD663"/>
    </row>
    <row r="664" spans="1:30" x14ac:dyDescent="0.25">
      <c r="A664" s="1"/>
      <c r="B664" s="1"/>
      <c r="C664" s="1"/>
      <c r="D664"/>
      <c r="E664" s="1"/>
      <c r="F664" s="1"/>
      <c r="G664"/>
      <c r="H664"/>
      <c r="I664" s="1"/>
      <c r="J664"/>
      <c r="K664"/>
      <c r="L664"/>
      <c r="M664" s="2"/>
      <c r="N664" s="3"/>
      <c r="O664"/>
      <c r="P664"/>
      <c r="Q664"/>
      <c r="R664"/>
      <c r="S664"/>
      <c r="T664"/>
      <c r="U664" s="1"/>
      <c r="V664"/>
      <c r="W664" s="1"/>
      <c r="X664"/>
      <c r="Y664"/>
      <c r="Z664" s="1"/>
      <c r="AA664" s="1"/>
      <c r="AB664" s="1"/>
      <c r="AC664" s="1"/>
      <c r="AD664"/>
    </row>
    <row r="665" spans="1:30" x14ac:dyDescent="0.25">
      <c r="A665" s="1"/>
      <c r="B665" s="1"/>
      <c r="C665" s="1"/>
      <c r="D665"/>
      <c r="E665" s="1"/>
      <c r="F665" s="1"/>
      <c r="G665"/>
      <c r="H665"/>
      <c r="I665" s="1"/>
      <c r="J665"/>
      <c r="K665"/>
      <c r="L665"/>
      <c r="M665" s="2"/>
      <c r="N665" s="3"/>
      <c r="O665"/>
      <c r="P665"/>
      <c r="Q665"/>
      <c r="R665"/>
      <c r="S665"/>
      <c r="T665"/>
      <c r="U665" s="1"/>
      <c r="V665"/>
      <c r="W665" s="1"/>
      <c r="X665"/>
      <c r="Y665"/>
      <c r="Z665" s="1"/>
      <c r="AA665" s="1"/>
      <c r="AB665" s="1"/>
      <c r="AC665" s="1"/>
      <c r="AD665"/>
    </row>
    <row r="666" spans="1:30" x14ac:dyDescent="0.25">
      <c r="A666" s="1"/>
      <c r="B666" s="1"/>
      <c r="C666" s="1"/>
      <c r="D666"/>
      <c r="E666" s="1"/>
      <c r="F666" s="1"/>
      <c r="G666"/>
      <c r="H666"/>
      <c r="I666" s="1"/>
      <c r="J666"/>
      <c r="K666"/>
      <c r="L666"/>
      <c r="M666" s="2"/>
      <c r="N666" s="3"/>
      <c r="O666"/>
      <c r="P666"/>
      <c r="Q666"/>
      <c r="R666"/>
      <c r="S666"/>
      <c r="T666"/>
      <c r="U666" s="1"/>
      <c r="V666"/>
      <c r="W666" s="1"/>
      <c r="X666"/>
      <c r="Y666"/>
      <c r="Z666" s="1"/>
      <c r="AA666" s="1"/>
      <c r="AB666" s="1"/>
      <c r="AC666" s="1"/>
      <c r="AD666"/>
    </row>
    <row r="667" spans="1:30" x14ac:dyDescent="0.25">
      <c r="A667" s="1"/>
      <c r="B667" s="1"/>
      <c r="C667" s="1"/>
      <c r="D667"/>
      <c r="E667" s="1"/>
      <c r="F667" s="1"/>
      <c r="G667"/>
      <c r="H667"/>
      <c r="I667" s="1"/>
      <c r="J667"/>
      <c r="K667"/>
      <c r="L667"/>
      <c r="M667" s="2"/>
      <c r="N667" s="3"/>
      <c r="O667"/>
      <c r="P667"/>
      <c r="Q667"/>
      <c r="R667"/>
      <c r="S667"/>
      <c r="T667"/>
      <c r="U667" s="1"/>
      <c r="V667"/>
      <c r="W667" s="1"/>
      <c r="X667"/>
      <c r="Y667"/>
      <c r="Z667" s="1"/>
      <c r="AA667" s="1"/>
      <c r="AB667" s="1"/>
      <c r="AC667" s="1"/>
      <c r="AD667"/>
    </row>
    <row r="668" spans="1:30" x14ac:dyDescent="0.25">
      <c r="A668" s="1"/>
      <c r="B668" s="1"/>
      <c r="C668" s="1"/>
      <c r="D668"/>
      <c r="E668" s="1"/>
      <c r="F668" s="1"/>
      <c r="G668"/>
      <c r="H668"/>
      <c r="I668" s="1"/>
      <c r="J668"/>
      <c r="K668"/>
      <c r="L668"/>
      <c r="M668" s="2"/>
      <c r="N668" s="3"/>
      <c r="O668"/>
      <c r="P668"/>
      <c r="Q668"/>
      <c r="R668"/>
      <c r="S668"/>
      <c r="T668"/>
      <c r="U668" s="1"/>
      <c r="V668"/>
      <c r="W668" s="1"/>
      <c r="X668"/>
      <c r="Y668"/>
      <c r="Z668" s="1"/>
      <c r="AA668" s="1"/>
      <c r="AB668" s="1"/>
      <c r="AC668" s="1"/>
      <c r="AD668"/>
    </row>
    <row r="669" spans="1:30" x14ac:dyDescent="0.25">
      <c r="A669" s="1"/>
      <c r="B669" s="1"/>
      <c r="C669" s="1"/>
      <c r="D669"/>
      <c r="E669" s="1"/>
      <c r="F669" s="1"/>
      <c r="G669"/>
      <c r="H669"/>
      <c r="I669" s="1"/>
      <c r="J669"/>
      <c r="K669"/>
      <c r="L669"/>
      <c r="M669" s="2"/>
      <c r="N669" s="3"/>
      <c r="O669"/>
      <c r="P669"/>
      <c r="Q669"/>
      <c r="R669"/>
      <c r="S669"/>
      <c r="T669"/>
      <c r="U669" s="1"/>
      <c r="V669"/>
      <c r="W669" s="1"/>
      <c r="X669"/>
      <c r="Y669"/>
      <c r="Z669" s="1"/>
      <c r="AA669" s="1"/>
      <c r="AB669" s="1"/>
      <c r="AC669" s="1"/>
      <c r="AD669"/>
    </row>
    <row r="670" spans="1:30" x14ac:dyDescent="0.25">
      <c r="A670" s="1"/>
      <c r="B670" s="1"/>
      <c r="C670" s="1"/>
      <c r="D670"/>
      <c r="E670" s="1"/>
      <c r="F670" s="1"/>
      <c r="G670"/>
      <c r="H670"/>
      <c r="I670" s="1"/>
      <c r="J670"/>
      <c r="K670"/>
      <c r="L670"/>
      <c r="M670" s="2"/>
      <c r="N670" s="3"/>
      <c r="O670"/>
      <c r="P670"/>
      <c r="Q670"/>
      <c r="R670"/>
      <c r="S670"/>
      <c r="T670"/>
      <c r="U670" s="1"/>
      <c r="V670"/>
      <c r="W670" s="1"/>
      <c r="X670"/>
      <c r="Y670"/>
      <c r="Z670" s="1"/>
      <c r="AA670" s="1"/>
      <c r="AB670" s="1"/>
      <c r="AC670" s="1"/>
      <c r="AD670"/>
    </row>
    <row r="671" spans="1:30" x14ac:dyDescent="0.25">
      <c r="A671" s="1"/>
      <c r="B671" s="1"/>
      <c r="C671" s="1"/>
      <c r="D671"/>
      <c r="E671" s="1"/>
      <c r="F671" s="1"/>
      <c r="G671"/>
      <c r="H671"/>
      <c r="I671" s="1"/>
      <c r="J671"/>
      <c r="K671"/>
      <c r="L671"/>
      <c r="M671" s="2"/>
      <c r="N671" s="3"/>
      <c r="O671"/>
      <c r="P671"/>
      <c r="Q671"/>
      <c r="R671"/>
      <c r="S671"/>
      <c r="T671"/>
      <c r="U671" s="1"/>
      <c r="V671"/>
      <c r="W671" s="1"/>
      <c r="X671"/>
      <c r="Y671"/>
      <c r="Z671" s="1"/>
      <c r="AA671" s="1"/>
      <c r="AB671" s="1"/>
      <c r="AC671" s="1"/>
      <c r="AD671"/>
    </row>
    <row r="672" spans="1:30" x14ac:dyDescent="0.25">
      <c r="A672" s="1"/>
      <c r="B672" s="1"/>
      <c r="C672" s="1"/>
      <c r="D672"/>
      <c r="E672" s="1"/>
      <c r="F672" s="1"/>
      <c r="G672"/>
      <c r="H672"/>
      <c r="I672" s="1"/>
      <c r="J672"/>
      <c r="K672"/>
      <c r="L672"/>
      <c r="M672" s="2"/>
      <c r="N672" s="3"/>
      <c r="O672"/>
      <c r="P672"/>
      <c r="Q672"/>
      <c r="R672"/>
      <c r="S672"/>
      <c r="T672"/>
      <c r="U672" s="1"/>
      <c r="V672"/>
      <c r="W672" s="1"/>
      <c r="X672"/>
      <c r="Y672"/>
      <c r="Z672" s="1"/>
      <c r="AA672" s="1"/>
      <c r="AB672" s="1"/>
      <c r="AC672" s="1"/>
      <c r="AD672"/>
    </row>
    <row r="673" spans="1:30" x14ac:dyDescent="0.25">
      <c r="A673" s="1"/>
      <c r="B673" s="1"/>
      <c r="C673" s="1"/>
      <c r="D673"/>
      <c r="E673" s="1"/>
      <c r="F673" s="1"/>
      <c r="G673"/>
      <c r="H673"/>
      <c r="I673" s="1"/>
      <c r="J673"/>
      <c r="K673"/>
      <c r="L673"/>
      <c r="M673" s="2"/>
      <c r="N673" s="3"/>
      <c r="O673"/>
      <c r="P673"/>
      <c r="Q673"/>
      <c r="R673"/>
      <c r="S673"/>
      <c r="T673"/>
      <c r="U673" s="1"/>
      <c r="V673"/>
      <c r="W673" s="1"/>
      <c r="X673"/>
      <c r="Y673"/>
      <c r="Z673" s="1"/>
      <c r="AA673" s="1"/>
      <c r="AB673" s="1"/>
      <c r="AC673" s="1"/>
      <c r="AD673"/>
    </row>
    <row r="674" spans="1:30" x14ac:dyDescent="0.25">
      <c r="A674" s="1"/>
      <c r="B674" s="1"/>
      <c r="C674" s="1"/>
      <c r="D674"/>
      <c r="E674" s="1"/>
      <c r="F674" s="1"/>
      <c r="G674"/>
      <c r="H674"/>
      <c r="I674" s="1"/>
      <c r="J674"/>
      <c r="K674"/>
      <c r="L674"/>
      <c r="M674" s="2"/>
      <c r="N674" s="3"/>
      <c r="O674"/>
      <c r="P674"/>
      <c r="Q674"/>
      <c r="R674"/>
      <c r="S674"/>
      <c r="T674"/>
      <c r="U674" s="1"/>
      <c r="V674"/>
      <c r="W674" s="1"/>
      <c r="X674"/>
      <c r="Y674"/>
      <c r="Z674" s="1"/>
      <c r="AA674" s="1"/>
      <c r="AB674" s="1"/>
      <c r="AC674" s="1"/>
      <c r="AD674"/>
    </row>
    <row r="675" spans="1:30" x14ac:dyDescent="0.25">
      <c r="A675" s="1"/>
      <c r="B675" s="1"/>
      <c r="C675" s="1"/>
      <c r="D675"/>
      <c r="E675" s="1"/>
      <c r="F675" s="1"/>
      <c r="G675"/>
      <c r="H675"/>
      <c r="I675" s="1"/>
      <c r="J675"/>
      <c r="K675"/>
      <c r="L675"/>
      <c r="M675" s="2"/>
      <c r="N675" s="3"/>
      <c r="O675"/>
      <c r="P675"/>
      <c r="Q675"/>
      <c r="R675"/>
      <c r="S675"/>
      <c r="T675"/>
      <c r="U675" s="1"/>
      <c r="V675"/>
      <c r="W675" s="1"/>
      <c r="X675"/>
      <c r="Y675"/>
      <c r="Z675" s="1"/>
      <c r="AA675" s="1"/>
      <c r="AB675" s="1"/>
      <c r="AC675" s="1"/>
      <c r="AD675"/>
    </row>
    <row r="676" spans="1:30" x14ac:dyDescent="0.25">
      <c r="A676" s="1"/>
      <c r="B676" s="1"/>
      <c r="C676" s="1"/>
      <c r="D676"/>
      <c r="E676" s="1"/>
      <c r="F676" s="1"/>
      <c r="G676"/>
      <c r="H676"/>
      <c r="I676" s="1"/>
      <c r="J676"/>
      <c r="K676"/>
      <c r="L676"/>
      <c r="M676" s="2"/>
      <c r="N676" s="3"/>
      <c r="O676"/>
      <c r="P676"/>
      <c r="Q676"/>
      <c r="R676"/>
      <c r="S676"/>
      <c r="T676"/>
      <c r="U676" s="1"/>
      <c r="V676"/>
      <c r="W676" s="1"/>
      <c r="X676"/>
      <c r="Y676"/>
      <c r="Z676" s="1"/>
      <c r="AA676" s="1"/>
      <c r="AB676" s="1"/>
      <c r="AC676" s="1"/>
      <c r="AD676"/>
    </row>
    <row r="677" spans="1:30" x14ac:dyDescent="0.25">
      <c r="A677" s="1"/>
      <c r="B677" s="1"/>
      <c r="C677" s="1"/>
      <c r="D677"/>
      <c r="E677" s="1"/>
      <c r="F677" s="1"/>
      <c r="G677"/>
      <c r="H677"/>
      <c r="I677" s="1"/>
      <c r="J677"/>
      <c r="K677"/>
      <c r="L677"/>
      <c r="M677" s="2"/>
      <c r="N677" s="3"/>
      <c r="O677"/>
      <c r="P677"/>
      <c r="Q677"/>
      <c r="R677"/>
      <c r="S677"/>
      <c r="T677"/>
      <c r="U677" s="1"/>
      <c r="V677"/>
      <c r="W677" s="1"/>
      <c r="X677"/>
      <c r="Y677"/>
      <c r="Z677" s="1"/>
      <c r="AA677" s="1"/>
      <c r="AB677" s="1"/>
      <c r="AC677" s="1"/>
      <c r="AD677"/>
    </row>
    <row r="678" spans="1:30" x14ac:dyDescent="0.25">
      <c r="A678" s="1"/>
      <c r="B678" s="1"/>
      <c r="C678" s="1"/>
      <c r="D678"/>
      <c r="E678" s="1"/>
      <c r="F678" s="1"/>
      <c r="G678"/>
      <c r="H678"/>
      <c r="I678" s="1"/>
      <c r="J678"/>
      <c r="K678"/>
      <c r="L678"/>
      <c r="M678" s="2"/>
      <c r="N678" s="3"/>
      <c r="O678"/>
      <c r="P678"/>
      <c r="Q678"/>
      <c r="R678"/>
      <c r="S678"/>
      <c r="T678"/>
      <c r="U678" s="1"/>
      <c r="V678"/>
      <c r="W678" s="1"/>
      <c r="X678"/>
      <c r="Y678"/>
      <c r="Z678" s="1"/>
      <c r="AA678" s="1"/>
      <c r="AB678" s="1"/>
      <c r="AC678" s="1"/>
      <c r="AD678"/>
    </row>
    <row r="679" spans="1:30" x14ac:dyDescent="0.25">
      <c r="A679" s="1"/>
      <c r="B679" s="1"/>
      <c r="C679" s="1"/>
      <c r="D679"/>
      <c r="E679" s="1"/>
      <c r="F679" s="1"/>
      <c r="G679"/>
      <c r="H679"/>
      <c r="I679" s="1"/>
      <c r="J679"/>
      <c r="K679"/>
      <c r="L679"/>
      <c r="M679" s="2"/>
      <c r="N679" s="3"/>
      <c r="O679"/>
      <c r="P679"/>
      <c r="Q679"/>
      <c r="R679"/>
      <c r="S679"/>
      <c r="T679"/>
      <c r="U679" s="1"/>
      <c r="V679"/>
      <c r="W679" s="1"/>
      <c r="X679"/>
      <c r="Y679"/>
      <c r="Z679" s="1"/>
      <c r="AA679" s="1"/>
      <c r="AB679" s="1"/>
      <c r="AC679" s="1"/>
      <c r="AD679"/>
    </row>
    <row r="680" spans="1:30" x14ac:dyDescent="0.25">
      <c r="A680" s="1"/>
      <c r="B680" s="1"/>
      <c r="C680" s="1"/>
      <c r="D680"/>
      <c r="E680" s="1"/>
      <c r="F680" s="1"/>
      <c r="G680"/>
      <c r="H680"/>
      <c r="I680" s="1"/>
      <c r="J680"/>
      <c r="K680"/>
      <c r="L680"/>
      <c r="M680" s="2"/>
      <c r="N680" s="3"/>
      <c r="O680"/>
      <c r="P680"/>
      <c r="Q680"/>
      <c r="R680"/>
      <c r="S680"/>
      <c r="T680"/>
      <c r="U680" s="1"/>
      <c r="V680"/>
      <c r="W680" s="1"/>
      <c r="X680"/>
      <c r="Y680"/>
      <c r="Z680" s="1"/>
      <c r="AA680" s="1"/>
      <c r="AB680" s="1"/>
      <c r="AC680" s="1"/>
      <c r="AD680"/>
    </row>
    <row r="681" spans="1:30" x14ac:dyDescent="0.25">
      <c r="A681" s="1"/>
      <c r="B681" s="1"/>
      <c r="C681" s="1"/>
      <c r="D681"/>
      <c r="E681" s="1"/>
      <c r="F681" s="1"/>
      <c r="G681"/>
      <c r="H681"/>
      <c r="I681" s="1"/>
      <c r="J681"/>
      <c r="K681"/>
      <c r="L681"/>
      <c r="M681" s="2"/>
      <c r="N681" s="3"/>
      <c r="O681"/>
      <c r="P681"/>
      <c r="Q681"/>
      <c r="R681"/>
      <c r="S681"/>
      <c r="T681"/>
      <c r="U681" s="1"/>
      <c r="V681"/>
      <c r="W681" s="1"/>
      <c r="X681"/>
      <c r="Y681"/>
      <c r="Z681" s="1"/>
      <c r="AA681" s="1"/>
      <c r="AB681" s="1"/>
      <c r="AC681" s="1"/>
      <c r="AD681"/>
    </row>
    <row r="682" spans="1:30" x14ac:dyDescent="0.25">
      <c r="A682" s="1"/>
      <c r="B682" s="1"/>
      <c r="C682" s="1"/>
      <c r="D682"/>
      <c r="E682" s="1"/>
      <c r="F682" s="1"/>
      <c r="G682"/>
      <c r="H682"/>
      <c r="I682" s="1"/>
      <c r="J682"/>
      <c r="K682"/>
      <c r="L682"/>
      <c r="M682" s="2"/>
      <c r="N682" s="3"/>
      <c r="O682"/>
      <c r="P682"/>
      <c r="Q682"/>
      <c r="R682"/>
      <c r="S682"/>
      <c r="T682"/>
      <c r="U682" s="1"/>
      <c r="V682"/>
      <c r="W682" s="1"/>
      <c r="X682"/>
      <c r="Y682"/>
      <c r="Z682" s="1"/>
      <c r="AA682" s="1"/>
      <c r="AB682" s="1"/>
      <c r="AC682" s="1"/>
      <c r="AD682"/>
    </row>
    <row r="683" spans="1:30" x14ac:dyDescent="0.25">
      <c r="A683" s="1"/>
      <c r="B683" s="1"/>
      <c r="C683" s="1"/>
      <c r="D683"/>
      <c r="E683" s="1"/>
      <c r="F683" s="1"/>
      <c r="G683"/>
      <c r="H683"/>
      <c r="I683" s="1"/>
      <c r="J683"/>
      <c r="K683"/>
      <c r="L683"/>
      <c r="M683" s="2"/>
      <c r="N683" s="3"/>
      <c r="O683"/>
      <c r="P683"/>
      <c r="Q683"/>
      <c r="R683"/>
      <c r="S683"/>
      <c r="T683"/>
      <c r="U683" s="1"/>
      <c r="V683"/>
      <c r="W683" s="1"/>
      <c r="X683"/>
      <c r="Y683"/>
      <c r="Z683" s="1"/>
      <c r="AA683" s="1"/>
      <c r="AB683" s="1"/>
      <c r="AC683" s="1"/>
      <c r="AD683"/>
    </row>
    <row r="684" spans="1:30" x14ac:dyDescent="0.25">
      <c r="A684" s="1"/>
      <c r="B684" s="1"/>
      <c r="C684" s="1"/>
      <c r="D684"/>
      <c r="E684" s="1"/>
      <c r="F684" s="1"/>
      <c r="G684"/>
      <c r="H684"/>
      <c r="I684" s="1"/>
      <c r="J684"/>
      <c r="K684"/>
      <c r="L684"/>
      <c r="M684" s="2"/>
      <c r="N684" s="3"/>
      <c r="O684"/>
      <c r="P684"/>
      <c r="Q684"/>
      <c r="R684"/>
      <c r="S684"/>
      <c r="T684"/>
      <c r="U684" s="1"/>
      <c r="V684"/>
      <c r="W684" s="1"/>
      <c r="X684"/>
      <c r="Y684"/>
      <c r="Z684" s="1"/>
      <c r="AA684" s="1"/>
      <c r="AB684" s="1"/>
      <c r="AC684" s="1"/>
      <c r="AD684"/>
    </row>
    <row r="685" spans="1:30" x14ac:dyDescent="0.25">
      <c r="A685" s="1"/>
      <c r="B685" s="1"/>
      <c r="C685" s="1"/>
      <c r="D685"/>
      <c r="E685" s="1"/>
      <c r="F685" s="1"/>
      <c r="G685"/>
      <c r="H685"/>
      <c r="I685" s="1"/>
      <c r="J685"/>
      <c r="K685"/>
      <c r="L685"/>
      <c r="M685" s="2"/>
      <c r="N685" s="3"/>
      <c r="O685"/>
      <c r="P685"/>
      <c r="Q685"/>
      <c r="R685"/>
      <c r="S685"/>
      <c r="T685"/>
      <c r="U685" s="1"/>
      <c r="V685"/>
      <c r="W685" s="1"/>
      <c r="X685"/>
      <c r="Y685"/>
      <c r="Z685" s="1"/>
      <c r="AA685" s="1"/>
      <c r="AB685" s="1"/>
      <c r="AC685" s="1"/>
      <c r="AD685"/>
    </row>
    <row r="686" spans="1:30" x14ac:dyDescent="0.25">
      <c r="A686" s="1"/>
      <c r="B686" s="1"/>
      <c r="C686" s="1"/>
      <c r="D686"/>
      <c r="E686" s="1"/>
      <c r="F686" s="1"/>
      <c r="G686"/>
      <c r="H686"/>
      <c r="I686" s="1"/>
      <c r="J686"/>
      <c r="K686"/>
      <c r="L686"/>
      <c r="M686" s="2"/>
      <c r="N686" s="3"/>
      <c r="O686"/>
      <c r="P686"/>
      <c r="Q686"/>
      <c r="R686"/>
      <c r="S686"/>
      <c r="T686"/>
      <c r="U686" s="1"/>
      <c r="V686"/>
      <c r="W686" s="1"/>
      <c r="X686"/>
      <c r="Y686"/>
      <c r="Z686" s="1"/>
      <c r="AA686" s="1"/>
      <c r="AB686" s="1"/>
      <c r="AC686" s="1"/>
      <c r="AD686"/>
    </row>
    <row r="687" spans="1:30" x14ac:dyDescent="0.25">
      <c r="A687" s="1"/>
      <c r="B687" s="1"/>
      <c r="C687" s="1"/>
      <c r="D687"/>
      <c r="E687" s="1"/>
      <c r="F687" s="1"/>
      <c r="G687"/>
      <c r="H687"/>
      <c r="I687" s="1"/>
      <c r="J687"/>
      <c r="K687"/>
      <c r="L687"/>
      <c r="M687" s="2"/>
      <c r="N687" s="3"/>
      <c r="O687"/>
      <c r="P687"/>
      <c r="Q687"/>
      <c r="R687"/>
      <c r="S687"/>
      <c r="T687"/>
      <c r="U687" s="1"/>
      <c r="V687"/>
      <c r="W687" s="1"/>
      <c r="X687"/>
      <c r="Y687"/>
      <c r="Z687" s="1"/>
      <c r="AA687" s="1"/>
      <c r="AB687" s="1"/>
      <c r="AC687" s="1"/>
      <c r="AD687"/>
    </row>
    <row r="688" spans="1:30" x14ac:dyDescent="0.25">
      <c r="A688" s="1"/>
      <c r="B688" s="1"/>
      <c r="C688" s="1"/>
      <c r="D688"/>
      <c r="E688" s="1"/>
      <c r="F688" s="1"/>
      <c r="G688"/>
      <c r="H688"/>
      <c r="I688" s="1"/>
      <c r="J688"/>
      <c r="K688"/>
      <c r="L688"/>
      <c r="M688" s="2"/>
      <c r="N688" s="3"/>
      <c r="O688"/>
      <c r="P688"/>
      <c r="Q688"/>
      <c r="R688"/>
      <c r="S688"/>
      <c r="T688"/>
      <c r="U688" s="1"/>
      <c r="V688"/>
      <c r="W688" s="1"/>
      <c r="X688"/>
      <c r="Y688"/>
      <c r="Z688" s="1"/>
      <c r="AA688" s="1"/>
      <c r="AB688" s="1"/>
      <c r="AC688" s="1"/>
      <c r="AD688"/>
    </row>
    <row r="689" spans="1:30" x14ac:dyDescent="0.25">
      <c r="A689" s="1"/>
      <c r="B689" s="1"/>
      <c r="C689" s="1"/>
      <c r="D689"/>
      <c r="E689" s="1"/>
      <c r="F689" s="1"/>
      <c r="G689"/>
      <c r="H689"/>
      <c r="I689" s="1"/>
      <c r="J689"/>
      <c r="K689"/>
      <c r="L689"/>
      <c r="M689" s="2"/>
      <c r="N689" s="3"/>
      <c r="O689"/>
      <c r="P689"/>
      <c r="Q689"/>
      <c r="R689"/>
      <c r="S689"/>
      <c r="T689"/>
      <c r="U689" s="1"/>
      <c r="V689"/>
      <c r="W689" s="1"/>
      <c r="X689"/>
      <c r="Y689"/>
      <c r="Z689" s="1"/>
      <c r="AA689" s="1"/>
      <c r="AB689" s="1"/>
      <c r="AC689" s="1"/>
      <c r="AD689"/>
    </row>
    <row r="690" spans="1:30" x14ac:dyDescent="0.25">
      <c r="A690" s="1"/>
      <c r="B690" s="1"/>
      <c r="C690" s="1"/>
      <c r="D690"/>
      <c r="E690" s="1"/>
      <c r="F690" s="1"/>
      <c r="G690"/>
      <c r="H690"/>
      <c r="I690" s="1"/>
      <c r="J690"/>
      <c r="K690"/>
      <c r="L690"/>
      <c r="M690" s="2"/>
      <c r="N690" s="3"/>
      <c r="O690"/>
      <c r="P690"/>
      <c r="Q690"/>
      <c r="R690"/>
      <c r="S690"/>
      <c r="T690"/>
      <c r="U690" s="1"/>
      <c r="V690"/>
      <c r="W690" s="1"/>
      <c r="X690"/>
      <c r="Y690"/>
      <c r="Z690" s="1"/>
      <c r="AA690" s="1"/>
      <c r="AB690" s="1"/>
      <c r="AC690" s="1"/>
      <c r="AD690"/>
    </row>
    <row r="691" spans="1:30" x14ac:dyDescent="0.25">
      <c r="A691" s="1"/>
      <c r="B691" s="1"/>
      <c r="C691" s="1"/>
      <c r="D691"/>
      <c r="E691" s="1"/>
      <c r="F691" s="1"/>
      <c r="G691"/>
      <c r="H691"/>
      <c r="I691" s="1"/>
      <c r="J691"/>
      <c r="K691"/>
      <c r="L691"/>
      <c r="M691" s="2"/>
      <c r="N691" s="3"/>
      <c r="O691"/>
      <c r="P691"/>
      <c r="Q691"/>
      <c r="R691"/>
      <c r="S691"/>
      <c r="T691"/>
      <c r="U691" s="1"/>
      <c r="V691"/>
      <c r="W691" s="1"/>
      <c r="X691"/>
      <c r="Y691"/>
      <c r="Z691" s="1"/>
      <c r="AA691" s="1"/>
      <c r="AB691" s="1"/>
      <c r="AC691" s="1"/>
      <c r="AD691"/>
    </row>
    <row r="692" spans="1:30" x14ac:dyDescent="0.25">
      <c r="A692" s="1"/>
      <c r="B692" s="1"/>
      <c r="C692" s="1"/>
      <c r="D692"/>
      <c r="E692" s="1"/>
      <c r="F692" s="1"/>
      <c r="G692"/>
      <c r="H692"/>
      <c r="I692" s="1"/>
      <c r="J692"/>
      <c r="K692"/>
      <c r="L692"/>
      <c r="M692" s="2"/>
      <c r="N692" s="3"/>
      <c r="O692"/>
      <c r="P692"/>
      <c r="Q692"/>
      <c r="R692"/>
      <c r="S692"/>
      <c r="T692"/>
      <c r="U692" s="1"/>
      <c r="V692"/>
      <c r="W692" s="1"/>
      <c r="X692"/>
      <c r="Y692"/>
      <c r="Z692" s="1"/>
      <c r="AA692" s="1"/>
      <c r="AB692" s="1"/>
      <c r="AC692" s="1"/>
      <c r="AD692"/>
    </row>
    <row r="693" spans="1:30" x14ac:dyDescent="0.25">
      <c r="A693" s="1"/>
      <c r="B693" s="1"/>
      <c r="C693" s="1"/>
      <c r="D693"/>
      <c r="E693" s="1"/>
      <c r="F693" s="1"/>
      <c r="G693"/>
      <c r="H693"/>
      <c r="I693" s="1"/>
      <c r="J693"/>
      <c r="K693"/>
      <c r="L693"/>
      <c r="M693" s="2"/>
      <c r="N693" s="3"/>
      <c r="O693"/>
      <c r="P693"/>
      <c r="Q693"/>
      <c r="R693"/>
      <c r="S693"/>
      <c r="T693"/>
      <c r="U693" s="1"/>
      <c r="V693"/>
      <c r="W693" s="1"/>
      <c r="X693"/>
      <c r="Y693"/>
      <c r="Z693" s="1"/>
      <c r="AA693" s="1"/>
      <c r="AB693" s="1"/>
      <c r="AC693" s="1"/>
      <c r="AD693"/>
    </row>
    <row r="694" spans="1:30" x14ac:dyDescent="0.25">
      <c r="A694" s="1"/>
      <c r="B694" s="1"/>
      <c r="C694" s="1"/>
      <c r="D694"/>
      <c r="E694" s="1"/>
      <c r="F694" s="1"/>
      <c r="G694"/>
      <c r="H694"/>
      <c r="I694" s="1"/>
      <c r="J694"/>
      <c r="K694"/>
      <c r="L694"/>
      <c r="M694" s="2"/>
      <c r="N694" s="3"/>
      <c r="O694"/>
      <c r="P694"/>
      <c r="Q694"/>
      <c r="R694"/>
      <c r="S694"/>
      <c r="T694"/>
      <c r="U694" s="1"/>
      <c r="V694"/>
      <c r="W694" s="1"/>
      <c r="X694"/>
      <c r="Y694"/>
      <c r="Z694" s="1"/>
      <c r="AA694" s="1"/>
      <c r="AB694" s="1"/>
      <c r="AC694" s="1"/>
      <c r="AD694"/>
    </row>
    <row r="695" spans="1:30" x14ac:dyDescent="0.25">
      <c r="A695" s="1"/>
      <c r="B695" s="1"/>
      <c r="C695" s="1"/>
      <c r="D695"/>
      <c r="E695" s="1"/>
      <c r="F695" s="1"/>
      <c r="G695"/>
      <c r="H695"/>
      <c r="I695" s="1"/>
      <c r="J695"/>
      <c r="K695"/>
      <c r="L695"/>
      <c r="M695" s="2"/>
      <c r="N695" s="3"/>
      <c r="O695"/>
      <c r="P695"/>
      <c r="Q695"/>
      <c r="R695"/>
      <c r="S695"/>
      <c r="T695"/>
      <c r="U695" s="1"/>
      <c r="V695"/>
      <c r="W695" s="1"/>
      <c r="X695"/>
      <c r="Y695"/>
      <c r="Z695" s="1"/>
      <c r="AA695" s="1"/>
      <c r="AB695" s="1"/>
      <c r="AC695" s="1"/>
      <c r="AD695"/>
    </row>
    <row r="696" spans="1:30" x14ac:dyDescent="0.25">
      <c r="A696" s="1"/>
      <c r="B696" s="1"/>
      <c r="C696" s="1"/>
      <c r="D696"/>
      <c r="E696" s="1"/>
      <c r="F696" s="1"/>
      <c r="G696"/>
      <c r="H696"/>
      <c r="I696" s="1"/>
      <c r="J696"/>
      <c r="K696"/>
      <c r="L696"/>
      <c r="M696" s="2"/>
      <c r="N696" s="3"/>
      <c r="O696"/>
      <c r="P696"/>
      <c r="Q696"/>
      <c r="R696"/>
      <c r="S696"/>
      <c r="T696"/>
      <c r="U696" s="1"/>
      <c r="V696"/>
      <c r="W696" s="1"/>
      <c r="X696"/>
      <c r="Y696"/>
      <c r="Z696" s="1"/>
      <c r="AA696" s="1"/>
      <c r="AB696" s="1"/>
      <c r="AC696" s="1"/>
      <c r="AD696"/>
    </row>
    <row r="697" spans="1:30" x14ac:dyDescent="0.25">
      <c r="A697" s="1"/>
      <c r="B697" s="1"/>
      <c r="C697" s="1"/>
      <c r="D697"/>
      <c r="E697" s="1"/>
      <c r="F697" s="1"/>
      <c r="G697"/>
      <c r="H697"/>
      <c r="I697" s="1"/>
      <c r="J697"/>
      <c r="K697"/>
      <c r="L697"/>
      <c r="M697" s="2"/>
      <c r="N697" s="3"/>
      <c r="O697"/>
      <c r="P697"/>
      <c r="Q697"/>
      <c r="R697"/>
      <c r="S697"/>
      <c r="T697"/>
      <c r="U697" s="1"/>
      <c r="V697"/>
      <c r="W697" s="1"/>
      <c r="X697"/>
      <c r="Y697"/>
      <c r="Z697" s="1"/>
      <c r="AA697" s="1"/>
      <c r="AB697" s="1"/>
      <c r="AC697" s="1"/>
      <c r="AD697"/>
    </row>
    <row r="698" spans="1:30" x14ac:dyDescent="0.25">
      <c r="A698" s="1"/>
      <c r="B698" s="1"/>
      <c r="C698" s="1"/>
      <c r="D698"/>
      <c r="E698" s="1"/>
      <c r="F698" s="1"/>
      <c r="G698"/>
      <c r="H698"/>
      <c r="I698" s="1"/>
      <c r="J698"/>
      <c r="K698"/>
      <c r="L698"/>
      <c r="M698" s="2"/>
      <c r="N698" s="3"/>
      <c r="O698"/>
      <c r="P698"/>
      <c r="Q698"/>
      <c r="R698"/>
      <c r="S698"/>
      <c r="T698"/>
      <c r="U698" s="1"/>
      <c r="V698"/>
      <c r="W698" s="1"/>
      <c r="X698"/>
      <c r="Y698"/>
      <c r="Z698" s="1"/>
      <c r="AA698" s="1"/>
      <c r="AB698" s="1"/>
      <c r="AC698" s="1"/>
      <c r="AD698"/>
    </row>
    <row r="699" spans="1:30" x14ac:dyDescent="0.25">
      <c r="A699" s="1"/>
      <c r="B699" s="1"/>
      <c r="C699" s="1"/>
      <c r="D699"/>
      <c r="E699" s="1"/>
      <c r="F699" s="1"/>
      <c r="G699"/>
      <c r="H699"/>
      <c r="I699" s="1"/>
      <c r="J699"/>
      <c r="K699"/>
      <c r="L699"/>
      <c r="M699" s="2"/>
      <c r="N699" s="3"/>
      <c r="O699"/>
      <c r="P699"/>
      <c r="Q699"/>
      <c r="R699"/>
      <c r="S699"/>
      <c r="T699"/>
      <c r="U699" s="1"/>
      <c r="V699"/>
      <c r="W699" s="1"/>
      <c r="X699"/>
      <c r="Y699"/>
      <c r="Z699" s="1"/>
      <c r="AA699" s="1"/>
      <c r="AB699" s="1"/>
      <c r="AC699" s="1"/>
      <c r="AD699"/>
    </row>
    <row r="700" spans="1:30" x14ac:dyDescent="0.25">
      <c r="A700" s="1"/>
      <c r="B700" s="1"/>
      <c r="C700" s="1"/>
      <c r="D700"/>
      <c r="E700" s="1"/>
      <c r="F700" s="1"/>
      <c r="G700"/>
      <c r="H700"/>
      <c r="I700" s="1"/>
      <c r="J700"/>
      <c r="K700"/>
      <c r="L700"/>
      <c r="M700" s="2"/>
      <c r="N700" s="3"/>
      <c r="O700"/>
      <c r="P700"/>
      <c r="Q700"/>
      <c r="R700"/>
      <c r="S700"/>
      <c r="T700"/>
      <c r="U700" s="1"/>
      <c r="V700"/>
      <c r="W700" s="1"/>
      <c r="X700"/>
      <c r="Y700"/>
      <c r="Z700" s="1"/>
      <c r="AA700" s="1"/>
      <c r="AB700" s="1"/>
      <c r="AC700" s="1"/>
      <c r="AD700"/>
    </row>
    <row r="701" spans="1:30" x14ac:dyDescent="0.25">
      <c r="A701" s="1"/>
      <c r="B701" s="1"/>
      <c r="C701" s="1"/>
      <c r="D701"/>
      <c r="E701" s="1"/>
      <c r="F701" s="1"/>
      <c r="G701"/>
      <c r="H701"/>
      <c r="I701" s="1"/>
      <c r="J701"/>
      <c r="K701"/>
      <c r="L701"/>
      <c r="M701" s="2"/>
      <c r="N701" s="3"/>
      <c r="O701"/>
      <c r="P701"/>
      <c r="Q701"/>
      <c r="R701"/>
      <c r="S701"/>
      <c r="T701"/>
      <c r="U701" s="1"/>
      <c r="V701"/>
      <c r="W701" s="1"/>
      <c r="X701"/>
      <c r="Y701"/>
      <c r="Z701" s="1"/>
      <c r="AA701" s="1"/>
      <c r="AB701" s="1"/>
      <c r="AC701" s="1"/>
      <c r="AD701"/>
    </row>
    <row r="702" spans="1:30" x14ac:dyDescent="0.25">
      <c r="A702" s="1"/>
      <c r="B702" s="1"/>
      <c r="C702" s="1"/>
      <c r="D702"/>
      <c r="E702" s="1"/>
      <c r="F702" s="1"/>
      <c r="G702"/>
      <c r="H702"/>
      <c r="I702" s="1"/>
      <c r="J702"/>
      <c r="K702"/>
      <c r="L702"/>
      <c r="M702" s="2"/>
      <c r="N702" s="3"/>
      <c r="O702"/>
      <c r="P702"/>
      <c r="Q702"/>
      <c r="R702"/>
      <c r="S702"/>
      <c r="T702"/>
      <c r="U702" s="1"/>
      <c r="V702"/>
      <c r="W702" s="1"/>
      <c r="X702"/>
      <c r="Y702"/>
      <c r="Z702" s="1"/>
      <c r="AA702" s="1"/>
      <c r="AB702" s="1"/>
      <c r="AC702" s="1"/>
      <c r="AD702"/>
    </row>
    <row r="703" spans="1:30" x14ac:dyDescent="0.25">
      <c r="A703" s="1"/>
      <c r="B703" s="1"/>
      <c r="C703" s="1"/>
      <c r="D703"/>
      <c r="E703" s="1"/>
      <c r="F703" s="1"/>
      <c r="G703"/>
      <c r="H703"/>
      <c r="I703" s="1"/>
      <c r="J703"/>
      <c r="K703"/>
      <c r="L703"/>
      <c r="M703" s="2"/>
      <c r="N703" s="3"/>
      <c r="O703"/>
      <c r="P703"/>
      <c r="Q703"/>
      <c r="R703"/>
      <c r="S703"/>
      <c r="T703"/>
      <c r="U703" s="1"/>
      <c r="V703"/>
      <c r="W703" s="1"/>
      <c r="X703"/>
      <c r="Y703"/>
      <c r="Z703" s="1"/>
      <c r="AA703" s="1"/>
      <c r="AB703" s="1"/>
      <c r="AC703" s="1"/>
      <c r="AD703"/>
    </row>
    <row r="704" spans="1:30" x14ac:dyDescent="0.25">
      <c r="A704" s="1"/>
      <c r="B704" s="1"/>
      <c r="C704" s="1"/>
      <c r="D704"/>
      <c r="E704" s="1"/>
      <c r="F704" s="1"/>
      <c r="G704"/>
      <c r="H704"/>
      <c r="I704" s="1"/>
      <c r="J704"/>
      <c r="K704"/>
      <c r="L704"/>
      <c r="M704" s="2"/>
      <c r="N704" s="3"/>
      <c r="O704"/>
      <c r="P704"/>
      <c r="Q704"/>
      <c r="R704"/>
      <c r="S704"/>
      <c r="T704"/>
      <c r="U704" s="1"/>
      <c r="V704"/>
      <c r="W704" s="1"/>
      <c r="X704"/>
      <c r="Y704"/>
      <c r="Z704" s="1"/>
      <c r="AA704" s="1"/>
      <c r="AB704" s="1"/>
      <c r="AC704" s="1"/>
      <c r="AD704"/>
    </row>
    <row r="705" spans="1:30" x14ac:dyDescent="0.25">
      <c r="A705" s="1"/>
      <c r="B705" s="1"/>
      <c r="C705" s="1"/>
      <c r="D705"/>
      <c r="E705" s="1"/>
      <c r="F705" s="1"/>
      <c r="G705"/>
      <c r="H705"/>
      <c r="I705" s="1"/>
      <c r="J705"/>
      <c r="K705"/>
      <c r="L705"/>
      <c r="M705" s="2"/>
      <c r="N705" s="3"/>
      <c r="O705"/>
      <c r="P705"/>
      <c r="Q705"/>
      <c r="R705"/>
      <c r="S705"/>
      <c r="T705"/>
      <c r="U705" s="1"/>
      <c r="V705"/>
      <c r="W705" s="1"/>
      <c r="X705"/>
      <c r="Y705"/>
      <c r="Z705" s="1"/>
      <c r="AA705" s="1"/>
      <c r="AB705" s="1"/>
      <c r="AC705" s="1"/>
      <c r="AD705"/>
    </row>
    <row r="706" spans="1:30" x14ac:dyDescent="0.25">
      <c r="A706" s="1"/>
      <c r="B706" s="1"/>
      <c r="C706" s="1"/>
      <c r="D706"/>
      <c r="E706" s="1"/>
      <c r="F706" s="1"/>
      <c r="G706"/>
      <c r="H706"/>
      <c r="I706" s="1"/>
      <c r="J706"/>
      <c r="K706"/>
      <c r="L706"/>
      <c r="M706" s="2"/>
      <c r="N706" s="3"/>
      <c r="O706"/>
      <c r="P706"/>
      <c r="Q706"/>
      <c r="R706"/>
      <c r="S706"/>
      <c r="T706"/>
      <c r="U706" s="1"/>
      <c r="V706"/>
      <c r="W706" s="1"/>
      <c r="X706"/>
      <c r="Y706"/>
      <c r="Z706" s="1"/>
      <c r="AA706" s="1"/>
      <c r="AB706" s="1"/>
      <c r="AC706" s="1"/>
      <c r="AD706"/>
    </row>
    <row r="707" spans="1:30" x14ac:dyDescent="0.25">
      <c r="A707" s="1"/>
      <c r="B707" s="1"/>
      <c r="C707" s="1"/>
      <c r="D707"/>
      <c r="E707" s="1"/>
      <c r="F707" s="1"/>
      <c r="G707"/>
      <c r="H707"/>
      <c r="I707" s="1"/>
      <c r="J707"/>
      <c r="K707"/>
      <c r="L707"/>
      <c r="M707" s="2"/>
      <c r="N707" s="3"/>
      <c r="O707"/>
      <c r="P707"/>
      <c r="Q707"/>
      <c r="R707"/>
      <c r="S707"/>
      <c r="T707"/>
      <c r="U707" s="1"/>
      <c r="V707"/>
      <c r="W707" s="1"/>
      <c r="X707"/>
      <c r="Y707"/>
      <c r="Z707" s="1"/>
      <c r="AA707" s="1"/>
      <c r="AB707" s="1"/>
      <c r="AC707" s="1"/>
      <c r="AD707"/>
    </row>
    <row r="708" spans="1:30" x14ac:dyDescent="0.25">
      <c r="A708" s="1"/>
      <c r="B708" s="1"/>
      <c r="C708" s="1"/>
      <c r="D708"/>
      <c r="E708" s="1"/>
      <c r="F708" s="1"/>
      <c r="G708"/>
      <c r="H708"/>
      <c r="I708" s="1"/>
      <c r="J708"/>
      <c r="K708"/>
      <c r="L708"/>
      <c r="M708" s="2"/>
      <c r="N708" s="3"/>
      <c r="O708"/>
      <c r="P708"/>
      <c r="Q708"/>
      <c r="R708"/>
      <c r="S708"/>
      <c r="T708"/>
      <c r="U708" s="1"/>
      <c r="V708"/>
      <c r="W708" s="1"/>
      <c r="X708"/>
      <c r="Y708"/>
      <c r="Z708" s="1"/>
      <c r="AA708" s="1"/>
      <c r="AB708" s="1"/>
      <c r="AC708" s="1"/>
      <c r="AD708"/>
    </row>
    <row r="709" spans="1:30" x14ac:dyDescent="0.25">
      <c r="A709" s="1"/>
      <c r="B709" s="1"/>
      <c r="C709" s="1"/>
      <c r="D709"/>
      <c r="E709" s="1"/>
      <c r="F709" s="1"/>
      <c r="G709"/>
      <c r="H709"/>
      <c r="I709" s="1"/>
      <c r="J709"/>
      <c r="K709"/>
      <c r="L709"/>
      <c r="M709" s="2"/>
      <c r="N709" s="3"/>
      <c r="O709"/>
      <c r="P709"/>
      <c r="Q709"/>
      <c r="R709"/>
      <c r="S709"/>
      <c r="T709"/>
      <c r="U709" s="1"/>
      <c r="V709"/>
      <c r="W709" s="1"/>
      <c r="X709"/>
      <c r="Y709"/>
      <c r="Z709" s="1"/>
      <c r="AA709" s="1"/>
      <c r="AB709" s="1"/>
      <c r="AC709" s="1"/>
      <c r="AD709"/>
    </row>
    <row r="710" spans="1:30" x14ac:dyDescent="0.25">
      <c r="A710" s="1"/>
      <c r="B710" s="1"/>
      <c r="C710" s="1"/>
      <c r="D710"/>
      <c r="E710" s="1"/>
      <c r="F710" s="1"/>
      <c r="G710"/>
      <c r="H710"/>
      <c r="I710" s="1"/>
      <c r="J710"/>
      <c r="K710"/>
      <c r="L710"/>
      <c r="M710" s="2"/>
      <c r="N710" s="3"/>
      <c r="O710"/>
      <c r="P710"/>
      <c r="Q710"/>
      <c r="R710"/>
      <c r="S710"/>
      <c r="T710"/>
      <c r="U710" s="1"/>
      <c r="V710"/>
      <c r="W710" s="1"/>
      <c r="X710"/>
      <c r="Y710"/>
      <c r="Z710" s="1"/>
      <c r="AA710" s="1"/>
      <c r="AB710" s="1"/>
      <c r="AC710" s="1"/>
      <c r="AD710"/>
    </row>
    <row r="711" spans="1:30" x14ac:dyDescent="0.25">
      <c r="A711" s="1"/>
      <c r="B711" s="1"/>
      <c r="C711" s="1"/>
      <c r="D711"/>
      <c r="E711" s="1"/>
      <c r="F711" s="1"/>
      <c r="G711"/>
      <c r="H711"/>
      <c r="I711" s="1"/>
      <c r="J711"/>
      <c r="K711"/>
      <c r="L711"/>
      <c r="M711" s="2"/>
      <c r="N711" s="3"/>
      <c r="O711"/>
      <c r="P711"/>
      <c r="Q711"/>
      <c r="R711"/>
      <c r="S711"/>
      <c r="T711"/>
      <c r="U711" s="1"/>
      <c r="V711"/>
      <c r="W711" s="1"/>
      <c r="X711"/>
      <c r="Y711"/>
      <c r="Z711" s="1"/>
      <c r="AA711" s="1"/>
      <c r="AB711" s="1"/>
      <c r="AC711" s="1"/>
      <c r="AD711"/>
    </row>
    <row r="712" spans="1:30" x14ac:dyDescent="0.25">
      <c r="A712" s="1"/>
      <c r="B712" s="1"/>
      <c r="C712" s="1"/>
      <c r="D712"/>
      <c r="E712" s="1"/>
      <c r="F712" s="1"/>
      <c r="G712"/>
      <c r="H712"/>
      <c r="I712" s="1"/>
      <c r="J712"/>
      <c r="K712"/>
      <c r="L712"/>
      <c r="M712" s="2"/>
      <c r="N712" s="3"/>
      <c r="O712"/>
      <c r="P712"/>
      <c r="Q712"/>
      <c r="R712"/>
      <c r="S712"/>
      <c r="T712"/>
      <c r="U712" s="1"/>
      <c r="V712"/>
      <c r="W712" s="1"/>
      <c r="X712"/>
      <c r="Y712"/>
      <c r="Z712" s="1"/>
      <c r="AA712" s="1"/>
      <c r="AB712" s="1"/>
      <c r="AC712" s="1"/>
      <c r="AD712"/>
    </row>
    <row r="713" spans="1:30" x14ac:dyDescent="0.25">
      <c r="A713" s="1"/>
      <c r="B713" s="1"/>
      <c r="C713" s="1"/>
      <c r="D713"/>
      <c r="E713" s="1"/>
      <c r="F713" s="1"/>
      <c r="G713"/>
      <c r="H713"/>
      <c r="I713" s="1"/>
      <c r="J713"/>
      <c r="K713"/>
      <c r="L713"/>
      <c r="M713" s="2"/>
      <c r="N713" s="3"/>
      <c r="O713"/>
      <c r="P713"/>
      <c r="Q713"/>
      <c r="R713"/>
      <c r="S713"/>
      <c r="T713"/>
      <c r="U713" s="1"/>
      <c r="V713"/>
      <c r="W713" s="1"/>
      <c r="X713"/>
      <c r="Y713"/>
      <c r="Z713" s="1"/>
      <c r="AA713" s="1"/>
      <c r="AB713" s="1"/>
      <c r="AC713" s="1"/>
      <c r="AD713"/>
    </row>
    <row r="714" spans="1:30" x14ac:dyDescent="0.25">
      <c r="A714" s="1"/>
      <c r="B714" s="1"/>
      <c r="C714" s="1"/>
      <c r="D714"/>
      <c r="E714" s="1"/>
      <c r="F714" s="1"/>
      <c r="G714"/>
      <c r="H714"/>
      <c r="I714" s="1"/>
      <c r="J714"/>
      <c r="K714"/>
      <c r="L714"/>
      <c r="M714" s="2"/>
      <c r="N714" s="3"/>
      <c r="O714"/>
      <c r="P714"/>
      <c r="Q714"/>
      <c r="R714"/>
      <c r="S714"/>
      <c r="T714"/>
      <c r="U714" s="1"/>
      <c r="V714"/>
      <c r="W714" s="1"/>
      <c r="X714"/>
      <c r="Y714"/>
      <c r="Z714" s="1"/>
      <c r="AA714" s="1"/>
      <c r="AB714" s="1"/>
      <c r="AC714" s="1"/>
      <c r="AD714"/>
    </row>
    <row r="715" spans="1:30" x14ac:dyDescent="0.25">
      <c r="A715" s="1"/>
      <c r="B715" s="1"/>
      <c r="C715" s="1"/>
      <c r="D715"/>
      <c r="E715" s="1"/>
      <c r="F715" s="1"/>
      <c r="G715"/>
      <c r="H715"/>
      <c r="I715" s="1"/>
      <c r="J715"/>
      <c r="K715"/>
      <c r="L715"/>
      <c r="M715" s="2"/>
      <c r="N715" s="3"/>
      <c r="O715"/>
      <c r="P715"/>
      <c r="Q715"/>
      <c r="R715"/>
      <c r="S715"/>
      <c r="T715"/>
      <c r="U715" s="1"/>
      <c r="V715"/>
      <c r="W715" s="1"/>
      <c r="X715"/>
      <c r="Y715"/>
      <c r="Z715" s="1"/>
      <c r="AA715" s="1"/>
      <c r="AB715" s="1"/>
      <c r="AC715" s="1"/>
      <c r="AD715"/>
    </row>
    <row r="716" spans="1:30" x14ac:dyDescent="0.25">
      <c r="A716" s="1"/>
      <c r="B716" s="1"/>
      <c r="C716" s="1"/>
      <c r="D716"/>
      <c r="E716" s="1"/>
      <c r="F716" s="1"/>
      <c r="G716"/>
      <c r="H716"/>
      <c r="I716" s="1"/>
      <c r="J716"/>
      <c r="K716"/>
      <c r="L716"/>
      <c r="M716" s="2"/>
      <c r="N716" s="3"/>
      <c r="O716"/>
      <c r="P716"/>
      <c r="Q716"/>
      <c r="R716"/>
      <c r="S716"/>
      <c r="T716"/>
      <c r="U716" s="1"/>
      <c r="V716"/>
      <c r="W716" s="1"/>
      <c r="X716"/>
      <c r="Y716"/>
      <c r="Z716" s="1"/>
      <c r="AA716" s="1"/>
      <c r="AB716" s="1"/>
      <c r="AC716" s="1"/>
      <c r="AD716"/>
    </row>
    <row r="717" spans="1:30" x14ac:dyDescent="0.25">
      <c r="A717" s="1"/>
      <c r="B717" s="1"/>
      <c r="C717" s="1"/>
      <c r="D717"/>
      <c r="E717" s="1"/>
      <c r="F717" s="1"/>
      <c r="G717"/>
      <c r="H717"/>
      <c r="I717" s="1"/>
      <c r="J717"/>
      <c r="K717"/>
      <c r="L717"/>
      <c r="M717" s="2"/>
      <c r="N717" s="3"/>
      <c r="O717"/>
      <c r="P717"/>
      <c r="Q717"/>
      <c r="R717"/>
      <c r="S717"/>
      <c r="T717"/>
      <c r="U717" s="1"/>
      <c r="V717"/>
      <c r="W717" s="1"/>
      <c r="X717"/>
      <c r="Y717"/>
      <c r="Z717" s="1"/>
      <c r="AA717" s="1"/>
      <c r="AB717" s="1"/>
      <c r="AC717" s="1"/>
      <c r="AD717"/>
    </row>
    <row r="718" spans="1:30" x14ac:dyDescent="0.25">
      <c r="A718" s="1"/>
      <c r="B718" s="1"/>
      <c r="C718" s="1"/>
      <c r="D718"/>
      <c r="E718" s="1"/>
      <c r="F718" s="1"/>
      <c r="G718"/>
      <c r="H718"/>
      <c r="I718" s="1"/>
      <c r="J718"/>
      <c r="K718"/>
      <c r="L718"/>
      <c r="M718" s="2"/>
      <c r="N718" s="3"/>
      <c r="O718"/>
      <c r="P718"/>
      <c r="Q718"/>
      <c r="R718"/>
      <c r="S718"/>
      <c r="T718"/>
      <c r="U718" s="1"/>
      <c r="V718"/>
      <c r="W718" s="1"/>
      <c r="X718"/>
      <c r="Y718"/>
      <c r="Z718" s="1"/>
      <c r="AA718" s="1"/>
      <c r="AB718" s="1"/>
      <c r="AC718" s="1"/>
      <c r="AD718"/>
    </row>
    <row r="719" spans="1:30" x14ac:dyDescent="0.25">
      <c r="A719" s="1"/>
      <c r="B719" s="1"/>
      <c r="C719" s="1"/>
      <c r="D719"/>
      <c r="E719" s="1"/>
      <c r="F719" s="1"/>
      <c r="G719"/>
      <c r="H719"/>
      <c r="I719" s="1"/>
      <c r="J719"/>
      <c r="K719"/>
      <c r="L719"/>
      <c r="M719" s="2"/>
      <c r="N719" s="3"/>
      <c r="O719"/>
      <c r="P719"/>
      <c r="Q719"/>
      <c r="R719"/>
      <c r="S719"/>
      <c r="T719"/>
      <c r="U719" s="1"/>
      <c r="V719"/>
      <c r="W719" s="1"/>
      <c r="X719"/>
      <c r="Y719"/>
      <c r="Z719" s="1"/>
      <c r="AA719" s="1"/>
      <c r="AB719" s="1"/>
      <c r="AC719" s="1"/>
      <c r="AD719"/>
    </row>
    <row r="720" spans="1:30" x14ac:dyDescent="0.25">
      <c r="A720" s="1"/>
      <c r="B720" s="1"/>
      <c r="C720" s="1"/>
      <c r="D720"/>
      <c r="E720" s="1"/>
      <c r="F720" s="1"/>
      <c r="G720"/>
      <c r="H720"/>
      <c r="I720" s="1"/>
      <c r="J720"/>
      <c r="K720"/>
      <c r="L720"/>
      <c r="M720" s="2"/>
      <c r="N720" s="3"/>
      <c r="O720"/>
      <c r="P720"/>
      <c r="Q720"/>
      <c r="R720"/>
      <c r="S720"/>
      <c r="T720"/>
      <c r="U720" s="1"/>
      <c r="V720"/>
      <c r="W720" s="1"/>
      <c r="X720"/>
      <c r="Y720"/>
      <c r="Z720" s="1"/>
      <c r="AA720" s="1"/>
      <c r="AB720" s="1"/>
      <c r="AC720" s="1"/>
      <c r="AD720"/>
    </row>
    <row r="721" spans="1:30" x14ac:dyDescent="0.25">
      <c r="A721" s="1"/>
      <c r="B721" s="1"/>
      <c r="C721" s="1"/>
      <c r="D721"/>
      <c r="E721" s="1"/>
      <c r="F721" s="1"/>
      <c r="G721"/>
      <c r="H721"/>
      <c r="I721" s="1"/>
      <c r="J721"/>
      <c r="K721"/>
      <c r="L721"/>
      <c r="M721" s="2"/>
      <c r="N721" s="3"/>
      <c r="O721"/>
      <c r="P721"/>
      <c r="Q721"/>
      <c r="R721"/>
      <c r="S721"/>
      <c r="T721"/>
      <c r="U721" s="1"/>
      <c r="V721"/>
      <c r="W721" s="1"/>
      <c r="X721"/>
      <c r="Y721"/>
      <c r="Z721" s="1"/>
      <c r="AA721" s="1"/>
      <c r="AB721" s="1"/>
      <c r="AC721" s="1"/>
      <c r="AD721"/>
    </row>
    <row r="722" spans="1:30" x14ac:dyDescent="0.25">
      <c r="A722" s="1"/>
      <c r="B722" s="1"/>
      <c r="C722" s="1"/>
      <c r="D722"/>
      <c r="E722" s="1"/>
      <c r="F722" s="1"/>
      <c r="G722"/>
      <c r="H722"/>
      <c r="I722" s="1"/>
      <c r="J722"/>
      <c r="K722"/>
      <c r="L722"/>
      <c r="M722" s="2"/>
      <c r="N722" s="3"/>
      <c r="O722"/>
      <c r="P722"/>
      <c r="Q722"/>
      <c r="R722"/>
      <c r="S722"/>
      <c r="T722"/>
      <c r="U722" s="1"/>
      <c r="V722"/>
      <c r="W722" s="1"/>
      <c r="X722"/>
      <c r="Y722"/>
      <c r="Z722" s="1"/>
      <c r="AA722" s="1"/>
      <c r="AB722" s="1"/>
      <c r="AC722" s="1"/>
      <c r="AD722"/>
    </row>
    <row r="723" spans="1:30" x14ac:dyDescent="0.25">
      <c r="A723" s="1"/>
      <c r="B723" s="1"/>
      <c r="C723" s="1"/>
      <c r="D723"/>
      <c r="E723" s="1"/>
      <c r="F723" s="1"/>
      <c r="G723"/>
      <c r="H723"/>
      <c r="I723" s="1"/>
      <c r="J723"/>
      <c r="K723"/>
      <c r="L723"/>
      <c r="M723" s="2"/>
      <c r="N723" s="3"/>
      <c r="O723"/>
      <c r="P723"/>
      <c r="Q723"/>
      <c r="R723"/>
      <c r="S723"/>
      <c r="T723"/>
      <c r="U723" s="1"/>
      <c r="V723"/>
      <c r="W723" s="1"/>
      <c r="X723"/>
      <c r="Y723"/>
      <c r="Z723" s="1"/>
      <c r="AA723" s="1"/>
      <c r="AB723" s="1"/>
      <c r="AC723" s="1"/>
      <c r="AD723"/>
    </row>
    <row r="724" spans="1:30" x14ac:dyDescent="0.25">
      <c r="A724" s="1"/>
      <c r="B724" s="1"/>
      <c r="C724" s="1"/>
      <c r="D724"/>
      <c r="E724" s="1"/>
      <c r="F724" s="1"/>
      <c r="G724"/>
      <c r="H724"/>
      <c r="I724" s="1"/>
      <c r="J724"/>
      <c r="K724"/>
      <c r="L724"/>
      <c r="M724" s="2"/>
      <c r="N724" s="3"/>
      <c r="O724"/>
      <c r="P724"/>
      <c r="Q724"/>
      <c r="R724"/>
      <c r="S724"/>
      <c r="T724"/>
      <c r="U724" s="1"/>
      <c r="V724"/>
      <c r="W724" s="1"/>
      <c r="X724"/>
      <c r="Y724"/>
      <c r="Z724" s="1"/>
      <c r="AA724" s="1"/>
      <c r="AB724" s="1"/>
      <c r="AC724" s="1"/>
      <c r="AD724"/>
    </row>
    <row r="725" spans="1:30" x14ac:dyDescent="0.25">
      <c r="A725" s="1"/>
      <c r="B725" s="1"/>
      <c r="C725" s="1"/>
      <c r="D725"/>
      <c r="E725" s="1"/>
      <c r="F725" s="1"/>
      <c r="G725"/>
      <c r="H725"/>
      <c r="I725" s="1"/>
      <c r="J725"/>
      <c r="K725"/>
      <c r="L725"/>
      <c r="M725" s="2"/>
      <c r="N725" s="3"/>
      <c r="O725"/>
      <c r="P725"/>
      <c r="Q725"/>
      <c r="R725"/>
      <c r="S725"/>
      <c r="T725"/>
      <c r="U725" s="1"/>
      <c r="V725"/>
      <c r="W725" s="1"/>
      <c r="X725"/>
      <c r="Y725"/>
      <c r="Z725" s="1"/>
      <c r="AA725" s="1"/>
      <c r="AB725" s="1"/>
      <c r="AC725" s="1"/>
      <c r="AD725"/>
    </row>
    <row r="726" spans="1:30" x14ac:dyDescent="0.25">
      <c r="A726" s="1"/>
      <c r="B726" s="1"/>
      <c r="C726" s="1"/>
      <c r="D726"/>
      <c r="E726" s="1"/>
      <c r="F726" s="1"/>
      <c r="G726"/>
      <c r="H726"/>
      <c r="I726" s="1"/>
      <c r="J726"/>
      <c r="K726"/>
      <c r="L726"/>
      <c r="M726" s="2"/>
      <c r="N726" s="3"/>
      <c r="O726"/>
      <c r="P726"/>
      <c r="Q726"/>
      <c r="R726"/>
      <c r="S726"/>
      <c r="T726"/>
      <c r="U726" s="1"/>
      <c r="V726"/>
      <c r="W726" s="1"/>
      <c r="X726"/>
      <c r="Y726"/>
      <c r="Z726" s="1"/>
      <c r="AA726" s="1"/>
      <c r="AB726" s="1"/>
      <c r="AC726" s="1"/>
      <c r="AD726"/>
    </row>
    <row r="727" spans="1:30" x14ac:dyDescent="0.25">
      <c r="A727" s="1"/>
      <c r="B727" s="1"/>
      <c r="C727" s="1"/>
      <c r="D727"/>
      <c r="E727" s="1"/>
      <c r="F727" s="1"/>
      <c r="G727"/>
      <c r="H727"/>
      <c r="I727" s="1"/>
      <c r="J727"/>
      <c r="K727"/>
      <c r="L727"/>
      <c r="M727" s="2"/>
      <c r="N727" s="3"/>
      <c r="O727"/>
      <c r="P727"/>
      <c r="Q727"/>
      <c r="R727"/>
      <c r="S727"/>
      <c r="T727"/>
      <c r="U727" s="1"/>
      <c r="V727"/>
      <c r="W727" s="1"/>
      <c r="X727"/>
      <c r="Y727"/>
      <c r="Z727" s="1"/>
      <c r="AA727" s="1"/>
      <c r="AB727" s="1"/>
      <c r="AC727" s="1"/>
      <c r="AD727"/>
    </row>
    <row r="728" spans="1:30" x14ac:dyDescent="0.25">
      <c r="A728" s="1"/>
      <c r="B728" s="1"/>
      <c r="C728" s="1"/>
      <c r="D728"/>
      <c r="E728" s="1"/>
      <c r="F728" s="1"/>
      <c r="G728"/>
      <c r="H728"/>
      <c r="I728" s="1"/>
      <c r="J728"/>
      <c r="K728"/>
      <c r="L728"/>
      <c r="M728" s="2"/>
      <c r="N728" s="3"/>
      <c r="O728"/>
      <c r="P728"/>
      <c r="Q728"/>
      <c r="R728"/>
      <c r="S728"/>
      <c r="T728"/>
      <c r="U728" s="1"/>
      <c r="V728"/>
      <c r="W728" s="1"/>
      <c r="X728"/>
      <c r="Y728"/>
      <c r="Z728" s="1"/>
      <c r="AA728" s="1"/>
      <c r="AB728" s="1"/>
      <c r="AC728" s="1"/>
      <c r="AD728"/>
    </row>
    <row r="729" spans="1:30" x14ac:dyDescent="0.25">
      <c r="A729" s="1"/>
      <c r="B729" s="1"/>
      <c r="C729" s="1"/>
      <c r="D729"/>
      <c r="E729" s="1"/>
      <c r="F729" s="1"/>
      <c r="G729"/>
      <c r="H729"/>
      <c r="I729" s="1"/>
      <c r="J729"/>
      <c r="K729"/>
      <c r="L729"/>
      <c r="M729" s="2"/>
      <c r="N729" s="3"/>
      <c r="O729"/>
      <c r="P729"/>
      <c r="Q729"/>
      <c r="R729"/>
      <c r="S729"/>
      <c r="T729"/>
      <c r="U729" s="1"/>
      <c r="V729"/>
      <c r="W729" s="1"/>
      <c r="X729"/>
      <c r="Y729"/>
      <c r="Z729" s="1"/>
      <c r="AA729" s="1"/>
      <c r="AB729" s="1"/>
      <c r="AC729" s="1"/>
      <c r="AD729"/>
    </row>
    <row r="730" spans="1:30" x14ac:dyDescent="0.25">
      <c r="A730" s="1"/>
      <c r="B730" s="1"/>
      <c r="C730" s="1"/>
      <c r="D730"/>
      <c r="E730" s="1"/>
      <c r="F730" s="1"/>
      <c r="G730"/>
      <c r="H730"/>
      <c r="I730" s="1"/>
      <c r="J730"/>
      <c r="K730"/>
      <c r="L730"/>
      <c r="M730" s="2"/>
      <c r="N730" s="3"/>
      <c r="O730"/>
      <c r="P730"/>
      <c r="Q730"/>
      <c r="R730"/>
      <c r="S730"/>
      <c r="T730"/>
      <c r="U730" s="1"/>
      <c r="V730"/>
      <c r="W730" s="1"/>
      <c r="X730"/>
      <c r="Y730"/>
      <c r="Z730" s="1"/>
      <c r="AA730" s="1"/>
      <c r="AB730" s="1"/>
      <c r="AC730" s="1"/>
      <c r="AD730"/>
    </row>
    <row r="731" spans="1:30" x14ac:dyDescent="0.25">
      <c r="A731" s="1"/>
      <c r="B731" s="1"/>
      <c r="C731" s="1"/>
      <c r="D731"/>
      <c r="E731" s="1"/>
      <c r="F731" s="1"/>
      <c r="G731"/>
      <c r="H731"/>
      <c r="I731" s="1"/>
      <c r="J731"/>
      <c r="K731"/>
      <c r="L731"/>
      <c r="M731" s="2"/>
      <c r="N731" s="3"/>
      <c r="O731"/>
      <c r="P731"/>
      <c r="Q731"/>
      <c r="R731"/>
      <c r="S731"/>
      <c r="T731"/>
      <c r="U731" s="1"/>
      <c r="V731"/>
      <c r="W731" s="1"/>
      <c r="X731"/>
      <c r="Y731"/>
      <c r="Z731" s="1"/>
      <c r="AA731" s="1"/>
      <c r="AB731" s="1"/>
      <c r="AC731" s="1"/>
      <c r="AD731"/>
    </row>
    <row r="732" spans="1:30" x14ac:dyDescent="0.25">
      <c r="A732" s="1"/>
      <c r="B732" s="1"/>
      <c r="C732" s="1"/>
      <c r="D732"/>
      <c r="E732" s="1"/>
      <c r="F732" s="1"/>
      <c r="G732"/>
      <c r="H732"/>
      <c r="I732" s="1"/>
      <c r="J732"/>
      <c r="K732"/>
      <c r="L732"/>
      <c r="M732" s="2"/>
      <c r="N732" s="3"/>
      <c r="O732"/>
      <c r="P732"/>
      <c r="Q732"/>
      <c r="R732"/>
      <c r="S732"/>
      <c r="T732"/>
      <c r="U732" s="1"/>
      <c r="V732"/>
      <c r="W732" s="1"/>
      <c r="X732"/>
      <c r="Y732"/>
      <c r="Z732" s="1"/>
      <c r="AA732" s="1"/>
      <c r="AB732" s="1"/>
      <c r="AC732" s="1"/>
      <c r="AD732"/>
    </row>
    <row r="733" spans="1:30" x14ac:dyDescent="0.25">
      <c r="A733" s="1"/>
      <c r="B733" s="1"/>
      <c r="C733" s="1"/>
      <c r="D733"/>
      <c r="E733" s="1"/>
      <c r="F733" s="1"/>
      <c r="G733"/>
      <c r="H733"/>
      <c r="I733" s="1"/>
      <c r="J733"/>
      <c r="K733"/>
      <c r="L733"/>
      <c r="M733" s="2"/>
      <c r="N733" s="3"/>
      <c r="O733"/>
      <c r="P733"/>
      <c r="Q733"/>
      <c r="R733"/>
      <c r="S733"/>
      <c r="T733"/>
      <c r="U733" s="1"/>
      <c r="V733"/>
      <c r="W733" s="1"/>
      <c r="X733"/>
      <c r="Y733"/>
      <c r="Z733" s="1"/>
      <c r="AA733" s="1"/>
      <c r="AB733" s="1"/>
      <c r="AC733" s="1"/>
      <c r="AD733"/>
    </row>
    <row r="734" spans="1:30" x14ac:dyDescent="0.25">
      <c r="A734" s="1"/>
      <c r="B734" s="1"/>
      <c r="C734" s="1"/>
      <c r="D734"/>
      <c r="E734" s="1"/>
      <c r="F734" s="1"/>
      <c r="G734"/>
      <c r="H734"/>
      <c r="I734" s="1"/>
      <c r="J734"/>
      <c r="K734"/>
      <c r="L734"/>
      <c r="M734" s="2"/>
      <c r="N734" s="3"/>
      <c r="O734"/>
      <c r="P734"/>
      <c r="Q734"/>
      <c r="R734"/>
      <c r="S734"/>
      <c r="T734"/>
      <c r="U734" s="1"/>
      <c r="V734"/>
      <c r="W734" s="1"/>
      <c r="X734"/>
      <c r="Y734"/>
      <c r="Z734" s="1"/>
      <c r="AA734" s="1"/>
      <c r="AB734" s="1"/>
      <c r="AC734" s="1"/>
      <c r="AD734"/>
    </row>
    <row r="735" spans="1:30" x14ac:dyDescent="0.25">
      <c r="A735" s="1"/>
      <c r="B735" s="1"/>
      <c r="C735" s="1"/>
      <c r="D735"/>
      <c r="E735" s="1"/>
      <c r="F735" s="1"/>
      <c r="G735"/>
      <c r="H735"/>
      <c r="I735" s="1"/>
      <c r="J735"/>
      <c r="K735"/>
      <c r="L735"/>
      <c r="M735" s="2"/>
      <c r="N735" s="3"/>
      <c r="O735"/>
      <c r="P735"/>
      <c r="Q735"/>
      <c r="R735"/>
      <c r="S735"/>
      <c r="T735"/>
      <c r="U735" s="1"/>
      <c r="V735"/>
      <c r="W735" s="1"/>
      <c r="X735"/>
      <c r="Y735"/>
      <c r="Z735" s="1"/>
      <c r="AA735" s="1"/>
      <c r="AB735" s="1"/>
      <c r="AC735" s="1"/>
      <c r="AD735"/>
    </row>
    <row r="736" spans="1:30" x14ac:dyDescent="0.25">
      <c r="A736" s="1"/>
      <c r="B736" s="1"/>
      <c r="C736" s="1"/>
      <c r="D736"/>
      <c r="E736" s="1"/>
      <c r="F736" s="1"/>
      <c r="G736"/>
      <c r="H736"/>
      <c r="I736" s="1"/>
      <c r="J736"/>
      <c r="K736"/>
      <c r="L736"/>
      <c r="M736" s="2"/>
      <c r="N736" s="3"/>
      <c r="O736"/>
      <c r="P736"/>
      <c r="Q736"/>
      <c r="R736"/>
      <c r="S736"/>
      <c r="T736"/>
      <c r="U736" s="1"/>
      <c r="V736"/>
      <c r="W736" s="1"/>
      <c r="X736"/>
      <c r="Y736"/>
      <c r="Z736" s="1"/>
      <c r="AA736" s="1"/>
      <c r="AB736" s="1"/>
      <c r="AC736" s="1"/>
      <c r="AD736"/>
    </row>
    <row r="737" spans="1:30" x14ac:dyDescent="0.25">
      <c r="A737" s="1"/>
      <c r="B737" s="1"/>
      <c r="C737" s="1"/>
      <c r="D737"/>
      <c r="E737" s="1"/>
      <c r="F737" s="1"/>
      <c r="G737"/>
      <c r="H737"/>
      <c r="I737" s="1"/>
      <c r="J737"/>
      <c r="K737"/>
      <c r="L737"/>
      <c r="M737" s="2"/>
      <c r="N737" s="3"/>
      <c r="O737"/>
      <c r="P737"/>
      <c r="Q737"/>
      <c r="R737"/>
      <c r="S737"/>
      <c r="T737"/>
      <c r="U737" s="1"/>
      <c r="V737"/>
      <c r="W737" s="1"/>
      <c r="X737"/>
      <c r="Y737"/>
      <c r="Z737" s="1"/>
      <c r="AA737" s="1"/>
      <c r="AB737" s="1"/>
      <c r="AC737" s="1"/>
      <c r="AD737"/>
    </row>
    <row r="738" spans="1:30" x14ac:dyDescent="0.25">
      <c r="A738" s="1"/>
      <c r="B738" s="1"/>
      <c r="C738" s="1"/>
      <c r="D738"/>
      <c r="E738" s="1"/>
      <c r="F738" s="1"/>
      <c r="G738"/>
      <c r="H738"/>
      <c r="I738" s="1"/>
      <c r="J738"/>
      <c r="K738"/>
      <c r="L738"/>
      <c r="M738" s="2"/>
      <c r="N738" s="3"/>
      <c r="O738"/>
      <c r="P738"/>
      <c r="Q738"/>
      <c r="R738"/>
      <c r="S738"/>
      <c r="T738"/>
      <c r="U738" s="1"/>
      <c r="V738"/>
      <c r="W738" s="1"/>
      <c r="X738"/>
      <c r="Y738"/>
      <c r="Z738" s="1"/>
      <c r="AA738" s="1"/>
      <c r="AB738" s="1"/>
      <c r="AC738" s="1"/>
      <c r="AD738"/>
    </row>
    <row r="739" spans="1:30" x14ac:dyDescent="0.25">
      <c r="A739" s="1"/>
      <c r="B739" s="1"/>
      <c r="C739" s="1"/>
      <c r="D739"/>
      <c r="E739" s="1"/>
      <c r="F739" s="1"/>
      <c r="G739"/>
      <c r="H739"/>
      <c r="I739" s="1"/>
      <c r="J739"/>
      <c r="K739"/>
      <c r="L739"/>
      <c r="M739" s="2"/>
      <c r="N739" s="3"/>
      <c r="O739"/>
      <c r="P739"/>
      <c r="Q739"/>
      <c r="R739"/>
      <c r="S739"/>
      <c r="T739"/>
      <c r="U739" s="1"/>
      <c r="V739"/>
      <c r="W739" s="1"/>
      <c r="X739"/>
      <c r="Y739"/>
      <c r="Z739" s="1"/>
      <c r="AA739" s="1"/>
      <c r="AB739" s="1"/>
      <c r="AC739" s="1"/>
      <c r="AD739"/>
    </row>
    <row r="740" spans="1:30" x14ac:dyDescent="0.25">
      <c r="A740" s="1"/>
      <c r="B740" s="1"/>
      <c r="C740" s="1"/>
      <c r="D740"/>
      <c r="E740" s="1"/>
      <c r="F740" s="1"/>
      <c r="G740"/>
      <c r="H740"/>
      <c r="I740" s="1"/>
      <c r="J740"/>
      <c r="K740"/>
      <c r="L740"/>
      <c r="M740" s="2"/>
      <c r="N740" s="3"/>
      <c r="O740"/>
      <c r="P740"/>
      <c r="Q740"/>
      <c r="R740"/>
      <c r="S740"/>
      <c r="T740"/>
      <c r="U740" s="1"/>
      <c r="V740"/>
      <c r="W740" s="1"/>
      <c r="X740"/>
      <c r="Y740"/>
      <c r="Z740" s="1"/>
      <c r="AA740" s="1"/>
      <c r="AB740" s="1"/>
      <c r="AC740" s="1"/>
      <c r="AD740"/>
    </row>
    <row r="741" spans="1:30" x14ac:dyDescent="0.25">
      <c r="A741" s="1"/>
      <c r="B741" s="1"/>
      <c r="C741" s="1"/>
      <c r="D741"/>
      <c r="E741" s="1"/>
      <c r="F741" s="1"/>
      <c r="G741"/>
      <c r="H741"/>
      <c r="I741" s="1"/>
      <c r="J741"/>
      <c r="K741"/>
      <c r="L741"/>
      <c r="M741" s="2"/>
      <c r="N741" s="3"/>
      <c r="O741"/>
      <c r="P741"/>
      <c r="Q741"/>
      <c r="R741"/>
      <c r="S741"/>
      <c r="T741"/>
      <c r="U741" s="1"/>
      <c r="V741"/>
      <c r="W741" s="1"/>
      <c r="X741"/>
      <c r="Y741"/>
      <c r="Z741" s="1"/>
      <c r="AA741" s="1"/>
      <c r="AB741" s="1"/>
      <c r="AC741" s="1"/>
      <c r="AD741"/>
    </row>
    <row r="742" spans="1:30" x14ac:dyDescent="0.25">
      <c r="A742" s="1"/>
      <c r="B742" s="1"/>
      <c r="C742" s="1"/>
      <c r="D742"/>
      <c r="E742" s="1"/>
      <c r="F742" s="1"/>
      <c r="G742"/>
      <c r="H742"/>
      <c r="I742" s="1"/>
      <c r="J742"/>
      <c r="K742"/>
      <c r="L742"/>
      <c r="M742" s="2"/>
      <c r="N742" s="3"/>
      <c r="O742"/>
      <c r="P742"/>
      <c r="Q742"/>
      <c r="R742"/>
      <c r="S742"/>
      <c r="T742"/>
      <c r="U742" s="1"/>
      <c r="V742"/>
      <c r="W742" s="1"/>
      <c r="X742"/>
      <c r="Y742"/>
      <c r="Z742" s="1"/>
      <c r="AA742" s="1"/>
      <c r="AB742" s="1"/>
      <c r="AC742" s="1"/>
      <c r="AD742"/>
    </row>
    <row r="743" spans="1:30" x14ac:dyDescent="0.25">
      <c r="A743" s="1"/>
      <c r="B743" s="1"/>
      <c r="C743" s="1"/>
      <c r="D743"/>
      <c r="E743" s="1"/>
      <c r="F743" s="1"/>
      <c r="G743"/>
      <c r="H743"/>
      <c r="I743" s="1"/>
      <c r="J743"/>
      <c r="K743"/>
      <c r="L743"/>
      <c r="M743" s="2"/>
      <c r="N743" s="3"/>
      <c r="O743"/>
      <c r="P743"/>
      <c r="Q743"/>
      <c r="R743"/>
      <c r="S743"/>
      <c r="T743"/>
      <c r="U743" s="1"/>
      <c r="V743"/>
      <c r="W743" s="1"/>
      <c r="X743"/>
      <c r="Y743"/>
      <c r="Z743" s="1"/>
      <c r="AA743" s="1"/>
      <c r="AB743" s="1"/>
      <c r="AC743" s="1"/>
      <c r="AD743"/>
    </row>
    <row r="744" spans="1:30" x14ac:dyDescent="0.25">
      <c r="A744" s="1"/>
      <c r="B744" s="1"/>
      <c r="C744" s="1"/>
      <c r="D744"/>
      <c r="E744" s="1"/>
      <c r="F744" s="1"/>
      <c r="G744"/>
      <c r="H744"/>
      <c r="I744" s="1"/>
      <c r="J744"/>
      <c r="K744"/>
      <c r="L744"/>
      <c r="M744" s="2"/>
      <c r="N744" s="3"/>
      <c r="O744"/>
      <c r="P744"/>
      <c r="Q744"/>
      <c r="R744"/>
      <c r="S744"/>
      <c r="T744"/>
      <c r="U744" s="1"/>
      <c r="V744"/>
      <c r="W744" s="1"/>
      <c r="X744"/>
      <c r="Y744"/>
      <c r="Z744" s="1"/>
      <c r="AA744" s="1"/>
      <c r="AB744" s="1"/>
      <c r="AC744" s="1"/>
      <c r="AD744"/>
    </row>
    <row r="745" spans="1:30" x14ac:dyDescent="0.25">
      <c r="A745" s="1"/>
      <c r="B745" s="1"/>
      <c r="C745" s="1"/>
      <c r="D745"/>
      <c r="E745" s="1"/>
      <c r="F745" s="1"/>
      <c r="G745"/>
      <c r="H745"/>
      <c r="I745" s="1"/>
      <c r="J745"/>
      <c r="K745"/>
      <c r="L745"/>
      <c r="M745" s="2"/>
      <c r="N745" s="3"/>
      <c r="O745"/>
      <c r="P745"/>
      <c r="Q745"/>
      <c r="R745"/>
      <c r="S745"/>
      <c r="T745"/>
      <c r="U745" s="1"/>
      <c r="V745"/>
      <c r="W745" s="1"/>
      <c r="X745"/>
      <c r="Y745"/>
      <c r="Z745" s="1"/>
      <c r="AA745" s="1"/>
      <c r="AB745" s="1"/>
      <c r="AC745" s="1"/>
      <c r="AD745"/>
    </row>
    <row r="746" spans="1:30" x14ac:dyDescent="0.25">
      <c r="A746" s="1"/>
      <c r="B746" s="1"/>
      <c r="C746" s="1"/>
      <c r="D746"/>
      <c r="E746" s="1"/>
      <c r="F746" s="1"/>
      <c r="G746"/>
      <c r="H746"/>
      <c r="I746" s="1"/>
      <c r="J746"/>
      <c r="K746"/>
      <c r="L746"/>
      <c r="M746" s="2"/>
      <c r="N746" s="3"/>
      <c r="O746"/>
      <c r="P746"/>
      <c r="Q746"/>
      <c r="R746"/>
      <c r="S746"/>
      <c r="T746"/>
      <c r="U746" s="1"/>
      <c r="V746"/>
      <c r="W746" s="1"/>
      <c r="X746"/>
      <c r="Y746"/>
      <c r="Z746" s="1"/>
      <c r="AA746" s="1"/>
      <c r="AB746" s="1"/>
      <c r="AC746" s="1"/>
      <c r="AD746"/>
    </row>
    <row r="747" spans="1:30" x14ac:dyDescent="0.25">
      <c r="A747" s="1"/>
      <c r="B747" s="1"/>
      <c r="C747" s="1"/>
      <c r="D747"/>
      <c r="E747" s="1"/>
      <c r="F747" s="1"/>
      <c r="G747"/>
      <c r="H747"/>
      <c r="I747" s="1"/>
      <c r="J747"/>
      <c r="K747"/>
      <c r="L747"/>
      <c r="M747" s="2"/>
      <c r="N747" s="3"/>
      <c r="O747"/>
      <c r="P747"/>
      <c r="Q747"/>
      <c r="R747"/>
      <c r="S747"/>
      <c r="T747"/>
      <c r="U747" s="1"/>
      <c r="V747"/>
      <c r="W747" s="1"/>
      <c r="X747"/>
      <c r="Y747"/>
      <c r="Z747" s="1"/>
      <c r="AA747" s="1"/>
      <c r="AB747" s="1"/>
      <c r="AC747" s="1"/>
      <c r="AD747"/>
    </row>
    <row r="748" spans="1:30" x14ac:dyDescent="0.25">
      <c r="A748" s="1"/>
      <c r="B748" s="1"/>
      <c r="C748" s="1"/>
      <c r="D748"/>
      <c r="E748" s="1"/>
      <c r="F748" s="1"/>
      <c r="G748"/>
      <c r="H748"/>
      <c r="I748" s="1"/>
      <c r="J748"/>
      <c r="K748"/>
      <c r="L748"/>
      <c r="M748" s="2"/>
      <c r="N748" s="3"/>
      <c r="O748"/>
      <c r="P748"/>
      <c r="Q748"/>
      <c r="R748"/>
      <c r="S748"/>
      <c r="T748"/>
      <c r="U748" s="1"/>
      <c r="V748"/>
      <c r="W748" s="1"/>
      <c r="X748"/>
      <c r="Y748"/>
      <c r="Z748" s="1"/>
      <c r="AA748" s="1"/>
      <c r="AB748" s="1"/>
      <c r="AC748" s="1"/>
      <c r="AD748"/>
    </row>
    <row r="749" spans="1:30" x14ac:dyDescent="0.25">
      <c r="A749" s="1"/>
      <c r="B749" s="1"/>
      <c r="C749" s="1"/>
      <c r="D749"/>
      <c r="E749" s="1"/>
      <c r="F749" s="1"/>
      <c r="G749"/>
      <c r="H749"/>
      <c r="I749" s="1"/>
      <c r="J749"/>
      <c r="K749"/>
      <c r="L749"/>
      <c r="M749" s="2"/>
      <c r="N749" s="3"/>
      <c r="O749"/>
      <c r="P749"/>
      <c r="Q749"/>
      <c r="R749"/>
      <c r="S749"/>
      <c r="T749"/>
      <c r="U749" s="1"/>
      <c r="V749"/>
      <c r="W749" s="1"/>
      <c r="X749"/>
      <c r="Y749"/>
      <c r="Z749" s="1"/>
      <c r="AA749" s="1"/>
      <c r="AB749" s="1"/>
      <c r="AC749" s="1"/>
      <c r="AD749"/>
    </row>
    <row r="750" spans="1:30" x14ac:dyDescent="0.25">
      <c r="A750" s="1"/>
      <c r="B750" s="1"/>
      <c r="C750" s="1"/>
      <c r="D750"/>
      <c r="E750" s="1"/>
      <c r="F750" s="1"/>
      <c r="G750"/>
      <c r="H750"/>
      <c r="I750" s="1"/>
      <c r="J750"/>
      <c r="K750"/>
      <c r="L750"/>
      <c r="M750" s="2"/>
      <c r="N750" s="3"/>
      <c r="O750"/>
      <c r="P750"/>
      <c r="Q750"/>
      <c r="R750"/>
      <c r="S750"/>
      <c r="T750"/>
      <c r="U750" s="1"/>
      <c r="V750"/>
      <c r="W750" s="1"/>
      <c r="X750"/>
      <c r="Y750"/>
      <c r="Z750" s="1"/>
      <c r="AA750" s="1"/>
      <c r="AB750" s="1"/>
      <c r="AC750" s="1"/>
      <c r="AD750"/>
    </row>
    <row r="751" spans="1:30" x14ac:dyDescent="0.25">
      <c r="A751" s="1"/>
      <c r="B751" s="1"/>
      <c r="C751" s="1"/>
      <c r="D751"/>
      <c r="E751" s="1"/>
      <c r="F751" s="1"/>
      <c r="G751"/>
      <c r="H751"/>
      <c r="I751" s="1"/>
      <c r="J751"/>
      <c r="K751"/>
      <c r="L751"/>
      <c r="M751" s="2"/>
      <c r="N751" s="3"/>
      <c r="O751"/>
      <c r="P751"/>
      <c r="Q751"/>
      <c r="R751"/>
      <c r="S751"/>
      <c r="T751"/>
      <c r="U751" s="1"/>
      <c r="V751"/>
      <c r="W751" s="1"/>
      <c r="X751"/>
      <c r="Y751"/>
      <c r="Z751" s="1"/>
      <c r="AA751" s="1"/>
      <c r="AB751" s="1"/>
      <c r="AC751" s="1"/>
      <c r="AD751"/>
    </row>
    <row r="752" spans="1:30" x14ac:dyDescent="0.25">
      <c r="A752" s="1"/>
      <c r="B752" s="1"/>
      <c r="C752" s="1"/>
      <c r="D752"/>
      <c r="E752" s="1"/>
      <c r="F752" s="1"/>
      <c r="G752"/>
      <c r="H752"/>
      <c r="I752" s="1"/>
      <c r="J752"/>
      <c r="K752"/>
      <c r="L752"/>
      <c r="M752" s="2"/>
      <c r="N752" s="3"/>
      <c r="O752"/>
      <c r="P752"/>
      <c r="Q752"/>
      <c r="R752"/>
      <c r="S752"/>
      <c r="T752"/>
      <c r="U752" s="1"/>
      <c r="V752"/>
      <c r="W752" s="1"/>
      <c r="X752"/>
      <c r="Y752"/>
      <c r="Z752" s="1"/>
      <c r="AA752" s="1"/>
      <c r="AB752" s="1"/>
      <c r="AC752" s="1"/>
      <c r="AD752"/>
    </row>
    <row r="753" spans="1:30" x14ac:dyDescent="0.25">
      <c r="A753" s="1"/>
      <c r="B753" s="1"/>
      <c r="C753" s="1"/>
      <c r="D753"/>
      <c r="E753" s="1"/>
      <c r="F753" s="1"/>
      <c r="G753"/>
      <c r="H753"/>
      <c r="I753" s="1"/>
      <c r="J753"/>
      <c r="K753"/>
      <c r="L753"/>
      <c r="M753" s="2"/>
      <c r="N753" s="3"/>
      <c r="O753"/>
      <c r="P753"/>
      <c r="Q753"/>
      <c r="R753"/>
      <c r="S753"/>
      <c r="T753"/>
      <c r="U753" s="1"/>
      <c r="V753"/>
      <c r="W753" s="1"/>
      <c r="X753"/>
      <c r="Y753"/>
      <c r="Z753" s="1"/>
      <c r="AA753" s="1"/>
      <c r="AB753" s="1"/>
      <c r="AC753" s="1"/>
      <c r="AD753"/>
    </row>
    <row r="754" spans="1:30" x14ac:dyDescent="0.25">
      <c r="A754" s="1"/>
      <c r="B754" s="1"/>
      <c r="C754" s="1"/>
      <c r="D754"/>
      <c r="E754" s="1"/>
      <c r="F754" s="1"/>
      <c r="G754"/>
      <c r="H754"/>
      <c r="I754" s="1"/>
      <c r="J754"/>
      <c r="K754"/>
      <c r="L754"/>
      <c r="M754" s="2"/>
      <c r="N754" s="3"/>
      <c r="O754"/>
      <c r="P754"/>
      <c r="Q754"/>
      <c r="R754"/>
      <c r="S754"/>
      <c r="T754"/>
      <c r="U754" s="1"/>
      <c r="V754"/>
      <c r="W754" s="1"/>
      <c r="X754"/>
      <c r="Y754"/>
      <c r="Z754" s="1"/>
      <c r="AA754" s="1"/>
      <c r="AB754" s="1"/>
      <c r="AC754" s="1"/>
      <c r="AD754"/>
    </row>
    <row r="755" spans="1:30" x14ac:dyDescent="0.25">
      <c r="A755" s="1"/>
      <c r="B755" s="1"/>
      <c r="C755" s="1"/>
      <c r="D755"/>
      <c r="E755" s="1"/>
      <c r="F755" s="1"/>
      <c r="G755"/>
      <c r="H755"/>
      <c r="I755" s="1"/>
      <c r="J755"/>
      <c r="K755"/>
      <c r="L755"/>
      <c r="M755" s="2"/>
      <c r="N755" s="3"/>
      <c r="O755"/>
      <c r="P755"/>
      <c r="Q755"/>
      <c r="R755"/>
      <c r="S755"/>
      <c r="T755"/>
      <c r="U755" s="1"/>
      <c r="V755"/>
      <c r="W755" s="1"/>
      <c r="X755"/>
      <c r="Y755"/>
      <c r="Z755" s="1"/>
      <c r="AA755" s="1"/>
      <c r="AB755" s="1"/>
      <c r="AC755" s="1"/>
      <c r="AD755"/>
    </row>
    <row r="756" spans="1:30" x14ac:dyDescent="0.25">
      <c r="A756" s="1"/>
      <c r="B756" s="1"/>
      <c r="C756" s="1"/>
      <c r="D756"/>
      <c r="E756" s="1"/>
      <c r="F756" s="1"/>
      <c r="G756"/>
      <c r="H756"/>
      <c r="I756" s="1"/>
      <c r="J756"/>
      <c r="K756"/>
      <c r="L756"/>
      <c r="M756" s="2"/>
      <c r="N756" s="3"/>
      <c r="O756"/>
      <c r="P756"/>
      <c r="Q756"/>
      <c r="R756"/>
      <c r="S756"/>
      <c r="T756"/>
      <c r="U756" s="1"/>
      <c r="V756"/>
      <c r="W756" s="1"/>
      <c r="X756"/>
      <c r="Y756"/>
      <c r="Z756" s="1"/>
      <c r="AA756" s="1"/>
      <c r="AB756" s="1"/>
      <c r="AC756" s="1"/>
      <c r="AD756"/>
    </row>
    <row r="757" spans="1:30" x14ac:dyDescent="0.25">
      <c r="A757" s="1"/>
      <c r="B757" s="1"/>
      <c r="C757" s="1"/>
      <c r="D757"/>
      <c r="E757" s="1"/>
      <c r="F757" s="1"/>
      <c r="G757"/>
      <c r="H757"/>
      <c r="I757" s="1"/>
      <c r="J757"/>
      <c r="K757"/>
      <c r="L757"/>
      <c r="M757" s="2"/>
      <c r="N757" s="3"/>
      <c r="O757"/>
      <c r="P757"/>
      <c r="Q757"/>
      <c r="R757"/>
      <c r="S757"/>
      <c r="T757"/>
      <c r="U757" s="1"/>
      <c r="V757"/>
      <c r="W757" s="1"/>
      <c r="X757"/>
      <c r="Y757"/>
      <c r="Z757" s="1"/>
      <c r="AA757" s="1"/>
      <c r="AB757" s="1"/>
      <c r="AC757" s="1"/>
      <c r="AD757"/>
    </row>
    <row r="758" spans="1:30" x14ac:dyDescent="0.25">
      <c r="A758" s="1"/>
      <c r="B758" s="1"/>
      <c r="C758" s="1"/>
      <c r="D758"/>
      <c r="E758" s="1"/>
      <c r="F758" s="1"/>
      <c r="G758"/>
      <c r="H758"/>
      <c r="I758" s="1"/>
      <c r="J758"/>
      <c r="K758"/>
      <c r="L758"/>
      <c r="M758" s="2"/>
      <c r="N758" s="3"/>
      <c r="O758"/>
      <c r="P758"/>
      <c r="Q758"/>
      <c r="R758"/>
      <c r="S758"/>
      <c r="T758"/>
      <c r="U758" s="1"/>
      <c r="V758"/>
      <c r="W758" s="1"/>
      <c r="X758"/>
      <c r="Y758"/>
      <c r="Z758" s="1"/>
      <c r="AA758" s="1"/>
      <c r="AB758" s="1"/>
      <c r="AC758" s="1"/>
      <c r="AD758"/>
    </row>
    <row r="759" spans="1:30" x14ac:dyDescent="0.25">
      <c r="A759" s="1"/>
      <c r="B759" s="1"/>
      <c r="C759" s="1"/>
      <c r="D759"/>
      <c r="E759" s="1"/>
      <c r="F759" s="1"/>
      <c r="G759"/>
      <c r="H759"/>
      <c r="I759" s="1"/>
      <c r="J759"/>
      <c r="K759"/>
      <c r="L759"/>
      <c r="M759" s="2"/>
      <c r="N759" s="3"/>
      <c r="O759"/>
      <c r="P759"/>
      <c r="Q759"/>
      <c r="R759"/>
      <c r="S759"/>
      <c r="T759"/>
      <c r="U759" s="1"/>
      <c r="V759"/>
      <c r="W759" s="1"/>
      <c r="X759"/>
      <c r="Y759"/>
      <c r="Z759" s="1"/>
      <c r="AA759" s="1"/>
      <c r="AB759" s="1"/>
      <c r="AC759" s="1"/>
      <c r="AD759"/>
    </row>
    <row r="760" spans="1:30" x14ac:dyDescent="0.25">
      <c r="A760" s="1"/>
      <c r="B760" s="1"/>
      <c r="C760" s="1"/>
      <c r="D760"/>
      <c r="E760" s="1"/>
      <c r="F760" s="1"/>
      <c r="G760"/>
      <c r="H760"/>
      <c r="I760" s="1"/>
      <c r="J760"/>
      <c r="K760"/>
      <c r="L760"/>
      <c r="M760" s="2"/>
      <c r="N760" s="3"/>
      <c r="O760"/>
      <c r="P760"/>
      <c r="Q760"/>
      <c r="R760"/>
      <c r="S760"/>
      <c r="T760"/>
      <c r="U760" s="1"/>
      <c r="V760"/>
      <c r="W760" s="1"/>
      <c r="X760"/>
      <c r="Y760"/>
      <c r="Z760" s="1"/>
      <c r="AA760" s="1"/>
      <c r="AB760" s="1"/>
      <c r="AC760" s="1"/>
      <c r="AD760"/>
    </row>
    <row r="761" spans="1:30" x14ac:dyDescent="0.25">
      <c r="A761" s="1"/>
      <c r="B761" s="1"/>
      <c r="C761" s="1"/>
      <c r="D761"/>
      <c r="E761" s="1"/>
      <c r="F761" s="1"/>
      <c r="G761"/>
      <c r="H761"/>
      <c r="I761" s="1"/>
      <c r="J761"/>
      <c r="K761"/>
      <c r="L761"/>
      <c r="M761" s="2"/>
      <c r="N761" s="3"/>
      <c r="O761"/>
      <c r="P761"/>
      <c r="Q761"/>
      <c r="R761"/>
      <c r="S761"/>
      <c r="T761"/>
      <c r="U761" s="1"/>
      <c r="V761"/>
      <c r="W761" s="1"/>
      <c r="X761"/>
      <c r="Y761"/>
      <c r="Z761" s="1"/>
      <c r="AA761" s="1"/>
      <c r="AB761" s="1"/>
      <c r="AC761" s="1"/>
      <c r="AD761"/>
    </row>
    <row r="762" spans="1:30" x14ac:dyDescent="0.25">
      <c r="A762" s="1"/>
      <c r="B762" s="1"/>
      <c r="C762" s="1"/>
      <c r="D762"/>
      <c r="E762" s="1"/>
      <c r="F762" s="1"/>
      <c r="G762"/>
      <c r="H762"/>
      <c r="I762" s="1"/>
      <c r="J762"/>
      <c r="K762"/>
      <c r="L762"/>
      <c r="M762" s="2"/>
      <c r="N762" s="3"/>
      <c r="O762"/>
      <c r="P762"/>
      <c r="Q762"/>
      <c r="R762"/>
      <c r="S762"/>
      <c r="T762"/>
      <c r="U762" s="1"/>
      <c r="V762"/>
      <c r="W762" s="1"/>
      <c r="X762"/>
      <c r="Y762"/>
      <c r="Z762" s="1"/>
      <c r="AA762" s="1"/>
      <c r="AB762" s="1"/>
      <c r="AC762" s="1"/>
      <c r="AD762"/>
    </row>
    <row r="763" spans="1:30" x14ac:dyDescent="0.25">
      <c r="A763" s="1"/>
      <c r="B763" s="1"/>
      <c r="C763" s="1"/>
      <c r="D763"/>
      <c r="E763" s="1"/>
      <c r="F763" s="1"/>
      <c r="G763"/>
      <c r="H763"/>
      <c r="I763" s="1"/>
      <c r="J763"/>
      <c r="K763"/>
      <c r="L763"/>
      <c r="M763" s="2"/>
      <c r="N763" s="3"/>
      <c r="O763"/>
      <c r="P763"/>
      <c r="Q763"/>
      <c r="R763"/>
      <c r="S763"/>
      <c r="T763"/>
      <c r="U763" s="1"/>
      <c r="V763"/>
      <c r="W763" s="1"/>
      <c r="X763"/>
      <c r="Y763"/>
      <c r="Z763" s="1"/>
      <c r="AA763" s="1"/>
      <c r="AB763" s="1"/>
      <c r="AC763" s="1"/>
      <c r="AD763"/>
    </row>
    <row r="764" spans="1:30" x14ac:dyDescent="0.25">
      <c r="A764" s="1"/>
      <c r="B764" s="1"/>
      <c r="C764" s="1"/>
      <c r="D764"/>
      <c r="E764" s="1"/>
      <c r="F764" s="1"/>
      <c r="G764"/>
      <c r="H764"/>
      <c r="I764" s="1"/>
      <c r="J764"/>
      <c r="K764"/>
      <c r="L764"/>
      <c r="M764" s="2"/>
      <c r="N764" s="3"/>
      <c r="O764"/>
      <c r="P764"/>
      <c r="Q764"/>
      <c r="R764"/>
      <c r="S764"/>
      <c r="T764"/>
      <c r="U764" s="1"/>
      <c r="V764"/>
      <c r="W764" s="1"/>
      <c r="X764"/>
      <c r="Y764"/>
      <c r="Z764" s="1"/>
      <c r="AA764" s="1"/>
      <c r="AB764" s="1"/>
      <c r="AC764" s="1"/>
      <c r="AD764"/>
    </row>
    <row r="765" spans="1:30" x14ac:dyDescent="0.25">
      <c r="A765" s="1"/>
      <c r="B765" s="1"/>
      <c r="C765" s="1"/>
      <c r="D765"/>
      <c r="E765" s="1"/>
      <c r="F765" s="1"/>
      <c r="G765"/>
      <c r="H765"/>
      <c r="I765" s="1"/>
      <c r="J765"/>
      <c r="K765"/>
      <c r="L765"/>
      <c r="M765" s="2"/>
      <c r="N765" s="3"/>
      <c r="O765"/>
      <c r="P765"/>
      <c r="Q765"/>
      <c r="R765"/>
      <c r="S765"/>
      <c r="T765"/>
      <c r="U765" s="1"/>
      <c r="V765"/>
      <c r="W765" s="1"/>
      <c r="X765"/>
      <c r="Y765"/>
      <c r="Z765" s="1"/>
      <c r="AA765" s="1"/>
      <c r="AB765" s="1"/>
      <c r="AC765" s="1"/>
      <c r="AD765"/>
    </row>
    <row r="766" spans="1:30" x14ac:dyDescent="0.25">
      <c r="A766" s="1"/>
      <c r="B766" s="1"/>
      <c r="C766" s="1"/>
      <c r="D766"/>
      <c r="E766" s="1"/>
      <c r="F766" s="1"/>
      <c r="G766"/>
      <c r="H766"/>
      <c r="I766" s="1"/>
      <c r="J766"/>
      <c r="K766"/>
      <c r="L766"/>
      <c r="M766" s="2"/>
      <c r="N766" s="3"/>
      <c r="O766"/>
      <c r="P766"/>
      <c r="Q766"/>
      <c r="R766"/>
      <c r="S766"/>
      <c r="T766"/>
      <c r="U766" s="1"/>
      <c r="V766"/>
      <c r="W766" s="1"/>
      <c r="X766"/>
      <c r="Y766"/>
      <c r="Z766" s="1"/>
      <c r="AA766" s="1"/>
      <c r="AB766" s="1"/>
      <c r="AC766" s="1"/>
      <c r="AD766"/>
    </row>
    <row r="767" spans="1:30" x14ac:dyDescent="0.25">
      <c r="A767" s="1"/>
      <c r="B767" s="1"/>
      <c r="C767" s="1"/>
      <c r="D767"/>
      <c r="E767" s="1"/>
      <c r="F767" s="1"/>
      <c r="G767"/>
      <c r="H767"/>
      <c r="I767" s="1"/>
      <c r="J767"/>
      <c r="K767"/>
      <c r="L767"/>
      <c r="M767" s="2"/>
      <c r="N767" s="3"/>
      <c r="O767"/>
      <c r="P767"/>
      <c r="Q767"/>
      <c r="R767"/>
      <c r="S767"/>
      <c r="T767"/>
      <c r="U767" s="1"/>
      <c r="V767"/>
      <c r="W767" s="1"/>
      <c r="X767"/>
      <c r="Y767"/>
      <c r="Z767" s="1"/>
      <c r="AA767" s="1"/>
      <c r="AB767" s="1"/>
      <c r="AC767" s="1"/>
      <c r="AD767"/>
    </row>
    <row r="768" spans="1:30" x14ac:dyDescent="0.25">
      <c r="A768" s="1"/>
      <c r="B768" s="1"/>
      <c r="C768" s="1"/>
      <c r="D768"/>
      <c r="E768" s="1"/>
      <c r="F768" s="1"/>
      <c r="G768"/>
      <c r="H768"/>
      <c r="I768" s="1"/>
      <c r="J768"/>
      <c r="K768"/>
      <c r="L768"/>
      <c r="M768" s="2"/>
      <c r="N768" s="3"/>
      <c r="O768"/>
      <c r="P768"/>
      <c r="Q768"/>
      <c r="R768"/>
      <c r="S768"/>
      <c r="T768"/>
      <c r="U768" s="1"/>
      <c r="V768"/>
      <c r="W768" s="1"/>
      <c r="X768"/>
      <c r="Y768"/>
      <c r="Z768" s="1"/>
      <c r="AA768" s="1"/>
      <c r="AB768" s="1"/>
      <c r="AC768" s="1"/>
      <c r="AD768"/>
    </row>
    <row r="769" spans="1:30" x14ac:dyDescent="0.25">
      <c r="A769" s="1"/>
      <c r="B769" s="1"/>
      <c r="C769" s="1"/>
      <c r="D769"/>
      <c r="E769" s="1"/>
      <c r="F769" s="1"/>
      <c r="G769"/>
      <c r="H769"/>
      <c r="I769" s="1"/>
      <c r="J769"/>
      <c r="K769"/>
      <c r="L769"/>
      <c r="M769" s="2"/>
      <c r="N769" s="3"/>
      <c r="O769"/>
      <c r="P769"/>
      <c r="Q769"/>
      <c r="R769"/>
      <c r="S769"/>
      <c r="T769"/>
      <c r="U769" s="1"/>
      <c r="V769"/>
      <c r="W769" s="1"/>
      <c r="X769"/>
      <c r="Y769"/>
      <c r="Z769" s="1"/>
      <c r="AA769" s="1"/>
      <c r="AB769" s="1"/>
      <c r="AC769" s="1"/>
      <c r="AD769"/>
    </row>
    <row r="770" spans="1:30" x14ac:dyDescent="0.25">
      <c r="A770" s="1"/>
      <c r="B770" s="1"/>
      <c r="C770" s="1"/>
      <c r="D770"/>
      <c r="E770" s="1"/>
      <c r="F770" s="1"/>
      <c r="G770"/>
      <c r="H770"/>
      <c r="I770" s="1"/>
      <c r="J770"/>
      <c r="K770"/>
      <c r="L770"/>
      <c r="M770" s="2"/>
      <c r="N770" s="3"/>
      <c r="O770"/>
      <c r="P770"/>
      <c r="Q770"/>
      <c r="R770"/>
      <c r="S770"/>
      <c r="T770"/>
      <c r="U770" s="1"/>
      <c r="V770"/>
      <c r="W770" s="1"/>
      <c r="X770"/>
      <c r="Y770"/>
      <c r="Z770" s="1"/>
      <c r="AA770" s="1"/>
      <c r="AB770" s="1"/>
      <c r="AC770" s="1"/>
      <c r="AD770"/>
    </row>
    <row r="771" spans="1:30" x14ac:dyDescent="0.25">
      <c r="A771" s="1"/>
      <c r="B771" s="1"/>
      <c r="C771" s="1"/>
      <c r="D771"/>
      <c r="E771" s="1"/>
      <c r="F771" s="1"/>
      <c r="G771"/>
      <c r="H771"/>
      <c r="I771" s="1"/>
      <c r="J771"/>
      <c r="K771"/>
      <c r="L771"/>
      <c r="M771" s="2"/>
      <c r="N771" s="3"/>
      <c r="O771"/>
      <c r="P771"/>
      <c r="Q771"/>
      <c r="R771"/>
      <c r="S771"/>
      <c r="T771"/>
      <c r="U771" s="1"/>
      <c r="V771"/>
      <c r="W771" s="1"/>
      <c r="X771"/>
      <c r="Y771"/>
      <c r="Z771" s="1"/>
      <c r="AA771" s="1"/>
      <c r="AB771" s="1"/>
      <c r="AC771" s="1"/>
      <c r="AD771"/>
    </row>
    <row r="772" spans="1:30" x14ac:dyDescent="0.25">
      <c r="A772" s="1"/>
      <c r="B772" s="1"/>
      <c r="C772" s="1"/>
      <c r="D772"/>
      <c r="E772" s="1"/>
      <c r="F772" s="1"/>
      <c r="G772"/>
      <c r="H772"/>
      <c r="I772" s="1"/>
      <c r="J772"/>
      <c r="K772"/>
      <c r="L772"/>
      <c r="M772" s="2"/>
      <c r="N772" s="3"/>
      <c r="O772"/>
      <c r="P772"/>
      <c r="Q772"/>
      <c r="R772"/>
      <c r="S772"/>
      <c r="T772"/>
      <c r="U772" s="1"/>
      <c r="V772"/>
      <c r="W772" s="1"/>
      <c r="X772"/>
      <c r="Y772"/>
      <c r="Z772" s="1"/>
      <c r="AA772" s="1"/>
      <c r="AB772" s="1"/>
      <c r="AC772" s="1"/>
      <c r="AD772"/>
    </row>
    <row r="773" spans="1:30" x14ac:dyDescent="0.25">
      <c r="A773" s="1"/>
      <c r="B773" s="1"/>
      <c r="C773" s="1"/>
      <c r="D773"/>
      <c r="E773" s="1"/>
      <c r="F773" s="1"/>
      <c r="G773"/>
      <c r="H773"/>
      <c r="I773" s="1"/>
      <c r="J773"/>
      <c r="K773"/>
      <c r="L773"/>
      <c r="M773" s="2"/>
      <c r="N773" s="3"/>
      <c r="O773"/>
      <c r="P773"/>
      <c r="Q773"/>
      <c r="R773"/>
      <c r="S773"/>
      <c r="T773"/>
      <c r="U773" s="1"/>
      <c r="V773"/>
      <c r="W773" s="1"/>
      <c r="X773"/>
      <c r="Y773"/>
      <c r="Z773" s="1"/>
      <c r="AA773" s="1"/>
      <c r="AB773" s="1"/>
      <c r="AC773" s="1"/>
      <c r="AD773"/>
    </row>
    <row r="774" spans="1:30" x14ac:dyDescent="0.25">
      <c r="A774" s="1"/>
      <c r="B774" s="1"/>
      <c r="C774" s="1"/>
      <c r="D774"/>
      <c r="E774" s="1"/>
      <c r="F774" s="1"/>
      <c r="G774"/>
      <c r="H774"/>
      <c r="I774" s="1"/>
      <c r="J774"/>
      <c r="K774"/>
      <c r="L774"/>
      <c r="M774" s="2"/>
      <c r="N774" s="3"/>
      <c r="O774"/>
      <c r="P774"/>
      <c r="Q774"/>
      <c r="R774"/>
      <c r="S774"/>
      <c r="T774"/>
      <c r="U774" s="1"/>
      <c r="V774"/>
      <c r="W774" s="1"/>
      <c r="X774"/>
      <c r="Y774"/>
      <c r="Z774" s="1"/>
      <c r="AA774" s="1"/>
      <c r="AB774" s="1"/>
      <c r="AC774" s="1"/>
      <c r="AD774"/>
    </row>
    <row r="775" spans="1:30" x14ac:dyDescent="0.25">
      <c r="A775" s="1"/>
      <c r="B775" s="1"/>
      <c r="C775" s="1"/>
      <c r="D775"/>
      <c r="E775" s="1"/>
      <c r="F775" s="1"/>
      <c r="G775"/>
      <c r="H775"/>
      <c r="I775" s="1"/>
      <c r="J775"/>
      <c r="K775"/>
      <c r="L775"/>
      <c r="M775" s="2"/>
      <c r="N775" s="3"/>
      <c r="O775"/>
      <c r="P775"/>
      <c r="Q775"/>
      <c r="R775"/>
      <c r="S775"/>
      <c r="T775"/>
      <c r="U775" s="1"/>
      <c r="V775"/>
      <c r="W775" s="1"/>
      <c r="X775"/>
      <c r="Y775"/>
      <c r="Z775" s="1"/>
      <c r="AA775" s="1"/>
      <c r="AB775" s="1"/>
      <c r="AC775" s="1"/>
      <c r="AD775"/>
    </row>
    <row r="776" spans="1:30" x14ac:dyDescent="0.25">
      <c r="A776" s="1"/>
      <c r="B776" s="1"/>
      <c r="C776" s="1"/>
      <c r="D776"/>
      <c r="E776" s="1"/>
      <c r="F776" s="1"/>
      <c r="G776"/>
      <c r="H776"/>
      <c r="I776" s="1"/>
      <c r="J776"/>
      <c r="K776"/>
      <c r="L776"/>
      <c r="M776" s="2"/>
      <c r="N776" s="3"/>
      <c r="O776"/>
      <c r="P776"/>
      <c r="Q776"/>
      <c r="R776"/>
      <c r="S776"/>
      <c r="T776"/>
      <c r="U776" s="1"/>
      <c r="V776"/>
      <c r="W776" s="1"/>
      <c r="X776"/>
      <c r="Y776"/>
      <c r="Z776" s="1"/>
      <c r="AA776" s="1"/>
      <c r="AB776" s="1"/>
      <c r="AC776" s="1"/>
      <c r="AD776"/>
    </row>
    <row r="777" spans="1:30" x14ac:dyDescent="0.25">
      <c r="A777" s="1"/>
      <c r="B777" s="1"/>
      <c r="C777" s="1"/>
      <c r="D777"/>
      <c r="E777" s="1"/>
      <c r="F777" s="1"/>
      <c r="G777"/>
      <c r="H777"/>
      <c r="I777" s="1"/>
      <c r="J777"/>
      <c r="K777"/>
      <c r="L777"/>
      <c r="M777" s="2"/>
      <c r="N777" s="3"/>
      <c r="O777"/>
      <c r="P777"/>
      <c r="Q777"/>
      <c r="R777"/>
      <c r="S777"/>
      <c r="T777"/>
      <c r="U777" s="1"/>
      <c r="V777"/>
      <c r="W777" s="1"/>
      <c r="X777"/>
      <c r="Y777"/>
      <c r="Z777" s="1"/>
      <c r="AA777" s="1"/>
      <c r="AB777" s="1"/>
      <c r="AC777" s="1"/>
      <c r="AD777"/>
    </row>
    <row r="778" spans="1:30" x14ac:dyDescent="0.25">
      <c r="A778" s="1"/>
      <c r="B778" s="1"/>
      <c r="C778" s="1"/>
      <c r="D778"/>
      <c r="E778" s="1"/>
      <c r="F778" s="1"/>
      <c r="G778"/>
      <c r="H778"/>
      <c r="I778" s="1"/>
      <c r="J778"/>
      <c r="K778"/>
      <c r="L778"/>
      <c r="M778" s="2"/>
      <c r="N778" s="3"/>
      <c r="O778"/>
      <c r="P778"/>
      <c r="Q778"/>
      <c r="R778"/>
      <c r="S778"/>
      <c r="T778"/>
      <c r="U778" s="1"/>
      <c r="V778"/>
      <c r="W778" s="1"/>
      <c r="X778"/>
      <c r="Y778"/>
      <c r="Z778" s="1"/>
      <c r="AA778" s="1"/>
      <c r="AB778" s="1"/>
      <c r="AC778" s="1"/>
      <c r="AD778"/>
    </row>
    <row r="779" spans="1:30" x14ac:dyDescent="0.25">
      <c r="A779" s="1"/>
      <c r="B779" s="1"/>
      <c r="C779" s="1"/>
      <c r="D779"/>
      <c r="E779" s="1"/>
      <c r="F779" s="1"/>
      <c r="G779"/>
      <c r="H779"/>
      <c r="I779" s="1"/>
      <c r="J779"/>
      <c r="K779"/>
      <c r="L779"/>
      <c r="M779" s="2"/>
      <c r="N779" s="3"/>
      <c r="O779"/>
      <c r="P779"/>
      <c r="Q779"/>
      <c r="R779"/>
      <c r="S779"/>
      <c r="T779"/>
      <c r="U779" s="1"/>
      <c r="V779"/>
      <c r="W779" s="1"/>
      <c r="X779"/>
      <c r="Y779"/>
      <c r="Z779" s="1"/>
      <c r="AA779" s="1"/>
      <c r="AB779" s="1"/>
      <c r="AC779" s="1"/>
      <c r="AD779"/>
    </row>
    <row r="780" spans="1:30" x14ac:dyDescent="0.25">
      <c r="A780" s="1"/>
      <c r="B780" s="1"/>
      <c r="C780" s="1"/>
      <c r="D780"/>
      <c r="E780" s="1"/>
      <c r="F780" s="1"/>
      <c r="G780"/>
      <c r="H780"/>
      <c r="I780" s="1"/>
      <c r="J780"/>
      <c r="K780"/>
      <c r="L780"/>
      <c r="M780" s="2"/>
      <c r="N780" s="3"/>
      <c r="O780"/>
      <c r="P780"/>
      <c r="Q780"/>
      <c r="R780"/>
      <c r="S780"/>
      <c r="T780"/>
      <c r="U780" s="1"/>
      <c r="V780"/>
      <c r="W780" s="1"/>
      <c r="X780"/>
      <c r="Y780"/>
      <c r="Z780" s="1"/>
      <c r="AA780" s="1"/>
      <c r="AB780" s="1"/>
      <c r="AC780" s="1"/>
      <c r="AD780"/>
    </row>
    <row r="781" spans="1:30" x14ac:dyDescent="0.25">
      <c r="A781" s="1"/>
      <c r="B781" s="1"/>
      <c r="C781" s="1"/>
      <c r="D781"/>
      <c r="E781" s="1"/>
      <c r="F781" s="1"/>
      <c r="G781"/>
      <c r="H781"/>
      <c r="I781" s="1"/>
      <c r="J781"/>
      <c r="K781"/>
      <c r="L781"/>
      <c r="M781" s="2"/>
      <c r="N781" s="3"/>
      <c r="O781"/>
      <c r="P781"/>
      <c r="Q781"/>
      <c r="R781"/>
      <c r="S781"/>
      <c r="T781"/>
      <c r="U781" s="1"/>
      <c r="V781"/>
      <c r="W781" s="1"/>
      <c r="X781"/>
      <c r="Y781"/>
      <c r="Z781" s="1"/>
      <c r="AA781" s="1"/>
      <c r="AB781" s="1"/>
      <c r="AC781" s="1"/>
      <c r="AD781"/>
    </row>
    <row r="782" spans="1:30" x14ac:dyDescent="0.25">
      <c r="A782" s="1"/>
      <c r="B782" s="1"/>
      <c r="C782" s="1"/>
      <c r="D782"/>
      <c r="E782" s="1"/>
      <c r="F782" s="1"/>
      <c r="G782"/>
      <c r="H782"/>
      <c r="I782" s="1"/>
      <c r="J782"/>
      <c r="K782"/>
      <c r="L782"/>
      <c r="M782" s="2"/>
      <c r="N782" s="3"/>
      <c r="O782"/>
      <c r="P782"/>
      <c r="Q782"/>
      <c r="R782"/>
      <c r="S782"/>
      <c r="T782"/>
      <c r="U782" s="1"/>
      <c r="V782"/>
      <c r="W782" s="1"/>
      <c r="X782"/>
      <c r="Y782"/>
      <c r="Z782" s="1"/>
      <c r="AA782" s="1"/>
      <c r="AB782" s="1"/>
      <c r="AC782" s="1"/>
      <c r="AD782"/>
    </row>
    <row r="783" spans="1:30" x14ac:dyDescent="0.25">
      <c r="A783" s="1"/>
      <c r="B783" s="1"/>
      <c r="C783" s="1"/>
      <c r="D783"/>
      <c r="E783" s="1"/>
      <c r="F783" s="1"/>
      <c r="G783"/>
      <c r="H783"/>
      <c r="I783" s="1"/>
      <c r="J783"/>
      <c r="K783"/>
      <c r="L783"/>
      <c r="M783" s="2"/>
      <c r="N783" s="3"/>
      <c r="O783"/>
      <c r="P783"/>
      <c r="Q783"/>
      <c r="R783"/>
      <c r="S783"/>
      <c r="T783"/>
      <c r="U783" s="1"/>
      <c r="V783"/>
      <c r="W783" s="1"/>
      <c r="X783"/>
      <c r="Y783"/>
      <c r="Z783" s="1"/>
      <c r="AA783" s="1"/>
      <c r="AB783" s="1"/>
      <c r="AC783" s="1"/>
      <c r="AD783"/>
    </row>
    <row r="784" spans="1:30" x14ac:dyDescent="0.25">
      <c r="A784" s="1"/>
      <c r="B784" s="1"/>
      <c r="C784" s="1"/>
      <c r="D784"/>
      <c r="E784" s="1"/>
      <c r="F784" s="1"/>
      <c r="G784"/>
      <c r="H784"/>
      <c r="I784" s="1"/>
      <c r="J784"/>
      <c r="K784"/>
      <c r="L784"/>
      <c r="M784" s="2"/>
      <c r="N784" s="3"/>
      <c r="O784"/>
      <c r="P784"/>
      <c r="Q784"/>
      <c r="R784"/>
      <c r="S784"/>
      <c r="T784"/>
      <c r="U784" s="1"/>
      <c r="V784"/>
      <c r="W784" s="1"/>
      <c r="X784"/>
      <c r="Y784"/>
      <c r="Z784" s="1"/>
      <c r="AA784" s="1"/>
      <c r="AB784" s="1"/>
      <c r="AC784" s="1"/>
      <c r="AD784"/>
    </row>
    <row r="785" spans="1:30" x14ac:dyDescent="0.25">
      <c r="A785" s="1"/>
      <c r="B785" s="1"/>
      <c r="C785" s="1"/>
      <c r="D785"/>
      <c r="E785" s="1"/>
      <c r="F785" s="1"/>
      <c r="G785"/>
      <c r="H785"/>
      <c r="I785" s="1"/>
      <c r="J785"/>
      <c r="K785"/>
      <c r="L785"/>
      <c r="M785" s="2"/>
      <c r="N785" s="3"/>
      <c r="O785"/>
      <c r="P785"/>
      <c r="Q785"/>
      <c r="R785"/>
      <c r="S785"/>
      <c r="T785"/>
      <c r="U785" s="1"/>
      <c r="V785"/>
      <c r="W785" s="1"/>
      <c r="X785"/>
      <c r="Y785"/>
      <c r="Z785" s="1"/>
      <c r="AA785" s="1"/>
      <c r="AB785" s="1"/>
      <c r="AC785" s="1"/>
      <c r="AD785"/>
    </row>
    <row r="786" spans="1:30" x14ac:dyDescent="0.25">
      <c r="A786" s="1"/>
      <c r="B786" s="1"/>
      <c r="C786" s="1"/>
      <c r="D786"/>
      <c r="E786" s="1"/>
      <c r="F786" s="1"/>
      <c r="G786"/>
      <c r="H786"/>
      <c r="I786" s="1"/>
      <c r="J786"/>
      <c r="K786"/>
      <c r="L786"/>
      <c r="M786" s="2"/>
      <c r="N786" s="3"/>
      <c r="O786"/>
      <c r="P786"/>
      <c r="Q786"/>
      <c r="R786"/>
      <c r="S786"/>
      <c r="T786"/>
      <c r="U786" s="1"/>
      <c r="V786"/>
      <c r="W786" s="1"/>
      <c r="X786"/>
      <c r="Y786"/>
      <c r="Z786" s="1"/>
      <c r="AA786" s="1"/>
      <c r="AB786" s="1"/>
      <c r="AC786" s="1"/>
      <c r="AD786"/>
    </row>
    <row r="787" spans="1:30" x14ac:dyDescent="0.25">
      <c r="A787" s="1"/>
      <c r="B787" s="1"/>
      <c r="C787" s="1"/>
      <c r="D787"/>
      <c r="E787" s="1"/>
      <c r="F787" s="1"/>
      <c r="G787"/>
      <c r="H787"/>
      <c r="I787" s="1"/>
      <c r="J787"/>
      <c r="K787"/>
      <c r="L787"/>
      <c r="M787" s="2"/>
      <c r="N787" s="3"/>
      <c r="O787"/>
      <c r="P787"/>
      <c r="Q787"/>
      <c r="R787"/>
      <c r="S787"/>
      <c r="T787"/>
      <c r="U787" s="1"/>
      <c r="V787"/>
      <c r="W787" s="1"/>
      <c r="X787"/>
      <c r="Y787"/>
      <c r="Z787" s="1"/>
      <c r="AA787" s="1"/>
      <c r="AB787" s="1"/>
      <c r="AC787" s="1"/>
      <c r="AD787"/>
    </row>
    <row r="788" spans="1:30" x14ac:dyDescent="0.25">
      <c r="A788" s="1"/>
      <c r="B788" s="1"/>
      <c r="C788" s="1"/>
      <c r="D788"/>
      <c r="E788" s="1"/>
      <c r="F788" s="1"/>
      <c r="G788"/>
      <c r="H788"/>
      <c r="I788" s="1"/>
      <c r="J788"/>
      <c r="K788"/>
      <c r="L788"/>
      <c r="M788" s="2"/>
      <c r="N788" s="3"/>
      <c r="O788"/>
      <c r="P788"/>
      <c r="Q788"/>
      <c r="R788"/>
      <c r="S788"/>
      <c r="T788"/>
      <c r="U788" s="1"/>
      <c r="V788"/>
      <c r="W788" s="1"/>
      <c r="X788"/>
      <c r="Y788"/>
      <c r="Z788" s="1"/>
      <c r="AA788" s="1"/>
      <c r="AB788" s="1"/>
      <c r="AC788" s="1"/>
      <c r="AD788"/>
    </row>
    <row r="789" spans="1:30" x14ac:dyDescent="0.25">
      <c r="A789" s="1"/>
      <c r="B789" s="1"/>
      <c r="C789" s="1"/>
      <c r="D789"/>
      <c r="E789" s="1"/>
      <c r="F789" s="1"/>
      <c r="G789"/>
      <c r="H789"/>
      <c r="I789" s="1"/>
      <c r="J789"/>
      <c r="K789"/>
      <c r="L789"/>
      <c r="M789" s="2"/>
      <c r="N789" s="3"/>
      <c r="O789"/>
      <c r="P789"/>
      <c r="Q789"/>
      <c r="R789"/>
      <c r="S789"/>
      <c r="T789"/>
      <c r="U789" s="1"/>
      <c r="V789"/>
      <c r="W789" s="1"/>
      <c r="X789"/>
      <c r="Y789"/>
      <c r="Z789" s="1"/>
      <c r="AA789" s="1"/>
      <c r="AB789" s="1"/>
      <c r="AC789" s="1"/>
      <c r="AD789"/>
    </row>
    <row r="790" spans="1:30" x14ac:dyDescent="0.25">
      <c r="A790" s="1"/>
      <c r="B790" s="1"/>
      <c r="C790" s="1"/>
      <c r="D790"/>
      <c r="E790" s="1"/>
      <c r="F790" s="1"/>
      <c r="G790"/>
      <c r="H790"/>
      <c r="I790" s="1"/>
      <c r="J790"/>
      <c r="K790"/>
      <c r="L790"/>
      <c r="M790" s="2"/>
      <c r="N790" s="3"/>
      <c r="O790"/>
      <c r="P790"/>
      <c r="Q790"/>
      <c r="R790"/>
      <c r="S790"/>
      <c r="T790"/>
      <c r="U790" s="1"/>
      <c r="V790"/>
      <c r="W790" s="1"/>
      <c r="X790"/>
      <c r="Y790"/>
      <c r="Z790" s="1"/>
      <c r="AA790" s="1"/>
      <c r="AB790" s="1"/>
      <c r="AC790" s="1"/>
      <c r="AD790"/>
    </row>
    <row r="791" spans="1:30" x14ac:dyDescent="0.25">
      <c r="A791" s="1"/>
      <c r="B791" s="1"/>
      <c r="C791" s="1"/>
      <c r="D791"/>
      <c r="E791" s="1"/>
      <c r="F791" s="1"/>
      <c r="G791"/>
      <c r="H791"/>
      <c r="I791" s="1"/>
      <c r="J791"/>
      <c r="K791"/>
      <c r="L791"/>
      <c r="M791" s="2"/>
      <c r="N791" s="3"/>
      <c r="O791"/>
      <c r="P791"/>
      <c r="Q791"/>
      <c r="R791"/>
      <c r="S791"/>
      <c r="T791"/>
      <c r="U791" s="1"/>
      <c r="V791"/>
      <c r="W791" s="1"/>
      <c r="X791"/>
      <c r="Y791"/>
      <c r="Z791" s="1"/>
      <c r="AA791" s="1"/>
      <c r="AB791" s="1"/>
      <c r="AC791" s="1"/>
      <c r="AD791"/>
    </row>
    <row r="792" spans="1:30" x14ac:dyDescent="0.25">
      <c r="A792" s="1"/>
      <c r="B792" s="1"/>
      <c r="C792" s="1"/>
      <c r="D792"/>
      <c r="E792" s="1"/>
      <c r="F792" s="1"/>
      <c r="G792"/>
      <c r="H792"/>
      <c r="I792" s="1"/>
      <c r="J792"/>
      <c r="K792"/>
      <c r="L792"/>
      <c r="M792" s="2"/>
      <c r="N792" s="3"/>
      <c r="O792"/>
      <c r="P792"/>
      <c r="Q792"/>
      <c r="R792"/>
      <c r="S792"/>
      <c r="T792"/>
      <c r="U792" s="1"/>
      <c r="V792"/>
      <c r="W792" s="1"/>
      <c r="X792"/>
      <c r="Y792"/>
      <c r="Z792" s="1"/>
      <c r="AA792" s="1"/>
      <c r="AB792" s="1"/>
      <c r="AC792" s="1"/>
      <c r="AD792"/>
    </row>
    <row r="793" spans="1:30" x14ac:dyDescent="0.25">
      <c r="A793" s="1"/>
      <c r="B793" s="1"/>
      <c r="C793" s="1"/>
      <c r="D793"/>
      <c r="E793" s="1"/>
      <c r="F793" s="1"/>
      <c r="G793"/>
      <c r="H793"/>
      <c r="I793" s="1"/>
      <c r="J793"/>
      <c r="K793"/>
      <c r="L793"/>
      <c r="M793" s="2"/>
      <c r="N793" s="3"/>
      <c r="O793"/>
      <c r="P793"/>
      <c r="Q793"/>
      <c r="R793"/>
      <c r="S793"/>
      <c r="T793"/>
      <c r="U793" s="1"/>
      <c r="V793"/>
      <c r="W793" s="1"/>
      <c r="X793"/>
      <c r="Y793"/>
      <c r="Z793" s="1"/>
      <c r="AA793" s="1"/>
      <c r="AB793" s="1"/>
      <c r="AC793" s="1"/>
      <c r="AD793"/>
    </row>
    <row r="794" spans="1:30" x14ac:dyDescent="0.25">
      <c r="A794" s="1"/>
      <c r="B794" s="1"/>
      <c r="C794" s="1"/>
      <c r="D794"/>
      <c r="E794" s="1"/>
      <c r="F794" s="1"/>
      <c r="G794"/>
      <c r="H794"/>
      <c r="I794" s="1"/>
      <c r="J794"/>
      <c r="K794"/>
      <c r="L794"/>
      <c r="M794" s="2"/>
      <c r="N794" s="3"/>
      <c r="O794"/>
      <c r="P794"/>
      <c r="Q794"/>
      <c r="R794"/>
      <c r="S794"/>
      <c r="T794"/>
      <c r="U794" s="1"/>
      <c r="V794"/>
      <c r="W794" s="1"/>
      <c r="X794"/>
      <c r="Y794"/>
      <c r="Z794" s="1"/>
      <c r="AA794" s="1"/>
      <c r="AB794" s="1"/>
      <c r="AC794" s="1"/>
      <c r="AD794"/>
    </row>
    <row r="795" spans="1:30" x14ac:dyDescent="0.25">
      <c r="A795" s="1"/>
      <c r="B795" s="1"/>
      <c r="C795" s="1"/>
      <c r="D795"/>
      <c r="E795" s="1"/>
      <c r="F795" s="1"/>
      <c r="G795"/>
      <c r="H795"/>
      <c r="I795" s="1"/>
      <c r="J795"/>
      <c r="K795"/>
      <c r="L795"/>
      <c r="M795" s="2"/>
      <c r="N795" s="3"/>
      <c r="O795"/>
      <c r="P795"/>
      <c r="Q795"/>
      <c r="R795"/>
      <c r="S795"/>
      <c r="T795"/>
      <c r="U795" s="1"/>
      <c r="V795"/>
      <c r="W795" s="1"/>
      <c r="X795"/>
      <c r="Y795"/>
      <c r="Z795" s="1"/>
      <c r="AA795" s="1"/>
      <c r="AB795" s="1"/>
      <c r="AC795" s="1"/>
      <c r="AD795"/>
    </row>
    <row r="796" spans="1:30" x14ac:dyDescent="0.25">
      <c r="A796" s="1"/>
      <c r="B796" s="1"/>
      <c r="C796" s="1"/>
      <c r="D796"/>
      <c r="E796" s="1"/>
      <c r="F796" s="1"/>
      <c r="G796"/>
      <c r="H796"/>
      <c r="I796" s="1"/>
      <c r="J796"/>
      <c r="K796"/>
      <c r="L796"/>
      <c r="M796" s="2"/>
      <c r="N796" s="3"/>
      <c r="O796"/>
      <c r="P796"/>
      <c r="Q796"/>
      <c r="R796"/>
      <c r="S796"/>
      <c r="T796"/>
      <c r="U796" s="1"/>
      <c r="V796"/>
      <c r="W796" s="1"/>
      <c r="X796"/>
      <c r="Y796"/>
      <c r="Z796" s="1"/>
      <c r="AA796" s="1"/>
      <c r="AB796" s="1"/>
      <c r="AC796" s="1"/>
      <c r="AD796"/>
    </row>
    <row r="797" spans="1:30" x14ac:dyDescent="0.25">
      <c r="A797" s="1"/>
      <c r="B797" s="1"/>
      <c r="C797" s="1"/>
      <c r="D797"/>
      <c r="E797" s="1"/>
      <c r="F797" s="1"/>
      <c r="G797"/>
      <c r="H797"/>
      <c r="I797" s="1"/>
      <c r="J797"/>
      <c r="K797"/>
      <c r="L797"/>
      <c r="M797" s="2"/>
      <c r="N797" s="3"/>
      <c r="O797"/>
      <c r="P797"/>
      <c r="Q797"/>
      <c r="R797"/>
      <c r="S797"/>
      <c r="T797"/>
      <c r="U797" s="1"/>
      <c r="V797"/>
      <c r="W797" s="1"/>
      <c r="X797"/>
      <c r="Y797"/>
      <c r="Z797" s="1"/>
      <c r="AA797" s="1"/>
      <c r="AB797" s="1"/>
      <c r="AC797" s="1"/>
      <c r="AD797"/>
    </row>
    <row r="798" spans="1:30" x14ac:dyDescent="0.25">
      <c r="A798" s="1"/>
      <c r="B798" s="1"/>
      <c r="C798" s="1"/>
      <c r="D798"/>
      <c r="E798" s="1"/>
      <c r="F798" s="1"/>
      <c r="G798"/>
      <c r="H798"/>
      <c r="I798" s="1"/>
      <c r="J798"/>
      <c r="K798"/>
      <c r="L798"/>
      <c r="M798" s="2"/>
      <c r="N798" s="3"/>
      <c r="O798"/>
      <c r="P798"/>
      <c r="Q798"/>
      <c r="R798"/>
      <c r="S798"/>
      <c r="T798"/>
      <c r="U798" s="1"/>
      <c r="V798"/>
      <c r="W798" s="1"/>
      <c r="X798"/>
      <c r="Y798"/>
      <c r="Z798" s="1"/>
      <c r="AA798" s="1"/>
      <c r="AB798" s="1"/>
      <c r="AC798" s="1"/>
      <c r="AD798"/>
    </row>
    <row r="799" spans="1:30" x14ac:dyDescent="0.25">
      <c r="A799" s="1"/>
      <c r="B799" s="1"/>
      <c r="C799" s="1"/>
      <c r="D799"/>
      <c r="E799" s="1"/>
      <c r="F799" s="1"/>
      <c r="G799"/>
      <c r="H799"/>
      <c r="I799" s="1"/>
      <c r="J799"/>
      <c r="K799"/>
      <c r="L799"/>
      <c r="M799" s="2"/>
      <c r="N799" s="3"/>
      <c r="O799"/>
      <c r="P799"/>
      <c r="Q799"/>
      <c r="R799"/>
      <c r="S799"/>
      <c r="T799"/>
      <c r="U799" s="1"/>
      <c r="V799"/>
      <c r="W799" s="1"/>
      <c r="X799"/>
      <c r="Y799"/>
      <c r="Z799" s="1"/>
      <c r="AA799" s="1"/>
      <c r="AB799" s="1"/>
      <c r="AC799" s="1"/>
      <c r="AD799"/>
    </row>
    <row r="800" spans="1:30" x14ac:dyDescent="0.25">
      <c r="A800" s="1"/>
      <c r="B800" s="1"/>
      <c r="C800" s="1"/>
      <c r="D800"/>
      <c r="E800" s="1"/>
      <c r="F800" s="1"/>
      <c r="G800"/>
      <c r="H800"/>
      <c r="I800" s="1"/>
      <c r="J800"/>
      <c r="K800"/>
      <c r="L800"/>
      <c r="M800" s="2"/>
      <c r="N800" s="3"/>
      <c r="O800"/>
      <c r="P800"/>
      <c r="Q800"/>
      <c r="R800"/>
      <c r="S800"/>
      <c r="T800"/>
      <c r="U800" s="1"/>
      <c r="V800"/>
      <c r="W800" s="1"/>
      <c r="X800"/>
      <c r="Y800"/>
      <c r="Z800" s="1"/>
      <c r="AA800" s="1"/>
      <c r="AB800" s="1"/>
      <c r="AC800" s="1"/>
      <c r="AD800"/>
    </row>
    <row r="801" spans="1:30" x14ac:dyDescent="0.25">
      <c r="A801" s="1"/>
      <c r="B801" s="1"/>
      <c r="C801" s="1"/>
      <c r="D801"/>
      <c r="E801" s="1"/>
      <c r="F801" s="1"/>
      <c r="G801"/>
      <c r="H801"/>
      <c r="I801" s="1"/>
      <c r="J801"/>
      <c r="K801"/>
      <c r="L801"/>
      <c r="M801" s="2"/>
      <c r="N801" s="3"/>
      <c r="O801"/>
      <c r="P801"/>
      <c r="Q801"/>
      <c r="R801"/>
      <c r="S801"/>
      <c r="T801"/>
      <c r="U801" s="1"/>
      <c r="V801"/>
      <c r="W801" s="1"/>
      <c r="X801"/>
      <c r="Y801"/>
      <c r="Z801" s="1"/>
      <c r="AA801" s="1"/>
      <c r="AB801" s="1"/>
      <c r="AC801" s="1"/>
      <c r="AD801"/>
    </row>
    <row r="802" spans="1:30" x14ac:dyDescent="0.25">
      <c r="A802" s="1"/>
      <c r="B802" s="1"/>
      <c r="C802" s="1"/>
      <c r="D802"/>
      <c r="E802" s="1"/>
      <c r="F802" s="1"/>
      <c r="G802"/>
      <c r="H802"/>
      <c r="I802" s="1"/>
      <c r="J802"/>
      <c r="K802"/>
      <c r="L802"/>
      <c r="M802" s="2"/>
      <c r="N802" s="3"/>
      <c r="O802"/>
      <c r="P802"/>
      <c r="Q802"/>
      <c r="R802"/>
      <c r="S802"/>
      <c r="T802"/>
      <c r="U802" s="1"/>
      <c r="V802"/>
      <c r="W802" s="1"/>
      <c r="X802"/>
      <c r="Y802"/>
      <c r="Z802" s="1"/>
      <c r="AA802" s="1"/>
      <c r="AB802" s="1"/>
      <c r="AC802" s="1"/>
      <c r="AD802"/>
    </row>
    <row r="803" spans="1:30" x14ac:dyDescent="0.25">
      <c r="A803" s="1"/>
      <c r="B803" s="1"/>
      <c r="C803" s="1"/>
      <c r="D803"/>
      <c r="E803" s="1"/>
      <c r="F803" s="1"/>
      <c r="G803"/>
      <c r="H803"/>
      <c r="I803" s="1"/>
      <c r="J803"/>
      <c r="K803"/>
      <c r="L803"/>
      <c r="M803" s="2"/>
      <c r="N803" s="3"/>
      <c r="O803"/>
      <c r="P803"/>
      <c r="Q803"/>
      <c r="R803"/>
      <c r="S803"/>
      <c r="T803"/>
      <c r="U803" s="1"/>
      <c r="V803"/>
      <c r="W803" s="1"/>
      <c r="X803"/>
      <c r="Y803"/>
      <c r="Z803" s="1"/>
      <c r="AA803" s="1"/>
      <c r="AB803" s="1"/>
      <c r="AC803" s="1"/>
      <c r="AD803"/>
    </row>
    <row r="804" spans="1:30" x14ac:dyDescent="0.25">
      <c r="A804" s="1"/>
      <c r="B804" s="1"/>
      <c r="C804" s="1"/>
      <c r="D804"/>
      <c r="E804" s="1"/>
      <c r="F804" s="1"/>
      <c r="G804"/>
      <c r="H804"/>
      <c r="I804" s="1"/>
      <c r="J804"/>
      <c r="K804"/>
      <c r="L804"/>
      <c r="M804" s="2"/>
      <c r="N804" s="3"/>
      <c r="O804"/>
      <c r="P804"/>
      <c r="Q804"/>
      <c r="R804"/>
      <c r="S804"/>
      <c r="T804"/>
      <c r="U804" s="1"/>
      <c r="V804"/>
      <c r="W804" s="1"/>
      <c r="X804"/>
      <c r="Y804"/>
      <c r="Z804" s="1"/>
      <c r="AA804" s="1"/>
      <c r="AB804" s="1"/>
      <c r="AC804" s="1"/>
      <c r="AD804"/>
    </row>
    <row r="805" spans="1:30" x14ac:dyDescent="0.25">
      <c r="A805" s="1"/>
      <c r="B805" s="1"/>
      <c r="C805" s="1"/>
      <c r="D805"/>
      <c r="E805" s="1"/>
      <c r="F805" s="1"/>
      <c r="G805"/>
      <c r="H805"/>
      <c r="I805" s="1"/>
      <c r="J805"/>
      <c r="K805"/>
      <c r="L805"/>
      <c r="M805" s="2"/>
      <c r="N805" s="3"/>
      <c r="O805"/>
      <c r="P805"/>
      <c r="Q805"/>
      <c r="R805"/>
      <c r="S805"/>
      <c r="T805"/>
      <c r="U805" s="1"/>
      <c r="V805"/>
      <c r="W805" s="1"/>
      <c r="X805"/>
      <c r="Y805"/>
      <c r="Z805" s="1"/>
      <c r="AA805" s="1"/>
      <c r="AB805" s="1"/>
      <c r="AC805" s="1"/>
      <c r="AD805"/>
    </row>
    <row r="806" spans="1:30" x14ac:dyDescent="0.25">
      <c r="A806" s="1"/>
      <c r="B806" s="1"/>
      <c r="C806" s="1"/>
      <c r="D806"/>
      <c r="E806" s="1"/>
      <c r="F806" s="1"/>
      <c r="G806"/>
      <c r="H806"/>
      <c r="I806" s="1"/>
      <c r="J806"/>
      <c r="K806"/>
      <c r="L806"/>
      <c r="M806" s="2"/>
      <c r="N806" s="3"/>
      <c r="O806"/>
      <c r="P806"/>
      <c r="Q806"/>
      <c r="R806"/>
      <c r="S806"/>
      <c r="T806"/>
      <c r="U806" s="1"/>
      <c r="V806"/>
      <c r="W806" s="1"/>
      <c r="X806"/>
      <c r="Y806"/>
      <c r="Z806" s="1"/>
      <c r="AA806" s="1"/>
      <c r="AB806" s="1"/>
      <c r="AC806" s="1"/>
      <c r="AD806"/>
    </row>
    <row r="807" spans="1:30" x14ac:dyDescent="0.25">
      <c r="A807" s="1"/>
      <c r="B807" s="1"/>
      <c r="C807" s="1"/>
      <c r="D807"/>
      <c r="E807" s="1"/>
      <c r="F807" s="1"/>
      <c r="G807"/>
      <c r="H807"/>
      <c r="I807" s="1"/>
      <c r="J807"/>
      <c r="K807"/>
      <c r="L807"/>
      <c r="M807" s="2"/>
      <c r="N807" s="3"/>
      <c r="O807"/>
      <c r="P807"/>
      <c r="Q807"/>
      <c r="R807"/>
      <c r="S807"/>
      <c r="T807"/>
      <c r="U807" s="1"/>
      <c r="V807"/>
      <c r="W807" s="1"/>
      <c r="X807"/>
      <c r="Y807"/>
      <c r="Z807" s="1"/>
      <c r="AA807" s="1"/>
      <c r="AB807" s="1"/>
      <c r="AC807" s="1"/>
      <c r="AD807"/>
    </row>
    <row r="808" spans="1:30" x14ac:dyDescent="0.25">
      <c r="A808" s="1"/>
      <c r="B808" s="1"/>
      <c r="C808" s="1"/>
      <c r="D808"/>
      <c r="E808" s="1"/>
      <c r="F808" s="1"/>
      <c r="G808"/>
      <c r="H808"/>
      <c r="I808" s="1"/>
      <c r="J808"/>
      <c r="K808"/>
      <c r="L808"/>
      <c r="M808" s="2"/>
      <c r="N808" s="3"/>
      <c r="O808"/>
      <c r="P808"/>
      <c r="Q808"/>
      <c r="R808"/>
      <c r="S808"/>
      <c r="T808"/>
      <c r="U808" s="1"/>
      <c r="V808"/>
      <c r="W808" s="1"/>
      <c r="X808"/>
      <c r="Y808"/>
      <c r="Z808" s="1"/>
      <c r="AA808" s="1"/>
      <c r="AB808" s="1"/>
      <c r="AC808" s="1"/>
      <c r="AD808"/>
    </row>
    <row r="809" spans="1:30" x14ac:dyDescent="0.25">
      <c r="A809" s="1"/>
      <c r="B809" s="1"/>
      <c r="C809" s="1"/>
      <c r="D809"/>
      <c r="E809" s="1"/>
      <c r="F809" s="1"/>
      <c r="G809"/>
      <c r="H809"/>
      <c r="I809" s="1"/>
      <c r="J809"/>
      <c r="K809"/>
      <c r="L809"/>
      <c r="M809" s="2"/>
      <c r="N809" s="3"/>
      <c r="O809"/>
      <c r="P809"/>
      <c r="Q809"/>
      <c r="R809"/>
      <c r="S809"/>
      <c r="T809"/>
      <c r="U809" s="1"/>
      <c r="V809"/>
      <c r="W809" s="1"/>
      <c r="X809"/>
      <c r="Y809"/>
      <c r="Z809" s="1"/>
      <c r="AA809" s="1"/>
      <c r="AB809" s="1"/>
      <c r="AC809" s="1"/>
      <c r="AD809"/>
    </row>
    <row r="810" spans="1:30" x14ac:dyDescent="0.25">
      <c r="A810" s="1"/>
      <c r="B810" s="1"/>
      <c r="C810" s="1"/>
      <c r="D810"/>
      <c r="E810" s="1"/>
      <c r="F810" s="1"/>
      <c r="G810"/>
      <c r="H810"/>
      <c r="I810" s="1"/>
      <c r="J810"/>
      <c r="K810"/>
      <c r="L810"/>
      <c r="M810" s="2"/>
      <c r="N810" s="3"/>
      <c r="O810"/>
      <c r="P810"/>
      <c r="Q810"/>
      <c r="R810"/>
      <c r="S810"/>
      <c r="T810"/>
      <c r="U810" s="1"/>
      <c r="V810"/>
      <c r="W810" s="1"/>
      <c r="X810"/>
      <c r="Y810"/>
      <c r="Z810" s="1"/>
      <c r="AA810" s="1"/>
      <c r="AB810" s="1"/>
      <c r="AC810" s="1"/>
      <c r="AD810"/>
    </row>
    <row r="811" spans="1:30" x14ac:dyDescent="0.25">
      <c r="A811" s="1"/>
      <c r="B811" s="1"/>
      <c r="C811" s="1"/>
      <c r="D811"/>
      <c r="E811" s="1"/>
      <c r="F811" s="1"/>
      <c r="G811"/>
      <c r="H811"/>
      <c r="I811" s="1"/>
      <c r="J811"/>
      <c r="K811"/>
      <c r="L811"/>
      <c r="M811" s="2"/>
      <c r="N811" s="3"/>
      <c r="O811"/>
      <c r="P811"/>
      <c r="Q811"/>
      <c r="R811"/>
      <c r="S811"/>
      <c r="T811"/>
      <c r="U811" s="1"/>
      <c r="V811"/>
      <c r="W811" s="1"/>
      <c r="X811"/>
      <c r="Y811"/>
      <c r="Z811" s="1"/>
      <c r="AA811" s="1"/>
      <c r="AB811" s="1"/>
      <c r="AC811" s="1"/>
      <c r="AD811"/>
    </row>
    <row r="812" spans="1:30" x14ac:dyDescent="0.25">
      <c r="A812" s="1"/>
      <c r="B812" s="1"/>
      <c r="C812" s="1"/>
      <c r="D812"/>
      <c r="E812" s="1"/>
      <c r="F812" s="1"/>
      <c r="G812"/>
      <c r="H812"/>
      <c r="I812" s="1"/>
      <c r="J812"/>
      <c r="K812"/>
      <c r="L812"/>
      <c r="M812" s="2"/>
      <c r="N812" s="3"/>
      <c r="O812"/>
      <c r="P812"/>
      <c r="Q812"/>
      <c r="R812"/>
      <c r="S812"/>
      <c r="T812"/>
      <c r="U812" s="1"/>
      <c r="V812"/>
      <c r="W812" s="1"/>
      <c r="X812"/>
      <c r="Y812"/>
      <c r="Z812" s="1"/>
      <c r="AA812" s="1"/>
      <c r="AB812" s="1"/>
      <c r="AC812" s="1"/>
      <c r="AD812"/>
    </row>
    <row r="813" spans="1:30" x14ac:dyDescent="0.25">
      <c r="A813" s="1"/>
      <c r="B813" s="1"/>
      <c r="C813" s="1"/>
      <c r="D813"/>
      <c r="E813" s="1"/>
      <c r="F813" s="1"/>
      <c r="G813"/>
      <c r="H813"/>
      <c r="I813" s="1"/>
      <c r="J813"/>
      <c r="K813"/>
      <c r="L813"/>
      <c r="M813" s="2"/>
      <c r="N813" s="3"/>
      <c r="O813"/>
      <c r="P813"/>
      <c r="Q813"/>
      <c r="R813"/>
      <c r="S813"/>
      <c r="T813"/>
      <c r="U813" s="1"/>
      <c r="V813"/>
      <c r="W813" s="1"/>
      <c r="X813"/>
      <c r="Y813"/>
      <c r="Z813" s="1"/>
      <c r="AA813" s="1"/>
      <c r="AB813" s="1"/>
      <c r="AC813" s="1"/>
      <c r="AD813"/>
    </row>
    <row r="814" spans="1:30" x14ac:dyDescent="0.25">
      <c r="A814" s="1"/>
      <c r="B814" s="1"/>
      <c r="C814" s="1"/>
      <c r="D814"/>
      <c r="E814" s="1"/>
      <c r="F814" s="1"/>
      <c r="G814"/>
      <c r="H814"/>
      <c r="I814" s="1"/>
      <c r="J814"/>
      <c r="K814"/>
      <c r="L814"/>
      <c r="M814" s="2"/>
      <c r="N814" s="3"/>
      <c r="O814"/>
      <c r="P814"/>
      <c r="Q814"/>
      <c r="R814"/>
      <c r="S814"/>
      <c r="T814"/>
      <c r="U814" s="1"/>
      <c r="V814"/>
      <c r="W814" s="1"/>
      <c r="X814"/>
      <c r="Y814"/>
      <c r="Z814" s="1"/>
      <c r="AA814" s="1"/>
      <c r="AB814" s="1"/>
      <c r="AC814" s="1"/>
      <c r="AD814"/>
    </row>
    <row r="815" spans="1:30" x14ac:dyDescent="0.25">
      <c r="A815" s="1"/>
      <c r="B815" s="1"/>
      <c r="C815" s="1"/>
      <c r="D815"/>
      <c r="E815" s="1"/>
      <c r="F815" s="1"/>
      <c r="G815"/>
      <c r="H815"/>
      <c r="I815" s="1"/>
      <c r="J815"/>
      <c r="K815"/>
      <c r="L815"/>
      <c r="M815" s="2"/>
      <c r="N815" s="3"/>
      <c r="O815"/>
      <c r="P815"/>
      <c r="Q815"/>
      <c r="R815"/>
      <c r="S815"/>
      <c r="T815"/>
      <c r="U815" s="1"/>
      <c r="V815"/>
      <c r="W815" s="1"/>
      <c r="X815"/>
      <c r="Y815"/>
      <c r="Z815" s="1"/>
      <c r="AA815" s="1"/>
      <c r="AB815" s="1"/>
      <c r="AC815" s="1"/>
      <c r="AD815"/>
    </row>
    <row r="816" spans="1:30" x14ac:dyDescent="0.25">
      <c r="A816" s="1"/>
      <c r="B816" s="1"/>
      <c r="C816" s="1"/>
      <c r="D816"/>
      <c r="E816" s="1"/>
      <c r="F816" s="1"/>
      <c r="G816"/>
      <c r="H816"/>
      <c r="I816" s="1"/>
      <c r="J816"/>
      <c r="K816"/>
      <c r="L816"/>
      <c r="M816" s="2"/>
      <c r="N816" s="3"/>
      <c r="O816"/>
      <c r="P816"/>
      <c r="Q816"/>
      <c r="R816"/>
      <c r="S816"/>
      <c r="T816"/>
      <c r="U816" s="1"/>
      <c r="V816"/>
      <c r="W816" s="1"/>
      <c r="X816"/>
      <c r="Y816"/>
      <c r="Z816" s="1"/>
      <c r="AA816" s="1"/>
      <c r="AB816" s="1"/>
      <c r="AC816" s="1"/>
      <c r="AD816"/>
    </row>
    <row r="817" spans="1:30" x14ac:dyDescent="0.25">
      <c r="A817" s="1"/>
      <c r="B817" s="1"/>
      <c r="C817" s="1"/>
      <c r="D817"/>
      <c r="E817" s="1"/>
      <c r="F817" s="1"/>
      <c r="G817"/>
      <c r="H817"/>
      <c r="I817" s="1"/>
      <c r="J817"/>
      <c r="K817"/>
      <c r="L817"/>
      <c r="M817" s="2"/>
      <c r="N817" s="3"/>
      <c r="O817"/>
      <c r="P817"/>
      <c r="Q817"/>
      <c r="R817"/>
      <c r="S817"/>
      <c r="T817"/>
      <c r="U817" s="1"/>
      <c r="V817"/>
      <c r="W817" s="1"/>
      <c r="X817"/>
      <c r="Y817"/>
      <c r="Z817" s="1"/>
      <c r="AA817" s="1"/>
      <c r="AB817" s="1"/>
      <c r="AC817" s="1"/>
      <c r="AD817"/>
    </row>
    <row r="818" spans="1:30" x14ac:dyDescent="0.25">
      <c r="A818" s="1"/>
      <c r="B818" s="1"/>
      <c r="C818" s="1"/>
      <c r="D818"/>
      <c r="E818" s="1"/>
      <c r="F818" s="1"/>
      <c r="G818"/>
      <c r="H818"/>
      <c r="I818" s="1"/>
      <c r="J818"/>
      <c r="K818"/>
      <c r="L818"/>
      <c r="M818" s="2"/>
      <c r="N818" s="3"/>
      <c r="O818"/>
      <c r="P818"/>
      <c r="Q818"/>
      <c r="R818"/>
      <c r="S818"/>
      <c r="T818"/>
      <c r="U818" s="1"/>
      <c r="V818"/>
      <c r="W818" s="1"/>
      <c r="X818"/>
      <c r="Y818"/>
      <c r="Z818" s="1"/>
      <c r="AA818" s="1"/>
      <c r="AB818" s="1"/>
      <c r="AC818" s="1"/>
      <c r="AD818"/>
    </row>
    <row r="819" spans="1:30" x14ac:dyDescent="0.25">
      <c r="A819" s="1"/>
      <c r="B819" s="1"/>
      <c r="C819" s="1"/>
      <c r="D819"/>
      <c r="E819" s="1"/>
      <c r="F819" s="1"/>
      <c r="G819"/>
      <c r="H819"/>
      <c r="I819" s="1"/>
      <c r="J819"/>
      <c r="K819"/>
      <c r="L819"/>
      <c r="M819" s="2"/>
      <c r="N819" s="3"/>
      <c r="O819"/>
      <c r="P819"/>
      <c r="Q819"/>
      <c r="R819"/>
      <c r="S819"/>
      <c r="T819"/>
      <c r="U819" s="1"/>
      <c r="V819"/>
      <c r="W819" s="1"/>
      <c r="X819"/>
      <c r="Y819"/>
      <c r="Z819" s="1"/>
      <c r="AA819" s="1"/>
      <c r="AB819" s="1"/>
      <c r="AC819" s="1"/>
      <c r="AD819"/>
    </row>
    <row r="820" spans="1:30" x14ac:dyDescent="0.25">
      <c r="A820" s="1"/>
      <c r="B820" s="1"/>
      <c r="C820" s="1"/>
      <c r="D820"/>
      <c r="E820" s="1"/>
      <c r="F820" s="1"/>
      <c r="G820"/>
      <c r="H820"/>
      <c r="I820" s="1"/>
      <c r="J820"/>
      <c r="K820"/>
      <c r="L820"/>
      <c r="M820" s="2"/>
      <c r="N820" s="3"/>
      <c r="O820"/>
      <c r="P820"/>
      <c r="Q820"/>
      <c r="R820"/>
      <c r="S820"/>
      <c r="T820"/>
      <c r="U820" s="1"/>
      <c r="V820"/>
      <c r="W820" s="1"/>
      <c r="X820"/>
      <c r="Y820"/>
      <c r="Z820" s="1"/>
      <c r="AA820" s="1"/>
      <c r="AB820" s="1"/>
      <c r="AC820" s="1"/>
      <c r="AD820"/>
    </row>
    <row r="821" spans="1:30" x14ac:dyDescent="0.25">
      <c r="A821" s="1"/>
      <c r="B821" s="1"/>
      <c r="C821" s="1"/>
      <c r="D821"/>
      <c r="E821" s="1"/>
      <c r="F821" s="1"/>
      <c r="G821"/>
      <c r="H821"/>
      <c r="I821" s="1"/>
      <c r="J821"/>
      <c r="K821"/>
      <c r="L821"/>
      <c r="M821" s="2"/>
      <c r="N821" s="3"/>
      <c r="O821"/>
      <c r="P821"/>
      <c r="Q821"/>
      <c r="R821"/>
      <c r="S821"/>
      <c r="T821"/>
      <c r="U821" s="1"/>
      <c r="V821"/>
      <c r="W821" s="1"/>
      <c r="X821"/>
      <c r="Y821"/>
      <c r="Z821" s="1"/>
      <c r="AA821" s="1"/>
      <c r="AB821" s="1"/>
      <c r="AC821" s="1"/>
      <c r="AD821"/>
    </row>
    <row r="822" spans="1:30" x14ac:dyDescent="0.25">
      <c r="A822" s="1"/>
      <c r="B822" s="1"/>
      <c r="C822" s="1"/>
      <c r="D822"/>
      <c r="E822" s="1"/>
      <c r="F822" s="1"/>
      <c r="G822"/>
      <c r="H822"/>
      <c r="I822" s="1"/>
      <c r="J822"/>
      <c r="K822"/>
      <c r="L822"/>
      <c r="M822" s="2"/>
      <c r="N822" s="3"/>
      <c r="O822"/>
      <c r="P822"/>
      <c r="Q822"/>
      <c r="R822"/>
      <c r="S822"/>
      <c r="T822"/>
      <c r="U822" s="1"/>
      <c r="V822"/>
      <c r="W822" s="1"/>
      <c r="X822"/>
      <c r="Y822"/>
      <c r="Z822" s="1"/>
      <c r="AA822" s="1"/>
      <c r="AB822" s="1"/>
      <c r="AC822" s="1"/>
      <c r="AD822"/>
    </row>
    <row r="823" spans="1:30" x14ac:dyDescent="0.25">
      <c r="A823" s="1"/>
      <c r="B823" s="1"/>
      <c r="C823" s="1"/>
      <c r="D823"/>
      <c r="E823" s="1"/>
      <c r="F823" s="1"/>
      <c r="G823"/>
      <c r="H823"/>
      <c r="I823" s="1"/>
      <c r="J823"/>
      <c r="K823"/>
      <c r="L823"/>
      <c r="M823" s="2"/>
      <c r="N823" s="3"/>
      <c r="O823"/>
      <c r="P823"/>
      <c r="Q823"/>
      <c r="R823"/>
      <c r="S823"/>
      <c r="T823"/>
      <c r="U823" s="1"/>
      <c r="V823"/>
      <c r="W823" s="1"/>
      <c r="X823"/>
      <c r="Y823"/>
      <c r="Z823" s="1"/>
      <c r="AA823" s="1"/>
      <c r="AB823" s="1"/>
      <c r="AC823" s="1"/>
      <c r="AD823"/>
    </row>
    <row r="824" spans="1:30" x14ac:dyDescent="0.25">
      <c r="A824" s="1"/>
      <c r="B824" s="1"/>
      <c r="C824" s="1"/>
      <c r="D824"/>
      <c r="E824" s="1"/>
      <c r="F824" s="1"/>
      <c r="G824"/>
      <c r="H824"/>
      <c r="I824" s="1"/>
      <c r="J824"/>
      <c r="K824"/>
      <c r="L824"/>
      <c r="M824" s="2"/>
      <c r="N824" s="3"/>
      <c r="O824"/>
      <c r="P824"/>
      <c r="Q824"/>
      <c r="R824"/>
      <c r="S824"/>
      <c r="T824"/>
      <c r="U824" s="1"/>
      <c r="V824"/>
      <c r="W824" s="1"/>
      <c r="X824"/>
      <c r="Y824"/>
      <c r="Z824" s="1"/>
      <c r="AA824" s="1"/>
      <c r="AB824" s="1"/>
      <c r="AC824" s="1"/>
      <c r="AD824"/>
    </row>
    <row r="825" spans="1:30" x14ac:dyDescent="0.25">
      <c r="A825" s="1"/>
      <c r="B825" s="1"/>
      <c r="C825" s="1"/>
      <c r="D825"/>
      <c r="E825" s="1"/>
      <c r="F825" s="1"/>
      <c r="G825"/>
      <c r="H825"/>
      <c r="I825" s="1"/>
      <c r="J825"/>
      <c r="K825"/>
      <c r="L825"/>
      <c r="M825" s="2"/>
      <c r="N825" s="3"/>
      <c r="O825"/>
      <c r="P825"/>
      <c r="Q825"/>
      <c r="R825"/>
      <c r="S825"/>
      <c r="T825"/>
      <c r="U825" s="1"/>
      <c r="V825"/>
      <c r="W825" s="1"/>
      <c r="X825"/>
      <c r="Y825"/>
      <c r="Z825" s="1"/>
      <c r="AA825" s="1"/>
      <c r="AB825" s="1"/>
      <c r="AC825" s="1"/>
      <c r="AD825"/>
    </row>
    <row r="826" spans="1:30" x14ac:dyDescent="0.25">
      <c r="A826" s="1"/>
      <c r="B826" s="1"/>
      <c r="C826" s="1"/>
      <c r="D826"/>
      <c r="E826" s="1"/>
      <c r="F826" s="1"/>
      <c r="G826"/>
      <c r="H826"/>
      <c r="I826" s="1"/>
      <c r="J826"/>
      <c r="K826"/>
      <c r="L826"/>
      <c r="M826" s="2"/>
      <c r="N826" s="3"/>
      <c r="O826"/>
      <c r="P826"/>
      <c r="Q826"/>
      <c r="R826"/>
      <c r="S826"/>
      <c r="T826"/>
      <c r="U826" s="1"/>
      <c r="V826"/>
      <c r="W826" s="1"/>
      <c r="X826"/>
      <c r="Y826"/>
      <c r="Z826" s="1"/>
      <c r="AA826" s="1"/>
      <c r="AB826" s="1"/>
      <c r="AC826" s="1"/>
      <c r="AD826"/>
    </row>
    <row r="827" spans="1:30" x14ac:dyDescent="0.25">
      <c r="A827" s="1"/>
      <c r="B827" s="1"/>
      <c r="C827" s="1"/>
      <c r="D827"/>
      <c r="E827" s="1"/>
      <c r="F827" s="1"/>
      <c r="G827"/>
      <c r="H827"/>
      <c r="I827" s="1"/>
      <c r="J827"/>
      <c r="K827"/>
      <c r="L827"/>
      <c r="M827" s="2"/>
      <c r="N827" s="3"/>
      <c r="O827"/>
      <c r="P827"/>
      <c r="Q827"/>
      <c r="R827"/>
      <c r="S827"/>
      <c r="T827"/>
      <c r="U827" s="1"/>
      <c r="V827"/>
      <c r="W827" s="1"/>
      <c r="X827"/>
      <c r="Y827"/>
      <c r="Z827" s="1"/>
      <c r="AA827" s="1"/>
      <c r="AB827" s="1"/>
      <c r="AC827" s="1"/>
      <c r="AD827"/>
    </row>
    <row r="828" spans="1:30" x14ac:dyDescent="0.25">
      <c r="A828" s="1"/>
      <c r="B828" s="1"/>
      <c r="C828" s="1"/>
      <c r="D828"/>
      <c r="E828" s="1"/>
      <c r="F828" s="1"/>
      <c r="G828"/>
      <c r="H828"/>
      <c r="I828" s="1"/>
      <c r="J828"/>
      <c r="K828"/>
      <c r="L828"/>
      <c r="M828" s="2"/>
      <c r="N828" s="3"/>
      <c r="O828"/>
      <c r="P828"/>
      <c r="Q828"/>
      <c r="R828"/>
      <c r="S828"/>
      <c r="T828"/>
      <c r="U828" s="1"/>
      <c r="V828"/>
      <c r="W828" s="1"/>
      <c r="X828"/>
      <c r="Y828"/>
      <c r="Z828" s="1"/>
      <c r="AA828" s="1"/>
      <c r="AB828" s="1"/>
      <c r="AC828" s="1"/>
      <c r="AD828"/>
    </row>
    <row r="829" spans="1:30" x14ac:dyDescent="0.25">
      <c r="A829" s="1"/>
      <c r="B829" s="1"/>
      <c r="C829" s="1"/>
      <c r="D829"/>
      <c r="E829" s="1"/>
      <c r="F829" s="1"/>
      <c r="G829"/>
      <c r="H829"/>
      <c r="I829" s="1"/>
      <c r="J829"/>
      <c r="K829"/>
      <c r="L829"/>
      <c r="M829" s="2"/>
      <c r="N829" s="3"/>
      <c r="O829"/>
      <c r="P829"/>
      <c r="Q829"/>
      <c r="R829"/>
      <c r="S829"/>
      <c r="T829"/>
      <c r="U829" s="1"/>
      <c r="V829"/>
      <c r="W829" s="1"/>
      <c r="X829"/>
      <c r="Y829"/>
      <c r="Z829" s="1"/>
      <c r="AA829" s="1"/>
      <c r="AB829" s="1"/>
      <c r="AC829" s="1"/>
      <c r="AD829"/>
    </row>
    <row r="830" spans="1:30" x14ac:dyDescent="0.25">
      <c r="A830" s="1"/>
      <c r="B830" s="1"/>
      <c r="C830" s="1"/>
      <c r="D830"/>
      <c r="E830" s="1"/>
      <c r="F830" s="1"/>
      <c r="G830"/>
      <c r="H830"/>
      <c r="I830" s="1"/>
      <c r="J830"/>
      <c r="K830"/>
      <c r="L830"/>
      <c r="M830" s="2"/>
      <c r="N830" s="3"/>
      <c r="O830"/>
      <c r="P830"/>
      <c r="Q830"/>
      <c r="R830"/>
      <c r="S830"/>
      <c r="T830"/>
      <c r="U830" s="1"/>
      <c r="V830"/>
      <c r="W830" s="1"/>
      <c r="X830"/>
      <c r="Y830"/>
      <c r="Z830" s="1"/>
      <c r="AA830" s="1"/>
      <c r="AB830" s="1"/>
      <c r="AC830" s="1"/>
      <c r="AD830"/>
    </row>
    <row r="831" spans="1:30" x14ac:dyDescent="0.25">
      <c r="A831" s="1"/>
      <c r="B831" s="1"/>
      <c r="C831" s="1"/>
      <c r="D831"/>
      <c r="E831" s="1"/>
      <c r="F831" s="1"/>
      <c r="G831"/>
      <c r="H831"/>
      <c r="I831" s="1"/>
      <c r="J831"/>
      <c r="K831"/>
      <c r="L831"/>
      <c r="M831" s="2"/>
      <c r="N831" s="3"/>
      <c r="O831"/>
      <c r="P831"/>
      <c r="Q831"/>
      <c r="R831"/>
      <c r="S831"/>
      <c r="T831"/>
      <c r="U831" s="1"/>
      <c r="V831"/>
      <c r="W831" s="1"/>
      <c r="X831"/>
      <c r="Y831"/>
      <c r="Z831" s="1"/>
      <c r="AA831" s="1"/>
      <c r="AB831" s="1"/>
      <c r="AC831" s="1"/>
      <c r="AD831"/>
    </row>
    <row r="832" spans="1:30" x14ac:dyDescent="0.25">
      <c r="A832" s="1"/>
      <c r="B832" s="1"/>
      <c r="C832" s="1"/>
      <c r="D832"/>
      <c r="E832" s="1"/>
      <c r="F832" s="1"/>
      <c r="G832"/>
      <c r="H832"/>
      <c r="I832" s="1"/>
      <c r="J832"/>
      <c r="K832"/>
      <c r="L832"/>
      <c r="M832" s="2"/>
      <c r="N832" s="3"/>
      <c r="O832"/>
      <c r="P832"/>
      <c r="Q832"/>
      <c r="R832"/>
      <c r="S832"/>
      <c r="T832"/>
      <c r="U832" s="1"/>
      <c r="V832"/>
      <c r="W832" s="1"/>
      <c r="X832"/>
      <c r="Y832"/>
      <c r="Z832" s="1"/>
      <c r="AA832" s="1"/>
      <c r="AB832" s="1"/>
      <c r="AC832" s="1"/>
      <c r="AD832"/>
    </row>
    <row r="833" spans="1:30" x14ac:dyDescent="0.25">
      <c r="A833" s="1"/>
      <c r="B833" s="1"/>
      <c r="C833" s="1"/>
      <c r="D833"/>
      <c r="E833" s="1"/>
      <c r="F833" s="1"/>
      <c r="G833"/>
      <c r="H833"/>
      <c r="I833" s="1"/>
      <c r="J833"/>
      <c r="K833"/>
      <c r="L833"/>
      <c r="M833" s="2"/>
      <c r="N833" s="3"/>
      <c r="O833"/>
      <c r="P833"/>
      <c r="Q833"/>
      <c r="R833"/>
      <c r="S833"/>
      <c r="T833"/>
      <c r="U833" s="1"/>
      <c r="V833"/>
      <c r="W833" s="1"/>
      <c r="X833"/>
      <c r="Y833"/>
      <c r="Z833" s="1"/>
      <c r="AA833" s="1"/>
      <c r="AB833" s="1"/>
      <c r="AC833" s="1"/>
      <c r="AD833"/>
    </row>
    <row r="834" spans="1:30" x14ac:dyDescent="0.25">
      <c r="A834" s="1"/>
      <c r="B834" s="1"/>
      <c r="C834" s="1"/>
      <c r="D834"/>
      <c r="E834" s="1"/>
      <c r="F834" s="1"/>
      <c r="G834"/>
      <c r="H834"/>
      <c r="I834" s="1"/>
      <c r="J834"/>
      <c r="K834"/>
      <c r="L834"/>
      <c r="M834" s="2"/>
      <c r="N834" s="3"/>
      <c r="O834"/>
      <c r="P834"/>
      <c r="Q834"/>
      <c r="R834"/>
      <c r="S834"/>
      <c r="T834"/>
      <c r="U834" s="1"/>
      <c r="V834"/>
      <c r="W834" s="1"/>
      <c r="X834"/>
      <c r="Y834"/>
      <c r="Z834" s="1"/>
      <c r="AA834" s="1"/>
      <c r="AB834" s="1"/>
      <c r="AC834" s="1"/>
      <c r="AD834"/>
    </row>
    <row r="835" spans="1:30" x14ac:dyDescent="0.25">
      <c r="A835" s="1"/>
      <c r="B835" s="1"/>
      <c r="C835" s="1"/>
      <c r="D835"/>
      <c r="E835" s="1"/>
      <c r="F835" s="1"/>
      <c r="G835"/>
      <c r="H835"/>
      <c r="I835" s="1"/>
      <c r="J835"/>
      <c r="K835"/>
      <c r="L835"/>
      <c r="M835" s="2"/>
      <c r="N835" s="3"/>
      <c r="O835"/>
      <c r="P835"/>
      <c r="Q835"/>
      <c r="R835"/>
      <c r="S835"/>
      <c r="T835"/>
      <c r="U835" s="1"/>
      <c r="V835"/>
      <c r="W835" s="1"/>
      <c r="X835"/>
      <c r="Y835"/>
      <c r="Z835" s="1"/>
      <c r="AA835" s="1"/>
      <c r="AB835" s="1"/>
      <c r="AC835" s="1"/>
      <c r="AD835"/>
    </row>
    <row r="836" spans="1:30" x14ac:dyDescent="0.25">
      <c r="A836" s="1"/>
      <c r="B836" s="1"/>
      <c r="C836" s="1"/>
      <c r="D836"/>
      <c r="E836" s="1"/>
      <c r="F836" s="1"/>
      <c r="G836"/>
      <c r="H836"/>
      <c r="I836" s="1"/>
      <c r="J836"/>
      <c r="K836"/>
      <c r="L836"/>
      <c r="M836" s="2"/>
      <c r="N836" s="3"/>
      <c r="O836"/>
      <c r="P836"/>
      <c r="Q836"/>
      <c r="R836"/>
      <c r="S836"/>
      <c r="T836"/>
      <c r="U836" s="1"/>
      <c r="V836"/>
      <c r="W836" s="1"/>
      <c r="X836"/>
      <c r="Y836"/>
      <c r="Z836" s="1"/>
      <c r="AA836" s="1"/>
      <c r="AB836" s="1"/>
      <c r="AC836" s="1"/>
      <c r="AD836"/>
    </row>
    <row r="837" spans="1:30" x14ac:dyDescent="0.25">
      <c r="A837" s="1"/>
      <c r="B837" s="1"/>
      <c r="C837" s="1"/>
      <c r="D837"/>
      <c r="E837" s="1"/>
      <c r="F837" s="1"/>
      <c r="G837"/>
      <c r="H837"/>
      <c r="I837" s="1"/>
      <c r="J837"/>
      <c r="K837"/>
      <c r="L837"/>
      <c r="M837" s="2"/>
      <c r="N837" s="3"/>
      <c r="O837"/>
      <c r="P837"/>
      <c r="Q837"/>
      <c r="R837"/>
      <c r="S837"/>
      <c r="T837"/>
      <c r="U837" s="1"/>
      <c r="V837"/>
      <c r="W837" s="1"/>
      <c r="X837"/>
      <c r="Y837"/>
      <c r="Z837" s="1"/>
      <c r="AA837" s="1"/>
      <c r="AB837" s="1"/>
      <c r="AC837" s="1"/>
      <c r="AD837"/>
    </row>
    <row r="838" spans="1:30" x14ac:dyDescent="0.25">
      <c r="A838" s="1"/>
      <c r="B838" s="1"/>
      <c r="C838" s="1"/>
      <c r="D838"/>
      <c r="E838" s="1"/>
      <c r="F838" s="1"/>
      <c r="G838"/>
      <c r="H838"/>
      <c r="I838" s="1"/>
      <c r="J838"/>
      <c r="K838"/>
      <c r="L838"/>
      <c r="M838" s="2"/>
      <c r="N838" s="3"/>
      <c r="O838"/>
      <c r="P838"/>
      <c r="Q838"/>
      <c r="R838"/>
      <c r="S838"/>
      <c r="T838"/>
      <c r="U838" s="1"/>
      <c r="V838"/>
      <c r="W838" s="1"/>
      <c r="X838"/>
      <c r="Y838"/>
      <c r="Z838" s="1"/>
      <c r="AA838" s="1"/>
      <c r="AB838" s="1"/>
      <c r="AC838" s="1"/>
      <c r="AD838"/>
    </row>
    <row r="839" spans="1:30" x14ac:dyDescent="0.25">
      <c r="A839" s="1"/>
      <c r="B839" s="1"/>
      <c r="C839" s="1"/>
      <c r="D839"/>
      <c r="E839" s="1"/>
      <c r="F839" s="1"/>
      <c r="G839"/>
      <c r="H839"/>
      <c r="I839" s="1"/>
      <c r="J839"/>
      <c r="K839"/>
      <c r="L839"/>
      <c r="M839" s="2"/>
      <c r="N839" s="3"/>
      <c r="O839"/>
      <c r="P839"/>
      <c r="Q839"/>
      <c r="R839"/>
      <c r="S839"/>
      <c r="T839"/>
      <c r="U839" s="1"/>
      <c r="V839"/>
      <c r="W839" s="1"/>
      <c r="X839"/>
      <c r="Y839"/>
      <c r="Z839" s="1"/>
      <c r="AA839" s="1"/>
      <c r="AB839" s="1"/>
      <c r="AC839" s="1"/>
      <c r="AD839"/>
    </row>
    <row r="840" spans="1:30" x14ac:dyDescent="0.25">
      <c r="A840" s="1"/>
      <c r="B840" s="1"/>
      <c r="C840" s="1"/>
      <c r="D840"/>
      <c r="E840" s="1"/>
      <c r="F840" s="1"/>
      <c r="G840"/>
      <c r="H840"/>
      <c r="I840" s="1"/>
      <c r="J840"/>
      <c r="K840"/>
      <c r="L840"/>
      <c r="M840" s="2"/>
      <c r="N840" s="3"/>
      <c r="O840"/>
      <c r="P840"/>
      <c r="Q840"/>
      <c r="R840"/>
      <c r="S840"/>
      <c r="T840"/>
      <c r="U840" s="1"/>
      <c r="V840"/>
      <c r="W840" s="1"/>
      <c r="X840"/>
      <c r="Y840"/>
      <c r="Z840" s="1"/>
      <c r="AA840" s="1"/>
      <c r="AB840" s="1"/>
      <c r="AC840" s="1"/>
      <c r="AD840"/>
    </row>
    <row r="841" spans="1:30" x14ac:dyDescent="0.25">
      <c r="A841" s="1"/>
      <c r="B841" s="1"/>
      <c r="C841" s="1"/>
      <c r="D841"/>
      <c r="E841" s="1"/>
      <c r="F841" s="1"/>
      <c r="G841"/>
      <c r="H841"/>
      <c r="I841" s="1"/>
      <c r="J841"/>
      <c r="K841"/>
      <c r="L841"/>
      <c r="M841" s="2"/>
      <c r="N841" s="3"/>
      <c r="O841"/>
      <c r="P841"/>
      <c r="Q841"/>
      <c r="R841"/>
      <c r="S841"/>
      <c r="T841"/>
      <c r="U841" s="1"/>
      <c r="V841"/>
      <c r="W841" s="1"/>
      <c r="X841"/>
      <c r="Y841"/>
      <c r="Z841" s="1"/>
      <c r="AA841" s="1"/>
      <c r="AB841" s="1"/>
      <c r="AC841" s="1"/>
      <c r="AD841"/>
    </row>
    <row r="842" spans="1:30" x14ac:dyDescent="0.25">
      <c r="A842" s="1"/>
      <c r="B842" s="1"/>
      <c r="C842" s="1"/>
      <c r="D842"/>
      <c r="E842" s="1"/>
      <c r="F842" s="1"/>
      <c r="G842"/>
      <c r="H842"/>
      <c r="I842" s="1"/>
      <c r="J842"/>
      <c r="K842"/>
      <c r="L842"/>
      <c r="M842" s="2"/>
      <c r="N842" s="3"/>
      <c r="O842"/>
      <c r="P842"/>
      <c r="Q842"/>
      <c r="R842"/>
      <c r="S842"/>
      <c r="T842"/>
      <c r="U842" s="1"/>
      <c r="V842"/>
      <c r="W842" s="1"/>
      <c r="X842"/>
      <c r="Y842"/>
      <c r="Z842" s="1"/>
      <c r="AA842" s="1"/>
      <c r="AB842" s="1"/>
      <c r="AC842" s="1"/>
      <c r="AD842"/>
    </row>
    <row r="843" spans="1:30" x14ac:dyDescent="0.25">
      <c r="A843" s="1"/>
      <c r="B843" s="1"/>
      <c r="C843" s="1"/>
      <c r="D843"/>
      <c r="E843" s="1"/>
      <c r="F843" s="1"/>
      <c r="G843"/>
      <c r="H843"/>
      <c r="I843" s="1"/>
      <c r="J843"/>
      <c r="K843"/>
      <c r="L843"/>
      <c r="M843" s="2"/>
      <c r="N843" s="3"/>
      <c r="O843"/>
      <c r="P843"/>
      <c r="Q843"/>
      <c r="R843"/>
      <c r="S843"/>
      <c r="T843"/>
      <c r="U843" s="1"/>
      <c r="V843"/>
      <c r="W843" s="1"/>
      <c r="X843"/>
      <c r="Y843"/>
      <c r="Z843" s="1"/>
      <c r="AA843" s="1"/>
      <c r="AB843" s="1"/>
      <c r="AC843" s="1"/>
      <c r="AD843"/>
    </row>
    <row r="844" spans="1:30" x14ac:dyDescent="0.25">
      <c r="A844" s="1"/>
      <c r="B844" s="1"/>
      <c r="C844" s="1"/>
      <c r="D844"/>
      <c r="E844" s="1"/>
      <c r="F844" s="1"/>
      <c r="G844"/>
      <c r="H844"/>
      <c r="I844" s="1"/>
      <c r="J844"/>
      <c r="K844"/>
      <c r="L844"/>
      <c r="M844" s="2"/>
      <c r="N844" s="3"/>
      <c r="O844"/>
      <c r="P844"/>
      <c r="Q844"/>
      <c r="R844"/>
      <c r="S844"/>
      <c r="T844"/>
      <c r="U844" s="1"/>
      <c r="V844"/>
      <c r="W844" s="1"/>
      <c r="X844"/>
      <c r="Y844"/>
      <c r="Z844" s="1"/>
      <c r="AA844" s="1"/>
      <c r="AB844" s="1"/>
      <c r="AC844" s="1"/>
      <c r="AD844"/>
    </row>
    <row r="845" spans="1:30" x14ac:dyDescent="0.25">
      <c r="A845" s="1"/>
      <c r="B845" s="1"/>
      <c r="C845" s="1"/>
      <c r="D845"/>
      <c r="E845" s="1"/>
      <c r="F845" s="1"/>
      <c r="G845"/>
      <c r="H845"/>
      <c r="I845" s="1"/>
      <c r="J845"/>
      <c r="K845"/>
      <c r="L845"/>
      <c r="M845" s="2"/>
      <c r="N845" s="3"/>
      <c r="O845"/>
      <c r="P845"/>
      <c r="Q845"/>
      <c r="R845"/>
      <c r="S845"/>
      <c r="T845"/>
      <c r="U845" s="1"/>
      <c r="V845"/>
      <c r="W845" s="1"/>
      <c r="X845"/>
      <c r="Y845"/>
      <c r="Z845" s="1"/>
      <c r="AA845" s="1"/>
      <c r="AB845" s="1"/>
      <c r="AC845" s="1"/>
      <c r="AD845"/>
    </row>
    <row r="846" spans="1:30" x14ac:dyDescent="0.25">
      <c r="A846" s="1"/>
      <c r="B846" s="1"/>
      <c r="C846" s="1"/>
      <c r="D846"/>
      <c r="E846" s="1"/>
      <c r="F846" s="1"/>
      <c r="G846"/>
      <c r="H846"/>
      <c r="I846" s="1"/>
      <c r="J846"/>
      <c r="K846"/>
      <c r="L846"/>
      <c r="M846" s="2"/>
      <c r="N846" s="3"/>
      <c r="O846"/>
      <c r="P846"/>
      <c r="Q846"/>
      <c r="R846"/>
      <c r="S846"/>
      <c r="T846"/>
      <c r="U846" s="1"/>
      <c r="V846"/>
      <c r="W846" s="1"/>
      <c r="X846"/>
      <c r="Y846"/>
      <c r="Z846" s="1"/>
      <c r="AA846" s="1"/>
      <c r="AB846" s="1"/>
      <c r="AC846" s="1"/>
      <c r="AD846"/>
    </row>
    <row r="847" spans="1:30" x14ac:dyDescent="0.25">
      <c r="A847" s="1"/>
      <c r="B847" s="1"/>
      <c r="C847" s="1"/>
      <c r="D847"/>
      <c r="E847" s="1"/>
      <c r="F847" s="1"/>
      <c r="G847"/>
      <c r="H847"/>
      <c r="I847" s="1"/>
      <c r="J847"/>
      <c r="K847"/>
      <c r="L847"/>
      <c r="M847" s="2"/>
      <c r="N847" s="3"/>
      <c r="O847"/>
      <c r="P847"/>
      <c r="Q847"/>
      <c r="R847"/>
      <c r="S847"/>
      <c r="T847"/>
      <c r="U847" s="1"/>
      <c r="V847"/>
      <c r="W847" s="1"/>
      <c r="X847"/>
      <c r="Y847"/>
      <c r="Z847" s="1"/>
      <c r="AA847" s="1"/>
      <c r="AB847" s="1"/>
      <c r="AC847" s="1"/>
      <c r="AD847"/>
    </row>
    <row r="848" spans="1:30" x14ac:dyDescent="0.25">
      <c r="A848" s="1"/>
      <c r="B848" s="1"/>
      <c r="C848" s="1"/>
      <c r="D848"/>
      <c r="E848" s="1"/>
      <c r="F848" s="1"/>
      <c r="G848"/>
      <c r="H848"/>
      <c r="I848" s="1"/>
      <c r="J848"/>
      <c r="K848"/>
      <c r="L848"/>
      <c r="M848" s="2"/>
      <c r="N848" s="3"/>
      <c r="O848"/>
      <c r="P848"/>
      <c r="Q848"/>
      <c r="R848"/>
      <c r="S848"/>
      <c r="T848"/>
      <c r="U848" s="1"/>
      <c r="V848"/>
      <c r="W848" s="1"/>
      <c r="X848"/>
      <c r="Y848"/>
      <c r="Z848" s="1"/>
      <c r="AA848" s="1"/>
      <c r="AB848" s="1"/>
      <c r="AC848" s="1"/>
      <c r="AD848"/>
    </row>
    <row r="849" spans="1:30" x14ac:dyDescent="0.25">
      <c r="A849" s="1"/>
      <c r="B849" s="1"/>
      <c r="C849" s="1"/>
      <c r="D849"/>
      <c r="E849" s="1"/>
      <c r="F849" s="1"/>
      <c r="G849"/>
      <c r="H849"/>
      <c r="I849" s="1"/>
      <c r="J849"/>
      <c r="K849"/>
      <c r="L849"/>
      <c r="M849" s="2"/>
      <c r="N849" s="3"/>
      <c r="O849"/>
      <c r="P849"/>
      <c r="Q849"/>
      <c r="R849"/>
      <c r="S849"/>
      <c r="T849"/>
      <c r="U849" s="1"/>
      <c r="V849"/>
      <c r="W849" s="1"/>
      <c r="X849"/>
      <c r="Y849"/>
      <c r="Z849" s="1"/>
      <c r="AA849" s="1"/>
      <c r="AB849" s="1"/>
      <c r="AC849" s="1"/>
      <c r="AD849"/>
    </row>
    <row r="850" spans="1:30" x14ac:dyDescent="0.25">
      <c r="A850" s="1"/>
      <c r="B850" s="1"/>
      <c r="C850" s="1"/>
      <c r="D850"/>
      <c r="E850" s="1"/>
      <c r="F850" s="1"/>
      <c r="G850"/>
      <c r="H850"/>
      <c r="I850" s="1"/>
      <c r="J850"/>
      <c r="K850"/>
      <c r="L850"/>
      <c r="M850" s="2"/>
      <c r="N850" s="3"/>
      <c r="O850"/>
      <c r="P850"/>
      <c r="Q850"/>
      <c r="R850"/>
      <c r="S850"/>
      <c r="T850"/>
      <c r="U850" s="1"/>
      <c r="V850"/>
      <c r="W850" s="1"/>
      <c r="X850"/>
      <c r="Y850"/>
      <c r="Z850" s="1"/>
      <c r="AA850" s="1"/>
      <c r="AB850" s="1"/>
      <c r="AC850" s="1"/>
      <c r="AD850"/>
    </row>
    <row r="851" spans="1:30" x14ac:dyDescent="0.25">
      <c r="A851" s="1"/>
      <c r="B851" s="1"/>
      <c r="C851" s="1"/>
      <c r="D851"/>
      <c r="E851" s="1"/>
      <c r="F851" s="1"/>
      <c r="G851"/>
      <c r="H851"/>
      <c r="I851" s="1"/>
      <c r="J851"/>
      <c r="K851"/>
      <c r="L851"/>
      <c r="M851" s="2"/>
      <c r="N851" s="3"/>
      <c r="O851"/>
      <c r="P851"/>
      <c r="Q851"/>
      <c r="R851"/>
      <c r="S851"/>
      <c r="T851"/>
      <c r="U851" s="1"/>
      <c r="V851"/>
      <c r="W851" s="1"/>
      <c r="X851"/>
      <c r="Y851"/>
      <c r="Z851" s="1"/>
      <c r="AA851" s="1"/>
      <c r="AB851" s="1"/>
      <c r="AC851" s="1"/>
      <c r="AD851"/>
    </row>
    <row r="852" spans="1:30" x14ac:dyDescent="0.25">
      <c r="A852" s="1"/>
      <c r="B852" s="1"/>
      <c r="C852" s="1"/>
      <c r="D852"/>
      <c r="E852" s="1"/>
      <c r="F852" s="1"/>
      <c r="G852"/>
      <c r="H852"/>
      <c r="I852" s="1"/>
      <c r="J852"/>
      <c r="K852"/>
      <c r="L852"/>
      <c r="M852" s="2"/>
      <c r="N852" s="3"/>
      <c r="O852"/>
      <c r="P852"/>
      <c r="Q852"/>
      <c r="R852"/>
      <c r="S852"/>
      <c r="T852"/>
      <c r="U852" s="1"/>
      <c r="V852"/>
      <c r="W852" s="1"/>
      <c r="X852"/>
      <c r="Y852"/>
      <c r="Z852" s="1"/>
      <c r="AA852" s="1"/>
      <c r="AB852" s="1"/>
      <c r="AC852" s="1"/>
      <c r="AD852"/>
    </row>
    <row r="853" spans="1:30" x14ac:dyDescent="0.25">
      <c r="A853" s="1"/>
      <c r="B853" s="1"/>
      <c r="C853" s="1"/>
      <c r="D853"/>
      <c r="E853" s="1"/>
      <c r="F853" s="1"/>
      <c r="G853"/>
      <c r="H853"/>
      <c r="I853" s="1"/>
      <c r="J853"/>
      <c r="K853"/>
      <c r="L853"/>
      <c r="M853" s="2"/>
      <c r="N853" s="3"/>
      <c r="O853"/>
      <c r="P853"/>
      <c r="Q853"/>
      <c r="R853"/>
      <c r="S853"/>
      <c r="T853"/>
      <c r="U853" s="1"/>
      <c r="V853"/>
      <c r="W853" s="1"/>
      <c r="X853"/>
      <c r="Y853"/>
      <c r="Z853" s="1"/>
      <c r="AA853" s="1"/>
      <c r="AB853" s="1"/>
      <c r="AC853" s="1"/>
      <c r="AD853"/>
    </row>
    <row r="854" spans="1:30" x14ac:dyDescent="0.25">
      <c r="A854" s="1"/>
      <c r="B854" s="1"/>
      <c r="C854" s="1"/>
      <c r="D854"/>
      <c r="E854" s="1"/>
      <c r="F854" s="1"/>
      <c r="G854"/>
      <c r="H854"/>
      <c r="I854" s="1"/>
      <c r="J854"/>
      <c r="K854"/>
      <c r="L854"/>
      <c r="M854" s="2"/>
      <c r="N854" s="3"/>
      <c r="O854"/>
      <c r="P854"/>
      <c r="Q854"/>
      <c r="R854"/>
      <c r="S854"/>
      <c r="T854"/>
      <c r="U854" s="1"/>
      <c r="V854"/>
      <c r="W854" s="1"/>
      <c r="X854"/>
      <c r="Y854"/>
      <c r="Z854" s="1"/>
      <c r="AA854" s="1"/>
      <c r="AB854" s="1"/>
      <c r="AC854" s="1"/>
      <c r="AD854"/>
    </row>
    <row r="855" spans="1:30" x14ac:dyDescent="0.25">
      <c r="A855" s="1"/>
      <c r="B855" s="1"/>
      <c r="C855" s="1"/>
      <c r="D855"/>
      <c r="E855" s="1"/>
      <c r="F855" s="1"/>
      <c r="G855"/>
      <c r="H855"/>
      <c r="I855" s="1"/>
      <c r="J855"/>
      <c r="K855"/>
      <c r="L855"/>
      <c r="M855" s="2"/>
      <c r="N855" s="3"/>
      <c r="O855"/>
      <c r="P855"/>
      <c r="Q855"/>
      <c r="R855"/>
      <c r="S855"/>
      <c r="T855"/>
      <c r="U855" s="1"/>
      <c r="V855"/>
      <c r="W855" s="1"/>
      <c r="X855"/>
      <c r="Y855"/>
      <c r="Z855" s="1"/>
      <c r="AA855" s="1"/>
      <c r="AB855" s="1"/>
      <c r="AC855" s="1"/>
      <c r="AD855"/>
    </row>
    <row r="856" spans="1:30" x14ac:dyDescent="0.25">
      <c r="A856" s="1"/>
      <c r="B856" s="1"/>
      <c r="C856" s="1"/>
      <c r="D856"/>
      <c r="E856" s="1"/>
      <c r="F856" s="1"/>
      <c r="G856"/>
      <c r="H856"/>
      <c r="I856" s="1"/>
      <c r="J856"/>
      <c r="K856"/>
      <c r="L856"/>
      <c r="M856" s="2"/>
      <c r="N856" s="3"/>
      <c r="O856"/>
      <c r="P856"/>
      <c r="Q856"/>
      <c r="R856"/>
      <c r="S856"/>
      <c r="T856"/>
      <c r="U856" s="1"/>
      <c r="V856"/>
      <c r="W856" s="1"/>
      <c r="X856"/>
      <c r="Y856"/>
      <c r="Z856" s="1"/>
      <c r="AA856" s="1"/>
      <c r="AB856" s="1"/>
      <c r="AC856" s="1"/>
      <c r="AD856"/>
    </row>
    <row r="857" spans="1:30" x14ac:dyDescent="0.25">
      <c r="A857" s="1"/>
      <c r="B857" s="1"/>
      <c r="C857" s="1"/>
      <c r="D857"/>
      <c r="E857" s="1"/>
      <c r="F857" s="1"/>
      <c r="G857"/>
      <c r="H857"/>
      <c r="I857" s="1"/>
      <c r="J857"/>
      <c r="K857"/>
      <c r="L857"/>
      <c r="M857" s="2"/>
      <c r="N857" s="3"/>
      <c r="O857"/>
      <c r="P857"/>
      <c r="Q857"/>
      <c r="R857"/>
      <c r="S857"/>
      <c r="T857"/>
      <c r="U857" s="1"/>
      <c r="V857"/>
      <c r="W857" s="1"/>
      <c r="X857"/>
      <c r="Y857"/>
      <c r="Z857" s="1"/>
      <c r="AA857" s="1"/>
      <c r="AB857" s="1"/>
      <c r="AC857" s="1"/>
      <c r="AD857"/>
    </row>
    <row r="858" spans="1:30" x14ac:dyDescent="0.25">
      <c r="A858" s="1"/>
      <c r="B858" s="1"/>
      <c r="C858" s="1"/>
      <c r="D858"/>
      <c r="E858" s="1"/>
      <c r="F858" s="1"/>
      <c r="G858"/>
      <c r="H858"/>
      <c r="I858" s="1"/>
      <c r="J858"/>
      <c r="K858"/>
      <c r="L858"/>
      <c r="M858" s="2"/>
      <c r="N858" s="3"/>
      <c r="O858"/>
      <c r="P858"/>
      <c r="Q858"/>
      <c r="R858"/>
      <c r="S858"/>
      <c r="T858"/>
      <c r="U858" s="1"/>
      <c r="V858"/>
      <c r="W858" s="1"/>
      <c r="X858"/>
      <c r="Y858"/>
      <c r="Z858" s="1"/>
      <c r="AA858" s="1"/>
      <c r="AB858" s="1"/>
      <c r="AC858" s="1"/>
      <c r="AD858"/>
    </row>
    <row r="859" spans="1:30" x14ac:dyDescent="0.25">
      <c r="A859" s="1"/>
      <c r="B859" s="1"/>
      <c r="C859" s="1"/>
      <c r="D859"/>
      <c r="E859" s="1"/>
      <c r="F859" s="1"/>
      <c r="G859"/>
      <c r="H859"/>
      <c r="I859" s="1"/>
      <c r="J859"/>
      <c r="K859"/>
      <c r="L859"/>
      <c r="M859" s="2"/>
      <c r="N859" s="3"/>
      <c r="O859"/>
      <c r="P859"/>
      <c r="Q859"/>
      <c r="R859"/>
      <c r="S859"/>
      <c r="T859"/>
      <c r="U859" s="1"/>
      <c r="V859"/>
      <c r="W859" s="1"/>
      <c r="X859"/>
      <c r="Y859"/>
      <c r="Z859" s="1"/>
      <c r="AA859" s="1"/>
      <c r="AB859" s="1"/>
      <c r="AC859" s="1"/>
      <c r="AD859"/>
    </row>
    <row r="860" spans="1:30" x14ac:dyDescent="0.25">
      <c r="A860" s="1"/>
      <c r="B860" s="1"/>
      <c r="C860" s="1"/>
      <c r="D860"/>
      <c r="E860" s="1"/>
      <c r="F860" s="1"/>
      <c r="G860"/>
      <c r="H860"/>
      <c r="I860" s="1"/>
      <c r="J860"/>
      <c r="K860"/>
      <c r="L860"/>
      <c r="M860" s="2"/>
      <c r="N860" s="3"/>
      <c r="O860"/>
      <c r="P860"/>
      <c r="Q860"/>
      <c r="R860"/>
      <c r="S860"/>
      <c r="T860"/>
      <c r="U860" s="1"/>
      <c r="V860"/>
      <c r="W860" s="1"/>
      <c r="X860"/>
      <c r="Y860"/>
      <c r="Z860" s="1"/>
      <c r="AA860" s="1"/>
      <c r="AB860" s="1"/>
      <c r="AC860" s="1"/>
      <c r="AD860"/>
    </row>
    <row r="861" spans="1:30" x14ac:dyDescent="0.25">
      <c r="A861" s="1"/>
      <c r="B861" s="1"/>
      <c r="C861" s="1"/>
      <c r="D861"/>
      <c r="E861" s="1"/>
      <c r="F861" s="1"/>
      <c r="G861"/>
      <c r="H861"/>
      <c r="I861" s="1"/>
      <c r="J861"/>
      <c r="K861"/>
      <c r="L861"/>
      <c r="M861" s="2"/>
      <c r="N861" s="3"/>
      <c r="O861"/>
      <c r="P861"/>
      <c r="Q861"/>
      <c r="R861"/>
      <c r="S861"/>
      <c r="T861"/>
      <c r="U861" s="1"/>
      <c r="V861"/>
      <c r="W861" s="1"/>
      <c r="X861"/>
      <c r="Y861"/>
      <c r="Z861" s="1"/>
      <c r="AA861" s="1"/>
      <c r="AB861" s="1"/>
      <c r="AC861" s="1"/>
      <c r="AD861"/>
    </row>
    <row r="862" spans="1:30" x14ac:dyDescent="0.25">
      <c r="A862" s="1"/>
      <c r="B862" s="1"/>
      <c r="C862" s="1"/>
      <c r="D862"/>
      <c r="E862" s="1"/>
      <c r="F862" s="1"/>
      <c r="G862"/>
      <c r="H862"/>
      <c r="I862" s="1"/>
      <c r="J862"/>
      <c r="K862"/>
      <c r="L862"/>
      <c r="M862" s="2"/>
      <c r="N862" s="3"/>
      <c r="O862"/>
      <c r="P862"/>
      <c r="Q862"/>
      <c r="R862"/>
      <c r="S862"/>
      <c r="T862"/>
      <c r="U862" s="1"/>
      <c r="V862"/>
      <c r="W862" s="1"/>
      <c r="X862"/>
      <c r="Y862"/>
      <c r="Z862" s="1"/>
      <c r="AA862" s="1"/>
      <c r="AB862" s="1"/>
      <c r="AC862" s="1"/>
      <c r="AD862"/>
    </row>
    <row r="863" spans="1:30" x14ac:dyDescent="0.25">
      <c r="A863" s="1"/>
      <c r="B863" s="1"/>
      <c r="C863" s="1"/>
      <c r="D863"/>
      <c r="E863" s="1"/>
      <c r="F863" s="1"/>
      <c r="G863"/>
      <c r="H863"/>
      <c r="I863" s="1"/>
      <c r="J863"/>
      <c r="K863"/>
      <c r="L863"/>
      <c r="M863" s="2"/>
      <c r="N863" s="3"/>
      <c r="O863"/>
      <c r="P863"/>
      <c r="Q863"/>
      <c r="R863"/>
      <c r="S863"/>
      <c r="T863"/>
      <c r="U863" s="1"/>
      <c r="V863"/>
      <c r="W863" s="1"/>
      <c r="X863"/>
      <c r="Y863"/>
      <c r="Z863" s="1"/>
      <c r="AA863" s="1"/>
      <c r="AB863" s="1"/>
      <c r="AC863" s="1"/>
      <c r="AD863"/>
    </row>
    <row r="864" spans="1:30" x14ac:dyDescent="0.25">
      <c r="A864" s="1"/>
      <c r="B864" s="1"/>
      <c r="C864" s="1"/>
      <c r="D864"/>
      <c r="E864" s="1"/>
      <c r="F864" s="1"/>
      <c r="G864"/>
      <c r="H864"/>
      <c r="I864" s="1"/>
      <c r="J864"/>
      <c r="K864"/>
      <c r="L864"/>
      <c r="M864" s="2"/>
      <c r="N864" s="3"/>
      <c r="O864"/>
      <c r="P864"/>
      <c r="Q864"/>
      <c r="R864"/>
      <c r="S864"/>
      <c r="T864"/>
      <c r="U864" s="1"/>
      <c r="V864"/>
      <c r="W864" s="1"/>
      <c r="X864"/>
      <c r="Y864"/>
      <c r="Z864" s="1"/>
      <c r="AA864" s="1"/>
      <c r="AB864" s="1"/>
      <c r="AC864" s="1"/>
      <c r="AD864"/>
    </row>
    <row r="865" spans="1:30" x14ac:dyDescent="0.25">
      <c r="A865" s="1"/>
      <c r="B865" s="1"/>
      <c r="C865" s="1"/>
      <c r="D865"/>
      <c r="E865" s="1"/>
      <c r="F865" s="1"/>
      <c r="G865"/>
      <c r="H865"/>
      <c r="I865" s="1"/>
      <c r="J865"/>
      <c r="K865"/>
      <c r="L865"/>
      <c r="M865" s="2"/>
      <c r="N865" s="3"/>
      <c r="O865"/>
      <c r="P865"/>
      <c r="Q865"/>
      <c r="R865"/>
      <c r="S865"/>
      <c r="T865"/>
      <c r="U865" s="1"/>
      <c r="V865"/>
      <c r="W865" s="1"/>
      <c r="X865"/>
      <c r="Y865"/>
      <c r="Z865" s="1"/>
      <c r="AA865" s="1"/>
      <c r="AB865" s="1"/>
      <c r="AC865" s="1"/>
      <c r="AD865"/>
    </row>
    <row r="866" spans="1:30" x14ac:dyDescent="0.25">
      <c r="A866" s="1"/>
      <c r="B866" s="1"/>
      <c r="C866" s="1"/>
      <c r="D866"/>
      <c r="E866" s="1"/>
      <c r="F866" s="1"/>
      <c r="G866"/>
      <c r="H866"/>
      <c r="I866" s="1"/>
      <c r="J866"/>
      <c r="K866"/>
      <c r="L866"/>
      <c r="M866" s="2"/>
      <c r="N866" s="3"/>
      <c r="O866"/>
      <c r="P866"/>
      <c r="Q866"/>
      <c r="R866"/>
      <c r="S866"/>
      <c r="T866"/>
      <c r="U866" s="1"/>
      <c r="V866"/>
      <c r="W866" s="1"/>
      <c r="X866"/>
      <c r="Y866"/>
      <c r="Z866" s="1"/>
      <c r="AA866" s="1"/>
      <c r="AB866" s="1"/>
      <c r="AC866" s="1"/>
      <c r="AD866"/>
    </row>
    <row r="867" spans="1:30" x14ac:dyDescent="0.25">
      <c r="A867" s="1"/>
      <c r="B867" s="1"/>
      <c r="C867" s="1"/>
      <c r="D867"/>
      <c r="E867" s="1"/>
      <c r="F867" s="1"/>
      <c r="G867"/>
      <c r="H867"/>
      <c r="I867" s="1"/>
      <c r="J867"/>
      <c r="K867"/>
      <c r="L867"/>
      <c r="M867" s="2"/>
      <c r="N867" s="3"/>
      <c r="O867"/>
      <c r="P867"/>
      <c r="Q867"/>
      <c r="R867"/>
      <c r="S867"/>
      <c r="T867"/>
      <c r="U867" s="1"/>
      <c r="V867"/>
      <c r="W867" s="1"/>
      <c r="X867"/>
      <c r="Y867"/>
      <c r="Z867" s="1"/>
      <c r="AA867" s="1"/>
      <c r="AB867" s="1"/>
      <c r="AC867" s="1"/>
      <c r="AD867"/>
    </row>
    <row r="868" spans="1:30" x14ac:dyDescent="0.25">
      <c r="A868" s="1"/>
      <c r="B868" s="1"/>
      <c r="C868" s="1"/>
      <c r="D868"/>
      <c r="E868" s="1"/>
      <c r="F868" s="1"/>
      <c r="G868"/>
      <c r="H868"/>
      <c r="I868" s="1"/>
      <c r="J868"/>
      <c r="K868"/>
      <c r="L868"/>
      <c r="M868" s="2"/>
      <c r="N868" s="3"/>
      <c r="O868"/>
      <c r="P868"/>
      <c r="Q868"/>
      <c r="R868"/>
      <c r="S868"/>
      <c r="T868"/>
      <c r="U868" s="1"/>
      <c r="V868"/>
      <c r="W868" s="1"/>
      <c r="X868"/>
      <c r="Y868"/>
      <c r="Z868" s="1"/>
      <c r="AA868" s="1"/>
      <c r="AB868" s="1"/>
      <c r="AC868" s="1"/>
      <c r="AD868"/>
    </row>
    <row r="869" spans="1:30" x14ac:dyDescent="0.25">
      <c r="A869" s="1"/>
      <c r="B869" s="1"/>
      <c r="C869" s="1"/>
      <c r="D869"/>
      <c r="E869" s="1"/>
      <c r="F869" s="1"/>
      <c r="G869"/>
      <c r="H869"/>
      <c r="I869" s="1"/>
      <c r="J869"/>
      <c r="K869"/>
      <c r="L869"/>
      <c r="M869" s="2"/>
      <c r="N869" s="3"/>
      <c r="O869"/>
      <c r="P869"/>
      <c r="Q869"/>
      <c r="R869"/>
      <c r="S869"/>
      <c r="T869"/>
      <c r="U869" s="1"/>
      <c r="V869"/>
      <c r="W869" s="1"/>
      <c r="X869"/>
      <c r="Y869"/>
      <c r="Z869" s="1"/>
      <c r="AA869" s="1"/>
      <c r="AB869" s="1"/>
      <c r="AC869" s="1"/>
      <c r="AD869"/>
    </row>
    <row r="870" spans="1:30" x14ac:dyDescent="0.25">
      <c r="A870" s="1"/>
      <c r="B870" s="1"/>
      <c r="C870" s="1"/>
      <c r="D870"/>
      <c r="E870" s="1"/>
      <c r="F870" s="1"/>
      <c r="G870"/>
      <c r="H870"/>
      <c r="I870" s="1"/>
      <c r="J870"/>
      <c r="K870"/>
      <c r="L870"/>
      <c r="M870" s="2"/>
      <c r="N870" s="3"/>
      <c r="O870"/>
      <c r="P870"/>
      <c r="Q870"/>
      <c r="R870"/>
      <c r="S870"/>
      <c r="T870"/>
      <c r="U870" s="1"/>
      <c r="V870"/>
      <c r="W870" s="1"/>
      <c r="X870"/>
      <c r="Y870"/>
      <c r="Z870" s="1"/>
      <c r="AA870" s="1"/>
      <c r="AB870" s="1"/>
      <c r="AC870" s="1"/>
      <c r="AD870"/>
    </row>
    <row r="871" spans="1:30" x14ac:dyDescent="0.25">
      <c r="A871" s="1"/>
      <c r="B871" s="1"/>
      <c r="C871" s="1"/>
      <c r="D871"/>
      <c r="E871" s="1"/>
      <c r="F871" s="1"/>
      <c r="G871"/>
      <c r="H871"/>
      <c r="I871" s="1"/>
      <c r="J871"/>
      <c r="K871"/>
      <c r="L871"/>
      <c r="M871" s="2"/>
      <c r="N871" s="3"/>
      <c r="O871"/>
      <c r="P871"/>
      <c r="Q871"/>
      <c r="R871"/>
      <c r="S871"/>
      <c r="T871"/>
      <c r="U871" s="1"/>
      <c r="V871"/>
      <c r="W871" s="1"/>
      <c r="X871"/>
      <c r="Y871"/>
      <c r="Z871" s="1"/>
      <c r="AA871" s="1"/>
      <c r="AB871" s="1"/>
      <c r="AC871" s="1"/>
      <c r="AD871"/>
    </row>
    <row r="872" spans="1:30" x14ac:dyDescent="0.25">
      <c r="A872" s="1"/>
      <c r="B872" s="1"/>
      <c r="C872" s="1"/>
      <c r="D872"/>
      <c r="E872" s="1"/>
      <c r="F872" s="1"/>
      <c r="G872"/>
      <c r="H872"/>
      <c r="I872" s="1"/>
      <c r="J872"/>
      <c r="K872"/>
      <c r="L872"/>
      <c r="M872" s="2"/>
      <c r="N872" s="3"/>
      <c r="O872"/>
      <c r="P872"/>
      <c r="Q872"/>
      <c r="R872"/>
      <c r="S872"/>
      <c r="T872"/>
      <c r="U872" s="1"/>
      <c r="V872"/>
      <c r="W872" s="1"/>
      <c r="X872"/>
      <c r="Y872"/>
      <c r="Z872" s="1"/>
      <c r="AA872" s="1"/>
      <c r="AB872" s="1"/>
      <c r="AC872" s="1"/>
      <c r="AD872"/>
    </row>
    <row r="873" spans="1:30" x14ac:dyDescent="0.25">
      <c r="A873" s="1"/>
      <c r="B873" s="1"/>
      <c r="C873" s="1"/>
      <c r="D873"/>
      <c r="E873" s="1"/>
      <c r="F873" s="1"/>
      <c r="G873"/>
      <c r="H873"/>
      <c r="I873" s="1"/>
      <c r="J873"/>
      <c r="K873"/>
      <c r="L873"/>
      <c r="M873" s="2"/>
      <c r="N873" s="3"/>
      <c r="O873"/>
      <c r="P873"/>
      <c r="Q873"/>
      <c r="R873"/>
      <c r="S873"/>
      <c r="T873"/>
      <c r="U873" s="1"/>
      <c r="V873"/>
      <c r="W873" s="1"/>
      <c r="X873"/>
      <c r="Y873"/>
      <c r="Z873" s="1"/>
      <c r="AA873" s="1"/>
      <c r="AB873" s="1"/>
      <c r="AC873" s="1"/>
      <c r="AD873"/>
    </row>
    <row r="874" spans="1:30" x14ac:dyDescent="0.25">
      <c r="A874" s="1"/>
      <c r="B874" s="1"/>
      <c r="C874" s="1"/>
      <c r="D874"/>
      <c r="E874" s="1"/>
      <c r="F874" s="1"/>
      <c r="G874"/>
      <c r="H874"/>
      <c r="I874" s="1"/>
      <c r="J874"/>
      <c r="K874"/>
      <c r="L874"/>
      <c r="M874" s="2"/>
      <c r="N874" s="3"/>
      <c r="O874"/>
      <c r="P874"/>
      <c r="Q874"/>
      <c r="R874"/>
      <c r="S874"/>
      <c r="T874"/>
      <c r="U874" s="1"/>
      <c r="V874"/>
      <c r="W874" s="1"/>
      <c r="X874"/>
      <c r="Y874"/>
      <c r="Z874" s="1"/>
      <c r="AA874" s="1"/>
      <c r="AB874" s="1"/>
      <c r="AC874" s="1"/>
      <c r="AD874"/>
    </row>
    <row r="875" spans="1:30" x14ac:dyDescent="0.25">
      <c r="A875" s="1"/>
      <c r="B875" s="1"/>
      <c r="C875" s="1"/>
      <c r="D875"/>
      <c r="E875" s="1"/>
      <c r="F875" s="1"/>
      <c r="G875"/>
      <c r="H875"/>
      <c r="I875" s="1"/>
      <c r="J875"/>
      <c r="K875"/>
      <c r="L875"/>
      <c r="M875" s="2"/>
      <c r="N875" s="3"/>
      <c r="O875"/>
      <c r="P875"/>
      <c r="Q875"/>
      <c r="R875"/>
      <c r="S875"/>
      <c r="T875"/>
      <c r="U875" s="1"/>
      <c r="V875"/>
      <c r="W875" s="1"/>
      <c r="X875"/>
      <c r="Y875"/>
      <c r="Z875" s="1"/>
      <c r="AA875" s="1"/>
      <c r="AB875" s="1"/>
      <c r="AC875" s="1"/>
      <c r="AD875"/>
    </row>
    <row r="876" spans="1:30" x14ac:dyDescent="0.25">
      <c r="A876" s="1"/>
      <c r="B876" s="1"/>
      <c r="C876" s="1"/>
      <c r="D876"/>
      <c r="E876" s="1"/>
      <c r="F876" s="1"/>
      <c r="G876"/>
      <c r="H876"/>
      <c r="I876" s="1"/>
      <c r="J876"/>
      <c r="K876"/>
      <c r="L876"/>
      <c r="M876" s="2"/>
      <c r="N876" s="3"/>
      <c r="O876"/>
      <c r="P876"/>
      <c r="Q876"/>
      <c r="R876"/>
      <c r="S876"/>
      <c r="T876"/>
      <c r="U876" s="1"/>
      <c r="V876"/>
      <c r="W876" s="1"/>
      <c r="X876"/>
      <c r="Y876"/>
      <c r="Z876" s="1"/>
      <c r="AA876" s="1"/>
      <c r="AB876" s="1"/>
      <c r="AC876" s="1"/>
      <c r="AD876"/>
    </row>
    <row r="877" spans="1:30" x14ac:dyDescent="0.25">
      <c r="A877" s="1"/>
      <c r="B877" s="1"/>
      <c r="C877" s="1"/>
      <c r="D877"/>
      <c r="E877" s="1"/>
      <c r="F877" s="1"/>
      <c r="G877"/>
      <c r="H877"/>
      <c r="I877" s="1"/>
      <c r="J877"/>
      <c r="K877"/>
      <c r="L877"/>
      <c r="M877" s="2"/>
      <c r="N877" s="3"/>
      <c r="O877"/>
      <c r="P877"/>
      <c r="Q877"/>
      <c r="R877"/>
      <c r="S877"/>
      <c r="T877"/>
      <c r="U877" s="1"/>
      <c r="V877"/>
      <c r="W877" s="1"/>
      <c r="X877"/>
      <c r="Y877"/>
      <c r="Z877" s="1"/>
      <c r="AA877" s="1"/>
      <c r="AB877" s="1"/>
      <c r="AC877" s="1"/>
      <c r="AD877"/>
    </row>
    <row r="878" spans="1:30" x14ac:dyDescent="0.25">
      <c r="A878" s="1"/>
      <c r="B878" s="1"/>
      <c r="C878" s="1"/>
      <c r="D878"/>
      <c r="E878" s="1"/>
      <c r="F878" s="1"/>
      <c r="G878"/>
      <c r="H878"/>
      <c r="I878" s="1"/>
      <c r="J878"/>
      <c r="K878"/>
      <c r="L878"/>
      <c r="M878" s="2"/>
      <c r="N878" s="3"/>
      <c r="O878"/>
      <c r="P878"/>
      <c r="Q878"/>
      <c r="R878"/>
      <c r="S878"/>
      <c r="T878"/>
      <c r="U878" s="1"/>
      <c r="V878"/>
      <c r="W878" s="1"/>
      <c r="X878"/>
      <c r="Y878"/>
      <c r="Z878" s="1"/>
      <c r="AA878" s="1"/>
      <c r="AB878" s="1"/>
      <c r="AC878" s="1"/>
      <c r="AD878"/>
    </row>
    <row r="879" spans="1:30" x14ac:dyDescent="0.25">
      <c r="A879" s="1"/>
      <c r="B879" s="1"/>
      <c r="C879" s="1"/>
      <c r="D879"/>
      <c r="E879" s="1"/>
      <c r="F879" s="1"/>
      <c r="G879"/>
      <c r="H879"/>
      <c r="I879" s="1"/>
      <c r="J879"/>
      <c r="K879"/>
      <c r="L879"/>
      <c r="M879" s="2"/>
      <c r="N879" s="3"/>
      <c r="O879"/>
      <c r="P879"/>
      <c r="Q879"/>
      <c r="R879"/>
      <c r="S879"/>
      <c r="T879"/>
      <c r="U879" s="1"/>
      <c r="V879"/>
      <c r="W879" s="1"/>
      <c r="X879"/>
      <c r="Y879"/>
      <c r="Z879" s="1"/>
      <c r="AA879" s="1"/>
      <c r="AB879" s="1"/>
      <c r="AC879" s="1"/>
      <c r="AD879"/>
    </row>
    <row r="880" spans="1:30" x14ac:dyDescent="0.25">
      <c r="A880" s="1"/>
      <c r="B880" s="1"/>
      <c r="C880" s="1"/>
      <c r="D880"/>
      <c r="E880" s="1"/>
      <c r="F880" s="1"/>
      <c r="G880"/>
      <c r="H880"/>
      <c r="I880" s="1"/>
      <c r="J880"/>
      <c r="K880"/>
      <c r="L880"/>
      <c r="M880" s="2"/>
      <c r="N880" s="3"/>
      <c r="O880"/>
      <c r="P880"/>
      <c r="Q880"/>
      <c r="R880"/>
      <c r="S880"/>
      <c r="T880"/>
      <c r="U880" s="1"/>
      <c r="V880"/>
      <c r="W880" s="1"/>
      <c r="X880"/>
      <c r="Y880"/>
      <c r="Z880" s="1"/>
      <c r="AA880" s="1"/>
      <c r="AB880" s="1"/>
      <c r="AC880" s="1"/>
      <c r="AD880"/>
    </row>
    <row r="881" spans="1:30" x14ac:dyDescent="0.25">
      <c r="A881" s="1"/>
      <c r="B881" s="1"/>
      <c r="C881" s="1"/>
      <c r="D881"/>
      <c r="E881" s="1"/>
      <c r="F881" s="1"/>
      <c r="G881"/>
      <c r="H881"/>
      <c r="I881" s="1"/>
      <c r="J881"/>
      <c r="K881"/>
      <c r="L881"/>
      <c r="M881" s="2"/>
      <c r="N881" s="3"/>
      <c r="O881"/>
      <c r="P881"/>
      <c r="Q881"/>
      <c r="R881"/>
      <c r="S881"/>
      <c r="T881"/>
      <c r="U881" s="1"/>
      <c r="V881"/>
      <c r="W881" s="1"/>
      <c r="X881"/>
      <c r="Y881"/>
      <c r="Z881" s="1"/>
      <c r="AA881" s="1"/>
      <c r="AB881" s="1"/>
      <c r="AC881" s="1"/>
      <c r="AD881"/>
    </row>
    <row r="882" spans="1:30" x14ac:dyDescent="0.25">
      <c r="A882" s="1"/>
      <c r="B882" s="1"/>
      <c r="C882" s="1"/>
      <c r="D882"/>
      <c r="E882" s="1"/>
      <c r="F882" s="1"/>
      <c r="G882"/>
      <c r="H882"/>
      <c r="I882" s="1"/>
      <c r="J882"/>
      <c r="K882"/>
      <c r="L882"/>
      <c r="M882" s="2"/>
      <c r="N882" s="3"/>
      <c r="O882"/>
      <c r="P882"/>
      <c r="Q882"/>
      <c r="R882"/>
      <c r="S882"/>
      <c r="T882"/>
      <c r="U882" s="1"/>
      <c r="V882"/>
      <c r="W882" s="1"/>
      <c r="X882"/>
      <c r="Y882"/>
      <c r="Z882" s="1"/>
      <c r="AA882" s="1"/>
      <c r="AB882" s="1"/>
      <c r="AC882" s="1"/>
      <c r="AD882"/>
    </row>
    <row r="883" spans="1:30" x14ac:dyDescent="0.25">
      <c r="A883" s="1"/>
      <c r="B883" s="1"/>
      <c r="C883" s="1"/>
      <c r="D883"/>
      <c r="E883" s="1"/>
      <c r="F883" s="1"/>
      <c r="G883"/>
      <c r="H883"/>
      <c r="I883" s="1"/>
      <c r="J883"/>
      <c r="K883"/>
      <c r="L883"/>
      <c r="M883" s="2"/>
      <c r="N883" s="3"/>
      <c r="O883"/>
      <c r="P883"/>
      <c r="Q883"/>
      <c r="R883"/>
      <c r="S883"/>
      <c r="T883"/>
      <c r="U883" s="1"/>
      <c r="V883"/>
      <c r="W883" s="1"/>
      <c r="X883"/>
      <c r="Y883"/>
      <c r="Z883" s="1"/>
      <c r="AA883" s="1"/>
      <c r="AB883" s="1"/>
      <c r="AC883" s="1"/>
      <c r="AD883"/>
    </row>
    <row r="884" spans="1:30" x14ac:dyDescent="0.25">
      <c r="A884" s="1"/>
      <c r="B884" s="1"/>
      <c r="C884" s="1"/>
      <c r="D884"/>
      <c r="E884" s="1"/>
      <c r="F884" s="1"/>
      <c r="G884"/>
      <c r="H884"/>
      <c r="I884" s="1"/>
      <c r="J884"/>
      <c r="K884"/>
      <c r="L884"/>
      <c r="M884" s="2"/>
      <c r="N884" s="3"/>
      <c r="O884"/>
      <c r="P884"/>
      <c r="Q884"/>
      <c r="R884"/>
      <c r="S884"/>
      <c r="T884"/>
      <c r="U884" s="1"/>
      <c r="V884"/>
      <c r="W884" s="1"/>
      <c r="X884"/>
      <c r="Y884"/>
      <c r="Z884" s="1"/>
      <c r="AA884" s="1"/>
      <c r="AB884" s="1"/>
      <c r="AC884" s="1"/>
      <c r="AD884"/>
    </row>
    <row r="885" spans="1:30" x14ac:dyDescent="0.25">
      <c r="A885" s="1"/>
      <c r="B885" s="1"/>
      <c r="C885" s="1"/>
      <c r="D885"/>
      <c r="E885" s="1"/>
      <c r="F885" s="1"/>
      <c r="G885"/>
      <c r="H885"/>
      <c r="I885" s="1"/>
      <c r="J885"/>
      <c r="K885"/>
      <c r="L885"/>
      <c r="M885" s="2"/>
      <c r="N885" s="3"/>
      <c r="O885"/>
      <c r="P885"/>
      <c r="Q885"/>
      <c r="R885"/>
      <c r="S885"/>
      <c r="T885"/>
      <c r="U885" s="1"/>
      <c r="V885"/>
      <c r="W885" s="1"/>
      <c r="X885"/>
      <c r="Y885"/>
      <c r="Z885" s="1"/>
      <c r="AA885" s="1"/>
      <c r="AB885" s="1"/>
      <c r="AC885" s="1"/>
      <c r="AD885"/>
    </row>
    <row r="886" spans="1:30" x14ac:dyDescent="0.25">
      <c r="A886" s="1"/>
      <c r="B886" s="1"/>
      <c r="C886" s="1"/>
      <c r="D886"/>
      <c r="E886" s="1"/>
      <c r="F886" s="1"/>
      <c r="G886"/>
      <c r="H886"/>
      <c r="I886" s="1"/>
      <c r="J886"/>
      <c r="K886"/>
      <c r="L886"/>
      <c r="M886" s="2"/>
      <c r="N886" s="3"/>
      <c r="O886"/>
      <c r="P886"/>
      <c r="Q886"/>
      <c r="R886"/>
      <c r="S886"/>
      <c r="T886"/>
      <c r="U886" s="1"/>
      <c r="V886"/>
      <c r="W886" s="1"/>
      <c r="X886"/>
      <c r="Y886"/>
      <c r="Z886" s="1"/>
      <c r="AA886" s="1"/>
      <c r="AB886" s="1"/>
      <c r="AC886" s="1"/>
      <c r="AD886"/>
    </row>
    <row r="887" spans="1:30" x14ac:dyDescent="0.25">
      <c r="A887" s="1"/>
      <c r="B887" s="1"/>
      <c r="C887" s="1"/>
      <c r="D887"/>
      <c r="E887" s="1"/>
      <c r="F887" s="1"/>
      <c r="G887"/>
      <c r="H887"/>
      <c r="I887" s="1"/>
      <c r="J887"/>
      <c r="K887"/>
      <c r="L887"/>
      <c r="M887" s="2"/>
      <c r="N887" s="3"/>
      <c r="O887"/>
      <c r="P887"/>
      <c r="Q887"/>
      <c r="R887"/>
      <c r="S887"/>
      <c r="T887"/>
      <c r="U887" s="1"/>
      <c r="V887"/>
      <c r="W887" s="1"/>
      <c r="X887"/>
      <c r="Y887"/>
      <c r="Z887" s="1"/>
      <c r="AA887" s="1"/>
      <c r="AB887" s="1"/>
      <c r="AC887" s="1"/>
      <c r="AD887"/>
    </row>
    <row r="888" spans="1:30" x14ac:dyDescent="0.25">
      <c r="A888" s="1"/>
      <c r="B888" s="1"/>
      <c r="C888" s="1"/>
      <c r="D888"/>
      <c r="E888" s="1"/>
      <c r="F888" s="1"/>
      <c r="G888"/>
      <c r="H888"/>
      <c r="I888" s="1"/>
      <c r="J888"/>
      <c r="K888"/>
      <c r="L888"/>
      <c r="M888" s="2"/>
      <c r="N888" s="3"/>
      <c r="O888"/>
      <c r="P888"/>
      <c r="Q888"/>
      <c r="R888"/>
      <c r="S888"/>
      <c r="T888"/>
      <c r="U888" s="1"/>
      <c r="V888"/>
      <c r="W888" s="1"/>
      <c r="X888"/>
      <c r="Y888"/>
      <c r="Z888" s="1"/>
      <c r="AA888" s="1"/>
      <c r="AB888" s="1"/>
      <c r="AC888" s="1"/>
      <c r="AD888"/>
    </row>
    <row r="889" spans="1:30" x14ac:dyDescent="0.25">
      <c r="A889" s="1"/>
      <c r="B889" s="1"/>
      <c r="C889" s="1"/>
      <c r="D889"/>
      <c r="E889" s="1"/>
      <c r="F889" s="1"/>
      <c r="G889"/>
      <c r="H889"/>
      <c r="I889" s="1"/>
      <c r="J889"/>
      <c r="K889"/>
      <c r="L889"/>
      <c r="M889" s="2"/>
      <c r="N889" s="3"/>
      <c r="O889"/>
      <c r="P889"/>
      <c r="Q889"/>
      <c r="R889"/>
      <c r="S889"/>
      <c r="T889"/>
      <c r="U889" s="1"/>
      <c r="V889"/>
      <c r="W889" s="1"/>
      <c r="X889"/>
      <c r="Y889"/>
      <c r="Z889" s="1"/>
      <c r="AA889" s="1"/>
      <c r="AB889" s="1"/>
      <c r="AC889" s="1"/>
      <c r="AD889"/>
    </row>
    <row r="890" spans="1:30" x14ac:dyDescent="0.25">
      <c r="A890" s="1"/>
      <c r="B890" s="1"/>
      <c r="C890" s="1"/>
      <c r="D890"/>
      <c r="E890" s="1"/>
      <c r="F890" s="1"/>
      <c r="G890"/>
      <c r="H890"/>
      <c r="I890" s="1"/>
      <c r="J890"/>
      <c r="K890"/>
      <c r="L890"/>
      <c r="M890" s="2"/>
      <c r="N890" s="3"/>
      <c r="O890"/>
      <c r="P890"/>
      <c r="Q890"/>
      <c r="R890"/>
      <c r="S890"/>
      <c r="T890"/>
      <c r="U890" s="1"/>
      <c r="V890"/>
      <c r="W890" s="1"/>
      <c r="X890"/>
      <c r="Y890"/>
      <c r="Z890" s="1"/>
      <c r="AA890" s="1"/>
      <c r="AB890" s="1"/>
      <c r="AC890" s="1"/>
      <c r="AD890"/>
    </row>
    <row r="891" spans="1:30" x14ac:dyDescent="0.25">
      <c r="A891" s="1"/>
      <c r="B891" s="1"/>
      <c r="C891" s="1"/>
      <c r="D891"/>
      <c r="E891" s="1"/>
      <c r="F891" s="1"/>
      <c r="G891"/>
      <c r="H891"/>
      <c r="I891" s="1"/>
      <c r="J891"/>
      <c r="K891"/>
      <c r="L891"/>
      <c r="M891" s="2"/>
      <c r="N891" s="3"/>
      <c r="O891"/>
      <c r="P891"/>
      <c r="Q891"/>
      <c r="R891"/>
      <c r="S891"/>
      <c r="T891"/>
      <c r="U891" s="1"/>
      <c r="V891"/>
      <c r="W891" s="1"/>
      <c r="X891"/>
      <c r="Y891"/>
      <c r="Z891" s="1"/>
      <c r="AA891" s="1"/>
      <c r="AB891" s="1"/>
      <c r="AC891" s="1"/>
      <c r="AD891"/>
    </row>
    <row r="892" spans="1:30" x14ac:dyDescent="0.25">
      <c r="A892" s="1"/>
      <c r="B892" s="1"/>
      <c r="C892" s="1"/>
      <c r="D892"/>
      <c r="E892" s="1"/>
      <c r="F892" s="1"/>
      <c r="G892"/>
      <c r="H892"/>
      <c r="I892" s="1"/>
      <c r="J892"/>
      <c r="K892"/>
      <c r="L892"/>
      <c r="M892" s="2"/>
      <c r="N892" s="3"/>
      <c r="O892"/>
      <c r="P892"/>
      <c r="Q892"/>
      <c r="R892"/>
      <c r="S892"/>
      <c r="T892"/>
      <c r="U892" s="1"/>
      <c r="V892"/>
      <c r="W892" s="1"/>
      <c r="X892"/>
      <c r="Y892"/>
      <c r="Z892" s="1"/>
      <c r="AA892" s="1"/>
      <c r="AB892" s="1"/>
      <c r="AC892" s="1"/>
      <c r="AD892"/>
    </row>
    <row r="893" spans="1:30" x14ac:dyDescent="0.25">
      <c r="A893" s="1"/>
      <c r="B893" s="1"/>
      <c r="C893" s="1"/>
      <c r="D893"/>
      <c r="E893" s="1"/>
      <c r="F893" s="1"/>
      <c r="G893"/>
      <c r="H893"/>
      <c r="I893" s="1"/>
      <c r="J893"/>
      <c r="K893"/>
      <c r="L893"/>
      <c r="M893" s="2"/>
      <c r="N893" s="3"/>
      <c r="O893"/>
      <c r="P893"/>
      <c r="Q893"/>
      <c r="R893"/>
      <c r="S893"/>
      <c r="T893"/>
      <c r="U893" s="1"/>
      <c r="V893"/>
      <c r="W893" s="1"/>
      <c r="X893"/>
      <c r="Y893"/>
      <c r="Z893" s="1"/>
      <c r="AA893" s="1"/>
      <c r="AB893" s="1"/>
      <c r="AC893" s="1"/>
      <c r="AD893"/>
    </row>
    <row r="894" spans="1:30" x14ac:dyDescent="0.25">
      <c r="A894" s="1"/>
      <c r="B894" s="1"/>
      <c r="C894" s="1"/>
      <c r="D894"/>
      <c r="E894" s="1"/>
      <c r="F894" s="1"/>
      <c r="G894"/>
      <c r="H894"/>
      <c r="I894" s="1"/>
      <c r="J894"/>
      <c r="K894"/>
      <c r="L894"/>
      <c r="M894" s="2"/>
      <c r="N894" s="3"/>
      <c r="O894"/>
      <c r="P894"/>
      <c r="Q894"/>
      <c r="R894"/>
      <c r="S894"/>
      <c r="T894"/>
      <c r="U894" s="1"/>
      <c r="V894"/>
      <c r="W894" s="1"/>
      <c r="X894"/>
      <c r="Y894"/>
      <c r="Z894" s="1"/>
      <c r="AA894" s="1"/>
      <c r="AB894" s="1"/>
      <c r="AC894" s="1"/>
      <c r="AD894"/>
    </row>
    <row r="895" spans="1:30" x14ac:dyDescent="0.25">
      <c r="A895" s="1"/>
      <c r="B895" s="1"/>
      <c r="C895" s="1"/>
      <c r="D895"/>
      <c r="E895" s="1"/>
      <c r="F895" s="1"/>
      <c r="G895"/>
      <c r="H895"/>
      <c r="I895" s="1"/>
      <c r="J895"/>
      <c r="K895"/>
      <c r="L895"/>
      <c r="M895" s="2"/>
      <c r="N895" s="3"/>
      <c r="O895"/>
      <c r="P895"/>
      <c r="Q895"/>
      <c r="R895"/>
      <c r="S895"/>
      <c r="T895"/>
      <c r="U895" s="1"/>
      <c r="V895"/>
      <c r="W895" s="1"/>
      <c r="X895"/>
      <c r="Y895"/>
      <c r="Z895" s="1"/>
      <c r="AA895" s="1"/>
      <c r="AB895" s="1"/>
      <c r="AC895" s="1"/>
      <c r="AD895"/>
    </row>
    <row r="896" spans="1:30" x14ac:dyDescent="0.25">
      <c r="A896" s="1"/>
      <c r="B896" s="1"/>
      <c r="C896" s="1"/>
      <c r="D896"/>
      <c r="E896" s="1"/>
      <c r="F896" s="1"/>
      <c r="G896"/>
      <c r="H896"/>
      <c r="I896" s="1"/>
      <c r="J896"/>
      <c r="K896"/>
      <c r="L896"/>
      <c r="M896" s="2"/>
      <c r="N896" s="3"/>
      <c r="O896"/>
      <c r="P896"/>
      <c r="Q896"/>
      <c r="R896"/>
      <c r="S896"/>
      <c r="T896"/>
      <c r="U896" s="1"/>
      <c r="V896"/>
      <c r="W896" s="1"/>
      <c r="X896"/>
      <c r="Y896"/>
      <c r="Z896" s="1"/>
      <c r="AA896" s="1"/>
      <c r="AB896" s="1"/>
      <c r="AC896" s="1"/>
      <c r="AD896"/>
    </row>
    <row r="897" spans="1:30" x14ac:dyDescent="0.25">
      <c r="A897" s="1"/>
      <c r="B897" s="1"/>
      <c r="C897" s="1"/>
      <c r="D897"/>
      <c r="E897" s="1"/>
      <c r="F897" s="1"/>
      <c r="G897"/>
      <c r="H897"/>
      <c r="I897" s="1"/>
      <c r="J897"/>
      <c r="K897"/>
      <c r="L897"/>
      <c r="M897" s="2"/>
      <c r="N897" s="3"/>
      <c r="O897"/>
      <c r="P897"/>
      <c r="Q897"/>
      <c r="R897"/>
      <c r="S897"/>
      <c r="T897"/>
      <c r="U897" s="1"/>
      <c r="V897"/>
      <c r="W897" s="1"/>
      <c r="X897"/>
      <c r="Y897"/>
      <c r="Z897" s="1"/>
      <c r="AA897" s="1"/>
      <c r="AB897" s="1"/>
      <c r="AC897" s="1"/>
      <c r="AD897"/>
    </row>
    <row r="898" spans="1:30" x14ac:dyDescent="0.25">
      <c r="A898" s="1"/>
      <c r="B898" s="1"/>
      <c r="C898" s="1"/>
      <c r="D898"/>
      <c r="E898" s="1"/>
      <c r="F898" s="1"/>
      <c r="G898"/>
      <c r="H898"/>
      <c r="I898" s="1"/>
      <c r="J898"/>
      <c r="K898"/>
      <c r="L898"/>
      <c r="M898" s="2"/>
      <c r="N898" s="3"/>
      <c r="O898"/>
      <c r="P898"/>
      <c r="Q898"/>
      <c r="R898"/>
      <c r="S898"/>
      <c r="T898"/>
      <c r="U898" s="1"/>
      <c r="V898"/>
      <c r="W898" s="1"/>
      <c r="X898"/>
      <c r="Y898"/>
      <c r="Z898" s="1"/>
      <c r="AA898" s="1"/>
      <c r="AB898" s="1"/>
      <c r="AC898" s="1"/>
      <c r="AD898"/>
    </row>
    <row r="899" spans="1:30" x14ac:dyDescent="0.25">
      <c r="A899" s="1"/>
      <c r="B899" s="1"/>
      <c r="C899" s="1"/>
      <c r="D899"/>
      <c r="E899" s="1"/>
      <c r="F899" s="1"/>
      <c r="G899"/>
      <c r="H899"/>
      <c r="I899" s="1"/>
      <c r="J899"/>
      <c r="K899"/>
      <c r="L899"/>
      <c r="M899" s="2"/>
      <c r="N899" s="3"/>
      <c r="O899"/>
      <c r="P899"/>
      <c r="Q899"/>
      <c r="R899"/>
      <c r="S899"/>
      <c r="T899"/>
      <c r="U899" s="1"/>
      <c r="V899"/>
      <c r="W899" s="1"/>
      <c r="X899"/>
      <c r="Y899"/>
      <c r="Z899" s="1"/>
      <c r="AA899" s="1"/>
      <c r="AB899" s="1"/>
      <c r="AC899" s="1"/>
      <c r="AD899"/>
    </row>
    <row r="900" spans="1:30" x14ac:dyDescent="0.25">
      <c r="A900" s="1"/>
      <c r="B900" s="1"/>
      <c r="C900" s="1"/>
      <c r="D900"/>
      <c r="E900" s="1"/>
      <c r="F900" s="1"/>
      <c r="G900"/>
      <c r="H900"/>
      <c r="I900" s="1"/>
      <c r="J900"/>
      <c r="K900"/>
      <c r="L900"/>
      <c r="M900" s="2"/>
      <c r="N900" s="3"/>
      <c r="O900"/>
      <c r="P900"/>
      <c r="Q900"/>
      <c r="R900"/>
      <c r="S900"/>
      <c r="T900"/>
      <c r="U900" s="1"/>
      <c r="V900"/>
      <c r="W900" s="1"/>
      <c r="X900"/>
      <c r="Y900"/>
      <c r="Z900" s="1"/>
      <c r="AA900" s="1"/>
      <c r="AB900" s="1"/>
      <c r="AC900" s="1"/>
      <c r="AD900"/>
    </row>
    <row r="901" spans="1:30" x14ac:dyDescent="0.25">
      <c r="A901" s="1"/>
      <c r="B901" s="1"/>
      <c r="C901" s="1"/>
      <c r="D901"/>
      <c r="E901" s="1"/>
      <c r="F901" s="1"/>
      <c r="G901"/>
      <c r="H901"/>
      <c r="I901" s="1"/>
      <c r="J901"/>
      <c r="K901"/>
      <c r="L901"/>
      <c r="M901" s="2"/>
      <c r="N901" s="3"/>
      <c r="O901"/>
      <c r="P901"/>
      <c r="Q901"/>
      <c r="R901"/>
      <c r="S901"/>
      <c r="T901"/>
      <c r="U901" s="1"/>
      <c r="V901"/>
      <c r="W901" s="1"/>
      <c r="X901"/>
      <c r="Y901"/>
      <c r="Z901" s="1"/>
      <c r="AA901" s="1"/>
      <c r="AB901" s="1"/>
      <c r="AC901" s="1"/>
      <c r="AD901"/>
    </row>
    <row r="902" spans="1:30" x14ac:dyDescent="0.25">
      <c r="A902" s="1"/>
      <c r="B902" s="1"/>
      <c r="C902" s="1"/>
      <c r="D902"/>
      <c r="E902" s="1"/>
      <c r="F902" s="1"/>
      <c r="G902"/>
      <c r="H902"/>
      <c r="I902" s="1"/>
      <c r="J902"/>
      <c r="K902"/>
      <c r="L902"/>
      <c r="M902" s="2"/>
      <c r="N902" s="3"/>
      <c r="O902"/>
      <c r="P902"/>
      <c r="Q902"/>
      <c r="R902"/>
      <c r="S902"/>
      <c r="T902"/>
      <c r="U902" s="1"/>
      <c r="V902"/>
      <c r="W902" s="1"/>
      <c r="X902"/>
      <c r="Y902"/>
      <c r="Z902" s="1"/>
      <c r="AA902" s="1"/>
      <c r="AB902" s="1"/>
      <c r="AC902" s="1"/>
      <c r="AD902"/>
    </row>
    <row r="903" spans="1:30" x14ac:dyDescent="0.25">
      <c r="A903" s="1"/>
      <c r="B903" s="1"/>
      <c r="C903" s="1"/>
      <c r="D903"/>
      <c r="E903" s="1"/>
      <c r="F903" s="1"/>
      <c r="G903"/>
      <c r="H903"/>
      <c r="I903" s="1"/>
      <c r="J903"/>
      <c r="K903"/>
      <c r="L903"/>
      <c r="M903" s="2"/>
      <c r="N903" s="3"/>
      <c r="O903"/>
      <c r="P903"/>
      <c r="Q903"/>
      <c r="R903"/>
      <c r="S903"/>
      <c r="T903"/>
      <c r="U903" s="1"/>
      <c r="V903"/>
      <c r="W903" s="1"/>
      <c r="X903"/>
      <c r="Y903"/>
      <c r="Z903" s="1"/>
      <c r="AA903" s="1"/>
      <c r="AB903" s="1"/>
      <c r="AC903" s="1"/>
      <c r="AD903"/>
    </row>
    <row r="904" spans="1:30" x14ac:dyDescent="0.25">
      <c r="A904" s="1"/>
      <c r="B904" s="1"/>
      <c r="C904" s="1"/>
      <c r="D904"/>
      <c r="E904" s="1"/>
      <c r="F904" s="1"/>
      <c r="G904"/>
      <c r="H904"/>
      <c r="I904" s="1"/>
      <c r="J904"/>
      <c r="K904"/>
      <c r="L904"/>
      <c r="M904" s="2"/>
      <c r="N904" s="3"/>
      <c r="O904"/>
      <c r="P904"/>
      <c r="Q904"/>
      <c r="R904"/>
      <c r="S904"/>
      <c r="T904"/>
      <c r="U904" s="1"/>
      <c r="V904"/>
      <c r="W904" s="1"/>
      <c r="X904"/>
      <c r="Y904"/>
      <c r="Z904" s="1"/>
      <c r="AA904" s="1"/>
      <c r="AB904" s="1"/>
      <c r="AC904" s="1"/>
      <c r="AD904"/>
    </row>
    <row r="905" spans="1:30" x14ac:dyDescent="0.25">
      <c r="A905" s="1"/>
      <c r="B905" s="1"/>
      <c r="C905" s="1"/>
      <c r="D905"/>
      <c r="E905" s="1"/>
      <c r="F905" s="1"/>
      <c r="G905"/>
      <c r="H905"/>
      <c r="I905" s="1"/>
      <c r="J905"/>
      <c r="K905"/>
      <c r="L905"/>
      <c r="M905" s="2"/>
      <c r="N905" s="3"/>
      <c r="O905"/>
      <c r="P905"/>
      <c r="Q905"/>
      <c r="R905"/>
      <c r="S905"/>
      <c r="T905"/>
      <c r="U905" s="1"/>
      <c r="V905"/>
      <c r="W905" s="1"/>
      <c r="X905"/>
      <c r="Y905"/>
      <c r="Z905" s="1"/>
      <c r="AA905" s="1"/>
      <c r="AB905" s="1"/>
      <c r="AC905" s="1"/>
      <c r="AD905"/>
    </row>
    <row r="906" spans="1:30" x14ac:dyDescent="0.25">
      <c r="A906" s="1"/>
      <c r="B906" s="1"/>
      <c r="C906" s="1"/>
      <c r="D906"/>
      <c r="E906" s="1"/>
      <c r="F906" s="1"/>
      <c r="G906"/>
      <c r="H906"/>
      <c r="I906" s="1"/>
      <c r="J906"/>
      <c r="K906"/>
      <c r="L906"/>
      <c r="M906" s="2"/>
      <c r="N906" s="3"/>
      <c r="O906"/>
      <c r="P906"/>
      <c r="Q906"/>
      <c r="R906"/>
      <c r="S906"/>
      <c r="T906"/>
      <c r="U906" s="1"/>
      <c r="V906"/>
      <c r="W906" s="1"/>
      <c r="X906"/>
      <c r="Y906"/>
      <c r="Z906" s="1"/>
      <c r="AA906" s="1"/>
      <c r="AB906" s="1"/>
      <c r="AC906" s="1"/>
      <c r="AD906"/>
    </row>
    <row r="907" spans="1:30" x14ac:dyDescent="0.25">
      <c r="A907" s="1"/>
      <c r="B907" s="1"/>
      <c r="C907" s="1"/>
      <c r="D907"/>
      <c r="E907" s="1"/>
      <c r="F907" s="1"/>
      <c r="G907"/>
      <c r="H907"/>
      <c r="I907" s="1"/>
      <c r="J907"/>
      <c r="K907"/>
      <c r="L907"/>
      <c r="M907" s="2"/>
      <c r="N907" s="3"/>
      <c r="O907"/>
      <c r="P907"/>
      <c r="Q907"/>
      <c r="R907"/>
      <c r="S907"/>
      <c r="T907"/>
      <c r="U907" s="1"/>
      <c r="V907"/>
      <c r="W907" s="1"/>
      <c r="X907"/>
      <c r="Y907"/>
      <c r="Z907" s="1"/>
      <c r="AA907" s="1"/>
      <c r="AB907" s="1"/>
      <c r="AC907" s="1"/>
      <c r="AD907"/>
    </row>
    <row r="908" spans="1:30" x14ac:dyDescent="0.25">
      <c r="A908" s="1"/>
      <c r="B908" s="1"/>
      <c r="C908" s="1"/>
      <c r="D908"/>
      <c r="E908" s="1"/>
      <c r="F908" s="1"/>
      <c r="G908"/>
      <c r="H908"/>
      <c r="I908" s="1"/>
      <c r="J908"/>
      <c r="K908"/>
      <c r="L908"/>
      <c r="M908" s="2"/>
      <c r="N908" s="3"/>
      <c r="O908"/>
      <c r="P908"/>
      <c r="Q908"/>
      <c r="R908"/>
      <c r="S908"/>
      <c r="T908"/>
      <c r="U908" s="1"/>
      <c r="V908"/>
      <c r="W908" s="1"/>
      <c r="X908"/>
      <c r="Y908"/>
      <c r="Z908" s="1"/>
      <c r="AA908" s="1"/>
      <c r="AB908" s="1"/>
      <c r="AC908" s="1"/>
      <c r="AD908"/>
    </row>
    <row r="909" spans="1:30" x14ac:dyDescent="0.25">
      <c r="A909" s="1"/>
      <c r="B909" s="1"/>
      <c r="C909" s="1"/>
      <c r="D909"/>
      <c r="E909" s="1"/>
      <c r="F909" s="1"/>
      <c r="G909"/>
      <c r="H909"/>
      <c r="I909" s="1"/>
      <c r="J909"/>
      <c r="K909"/>
      <c r="L909"/>
      <c r="M909" s="2"/>
      <c r="N909" s="3"/>
      <c r="O909"/>
      <c r="P909"/>
      <c r="Q909"/>
      <c r="R909"/>
      <c r="S909"/>
      <c r="T909"/>
      <c r="U909" s="1"/>
      <c r="V909"/>
      <c r="W909" s="1"/>
      <c r="X909"/>
      <c r="Y909"/>
      <c r="Z909" s="1"/>
      <c r="AA909" s="1"/>
      <c r="AB909" s="1"/>
      <c r="AC909" s="1"/>
      <c r="AD909"/>
    </row>
    <row r="910" spans="1:30" x14ac:dyDescent="0.25">
      <c r="A910" s="1"/>
      <c r="B910" s="1"/>
      <c r="C910" s="1"/>
      <c r="D910"/>
      <c r="E910" s="1"/>
      <c r="F910" s="1"/>
      <c r="G910"/>
      <c r="H910"/>
      <c r="I910" s="1"/>
      <c r="J910"/>
      <c r="K910"/>
      <c r="L910"/>
      <c r="M910" s="2"/>
      <c r="N910" s="3"/>
      <c r="O910"/>
      <c r="P910"/>
      <c r="Q910"/>
      <c r="R910"/>
      <c r="S910"/>
      <c r="T910"/>
      <c r="U910" s="1"/>
      <c r="V910"/>
      <c r="W910" s="1"/>
      <c r="X910"/>
      <c r="Y910"/>
      <c r="Z910" s="1"/>
      <c r="AA910" s="1"/>
      <c r="AB910" s="1"/>
      <c r="AC910" s="1"/>
      <c r="AD910"/>
    </row>
    <row r="911" spans="1:30" x14ac:dyDescent="0.25">
      <c r="A911" s="1"/>
      <c r="B911" s="1"/>
      <c r="C911" s="1"/>
      <c r="D911"/>
      <c r="E911" s="1"/>
      <c r="F911" s="1"/>
      <c r="G911"/>
      <c r="H911"/>
      <c r="I911" s="1"/>
      <c r="J911"/>
      <c r="K911"/>
      <c r="L911"/>
      <c r="M911" s="2"/>
      <c r="N911" s="3"/>
      <c r="O911"/>
      <c r="P911"/>
      <c r="Q911"/>
      <c r="R911"/>
      <c r="S911"/>
      <c r="T911"/>
      <c r="U911" s="1"/>
      <c r="V911"/>
      <c r="W911" s="1"/>
      <c r="X911"/>
      <c r="Y911"/>
      <c r="Z911" s="1"/>
      <c r="AA911" s="1"/>
      <c r="AB911" s="1"/>
      <c r="AC911" s="1"/>
      <c r="AD911"/>
    </row>
    <row r="912" spans="1:30" x14ac:dyDescent="0.25">
      <c r="A912" s="1"/>
      <c r="B912" s="1"/>
      <c r="C912" s="1"/>
      <c r="D912"/>
      <c r="E912" s="1"/>
      <c r="F912" s="1"/>
      <c r="G912"/>
      <c r="H912"/>
      <c r="I912" s="1"/>
      <c r="J912"/>
      <c r="K912"/>
      <c r="L912"/>
      <c r="M912" s="2"/>
      <c r="N912" s="3"/>
      <c r="O912"/>
      <c r="P912"/>
      <c r="Q912"/>
      <c r="R912"/>
      <c r="S912"/>
      <c r="T912"/>
      <c r="U912" s="1"/>
      <c r="V912"/>
      <c r="W912" s="1"/>
      <c r="X912"/>
      <c r="Y912"/>
      <c r="Z912" s="1"/>
      <c r="AA912" s="1"/>
      <c r="AB912" s="1"/>
      <c r="AC912" s="1"/>
      <c r="AD912"/>
    </row>
    <row r="913" spans="1:30" x14ac:dyDescent="0.25">
      <c r="A913" s="1"/>
      <c r="B913" s="1"/>
      <c r="C913" s="1"/>
      <c r="D913"/>
      <c r="E913" s="1"/>
      <c r="F913" s="1"/>
      <c r="G913"/>
      <c r="H913"/>
      <c r="I913" s="1"/>
      <c r="J913"/>
      <c r="K913"/>
      <c r="L913"/>
      <c r="M913" s="2"/>
      <c r="N913" s="3"/>
      <c r="O913"/>
      <c r="P913"/>
      <c r="Q913"/>
      <c r="R913"/>
      <c r="S913"/>
      <c r="T913"/>
      <c r="U913" s="1"/>
      <c r="V913"/>
      <c r="W913" s="1"/>
      <c r="X913"/>
      <c r="Y913"/>
      <c r="Z913" s="1"/>
      <c r="AA913" s="1"/>
      <c r="AB913" s="1"/>
      <c r="AC913" s="1"/>
      <c r="AD913"/>
    </row>
    <row r="914" spans="1:30" x14ac:dyDescent="0.25">
      <c r="A914" s="1"/>
      <c r="B914" s="1"/>
      <c r="C914" s="1"/>
      <c r="D914"/>
      <c r="E914" s="1"/>
      <c r="F914" s="1"/>
      <c r="G914"/>
      <c r="H914"/>
      <c r="I914" s="1"/>
      <c r="J914"/>
      <c r="K914"/>
      <c r="L914"/>
      <c r="M914" s="2"/>
      <c r="N914" s="3"/>
      <c r="O914"/>
      <c r="P914"/>
      <c r="Q914"/>
      <c r="R914"/>
      <c r="S914"/>
      <c r="T914"/>
      <c r="U914" s="1"/>
      <c r="V914"/>
      <c r="W914" s="1"/>
      <c r="X914"/>
      <c r="Y914"/>
      <c r="Z914" s="1"/>
      <c r="AA914" s="1"/>
      <c r="AB914" s="1"/>
      <c r="AC914" s="1"/>
      <c r="AD914"/>
    </row>
    <row r="915" spans="1:30" x14ac:dyDescent="0.25">
      <c r="A915" s="1"/>
      <c r="B915" s="1"/>
      <c r="C915" s="1"/>
      <c r="D915"/>
      <c r="E915" s="1"/>
      <c r="F915" s="1"/>
      <c r="G915"/>
      <c r="H915"/>
      <c r="I915" s="1"/>
      <c r="J915"/>
      <c r="K915"/>
      <c r="L915"/>
      <c r="M915" s="2"/>
      <c r="N915" s="3"/>
      <c r="O915"/>
      <c r="P915"/>
      <c r="Q915"/>
      <c r="R915"/>
      <c r="S915"/>
      <c r="T915"/>
      <c r="U915" s="1"/>
      <c r="V915"/>
      <c r="W915" s="1"/>
      <c r="X915"/>
      <c r="Y915"/>
      <c r="Z915" s="1"/>
      <c r="AA915" s="1"/>
      <c r="AB915" s="1"/>
      <c r="AC915" s="1"/>
      <c r="AD915"/>
    </row>
    <row r="916" spans="1:30" x14ac:dyDescent="0.25">
      <c r="A916" s="1"/>
      <c r="B916" s="1"/>
      <c r="C916" s="1"/>
      <c r="D916"/>
      <c r="E916" s="1"/>
      <c r="F916" s="1"/>
      <c r="G916"/>
      <c r="H916"/>
      <c r="I916" s="1"/>
      <c r="J916"/>
      <c r="K916"/>
      <c r="L916"/>
      <c r="M916" s="2"/>
      <c r="N916" s="3"/>
      <c r="O916"/>
      <c r="P916"/>
      <c r="Q916"/>
      <c r="R916"/>
      <c r="S916"/>
      <c r="T916"/>
      <c r="U916" s="1"/>
      <c r="V916"/>
      <c r="W916" s="1"/>
      <c r="X916"/>
      <c r="Y916"/>
      <c r="Z916" s="1"/>
      <c r="AA916" s="1"/>
      <c r="AB916" s="1"/>
      <c r="AC916" s="1"/>
      <c r="AD916"/>
    </row>
    <row r="917" spans="1:30" x14ac:dyDescent="0.25">
      <c r="A917" s="1"/>
      <c r="B917" s="1"/>
      <c r="C917" s="1"/>
      <c r="D917"/>
      <c r="E917" s="1"/>
      <c r="F917" s="1"/>
      <c r="G917"/>
      <c r="H917"/>
      <c r="I917" s="1"/>
      <c r="J917"/>
      <c r="K917"/>
      <c r="L917"/>
      <c r="M917" s="2"/>
      <c r="N917" s="3"/>
      <c r="O917"/>
      <c r="P917"/>
      <c r="Q917"/>
      <c r="R917"/>
      <c r="S917"/>
      <c r="T917"/>
      <c r="U917" s="1"/>
      <c r="V917"/>
      <c r="W917" s="1"/>
      <c r="X917"/>
      <c r="Y917"/>
      <c r="Z917" s="1"/>
      <c r="AA917" s="1"/>
      <c r="AB917" s="1"/>
      <c r="AC917" s="1"/>
      <c r="AD917"/>
    </row>
    <row r="918" spans="1:30" x14ac:dyDescent="0.25">
      <c r="A918" s="1"/>
      <c r="B918" s="1"/>
      <c r="C918" s="1"/>
      <c r="D918"/>
      <c r="E918" s="1"/>
      <c r="F918" s="1"/>
      <c r="G918"/>
      <c r="H918"/>
      <c r="I918" s="1"/>
      <c r="J918"/>
      <c r="K918"/>
      <c r="L918"/>
      <c r="M918" s="2"/>
      <c r="N918" s="3"/>
      <c r="O918"/>
      <c r="P918"/>
      <c r="Q918"/>
      <c r="R918"/>
      <c r="S918"/>
      <c r="T918"/>
      <c r="U918" s="1"/>
      <c r="V918"/>
      <c r="W918" s="1"/>
      <c r="X918"/>
      <c r="Y918"/>
      <c r="Z918" s="1"/>
      <c r="AA918" s="1"/>
      <c r="AB918" s="1"/>
      <c r="AC918" s="1"/>
      <c r="AD918"/>
    </row>
    <row r="919" spans="1:30" x14ac:dyDescent="0.25">
      <c r="A919" s="1"/>
      <c r="B919" s="1"/>
      <c r="C919" s="1"/>
      <c r="D919"/>
      <c r="E919" s="1"/>
      <c r="F919" s="1"/>
      <c r="G919"/>
      <c r="H919"/>
      <c r="I919" s="1"/>
      <c r="J919"/>
      <c r="K919"/>
      <c r="L919"/>
      <c r="M919" s="2"/>
      <c r="N919" s="3"/>
      <c r="O919"/>
      <c r="P919"/>
      <c r="Q919"/>
      <c r="R919"/>
      <c r="S919"/>
      <c r="T919"/>
      <c r="U919" s="1"/>
      <c r="V919"/>
      <c r="W919" s="1"/>
      <c r="X919"/>
      <c r="Y919"/>
      <c r="Z919" s="1"/>
      <c r="AA919" s="1"/>
      <c r="AB919" s="1"/>
      <c r="AC919" s="1"/>
      <c r="AD919"/>
    </row>
    <row r="920" spans="1:30" x14ac:dyDescent="0.25">
      <c r="A920" s="1"/>
      <c r="B920" s="1"/>
      <c r="C920" s="1"/>
      <c r="D920"/>
      <c r="E920" s="1"/>
      <c r="F920" s="1"/>
      <c r="G920"/>
      <c r="H920"/>
      <c r="I920" s="1"/>
      <c r="J920"/>
      <c r="K920"/>
      <c r="L920"/>
      <c r="M920" s="2"/>
      <c r="N920" s="3"/>
      <c r="O920"/>
      <c r="P920"/>
      <c r="Q920"/>
      <c r="R920"/>
      <c r="S920"/>
      <c r="T920"/>
      <c r="U920" s="1"/>
      <c r="V920"/>
      <c r="W920" s="1"/>
      <c r="X920"/>
      <c r="Y920"/>
      <c r="Z920" s="1"/>
      <c r="AA920" s="1"/>
      <c r="AB920" s="1"/>
      <c r="AC920" s="1"/>
      <c r="AD920"/>
    </row>
    <row r="921" spans="1:30" x14ac:dyDescent="0.25">
      <c r="A921" s="1"/>
      <c r="B921" s="1"/>
      <c r="C921" s="1"/>
      <c r="D921"/>
      <c r="E921" s="1"/>
      <c r="F921" s="1"/>
      <c r="G921"/>
      <c r="H921"/>
      <c r="I921" s="1"/>
      <c r="J921"/>
      <c r="K921"/>
      <c r="L921"/>
      <c r="M921" s="2"/>
      <c r="N921" s="3"/>
      <c r="O921"/>
      <c r="P921"/>
      <c r="Q921"/>
      <c r="R921"/>
      <c r="S921"/>
      <c r="T921"/>
      <c r="U921" s="1"/>
      <c r="V921"/>
      <c r="W921" s="1"/>
      <c r="X921"/>
      <c r="Y921"/>
      <c r="Z921" s="1"/>
      <c r="AA921" s="1"/>
      <c r="AB921" s="1"/>
      <c r="AC921" s="1"/>
      <c r="AD921"/>
    </row>
    <row r="922" spans="1:30" x14ac:dyDescent="0.25">
      <c r="A922" s="1"/>
      <c r="B922" s="1"/>
      <c r="C922" s="1"/>
      <c r="D922"/>
      <c r="E922" s="1"/>
      <c r="F922" s="1"/>
      <c r="G922"/>
      <c r="H922"/>
      <c r="I922" s="1"/>
      <c r="J922"/>
      <c r="K922"/>
      <c r="L922"/>
      <c r="M922" s="2"/>
      <c r="N922" s="3"/>
      <c r="O922"/>
      <c r="P922"/>
      <c r="Q922"/>
      <c r="R922"/>
      <c r="S922"/>
      <c r="T922"/>
      <c r="U922" s="1"/>
      <c r="V922"/>
      <c r="W922" s="1"/>
      <c r="X922"/>
      <c r="Y922"/>
      <c r="Z922" s="1"/>
      <c r="AA922" s="1"/>
      <c r="AB922" s="1"/>
      <c r="AC922" s="1"/>
      <c r="AD922"/>
    </row>
    <row r="923" spans="1:30" x14ac:dyDescent="0.25">
      <c r="A923" s="1"/>
      <c r="B923" s="1"/>
      <c r="C923" s="1"/>
      <c r="D923"/>
      <c r="E923" s="1"/>
      <c r="F923" s="1"/>
      <c r="G923"/>
      <c r="H923"/>
      <c r="I923" s="1"/>
      <c r="J923"/>
      <c r="K923"/>
      <c r="L923"/>
      <c r="M923" s="2"/>
      <c r="N923" s="3"/>
      <c r="O923"/>
      <c r="P923"/>
      <c r="Q923"/>
      <c r="R923"/>
      <c r="S923"/>
      <c r="T923"/>
      <c r="U923" s="1"/>
      <c r="V923"/>
      <c r="W923" s="1"/>
      <c r="X923"/>
      <c r="Y923"/>
      <c r="Z923" s="1"/>
      <c r="AA923" s="1"/>
      <c r="AB923" s="1"/>
      <c r="AC923" s="1"/>
      <c r="AD923"/>
    </row>
    <row r="924" spans="1:30" x14ac:dyDescent="0.25">
      <c r="A924" s="1"/>
      <c r="B924" s="1"/>
      <c r="C924" s="1"/>
      <c r="D924"/>
      <c r="E924" s="1"/>
      <c r="F924" s="1"/>
      <c r="G924"/>
      <c r="H924"/>
      <c r="I924" s="1"/>
      <c r="J924"/>
      <c r="K924"/>
      <c r="L924"/>
      <c r="M924" s="2"/>
      <c r="N924" s="3"/>
      <c r="O924"/>
      <c r="P924"/>
      <c r="Q924"/>
      <c r="R924"/>
      <c r="S924"/>
      <c r="T924"/>
      <c r="U924" s="1"/>
      <c r="V924"/>
      <c r="W924" s="1"/>
      <c r="X924"/>
      <c r="Y924"/>
      <c r="Z924" s="1"/>
      <c r="AA924" s="1"/>
      <c r="AB924" s="1"/>
      <c r="AC924" s="1"/>
      <c r="AD924"/>
    </row>
    <row r="925" spans="1:30" x14ac:dyDescent="0.25">
      <c r="A925" s="1"/>
      <c r="B925" s="1"/>
      <c r="C925" s="1"/>
      <c r="D925"/>
      <c r="E925" s="1"/>
      <c r="F925" s="1"/>
      <c r="G925"/>
      <c r="H925"/>
      <c r="I925" s="1"/>
      <c r="J925"/>
      <c r="K925"/>
      <c r="L925"/>
      <c r="M925" s="2"/>
      <c r="N925" s="3"/>
      <c r="O925"/>
      <c r="P925"/>
      <c r="Q925"/>
      <c r="R925"/>
      <c r="S925"/>
      <c r="T925"/>
      <c r="U925" s="1"/>
      <c r="V925"/>
      <c r="W925" s="1"/>
      <c r="X925"/>
      <c r="Y925"/>
      <c r="Z925" s="1"/>
      <c r="AA925" s="1"/>
      <c r="AB925" s="1"/>
      <c r="AC925" s="1"/>
      <c r="AD925"/>
    </row>
    <row r="926" spans="1:30" x14ac:dyDescent="0.25">
      <c r="A926" s="1"/>
      <c r="B926" s="1"/>
      <c r="C926" s="1"/>
      <c r="D926"/>
      <c r="E926" s="1"/>
      <c r="F926" s="1"/>
      <c r="G926"/>
      <c r="H926"/>
      <c r="I926" s="1"/>
      <c r="J926"/>
      <c r="K926"/>
      <c r="L926"/>
      <c r="M926" s="2"/>
      <c r="N926" s="3"/>
      <c r="O926"/>
      <c r="P926"/>
      <c r="Q926"/>
      <c r="R926"/>
      <c r="S926"/>
      <c r="T926"/>
      <c r="U926" s="1"/>
      <c r="V926"/>
      <c r="W926" s="1"/>
      <c r="X926"/>
      <c r="Y926"/>
      <c r="Z926" s="1"/>
      <c r="AA926" s="1"/>
      <c r="AB926" s="1"/>
      <c r="AC926" s="1"/>
      <c r="AD926"/>
    </row>
    <row r="927" spans="1:30" x14ac:dyDescent="0.25">
      <c r="A927" s="1"/>
      <c r="B927" s="1"/>
      <c r="C927" s="1"/>
      <c r="D927"/>
      <c r="E927" s="1"/>
      <c r="F927" s="1"/>
      <c r="G927"/>
      <c r="H927"/>
      <c r="I927" s="1"/>
      <c r="J927"/>
      <c r="K927"/>
      <c r="L927"/>
      <c r="M927" s="2"/>
      <c r="N927" s="3"/>
      <c r="O927"/>
      <c r="P927"/>
      <c r="Q927"/>
      <c r="R927"/>
      <c r="S927"/>
      <c r="T927"/>
      <c r="U927" s="1"/>
      <c r="V927"/>
      <c r="W927" s="1"/>
      <c r="X927"/>
      <c r="Y927"/>
      <c r="Z927" s="1"/>
      <c r="AA927" s="1"/>
      <c r="AB927" s="1"/>
      <c r="AC927" s="1"/>
      <c r="AD927"/>
    </row>
    <row r="928" spans="1:30" x14ac:dyDescent="0.25">
      <c r="A928" s="1"/>
      <c r="B928" s="1"/>
      <c r="C928" s="1"/>
      <c r="D928"/>
      <c r="E928" s="1"/>
      <c r="F928" s="1"/>
      <c r="G928"/>
      <c r="H928"/>
      <c r="I928" s="1"/>
      <c r="J928"/>
      <c r="K928"/>
      <c r="L928"/>
      <c r="M928" s="2"/>
      <c r="N928" s="3"/>
      <c r="O928"/>
      <c r="P928"/>
      <c r="Q928"/>
      <c r="R928"/>
      <c r="S928"/>
      <c r="T928"/>
      <c r="U928" s="1"/>
      <c r="V928"/>
      <c r="W928" s="1"/>
      <c r="X928"/>
      <c r="Y928"/>
      <c r="Z928" s="1"/>
      <c r="AA928" s="1"/>
      <c r="AB928" s="1"/>
      <c r="AC928" s="1"/>
      <c r="AD928"/>
    </row>
    <row r="929" spans="1:30" x14ac:dyDescent="0.25">
      <c r="A929" s="1"/>
      <c r="B929" s="1"/>
      <c r="C929" s="1"/>
      <c r="D929"/>
      <c r="E929" s="1"/>
      <c r="F929" s="1"/>
      <c r="G929"/>
      <c r="H929"/>
      <c r="I929" s="1"/>
      <c r="J929"/>
      <c r="K929"/>
      <c r="L929"/>
      <c r="M929" s="2"/>
      <c r="N929" s="3"/>
      <c r="O929"/>
      <c r="P929"/>
      <c r="Q929"/>
      <c r="R929"/>
      <c r="S929"/>
      <c r="T929"/>
      <c r="U929" s="1"/>
      <c r="V929"/>
      <c r="W929" s="1"/>
      <c r="X929"/>
      <c r="Y929"/>
      <c r="Z929" s="1"/>
      <c r="AA929" s="1"/>
      <c r="AB929" s="1"/>
      <c r="AC929" s="1"/>
      <c r="AD929"/>
    </row>
    <row r="930" spans="1:30" x14ac:dyDescent="0.25">
      <c r="A930" s="1"/>
      <c r="B930" s="1"/>
      <c r="C930" s="1"/>
      <c r="D930"/>
      <c r="E930" s="1"/>
      <c r="F930" s="1"/>
      <c r="G930"/>
      <c r="H930"/>
      <c r="I930" s="1"/>
      <c r="J930"/>
      <c r="K930"/>
      <c r="L930"/>
      <c r="M930" s="2"/>
      <c r="N930" s="3"/>
      <c r="O930"/>
      <c r="P930"/>
      <c r="Q930"/>
      <c r="R930"/>
      <c r="S930"/>
      <c r="T930"/>
      <c r="U930" s="1"/>
      <c r="V930"/>
      <c r="W930" s="1"/>
      <c r="X930"/>
      <c r="Y930"/>
      <c r="Z930" s="1"/>
      <c r="AA930" s="1"/>
      <c r="AB930" s="1"/>
      <c r="AC930" s="1"/>
      <c r="AD930"/>
    </row>
    <row r="931" spans="1:30" x14ac:dyDescent="0.25">
      <c r="A931" s="1"/>
      <c r="B931" s="1"/>
      <c r="C931" s="1"/>
      <c r="D931"/>
      <c r="E931" s="1"/>
      <c r="F931" s="1"/>
      <c r="G931"/>
      <c r="H931"/>
      <c r="I931" s="1"/>
      <c r="J931"/>
      <c r="K931"/>
      <c r="L931"/>
      <c r="M931" s="2"/>
      <c r="N931" s="3"/>
      <c r="O931"/>
      <c r="P931"/>
      <c r="Q931"/>
      <c r="R931"/>
      <c r="S931"/>
      <c r="T931"/>
      <c r="U931" s="1"/>
      <c r="V931"/>
      <c r="W931" s="1"/>
      <c r="X931"/>
      <c r="Y931"/>
      <c r="Z931" s="1"/>
      <c r="AA931" s="1"/>
      <c r="AB931" s="1"/>
      <c r="AC931" s="1"/>
      <c r="AD931"/>
    </row>
    <row r="932" spans="1:30" x14ac:dyDescent="0.25">
      <c r="A932" s="1"/>
      <c r="B932" s="1"/>
      <c r="C932" s="1"/>
      <c r="D932"/>
      <c r="E932" s="1"/>
      <c r="F932" s="1"/>
      <c r="G932"/>
      <c r="H932"/>
      <c r="I932" s="1"/>
      <c r="J932"/>
      <c r="K932"/>
      <c r="L932"/>
      <c r="M932" s="2"/>
      <c r="N932" s="3"/>
      <c r="O932"/>
      <c r="P932"/>
      <c r="Q932"/>
      <c r="R932"/>
      <c r="S932"/>
      <c r="T932"/>
      <c r="U932" s="1"/>
      <c r="V932"/>
      <c r="W932" s="1"/>
      <c r="X932"/>
      <c r="Y932"/>
      <c r="Z932" s="1"/>
      <c r="AA932" s="1"/>
      <c r="AB932" s="1"/>
      <c r="AC932" s="1"/>
      <c r="AD932"/>
    </row>
    <row r="933" spans="1:30" x14ac:dyDescent="0.25">
      <c r="A933" s="1"/>
      <c r="B933" s="1"/>
      <c r="C933" s="1"/>
      <c r="D933"/>
      <c r="E933" s="1"/>
      <c r="F933" s="1"/>
      <c r="G933"/>
      <c r="H933"/>
      <c r="I933" s="1"/>
      <c r="J933"/>
      <c r="K933"/>
      <c r="L933"/>
      <c r="M933" s="2"/>
      <c r="N933" s="3"/>
      <c r="O933"/>
      <c r="P933"/>
      <c r="Q933"/>
      <c r="R933"/>
      <c r="S933"/>
      <c r="T933"/>
      <c r="U933" s="1"/>
      <c r="V933"/>
      <c r="W933" s="1"/>
      <c r="X933"/>
      <c r="Y933"/>
      <c r="Z933" s="1"/>
      <c r="AA933" s="1"/>
      <c r="AB933" s="1"/>
      <c r="AC933" s="1"/>
      <c r="AD933"/>
    </row>
    <row r="934" spans="1:30" x14ac:dyDescent="0.25">
      <c r="A934" s="1"/>
      <c r="B934" s="1"/>
      <c r="C934" s="1"/>
      <c r="D934"/>
      <c r="E934" s="1"/>
      <c r="F934" s="1"/>
      <c r="G934"/>
      <c r="H934"/>
      <c r="I934" s="1"/>
      <c r="J934"/>
      <c r="K934"/>
      <c r="L934"/>
      <c r="M934" s="2"/>
      <c r="N934" s="3"/>
      <c r="O934"/>
      <c r="P934"/>
      <c r="Q934"/>
      <c r="R934"/>
      <c r="S934"/>
      <c r="T934"/>
      <c r="U934" s="1"/>
      <c r="V934"/>
      <c r="W934" s="1"/>
      <c r="X934"/>
      <c r="Y934"/>
      <c r="Z934" s="1"/>
      <c r="AA934" s="1"/>
      <c r="AB934" s="1"/>
      <c r="AC934" s="1"/>
      <c r="AD934"/>
    </row>
    <row r="935" spans="1:30" x14ac:dyDescent="0.25">
      <c r="A935" s="1"/>
      <c r="B935" s="1"/>
      <c r="C935" s="1"/>
      <c r="D935"/>
      <c r="E935" s="1"/>
      <c r="F935" s="1"/>
      <c r="G935"/>
      <c r="H935"/>
      <c r="I935" s="1"/>
      <c r="J935"/>
      <c r="K935"/>
      <c r="L935"/>
      <c r="M935" s="2"/>
      <c r="N935" s="3"/>
      <c r="O935"/>
      <c r="P935"/>
      <c r="Q935"/>
      <c r="R935"/>
      <c r="S935"/>
      <c r="T935"/>
      <c r="U935" s="1"/>
      <c r="V935"/>
      <c r="W935" s="1"/>
      <c r="X935"/>
      <c r="Y935"/>
      <c r="Z935" s="1"/>
      <c r="AA935" s="1"/>
      <c r="AB935" s="1"/>
      <c r="AC935" s="1"/>
      <c r="AD935"/>
    </row>
    <row r="936" spans="1:30" x14ac:dyDescent="0.25">
      <c r="A936" s="1"/>
      <c r="B936" s="1"/>
      <c r="C936" s="1"/>
      <c r="D936"/>
      <c r="E936" s="1"/>
      <c r="F936" s="1"/>
      <c r="G936"/>
      <c r="H936"/>
      <c r="I936" s="1"/>
      <c r="J936"/>
      <c r="K936"/>
      <c r="L936"/>
      <c r="M936" s="2"/>
      <c r="N936" s="3"/>
      <c r="O936"/>
      <c r="P936"/>
      <c r="Q936"/>
      <c r="R936"/>
      <c r="S936"/>
      <c r="T936"/>
      <c r="U936" s="1"/>
      <c r="V936"/>
      <c r="W936" s="1"/>
      <c r="X936"/>
      <c r="Y936"/>
      <c r="Z936" s="1"/>
      <c r="AA936" s="1"/>
      <c r="AB936" s="1"/>
      <c r="AC936" s="1"/>
      <c r="AD936"/>
    </row>
    <row r="937" spans="1:30" x14ac:dyDescent="0.25">
      <c r="A937" s="1"/>
      <c r="B937" s="1"/>
      <c r="C937" s="1"/>
      <c r="D937"/>
      <c r="E937" s="1"/>
      <c r="F937" s="1"/>
      <c r="G937"/>
      <c r="H937"/>
      <c r="I937" s="1"/>
      <c r="J937"/>
      <c r="K937"/>
      <c r="L937"/>
      <c r="M937" s="2"/>
      <c r="N937" s="3"/>
      <c r="O937"/>
      <c r="P937"/>
      <c r="Q937"/>
      <c r="R937"/>
      <c r="S937"/>
      <c r="T937"/>
      <c r="U937" s="1"/>
      <c r="V937"/>
      <c r="W937" s="1"/>
      <c r="X937"/>
      <c r="Y937"/>
      <c r="Z937" s="1"/>
      <c r="AA937" s="1"/>
      <c r="AB937" s="1"/>
      <c r="AC937" s="1"/>
      <c r="AD937"/>
    </row>
    <row r="938" spans="1:30" x14ac:dyDescent="0.25">
      <c r="A938" s="1"/>
      <c r="B938" s="1"/>
      <c r="C938" s="1"/>
      <c r="D938"/>
      <c r="E938" s="1"/>
      <c r="F938" s="1"/>
      <c r="G938"/>
      <c r="H938"/>
      <c r="I938" s="1"/>
      <c r="J938"/>
      <c r="K938"/>
      <c r="L938"/>
      <c r="M938" s="2"/>
      <c r="N938" s="3"/>
      <c r="O938"/>
      <c r="P938"/>
      <c r="Q938"/>
      <c r="R938"/>
      <c r="S938"/>
      <c r="T938"/>
      <c r="U938" s="1"/>
      <c r="V938"/>
      <c r="W938" s="1"/>
      <c r="X938"/>
      <c r="Y938"/>
      <c r="Z938" s="1"/>
      <c r="AA938" s="1"/>
      <c r="AB938" s="1"/>
      <c r="AC938" s="1"/>
      <c r="AD938"/>
    </row>
    <row r="939" spans="1:30" x14ac:dyDescent="0.25">
      <c r="A939" s="1"/>
      <c r="B939" s="1"/>
      <c r="C939" s="1"/>
      <c r="D939"/>
      <c r="E939" s="1"/>
      <c r="F939" s="1"/>
      <c r="G939"/>
      <c r="H939"/>
      <c r="I939" s="1"/>
      <c r="J939"/>
      <c r="K939"/>
      <c r="L939"/>
      <c r="M939" s="2"/>
      <c r="N939" s="3"/>
      <c r="O939"/>
      <c r="P939"/>
      <c r="Q939"/>
      <c r="R939"/>
      <c r="S939"/>
      <c r="T939"/>
      <c r="U939" s="1"/>
      <c r="V939"/>
      <c r="W939" s="1"/>
      <c r="X939"/>
      <c r="Y939"/>
      <c r="Z939" s="1"/>
      <c r="AA939" s="1"/>
      <c r="AB939" s="1"/>
      <c r="AC939" s="1"/>
      <c r="AD939"/>
    </row>
    <row r="940" spans="1:30" x14ac:dyDescent="0.25">
      <c r="A940" s="1"/>
      <c r="B940" s="1"/>
      <c r="C940" s="1"/>
      <c r="D940"/>
      <c r="E940" s="1"/>
      <c r="F940" s="1"/>
      <c r="G940"/>
      <c r="H940"/>
      <c r="I940" s="1"/>
      <c r="J940"/>
      <c r="K940"/>
      <c r="L940"/>
      <c r="M940" s="2"/>
      <c r="N940" s="3"/>
      <c r="O940"/>
      <c r="P940"/>
      <c r="Q940"/>
      <c r="R940"/>
      <c r="S940"/>
      <c r="T940"/>
      <c r="U940" s="1"/>
      <c r="V940"/>
      <c r="W940" s="1"/>
      <c r="X940"/>
      <c r="Y940"/>
      <c r="Z940" s="1"/>
      <c r="AA940" s="1"/>
      <c r="AB940" s="1"/>
      <c r="AC940" s="1"/>
      <c r="AD940"/>
    </row>
    <row r="941" spans="1:30" x14ac:dyDescent="0.25">
      <c r="A941" s="1"/>
      <c r="B941" s="1"/>
      <c r="C941" s="1"/>
      <c r="D941"/>
      <c r="E941" s="1"/>
      <c r="F941" s="1"/>
      <c r="G941"/>
      <c r="H941"/>
      <c r="I941" s="1"/>
      <c r="J941"/>
      <c r="K941"/>
      <c r="L941"/>
      <c r="M941" s="2"/>
      <c r="N941" s="3"/>
      <c r="O941"/>
      <c r="P941"/>
      <c r="Q941"/>
      <c r="R941"/>
      <c r="S941"/>
      <c r="T941"/>
      <c r="U941" s="1"/>
      <c r="V941"/>
      <c r="W941" s="1"/>
      <c r="X941"/>
      <c r="Y941"/>
      <c r="Z941" s="1"/>
      <c r="AA941" s="1"/>
      <c r="AB941" s="1"/>
      <c r="AC941" s="1"/>
      <c r="AD941"/>
    </row>
    <row r="942" spans="1:30" x14ac:dyDescent="0.25">
      <c r="A942" s="1"/>
      <c r="B942" s="1"/>
      <c r="C942" s="1"/>
      <c r="D942"/>
      <c r="E942" s="1"/>
      <c r="F942" s="1"/>
      <c r="G942"/>
      <c r="H942"/>
      <c r="I942" s="1"/>
      <c r="J942"/>
      <c r="K942"/>
      <c r="L942"/>
      <c r="M942" s="2"/>
      <c r="N942" s="3"/>
      <c r="O942"/>
      <c r="P942"/>
      <c r="Q942"/>
      <c r="R942"/>
      <c r="S942"/>
      <c r="T942"/>
      <c r="U942" s="1"/>
      <c r="V942"/>
      <c r="W942" s="1"/>
      <c r="X942"/>
      <c r="Y942"/>
      <c r="Z942" s="1"/>
      <c r="AA942" s="1"/>
      <c r="AB942" s="1"/>
      <c r="AC942" s="1"/>
      <c r="AD942"/>
    </row>
    <row r="943" spans="1:30" x14ac:dyDescent="0.25">
      <c r="A943" s="1"/>
      <c r="B943" s="1"/>
      <c r="C943" s="1"/>
      <c r="D943"/>
      <c r="E943" s="1"/>
      <c r="F943" s="1"/>
      <c r="G943"/>
      <c r="H943"/>
      <c r="I943" s="1"/>
      <c r="J943"/>
      <c r="K943"/>
      <c r="L943"/>
      <c r="M943" s="2"/>
      <c r="N943" s="3"/>
      <c r="O943"/>
      <c r="P943"/>
      <c r="Q943"/>
      <c r="R943"/>
      <c r="S943"/>
      <c r="T943"/>
      <c r="U943" s="1"/>
      <c r="V943"/>
      <c r="W943" s="1"/>
      <c r="X943"/>
      <c r="Y943"/>
      <c r="Z943" s="1"/>
      <c r="AA943" s="1"/>
      <c r="AB943" s="1"/>
      <c r="AC943" s="1"/>
      <c r="AD943"/>
    </row>
    <row r="944" spans="1:30" x14ac:dyDescent="0.25">
      <c r="A944" s="1"/>
      <c r="B944" s="1"/>
      <c r="C944" s="1"/>
      <c r="D944"/>
      <c r="E944" s="1"/>
      <c r="F944" s="1"/>
      <c r="G944"/>
      <c r="H944"/>
      <c r="I944" s="1"/>
      <c r="J944"/>
      <c r="K944"/>
      <c r="L944"/>
      <c r="M944" s="2"/>
      <c r="N944" s="3"/>
      <c r="O944"/>
      <c r="P944"/>
      <c r="Q944"/>
      <c r="R944"/>
      <c r="S944"/>
      <c r="T944"/>
      <c r="U944" s="1"/>
      <c r="V944"/>
      <c r="W944" s="1"/>
      <c r="X944"/>
      <c r="Y944"/>
      <c r="Z944" s="1"/>
      <c r="AA944" s="1"/>
      <c r="AB944" s="1"/>
      <c r="AC944" s="1"/>
      <c r="AD944"/>
    </row>
    <row r="945" spans="1:30" x14ac:dyDescent="0.25">
      <c r="A945" s="1"/>
      <c r="B945" s="1"/>
      <c r="C945" s="1"/>
      <c r="D945"/>
      <c r="E945" s="1"/>
      <c r="F945" s="1"/>
      <c r="G945"/>
      <c r="H945"/>
      <c r="I945" s="1"/>
      <c r="J945"/>
      <c r="K945"/>
      <c r="L945"/>
      <c r="M945" s="2"/>
      <c r="N945" s="3"/>
      <c r="O945"/>
      <c r="P945"/>
      <c r="Q945"/>
      <c r="R945"/>
      <c r="S945"/>
      <c r="T945"/>
      <c r="U945" s="1"/>
      <c r="V945"/>
      <c r="W945" s="1"/>
      <c r="X945"/>
      <c r="Y945"/>
      <c r="Z945" s="1"/>
      <c r="AA945" s="1"/>
      <c r="AB945" s="1"/>
      <c r="AC945" s="1"/>
      <c r="AD945"/>
    </row>
    <row r="946" spans="1:30" x14ac:dyDescent="0.25">
      <c r="A946" s="1"/>
      <c r="B946" s="1"/>
      <c r="C946" s="1"/>
      <c r="D946"/>
      <c r="E946" s="1"/>
      <c r="F946" s="1"/>
      <c r="G946"/>
      <c r="H946"/>
      <c r="I946" s="1"/>
      <c r="J946"/>
      <c r="K946"/>
      <c r="L946"/>
      <c r="M946" s="2"/>
      <c r="N946" s="3"/>
      <c r="O946"/>
      <c r="P946"/>
      <c r="Q946"/>
      <c r="R946"/>
      <c r="S946"/>
      <c r="T946"/>
      <c r="U946" s="1"/>
      <c r="V946"/>
      <c r="W946" s="1"/>
      <c r="X946"/>
      <c r="Y946"/>
      <c r="Z946" s="1"/>
      <c r="AA946" s="1"/>
      <c r="AB946" s="1"/>
      <c r="AC946" s="1"/>
      <c r="AD946"/>
    </row>
    <row r="947" spans="1:30" x14ac:dyDescent="0.25">
      <c r="A947" s="1"/>
      <c r="B947" s="1"/>
      <c r="C947" s="1"/>
      <c r="D947"/>
      <c r="E947" s="1"/>
      <c r="F947" s="1"/>
      <c r="G947"/>
      <c r="H947"/>
      <c r="I947" s="1"/>
      <c r="J947"/>
      <c r="K947"/>
      <c r="L947"/>
      <c r="M947" s="2"/>
      <c r="N947" s="3"/>
      <c r="O947"/>
      <c r="P947"/>
      <c r="Q947"/>
      <c r="R947"/>
      <c r="S947"/>
      <c r="T947"/>
      <c r="U947" s="1"/>
      <c r="V947"/>
      <c r="W947" s="1"/>
      <c r="X947"/>
      <c r="Y947"/>
      <c r="Z947" s="1"/>
      <c r="AA947" s="1"/>
      <c r="AB947" s="1"/>
      <c r="AC947" s="1"/>
      <c r="AD947"/>
    </row>
    <row r="948" spans="1:30" x14ac:dyDescent="0.25">
      <c r="A948" s="1"/>
      <c r="B948" s="1"/>
      <c r="C948" s="1"/>
      <c r="D948"/>
      <c r="E948" s="1"/>
      <c r="F948" s="1"/>
      <c r="G948"/>
      <c r="H948"/>
      <c r="I948" s="1"/>
      <c r="J948"/>
      <c r="K948"/>
      <c r="L948"/>
      <c r="M948" s="2"/>
      <c r="N948" s="3"/>
      <c r="O948"/>
      <c r="P948"/>
      <c r="Q948"/>
      <c r="R948"/>
      <c r="S948"/>
      <c r="T948"/>
      <c r="U948" s="1"/>
      <c r="V948"/>
      <c r="W948" s="1"/>
      <c r="X948"/>
      <c r="Y948"/>
      <c r="Z948" s="1"/>
      <c r="AA948" s="1"/>
      <c r="AB948" s="1"/>
      <c r="AC948" s="1"/>
      <c r="AD948"/>
    </row>
    <row r="949" spans="1:30" x14ac:dyDescent="0.25">
      <c r="A949" s="1"/>
      <c r="B949" s="1"/>
      <c r="C949" s="1"/>
      <c r="D949"/>
      <c r="E949" s="1"/>
      <c r="F949" s="1"/>
      <c r="G949"/>
      <c r="H949"/>
      <c r="I949" s="1"/>
      <c r="J949"/>
      <c r="K949"/>
      <c r="L949"/>
      <c r="M949" s="2"/>
      <c r="N949" s="3"/>
      <c r="O949"/>
      <c r="P949"/>
      <c r="Q949"/>
      <c r="R949"/>
      <c r="S949"/>
      <c r="T949"/>
      <c r="U949" s="1"/>
      <c r="V949"/>
      <c r="W949" s="1"/>
      <c r="X949"/>
      <c r="Y949"/>
      <c r="Z949" s="1"/>
      <c r="AA949" s="1"/>
      <c r="AB949" s="1"/>
      <c r="AC949" s="1"/>
      <c r="AD949"/>
    </row>
    <row r="950" spans="1:30" x14ac:dyDescent="0.25">
      <c r="A950" s="1"/>
      <c r="B950" s="1"/>
      <c r="C950" s="1"/>
      <c r="D950"/>
      <c r="E950" s="1"/>
      <c r="F950" s="1"/>
      <c r="G950"/>
      <c r="H950"/>
      <c r="I950" s="1"/>
      <c r="J950"/>
      <c r="K950"/>
      <c r="L950"/>
      <c r="M950" s="2"/>
      <c r="N950" s="3"/>
      <c r="O950"/>
      <c r="P950"/>
      <c r="Q950"/>
      <c r="R950"/>
      <c r="S950"/>
      <c r="T950"/>
      <c r="U950" s="1"/>
      <c r="V950"/>
      <c r="W950" s="1"/>
      <c r="X950"/>
      <c r="Y950"/>
      <c r="Z950" s="1"/>
      <c r="AA950" s="1"/>
      <c r="AB950" s="1"/>
      <c r="AC950" s="1"/>
      <c r="AD950"/>
    </row>
    <row r="951" spans="1:30" x14ac:dyDescent="0.25">
      <c r="A951" s="1"/>
      <c r="B951" s="1"/>
      <c r="C951" s="1"/>
      <c r="D951"/>
      <c r="E951" s="1"/>
      <c r="F951" s="1"/>
      <c r="G951"/>
      <c r="H951"/>
      <c r="I951" s="1"/>
      <c r="J951"/>
      <c r="K951"/>
      <c r="L951"/>
      <c r="M951" s="2"/>
      <c r="N951" s="3"/>
      <c r="O951"/>
      <c r="P951"/>
      <c r="Q951"/>
      <c r="R951"/>
      <c r="S951"/>
      <c r="T951"/>
      <c r="U951" s="1"/>
      <c r="V951"/>
      <c r="W951" s="1"/>
      <c r="X951"/>
      <c r="Y951"/>
      <c r="Z951" s="1"/>
      <c r="AA951" s="1"/>
      <c r="AB951" s="1"/>
      <c r="AC951" s="1"/>
      <c r="AD951"/>
    </row>
    <row r="952" spans="1:30" x14ac:dyDescent="0.25">
      <c r="A952" s="1"/>
      <c r="B952" s="1"/>
      <c r="C952" s="1"/>
      <c r="D952"/>
      <c r="E952" s="1"/>
      <c r="F952" s="1"/>
      <c r="G952"/>
      <c r="H952"/>
      <c r="I952" s="1"/>
      <c r="J952"/>
      <c r="K952"/>
      <c r="L952"/>
      <c r="M952" s="2"/>
      <c r="N952" s="3"/>
      <c r="O952"/>
      <c r="P952"/>
      <c r="Q952"/>
      <c r="R952"/>
      <c r="S952"/>
      <c r="T952"/>
      <c r="U952" s="1"/>
      <c r="V952"/>
      <c r="W952" s="1"/>
      <c r="X952"/>
      <c r="Y952"/>
      <c r="Z952" s="1"/>
      <c r="AA952" s="1"/>
      <c r="AB952" s="1"/>
      <c r="AC952" s="1"/>
      <c r="AD952"/>
    </row>
    <row r="953" spans="1:30" x14ac:dyDescent="0.25">
      <c r="A953" s="1"/>
      <c r="B953" s="1"/>
      <c r="C953" s="1"/>
      <c r="D953"/>
      <c r="E953" s="1"/>
      <c r="F953" s="1"/>
      <c r="G953"/>
      <c r="H953"/>
      <c r="I953" s="1"/>
      <c r="J953"/>
      <c r="K953"/>
      <c r="L953"/>
      <c r="M953" s="2"/>
      <c r="N953" s="3"/>
      <c r="O953"/>
      <c r="P953"/>
      <c r="Q953"/>
      <c r="R953"/>
      <c r="S953"/>
      <c r="T953"/>
      <c r="U953" s="1"/>
      <c r="V953"/>
      <c r="W953" s="1"/>
      <c r="X953"/>
      <c r="Y953"/>
      <c r="Z953" s="1"/>
      <c r="AA953" s="1"/>
      <c r="AB953" s="1"/>
      <c r="AC953" s="1"/>
      <c r="AD953"/>
    </row>
    <row r="954" spans="1:30" x14ac:dyDescent="0.25">
      <c r="A954" s="1"/>
      <c r="B954" s="1"/>
      <c r="C954" s="1"/>
      <c r="D954"/>
      <c r="E954" s="1"/>
      <c r="F954" s="1"/>
      <c r="G954"/>
      <c r="H954"/>
      <c r="I954" s="1"/>
      <c r="J954"/>
      <c r="K954"/>
      <c r="L954"/>
      <c r="M954" s="2"/>
      <c r="N954" s="3"/>
      <c r="O954"/>
      <c r="P954"/>
      <c r="Q954"/>
      <c r="R954"/>
      <c r="S954"/>
      <c r="T954"/>
      <c r="U954" s="1"/>
      <c r="V954"/>
      <c r="W954" s="1"/>
      <c r="X954"/>
      <c r="Y954"/>
      <c r="Z954" s="1"/>
      <c r="AA954" s="1"/>
      <c r="AB954" s="1"/>
      <c r="AC954" s="1"/>
      <c r="AD954"/>
    </row>
    <row r="955" spans="1:30" x14ac:dyDescent="0.25">
      <c r="A955" s="1"/>
      <c r="B955" s="1"/>
      <c r="C955" s="1"/>
      <c r="D955"/>
      <c r="E955" s="1"/>
      <c r="F955" s="1"/>
      <c r="G955"/>
      <c r="H955"/>
      <c r="I955" s="1"/>
      <c r="J955"/>
      <c r="K955"/>
      <c r="L955"/>
      <c r="M955" s="2"/>
      <c r="N955" s="3"/>
      <c r="O955"/>
      <c r="P955"/>
      <c r="Q955"/>
      <c r="R955"/>
      <c r="S955"/>
      <c r="T955"/>
      <c r="U955" s="1"/>
      <c r="V955"/>
      <c r="W955" s="1"/>
      <c r="X955"/>
      <c r="Y955"/>
      <c r="Z955" s="1"/>
      <c r="AA955" s="1"/>
      <c r="AB955" s="1"/>
      <c r="AC955" s="1"/>
      <c r="AD955"/>
    </row>
    <row r="956" spans="1:30" x14ac:dyDescent="0.25">
      <c r="A956" s="1"/>
      <c r="B956" s="1"/>
      <c r="C956" s="1"/>
      <c r="D956"/>
      <c r="E956" s="1"/>
      <c r="F956" s="1"/>
      <c r="G956"/>
      <c r="H956"/>
      <c r="I956" s="1"/>
      <c r="J956"/>
      <c r="K956"/>
      <c r="L956"/>
      <c r="M956" s="2"/>
      <c r="N956" s="3"/>
      <c r="O956"/>
      <c r="P956"/>
      <c r="Q956"/>
      <c r="R956"/>
      <c r="S956"/>
      <c r="T956"/>
      <c r="U956" s="1"/>
      <c r="V956"/>
      <c r="W956" s="1"/>
      <c r="X956"/>
      <c r="Y956"/>
      <c r="Z956" s="1"/>
      <c r="AA956" s="1"/>
      <c r="AB956" s="1"/>
      <c r="AC956" s="1"/>
      <c r="AD956"/>
    </row>
    <row r="957" spans="1:30" x14ac:dyDescent="0.25">
      <c r="A957" s="1"/>
      <c r="B957" s="1"/>
      <c r="C957" s="1"/>
      <c r="D957"/>
      <c r="E957" s="1"/>
      <c r="F957" s="1"/>
      <c r="G957"/>
      <c r="H957"/>
      <c r="I957" s="1"/>
      <c r="J957"/>
      <c r="K957"/>
      <c r="L957"/>
      <c r="M957" s="2"/>
      <c r="N957" s="3"/>
      <c r="O957"/>
      <c r="P957"/>
      <c r="Q957"/>
      <c r="R957"/>
      <c r="S957"/>
      <c r="T957"/>
      <c r="U957" s="1"/>
      <c r="V957"/>
      <c r="W957" s="1"/>
      <c r="X957"/>
      <c r="Y957"/>
      <c r="Z957" s="1"/>
      <c r="AA957" s="1"/>
      <c r="AB957" s="1"/>
      <c r="AC957" s="1"/>
      <c r="AD957"/>
    </row>
    <row r="958" spans="1:30" x14ac:dyDescent="0.25">
      <c r="A958" s="1"/>
      <c r="B958" s="1"/>
      <c r="C958" s="1"/>
      <c r="D958"/>
      <c r="E958" s="1"/>
      <c r="F958" s="1"/>
      <c r="G958"/>
      <c r="H958"/>
      <c r="I958" s="1"/>
      <c r="J958"/>
      <c r="K958"/>
      <c r="L958"/>
      <c r="M958" s="2"/>
      <c r="N958" s="3"/>
      <c r="O958"/>
      <c r="P958"/>
      <c r="Q958"/>
      <c r="R958"/>
      <c r="S958"/>
      <c r="T958"/>
      <c r="U958" s="1"/>
      <c r="V958"/>
      <c r="W958" s="1"/>
      <c r="X958"/>
      <c r="Y958"/>
      <c r="Z958" s="1"/>
      <c r="AA958" s="1"/>
      <c r="AB958" s="1"/>
      <c r="AC958" s="1"/>
      <c r="AD958"/>
    </row>
    <row r="959" spans="1:30" x14ac:dyDescent="0.25">
      <c r="A959" s="1"/>
      <c r="B959" s="1"/>
      <c r="C959" s="1"/>
      <c r="D959"/>
      <c r="E959" s="1"/>
      <c r="F959" s="1"/>
      <c r="G959"/>
      <c r="H959"/>
      <c r="I959" s="1"/>
      <c r="J959"/>
      <c r="K959"/>
      <c r="L959"/>
      <c r="M959" s="2"/>
      <c r="N959" s="3"/>
      <c r="O959"/>
      <c r="P959"/>
      <c r="Q959"/>
      <c r="R959"/>
      <c r="S959"/>
      <c r="T959"/>
      <c r="U959" s="1"/>
      <c r="V959"/>
      <c r="W959" s="1"/>
      <c r="X959"/>
      <c r="Y959"/>
      <c r="Z959" s="1"/>
      <c r="AA959" s="1"/>
      <c r="AB959" s="1"/>
      <c r="AC959" s="1"/>
      <c r="AD959"/>
    </row>
    <row r="960" spans="1:30" x14ac:dyDescent="0.25">
      <c r="A960" s="1"/>
      <c r="B960" s="1"/>
      <c r="C960" s="1"/>
      <c r="D960"/>
      <c r="E960" s="1"/>
      <c r="F960" s="1"/>
      <c r="G960"/>
      <c r="H960"/>
      <c r="I960" s="1"/>
      <c r="J960"/>
      <c r="K960"/>
      <c r="L960"/>
      <c r="M960" s="2"/>
      <c r="N960" s="3"/>
      <c r="O960"/>
      <c r="P960"/>
      <c r="Q960"/>
      <c r="R960"/>
      <c r="S960"/>
      <c r="T960"/>
      <c r="U960" s="1"/>
      <c r="V960"/>
      <c r="W960" s="1"/>
      <c r="X960"/>
      <c r="Y960"/>
      <c r="Z960" s="1"/>
      <c r="AA960" s="1"/>
      <c r="AB960" s="1"/>
      <c r="AC960" s="1"/>
      <c r="AD960"/>
    </row>
    <row r="961" spans="1:30" x14ac:dyDescent="0.25">
      <c r="A961" s="1"/>
      <c r="B961" s="1"/>
      <c r="C961" s="1"/>
      <c r="D961"/>
      <c r="E961" s="1"/>
      <c r="F961" s="1"/>
      <c r="G961"/>
      <c r="H961"/>
      <c r="I961" s="1"/>
      <c r="J961"/>
      <c r="K961"/>
      <c r="L961"/>
      <c r="M961" s="2"/>
      <c r="N961" s="3"/>
      <c r="O961"/>
      <c r="P961"/>
      <c r="Q961"/>
      <c r="R961"/>
      <c r="S961"/>
      <c r="T961"/>
      <c r="U961" s="1"/>
      <c r="V961"/>
      <c r="W961" s="1"/>
      <c r="X961"/>
      <c r="Y961"/>
      <c r="Z961" s="1"/>
      <c r="AA961" s="1"/>
      <c r="AB961" s="1"/>
      <c r="AC961" s="1"/>
      <c r="AD961"/>
    </row>
    <row r="962" spans="1:30" x14ac:dyDescent="0.25">
      <c r="A962" s="1"/>
      <c r="B962" s="1"/>
      <c r="C962" s="1"/>
      <c r="D962"/>
      <c r="E962" s="1"/>
      <c r="F962" s="1"/>
      <c r="G962"/>
      <c r="H962"/>
      <c r="I962" s="1"/>
      <c r="J962"/>
      <c r="K962"/>
      <c r="L962"/>
      <c r="M962" s="2"/>
      <c r="N962" s="3"/>
      <c r="O962"/>
      <c r="P962"/>
      <c r="Q962"/>
      <c r="R962"/>
      <c r="S962"/>
      <c r="T962"/>
      <c r="U962" s="1"/>
      <c r="V962"/>
      <c r="W962" s="1"/>
      <c r="X962"/>
      <c r="Y962"/>
      <c r="Z962" s="1"/>
      <c r="AA962" s="1"/>
      <c r="AB962" s="1"/>
      <c r="AC962" s="1"/>
      <c r="AD962"/>
    </row>
    <row r="963" spans="1:30" x14ac:dyDescent="0.25">
      <c r="A963" s="1"/>
      <c r="B963" s="1"/>
      <c r="C963" s="1"/>
      <c r="D963"/>
      <c r="E963" s="1"/>
      <c r="F963" s="1"/>
      <c r="G963"/>
      <c r="H963"/>
      <c r="I963" s="1"/>
      <c r="J963"/>
      <c r="K963"/>
      <c r="L963"/>
      <c r="M963" s="2"/>
      <c r="N963" s="3"/>
      <c r="O963"/>
      <c r="P963"/>
      <c r="Q963"/>
      <c r="R963"/>
      <c r="S963"/>
      <c r="T963"/>
      <c r="U963" s="1"/>
      <c r="V963"/>
      <c r="W963" s="1"/>
      <c r="X963"/>
      <c r="Y963"/>
      <c r="Z963" s="1"/>
      <c r="AA963" s="1"/>
      <c r="AB963" s="1"/>
      <c r="AC963" s="1"/>
      <c r="AD963"/>
    </row>
    <row r="964" spans="1:30" x14ac:dyDescent="0.25">
      <c r="A964" s="1"/>
      <c r="B964" s="1"/>
      <c r="C964" s="1"/>
      <c r="D964"/>
      <c r="E964" s="1"/>
      <c r="F964" s="1"/>
      <c r="G964"/>
      <c r="H964"/>
      <c r="I964" s="1"/>
      <c r="J964"/>
      <c r="K964"/>
      <c r="L964"/>
      <c r="M964" s="2"/>
      <c r="N964" s="3"/>
      <c r="O964"/>
      <c r="P964"/>
      <c r="Q964"/>
      <c r="R964"/>
      <c r="S964"/>
      <c r="T964"/>
      <c r="U964" s="1"/>
      <c r="V964"/>
      <c r="W964" s="1"/>
      <c r="X964"/>
      <c r="Y964"/>
      <c r="Z964" s="1"/>
      <c r="AA964" s="1"/>
      <c r="AB964" s="1"/>
      <c r="AC964" s="1"/>
      <c r="AD964"/>
    </row>
    <row r="965" spans="1:30" x14ac:dyDescent="0.25">
      <c r="A965" s="1"/>
      <c r="B965" s="1"/>
      <c r="C965" s="1"/>
      <c r="D965"/>
      <c r="E965" s="1"/>
      <c r="F965" s="1"/>
      <c r="G965"/>
      <c r="H965"/>
      <c r="I965" s="1"/>
      <c r="J965"/>
      <c r="K965"/>
      <c r="L965"/>
      <c r="M965" s="2"/>
      <c r="N965" s="3"/>
      <c r="O965"/>
      <c r="P965"/>
      <c r="Q965"/>
      <c r="R965"/>
      <c r="S965"/>
      <c r="T965"/>
      <c r="U965" s="1"/>
      <c r="V965"/>
      <c r="W965" s="1"/>
      <c r="X965"/>
      <c r="Y965"/>
      <c r="Z965" s="1"/>
      <c r="AA965" s="1"/>
      <c r="AB965" s="1"/>
      <c r="AC965" s="1"/>
      <c r="AD965"/>
    </row>
    <row r="966" spans="1:30" x14ac:dyDescent="0.25">
      <c r="A966" s="1"/>
      <c r="B966" s="1"/>
      <c r="C966" s="1"/>
      <c r="D966"/>
      <c r="E966" s="1"/>
      <c r="F966" s="1"/>
      <c r="G966"/>
      <c r="H966"/>
      <c r="I966" s="1"/>
      <c r="J966"/>
      <c r="K966"/>
      <c r="L966"/>
      <c r="M966" s="2"/>
      <c r="N966" s="3"/>
      <c r="O966"/>
      <c r="P966"/>
      <c r="Q966"/>
      <c r="R966"/>
      <c r="S966"/>
      <c r="T966"/>
      <c r="U966" s="1"/>
      <c r="V966"/>
      <c r="W966" s="1"/>
      <c r="X966"/>
      <c r="Y966"/>
      <c r="Z966" s="1"/>
      <c r="AA966" s="1"/>
      <c r="AB966" s="1"/>
      <c r="AC966" s="1"/>
      <c r="AD966"/>
    </row>
    <row r="967" spans="1:30" x14ac:dyDescent="0.25">
      <c r="A967" s="1"/>
      <c r="B967" s="1"/>
      <c r="C967" s="1"/>
      <c r="D967"/>
      <c r="E967" s="1"/>
      <c r="F967" s="1"/>
      <c r="G967"/>
      <c r="H967"/>
      <c r="I967" s="1"/>
      <c r="J967"/>
      <c r="K967"/>
      <c r="L967"/>
      <c r="M967" s="2"/>
      <c r="N967" s="3"/>
      <c r="O967"/>
      <c r="P967"/>
      <c r="Q967"/>
      <c r="R967"/>
      <c r="S967"/>
      <c r="T967"/>
      <c r="U967" s="1"/>
      <c r="V967"/>
      <c r="W967" s="1"/>
      <c r="X967"/>
      <c r="Y967"/>
      <c r="Z967" s="1"/>
      <c r="AA967" s="1"/>
      <c r="AB967" s="1"/>
      <c r="AC967" s="1"/>
      <c r="AD967"/>
    </row>
    <row r="968" spans="1:30" x14ac:dyDescent="0.25">
      <c r="A968" s="1"/>
      <c r="B968" s="1"/>
      <c r="C968" s="1"/>
      <c r="D968"/>
      <c r="E968" s="1"/>
      <c r="F968" s="1"/>
      <c r="G968"/>
      <c r="H968"/>
      <c r="I968" s="1"/>
      <c r="J968"/>
      <c r="K968"/>
      <c r="L968"/>
      <c r="M968" s="2"/>
      <c r="N968" s="3"/>
      <c r="O968"/>
      <c r="P968"/>
      <c r="Q968"/>
      <c r="R968"/>
      <c r="S968"/>
      <c r="T968"/>
      <c r="U968" s="1"/>
      <c r="V968"/>
      <c r="W968" s="1"/>
      <c r="X968"/>
      <c r="Y968"/>
      <c r="Z968" s="1"/>
      <c r="AA968" s="1"/>
      <c r="AB968" s="1"/>
      <c r="AC968" s="1"/>
      <c r="AD968"/>
    </row>
    <row r="969" spans="1:30" x14ac:dyDescent="0.25">
      <c r="A969" s="1"/>
      <c r="B969" s="1"/>
      <c r="C969" s="1"/>
      <c r="D969"/>
      <c r="E969" s="1"/>
      <c r="F969" s="1"/>
      <c r="G969"/>
      <c r="H969"/>
      <c r="I969" s="1"/>
      <c r="J969"/>
      <c r="K969"/>
      <c r="L969"/>
      <c r="M969" s="2"/>
      <c r="N969" s="3"/>
      <c r="O969"/>
      <c r="P969"/>
      <c r="Q969"/>
      <c r="R969"/>
      <c r="S969"/>
      <c r="T969"/>
      <c r="U969" s="1"/>
      <c r="V969"/>
      <c r="W969" s="1"/>
      <c r="X969"/>
      <c r="Y969"/>
      <c r="Z969" s="1"/>
      <c r="AA969" s="1"/>
      <c r="AB969" s="1"/>
      <c r="AC969" s="1"/>
      <c r="AD969"/>
    </row>
    <row r="970" spans="1:30" x14ac:dyDescent="0.25">
      <c r="A970" s="1"/>
      <c r="B970" s="1"/>
      <c r="C970" s="1"/>
      <c r="D970"/>
      <c r="E970" s="1"/>
      <c r="F970" s="1"/>
      <c r="G970"/>
      <c r="H970"/>
      <c r="I970" s="1"/>
      <c r="J970"/>
      <c r="K970"/>
      <c r="L970"/>
      <c r="M970" s="2"/>
      <c r="N970" s="3"/>
      <c r="O970"/>
      <c r="P970"/>
      <c r="Q970"/>
      <c r="R970"/>
      <c r="S970"/>
      <c r="T970"/>
      <c r="U970" s="1"/>
      <c r="V970"/>
      <c r="W970" s="1"/>
      <c r="X970"/>
      <c r="Y970"/>
      <c r="Z970" s="1"/>
      <c r="AA970" s="1"/>
      <c r="AB970" s="1"/>
      <c r="AC970" s="1"/>
      <c r="AD970"/>
    </row>
    <row r="971" spans="1:30" x14ac:dyDescent="0.25">
      <c r="A971" s="1"/>
      <c r="B971" s="1"/>
      <c r="C971" s="1"/>
      <c r="D971"/>
      <c r="E971" s="1"/>
      <c r="F971" s="1"/>
      <c r="G971"/>
      <c r="H971"/>
      <c r="I971" s="1"/>
      <c r="J971"/>
      <c r="K971"/>
      <c r="L971"/>
      <c r="M971" s="2"/>
      <c r="N971" s="3"/>
      <c r="O971"/>
      <c r="P971"/>
      <c r="Q971"/>
      <c r="R971"/>
      <c r="S971"/>
      <c r="T971"/>
      <c r="U971" s="1"/>
      <c r="V971"/>
      <c r="W971" s="1"/>
      <c r="X971"/>
      <c r="Y971"/>
      <c r="Z971" s="1"/>
      <c r="AA971" s="1"/>
      <c r="AB971" s="1"/>
      <c r="AC971" s="1"/>
      <c r="AD971"/>
    </row>
    <row r="972" spans="1:30" x14ac:dyDescent="0.25">
      <c r="A972" s="1"/>
      <c r="B972" s="1"/>
      <c r="C972" s="1"/>
      <c r="D972"/>
      <c r="E972" s="1"/>
      <c r="F972" s="1"/>
      <c r="G972"/>
      <c r="H972"/>
      <c r="I972" s="1"/>
      <c r="J972"/>
      <c r="K972"/>
      <c r="L972"/>
      <c r="M972" s="2"/>
      <c r="N972" s="3"/>
      <c r="O972"/>
      <c r="P972"/>
      <c r="Q972"/>
      <c r="R972"/>
      <c r="S972"/>
      <c r="T972"/>
      <c r="U972" s="1"/>
      <c r="V972"/>
      <c r="W972" s="1"/>
      <c r="X972"/>
      <c r="Y972"/>
      <c r="Z972" s="1"/>
      <c r="AA972" s="1"/>
      <c r="AB972" s="1"/>
      <c r="AC972" s="1"/>
      <c r="AD972"/>
    </row>
    <row r="973" spans="1:30" x14ac:dyDescent="0.25">
      <c r="A973" s="1"/>
      <c r="B973" s="1"/>
      <c r="C973" s="1"/>
      <c r="D973"/>
      <c r="E973" s="1"/>
      <c r="F973" s="1"/>
      <c r="G973"/>
      <c r="H973"/>
      <c r="I973" s="1"/>
      <c r="J973"/>
      <c r="K973"/>
      <c r="L973"/>
      <c r="M973" s="2"/>
      <c r="N973" s="3"/>
      <c r="O973"/>
      <c r="P973"/>
      <c r="Q973"/>
      <c r="R973"/>
      <c r="S973"/>
      <c r="T973"/>
      <c r="U973" s="1"/>
      <c r="V973"/>
      <c r="W973" s="1"/>
      <c r="X973"/>
      <c r="Y973"/>
      <c r="Z973" s="1"/>
      <c r="AA973" s="1"/>
      <c r="AB973" s="1"/>
      <c r="AC973" s="1"/>
      <c r="AD973"/>
    </row>
    <row r="974" spans="1:30" x14ac:dyDescent="0.25">
      <c r="A974" s="1"/>
      <c r="B974" s="1"/>
      <c r="C974" s="1"/>
      <c r="D974"/>
      <c r="E974" s="1"/>
      <c r="F974" s="1"/>
      <c r="G974"/>
      <c r="H974"/>
      <c r="I974" s="1"/>
      <c r="J974"/>
      <c r="K974"/>
      <c r="L974"/>
      <c r="M974" s="2"/>
      <c r="N974" s="3"/>
      <c r="O974"/>
      <c r="P974"/>
      <c r="Q974"/>
      <c r="R974"/>
      <c r="S974"/>
      <c r="T974"/>
      <c r="U974" s="1"/>
      <c r="V974"/>
      <c r="W974" s="1"/>
      <c r="X974"/>
      <c r="Y974"/>
      <c r="Z974" s="1"/>
      <c r="AA974" s="1"/>
      <c r="AB974" s="1"/>
      <c r="AC974" s="1"/>
      <c r="AD974"/>
    </row>
    <row r="975" spans="1:30" x14ac:dyDescent="0.25">
      <c r="A975" s="1"/>
      <c r="B975" s="1"/>
      <c r="C975" s="1"/>
      <c r="D975"/>
      <c r="E975" s="1"/>
      <c r="F975" s="1"/>
      <c r="G975"/>
      <c r="H975"/>
      <c r="I975" s="1"/>
      <c r="J975"/>
      <c r="K975"/>
      <c r="L975"/>
      <c r="M975" s="2"/>
      <c r="N975" s="3"/>
      <c r="O975"/>
      <c r="P975"/>
      <c r="Q975"/>
      <c r="R975"/>
      <c r="S975"/>
      <c r="T975"/>
      <c r="U975" s="1"/>
      <c r="V975"/>
      <c r="W975" s="1"/>
      <c r="X975"/>
      <c r="Y975"/>
      <c r="Z975" s="1"/>
      <c r="AA975" s="1"/>
      <c r="AB975" s="1"/>
      <c r="AC975" s="1"/>
      <c r="AD975"/>
    </row>
    <row r="976" spans="1:30" x14ac:dyDescent="0.25">
      <c r="A976" s="1"/>
      <c r="B976" s="1"/>
      <c r="C976" s="1"/>
      <c r="D976"/>
      <c r="E976" s="1"/>
      <c r="F976" s="1"/>
      <c r="G976"/>
      <c r="H976"/>
      <c r="I976" s="1"/>
      <c r="J976"/>
      <c r="K976"/>
      <c r="L976"/>
      <c r="M976" s="2"/>
      <c r="N976" s="3"/>
      <c r="O976"/>
      <c r="P976"/>
      <c r="Q976"/>
      <c r="R976"/>
      <c r="S976"/>
      <c r="T976"/>
      <c r="U976" s="1"/>
      <c r="V976"/>
      <c r="W976" s="1"/>
      <c r="X976"/>
      <c r="Y976"/>
      <c r="Z976" s="1"/>
      <c r="AA976" s="1"/>
      <c r="AB976" s="1"/>
      <c r="AC976" s="1"/>
      <c r="AD976"/>
    </row>
    <row r="977" spans="1:30" x14ac:dyDescent="0.25">
      <c r="A977" s="1"/>
      <c r="B977" s="1"/>
      <c r="C977" s="1"/>
      <c r="D977"/>
      <c r="E977" s="1"/>
      <c r="F977" s="1"/>
      <c r="G977"/>
      <c r="H977"/>
      <c r="I977" s="1"/>
      <c r="J977"/>
      <c r="K977"/>
      <c r="L977"/>
      <c r="M977" s="2"/>
      <c r="N977" s="3"/>
      <c r="O977"/>
      <c r="P977"/>
      <c r="Q977"/>
      <c r="R977"/>
      <c r="S977"/>
      <c r="T977"/>
      <c r="U977" s="1"/>
      <c r="V977"/>
      <c r="W977" s="1"/>
      <c r="X977"/>
      <c r="Y977"/>
      <c r="Z977" s="1"/>
      <c r="AA977" s="1"/>
      <c r="AB977" s="1"/>
      <c r="AC977" s="1"/>
      <c r="AD977"/>
    </row>
    <row r="978" spans="1:30" x14ac:dyDescent="0.25">
      <c r="A978" s="1"/>
      <c r="B978" s="1"/>
      <c r="C978" s="1"/>
      <c r="D978"/>
      <c r="E978" s="1"/>
      <c r="F978" s="1"/>
      <c r="G978"/>
      <c r="H978"/>
      <c r="I978" s="1"/>
      <c r="J978"/>
      <c r="K978"/>
      <c r="L978"/>
      <c r="M978" s="2"/>
      <c r="N978" s="3"/>
      <c r="O978"/>
      <c r="P978"/>
      <c r="Q978"/>
      <c r="R978"/>
      <c r="S978"/>
      <c r="T978"/>
      <c r="U978" s="1"/>
      <c r="V978"/>
      <c r="W978" s="1"/>
      <c r="X978"/>
      <c r="Y978"/>
      <c r="Z978" s="1"/>
      <c r="AA978" s="1"/>
      <c r="AB978" s="1"/>
      <c r="AC978" s="1"/>
      <c r="AD978"/>
    </row>
    <row r="979" spans="1:30" x14ac:dyDescent="0.25">
      <c r="A979" s="1"/>
      <c r="B979" s="1"/>
      <c r="C979" s="1"/>
      <c r="D979"/>
      <c r="E979" s="1"/>
      <c r="F979" s="1"/>
      <c r="G979"/>
      <c r="H979"/>
      <c r="I979" s="1"/>
      <c r="J979"/>
      <c r="K979"/>
      <c r="L979"/>
      <c r="M979" s="2"/>
      <c r="N979" s="3"/>
      <c r="O979"/>
      <c r="P979"/>
      <c r="Q979"/>
      <c r="R979"/>
      <c r="S979"/>
      <c r="T979"/>
      <c r="U979" s="1"/>
      <c r="V979"/>
      <c r="W979" s="1"/>
      <c r="X979"/>
      <c r="Y979"/>
      <c r="Z979" s="1"/>
      <c r="AA979" s="1"/>
      <c r="AB979" s="1"/>
      <c r="AC979" s="1"/>
      <c r="AD979"/>
    </row>
    <row r="980" spans="1:30" x14ac:dyDescent="0.25">
      <c r="A980" s="1"/>
      <c r="B980" s="1"/>
      <c r="C980" s="1"/>
      <c r="D980"/>
      <c r="E980" s="1"/>
      <c r="F980" s="1"/>
      <c r="G980"/>
      <c r="H980"/>
      <c r="I980" s="1"/>
      <c r="J980"/>
      <c r="K980"/>
      <c r="L980"/>
      <c r="M980" s="2"/>
      <c r="N980" s="3"/>
      <c r="O980"/>
      <c r="P980"/>
      <c r="Q980"/>
      <c r="R980"/>
      <c r="S980"/>
      <c r="T980"/>
      <c r="U980" s="1"/>
      <c r="V980"/>
      <c r="W980" s="1"/>
      <c r="X980"/>
      <c r="Y980"/>
      <c r="Z980" s="1"/>
      <c r="AA980" s="1"/>
      <c r="AB980" s="1"/>
      <c r="AC980" s="1"/>
      <c r="AD980"/>
    </row>
    <row r="981" spans="1:30" x14ac:dyDescent="0.25">
      <c r="A981" s="1"/>
      <c r="B981" s="1"/>
      <c r="C981" s="1"/>
      <c r="D981"/>
      <c r="E981" s="1"/>
      <c r="F981" s="1"/>
      <c r="G981"/>
      <c r="H981"/>
      <c r="I981" s="1"/>
      <c r="J981"/>
      <c r="K981"/>
      <c r="L981"/>
      <c r="M981" s="2"/>
      <c r="N981" s="3"/>
      <c r="O981"/>
      <c r="P981"/>
      <c r="Q981"/>
      <c r="R981"/>
      <c r="S981"/>
      <c r="T981"/>
      <c r="U981" s="1"/>
      <c r="V981"/>
      <c r="W981" s="1"/>
      <c r="X981"/>
      <c r="Y981"/>
      <c r="Z981" s="1"/>
      <c r="AA981" s="1"/>
      <c r="AB981" s="1"/>
      <c r="AC981" s="1"/>
      <c r="AD981"/>
    </row>
    <row r="982" spans="1:30" x14ac:dyDescent="0.25">
      <c r="A982" s="1"/>
      <c r="B982" s="1"/>
      <c r="C982" s="1"/>
      <c r="D982"/>
      <c r="E982" s="1"/>
      <c r="F982" s="1"/>
      <c r="G982"/>
      <c r="H982"/>
      <c r="I982" s="1"/>
      <c r="J982"/>
      <c r="K982"/>
      <c r="L982"/>
      <c r="M982" s="2"/>
      <c r="N982" s="3"/>
      <c r="O982"/>
      <c r="P982"/>
      <c r="Q982"/>
      <c r="R982"/>
      <c r="S982"/>
      <c r="T982"/>
      <c r="U982" s="1"/>
      <c r="V982"/>
      <c r="W982" s="1"/>
      <c r="X982"/>
      <c r="Y982"/>
      <c r="Z982" s="1"/>
      <c r="AA982" s="1"/>
      <c r="AB982" s="1"/>
      <c r="AC982" s="1"/>
      <c r="AD982"/>
    </row>
    <row r="983" spans="1:30" x14ac:dyDescent="0.25">
      <c r="A983" s="1"/>
      <c r="B983" s="1"/>
      <c r="C983" s="1"/>
      <c r="D983"/>
      <c r="E983" s="1"/>
      <c r="F983" s="1"/>
      <c r="G983"/>
      <c r="H983"/>
      <c r="I983" s="1"/>
      <c r="J983"/>
      <c r="K983"/>
      <c r="L983"/>
      <c r="M983" s="2"/>
      <c r="N983" s="3"/>
      <c r="O983"/>
      <c r="P983"/>
      <c r="Q983"/>
      <c r="R983"/>
      <c r="S983"/>
      <c r="T983"/>
      <c r="U983" s="1"/>
      <c r="V983"/>
      <c r="W983" s="1"/>
      <c r="X983"/>
      <c r="Y983"/>
      <c r="Z983" s="1"/>
      <c r="AA983" s="1"/>
      <c r="AB983" s="1"/>
      <c r="AC983" s="1"/>
      <c r="AD983"/>
    </row>
    <row r="984" spans="1:30" x14ac:dyDescent="0.25">
      <c r="A984" s="1"/>
      <c r="B984" s="1"/>
      <c r="C984" s="1"/>
      <c r="D984"/>
      <c r="E984" s="1"/>
      <c r="F984" s="1"/>
      <c r="G984"/>
      <c r="H984"/>
      <c r="I984" s="1"/>
      <c r="J984"/>
      <c r="K984"/>
      <c r="L984"/>
      <c r="M984" s="2"/>
      <c r="N984" s="3"/>
      <c r="O984"/>
      <c r="P984"/>
      <c r="Q984"/>
      <c r="R984"/>
      <c r="S984"/>
      <c r="T984"/>
      <c r="U984" s="1"/>
      <c r="V984"/>
      <c r="W984" s="1"/>
      <c r="X984"/>
      <c r="Y984"/>
      <c r="Z984" s="1"/>
      <c r="AA984" s="1"/>
      <c r="AB984" s="1"/>
      <c r="AC984" s="1"/>
      <c r="AD984"/>
    </row>
    <row r="985" spans="1:30" x14ac:dyDescent="0.25">
      <c r="A985" s="1"/>
      <c r="B985" s="1"/>
      <c r="C985" s="1"/>
      <c r="D985"/>
      <c r="E985" s="1"/>
      <c r="F985" s="1"/>
      <c r="G985"/>
      <c r="H985"/>
      <c r="I985" s="1"/>
      <c r="J985"/>
      <c r="K985"/>
      <c r="L985"/>
      <c r="M985" s="2"/>
      <c r="N985" s="3"/>
      <c r="O985"/>
      <c r="P985"/>
      <c r="Q985"/>
      <c r="R985"/>
      <c r="S985"/>
      <c r="T985"/>
      <c r="U985" s="1"/>
      <c r="V985"/>
      <c r="W985" s="1"/>
      <c r="X985"/>
      <c r="Y985"/>
      <c r="Z985" s="1"/>
      <c r="AA985" s="1"/>
      <c r="AB985" s="1"/>
      <c r="AC985" s="1"/>
      <c r="AD985"/>
    </row>
    <row r="986" spans="1:30" x14ac:dyDescent="0.25">
      <c r="A986" s="1"/>
      <c r="B986" s="1"/>
      <c r="C986" s="1"/>
      <c r="D986"/>
      <c r="E986" s="1"/>
      <c r="F986" s="1"/>
      <c r="G986"/>
      <c r="H986"/>
      <c r="I986" s="1"/>
      <c r="J986"/>
      <c r="K986"/>
      <c r="L986"/>
      <c r="M986" s="2"/>
      <c r="N986" s="3"/>
      <c r="O986"/>
      <c r="P986"/>
      <c r="Q986"/>
      <c r="R986"/>
      <c r="S986"/>
      <c r="T986"/>
      <c r="U986" s="1"/>
      <c r="V986"/>
      <c r="W986" s="1"/>
      <c r="X986"/>
      <c r="Y986"/>
      <c r="Z986" s="1"/>
      <c r="AA986" s="1"/>
      <c r="AB986" s="1"/>
      <c r="AC986" s="1"/>
      <c r="AD986"/>
    </row>
    <row r="987" spans="1:30" x14ac:dyDescent="0.25">
      <c r="A987" s="1"/>
      <c r="B987" s="1"/>
      <c r="C987" s="1"/>
      <c r="D987"/>
      <c r="E987" s="1"/>
      <c r="F987" s="1"/>
      <c r="G987"/>
      <c r="H987"/>
      <c r="I987" s="1"/>
      <c r="J987"/>
      <c r="K987"/>
      <c r="L987"/>
      <c r="M987" s="2"/>
      <c r="N987" s="3"/>
      <c r="O987"/>
      <c r="P987"/>
      <c r="Q987"/>
      <c r="R987"/>
      <c r="S987"/>
      <c r="T987"/>
      <c r="U987" s="1"/>
      <c r="V987"/>
      <c r="W987" s="1"/>
      <c r="X987"/>
      <c r="Y987"/>
      <c r="Z987" s="1"/>
      <c r="AA987" s="1"/>
      <c r="AB987" s="1"/>
      <c r="AC987" s="1"/>
      <c r="AD987"/>
    </row>
    <row r="988" spans="1:30" x14ac:dyDescent="0.25">
      <c r="A988" s="1"/>
      <c r="B988" s="1"/>
      <c r="C988" s="1"/>
      <c r="D988"/>
      <c r="E988" s="1"/>
      <c r="F988" s="1"/>
      <c r="G988"/>
      <c r="H988"/>
      <c r="I988" s="1"/>
      <c r="J988"/>
      <c r="K988"/>
      <c r="L988"/>
      <c r="M988" s="2"/>
      <c r="N988" s="3"/>
      <c r="O988"/>
      <c r="P988"/>
      <c r="Q988"/>
      <c r="R988"/>
      <c r="S988"/>
      <c r="T988"/>
      <c r="U988" s="1"/>
      <c r="V988"/>
      <c r="W988" s="1"/>
      <c r="X988"/>
      <c r="Y988"/>
      <c r="Z988" s="1"/>
      <c r="AA988" s="1"/>
      <c r="AB988" s="1"/>
      <c r="AC988" s="1"/>
      <c r="AD988"/>
    </row>
    <row r="989" spans="1:30" x14ac:dyDescent="0.25">
      <c r="A989" s="1"/>
      <c r="B989" s="1"/>
      <c r="C989" s="1"/>
      <c r="D989"/>
      <c r="E989" s="1"/>
      <c r="F989" s="1"/>
      <c r="G989"/>
      <c r="H989"/>
      <c r="I989" s="1"/>
      <c r="J989"/>
      <c r="K989"/>
      <c r="L989"/>
      <c r="M989" s="2"/>
      <c r="N989" s="3"/>
      <c r="O989"/>
      <c r="P989"/>
      <c r="Q989"/>
      <c r="R989"/>
      <c r="S989"/>
      <c r="T989"/>
      <c r="U989" s="1"/>
      <c r="V989"/>
      <c r="W989" s="1"/>
      <c r="X989"/>
      <c r="Y989"/>
      <c r="Z989" s="1"/>
      <c r="AA989" s="1"/>
      <c r="AB989" s="1"/>
      <c r="AC989" s="1"/>
      <c r="AD989"/>
    </row>
    <row r="990" spans="1:30" x14ac:dyDescent="0.25">
      <c r="A990" s="1"/>
      <c r="B990" s="1"/>
      <c r="C990" s="1"/>
      <c r="D990"/>
      <c r="E990" s="1"/>
      <c r="F990" s="1"/>
      <c r="G990"/>
      <c r="H990"/>
      <c r="I990" s="1"/>
      <c r="J990"/>
      <c r="K990"/>
      <c r="L990"/>
      <c r="M990" s="2"/>
      <c r="N990" s="3"/>
      <c r="O990"/>
      <c r="P990"/>
      <c r="Q990"/>
      <c r="R990"/>
      <c r="S990"/>
      <c r="T990"/>
      <c r="U990" s="1"/>
      <c r="V990"/>
      <c r="W990" s="1"/>
      <c r="X990"/>
      <c r="Y990"/>
      <c r="Z990" s="1"/>
      <c r="AA990" s="1"/>
      <c r="AB990" s="1"/>
      <c r="AC990" s="1"/>
      <c r="AD990"/>
    </row>
    <row r="991" spans="1:30" x14ac:dyDescent="0.25">
      <c r="A991" s="1"/>
      <c r="B991" s="1"/>
      <c r="C991" s="1"/>
      <c r="D991"/>
      <c r="E991" s="1"/>
      <c r="F991" s="1"/>
      <c r="G991"/>
      <c r="H991"/>
      <c r="I991" s="1"/>
      <c r="J991"/>
      <c r="K991"/>
      <c r="L991"/>
      <c r="M991" s="2"/>
      <c r="N991" s="3"/>
      <c r="O991"/>
      <c r="P991"/>
      <c r="Q991"/>
      <c r="R991"/>
      <c r="S991"/>
      <c r="T991"/>
      <c r="U991" s="1"/>
      <c r="V991"/>
      <c r="W991" s="1"/>
      <c r="X991"/>
      <c r="Y991"/>
      <c r="Z991" s="1"/>
      <c r="AA991" s="1"/>
      <c r="AB991" s="1"/>
      <c r="AC991" s="1"/>
      <c r="AD991"/>
    </row>
    <row r="992" spans="1:30" x14ac:dyDescent="0.25">
      <c r="A992" s="1"/>
      <c r="B992" s="1"/>
      <c r="C992" s="1"/>
      <c r="D992"/>
      <c r="E992" s="1"/>
      <c r="F992" s="1"/>
      <c r="G992"/>
      <c r="H992"/>
      <c r="I992" s="1"/>
      <c r="J992"/>
      <c r="K992"/>
      <c r="L992"/>
      <c r="M992" s="2"/>
      <c r="N992" s="3"/>
      <c r="O992"/>
      <c r="P992"/>
      <c r="Q992"/>
      <c r="R992"/>
      <c r="S992"/>
      <c r="T992"/>
      <c r="U992" s="1"/>
      <c r="V992"/>
      <c r="W992" s="1"/>
      <c r="X992"/>
      <c r="Y992"/>
      <c r="Z992" s="1"/>
      <c r="AA992" s="1"/>
      <c r="AB992" s="1"/>
      <c r="AC992" s="1"/>
      <c r="AD992"/>
    </row>
    <row r="993" spans="1:30" x14ac:dyDescent="0.25">
      <c r="A993" s="1"/>
      <c r="B993" s="1"/>
      <c r="C993" s="1"/>
      <c r="D993"/>
      <c r="E993" s="1"/>
      <c r="F993" s="1"/>
      <c r="G993"/>
      <c r="H993"/>
      <c r="I993" s="1"/>
      <c r="J993"/>
      <c r="K993"/>
      <c r="L993"/>
      <c r="M993" s="2"/>
      <c r="N993" s="3"/>
      <c r="O993"/>
      <c r="P993"/>
      <c r="Q993"/>
      <c r="R993"/>
      <c r="S993"/>
      <c r="T993"/>
      <c r="U993" s="1"/>
      <c r="V993"/>
      <c r="W993" s="1"/>
      <c r="X993"/>
      <c r="Y993"/>
      <c r="Z993" s="1"/>
      <c r="AA993" s="1"/>
      <c r="AB993" s="1"/>
      <c r="AC993" s="1"/>
      <c r="AD993"/>
    </row>
    <row r="994" spans="1:30" x14ac:dyDescent="0.25">
      <c r="A994" s="1"/>
      <c r="B994" s="1"/>
      <c r="C994" s="1"/>
      <c r="D994"/>
      <c r="E994" s="1"/>
      <c r="F994" s="1"/>
      <c r="G994"/>
      <c r="H994"/>
      <c r="I994" s="1"/>
      <c r="J994"/>
      <c r="K994"/>
      <c r="L994"/>
      <c r="M994" s="2"/>
      <c r="N994" s="3"/>
      <c r="O994"/>
      <c r="P994"/>
      <c r="Q994"/>
      <c r="R994"/>
      <c r="S994"/>
      <c r="T994"/>
      <c r="U994" s="1"/>
      <c r="V994"/>
      <c r="W994" s="1"/>
      <c r="X994"/>
      <c r="Y994"/>
      <c r="Z994" s="1"/>
      <c r="AA994" s="1"/>
      <c r="AB994" s="1"/>
      <c r="AC994" s="1"/>
      <c r="AD994"/>
    </row>
    <row r="995" spans="1:30" x14ac:dyDescent="0.25">
      <c r="A995" s="1"/>
      <c r="B995" s="1"/>
      <c r="C995" s="1"/>
      <c r="D995"/>
      <c r="E995" s="1"/>
      <c r="F995" s="1"/>
      <c r="G995"/>
      <c r="H995"/>
      <c r="I995" s="1"/>
      <c r="J995"/>
      <c r="K995"/>
      <c r="L995"/>
      <c r="M995" s="2"/>
      <c r="N995" s="3"/>
      <c r="O995"/>
      <c r="P995"/>
      <c r="Q995"/>
      <c r="R995"/>
      <c r="S995"/>
      <c r="T995"/>
      <c r="U995" s="1"/>
      <c r="V995"/>
      <c r="W995" s="1"/>
      <c r="X995"/>
      <c r="Y995"/>
      <c r="Z995" s="1"/>
      <c r="AA995" s="1"/>
      <c r="AB995" s="1"/>
      <c r="AC995" s="1"/>
      <c r="AD995"/>
    </row>
    <row r="996" spans="1:30" x14ac:dyDescent="0.25">
      <c r="A996" s="1"/>
      <c r="B996" s="1"/>
      <c r="C996" s="1"/>
      <c r="D996"/>
      <c r="E996" s="1"/>
      <c r="F996" s="1"/>
      <c r="G996"/>
      <c r="H996"/>
      <c r="I996" s="1"/>
      <c r="J996"/>
      <c r="K996"/>
      <c r="L996"/>
      <c r="M996" s="2"/>
      <c r="N996" s="3"/>
      <c r="O996"/>
      <c r="P996"/>
      <c r="Q996"/>
      <c r="R996"/>
      <c r="S996"/>
      <c r="T996"/>
      <c r="U996" s="1"/>
      <c r="V996"/>
      <c r="W996" s="1"/>
      <c r="X996"/>
      <c r="Y996"/>
      <c r="Z996" s="1"/>
      <c r="AA996" s="1"/>
      <c r="AB996" s="1"/>
      <c r="AC996" s="1"/>
      <c r="AD996"/>
    </row>
    <row r="997" spans="1:30" x14ac:dyDescent="0.25">
      <c r="A997" s="1"/>
      <c r="B997" s="1"/>
      <c r="C997" s="1"/>
      <c r="D997"/>
      <c r="E997" s="1"/>
      <c r="F997" s="1"/>
      <c r="G997"/>
      <c r="H997"/>
      <c r="I997" s="1"/>
      <c r="J997"/>
      <c r="K997"/>
      <c r="L997"/>
      <c r="M997" s="2"/>
      <c r="N997" s="3"/>
      <c r="O997"/>
      <c r="P997"/>
      <c r="Q997"/>
      <c r="R997"/>
      <c r="S997"/>
      <c r="T997"/>
      <c r="U997" s="1"/>
      <c r="V997"/>
      <c r="W997" s="1"/>
      <c r="X997"/>
      <c r="Y997"/>
      <c r="Z997" s="1"/>
      <c r="AA997" s="1"/>
      <c r="AB997" s="1"/>
      <c r="AC997" s="1"/>
      <c r="AD997"/>
    </row>
    <row r="998" spans="1:30" x14ac:dyDescent="0.25">
      <c r="A998" s="1"/>
      <c r="B998" s="1"/>
      <c r="C998" s="1"/>
      <c r="D998"/>
      <c r="E998" s="1"/>
      <c r="F998" s="1"/>
      <c r="G998"/>
      <c r="H998"/>
      <c r="I998" s="1"/>
      <c r="J998"/>
      <c r="K998"/>
      <c r="L998"/>
      <c r="M998" s="2"/>
      <c r="N998" s="3"/>
      <c r="O998"/>
      <c r="P998"/>
      <c r="Q998"/>
      <c r="R998"/>
      <c r="S998"/>
      <c r="T998"/>
      <c r="U998" s="1"/>
      <c r="V998"/>
      <c r="W998" s="1"/>
      <c r="X998"/>
      <c r="Y998"/>
      <c r="Z998" s="1"/>
      <c r="AA998" s="1"/>
      <c r="AB998" s="1"/>
      <c r="AC998" s="1"/>
      <c r="AD998"/>
    </row>
    <row r="999" spans="1:30" x14ac:dyDescent="0.25">
      <c r="A999" s="1"/>
      <c r="B999" s="1"/>
      <c r="C999" s="1"/>
      <c r="D999"/>
      <c r="E999" s="1"/>
      <c r="F999" s="1"/>
      <c r="G999"/>
      <c r="H999"/>
      <c r="I999" s="1"/>
      <c r="J999"/>
      <c r="K999"/>
      <c r="L999"/>
      <c r="M999" s="2"/>
      <c r="N999" s="3"/>
      <c r="O999"/>
      <c r="P999"/>
      <c r="Q999"/>
      <c r="R999"/>
      <c r="S999"/>
      <c r="T999"/>
      <c r="U999" s="1"/>
      <c r="V999"/>
      <c r="W999" s="1"/>
      <c r="X999"/>
      <c r="Y999"/>
      <c r="Z999" s="1"/>
      <c r="AA999" s="1"/>
      <c r="AB999" s="1"/>
      <c r="AC999" s="1"/>
      <c r="AD999"/>
    </row>
    <row r="1000" spans="1:30" x14ac:dyDescent="0.25">
      <c r="A1000" s="1"/>
      <c r="B1000" s="1"/>
      <c r="C1000" s="1"/>
      <c r="D1000"/>
      <c r="E1000" s="1"/>
      <c r="F1000" s="1"/>
      <c r="G1000"/>
      <c r="H1000"/>
      <c r="I1000" s="1"/>
      <c r="J1000"/>
      <c r="K1000"/>
      <c r="L1000"/>
      <c r="M1000" s="2"/>
      <c r="N1000" s="3"/>
      <c r="O1000"/>
      <c r="P1000"/>
      <c r="Q1000"/>
      <c r="R1000"/>
      <c r="S1000"/>
      <c r="T1000"/>
      <c r="U1000" s="1"/>
      <c r="V1000"/>
      <c r="W1000" s="1"/>
      <c r="X1000"/>
      <c r="Y1000"/>
      <c r="Z1000" s="1"/>
      <c r="AA1000" s="1"/>
      <c r="AB1000" s="1"/>
      <c r="AC1000" s="1"/>
      <c r="AD1000"/>
    </row>
    <row r="1001" spans="1:30" x14ac:dyDescent="0.25">
      <c r="A1001" s="1"/>
      <c r="B1001" s="1"/>
      <c r="C1001" s="1"/>
      <c r="D1001"/>
      <c r="E1001" s="1"/>
      <c r="F1001" s="1"/>
      <c r="G1001"/>
      <c r="H1001"/>
      <c r="I1001" s="1"/>
      <c r="J1001"/>
      <c r="K1001"/>
      <c r="L1001"/>
      <c r="M1001" s="2"/>
      <c r="N1001" s="3"/>
      <c r="O1001"/>
      <c r="P1001"/>
      <c r="Q1001"/>
      <c r="R1001"/>
      <c r="S1001"/>
      <c r="T1001"/>
      <c r="U1001" s="1"/>
      <c r="V1001"/>
      <c r="W1001" s="1"/>
      <c r="X1001"/>
      <c r="Y1001"/>
      <c r="Z1001" s="1"/>
      <c r="AA1001" s="1"/>
      <c r="AB1001" s="1"/>
      <c r="AC1001" s="1"/>
      <c r="AD1001"/>
    </row>
    <row r="1002" spans="1:30" x14ac:dyDescent="0.25">
      <c r="A1002" s="1"/>
      <c r="B1002" s="1"/>
      <c r="C1002" s="1"/>
      <c r="D1002"/>
      <c r="E1002" s="1"/>
      <c r="F1002" s="1"/>
      <c r="G1002"/>
      <c r="H1002"/>
      <c r="I1002" s="1"/>
      <c r="J1002"/>
      <c r="K1002"/>
      <c r="L1002"/>
      <c r="M1002" s="2"/>
      <c r="N1002" s="3"/>
      <c r="O1002"/>
      <c r="P1002"/>
      <c r="Q1002"/>
      <c r="R1002"/>
      <c r="S1002"/>
      <c r="T1002"/>
      <c r="U1002" s="1"/>
      <c r="V1002"/>
      <c r="W1002" s="1"/>
      <c r="X1002"/>
      <c r="Y1002"/>
      <c r="Z1002" s="1"/>
      <c r="AA1002" s="1"/>
      <c r="AB1002" s="1"/>
      <c r="AC1002" s="1"/>
      <c r="AD1002"/>
    </row>
    <row r="1003" spans="1:30" x14ac:dyDescent="0.25">
      <c r="A1003" s="1"/>
      <c r="B1003" s="1"/>
      <c r="C1003" s="1"/>
      <c r="D1003"/>
      <c r="E1003" s="1"/>
      <c r="F1003" s="1"/>
      <c r="G1003"/>
      <c r="H1003"/>
      <c r="I1003" s="1"/>
      <c r="J1003"/>
      <c r="K1003"/>
      <c r="L1003"/>
      <c r="M1003" s="2"/>
      <c r="N1003" s="3"/>
      <c r="O1003"/>
      <c r="P1003"/>
      <c r="Q1003"/>
      <c r="R1003"/>
      <c r="S1003"/>
      <c r="T1003"/>
      <c r="U1003" s="1"/>
      <c r="V1003"/>
      <c r="W1003" s="1"/>
      <c r="X1003"/>
      <c r="Y1003"/>
      <c r="Z1003" s="1"/>
      <c r="AA1003" s="1"/>
      <c r="AB1003" s="1"/>
      <c r="AC1003" s="1"/>
      <c r="AD1003"/>
    </row>
    <row r="1004" spans="1:30" x14ac:dyDescent="0.25">
      <c r="A1004" s="1"/>
      <c r="B1004" s="1"/>
      <c r="C1004" s="1"/>
      <c r="D1004"/>
      <c r="E1004" s="1"/>
      <c r="F1004" s="1"/>
      <c r="G1004"/>
      <c r="H1004"/>
      <c r="I1004" s="1"/>
      <c r="J1004"/>
      <c r="K1004"/>
      <c r="L1004"/>
      <c r="M1004" s="2"/>
      <c r="N1004" s="3"/>
      <c r="O1004"/>
      <c r="P1004"/>
      <c r="Q1004"/>
      <c r="R1004"/>
      <c r="S1004"/>
      <c r="T1004"/>
      <c r="U1004" s="1"/>
      <c r="V1004"/>
      <c r="W1004" s="1"/>
      <c r="X1004"/>
      <c r="Y1004"/>
      <c r="Z1004" s="1"/>
      <c r="AA1004" s="1"/>
      <c r="AB1004" s="1"/>
      <c r="AC1004" s="1"/>
      <c r="AD1004"/>
    </row>
    <row r="1005" spans="1:30" x14ac:dyDescent="0.25">
      <c r="A1005" s="1"/>
      <c r="B1005" s="1"/>
      <c r="C1005" s="1"/>
      <c r="D1005"/>
      <c r="E1005" s="1"/>
      <c r="F1005" s="1"/>
      <c r="G1005"/>
      <c r="H1005"/>
      <c r="I1005" s="1"/>
      <c r="J1005"/>
      <c r="K1005"/>
      <c r="L1005"/>
      <c r="M1005" s="2"/>
      <c r="N1005" s="3"/>
      <c r="O1005"/>
      <c r="P1005"/>
      <c r="Q1005"/>
      <c r="R1005"/>
      <c r="S1005"/>
      <c r="T1005"/>
      <c r="U1005" s="1"/>
      <c r="V1005"/>
      <c r="W1005" s="1"/>
      <c r="X1005"/>
      <c r="Y1005"/>
      <c r="Z1005" s="1"/>
      <c r="AA1005" s="1"/>
      <c r="AB1005" s="1"/>
      <c r="AC1005" s="1"/>
      <c r="AD1005"/>
    </row>
    <row r="1006" spans="1:30" x14ac:dyDescent="0.25">
      <c r="A1006" s="1"/>
      <c r="B1006" s="1"/>
      <c r="C1006" s="1"/>
      <c r="D1006"/>
      <c r="E1006" s="1"/>
      <c r="F1006" s="1"/>
      <c r="G1006"/>
      <c r="H1006"/>
      <c r="I1006" s="1"/>
      <c r="J1006"/>
      <c r="K1006"/>
      <c r="L1006"/>
      <c r="M1006" s="2"/>
      <c r="N1006" s="3"/>
      <c r="O1006"/>
      <c r="P1006"/>
      <c r="Q1006"/>
      <c r="R1006"/>
      <c r="S1006"/>
      <c r="T1006"/>
      <c r="U1006" s="1"/>
      <c r="V1006"/>
      <c r="W1006" s="1"/>
      <c r="X1006"/>
      <c r="Y1006"/>
      <c r="Z1006" s="1"/>
      <c r="AA1006" s="1"/>
      <c r="AB1006" s="1"/>
      <c r="AC1006" s="1"/>
      <c r="AD1006"/>
    </row>
    <row r="1007" spans="1:30" x14ac:dyDescent="0.25">
      <c r="A1007" s="1"/>
      <c r="B1007" s="1"/>
      <c r="C1007" s="1"/>
      <c r="D1007"/>
      <c r="E1007" s="1"/>
      <c r="F1007" s="1"/>
      <c r="G1007"/>
      <c r="H1007"/>
      <c r="I1007" s="1"/>
      <c r="J1007"/>
      <c r="K1007"/>
      <c r="L1007"/>
      <c r="M1007" s="2"/>
      <c r="N1007" s="3"/>
      <c r="O1007"/>
      <c r="P1007"/>
      <c r="Q1007"/>
      <c r="R1007"/>
      <c r="S1007"/>
      <c r="T1007"/>
      <c r="U1007" s="1"/>
      <c r="V1007"/>
      <c r="W1007" s="1"/>
      <c r="X1007"/>
      <c r="Y1007"/>
      <c r="Z1007" s="1"/>
      <c r="AA1007" s="1"/>
      <c r="AB1007" s="1"/>
      <c r="AC1007" s="1"/>
      <c r="AD1007"/>
    </row>
    <row r="1008" spans="1:30" x14ac:dyDescent="0.25">
      <c r="A1008" s="1"/>
      <c r="B1008" s="1"/>
      <c r="C1008" s="1"/>
      <c r="D1008"/>
      <c r="E1008" s="1"/>
      <c r="F1008" s="1"/>
      <c r="G1008"/>
      <c r="H1008"/>
      <c r="I1008" s="1"/>
      <c r="J1008"/>
      <c r="K1008"/>
      <c r="L1008"/>
      <c r="M1008" s="2"/>
      <c r="N1008" s="3"/>
      <c r="O1008"/>
      <c r="P1008"/>
      <c r="Q1008"/>
      <c r="R1008"/>
      <c r="S1008"/>
      <c r="T1008"/>
      <c r="U1008" s="1"/>
      <c r="V1008"/>
      <c r="W1008" s="1"/>
      <c r="X1008"/>
      <c r="Y1008"/>
      <c r="Z1008" s="1"/>
      <c r="AA1008" s="1"/>
      <c r="AB1008" s="1"/>
      <c r="AC1008" s="1"/>
      <c r="AD1008"/>
    </row>
    <row r="1009" spans="1:30" x14ac:dyDescent="0.25">
      <c r="A1009" s="1"/>
      <c r="B1009" s="1"/>
      <c r="C1009" s="1"/>
      <c r="D1009"/>
      <c r="E1009" s="1"/>
      <c r="F1009" s="1"/>
      <c r="G1009"/>
      <c r="H1009"/>
      <c r="I1009" s="1"/>
      <c r="J1009"/>
      <c r="K1009"/>
      <c r="L1009"/>
      <c r="M1009" s="2"/>
      <c r="N1009" s="3"/>
      <c r="O1009"/>
      <c r="P1009"/>
      <c r="Q1009"/>
      <c r="R1009"/>
      <c r="S1009"/>
      <c r="T1009"/>
      <c r="U1009" s="1"/>
      <c r="V1009"/>
      <c r="W1009" s="1"/>
      <c r="X1009"/>
      <c r="Y1009"/>
      <c r="Z1009" s="1"/>
      <c r="AA1009" s="1"/>
      <c r="AB1009" s="1"/>
      <c r="AC1009" s="1"/>
      <c r="AD1009"/>
    </row>
    <row r="1010" spans="1:30" x14ac:dyDescent="0.25">
      <c r="A1010" s="1"/>
      <c r="B1010" s="1"/>
      <c r="C1010" s="1"/>
      <c r="D1010"/>
      <c r="E1010" s="1"/>
      <c r="F1010" s="1"/>
      <c r="G1010"/>
      <c r="H1010"/>
      <c r="I1010" s="1"/>
      <c r="J1010"/>
      <c r="K1010"/>
      <c r="L1010"/>
      <c r="M1010" s="2"/>
      <c r="N1010" s="3"/>
      <c r="O1010"/>
      <c r="P1010"/>
      <c r="Q1010"/>
      <c r="R1010"/>
      <c r="S1010"/>
      <c r="T1010"/>
      <c r="U1010" s="1"/>
      <c r="V1010"/>
      <c r="W1010" s="1"/>
      <c r="X1010"/>
      <c r="Y1010"/>
      <c r="Z1010" s="1"/>
      <c r="AA1010" s="1"/>
      <c r="AB1010" s="1"/>
      <c r="AC1010" s="1"/>
      <c r="AD1010"/>
    </row>
    <row r="1011" spans="1:30" x14ac:dyDescent="0.25">
      <c r="A1011" s="1"/>
      <c r="B1011" s="1"/>
      <c r="C1011" s="1"/>
      <c r="D1011"/>
      <c r="E1011" s="1"/>
      <c r="F1011" s="1"/>
      <c r="G1011"/>
      <c r="H1011"/>
      <c r="I1011" s="1"/>
      <c r="J1011"/>
      <c r="K1011"/>
      <c r="L1011"/>
      <c r="M1011" s="2"/>
      <c r="N1011" s="3"/>
      <c r="O1011"/>
      <c r="P1011"/>
      <c r="Q1011"/>
      <c r="R1011"/>
      <c r="S1011"/>
      <c r="T1011"/>
      <c r="U1011" s="1"/>
      <c r="V1011"/>
      <c r="W1011" s="1"/>
      <c r="X1011"/>
      <c r="Y1011"/>
      <c r="Z1011" s="1"/>
      <c r="AA1011" s="1"/>
      <c r="AB1011" s="1"/>
      <c r="AC1011" s="1"/>
      <c r="AD1011"/>
    </row>
    <row r="1012" spans="1:30" x14ac:dyDescent="0.25">
      <c r="A1012" s="1"/>
      <c r="B1012" s="1"/>
      <c r="C1012" s="1"/>
      <c r="D1012"/>
      <c r="E1012" s="1"/>
      <c r="F1012" s="1"/>
      <c r="G1012"/>
      <c r="H1012"/>
      <c r="I1012" s="1"/>
      <c r="J1012"/>
      <c r="K1012"/>
      <c r="L1012"/>
      <c r="M1012" s="2"/>
      <c r="N1012" s="3"/>
      <c r="O1012"/>
      <c r="P1012"/>
      <c r="Q1012"/>
      <c r="R1012"/>
      <c r="S1012"/>
      <c r="T1012"/>
      <c r="U1012" s="1"/>
      <c r="V1012"/>
      <c r="W1012" s="1"/>
      <c r="X1012"/>
      <c r="Y1012"/>
      <c r="Z1012" s="1"/>
      <c r="AA1012" s="1"/>
      <c r="AB1012" s="1"/>
      <c r="AC1012" s="1"/>
      <c r="AD1012"/>
    </row>
    <row r="1013" spans="1:30" x14ac:dyDescent="0.25">
      <c r="A1013" s="1"/>
      <c r="B1013" s="1"/>
      <c r="C1013" s="1"/>
      <c r="D1013"/>
      <c r="E1013" s="1"/>
      <c r="F1013" s="1"/>
      <c r="G1013"/>
      <c r="H1013"/>
      <c r="I1013" s="1"/>
      <c r="J1013"/>
      <c r="K1013"/>
      <c r="L1013"/>
      <c r="M1013" s="2"/>
      <c r="N1013" s="3"/>
      <c r="O1013"/>
      <c r="P1013"/>
      <c r="Q1013"/>
      <c r="R1013"/>
      <c r="S1013"/>
      <c r="T1013"/>
      <c r="U1013" s="1"/>
      <c r="V1013"/>
      <c r="W1013" s="1"/>
      <c r="X1013"/>
      <c r="Y1013"/>
      <c r="Z1013" s="1"/>
      <c r="AA1013" s="1"/>
      <c r="AB1013" s="1"/>
      <c r="AC1013" s="1"/>
      <c r="AD1013"/>
    </row>
    <row r="1014" spans="1:30" x14ac:dyDescent="0.25">
      <c r="A1014" s="1"/>
      <c r="B1014" s="1"/>
      <c r="C1014" s="1"/>
      <c r="D1014"/>
      <c r="E1014" s="1"/>
      <c r="F1014" s="1"/>
      <c r="G1014"/>
      <c r="H1014"/>
      <c r="I1014" s="1"/>
      <c r="J1014"/>
      <c r="K1014"/>
      <c r="L1014"/>
      <c r="M1014" s="2"/>
      <c r="N1014" s="3"/>
      <c r="O1014"/>
      <c r="P1014"/>
      <c r="Q1014"/>
      <c r="R1014"/>
      <c r="S1014"/>
      <c r="T1014"/>
      <c r="U1014" s="1"/>
      <c r="V1014"/>
      <c r="W1014" s="1"/>
      <c r="X1014"/>
      <c r="Y1014"/>
      <c r="Z1014" s="1"/>
      <c r="AA1014" s="1"/>
      <c r="AB1014" s="1"/>
      <c r="AC1014" s="1"/>
      <c r="AD1014"/>
    </row>
    <row r="1015" spans="1:30" x14ac:dyDescent="0.25">
      <c r="A1015" s="1"/>
      <c r="B1015" s="1"/>
      <c r="C1015" s="1"/>
      <c r="D1015"/>
      <c r="E1015" s="1"/>
      <c r="F1015" s="1"/>
      <c r="G1015"/>
      <c r="H1015"/>
      <c r="I1015" s="1"/>
      <c r="J1015"/>
      <c r="K1015"/>
      <c r="L1015"/>
      <c r="M1015" s="2"/>
      <c r="N1015" s="3"/>
      <c r="O1015"/>
      <c r="P1015"/>
      <c r="Q1015"/>
      <c r="R1015"/>
      <c r="S1015"/>
      <c r="T1015"/>
      <c r="U1015" s="1"/>
      <c r="V1015"/>
      <c r="W1015" s="1"/>
      <c r="X1015"/>
      <c r="Y1015"/>
      <c r="Z1015" s="1"/>
      <c r="AA1015" s="1"/>
      <c r="AB1015" s="1"/>
      <c r="AC1015" s="1"/>
      <c r="AD1015"/>
    </row>
    <row r="1016" spans="1:30" x14ac:dyDescent="0.25">
      <c r="A1016" s="1"/>
      <c r="B1016" s="1"/>
      <c r="C1016" s="1"/>
      <c r="D1016"/>
      <c r="E1016" s="1"/>
      <c r="F1016" s="1"/>
      <c r="G1016"/>
      <c r="H1016"/>
      <c r="I1016" s="1"/>
      <c r="J1016"/>
      <c r="K1016"/>
      <c r="L1016"/>
      <c r="M1016" s="2"/>
      <c r="N1016" s="3"/>
      <c r="O1016"/>
      <c r="P1016"/>
      <c r="Q1016"/>
      <c r="R1016"/>
      <c r="S1016"/>
      <c r="T1016"/>
      <c r="U1016" s="1"/>
      <c r="V1016"/>
      <c r="W1016" s="1"/>
      <c r="X1016"/>
      <c r="Y1016"/>
      <c r="Z1016" s="1"/>
      <c r="AA1016" s="1"/>
      <c r="AB1016" s="1"/>
      <c r="AC1016" s="1"/>
      <c r="AD1016"/>
    </row>
    <row r="1017" spans="1:30" x14ac:dyDescent="0.25">
      <c r="A1017" s="1"/>
      <c r="B1017" s="1"/>
      <c r="C1017" s="1"/>
      <c r="D1017"/>
      <c r="E1017" s="1"/>
      <c r="F1017" s="1"/>
      <c r="G1017"/>
      <c r="H1017"/>
      <c r="I1017" s="1"/>
      <c r="J1017"/>
      <c r="K1017"/>
      <c r="L1017"/>
      <c r="M1017" s="2"/>
      <c r="N1017" s="3"/>
      <c r="O1017"/>
      <c r="P1017"/>
      <c r="Q1017"/>
      <c r="R1017"/>
      <c r="S1017"/>
      <c r="T1017"/>
      <c r="U1017" s="1"/>
      <c r="V1017"/>
      <c r="W1017" s="1"/>
      <c r="X1017"/>
      <c r="Y1017"/>
      <c r="Z1017" s="1"/>
      <c r="AA1017" s="1"/>
      <c r="AB1017" s="1"/>
      <c r="AC1017" s="1"/>
      <c r="AD1017"/>
    </row>
    <row r="1018" spans="1:30" x14ac:dyDescent="0.25">
      <c r="A1018" s="1"/>
      <c r="B1018" s="1"/>
      <c r="C1018" s="1"/>
      <c r="D1018"/>
      <c r="E1018" s="1"/>
      <c r="F1018" s="1"/>
      <c r="G1018"/>
      <c r="H1018"/>
      <c r="I1018" s="1"/>
      <c r="J1018"/>
      <c r="K1018"/>
      <c r="L1018"/>
      <c r="M1018" s="2"/>
      <c r="N1018" s="3"/>
      <c r="O1018"/>
      <c r="P1018"/>
      <c r="Q1018"/>
      <c r="R1018"/>
      <c r="S1018"/>
      <c r="T1018"/>
      <c r="U1018" s="1"/>
      <c r="V1018"/>
      <c r="W1018" s="1"/>
      <c r="X1018"/>
      <c r="Y1018"/>
      <c r="Z1018" s="1"/>
      <c r="AA1018" s="1"/>
      <c r="AB1018" s="1"/>
      <c r="AC1018" s="1"/>
      <c r="AD1018"/>
    </row>
    <row r="1019" spans="1:30" x14ac:dyDescent="0.25">
      <c r="A1019" s="1"/>
      <c r="B1019" s="1"/>
      <c r="C1019" s="1"/>
      <c r="D1019"/>
      <c r="E1019" s="1"/>
      <c r="F1019" s="1"/>
      <c r="G1019"/>
      <c r="H1019"/>
      <c r="I1019" s="1"/>
      <c r="J1019"/>
      <c r="K1019"/>
      <c r="L1019"/>
      <c r="M1019" s="2"/>
      <c r="N1019" s="3"/>
      <c r="O1019"/>
      <c r="P1019"/>
      <c r="Q1019"/>
      <c r="R1019"/>
      <c r="S1019"/>
      <c r="T1019"/>
      <c r="U1019" s="1"/>
      <c r="V1019"/>
      <c r="W1019" s="1"/>
      <c r="X1019"/>
      <c r="Y1019"/>
      <c r="Z1019" s="1"/>
      <c r="AA1019" s="1"/>
      <c r="AB1019" s="1"/>
      <c r="AC1019" s="1"/>
      <c r="AD1019"/>
    </row>
    <row r="1020" spans="1:30" x14ac:dyDescent="0.25">
      <c r="A1020" s="1"/>
      <c r="B1020" s="1"/>
      <c r="C1020" s="1"/>
      <c r="D1020"/>
      <c r="E1020" s="1"/>
      <c r="F1020" s="1"/>
      <c r="G1020"/>
      <c r="H1020"/>
      <c r="I1020" s="1"/>
      <c r="J1020"/>
      <c r="K1020"/>
      <c r="L1020"/>
      <c r="M1020" s="2"/>
      <c r="N1020" s="3"/>
      <c r="O1020"/>
      <c r="P1020"/>
      <c r="Q1020"/>
      <c r="R1020"/>
      <c r="S1020"/>
      <c r="T1020"/>
      <c r="U1020" s="1"/>
      <c r="V1020"/>
      <c r="W1020" s="1"/>
      <c r="X1020"/>
      <c r="Y1020"/>
      <c r="Z1020" s="1"/>
      <c r="AA1020" s="1"/>
      <c r="AB1020" s="1"/>
      <c r="AC1020" s="1"/>
      <c r="AD1020"/>
    </row>
    <row r="1021" spans="1:30" x14ac:dyDescent="0.25">
      <c r="A1021" s="1"/>
      <c r="B1021" s="1"/>
      <c r="C1021" s="1"/>
      <c r="D1021"/>
      <c r="E1021" s="1"/>
      <c r="F1021" s="1"/>
      <c r="G1021"/>
      <c r="H1021"/>
      <c r="I1021" s="1"/>
      <c r="J1021"/>
      <c r="K1021"/>
      <c r="L1021"/>
      <c r="M1021" s="2"/>
      <c r="N1021" s="3"/>
      <c r="O1021"/>
      <c r="P1021"/>
      <c r="Q1021"/>
      <c r="R1021"/>
      <c r="S1021"/>
      <c r="T1021"/>
      <c r="U1021" s="1"/>
      <c r="V1021"/>
      <c r="W1021" s="1"/>
      <c r="X1021"/>
      <c r="Y1021"/>
      <c r="Z1021" s="1"/>
      <c r="AA1021" s="1"/>
      <c r="AB1021" s="1"/>
      <c r="AC1021" s="1"/>
      <c r="AD1021"/>
    </row>
    <row r="1022" spans="1:30" x14ac:dyDescent="0.25">
      <c r="A1022" s="1"/>
      <c r="B1022" s="1"/>
      <c r="C1022" s="1"/>
      <c r="D1022"/>
      <c r="E1022" s="1"/>
      <c r="F1022" s="1"/>
      <c r="G1022"/>
      <c r="H1022"/>
      <c r="I1022" s="1"/>
      <c r="J1022"/>
      <c r="K1022"/>
      <c r="L1022"/>
      <c r="M1022" s="2"/>
      <c r="N1022" s="3"/>
      <c r="O1022"/>
      <c r="P1022"/>
      <c r="Q1022"/>
      <c r="R1022"/>
      <c r="S1022"/>
      <c r="T1022"/>
      <c r="U1022" s="1"/>
      <c r="V1022"/>
      <c r="W1022" s="1"/>
      <c r="X1022"/>
      <c r="Y1022"/>
      <c r="Z1022" s="1"/>
      <c r="AA1022" s="1"/>
      <c r="AB1022" s="1"/>
      <c r="AC1022" s="1"/>
      <c r="AD1022"/>
    </row>
    <row r="1023" spans="1:30" x14ac:dyDescent="0.25">
      <c r="A1023" s="1"/>
      <c r="B1023" s="1"/>
      <c r="C1023" s="1"/>
      <c r="D1023"/>
      <c r="E1023" s="1"/>
      <c r="F1023" s="1"/>
      <c r="G1023"/>
      <c r="H1023"/>
      <c r="I1023" s="1"/>
      <c r="J1023"/>
      <c r="K1023"/>
      <c r="L1023"/>
      <c r="M1023" s="2"/>
      <c r="N1023" s="3"/>
      <c r="O1023"/>
      <c r="P1023"/>
      <c r="Q1023"/>
      <c r="R1023"/>
      <c r="S1023"/>
      <c r="T1023"/>
      <c r="U1023" s="1"/>
      <c r="V1023"/>
      <c r="W1023" s="1"/>
      <c r="X1023"/>
      <c r="Y1023"/>
      <c r="Z1023" s="1"/>
      <c r="AA1023" s="1"/>
      <c r="AB1023" s="1"/>
      <c r="AC1023" s="1"/>
      <c r="AD1023"/>
    </row>
    <row r="1024" spans="1:30" x14ac:dyDescent="0.25">
      <c r="A1024" s="1"/>
      <c r="B1024" s="1"/>
      <c r="C1024" s="1"/>
      <c r="D1024"/>
      <c r="E1024" s="1"/>
      <c r="F1024" s="1"/>
      <c r="G1024"/>
      <c r="H1024"/>
      <c r="I1024" s="1"/>
      <c r="J1024"/>
      <c r="K1024"/>
      <c r="L1024"/>
      <c r="M1024" s="2"/>
      <c r="N1024" s="3"/>
      <c r="O1024"/>
      <c r="P1024"/>
      <c r="Q1024"/>
      <c r="R1024"/>
      <c r="S1024"/>
      <c r="T1024"/>
      <c r="U1024" s="1"/>
      <c r="V1024"/>
      <c r="W1024" s="1"/>
      <c r="X1024"/>
      <c r="Y1024"/>
      <c r="Z1024" s="1"/>
      <c r="AA1024" s="1"/>
      <c r="AB1024" s="1"/>
      <c r="AC1024" s="1"/>
      <c r="AD1024"/>
    </row>
    <row r="1025" spans="1:30" x14ac:dyDescent="0.25">
      <c r="A1025" s="1"/>
      <c r="B1025" s="1"/>
      <c r="C1025" s="1"/>
      <c r="D1025"/>
      <c r="E1025" s="1"/>
      <c r="F1025" s="1"/>
      <c r="G1025"/>
      <c r="H1025"/>
      <c r="I1025" s="1"/>
      <c r="J1025"/>
      <c r="K1025"/>
      <c r="L1025"/>
      <c r="M1025" s="2"/>
      <c r="N1025" s="3"/>
      <c r="O1025"/>
      <c r="P1025"/>
      <c r="Q1025"/>
      <c r="R1025"/>
      <c r="S1025"/>
      <c r="T1025"/>
      <c r="U1025" s="1"/>
      <c r="V1025"/>
      <c r="W1025" s="1"/>
      <c r="X1025"/>
      <c r="Y1025"/>
      <c r="Z1025" s="1"/>
      <c r="AA1025" s="1"/>
      <c r="AB1025" s="1"/>
      <c r="AC1025" s="1"/>
      <c r="AD1025"/>
    </row>
    <row r="1026" spans="1:30" x14ac:dyDescent="0.25">
      <c r="A1026" s="1"/>
      <c r="B1026" s="1"/>
      <c r="C1026" s="1"/>
      <c r="D1026"/>
      <c r="E1026" s="1"/>
      <c r="F1026" s="1"/>
      <c r="G1026"/>
      <c r="H1026"/>
      <c r="I1026" s="1"/>
      <c r="J1026"/>
      <c r="K1026"/>
      <c r="L1026"/>
      <c r="M1026" s="2"/>
      <c r="N1026" s="3"/>
      <c r="O1026"/>
      <c r="P1026"/>
      <c r="Q1026"/>
      <c r="R1026"/>
      <c r="S1026"/>
      <c r="T1026"/>
      <c r="U1026" s="1"/>
      <c r="V1026"/>
      <c r="W1026" s="1"/>
      <c r="X1026"/>
      <c r="Y1026"/>
      <c r="Z1026" s="1"/>
      <c r="AA1026" s="1"/>
      <c r="AB1026" s="1"/>
      <c r="AC1026" s="1"/>
      <c r="AD1026"/>
    </row>
    <row r="1027" spans="1:30" x14ac:dyDescent="0.25">
      <c r="A1027" s="1"/>
      <c r="B1027" s="1"/>
      <c r="C1027" s="1"/>
      <c r="D1027"/>
      <c r="E1027" s="1"/>
      <c r="F1027" s="1"/>
      <c r="G1027"/>
      <c r="H1027"/>
      <c r="I1027" s="1"/>
      <c r="J1027"/>
      <c r="K1027"/>
      <c r="L1027"/>
      <c r="M1027" s="2"/>
      <c r="N1027" s="3"/>
      <c r="O1027"/>
      <c r="P1027"/>
      <c r="Q1027"/>
      <c r="R1027"/>
      <c r="S1027"/>
      <c r="T1027"/>
      <c r="U1027" s="1"/>
      <c r="V1027"/>
      <c r="W1027" s="1"/>
      <c r="X1027"/>
      <c r="Y1027"/>
      <c r="Z1027" s="1"/>
      <c r="AA1027" s="1"/>
      <c r="AB1027" s="1"/>
      <c r="AC1027" s="1"/>
      <c r="AD1027"/>
    </row>
    <row r="1028" spans="1:30" x14ac:dyDescent="0.25">
      <c r="A1028" s="1"/>
      <c r="B1028" s="1"/>
      <c r="C1028" s="1"/>
      <c r="D1028"/>
      <c r="E1028" s="1"/>
      <c r="F1028" s="1"/>
      <c r="G1028"/>
      <c r="H1028"/>
      <c r="I1028" s="1"/>
      <c r="J1028"/>
      <c r="K1028"/>
      <c r="L1028"/>
      <c r="M1028" s="2"/>
      <c r="N1028" s="3"/>
      <c r="O1028"/>
      <c r="P1028"/>
      <c r="Q1028"/>
      <c r="R1028"/>
      <c r="S1028"/>
      <c r="T1028"/>
      <c r="U1028" s="1"/>
      <c r="V1028"/>
      <c r="W1028" s="1"/>
      <c r="X1028"/>
      <c r="Y1028"/>
      <c r="Z1028" s="1"/>
      <c r="AA1028" s="1"/>
      <c r="AB1028" s="1"/>
      <c r="AC1028" s="1"/>
      <c r="AD1028"/>
    </row>
    <row r="1029" spans="1:30" x14ac:dyDescent="0.25">
      <c r="A1029" s="1"/>
      <c r="B1029" s="1"/>
      <c r="C1029" s="1"/>
      <c r="D1029"/>
      <c r="E1029" s="1"/>
      <c r="F1029" s="1"/>
      <c r="G1029"/>
      <c r="H1029"/>
      <c r="I1029" s="1"/>
      <c r="J1029"/>
      <c r="K1029"/>
      <c r="L1029"/>
      <c r="M1029" s="2"/>
      <c r="N1029" s="3"/>
      <c r="O1029"/>
      <c r="P1029"/>
      <c r="Q1029"/>
      <c r="R1029"/>
      <c r="S1029"/>
      <c r="T1029"/>
      <c r="U1029" s="1"/>
      <c r="V1029"/>
      <c r="W1029" s="1"/>
      <c r="X1029"/>
      <c r="Y1029"/>
      <c r="Z1029" s="1"/>
      <c r="AA1029" s="1"/>
      <c r="AB1029" s="1"/>
      <c r="AC1029" s="1"/>
      <c r="AD1029"/>
    </row>
    <row r="1030" spans="1:30" x14ac:dyDescent="0.25">
      <c r="A1030" s="1"/>
      <c r="B1030" s="1"/>
      <c r="C1030" s="1"/>
      <c r="D1030"/>
      <c r="E1030" s="1"/>
      <c r="F1030" s="1"/>
      <c r="G1030"/>
      <c r="H1030"/>
      <c r="I1030" s="1"/>
      <c r="J1030"/>
      <c r="K1030"/>
      <c r="L1030"/>
      <c r="M1030" s="2"/>
      <c r="N1030" s="3"/>
      <c r="O1030"/>
      <c r="P1030"/>
      <c r="Q1030"/>
      <c r="R1030"/>
      <c r="S1030"/>
      <c r="T1030"/>
      <c r="U1030" s="1"/>
      <c r="V1030"/>
      <c r="W1030" s="1"/>
      <c r="X1030"/>
      <c r="Y1030"/>
      <c r="Z1030" s="1"/>
      <c r="AA1030" s="1"/>
      <c r="AB1030" s="1"/>
      <c r="AC1030" s="1"/>
      <c r="AD1030"/>
    </row>
    <row r="1031" spans="1:30" x14ac:dyDescent="0.25">
      <c r="A1031" s="1"/>
      <c r="B1031" s="1"/>
      <c r="C1031" s="1"/>
      <c r="D1031"/>
      <c r="E1031" s="1"/>
      <c r="F1031" s="1"/>
      <c r="G1031"/>
      <c r="H1031"/>
      <c r="I1031" s="1"/>
      <c r="J1031"/>
      <c r="K1031"/>
      <c r="L1031"/>
      <c r="M1031" s="2"/>
      <c r="N1031" s="3"/>
      <c r="O1031"/>
      <c r="P1031"/>
      <c r="Q1031"/>
      <c r="R1031"/>
      <c r="S1031"/>
      <c r="T1031"/>
      <c r="U1031" s="1"/>
      <c r="V1031"/>
      <c r="W1031" s="1"/>
      <c r="X1031"/>
      <c r="Y1031"/>
      <c r="Z1031" s="1"/>
      <c r="AA1031" s="1"/>
      <c r="AB1031" s="1"/>
      <c r="AC1031" s="1"/>
      <c r="AD1031"/>
    </row>
    <row r="1032" spans="1:30" x14ac:dyDescent="0.25">
      <c r="A1032" s="1"/>
      <c r="B1032" s="1"/>
      <c r="C1032" s="1"/>
      <c r="D1032"/>
      <c r="E1032" s="1"/>
      <c r="F1032" s="1"/>
      <c r="G1032"/>
      <c r="H1032"/>
      <c r="I1032" s="1"/>
      <c r="J1032"/>
      <c r="K1032"/>
      <c r="L1032"/>
      <c r="M1032" s="2"/>
      <c r="N1032" s="3"/>
      <c r="O1032"/>
      <c r="P1032"/>
      <c r="Q1032"/>
      <c r="R1032"/>
      <c r="S1032"/>
      <c r="T1032"/>
      <c r="U1032" s="1"/>
      <c r="V1032"/>
      <c r="W1032" s="1"/>
      <c r="X1032"/>
      <c r="Y1032"/>
      <c r="Z1032" s="1"/>
      <c r="AA1032" s="1"/>
      <c r="AB1032" s="1"/>
      <c r="AC1032" s="1"/>
      <c r="AD1032"/>
    </row>
    <row r="1033" spans="1:30" x14ac:dyDescent="0.25">
      <c r="A1033" s="1"/>
      <c r="B1033" s="1"/>
      <c r="C1033" s="1"/>
      <c r="D1033"/>
      <c r="E1033" s="1"/>
      <c r="F1033" s="1"/>
      <c r="G1033"/>
      <c r="H1033"/>
      <c r="I1033" s="1"/>
      <c r="J1033"/>
      <c r="K1033"/>
      <c r="L1033"/>
      <c r="M1033" s="2"/>
      <c r="N1033" s="3"/>
      <c r="O1033"/>
      <c r="P1033"/>
      <c r="Q1033"/>
      <c r="R1033"/>
      <c r="S1033"/>
      <c r="T1033"/>
      <c r="U1033" s="1"/>
      <c r="V1033"/>
      <c r="W1033" s="1"/>
      <c r="X1033"/>
      <c r="Y1033"/>
      <c r="Z1033" s="1"/>
      <c r="AA1033" s="1"/>
      <c r="AB1033" s="1"/>
      <c r="AC1033" s="1"/>
      <c r="AD1033"/>
    </row>
    <row r="1034" spans="1:30" x14ac:dyDescent="0.25">
      <c r="A1034" s="1"/>
      <c r="B1034" s="1"/>
      <c r="C1034" s="1"/>
      <c r="D1034"/>
      <c r="E1034" s="1"/>
      <c r="F1034" s="1"/>
      <c r="G1034"/>
      <c r="H1034"/>
      <c r="I1034" s="1"/>
      <c r="J1034"/>
      <c r="K1034"/>
      <c r="L1034"/>
      <c r="M1034" s="2"/>
      <c r="N1034" s="3"/>
      <c r="O1034"/>
      <c r="P1034"/>
      <c r="Q1034"/>
      <c r="R1034"/>
      <c r="S1034"/>
      <c r="T1034"/>
      <c r="U1034" s="1"/>
      <c r="V1034"/>
      <c r="W1034" s="1"/>
      <c r="X1034"/>
      <c r="Y1034"/>
      <c r="Z1034" s="1"/>
      <c r="AA1034" s="1"/>
      <c r="AB1034" s="1"/>
      <c r="AC1034" s="1"/>
      <c r="AD1034"/>
    </row>
    <row r="1035" spans="1:30" x14ac:dyDescent="0.25">
      <c r="A1035" s="1"/>
      <c r="B1035" s="1"/>
      <c r="C1035" s="1"/>
      <c r="D1035"/>
      <c r="E1035" s="1"/>
      <c r="F1035" s="1"/>
      <c r="G1035"/>
      <c r="H1035"/>
      <c r="I1035" s="1"/>
      <c r="J1035"/>
      <c r="K1035"/>
      <c r="L1035"/>
      <c r="M1035" s="2"/>
      <c r="N1035" s="3"/>
      <c r="O1035"/>
      <c r="P1035"/>
      <c r="Q1035"/>
      <c r="R1035"/>
      <c r="S1035"/>
      <c r="T1035"/>
      <c r="U1035" s="1"/>
      <c r="V1035"/>
      <c r="W1035" s="1"/>
      <c r="X1035"/>
      <c r="Y1035"/>
      <c r="Z1035" s="1"/>
      <c r="AA1035" s="1"/>
      <c r="AB1035" s="1"/>
      <c r="AC1035" s="1"/>
      <c r="AD1035"/>
    </row>
    <row r="1036" spans="1:30" x14ac:dyDescent="0.25">
      <c r="A1036" s="1"/>
      <c r="B1036" s="1"/>
      <c r="C1036" s="1"/>
      <c r="D1036"/>
      <c r="E1036" s="1"/>
      <c r="F1036" s="1"/>
      <c r="G1036"/>
      <c r="H1036"/>
      <c r="I1036" s="1"/>
      <c r="J1036"/>
      <c r="K1036"/>
      <c r="L1036"/>
      <c r="M1036" s="2"/>
      <c r="N1036" s="3"/>
      <c r="O1036"/>
      <c r="P1036"/>
      <c r="Q1036"/>
      <c r="R1036"/>
      <c r="S1036"/>
      <c r="T1036"/>
      <c r="U1036" s="1"/>
      <c r="V1036"/>
      <c r="W1036" s="1"/>
      <c r="X1036"/>
      <c r="Y1036"/>
      <c r="Z1036" s="1"/>
      <c r="AA1036" s="1"/>
      <c r="AB1036" s="1"/>
      <c r="AC1036" s="1"/>
      <c r="AD1036"/>
    </row>
    <row r="1037" spans="1:30" x14ac:dyDescent="0.25">
      <c r="A1037" s="1"/>
      <c r="B1037" s="1"/>
      <c r="C1037" s="1"/>
      <c r="D1037"/>
      <c r="E1037" s="1"/>
      <c r="F1037" s="1"/>
      <c r="G1037"/>
      <c r="H1037"/>
      <c r="I1037" s="1"/>
      <c r="J1037"/>
      <c r="K1037"/>
      <c r="L1037"/>
      <c r="M1037" s="2"/>
      <c r="N1037" s="3"/>
      <c r="O1037"/>
      <c r="P1037"/>
      <c r="Q1037"/>
      <c r="R1037"/>
      <c r="S1037"/>
      <c r="T1037"/>
      <c r="U1037" s="1"/>
      <c r="V1037"/>
      <c r="W1037" s="1"/>
      <c r="X1037"/>
      <c r="Y1037"/>
      <c r="Z1037" s="1"/>
      <c r="AA1037" s="1"/>
      <c r="AB1037" s="1"/>
      <c r="AC1037" s="1"/>
      <c r="AD1037"/>
    </row>
    <row r="1038" spans="1:30" x14ac:dyDescent="0.25">
      <c r="A1038" s="1"/>
      <c r="B1038" s="1"/>
      <c r="C1038" s="1"/>
      <c r="D1038"/>
      <c r="E1038" s="1"/>
      <c r="F1038" s="1"/>
      <c r="G1038"/>
      <c r="H1038"/>
      <c r="I1038" s="1"/>
      <c r="J1038"/>
      <c r="K1038"/>
      <c r="L1038"/>
      <c r="M1038" s="2"/>
      <c r="N1038" s="3"/>
      <c r="O1038"/>
      <c r="P1038"/>
      <c r="Q1038"/>
      <c r="R1038"/>
      <c r="S1038"/>
      <c r="T1038"/>
      <c r="U1038" s="1"/>
      <c r="V1038"/>
      <c r="W1038" s="1"/>
      <c r="X1038"/>
      <c r="Y1038"/>
      <c r="Z1038" s="1"/>
      <c r="AA1038" s="1"/>
      <c r="AB1038" s="1"/>
      <c r="AC1038" s="1"/>
      <c r="AD1038"/>
    </row>
    <row r="1039" spans="1:30" x14ac:dyDescent="0.25">
      <c r="A1039" s="1"/>
      <c r="B1039" s="1"/>
      <c r="C1039" s="1"/>
      <c r="D1039"/>
      <c r="E1039" s="1"/>
      <c r="F1039" s="1"/>
      <c r="G1039"/>
      <c r="H1039"/>
      <c r="I1039" s="1"/>
      <c r="J1039"/>
      <c r="K1039"/>
      <c r="L1039"/>
      <c r="M1039" s="2"/>
      <c r="N1039" s="3"/>
      <c r="O1039"/>
      <c r="P1039"/>
      <c r="Q1039"/>
      <c r="R1039"/>
      <c r="S1039"/>
      <c r="T1039"/>
      <c r="U1039" s="1"/>
      <c r="V1039"/>
      <c r="W1039" s="1"/>
      <c r="X1039"/>
      <c r="Y1039"/>
      <c r="Z1039" s="1"/>
      <c r="AA1039" s="1"/>
      <c r="AB1039" s="1"/>
      <c r="AC1039" s="1"/>
      <c r="AD1039"/>
    </row>
    <row r="1040" spans="1:30" x14ac:dyDescent="0.25">
      <c r="A1040" s="1"/>
      <c r="B1040" s="1"/>
      <c r="C1040" s="1"/>
      <c r="D1040"/>
      <c r="E1040" s="1"/>
      <c r="F1040" s="1"/>
      <c r="G1040"/>
      <c r="H1040"/>
      <c r="I1040" s="1"/>
      <c r="J1040"/>
      <c r="K1040"/>
      <c r="L1040"/>
      <c r="M1040" s="2"/>
      <c r="N1040" s="3"/>
      <c r="O1040"/>
      <c r="P1040"/>
      <c r="Q1040"/>
      <c r="R1040"/>
      <c r="S1040"/>
      <c r="T1040"/>
      <c r="U1040" s="1"/>
      <c r="V1040"/>
      <c r="W1040" s="1"/>
      <c r="X1040"/>
      <c r="Y1040"/>
      <c r="Z1040" s="1"/>
      <c r="AA1040" s="1"/>
      <c r="AB1040" s="1"/>
      <c r="AC1040" s="1"/>
      <c r="AD1040"/>
    </row>
    <row r="1041" spans="1:30" x14ac:dyDescent="0.25">
      <c r="A1041" s="1"/>
      <c r="B1041" s="1"/>
      <c r="C1041" s="1"/>
      <c r="D1041"/>
      <c r="E1041" s="1"/>
      <c r="F1041" s="1"/>
      <c r="G1041"/>
      <c r="H1041"/>
      <c r="I1041" s="1"/>
      <c r="J1041"/>
      <c r="K1041"/>
      <c r="L1041"/>
      <c r="M1041" s="2"/>
      <c r="N1041" s="3"/>
      <c r="O1041"/>
      <c r="P1041"/>
      <c r="Q1041"/>
      <c r="R1041"/>
      <c r="S1041"/>
      <c r="T1041"/>
      <c r="U1041" s="1"/>
      <c r="V1041"/>
      <c r="W1041" s="1"/>
      <c r="X1041"/>
      <c r="Y1041"/>
      <c r="Z1041" s="1"/>
      <c r="AA1041" s="1"/>
      <c r="AB1041" s="1"/>
      <c r="AC1041" s="1"/>
      <c r="AD1041"/>
    </row>
    <row r="1042" spans="1:30" x14ac:dyDescent="0.25">
      <c r="A1042" s="1"/>
      <c r="B1042" s="1"/>
      <c r="C1042" s="1"/>
      <c r="D1042"/>
      <c r="E1042" s="1"/>
      <c r="F1042" s="1"/>
      <c r="G1042"/>
      <c r="H1042"/>
      <c r="I1042" s="1"/>
      <c r="J1042"/>
      <c r="K1042"/>
      <c r="L1042"/>
      <c r="M1042" s="2"/>
      <c r="N1042" s="3"/>
      <c r="O1042"/>
      <c r="P1042"/>
      <c r="Q1042"/>
      <c r="R1042"/>
      <c r="S1042"/>
      <c r="T1042"/>
      <c r="U1042" s="1"/>
      <c r="V1042"/>
      <c r="W1042" s="1"/>
      <c r="X1042"/>
      <c r="Y1042"/>
      <c r="Z1042" s="1"/>
      <c r="AA1042" s="1"/>
      <c r="AB1042" s="1"/>
      <c r="AC1042" s="1"/>
      <c r="AD1042"/>
    </row>
    <row r="1043" spans="1:30" x14ac:dyDescent="0.25">
      <c r="A1043" s="1"/>
      <c r="B1043" s="1"/>
      <c r="C1043" s="1"/>
      <c r="D1043"/>
      <c r="E1043" s="1"/>
      <c r="F1043" s="1"/>
      <c r="G1043"/>
      <c r="H1043"/>
      <c r="I1043" s="1"/>
      <c r="J1043"/>
      <c r="K1043"/>
      <c r="L1043"/>
      <c r="M1043" s="2"/>
      <c r="N1043" s="3"/>
      <c r="O1043"/>
      <c r="P1043"/>
      <c r="Q1043"/>
      <c r="R1043"/>
      <c r="S1043"/>
      <c r="T1043"/>
      <c r="U1043" s="1"/>
      <c r="V1043"/>
      <c r="W1043" s="1"/>
      <c r="X1043"/>
      <c r="Y1043"/>
      <c r="Z1043" s="1"/>
      <c r="AA1043" s="1"/>
      <c r="AB1043" s="1"/>
      <c r="AC1043" s="1"/>
      <c r="AD1043"/>
    </row>
    <row r="1044" spans="1:30" x14ac:dyDescent="0.25">
      <c r="A1044" s="1"/>
      <c r="B1044" s="1"/>
      <c r="C1044" s="1"/>
      <c r="D1044"/>
      <c r="E1044" s="1"/>
      <c r="F1044" s="1"/>
      <c r="G1044"/>
      <c r="H1044"/>
      <c r="I1044" s="1"/>
      <c r="J1044"/>
      <c r="K1044"/>
      <c r="L1044"/>
      <c r="M1044" s="2"/>
      <c r="N1044" s="3"/>
      <c r="O1044"/>
      <c r="P1044"/>
      <c r="Q1044"/>
      <c r="R1044"/>
      <c r="S1044"/>
      <c r="T1044"/>
      <c r="U1044" s="1"/>
      <c r="V1044"/>
      <c r="W1044" s="1"/>
      <c r="X1044"/>
      <c r="Y1044"/>
      <c r="Z1044" s="1"/>
      <c r="AA1044" s="1"/>
      <c r="AB1044" s="1"/>
      <c r="AC1044" s="1"/>
      <c r="AD1044"/>
    </row>
    <row r="1045" spans="1:30" x14ac:dyDescent="0.25">
      <c r="A1045" s="1"/>
      <c r="B1045" s="1"/>
      <c r="C1045" s="1"/>
      <c r="D1045"/>
      <c r="E1045" s="1"/>
      <c r="F1045" s="1"/>
      <c r="G1045"/>
      <c r="H1045"/>
      <c r="I1045" s="1"/>
      <c r="J1045"/>
      <c r="K1045"/>
      <c r="L1045"/>
      <c r="M1045" s="2"/>
      <c r="N1045" s="3"/>
      <c r="O1045"/>
      <c r="P1045"/>
      <c r="Q1045"/>
      <c r="R1045"/>
      <c r="S1045"/>
      <c r="T1045"/>
      <c r="U1045" s="1"/>
      <c r="V1045"/>
      <c r="W1045" s="1"/>
      <c r="X1045"/>
      <c r="Y1045"/>
      <c r="Z1045" s="1"/>
      <c r="AA1045" s="1"/>
      <c r="AB1045" s="1"/>
      <c r="AC1045" s="1"/>
      <c r="AD1045"/>
    </row>
    <row r="1046" spans="1:30" x14ac:dyDescent="0.25">
      <c r="A1046" s="1"/>
      <c r="B1046" s="1"/>
      <c r="C1046" s="1"/>
      <c r="D1046"/>
      <c r="E1046" s="1"/>
      <c r="F1046" s="1"/>
      <c r="G1046"/>
      <c r="H1046"/>
      <c r="I1046" s="1"/>
      <c r="J1046"/>
      <c r="K1046"/>
      <c r="L1046"/>
      <c r="M1046" s="2"/>
      <c r="N1046" s="3"/>
      <c r="O1046"/>
      <c r="P1046"/>
      <c r="Q1046"/>
      <c r="R1046"/>
      <c r="S1046"/>
      <c r="T1046"/>
      <c r="U1046" s="1"/>
      <c r="V1046"/>
      <c r="W1046" s="1"/>
      <c r="X1046"/>
      <c r="Y1046"/>
      <c r="Z1046" s="1"/>
      <c r="AA1046" s="1"/>
      <c r="AB1046" s="1"/>
      <c r="AC1046" s="1"/>
      <c r="AD1046"/>
    </row>
    <row r="1047" spans="1:30" x14ac:dyDescent="0.25">
      <c r="A1047" s="1"/>
      <c r="B1047" s="1"/>
      <c r="C1047" s="1"/>
      <c r="D1047"/>
      <c r="E1047" s="1"/>
      <c r="F1047" s="1"/>
      <c r="G1047"/>
      <c r="H1047"/>
      <c r="I1047" s="1"/>
      <c r="J1047"/>
      <c r="K1047"/>
      <c r="L1047"/>
      <c r="M1047" s="2"/>
      <c r="N1047" s="3"/>
      <c r="O1047"/>
      <c r="P1047"/>
      <c r="Q1047"/>
      <c r="R1047"/>
      <c r="S1047"/>
      <c r="T1047"/>
      <c r="U1047" s="1"/>
      <c r="V1047"/>
      <c r="W1047" s="1"/>
      <c r="X1047"/>
      <c r="Y1047"/>
      <c r="Z1047" s="1"/>
      <c r="AA1047" s="1"/>
      <c r="AB1047" s="1"/>
      <c r="AC1047" s="1"/>
      <c r="AD1047"/>
    </row>
    <row r="1048" spans="1:30" x14ac:dyDescent="0.25">
      <c r="A1048" s="1"/>
      <c r="B1048" s="1"/>
      <c r="C1048" s="1"/>
      <c r="D1048"/>
      <c r="E1048" s="1"/>
      <c r="F1048" s="1"/>
      <c r="G1048"/>
      <c r="H1048"/>
      <c r="I1048" s="1"/>
      <c r="J1048"/>
      <c r="K1048"/>
      <c r="L1048"/>
      <c r="M1048" s="2"/>
      <c r="N1048" s="3"/>
      <c r="O1048"/>
      <c r="P1048"/>
      <c r="Q1048"/>
      <c r="R1048"/>
      <c r="S1048"/>
      <c r="T1048"/>
      <c r="U1048" s="1"/>
      <c r="V1048"/>
      <c r="W1048" s="1"/>
      <c r="X1048"/>
      <c r="Y1048"/>
      <c r="Z1048" s="1"/>
      <c r="AA1048" s="1"/>
      <c r="AB1048" s="1"/>
      <c r="AC1048" s="1"/>
      <c r="AD1048"/>
    </row>
    <row r="1049" spans="1:30" x14ac:dyDescent="0.25">
      <c r="A1049" s="1"/>
      <c r="B1049" s="1"/>
      <c r="C1049" s="1"/>
      <c r="D1049"/>
      <c r="E1049" s="1"/>
      <c r="F1049" s="1"/>
      <c r="G1049"/>
      <c r="H1049"/>
      <c r="I1049" s="1"/>
      <c r="J1049"/>
      <c r="K1049"/>
      <c r="L1049"/>
      <c r="M1049" s="2"/>
      <c r="N1049" s="3"/>
      <c r="O1049"/>
      <c r="P1049"/>
      <c r="Q1049"/>
      <c r="R1049"/>
      <c r="S1049"/>
      <c r="T1049"/>
      <c r="U1049" s="1"/>
      <c r="V1049"/>
      <c r="W1049" s="1"/>
      <c r="X1049"/>
      <c r="Y1049"/>
      <c r="Z1049" s="1"/>
      <c r="AA1049" s="1"/>
      <c r="AB1049" s="1"/>
      <c r="AC1049" s="1"/>
      <c r="AD1049"/>
    </row>
    <row r="1050" spans="1:30" x14ac:dyDescent="0.25">
      <c r="A1050" s="1"/>
      <c r="B1050" s="1"/>
      <c r="C1050" s="1"/>
      <c r="D1050"/>
      <c r="E1050" s="1"/>
      <c r="F1050" s="1"/>
      <c r="G1050"/>
      <c r="H1050"/>
      <c r="I1050" s="1"/>
      <c r="J1050"/>
      <c r="K1050"/>
      <c r="L1050"/>
      <c r="M1050" s="2"/>
      <c r="N1050" s="3"/>
      <c r="O1050"/>
      <c r="P1050"/>
      <c r="Q1050"/>
      <c r="R1050"/>
      <c r="S1050"/>
      <c r="T1050"/>
      <c r="U1050" s="1"/>
      <c r="V1050"/>
      <c r="W1050" s="1"/>
      <c r="X1050"/>
      <c r="Y1050"/>
      <c r="Z1050" s="1"/>
      <c r="AA1050" s="1"/>
      <c r="AB1050" s="1"/>
      <c r="AC1050" s="1"/>
      <c r="AD1050"/>
    </row>
    <row r="1051" spans="1:30" x14ac:dyDescent="0.25">
      <c r="A1051" s="1"/>
      <c r="B1051" s="1"/>
      <c r="C1051" s="1"/>
      <c r="D1051"/>
      <c r="E1051" s="1"/>
      <c r="F1051" s="1"/>
      <c r="G1051"/>
      <c r="H1051"/>
      <c r="I1051" s="1"/>
      <c r="J1051"/>
      <c r="K1051"/>
      <c r="L1051"/>
      <c r="M1051" s="2"/>
      <c r="N1051" s="3"/>
      <c r="O1051"/>
      <c r="P1051"/>
      <c r="Q1051"/>
      <c r="R1051"/>
      <c r="S1051"/>
      <c r="T1051"/>
      <c r="U1051" s="1"/>
      <c r="V1051"/>
      <c r="W1051" s="1"/>
      <c r="X1051"/>
      <c r="Y1051"/>
      <c r="Z1051" s="1"/>
      <c r="AA1051" s="1"/>
      <c r="AB1051" s="1"/>
      <c r="AC1051" s="1"/>
      <c r="AD1051"/>
    </row>
    <row r="1052" spans="1:30" x14ac:dyDescent="0.25">
      <c r="A1052" s="1"/>
      <c r="B1052" s="1"/>
      <c r="C1052" s="1"/>
      <c r="D1052"/>
      <c r="E1052" s="1"/>
      <c r="F1052" s="1"/>
      <c r="G1052"/>
      <c r="H1052"/>
      <c r="I1052" s="1"/>
      <c r="J1052"/>
      <c r="K1052"/>
      <c r="L1052"/>
      <c r="M1052" s="2"/>
      <c r="N1052" s="3"/>
      <c r="O1052"/>
      <c r="P1052"/>
      <c r="Q1052"/>
      <c r="R1052"/>
      <c r="S1052"/>
      <c r="T1052"/>
      <c r="U1052" s="1"/>
      <c r="V1052"/>
      <c r="W1052" s="1"/>
      <c r="X1052"/>
      <c r="Y1052"/>
      <c r="Z1052" s="1"/>
      <c r="AA1052" s="1"/>
      <c r="AB1052" s="1"/>
      <c r="AC1052" s="1"/>
      <c r="AD1052"/>
    </row>
    <row r="1053" spans="1:30" x14ac:dyDescent="0.25">
      <c r="A1053" s="1"/>
      <c r="B1053" s="1"/>
      <c r="C1053" s="1"/>
      <c r="D1053"/>
      <c r="E1053" s="1"/>
      <c r="F1053" s="1"/>
      <c r="G1053"/>
      <c r="H1053"/>
      <c r="I1053" s="1"/>
      <c r="J1053"/>
      <c r="K1053"/>
      <c r="L1053"/>
      <c r="M1053" s="2"/>
      <c r="N1053" s="3"/>
      <c r="O1053"/>
      <c r="P1053"/>
      <c r="Q1053"/>
      <c r="R1053"/>
      <c r="S1053"/>
      <c r="T1053"/>
      <c r="U1053" s="1"/>
      <c r="V1053"/>
      <c r="W1053" s="1"/>
      <c r="X1053"/>
      <c r="Y1053"/>
      <c r="Z1053" s="1"/>
      <c r="AA1053" s="1"/>
      <c r="AB1053" s="1"/>
      <c r="AC1053" s="1"/>
      <c r="AD1053"/>
    </row>
    <row r="1054" spans="1:30" x14ac:dyDescent="0.25">
      <c r="A1054" s="1"/>
      <c r="B1054" s="1"/>
      <c r="C1054" s="1"/>
      <c r="D1054"/>
      <c r="E1054" s="1"/>
      <c r="F1054" s="1"/>
      <c r="G1054"/>
      <c r="H1054"/>
      <c r="I1054" s="1"/>
      <c r="J1054"/>
      <c r="K1054"/>
      <c r="L1054"/>
      <c r="M1054" s="2"/>
      <c r="N1054" s="3"/>
      <c r="O1054"/>
      <c r="P1054"/>
      <c r="Q1054"/>
      <c r="R1054"/>
      <c r="S1054"/>
      <c r="T1054"/>
      <c r="U1054" s="1"/>
      <c r="V1054"/>
      <c r="W1054" s="1"/>
      <c r="X1054"/>
      <c r="Y1054"/>
      <c r="Z1054" s="1"/>
      <c r="AA1054" s="1"/>
      <c r="AB1054" s="1"/>
      <c r="AC1054" s="1"/>
      <c r="AD1054"/>
    </row>
    <row r="1055" spans="1:30" x14ac:dyDescent="0.25">
      <c r="A1055" s="1"/>
      <c r="B1055" s="1"/>
      <c r="C1055" s="1"/>
      <c r="D1055"/>
      <c r="E1055" s="1"/>
      <c r="F1055" s="1"/>
      <c r="G1055"/>
      <c r="H1055"/>
      <c r="I1055" s="1"/>
      <c r="J1055"/>
      <c r="K1055"/>
      <c r="L1055"/>
      <c r="M1055" s="2"/>
      <c r="N1055" s="3"/>
      <c r="O1055"/>
      <c r="P1055"/>
      <c r="Q1055"/>
      <c r="R1055"/>
      <c r="S1055"/>
      <c r="T1055"/>
      <c r="U1055" s="1"/>
      <c r="V1055"/>
      <c r="W1055" s="1"/>
      <c r="X1055"/>
      <c r="Y1055"/>
      <c r="Z1055" s="1"/>
      <c r="AA1055" s="1"/>
      <c r="AB1055" s="1"/>
      <c r="AC1055" s="1"/>
      <c r="AD1055"/>
    </row>
    <row r="1056" spans="1:30" x14ac:dyDescent="0.25">
      <c r="A1056" s="1"/>
      <c r="B1056" s="1"/>
      <c r="C1056" s="1"/>
      <c r="D1056"/>
      <c r="E1056" s="1"/>
      <c r="F1056" s="1"/>
      <c r="G1056"/>
      <c r="H1056"/>
      <c r="I1056" s="1"/>
      <c r="J1056"/>
      <c r="K1056"/>
      <c r="L1056"/>
      <c r="M1056" s="2"/>
      <c r="N1056" s="3"/>
      <c r="O1056"/>
      <c r="P1056"/>
      <c r="Q1056"/>
      <c r="R1056"/>
      <c r="S1056"/>
      <c r="T1056"/>
      <c r="U1056" s="1"/>
      <c r="V1056"/>
      <c r="W1056" s="1"/>
      <c r="X1056"/>
      <c r="Y1056"/>
      <c r="Z1056" s="1"/>
      <c r="AA1056" s="1"/>
      <c r="AB1056" s="1"/>
      <c r="AC1056" s="1"/>
      <c r="AD1056"/>
    </row>
    <row r="1057" spans="1:30" x14ac:dyDescent="0.25">
      <c r="A1057" s="1"/>
      <c r="B1057" s="1"/>
      <c r="C1057" s="1"/>
      <c r="D1057"/>
      <c r="E1057" s="1"/>
      <c r="F1057" s="1"/>
      <c r="G1057"/>
      <c r="H1057"/>
      <c r="I1057" s="1"/>
      <c r="J1057"/>
      <c r="K1057"/>
      <c r="L1057"/>
      <c r="M1057" s="2"/>
      <c r="N1057" s="3"/>
      <c r="O1057"/>
      <c r="P1057"/>
      <c r="Q1057"/>
      <c r="R1057"/>
      <c r="S1057"/>
      <c r="T1057"/>
      <c r="U1057" s="1"/>
      <c r="V1057"/>
      <c r="W1057" s="1"/>
      <c r="X1057"/>
      <c r="Y1057"/>
      <c r="Z1057" s="1"/>
      <c r="AA1057" s="1"/>
      <c r="AB1057" s="1"/>
      <c r="AC1057" s="1"/>
      <c r="AD1057"/>
    </row>
    <row r="1058" spans="1:30" x14ac:dyDescent="0.25">
      <c r="A1058" s="1"/>
      <c r="B1058" s="1"/>
      <c r="C1058" s="1"/>
      <c r="D1058"/>
      <c r="E1058" s="1"/>
      <c r="F1058" s="1"/>
      <c r="G1058"/>
      <c r="H1058"/>
      <c r="I1058" s="1"/>
      <c r="J1058"/>
      <c r="K1058"/>
      <c r="L1058"/>
      <c r="M1058" s="2"/>
      <c r="N1058" s="3"/>
      <c r="O1058"/>
      <c r="P1058"/>
      <c r="Q1058"/>
      <c r="R1058"/>
      <c r="S1058"/>
      <c r="T1058"/>
      <c r="U1058" s="1"/>
      <c r="V1058"/>
      <c r="W1058" s="1"/>
      <c r="X1058"/>
      <c r="Y1058"/>
      <c r="Z1058" s="1"/>
      <c r="AA1058" s="1"/>
      <c r="AB1058" s="1"/>
      <c r="AC1058" s="1"/>
      <c r="AD1058"/>
    </row>
    <row r="1059" spans="1:30" x14ac:dyDescent="0.25">
      <c r="A1059" s="1"/>
      <c r="B1059" s="1"/>
      <c r="C1059" s="1"/>
      <c r="D1059"/>
      <c r="E1059" s="1"/>
      <c r="F1059" s="1"/>
      <c r="G1059"/>
      <c r="H1059"/>
      <c r="I1059" s="1"/>
      <c r="J1059"/>
      <c r="K1059"/>
      <c r="L1059"/>
      <c r="M1059" s="2"/>
      <c r="N1059" s="3"/>
      <c r="O1059"/>
      <c r="P1059"/>
      <c r="Q1059"/>
      <c r="R1059"/>
      <c r="S1059"/>
      <c r="T1059"/>
      <c r="U1059" s="1"/>
      <c r="V1059"/>
      <c r="W1059" s="1"/>
      <c r="X1059"/>
      <c r="Y1059"/>
      <c r="Z1059" s="1"/>
      <c r="AA1059" s="1"/>
      <c r="AB1059" s="1"/>
      <c r="AC1059" s="1"/>
      <c r="AD1059"/>
    </row>
    <row r="1060" spans="1:30" x14ac:dyDescent="0.25">
      <c r="A1060" s="1"/>
      <c r="B1060" s="1"/>
      <c r="C1060" s="1"/>
      <c r="D1060"/>
      <c r="E1060" s="1"/>
      <c r="F1060" s="1"/>
      <c r="G1060"/>
      <c r="H1060"/>
      <c r="I1060" s="1"/>
      <c r="J1060"/>
      <c r="K1060"/>
      <c r="L1060"/>
      <c r="M1060" s="2"/>
      <c r="N1060" s="3"/>
      <c r="O1060"/>
      <c r="P1060"/>
      <c r="Q1060"/>
      <c r="R1060"/>
      <c r="S1060"/>
      <c r="T1060"/>
      <c r="U1060" s="1"/>
      <c r="V1060"/>
      <c r="W1060" s="1"/>
      <c r="X1060"/>
      <c r="Y1060"/>
      <c r="Z1060" s="1"/>
      <c r="AA1060" s="1"/>
      <c r="AB1060" s="1"/>
      <c r="AC1060" s="1"/>
      <c r="AD1060"/>
    </row>
    <row r="1061" spans="1:30" x14ac:dyDescent="0.25">
      <c r="A1061" s="1"/>
      <c r="B1061" s="1"/>
      <c r="C1061" s="1"/>
      <c r="D1061"/>
      <c r="E1061" s="1"/>
      <c r="F1061" s="1"/>
      <c r="G1061"/>
      <c r="H1061"/>
      <c r="I1061" s="1"/>
      <c r="J1061"/>
      <c r="K1061"/>
      <c r="L1061"/>
      <c r="M1061" s="2"/>
      <c r="N1061" s="3"/>
      <c r="O1061"/>
      <c r="P1061"/>
      <c r="Q1061"/>
      <c r="R1061"/>
      <c r="S1061"/>
      <c r="T1061"/>
      <c r="U1061" s="1"/>
      <c r="V1061"/>
      <c r="W1061" s="1"/>
      <c r="X1061"/>
      <c r="Y1061"/>
      <c r="Z1061" s="1"/>
      <c r="AA1061" s="1"/>
      <c r="AB1061" s="1"/>
      <c r="AC1061" s="1"/>
      <c r="AD1061"/>
    </row>
    <row r="1062" spans="1:30" x14ac:dyDescent="0.25">
      <c r="A1062" s="1"/>
      <c r="B1062" s="1"/>
      <c r="C1062" s="1"/>
      <c r="D1062"/>
      <c r="E1062" s="1"/>
      <c r="F1062" s="1"/>
      <c r="G1062"/>
      <c r="H1062"/>
      <c r="I1062" s="1"/>
      <c r="J1062"/>
      <c r="K1062"/>
      <c r="L1062"/>
      <c r="M1062" s="2"/>
      <c r="N1062" s="3"/>
      <c r="O1062"/>
      <c r="P1062"/>
      <c r="Q1062"/>
      <c r="R1062"/>
      <c r="S1062"/>
      <c r="T1062"/>
      <c r="U1062" s="1"/>
      <c r="V1062"/>
      <c r="W1062" s="1"/>
      <c r="X1062"/>
      <c r="Y1062"/>
      <c r="Z1062" s="1"/>
      <c r="AA1062" s="1"/>
      <c r="AB1062" s="1"/>
      <c r="AC1062" s="1"/>
      <c r="AD1062"/>
    </row>
    <row r="1063" spans="1:30" x14ac:dyDescent="0.25">
      <c r="A1063" s="1"/>
      <c r="B1063" s="1"/>
      <c r="C1063" s="1"/>
      <c r="D1063"/>
      <c r="E1063" s="1"/>
      <c r="F1063" s="1"/>
      <c r="G1063"/>
      <c r="H1063"/>
      <c r="I1063" s="1"/>
      <c r="J1063"/>
      <c r="K1063"/>
      <c r="L1063"/>
      <c r="M1063" s="2"/>
      <c r="N1063" s="3"/>
      <c r="O1063"/>
      <c r="P1063"/>
      <c r="Q1063"/>
      <c r="R1063"/>
      <c r="S1063"/>
      <c r="T1063"/>
      <c r="U1063" s="1"/>
      <c r="V1063"/>
      <c r="W1063" s="1"/>
      <c r="X1063"/>
      <c r="Y1063"/>
      <c r="Z1063" s="1"/>
      <c r="AA1063" s="1"/>
      <c r="AB1063" s="1"/>
      <c r="AC1063" s="1"/>
      <c r="AD1063"/>
    </row>
    <row r="1064" spans="1:30" x14ac:dyDescent="0.25">
      <c r="A1064" s="1"/>
      <c r="B1064" s="1"/>
      <c r="C1064" s="1"/>
      <c r="D1064"/>
      <c r="E1064" s="1"/>
      <c r="F1064" s="1"/>
      <c r="G1064"/>
      <c r="H1064"/>
      <c r="I1064" s="1"/>
      <c r="J1064"/>
      <c r="K1064"/>
      <c r="L1064"/>
      <c r="M1064" s="2"/>
      <c r="N1064" s="3"/>
      <c r="O1064"/>
      <c r="P1064"/>
      <c r="Q1064"/>
      <c r="R1064"/>
      <c r="S1064"/>
      <c r="T1064"/>
      <c r="U1064" s="1"/>
      <c r="V1064"/>
      <c r="W1064" s="1"/>
      <c r="X1064"/>
      <c r="Y1064"/>
      <c r="Z1064" s="1"/>
      <c r="AA1064" s="1"/>
      <c r="AB1064" s="1"/>
      <c r="AC1064" s="1"/>
      <c r="AD1064"/>
    </row>
    <row r="1065" spans="1:30" x14ac:dyDescent="0.25">
      <c r="A1065" s="1"/>
      <c r="B1065" s="1"/>
      <c r="C1065" s="1"/>
      <c r="D1065"/>
      <c r="E1065" s="1"/>
      <c r="F1065" s="1"/>
      <c r="G1065"/>
      <c r="H1065"/>
      <c r="I1065" s="1"/>
      <c r="J1065"/>
      <c r="K1065"/>
      <c r="L1065"/>
      <c r="M1065" s="2"/>
      <c r="N1065" s="3"/>
      <c r="O1065"/>
      <c r="P1065"/>
      <c r="Q1065"/>
      <c r="R1065"/>
      <c r="S1065"/>
      <c r="T1065"/>
      <c r="U1065" s="1"/>
      <c r="V1065"/>
      <c r="W1065" s="1"/>
      <c r="X1065"/>
      <c r="Y1065"/>
      <c r="Z1065" s="1"/>
      <c r="AA1065" s="1"/>
      <c r="AB1065" s="1"/>
      <c r="AC1065" s="1"/>
      <c r="AD1065"/>
    </row>
    <row r="1066" spans="1:30" x14ac:dyDescent="0.25">
      <c r="A1066" s="1"/>
      <c r="B1066" s="1"/>
      <c r="C1066" s="1"/>
      <c r="D1066"/>
      <c r="E1066" s="1"/>
      <c r="F1066" s="1"/>
      <c r="G1066"/>
      <c r="H1066"/>
      <c r="I1066" s="1"/>
      <c r="J1066"/>
      <c r="K1066"/>
      <c r="L1066"/>
      <c r="M1066" s="2"/>
      <c r="N1066" s="3"/>
      <c r="O1066"/>
      <c r="P1066"/>
      <c r="Q1066"/>
      <c r="R1066"/>
      <c r="S1066"/>
      <c r="T1066"/>
      <c r="U1066" s="1"/>
      <c r="V1066"/>
      <c r="W1066" s="1"/>
      <c r="X1066"/>
      <c r="Y1066"/>
      <c r="Z1066" s="1"/>
      <c r="AA1066" s="1"/>
      <c r="AB1066" s="1"/>
      <c r="AC1066" s="1"/>
      <c r="AD1066"/>
    </row>
    <row r="1067" spans="1:30" x14ac:dyDescent="0.25">
      <c r="A1067" s="1"/>
      <c r="B1067" s="1"/>
      <c r="C1067" s="1"/>
      <c r="D1067"/>
      <c r="E1067" s="1"/>
      <c r="F1067" s="1"/>
      <c r="G1067"/>
      <c r="H1067"/>
      <c r="I1067" s="1"/>
      <c r="J1067"/>
      <c r="K1067"/>
      <c r="L1067"/>
      <c r="M1067" s="2"/>
      <c r="N1067" s="3"/>
      <c r="O1067"/>
      <c r="P1067"/>
      <c r="Q1067"/>
      <c r="R1067"/>
      <c r="S1067"/>
      <c r="T1067"/>
      <c r="U1067" s="1"/>
      <c r="V1067"/>
      <c r="W1067" s="1"/>
      <c r="X1067"/>
      <c r="Y1067"/>
      <c r="Z1067" s="1"/>
      <c r="AA1067" s="1"/>
      <c r="AB1067" s="1"/>
      <c r="AC1067" s="1"/>
      <c r="AD1067"/>
    </row>
    <row r="1068" spans="1:30" x14ac:dyDescent="0.25">
      <c r="A1068" s="1"/>
      <c r="B1068" s="1"/>
      <c r="C1068" s="1"/>
      <c r="D1068"/>
      <c r="E1068" s="1"/>
      <c r="F1068" s="1"/>
      <c r="G1068"/>
      <c r="H1068"/>
      <c r="I1068" s="1"/>
      <c r="J1068"/>
      <c r="K1068"/>
      <c r="L1068"/>
      <c r="M1068" s="2"/>
      <c r="N1068" s="3"/>
      <c r="O1068"/>
      <c r="P1068"/>
      <c r="Q1068"/>
      <c r="R1068"/>
      <c r="S1068"/>
      <c r="T1068"/>
      <c r="U1068" s="1"/>
      <c r="V1068"/>
      <c r="W1068" s="1"/>
      <c r="X1068"/>
      <c r="Y1068"/>
      <c r="Z1068" s="1"/>
      <c r="AA1068" s="1"/>
      <c r="AB1068" s="1"/>
      <c r="AC1068" s="1"/>
      <c r="AD1068"/>
    </row>
    <row r="1069" spans="1:30" x14ac:dyDescent="0.25">
      <c r="A1069" s="1"/>
      <c r="B1069" s="1"/>
      <c r="C1069" s="1"/>
      <c r="D1069"/>
      <c r="E1069" s="1"/>
      <c r="F1069" s="1"/>
      <c r="G1069"/>
      <c r="H1069"/>
      <c r="I1069" s="1"/>
      <c r="J1069"/>
      <c r="K1069"/>
      <c r="L1069"/>
      <c r="M1069" s="2"/>
      <c r="N1069" s="3"/>
      <c r="O1069"/>
      <c r="P1069"/>
      <c r="Q1069"/>
      <c r="R1069"/>
      <c r="S1069"/>
      <c r="T1069"/>
      <c r="U1069" s="1"/>
      <c r="V1069"/>
      <c r="W1069" s="1"/>
      <c r="X1069"/>
      <c r="Y1069"/>
      <c r="Z1069" s="1"/>
      <c r="AA1069" s="1"/>
      <c r="AB1069" s="1"/>
      <c r="AC1069" s="1"/>
      <c r="AD1069"/>
    </row>
    <row r="1070" spans="1:30" x14ac:dyDescent="0.25">
      <c r="A1070" s="1"/>
      <c r="B1070" s="1"/>
      <c r="C1070" s="1"/>
      <c r="D1070"/>
      <c r="E1070" s="1"/>
      <c r="F1070" s="1"/>
      <c r="G1070"/>
      <c r="H1070"/>
      <c r="I1070" s="1"/>
      <c r="J1070"/>
      <c r="K1070"/>
      <c r="L1070"/>
      <c r="M1070" s="2"/>
      <c r="N1070" s="3"/>
      <c r="O1070"/>
      <c r="P1070"/>
      <c r="Q1070"/>
      <c r="R1070"/>
      <c r="S1070"/>
      <c r="T1070"/>
      <c r="U1070" s="1"/>
      <c r="V1070"/>
      <c r="W1070" s="1"/>
      <c r="X1070"/>
      <c r="Y1070"/>
      <c r="Z1070" s="1"/>
      <c r="AA1070" s="1"/>
      <c r="AB1070" s="1"/>
      <c r="AC1070" s="1"/>
      <c r="AD1070"/>
    </row>
    <row r="1071" spans="1:30" x14ac:dyDescent="0.25">
      <c r="A1071" s="1"/>
      <c r="B1071" s="1"/>
      <c r="C1071" s="1"/>
      <c r="D1071"/>
      <c r="E1071" s="1"/>
      <c r="F1071" s="1"/>
      <c r="G1071"/>
      <c r="H1071"/>
      <c r="I1071" s="1"/>
      <c r="J1071"/>
      <c r="K1071"/>
      <c r="L1071"/>
      <c r="M1071" s="2"/>
      <c r="N1071" s="3"/>
      <c r="O1071"/>
      <c r="P1071"/>
      <c r="Q1071"/>
      <c r="R1071"/>
      <c r="S1071"/>
      <c r="T1071"/>
      <c r="U1071" s="1"/>
      <c r="V1071"/>
      <c r="W1071" s="1"/>
      <c r="X1071"/>
      <c r="Y1071"/>
      <c r="Z1071" s="1"/>
      <c r="AA1071" s="1"/>
      <c r="AB1071" s="1"/>
      <c r="AC1071" s="1"/>
      <c r="AD1071"/>
    </row>
    <row r="1072" spans="1:30" x14ac:dyDescent="0.25">
      <c r="A1072" s="1"/>
      <c r="B1072" s="1"/>
      <c r="C1072" s="1"/>
      <c r="D1072"/>
      <c r="E1072" s="1"/>
      <c r="F1072" s="1"/>
      <c r="G1072"/>
      <c r="H1072"/>
      <c r="I1072" s="1"/>
      <c r="J1072"/>
      <c r="K1072"/>
      <c r="L1072"/>
      <c r="M1072" s="2"/>
      <c r="N1072" s="3"/>
      <c r="O1072"/>
      <c r="P1072"/>
      <c r="Q1072"/>
      <c r="R1072"/>
      <c r="S1072"/>
      <c r="T1072"/>
      <c r="U1072" s="1"/>
      <c r="V1072"/>
      <c r="W1072" s="1"/>
      <c r="X1072"/>
      <c r="Y1072"/>
      <c r="Z1072" s="1"/>
      <c r="AA1072" s="1"/>
      <c r="AB1072" s="1"/>
      <c r="AC1072" s="1"/>
      <c r="AD1072"/>
    </row>
    <row r="1073" spans="1:30" x14ac:dyDescent="0.25">
      <c r="A1073" s="1"/>
      <c r="B1073" s="1"/>
      <c r="C1073" s="1"/>
      <c r="D1073"/>
      <c r="E1073" s="1"/>
      <c r="F1073" s="1"/>
      <c r="G1073"/>
      <c r="H1073"/>
      <c r="I1073" s="1"/>
      <c r="J1073"/>
      <c r="K1073"/>
      <c r="L1073"/>
      <c r="M1073" s="2"/>
      <c r="N1073" s="3"/>
      <c r="O1073"/>
      <c r="P1073"/>
      <c r="Q1073"/>
      <c r="R1073"/>
      <c r="S1073"/>
      <c r="T1073"/>
      <c r="U1073" s="1"/>
      <c r="V1073"/>
      <c r="W1073" s="1"/>
      <c r="X1073"/>
      <c r="Y1073"/>
      <c r="Z1073" s="1"/>
      <c r="AA1073" s="1"/>
      <c r="AB1073" s="1"/>
      <c r="AC1073" s="1"/>
      <c r="AD1073"/>
    </row>
    <row r="1074" spans="1:30" x14ac:dyDescent="0.25">
      <c r="A1074" s="1"/>
      <c r="B1074" s="1"/>
      <c r="C1074" s="1"/>
      <c r="D1074"/>
      <c r="E1074" s="1"/>
      <c r="F1074" s="1"/>
      <c r="G1074"/>
      <c r="H1074"/>
      <c r="I1074" s="1"/>
      <c r="J1074"/>
      <c r="K1074"/>
      <c r="L1074"/>
      <c r="M1074" s="2"/>
      <c r="N1074" s="3"/>
      <c r="O1074"/>
      <c r="P1074"/>
      <c r="Q1074"/>
      <c r="R1074"/>
      <c r="S1074"/>
      <c r="T1074"/>
      <c r="U1074" s="1"/>
      <c r="V1074"/>
      <c r="W1074" s="1"/>
      <c r="X1074"/>
      <c r="Y1074"/>
      <c r="Z1074" s="1"/>
      <c r="AA1074" s="1"/>
      <c r="AB1074" s="1"/>
      <c r="AC1074" s="1"/>
      <c r="AD1074"/>
    </row>
    <row r="1075" spans="1:30" x14ac:dyDescent="0.25">
      <c r="A1075" s="1"/>
      <c r="B1075" s="1"/>
      <c r="C1075" s="1"/>
      <c r="D1075"/>
      <c r="E1075" s="1"/>
      <c r="F1075" s="1"/>
      <c r="G1075"/>
      <c r="H1075"/>
      <c r="I1075" s="1"/>
      <c r="J1075"/>
      <c r="K1075"/>
      <c r="L1075"/>
      <c r="M1075" s="2"/>
      <c r="N1075" s="3"/>
      <c r="O1075"/>
      <c r="P1075"/>
      <c r="Q1075"/>
      <c r="R1075"/>
      <c r="S1075"/>
      <c r="T1075"/>
      <c r="U1075" s="1"/>
      <c r="V1075"/>
      <c r="W1075" s="1"/>
      <c r="X1075"/>
      <c r="Y1075"/>
      <c r="Z1075" s="1"/>
      <c r="AA1075" s="1"/>
      <c r="AB1075" s="1"/>
      <c r="AC1075" s="1"/>
      <c r="AD1075"/>
    </row>
    <row r="1076" spans="1:30" x14ac:dyDescent="0.25">
      <c r="A1076" s="1"/>
      <c r="B1076" s="1"/>
      <c r="C1076" s="1"/>
      <c r="D1076"/>
      <c r="E1076" s="1"/>
      <c r="F1076" s="1"/>
      <c r="G1076"/>
      <c r="H1076"/>
      <c r="I1076" s="1"/>
      <c r="J1076"/>
      <c r="K1076"/>
      <c r="L1076"/>
      <c r="M1076" s="2"/>
      <c r="N1076" s="3"/>
      <c r="O1076"/>
      <c r="P1076"/>
      <c r="Q1076"/>
      <c r="R1076"/>
      <c r="S1076"/>
      <c r="T1076"/>
      <c r="U1076" s="1"/>
      <c r="V1076"/>
      <c r="W1076" s="1"/>
      <c r="X1076"/>
      <c r="Y1076"/>
      <c r="Z1076" s="1"/>
      <c r="AA1076" s="1"/>
      <c r="AB1076" s="1"/>
      <c r="AC1076" s="1"/>
      <c r="AD1076"/>
    </row>
    <row r="1077" spans="1:30" x14ac:dyDescent="0.25">
      <c r="A1077" s="1"/>
      <c r="B1077" s="1"/>
      <c r="C1077" s="1"/>
      <c r="D1077"/>
      <c r="E1077" s="1"/>
      <c r="F1077" s="1"/>
      <c r="G1077"/>
      <c r="H1077"/>
      <c r="I1077" s="1"/>
      <c r="J1077"/>
      <c r="K1077"/>
      <c r="L1077"/>
      <c r="M1077" s="2"/>
      <c r="N1077" s="3"/>
      <c r="O1077"/>
      <c r="P1077"/>
      <c r="Q1077"/>
      <c r="R1077"/>
      <c r="S1077"/>
      <c r="T1077"/>
      <c r="U1077" s="1"/>
      <c r="V1077"/>
      <c r="W1077" s="1"/>
      <c r="X1077"/>
      <c r="Y1077"/>
      <c r="Z1077" s="1"/>
      <c r="AA1077" s="1"/>
      <c r="AB1077" s="1"/>
      <c r="AC1077" s="1"/>
      <c r="AD1077"/>
    </row>
    <row r="1078" spans="1:30" x14ac:dyDescent="0.25">
      <c r="A1078" s="1"/>
      <c r="B1078" s="1"/>
      <c r="C1078" s="1"/>
      <c r="D1078"/>
      <c r="E1078" s="1"/>
      <c r="F1078" s="1"/>
      <c r="G1078"/>
      <c r="H1078"/>
      <c r="I1078" s="1"/>
      <c r="J1078"/>
      <c r="K1078"/>
      <c r="L1078"/>
      <c r="M1078" s="2"/>
      <c r="N1078" s="3"/>
      <c r="O1078"/>
      <c r="P1078"/>
      <c r="Q1078"/>
      <c r="R1078"/>
      <c r="S1078"/>
      <c r="T1078"/>
      <c r="U1078" s="1"/>
      <c r="V1078"/>
      <c r="W1078" s="1"/>
      <c r="X1078"/>
      <c r="Y1078"/>
      <c r="Z1078" s="1"/>
      <c r="AA1078" s="1"/>
      <c r="AB1078" s="1"/>
      <c r="AC1078" s="1"/>
      <c r="AD1078"/>
    </row>
    <row r="1079" spans="1:30" x14ac:dyDescent="0.25">
      <c r="A1079" s="1"/>
      <c r="B1079" s="1"/>
      <c r="C1079" s="1"/>
      <c r="D1079"/>
      <c r="E1079" s="1"/>
      <c r="F1079" s="1"/>
      <c r="G1079"/>
      <c r="H1079"/>
      <c r="I1079" s="1"/>
      <c r="J1079"/>
      <c r="K1079"/>
      <c r="L1079"/>
      <c r="M1079" s="2"/>
      <c r="N1079" s="3"/>
      <c r="O1079"/>
      <c r="P1079"/>
      <c r="Q1079"/>
      <c r="R1079"/>
      <c r="S1079"/>
      <c r="T1079"/>
      <c r="U1079" s="1"/>
      <c r="V1079"/>
      <c r="W1079" s="1"/>
      <c r="X1079"/>
      <c r="Y1079"/>
      <c r="Z1079" s="1"/>
      <c r="AA1079" s="1"/>
      <c r="AB1079" s="1"/>
      <c r="AC1079" s="1"/>
      <c r="AD1079"/>
    </row>
    <row r="1080" spans="1:30" x14ac:dyDescent="0.25">
      <c r="A1080" s="1"/>
      <c r="B1080" s="1"/>
      <c r="C1080" s="1"/>
      <c r="D1080"/>
      <c r="E1080" s="1"/>
      <c r="F1080" s="1"/>
      <c r="G1080"/>
      <c r="H1080"/>
      <c r="I1080" s="1"/>
      <c r="J1080"/>
      <c r="K1080"/>
      <c r="L1080"/>
      <c r="M1080" s="2"/>
      <c r="N1080" s="3"/>
      <c r="O1080"/>
      <c r="P1080"/>
      <c r="Q1080"/>
      <c r="R1080"/>
      <c r="S1080"/>
      <c r="T1080"/>
      <c r="U1080" s="1"/>
      <c r="V1080"/>
      <c r="W1080" s="1"/>
      <c r="X1080"/>
      <c r="Y1080"/>
      <c r="Z1080" s="1"/>
      <c r="AA1080" s="1"/>
      <c r="AB1080" s="1"/>
      <c r="AC1080" s="1"/>
      <c r="AD1080"/>
    </row>
    <row r="1081" spans="1:30" x14ac:dyDescent="0.25">
      <c r="A1081" s="1"/>
      <c r="B1081" s="1"/>
      <c r="C1081" s="1"/>
      <c r="D1081"/>
      <c r="E1081" s="1"/>
      <c r="F1081" s="1"/>
      <c r="G1081"/>
      <c r="H1081"/>
      <c r="I1081" s="1"/>
      <c r="J1081"/>
      <c r="K1081"/>
      <c r="L1081"/>
      <c r="M1081" s="2"/>
      <c r="N1081" s="3"/>
      <c r="O1081"/>
      <c r="P1081"/>
      <c r="Q1081"/>
      <c r="R1081"/>
      <c r="S1081"/>
      <c r="T1081"/>
      <c r="U1081" s="1"/>
      <c r="V1081"/>
      <c r="W1081" s="1"/>
      <c r="X1081"/>
      <c r="Y1081"/>
      <c r="Z1081" s="1"/>
      <c r="AA1081" s="1"/>
      <c r="AB1081" s="1"/>
      <c r="AC1081" s="1"/>
      <c r="AD1081"/>
    </row>
    <row r="1082" spans="1:30" x14ac:dyDescent="0.25">
      <c r="A1082" s="1"/>
      <c r="B1082" s="1"/>
      <c r="C1082" s="1"/>
      <c r="D1082"/>
      <c r="E1082" s="1"/>
      <c r="F1082" s="1"/>
      <c r="G1082"/>
      <c r="H1082"/>
      <c r="I1082" s="1"/>
      <c r="J1082"/>
      <c r="K1082"/>
      <c r="L1082"/>
      <c r="M1082" s="2"/>
      <c r="N1082" s="3"/>
      <c r="O1082"/>
      <c r="P1082"/>
      <c r="Q1082"/>
      <c r="R1082"/>
      <c r="S1082"/>
      <c r="T1082"/>
      <c r="U1082" s="1"/>
      <c r="V1082"/>
      <c r="W1082" s="1"/>
      <c r="X1082"/>
      <c r="Y1082"/>
      <c r="Z1082" s="1"/>
      <c r="AA1082" s="1"/>
      <c r="AB1082" s="1"/>
      <c r="AC1082" s="1"/>
      <c r="AD1082"/>
    </row>
    <row r="1083" spans="1:30" x14ac:dyDescent="0.25">
      <c r="A1083" s="1"/>
      <c r="B1083" s="1"/>
      <c r="C1083" s="1"/>
      <c r="D1083"/>
      <c r="E1083" s="1"/>
      <c r="F1083" s="1"/>
      <c r="G1083"/>
      <c r="H1083"/>
      <c r="I1083" s="1"/>
      <c r="J1083"/>
      <c r="K1083"/>
      <c r="L1083"/>
      <c r="M1083" s="2"/>
      <c r="N1083" s="3"/>
      <c r="O1083"/>
      <c r="P1083"/>
      <c r="Q1083"/>
      <c r="R1083"/>
      <c r="S1083"/>
      <c r="T1083"/>
      <c r="U1083" s="1"/>
      <c r="V1083"/>
      <c r="W1083" s="1"/>
      <c r="X1083"/>
      <c r="Y1083"/>
      <c r="Z1083" s="1"/>
      <c r="AA1083" s="1"/>
      <c r="AB1083" s="1"/>
      <c r="AC1083" s="1"/>
      <c r="AD1083"/>
    </row>
    <row r="1084" spans="1:30" x14ac:dyDescent="0.25">
      <c r="A1084" s="1"/>
      <c r="B1084" s="1"/>
      <c r="C1084" s="1"/>
      <c r="D1084"/>
      <c r="E1084" s="1"/>
      <c r="F1084" s="1"/>
      <c r="G1084"/>
      <c r="H1084"/>
      <c r="I1084" s="1"/>
      <c r="J1084"/>
      <c r="K1084"/>
      <c r="L1084"/>
      <c r="M1084" s="2"/>
      <c r="N1084" s="3"/>
      <c r="O1084"/>
      <c r="P1084"/>
      <c r="Q1084"/>
      <c r="R1084"/>
      <c r="S1084"/>
      <c r="T1084"/>
      <c r="U1084" s="1"/>
      <c r="V1084"/>
      <c r="W1084" s="1"/>
      <c r="X1084"/>
      <c r="Y1084"/>
      <c r="Z1084" s="1"/>
      <c r="AA1084" s="1"/>
      <c r="AB1084" s="1"/>
      <c r="AC1084" s="1"/>
      <c r="AD1084"/>
    </row>
    <row r="1085" spans="1:30" x14ac:dyDescent="0.25">
      <c r="A1085" s="1"/>
      <c r="B1085" s="1"/>
      <c r="C1085" s="1"/>
      <c r="D1085"/>
      <c r="E1085" s="1"/>
      <c r="F1085" s="1"/>
      <c r="G1085"/>
      <c r="H1085"/>
      <c r="I1085" s="1"/>
      <c r="J1085"/>
      <c r="K1085"/>
      <c r="L1085"/>
      <c r="M1085" s="2"/>
      <c r="N1085" s="3"/>
      <c r="O1085"/>
      <c r="P1085"/>
      <c r="Q1085"/>
      <c r="R1085"/>
      <c r="S1085"/>
      <c r="T1085"/>
      <c r="U1085" s="1"/>
      <c r="V1085"/>
      <c r="W1085" s="1"/>
      <c r="X1085"/>
      <c r="Y1085"/>
      <c r="Z1085" s="1"/>
      <c r="AA1085" s="1"/>
      <c r="AB1085" s="1"/>
      <c r="AC1085" s="1"/>
      <c r="AD1085"/>
    </row>
    <row r="1086" spans="1:30" x14ac:dyDescent="0.25">
      <c r="A1086" s="1"/>
      <c r="B1086" s="1"/>
      <c r="C1086" s="1"/>
      <c r="D1086"/>
      <c r="E1086" s="1"/>
      <c r="F1086" s="1"/>
      <c r="G1086"/>
      <c r="H1086"/>
      <c r="I1086" s="1"/>
      <c r="J1086"/>
      <c r="K1086"/>
      <c r="L1086"/>
      <c r="M1086" s="2"/>
      <c r="N1086" s="3"/>
      <c r="O1086"/>
      <c r="P1086"/>
      <c r="Q1086"/>
      <c r="R1086"/>
      <c r="S1086"/>
      <c r="T1086"/>
      <c r="U1086" s="1"/>
      <c r="V1086"/>
      <c r="W1086" s="1"/>
      <c r="X1086"/>
      <c r="Y1086"/>
      <c r="Z1086" s="1"/>
      <c r="AA1086" s="1"/>
      <c r="AB1086" s="1"/>
      <c r="AC1086" s="1"/>
      <c r="AD1086"/>
    </row>
    <row r="1087" spans="1:30" x14ac:dyDescent="0.25">
      <c r="A1087" s="1"/>
      <c r="B1087" s="1"/>
      <c r="C1087" s="1"/>
      <c r="D1087"/>
      <c r="E1087" s="1"/>
      <c r="F1087" s="1"/>
      <c r="G1087"/>
      <c r="H1087"/>
      <c r="I1087" s="1"/>
      <c r="J1087"/>
      <c r="K1087"/>
      <c r="L1087"/>
      <c r="M1087" s="2"/>
      <c r="N1087" s="3"/>
      <c r="O1087"/>
      <c r="P1087"/>
      <c r="Q1087"/>
      <c r="R1087"/>
      <c r="S1087"/>
      <c r="T1087"/>
      <c r="U1087" s="1"/>
      <c r="V1087"/>
      <c r="W1087" s="1"/>
      <c r="X1087"/>
      <c r="Y1087"/>
      <c r="Z1087" s="1"/>
      <c r="AA1087" s="1"/>
      <c r="AB1087" s="1"/>
      <c r="AC1087" s="1"/>
      <c r="AD1087"/>
    </row>
    <row r="1088" spans="1:30" x14ac:dyDescent="0.25">
      <c r="A1088" s="1"/>
      <c r="B1088" s="1"/>
      <c r="C1088" s="1"/>
      <c r="D1088"/>
      <c r="E1088" s="1"/>
      <c r="F1088" s="1"/>
      <c r="G1088"/>
      <c r="H1088"/>
      <c r="I1088" s="1"/>
      <c r="J1088"/>
      <c r="K1088"/>
      <c r="L1088"/>
      <c r="M1088" s="2"/>
      <c r="N1088" s="3"/>
      <c r="O1088"/>
      <c r="P1088"/>
      <c r="Q1088"/>
      <c r="R1088"/>
      <c r="S1088"/>
      <c r="T1088"/>
      <c r="U1088" s="1"/>
      <c r="V1088"/>
      <c r="W1088" s="1"/>
      <c r="X1088"/>
      <c r="Y1088"/>
      <c r="Z1088" s="1"/>
      <c r="AA1088" s="1"/>
      <c r="AB1088" s="1"/>
      <c r="AC1088" s="1"/>
      <c r="AD1088"/>
    </row>
    <row r="1089" spans="1:30" x14ac:dyDescent="0.25">
      <c r="A1089" s="1"/>
      <c r="B1089" s="1"/>
      <c r="C1089" s="1"/>
      <c r="D1089"/>
      <c r="E1089" s="1"/>
      <c r="F1089" s="1"/>
      <c r="G1089"/>
      <c r="H1089"/>
      <c r="I1089" s="1"/>
      <c r="J1089"/>
      <c r="K1089"/>
      <c r="L1089"/>
      <c r="M1089" s="2"/>
      <c r="N1089" s="3"/>
      <c r="O1089"/>
      <c r="P1089"/>
      <c r="Q1089"/>
      <c r="R1089"/>
      <c r="S1089"/>
      <c r="T1089"/>
      <c r="U1089" s="1"/>
      <c r="V1089"/>
      <c r="W1089" s="1"/>
      <c r="X1089"/>
      <c r="Y1089"/>
      <c r="Z1089" s="1"/>
      <c r="AA1089" s="1"/>
      <c r="AB1089" s="1"/>
      <c r="AC1089" s="1"/>
      <c r="AD1089"/>
    </row>
    <row r="1090" spans="1:30" x14ac:dyDescent="0.25">
      <c r="A1090" s="1"/>
      <c r="B1090" s="1"/>
      <c r="C1090" s="1"/>
      <c r="D1090"/>
      <c r="E1090" s="1"/>
      <c r="F1090" s="1"/>
      <c r="G1090"/>
      <c r="H1090"/>
      <c r="I1090" s="1"/>
      <c r="J1090"/>
      <c r="K1090"/>
      <c r="L1090"/>
      <c r="M1090" s="2"/>
      <c r="N1090" s="3"/>
      <c r="O1090"/>
      <c r="P1090"/>
      <c r="Q1090"/>
      <c r="R1090"/>
      <c r="S1090"/>
      <c r="T1090"/>
      <c r="U1090" s="1"/>
      <c r="V1090"/>
      <c r="W1090" s="1"/>
      <c r="X1090"/>
      <c r="Y1090"/>
      <c r="Z1090" s="1"/>
      <c r="AA1090" s="1"/>
      <c r="AB1090" s="1"/>
      <c r="AC1090" s="1"/>
      <c r="AD1090"/>
    </row>
    <row r="1091" spans="1:30" x14ac:dyDescent="0.25">
      <c r="A1091" s="1"/>
      <c r="B1091" s="1"/>
      <c r="C1091" s="1"/>
      <c r="D1091"/>
      <c r="E1091" s="1"/>
      <c r="F1091" s="1"/>
      <c r="G1091"/>
      <c r="H1091"/>
      <c r="I1091" s="1"/>
      <c r="J1091"/>
      <c r="K1091"/>
      <c r="L1091"/>
      <c r="M1091" s="2"/>
      <c r="N1091" s="3"/>
      <c r="O1091"/>
      <c r="P1091"/>
      <c r="Q1091"/>
      <c r="R1091"/>
      <c r="S1091"/>
      <c r="T1091"/>
      <c r="U1091" s="1"/>
      <c r="V1091"/>
      <c r="W1091" s="1"/>
      <c r="X1091"/>
      <c r="Y1091"/>
      <c r="Z1091" s="1"/>
      <c r="AA1091" s="1"/>
      <c r="AB1091" s="1"/>
      <c r="AC1091" s="1"/>
      <c r="AD1091"/>
    </row>
    <row r="1092" spans="1:30" x14ac:dyDescent="0.25">
      <c r="A1092" s="1"/>
      <c r="B1092" s="1"/>
      <c r="C1092" s="1"/>
      <c r="D1092"/>
      <c r="E1092" s="1"/>
      <c r="F1092" s="1"/>
      <c r="G1092"/>
      <c r="H1092"/>
      <c r="I1092" s="1"/>
      <c r="J1092"/>
      <c r="K1092"/>
      <c r="L1092"/>
      <c r="M1092" s="2"/>
      <c r="N1092" s="3"/>
      <c r="O1092"/>
      <c r="P1092"/>
      <c r="Q1092"/>
      <c r="R1092"/>
      <c r="S1092"/>
      <c r="T1092"/>
      <c r="U1092" s="1"/>
      <c r="V1092"/>
      <c r="W1092" s="1"/>
      <c r="X1092"/>
      <c r="Y1092"/>
      <c r="Z1092" s="1"/>
      <c r="AA1092" s="1"/>
      <c r="AB1092" s="1"/>
      <c r="AC1092" s="1"/>
      <c r="AD1092"/>
    </row>
    <row r="1093" spans="1:30" x14ac:dyDescent="0.25">
      <c r="A1093" s="1"/>
      <c r="B1093" s="1"/>
      <c r="C1093" s="1"/>
      <c r="D1093"/>
      <c r="E1093" s="1"/>
      <c r="F1093" s="1"/>
      <c r="G1093"/>
      <c r="H1093"/>
      <c r="I1093" s="1"/>
      <c r="J1093"/>
      <c r="K1093"/>
      <c r="L1093"/>
      <c r="M1093" s="2"/>
      <c r="N1093" s="3"/>
      <c r="O1093"/>
      <c r="P1093"/>
      <c r="Q1093"/>
      <c r="R1093"/>
      <c r="S1093"/>
      <c r="T1093"/>
      <c r="U1093" s="1"/>
      <c r="V1093"/>
      <c r="W1093" s="1"/>
      <c r="X1093"/>
      <c r="Y1093"/>
      <c r="Z1093" s="1"/>
      <c r="AA1093" s="1"/>
      <c r="AB1093" s="1"/>
      <c r="AC1093" s="1"/>
      <c r="AD1093"/>
    </row>
    <row r="1094" spans="1:30" x14ac:dyDescent="0.25">
      <c r="A1094" s="1"/>
      <c r="B1094" s="1"/>
      <c r="C1094" s="1"/>
      <c r="D1094"/>
      <c r="E1094" s="1"/>
      <c r="F1094" s="1"/>
      <c r="G1094"/>
      <c r="H1094"/>
      <c r="I1094" s="1"/>
      <c r="J1094"/>
      <c r="K1094"/>
      <c r="L1094"/>
      <c r="M1094" s="2"/>
      <c r="N1094" s="3"/>
      <c r="O1094"/>
      <c r="P1094"/>
      <c r="Q1094"/>
      <c r="R1094"/>
      <c r="S1094"/>
      <c r="T1094"/>
      <c r="U1094" s="1"/>
      <c r="V1094"/>
      <c r="W1094" s="1"/>
      <c r="X1094"/>
      <c r="Y1094"/>
      <c r="Z1094" s="1"/>
      <c r="AA1094" s="1"/>
      <c r="AB1094" s="1"/>
      <c r="AC1094" s="1"/>
      <c r="AD1094"/>
    </row>
    <row r="1095" spans="1:30" x14ac:dyDescent="0.25">
      <c r="A1095" s="1"/>
      <c r="B1095" s="1"/>
      <c r="C1095" s="1"/>
      <c r="D1095"/>
      <c r="E1095" s="1"/>
      <c r="F1095" s="1"/>
      <c r="G1095"/>
      <c r="H1095"/>
      <c r="I1095" s="1"/>
      <c r="J1095"/>
      <c r="K1095"/>
      <c r="L1095"/>
      <c r="M1095" s="2"/>
      <c r="N1095" s="3"/>
      <c r="O1095"/>
      <c r="P1095"/>
      <c r="Q1095"/>
      <c r="R1095"/>
      <c r="S1095"/>
      <c r="T1095"/>
      <c r="U1095" s="1"/>
      <c r="V1095"/>
      <c r="W1095" s="1"/>
      <c r="X1095"/>
      <c r="Y1095"/>
      <c r="Z1095" s="1"/>
      <c r="AA1095" s="1"/>
      <c r="AB1095" s="1"/>
      <c r="AC1095" s="1"/>
      <c r="AD1095"/>
    </row>
    <row r="1096" spans="1:30" x14ac:dyDescent="0.25">
      <c r="A1096" s="1"/>
      <c r="B1096" s="1"/>
      <c r="C1096" s="1"/>
      <c r="D1096"/>
      <c r="E1096" s="1"/>
      <c r="F1096" s="1"/>
      <c r="G1096"/>
      <c r="H1096"/>
      <c r="I1096" s="1"/>
      <c r="J1096"/>
      <c r="K1096"/>
      <c r="L1096"/>
      <c r="M1096" s="2"/>
      <c r="N1096" s="3"/>
      <c r="O1096"/>
      <c r="P1096"/>
      <c r="Q1096"/>
      <c r="R1096"/>
      <c r="S1096"/>
      <c r="T1096"/>
      <c r="U1096" s="1"/>
      <c r="V1096"/>
      <c r="W1096" s="1"/>
      <c r="X1096"/>
      <c r="Y1096"/>
      <c r="Z1096" s="1"/>
      <c r="AA1096" s="1"/>
      <c r="AB1096" s="1"/>
      <c r="AC1096" s="1"/>
      <c r="AD1096"/>
    </row>
    <row r="1097" spans="1:30" x14ac:dyDescent="0.25">
      <c r="A1097" s="1"/>
      <c r="B1097" s="1"/>
      <c r="C1097" s="1"/>
      <c r="D1097"/>
      <c r="E1097" s="1"/>
      <c r="F1097" s="1"/>
      <c r="G1097"/>
      <c r="H1097"/>
      <c r="I1097" s="1"/>
      <c r="J1097"/>
      <c r="K1097"/>
      <c r="L1097"/>
      <c r="M1097" s="2"/>
      <c r="N1097" s="3"/>
      <c r="O1097"/>
      <c r="P1097"/>
      <c r="Q1097"/>
      <c r="R1097"/>
      <c r="S1097"/>
      <c r="T1097"/>
      <c r="U1097" s="1"/>
      <c r="V1097"/>
      <c r="W1097" s="1"/>
      <c r="X1097"/>
      <c r="Y1097"/>
      <c r="Z1097" s="1"/>
      <c r="AA1097" s="1"/>
      <c r="AB1097" s="1"/>
      <c r="AC1097" s="1"/>
      <c r="AD1097"/>
    </row>
    <row r="1098" spans="1:30" x14ac:dyDescent="0.25">
      <c r="A1098" s="1"/>
      <c r="B1098" s="1"/>
      <c r="C1098" s="1"/>
      <c r="D1098"/>
      <c r="E1098" s="1"/>
      <c r="F1098" s="1"/>
      <c r="G1098"/>
      <c r="H1098"/>
      <c r="I1098" s="1"/>
      <c r="J1098"/>
      <c r="K1098"/>
      <c r="L1098"/>
      <c r="M1098" s="2"/>
      <c r="N1098" s="3"/>
      <c r="O1098"/>
      <c r="P1098"/>
      <c r="Q1098"/>
      <c r="R1098"/>
      <c r="S1098"/>
      <c r="T1098"/>
      <c r="U1098" s="1"/>
      <c r="V1098"/>
      <c r="W1098" s="1"/>
      <c r="X1098"/>
      <c r="Y1098"/>
      <c r="Z1098" s="1"/>
      <c r="AA1098" s="1"/>
      <c r="AB1098" s="1"/>
      <c r="AC1098" s="1"/>
      <c r="AD1098"/>
    </row>
    <row r="1099" spans="1:30" x14ac:dyDescent="0.25">
      <c r="A1099" s="1"/>
      <c r="B1099" s="1"/>
      <c r="C1099" s="1"/>
      <c r="D1099"/>
      <c r="E1099" s="1"/>
      <c r="F1099" s="1"/>
      <c r="G1099"/>
      <c r="H1099"/>
      <c r="I1099" s="1"/>
      <c r="J1099"/>
      <c r="K1099"/>
      <c r="L1099"/>
      <c r="M1099" s="2"/>
      <c r="N1099" s="3"/>
      <c r="O1099"/>
      <c r="P1099"/>
      <c r="Q1099"/>
      <c r="R1099"/>
      <c r="S1099"/>
      <c r="T1099"/>
      <c r="U1099" s="1"/>
      <c r="V1099"/>
      <c r="W1099" s="1"/>
      <c r="X1099"/>
      <c r="Y1099"/>
      <c r="Z1099" s="1"/>
      <c r="AA1099" s="1"/>
      <c r="AB1099" s="1"/>
      <c r="AC1099" s="1"/>
      <c r="AD1099"/>
    </row>
    <row r="1100" spans="1:30" x14ac:dyDescent="0.25">
      <c r="A1100" s="1"/>
      <c r="B1100" s="1"/>
      <c r="C1100" s="1"/>
      <c r="D1100"/>
      <c r="E1100" s="1"/>
      <c r="F1100" s="1"/>
      <c r="G1100"/>
      <c r="H1100"/>
      <c r="I1100" s="1"/>
      <c r="J1100"/>
      <c r="K1100"/>
      <c r="L1100"/>
      <c r="M1100" s="2"/>
      <c r="N1100" s="3"/>
      <c r="O1100"/>
      <c r="P1100"/>
      <c r="Q1100"/>
      <c r="R1100"/>
      <c r="S1100"/>
      <c r="T1100"/>
      <c r="U1100" s="1"/>
      <c r="V1100"/>
      <c r="W1100" s="1"/>
      <c r="X1100"/>
      <c r="Y1100"/>
      <c r="Z1100" s="1"/>
      <c r="AA1100" s="1"/>
      <c r="AB1100" s="1"/>
      <c r="AC1100" s="1"/>
      <c r="AD1100"/>
    </row>
    <row r="1101" spans="1:30" x14ac:dyDescent="0.25">
      <c r="A1101" s="1"/>
      <c r="B1101" s="1"/>
      <c r="C1101" s="1"/>
      <c r="D1101"/>
      <c r="E1101" s="1"/>
      <c r="F1101" s="1"/>
      <c r="G1101"/>
      <c r="H1101"/>
      <c r="I1101" s="1"/>
      <c r="J1101"/>
      <c r="K1101"/>
      <c r="L1101"/>
      <c r="M1101" s="2"/>
      <c r="N1101" s="3"/>
      <c r="O1101"/>
      <c r="P1101"/>
      <c r="Q1101"/>
      <c r="R1101"/>
      <c r="S1101"/>
      <c r="T1101"/>
      <c r="U1101" s="1"/>
      <c r="V1101"/>
      <c r="W1101" s="1"/>
      <c r="X1101"/>
      <c r="Y1101"/>
      <c r="Z1101" s="1"/>
      <c r="AA1101" s="1"/>
      <c r="AB1101" s="1"/>
      <c r="AC1101" s="1"/>
      <c r="AD1101"/>
    </row>
    <row r="1102" spans="1:30" x14ac:dyDescent="0.25">
      <c r="A1102" s="1"/>
      <c r="B1102" s="1"/>
      <c r="C1102" s="1"/>
      <c r="D1102"/>
      <c r="E1102" s="1"/>
      <c r="F1102" s="1"/>
      <c r="G1102"/>
      <c r="H1102"/>
      <c r="I1102" s="1"/>
      <c r="J1102"/>
      <c r="K1102"/>
      <c r="L1102"/>
      <c r="M1102" s="2"/>
      <c r="N1102" s="3"/>
      <c r="O1102"/>
      <c r="P1102"/>
      <c r="Q1102"/>
      <c r="R1102"/>
      <c r="S1102"/>
      <c r="T1102"/>
      <c r="U1102" s="1"/>
      <c r="V1102"/>
      <c r="W1102" s="1"/>
      <c r="X1102"/>
      <c r="Y1102"/>
      <c r="Z1102" s="1"/>
      <c r="AA1102" s="1"/>
      <c r="AB1102" s="1"/>
      <c r="AC1102" s="1"/>
      <c r="AD1102"/>
    </row>
    <row r="1103" spans="1:30" x14ac:dyDescent="0.25">
      <c r="A1103" s="1"/>
      <c r="B1103" s="1"/>
      <c r="C1103" s="1"/>
      <c r="D1103"/>
      <c r="E1103" s="1"/>
      <c r="F1103" s="1"/>
      <c r="G1103"/>
      <c r="H1103"/>
      <c r="I1103" s="1"/>
      <c r="J1103"/>
      <c r="K1103"/>
      <c r="L1103"/>
      <c r="M1103" s="2"/>
      <c r="N1103" s="3"/>
      <c r="O1103"/>
      <c r="P1103"/>
      <c r="Q1103"/>
      <c r="R1103"/>
      <c r="S1103"/>
      <c r="T1103"/>
      <c r="U1103" s="1"/>
      <c r="V1103"/>
      <c r="W1103" s="1"/>
      <c r="X1103"/>
      <c r="Y1103"/>
      <c r="Z1103" s="1"/>
      <c r="AA1103" s="1"/>
      <c r="AB1103" s="1"/>
      <c r="AC1103" s="1"/>
      <c r="AD1103"/>
    </row>
    <row r="1104" spans="1:30" x14ac:dyDescent="0.25">
      <c r="A1104" s="1"/>
      <c r="B1104" s="1"/>
      <c r="C1104" s="1"/>
      <c r="D1104"/>
      <c r="E1104" s="1"/>
      <c r="F1104" s="1"/>
      <c r="G1104"/>
      <c r="H1104"/>
      <c r="I1104" s="1"/>
      <c r="J1104"/>
      <c r="K1104"/>
      <c r="L1104"/>
      <c r="M1104" s="2"/>
      <c r="N1104" s="3"/>
      <c r="O1104"/>
      <c r="P1104"/>
      <c r="Q1104"/>
      <c r="R1104"/>
      <c r="S1104"/>
      <c r="T1104"/>
      <c r="U1104" s="1"/>
      <c r="V1104"/>
      <c r="W1104" s="1"/>
      <c r="X1104"/>
      <c r="Y1104"/>
      <c r="Z1104" s="1"/>
      <c r="AA1104" s="1"/>
      <c r="AB1104" s="1"/>
      <c r="AC1104" s="1"/>
      <c r="AD1104"/>
    </row>
    <row r="1105" spans="1:30" x14ac:dyDescent="0.25">
      <c r="A1105" s="1"/>
      <c r="B1105" s="1"/>
      <c r="C1105" s="1"/>
      <c r="D1105"/>
      <c r="E1105" s="1"/>
      <c r="F1105" s="1"/>
      <c r="G1105"/>
      <c r="H1105"/>
      <c r="I1105" s="1"/>
      <c r="J1105"/>
      <c r="K1105"/>
      <c r="L1105"/>
      <c r="M1105" s="2"/>
      <c r="N1105" s="3"/>
      <c r="O1105"/>
      <c r="P1105"/>
      <c r="Q1105"/>
      <c r="R1105"/>
      <c r="S1105"/>
      <c r="T1105"/>
      <c r="U1105" s="1"/>
      <c r="V1105"/>
      <c r="W1105" s="1"/>
      <c r="X1105"/>
      <c r="Y1105"/>
      <c r="Z1105" s="1"/>
      <c r="AA1105" s="1"/>
      <c r="AB1105" s="1"/>
      <c r="AC1105" s="1"/>
      <c r="AD1105"/>
    </row>
    <row r="1106" spans="1:30" x14ac:dyDescent="0.25">
      <c r="A1106" s="1"/>
      <c r="B1106" s="1"/>
      <c r="C1106" s="1"/>
      <c r="D1106"/>
      <c r="E1106" s="1"/>
      <c r="F1106" s="1"/>
      <c r="G1106"/>
      <c r="H1106"/>
      <c r="I1106" s="1"/>
      <c r="J1106"/>
      <c r="K1106"/>
      <c r="L1106"/>
      <c r="M1106" s="2"/>
      <c r="N1106" s="3"/>
      <c r="O1106"/>
      <c r="P1106"/>
      <c r="Q1106"/>
      <c r="R1106"/>
      <c r="S1106"/>
      <c r="T1106"/>
      <c r="U1106" s="1"/>
      <c r="V1106"/>
      <c r="W1106" s="1"/>
      <c r="X1106"/>
      <c r="Y1106"/>
      <c r="Z1106" s="1"/>
      <c r="AA1106" s="1"/>
      <c r="AB1106" s="1"/>
      <c r="AC1106" s="1"/>
      <c r="AD1106"/>
    </row>
    <row r="1107" spans="1:30" x14ac:dyDescent="0.25">
      <c r="A1107" s="1"/>
      <c r="B1107" s="1"/>
      <c r="C1107" s="1"/>
      <c r="D1107"/>
      <c r="E1107" s="1"/>
      <c r="F1107" s="1"/>
      <c r="G1107"/>
      <c r="H1107"/>
      <c r="I1107" s="1"/>
      <c r="J1107"/>
      <c r="K1107"/>
      <c r="L1107"/>
      <c r="M1107" s="2"/>
      <c r="N1107" s="3"/>
      <c r="O1107"/>
      <c r="P1107"/>
      <c r="Q1107"/>
      <c r="R1107"/>
      <c r="S1107"/>
      <c r="T1107"/>
      <c r="U1107" s="1"/>
      <c r="V1107"/>
      <c r="W1107" s="1"/>
      <c r="X1107"/>
      <c r="Y1107"/>
      <c r="Z1107" s="1"/>
      <c r="AA1107" s="1"/>
      <c r="AB1107" s="1"/>
      <c r="AC1107" s="1"/>
      <c r="AD1107"/>
    </row>
    <row r="1108" spans="1:30" x14ac:dyDescent="0.25">
      <c r="A1108" s="1"/>
      <c r="B1108" s="1"/>
      <c r="C1108" s="1"/>
      <c r="D1108"/>
      <c r="E1108" s="1"/>
      <c r="F1108" s="1"/>
      <c r="G1108"/>
      <c r="H1108"/>
      <c r="I1108" s="1"/>
      <c r="J1108"/>
      <c r="K1108"/>
      <c r="L1108"/>
      <c r="M1108" s="2"/>
      <c r="N1108" s="3"/>
      <c r="O1108"/>
      <c r="P1108"/>
      <c r="Q1108"/>
      <c r="R1108"/>
      <c r="S1108"/>
      <c r="T1108"/>
      <c r="U1108" s="1"/>
      <c r="V1108"/>
      <c r="W1108" s="1"/>
      <c r="X1108"/>
      <c r="Y1108"/>
      <c r="Z1108" s="1"/>
      <c r="AA1108" s="1"/>
      <c r="AB1108" s="1"/>
      <c r="AC1108" s="1"/>
      <c r="AD1108"/>
    </row>
    <row r="1109" spans="1:30" x14ac:dyDescent="0.25">
      <c r="A1109" s="1"/>
      <c r="B1109" s="1"/>
      <c r="C1109" s="1"/>
      <c r="D1109"/>
      <c r="E1109" s="1"/>
      <c r="F1109" s="1"/>
      <c r="G1109"/>
      <c r="H1109"/>
      <c r="I1109" s="1"/>
      <c r="J1109"/>
      <c r="K1109"/>
      <c r="L1109"/>
      <c r="M1109" s="2"/>
      <c r="N1109" s="3"/>
      <c r="O1109"/>
      <c r="P1109"/>
      <c r="Q1109"/>
      <c r="R1109"/>
      <c r="S1109"/>
      <c r="T1109"/>
      <c r="U1109" s="1"/>
      <c r="V1109"/>
      <c r="W1109" s="1"/>
      <c r="X1109"/>
      <c r="Y1109"/>
      <c r="Z1109" s="1"/>
      <c r="AA1109" s="1"/>
      <c r="AB1109" s="1"/>
      <c r="AC1109" s="1"/>
      <c r="AD1109"/>
    </row>
    <row r="1110" spans="1:30" x14ac:dyDescent="0.25">
      <c r="A1110" s="1"/>
      <c r="B1110" s="1"/>
      <c r="C1110" s="1"/>
      <c r="D1110"/>
      <c r="E1110" s="1"/>
      <c r="F1110" s="1"/>
      <c r="G1110"/>
      <c r="H1110"/>
      <c r="I1110" s="1"/>
      <c r="J1110"/>
      <c r="K1110"/>
      <c r="L1110"/>
      <c r="M1110" s="2"/>
      <c r="N1110" s="3"/>
      <c r="O1110"/>
      <c r="P1110"/>
      <c r="Q1110"/>
      <c r="R1110"/>
      <c r="S1110"/>
      <c r="T1110"/>
      <c r="U1110" s="1"/>
      <c r="V1110"/>
      <c r="W1110" s="1"/>
      <c r="X1110"/>
      <c r="Y1110"/>
      <c r="Z1110" s="1"/>
      <c r="AA1110" s="1"/>
      <c r="AB1110" s="1"/>
      <c r="AC1110" s="1"/>
      <c r="AD1110"/>
    </row>
    <row r="1111" spans="1:30" x14ac:dyDescent="0.25">
      <c r="A1111" s="1"/>
      <c r="B1111" s="1"/>
      <c r="C1111" s="1"/>
      <c r="D1111"/>
      <c r="E1111" s="1"/>
      <c r="F1111" s="1"/>
      <c r="G1111"/>
      <c r="H1111"/>
      <c r="I1111" s="1"/>
      <c r="J1111"/>
      <c r="K1111"/>
      <c r="L1111"/>
      <c r="M1111" s="2"/>
      <c r="N1111" s="3"/>
      <c r="O1111"/>
      <c r="P1111"/>
      <c r="Q1111"/>
      <c r="R1111"/>
      <c r="S1111"/>
      <c r="T1111"/>
      <c r="U1111" s="1"/>
      <c r="V1111"/>
      <c r="W1111" s="1"/>
      <c r="X1111"/>
      <c r="Y1111"/>
      <c r="Z1111" s="1"/>
      <c r="AA1111" s="1"/>
      <c r="AB1111" s="1"/>
      <c r="AC1111" s="1"/>
      <c r="AD1111"/>
    </row>
    <row r="1112" spans="1:30" x14ac:dyDescent="0.25">
      <c r="A1112" s="1"/>
      <c r="B1112" s="1"/>
      <c r="C1112" s="1"/>
      <c r="D1112"/>
      <c r="E1112" s="1"/>
      <c r="F1112" s="1"/>
      <c r="G1112"/>
      <c r="H1112"/>
      <c r="I1112" s="1"/>
      <c r="J1112"/>
      <c r="K1112"/>
      <c r="L1112"/>
      <c r="M1112" s="2"/>
      <c r="N1112" s="3"/>
      <c r="O1112"/>
      <c r="P1112"/>
      <c r="Q1112"/>
      <c r="R1112"/>
      <c r="S1112"/>
      <c r="T1112"/>
      <c r="U1112" s="1"/>
      <c r="V1112"/>
      <c r="W1112" s="1"/>
      <c r="X1112"/>
      <c r="Y1112"/>
      <c r="Z1112" s="1"/>
      <c r="AA1112" s="1"/>
      <c r="AB1112" s="1"/>
      <c r="AC1112" s="1"/>
      <c r="AD1112"/>
    </row>
    <row r="1113" spans="1:30" x14ac:dyDescent="0.25">
      <c r="A1113" s="1"/>
      <c r="B1113" s="1"/>
      <c r="C1113" s="1"/>
      <c r="D1113"/>
      <c r="E1113" s="1"/>
      <c r="F1113" s="1"/>
      <c r="G1113"/>
      <c r="H1113"/>
      <c r="I1113" s="1"/>
      <c r="J1113"/>
      <c r="K1113"/>
      <c r="L1113"/>
      <c r="M1113" s="2"/>
      <c r="N1113" s="3"/>
      <c r="O1113"/>
      <c r="P1113"/>
      <c r="Q1113"/>
      <c r="R1113"/>
      <c r="S1113"/>
      <c r="T1113"/>
      <c r="U1113" s="1"/>
      <c r="V1113"/>
      <c r="W1113" s="1"/>
      <c r="X1113"/>
      <c r="Y1113"/>
      <c r="Z1113" s="1"/>
      <c r="AA1113" s="1"/>
      <c r="AB1113" s="1"/>
      <c r="AC1113" s="1"/>
      <c r="AD1113"/>
    </row>
    <row r="1114" spans="1:30" x14ac:dyDescent="0.25">
      <c r="A1114" s="1"/>
      <c r="B1114" s="1"/>
      <c r="C1114" s="1"/>
      <c r="D1114"/>
      <c r="E1114" s="1"/>
      <c r="F1114" s="1"/>
      <c r="G1114"/>
      <c r="H1114"/>
      <c r="I1114" s="1"/>
      <c r="J1114"/>
      <c r="K1114"/>
      <c r="L1114"/>
      <c r="M1114" s="2"/>
      <c r="N1114" s="3"/>
      <c r="O1114"/>
      <c r="P1114"/>
      <c r="Q1114"/>
      <c r="R1114"/>
      <c r="S1114"/>
      <c r="T1114"/>
      <c r="U1114" s="1"/>
      <c r="V1114"/>
      <c r="W1114" s="1"/>
      <c r="X1114"/>
      <c r="Y1114"/>
      <c r="Z1114" s="1"/>
      <c r="AA1114" s="1"/>
      <c r="AB1114" s="1"/>
      <c r="AC1114" s="1"/>
      <c r="AD1114"/>
    </row>
    <row r="1115" spans="1:30" x14ac:dyDescent="0.25">
      <c r="A1115" s="1"/>
      <c r="B1115" s="1"/>
      <c r="C1115" s="1"/>
      <c r="D1115"/>
      <c r="E1115" s="1"/>
      <c r="F1115" s="1"/>
      <c r="G1115"/>
      <c r="H1115"/>
      <c r="I1115" s="1"/>
      <c r="J1115"/>
      <c r="K1115"/>
      <c r="L1115"/>
      <c r="M1115" s="2"/>
      <c r="N1115" s="3"/>
      <c r="O1115"/>
      <c r="P1115"/>
      <c r="Q1115"/>
      <c r="R1115"/>
      <c r="S1115"/>
      <c r="T1115"/>
      <c r="U1115" s="1"/>
      <c r="V1115"/>
      <c r="W1115" s="1"/>
      <c r="X1115"/>
      <c r="Y1115"/>
      <c r="Z1115" s="1"/>
      <c r="AA1115" s="1"/>
      <c r="AB1115" s="1"/>
      <c r="AC1115" s="1"/>
      <c r="AD1115"/>
    </row>
    <row r="1116" spans="1:30" x14ac:dyDescent="0.25">
      <c r="A1116" s="1"/>
      <c r="B1116" s="1"/>
      <c r="C1116" s="1"/>
      <c r="D1116"/>
      <c r="E1116" s="1"/>
      <c r="F1116" s="1"/>
      <c r="G1116"/>
      <c r="H1116"/>
      <c r="I1116" s="1"/>
      <c r="J1116"/>
      <c r="K1116"/>
      <c r="L1116"/>
      <c r="M1116" s="2"/>
      <c r="N1116" s="3"/>
      <c r="O1116"/>
      <c r="P1116"/>
      <c r="Q1116"/>
      <c r="R1116"/>
      <c r="S1116"/>
      <c r="T1116"/>
      <c r="U1116" s="1"/>
      <c r="V1116"/>
      <c r="W1116" s="1"/>
      <c r="X1116"/>
      <c r="Y1116"/>
      <c r="Z1116" s="1"/>
      <c r="AA1116" s="1"/>
      <c r="AB1116" s="1"/>
      <c r="AC1116" s="1"/>
      <c r="AD1116"/>
    </row>
    <row r="1117" spans="1:30" x14ac:dyDescent="0.25">
      <c r="A1117" s="1"/>
      <c r="B1117" s="1"/>
      <c r="C1117" s="1"/>
      <c r="D1117"/>
      <c r="E1117" s="1"/>
      <c r="F1117" s="1"/>
      <c r="G1117"/>
      <c r="H1117"/>
      <c r="I1117" s="1"/>
      <c r="J1117"/>
      <c r="K1117"/>
      <c r="L1117"/>
      <c r="M1117" s="2"/>
      <c r="N1117" s="3"/>
      <c r="O1117"/>
      <c r="P1117"/>
      <c r="Q1117"/>
      <c r="R1117"/>
      <c r="S1117"/>
      <c r="T1117"/>
      <c r="U1117" s="1"/>
      <c r="V1117"/>
      <c r="W1117" s="1"/>
      <c r="X1117"/>
      <c r="Y1117"/>
      <c r="Z1117" s="1"/>
      <c r="AA1117" s="1"/>
      <c r="AB1117" s="1"/>
      <c r="AC1117" s="1"/>
      <c r="AD1117"/>
    </row>
    <row r="1118" spans="1:30" x14ac:dyDescent="0.25">
      <c r="A1118" s="1"/>
      <c r="B1118" s="1"/>
      <c r="C1118" s="1"/>
      <c r="D1118"/>
      <c r="E1118" s="1"/>
      <c r="F1118" s="1"/>
      <c r="G1118"/>
      <c r="H1118"/>
      <c r="I1118" s="1"/>
      <c r="J1118"/>
      <c r="K1118"/>
      <c r="L1118"/>
      <c r="M1118" s="2"/>
      <c r="N1118" s="3"/>
      <c r="O1118"/>
      <c r="P1118"/>
      <c r="Q1118"/>
      <c r="R1118"/>
      <c r="S1118"/>
      <c r="T1118"/>
      <c r="U1118" s="1"/>
      <c r="V1118"/>
      <c r="W1118" s="1"/>
      <c r="X1118"/>
      <c r="Y1118"/>
      <c r="Z1118" s="1"/>
      <c r="AA1118" s="1"/>
      <c r="AB1118" s="1"/>
      <c r="AC1118" s="1"/>
      <c r="AD1118"/>
    </row>
    <row r="1119" spans="1:30" x14ac:dyDescent="0.25">
      <c r="A1119" s="1"/>
      <c r="B1119" s="1"/>
      <c r="C1119" s="1"/>
      <c r="D1119"/>
      <c r="E1119" s="1"/>
      <c r="F1119" s="1"/>
      <c r="G1119"/>
      <c r="H1119"/>
      <c r="I1119" s="1"/>
      <c r="J1119"/>
      <c r="K1119"/>
      <c r="L1119"/>
      <c r="M1119" s="2"/>
      <c r="N1119" s="3"/>
      <c r="O1119"/>
      <c r="P1119"/>
      <c r="Q1119"/>
      <c r="R1119"/>
      <c r="S1119"/>
      <c r="T1119"/>
      <c r="U1119" s="1"/>
      <c r="V1119"/>
      <c r="W1119" s="1"/>
      <c r="X1119"/>
      <c r="Y1119"/>
      <c r="Z1119" s="1"/>
      <c r="AA1119" s="1"/>
      <c r="AB1119" s="1"/>
      <c r="AC1119" s="1"/>
      <c r="AD1119"/>
    </row>
    <row r="1120" spans="1:30" x14ac:dyDescent="0.25">
      <c r="A1120" s="1"/>
      <c r="B1120" s="1"/>
      <c r="C1120" s="1"/>
      <c r="D1120"/>
      <c r="E1120" s="1"/>
      <c r="F1120" s="1"/>
      <c r="G1120"/>
      <c r="H1120"/>
      <c r="I1120" s="1"/>
      <c r="J1120"/>
      <c r="K1120"/>
      <c r="L1120"/>
      <c r="M1120" s="2"/>
      <c r="N1120" s="3"/>
      <c r="O1120"/>
      <c r="P1120"/>
      <c r="Q1120"/>
      <c r="R1120"/>
      <c r="S1120"/>
      <c r="T1120"/>
      <c r="U1120" s="1"/>
      <c r="V1120"/>
      <c r="W1120" s="1"/>
      <c r="X1120"/>
      <c r="Y1120"/>
      <c r="Z1120" s="1"/>
      <c r="AA1120" s="1"/>
      <c r="AB1120" s="1"/>
      <c r="AC1120" s="1"/>
      <c r="AD1120"/>
    </row>
    <row r="1121" spans="1:30" x14ac:dyDescent="0.25">
      <c r="A1121" s="1"/>
      <c r="B1121" s="1"/>
      <c r="C1121" s="1"/>
      <c r="D1121"/>
      <c r="E1121" s="1"/>
      <c r="F1121" s="1"/>
      <c r="G1121"/>
      <c r="H1121"/>
      <c r="I1121" s="1"/>
      <c r="J1121"/>
      <c r="K1121"/>
      <c r="L1121"/>
      <c r="M1121" s="2"/>
      <c r="N1121" s="3"/>
      <c r="O1121"/>
      <c r="P1121"/>
      <c r="Q1121"/>
      <c r="R1121"/>
      <c r="S1121"/>
      <c r="T1121"/>
      <c r="U1121" s="1"/>
      <c r="V1121"/>
      <c r="W1121" s="1"/>
      <c r="X1121"/>
      <c r="Y1121"/>
      <c r="Z1121" s="1"/>
      <c r="AA1121" s="1"/>
      <c r="AB1121" s="1"/>
      <c r="AC1121" s="1"/>
      <c r="AD1121"/>
    </row>
    <row r="1122" spans="1:30" x14ac:dyDescent="0.25">
      <c r="A1122" s="1"/>
      <c r="B1122" s="1"/>
      <c r="C1122" s="1"/>
      <c r="D1122"/>
      <c r="E1122" s="1"/>
      <c r="F1122" s="1"/>
      <c r="G1122"/>
      <c r="H1122"/>
      <c r="I1122" s="1"/>
      <c r="J1122"/>
      <c r="K1122"/>
      <c r="L1122"/>
      <c r="M1122" s="2"/>
      <c r="N1122" s="3"/>
      <c r="O1122"/>
      <c r="P1122"/>
      <c r="Q1122"/>
      <c r="R1122"/>
      <c r="S1122"/>
      <c r="T1122"/>
      <c r="U1122" s="1"/>
      <c r="V1122"/>
      <c r="W1122" s="1"/>
      <c r="X1122"/>
      <c r="Y1122"/>
      <c r="Z1122" s="1"/>
      <c r="AA1122" s="1"/>
      <c r="AB1122" s="1"/>
      <c r="AC1122" s="1"/>
      <c r="AD1122"/>
    </row>
    <row r="1123" spans="1:30" x14ac:dyDescent="0.25">
      <c r="A1123" s="1"/>
      <c r="B1123" s="1"/>
      <c r="C1123" s="1"/>
      <c r="D1123"/>
      <c r="E1123" s="1"/>
      <c r="F1123" s="1"/>
      <c r="G1123"/>
      <c r="H1123"/>
      <c r="I1123" s="1"/>
      <c r="J1123"/>
      <c r="K1123"/>
      <c r="L1123"/>
      <c r="M1123" s="2"/>
      <c r="N1123" s="3"/>
      <c r="O1123"/>
      <c r="P1123"/>
      <c r="Q1123"/>
      <c r="R1123"/>
      <c r="S1123"/>
      <c r="T1123"/>
      <c r="U1123" s="1"/>
      <c r="V1123"/>
      <c r="W1123" s="1"/>
      <c r="X1123"/>
      <c r="Y1123"/>
      <c r="Z1123" s="1"/>
      <c r="AA1123" s="1"/>
      <c r="AB1123" s="1"/>
      <c r="AC1123" s="1"/>
      <c r="AD1123"/>
    </row>
    <row r="1124" spans="1:30" x14ac:dyDescent="0.25">
      <c r="A1124" s="1"/>
      <c r="B1124" s="1"/>
      <c r="C1124" s="1"/>
      <c r="D1124"/>
      <c r="E1124" s="1"/>
      <c r="F1124" s="1"/>
      <c r="G1124"/>
      <c r="H1124"/>
      <c r="I1124" s="1"/>
      <c r="J1124"/>
      <c r="K1124"/>
      <c r="L1124"/>
      <c r="M1124" s="2"/>
      <c r="N1124" s="3"/>
      <c r="O1124"/>
      <c r="P1124"/>
      <c r="Q1124"/>
      <c r="R1124"/>
      <c r="S1124"/>
      <c r="T1124"/>
      <c r="U1124" s="1"/>
      <c r="V1124"/>
      <c r="W1124" s="1"/>
      <c r="X1124"/>
      <c r="Y1124"/>
      <c r="Z1124" s="1"/>
      <c r="AA1124" s="1"/>
      <c r="AB1124" s="1"/>
      <c r="AC1124" s="1"/>
      <c r="AD1124"/>
    </row>
    <row r="1125" spans="1:30" x14ac:dyDescent="0.25">
      <c r="A1125" s="1"/>
      <c r="B1125" s="1"/>
      <c r="C1125" s="1"/>
      <c r="D1125"/>
      <c r="E1125" s="1"/>
      <c r="F1125" s="1"/>
      <c r="G1125"/>
      <c r="H1125"/>
      <c r="I1125" s="1"/>
      <c r="J1125"/>
      <c r="K1125"/>
      <c r="L1125"/>
      <c r="M1125" s="2"/>
      <c r="N1125" s="3"/>
      <c r="O1125"/>
      <c r="P1125"/>
      <c r="Q1125"/>
      <c r="R1125"/>
      <c r="S1125"/>
      <c r="T1125"/>
      <c r="U1125" s="1"/>
      <c r="V1125"/>
      <c r="W1125" s="1"/>
      <c r="X1125"/>
      <c r="Y1125"/>
      <c r="Z1125" s="1"/>
      <c r="AA1125" s="1"/>
      <c r="AB1125" s="1"/>
      <c r="AC1125" s="1"/>
      <c r="AD1125"/>
    </row>
    <row r="1126" spans="1:30" x14ac:dyDescent="0.25">
      <c r="A1126" s="1"/>
      <c r="B1126" s="1"/>
      <c r="C1126" s="1"/>
      <c r="D1126"/>
      <c r="E1126" s="1"/>
      <c r="F1126" s="1"/>
      <c r="G1126"/>
      <c r="H1126"/>
      <c r="I1126" s="1"/>
      <c r="J1126"/>
      <c r="K1126"/>
      <c r="L1126"/>
      <c r="M1126" s="2"/>
      <c r="N1126" s="3"/>
      <c r="O1126"/>
      <c r="P1126"/>
      <c r="Q1126"/>
      <c r="R1126"/>
      <c r="S1126"/>
      <c r="T1126"/>
      <c r="U1126" s="1"/>
      <c r="V1126"/>
      <c r="W1126" s="1"/>
      <c r="X1126"/>
      <c r="Y1126"/>
      <c r="Z1126" s="1"/>
      <c r="AA1126" s="1"/>
      <c r="AB1126" s="1"/>
      <c r="AC1126" s="1"/>
      <c r="AD1126"/>
    </row>
    <row r="1127" spans="1:30" x14ac:dyDescent="0.25">
      <c r="A1127" s="1"/>
      <c r="B1127" s="1"/>
      <c r="C1127" s="1"/>
      <c r="D1127"/>
      <c r="E1127" s="1"/>
      <c r="F1127" s="1"/>
      <c r="G1127"/>
      <c r="H1127"/>
      <c r="I1127" s="1"/>
      <c r="J1127"/>
      <c r="K1127"/>
      <c r="L1127"/>
      <c r="M1127" s="2"/>
      <c r="N1127" s="3"/>
      <c r="O1127"/>
      <c r="P1127"/>
      <c r="Q1127"/>
      <c r="R1127"/>
      <c r="S1127"/>
      <c r="T1127"/>
      <c r="U1127" s="1"/>
      <c r="V1127"/>
      <c r="W1127" s="1"/>
      <c r="X1127"/>
      <c r="Y1127"/>
      <c r="Z1127" s="1"/>
      <c r="AA1127" s="1"/>
      <c r="AB1127" s="1"/>
      <c r="AC1127" s="1"/>
      <c r="AD1127"/>
    </row>
    <row r="1128" spans="1:30" x14ac:dyDescent="0.25">
      <c r="A1128" s="1"/>
      <c r="B1128" s="1"/>
      <c r="C1128" s="1"/>
      <c r="D1128"/>
      <c r="E1128" s="1"/>
      <c r="F1128" s="1"/>
      <c r="G1128"/>
      <c r="H1128"/>
      <c r="I1128" s="1"/>
      <c r="J1128"/>
      <c r="K1128"/>
      <c r="L1128"/>
      <c r="M1128" s="2"/>
      <c r="N1128" s="3"/>
      <c r="O1128"/>
      <c r="P1128"/>
      <c r="Q1128"/>
      <c r="R1128"/>
      <c r="S1128"/>
      <c r="T1128"/>
      <c r="U1128" s="1"/>
      <c r="V1128"/>
      <c r="W1128" s="1"/>
      <c r="X1128"/>
      <c r="Y1128"/>
      <c r="Z1128" s="1"/>
      <c r="AA1128" s="1"/>
      <c r="AB1128" s="1"/>
      <c r="AC1128" s="1"/>
      <c r="AD1128"/>
    </row>
    <row r="1129" spans="1:30" x14ac:dyDescent="0.25">
      <c r="A1129" s="1"/>
      <c r="B1129" s="1"/>
      <c r="C1129" s="1"/>
      <c r="D1129"/>
      <c r="E1129" s="1"/>
      <c r="F1129" s="1"/>
      <c r="G1129"/>
      <c r="H1129"/>
      <c r="I1129" s="1"/>
      <c r="J1129"/>
      <c r="K1129"/>
      <c r="L1129"/>
      <c r="M1129" s="2"/>
      <c r="N1129" s="3"/>
      <c r="O1129"/>
      <c r="P1129"/>
      <c r="Q1129"/>
      <c r="R1129"/>
      <c r="S1129"/>
      <c r="T1129"/>
      <c r="U1129" s="1"/>
      <c r="V1129"/>
      <c r="W1129" s="1"/>
      <c r="X1129"/>
      <c r="Y1129"/>
      <c r="Z1129" s="1"/>
      <c r="AA1129" s="1"/>
      <c r="AB1129" s="1"/>
      <c r="AC1129" s="1"/>
      <c r="AD1129"/>
    </row>
    <row r="1130" spans="1:30" x14ac:dyDescent="0.25">
      <c r="A1130" s="1"/>
      <c r="B1130" s="1"/>
      <c r="C1130" s="1"/>
      <c r="D1130"/>
      <c r="E1130" s="1"/>
      <c r="F1130" s="1"/>
      <c r="G1130"/>
      <c r="H1130"/>
      <c r="I1130" s="1"/>
      <c r="J1130"/>
      <c r="K1130"/>
      <c r="L1130"/>
      <c r="M1130" s="2"/>
      <c r="N1130" s="3"/>
      <c r="O1130"/>
      <c r="P1130"/>
      <c r="Q1130"/>
      <c r="R1130"/>
      <c r="S1130"/>
      <c r="T1130"/>
      <c r="U1130" s="1"/>
      <c r="V1130"/>
      <c r="W1130" s="1"/>
      <c r="X1130"/>
      <c r="Y1130"/>
      <c r="Z1130" s="1"/>
      <c r="AA1130" s="1"/>
      <c r="AB1130" s="1"/>
      <c r="AC1130" s="1"/>
      <c r="AD1130"/>
    </row>
    <row r="1131" spans="1:30" x14ac:dyDescent="0.25">
      <c r="A1131" s="1"/>
      <c r="B1131" s="1"/>
      <c r="C1131" s="1"/>
      <c r="D1131"/>
      <c r="E1131" s="1"/>
      <c r="F1131" s="1"/>
      <c r="G1131"/>
      <c r="H1131"/>
      <c r="I1131" s="1"/>
      <c r="J1131"/>
      <c r="K1131"/>
      <c r="L1131"/>
      <c r="M1131" s="2"/>
      <c r="N1131" s="3"/>
      <c r="O1131"/>
      <c r="P1131"/>
      <c r="Q1131"/>
      <c r="R1131"/>
      <c r="S1131"/>
      <c r="T1131"/>
      <c r="U1131" s="1"/>
      <c r="V1131"/>
      <c r="W1131" s="1"/>
      <c r="X1131"/>
      <c r="Y1131"/>
      <c r="Z1131" s="1"/>
      <c r="AA1131" s="1"/>
      <c r="AB1131" s="1"/>
      <c r="AC1131" s="1"/>
      <c r="AD1131"/>
    </row>
    <row r="1132" spans="1:30" x14ac:dyDescent="0.25">
      <c r="A1132" s="1"/>
      <c r="B1132" s="1"/>
      <c r="C1132" s="1"/>
      <c r="D1132"/>
      <c r="E1132" s="1"/>
      <c r="F1132" s="1"/>
      <c r="G1132"/>
      <c r="H1132"/>
      <c r="I1132" s="1"/>
      <c r="J1132"/>
      <c r="K1132"/>
      <c r="L1132"/>
      <c r="M1132" s="2"/>
      <c r="N1132" s="3"/>
      <c r="O1132"/>
      <c r="P1132"/>
      <c r="Q1132"/>
      <c r="R1132"/>
      <c r="S1132"/>
      <c r="T1132"/>
      <c r="U1132" s="1"/>
      <c r="V1132"/>
      <c r="W1132" s="1"/>
      <c r="X1132"/>
      <c r="Y1132"/>
      <c r="Z1132" s="1"/>
      <c r="AA1132" s="1"/>
      <c r="AB1132" s="1"/>
      <c r="AC1132" s="1"/>
      <c r="AD1132"/>
    </row>
    <row r="1133" spans="1:30" x14ac:dyDescent="0.25">
      <c r="A1133" s="1"/>
      <c r="B1133" s="1"/>
      <c r="C1133" s="1"/>
      <c r="D1133"/>
      <c r="E1133" s="1"/>
      <c r="F1133" s="1"/>
      <c r="G1133"/>
      <c r="H1133"/>
      <c r="I1133" s="1"/>
      <c r="J1133"/>
      <c r="K1133"/>
      <c r="L1133"/>
      <c r="M1133" s="2"/>
      <c r="N1133" s="3"/>
      <c r="O1133"/>
      <c r="P1133"/>
      <c r="Q1133"/>
      <c r="R1133"/>
      <c r="S1133"/>
      <c r="T1133"/>
      <c r="U1133" s="1"/>
      <c r="V1133"/>
      <c r="W1133" s="1"/>
      <c r="X1133"/>
      <c r="Y1133"/>
      <c r="Z1133" s="1"/>
      <c r="AA1133" s="1"/>
      <c r="AB1133" s="1"/>
      <c r="AC1133" s="1"/>
      <c r="AD1133"/>
    </row>
    <row r="1134" spans="1:30" x14ac:dyDescent="0.25">
      <c r="A1134" s="1"/>
      <c r="B1134" s="1"/>
      <c r="C1134" s="1"/>
      <c r="D1134"/>
      <c r="E1134" s="1"/>
      <c r="F1134" s="1"/>
      <c r="G1134"/>
      <c r="H1134"/>
      <c r="I1134" s="1"/>
      <c r="J1134"/>
      <c r="K1134"/>
      <c r="L1134"/>
      <c r="M1134" s="2"/>
      <c r="N1134" s="3"/>
      <c r="O1134"/>
      <c r="P1134"/>
      <c r="Q1134"/>
      <c r="R1134"/>
      <c r="S1134"/>
      <c r="T1134"/>
      <c r="U1134" s="1"/>
      <c r="V1134"/>
      <c r="W1134" s="1"/>
      <c r="X1134"/>
      <c r="Y1134"/>
      <c r="Z1134" s="1"/>
      <c r="AA1134" s="1"/>
      <c r="AB1134" s="1"/>
      <c r="AC1134" s="1"/>
      <c r="AD1134"/>
    </row>
    <row r="1135" spans="1:30" x14ac:dyDescent="0.25">
      <c r="A1135" s="1"/>
      <c r="B1135" s="1"/>
      <c r="C1135" s="1"/>
      <c r="D1135"/>
      <c r="E1135" s="1"/>
      <c r="F1135" s="1"/>
      <c r="G1135"/>
      <c r="H1135"/>
      <c r="I1135" s="1"/>
      <c r="J1135"/>
      <c r="K1135"/>
      <c r="L1135"/>
      <c r="M1135" s="2"/>
      <c r="N1135" s="3"/>
      <c r="O1135"/>
      <c r="P1135"/>
      <c r="Q1135"/>
      <c r="R1135"/>
      <c r="S1135"/>
      <c r="T1135"/>
      <c r="U1135" s="1"/>
      <c r="V1135"/>
      <c r="W1135" s="1"/>
      <c r="X1135"/>
      <c r="Y1135"/>
      <c r="Z1135" s="1"/>
      <c r="AA1135" s="1"/>
      <c r="AB1135" s="1"/>
      <c r="AC1135" s="1"/>
      <c r="AD1135"/>
    </row>
    <row r="1136" spans="1:30" x14ac:dyDescent="0.25">
      <c r="A1136" s="1"/>
      <c r="B1136" s="1"/>
      <c r="C1136" s="1"/>
      <c r="D1136"/>
      <c r="E1136" s="1"/>
      <c r="F1136" s="1"/>
      <c r="G1136"/>
      <c r="H1136"/>
      <c r="I1136" s="1"/>
      <c r="J1136"/>
      <c r="K1136"/>
      <c r="L1136"/>
      <c r="M1136" s="2"/>
      <c r="N1136" s="3"/>
      <c r="O1136"/>
      <c r="P1136"/>
      <c r="Q1136"/>
      <c r="R1136"/>
      <c r="S1136"/>
      <c r="T1136"/>
      <c r="U1136" s="1"/>
      <c r="V1136"/>
      <c r="W1136" s="1"/>
      <c r="X1136"/>
      <c r="Y1136"/>
      <c r="Z1136" s="1"/>
      <c r="AA1136" s="1"/>
      <c r="AB1136" s="1"/>
      <c r="AC1136" s="1"/>
      <c r="AD1136"/>
    </row>
    <row r="1137" spans="1:30" x14ac:dyDescent="0.25">
      <c r="A1137" s="1"/>
      <c r="B1137" s="1"/>
      <c r="C1137" s="1"/>
      <c r="D1137"/>
      <c r="E1137" s="1"/>
      <c r="F1137" s="1"/>
      <c r="G1137"/>
      <c r="H1137"/>
      <c r="I1137" s="1"/>
      <c r="J1137"/>
      <c r="K1137"/>
      <c r="L1137"/>
      <c r="M1137" s="2"/>
      <c r="N1137" s="3"/>
      <c r="O1137"/>
      <c r="P1137"/>
      <c r="Q1137"/>
      <c r="R1137"/>
      <c r="S1137"/>
      <c r="T1137"/>
      <c r="U1137" s="1"/>
      <c r="V1137"/>
      <c r="W1137" s="1"/>
      <c r="X1137"/>
      <c r="Y1137"/>
      <c r="Z1137" s="1"/>
      <c r="AA1137" s="1"/>
      <c r="AB1137" s="1"/>
      <c r="AC1137" s="1"/>
      <c r="AD1137"/>
    </row>
    <row r="1138" spans="1:30" x14ac:dyDescent="0.25">
      <c r="A1138" s="1"/>
      <c r="B1138" s="1"/>
      <c r="C1138" s="1"/>
      <c r="D1138"/>
      <c r="E1138" s="1"/>
      <c r="F1138" s="1"/>
      <c r="G1138"/>
      <c r="H1138"/>
      <c r="I1138" s="1"/>
      <c r="J1138"/>
      <c r="K1138"/>
      <c r="L1138"/>
      <c r="M1138" s="2"/>
      <c r="N1138" s="3"/>
      <c r="O1138"/>
      <c r="P1138"/>
      <c r="Q1138"/>
      <c r="R1138"/>
      <c r="S1138"/>
      <c r="T1138"/>
      <c r="U1138" s="1"/>
      <c r="V1138"/>
      <c r="W1138" s="1"/>
      <c r="X1138"/>
      <c r="Y1138"/>
      <c r="Z1138" s="1"/>
      <c r="AA1138" s="1"/>
      <c r="AB1138" s="1"/>
      <c r="AC1138" s="1"/>
      <c r="AD1138"/>
    </row>
    <row r="1139" spans="1:30" x14ac:dyDescent="0.25">
      <c r="A1139" s="1"/>
      <c r="B1139" s="1"/>
      <c r="C1139" s="1"/>
      <c r="D1139"/>
      <c r="E1139" s="1"/>
      <c r="F1139" s="1"/>
      <c r="G1139"/>
      <c r="H1139"/>
      <c r="I1139" s="1"/>
      <c r="J1139"/>
      <c r="K1139"/>
      <c r="L1139"/>
      <c r="M1139" s="2"/>
      <c r="N1139" s="3"/>
      <c r="O1139"/>
      <c r="P1139"/>
      <c r="Q1139"/>
      <c r="R1139"/>
      <c r="S1139"/>
      <c r="T1139"/>
      <c r="U1139" s="1"/>
      <c r="V1139"/>
      <c r="W1139" s="1"/>
      <c r="X1139"/>
      <c r="Y1139"/>
      <c r="Z1139" s="1"/>
      <c r="AA1139" s="1"/>
      <c r="AB1139" s="1"/>
      <c r="AC1139" s="1"/>
      <c r="AD1139"/>
    </row>
    <row r="1140" spans="1:30" x14ac:dyDescent="0.25">
      <c r="A1140" s="1"/>
      <c r="B1140" s="1"/>
      <c r="C1140" s="1"/>
      <c r="D1140"/>
      <c r="E1140" s="1"/>
      <c r="F1140" s="1"/>
      <c r="G1140"/>
      <c r="H1140"/>
      <c r="I1140" s="1"/>
      <c r="J1140"/>
      <c r="K1140"/>
      <c r="L1140"/>
      <c r="M1140" s="2"/>
      <c r="N1140" s="3"/>
      <c r="O1140"/>
      <c r="P1140"/>
      <c r="Q1140"/>
      <c r="R1140"/>
      <c r="S1140"/>
      <c r="T1140"/>
      <c r="U1140" s="1"/>
      <c r="V1140"/>
      <c r="W1140" s="1"/>
      <c r="X1140"/>
      <c r="Y1140"/>
      <c r="Z1140" s="1"/>
      <c r="AA1140" s="1"/>
      <c r="AB1140" s="1"/>
      <c r="AC1140" s="1"/>
      <c r="AD1140"/>
    </row>
    <row r="1141" spans="1:30" x14ac:dyDescent="0.25">
      <c r="A1141" s="1"/>
      <c r="B1141" s="1"/>
      <c r="C1141" s="1"/>
      <c r="D1141"/>
      <c r="E1141" s="1"/>
      <c r="F1141" s="1"/>
      <c r="G1141"/>
      <c r="H1141"/>
      <c r="I1141" s="1"/>
      <c r="J1141"/>
      <c r="K1141"/>
      <c r="L1141"/>
      <c r="M1141" s="2"/>
      <c r="N1141" s="3"/>
      <c r="O1141"/>
      <c r="P1141"/>
      <c r="Q1141"/>
      <c r="R1141"/>
      <c r="S1141"/>
      <c r="T1141"/>
      <c r="U1141" s="1"/>
      <c r="V1141"/>
      <c r="W1141" s="1"/>
      <c r="X1141"/>
      <c r="Y1141"/>
      <c r="Z1141" s="1"/>
      <c r="AA1141" s="1"/>
      <c r="AB1141" s="1"/>
      <c r="AC1141" s="1"/>
      <c r="AD1141"/>
    </row>
    <row r="1142" spans="1:30" x14ac:dyDescent="0.25">
      <c r="A1142" s="1"/>
      <c r="B1142" s="1"/>
      <c r="C1142" s="1"/>
      <c r="D1142"/>
      <c r="E1142" s="1"/>
      <c r="F1142" s="1"/>
      <c r="G1142"/>
      <c r="H1142"/>
      <c r="I1142" s="1"/>
      <c r="J1142"/>
      <c r="K1142"/>
      <c r="L1142"/>
      <c r="M1142" s="2"/>
      <c r="N1142" s="3"/>
      <c r="O1142"/>
      <c r="P1142"/>
      <c r="Q1142"/>
      <c r="R1142"/>
      <c r="S1142"/>
      <c r="T1142"/>
      <c r="U1142" s="1"/>
      <c r="V1142"/>
      <c r="W1142" s="1"/>
      <c r="X1142"/>
      <c r="Y1142"/>
      <c r="Z1142" s="1"/>
      <c r="AA1142" s="1"/>
      <c r="AB1142" s="1"/>
      <c r="AC1142" s="1"/>
      <c r="AD1142"/>
    </row>
    <row r="1143" spans="1:30" x14ac:dyDescent="0.25">
      <c r="A1143" s="1"/>
      <c r="B1143" s="1"/>
      <c r="C1143" s="1"/>
      <c r="D1143"/>
      <c r="E1143" s="1"/>
      <c r="F1143" s="1"/>
      <c r="G1143"/>
      <c r="H1143"/>
      <c r="I1143" s="1"/>
      <c r="J1143"/>
      <c r="K1143"/>
      <c r="L1143"/>
      <c r="M1143" s="2"/>
      <c r="N1143" s="3"/>
      <c r="O1143"/>
      <c r="P1143"/>
      <c r="Q1143"/>
      <c r="R1143"/>
      <c r="S1143"/>
      <c r="T1143"/>
      <c r="U1143" s="1"/>
      <c r="V1143"/>
      <c r="W1143" s="1"/>
      <c r="X1143"/>
      <c r="Y1143"/>
      <c r="Z1143" s="1"/>
      <c r="AA1143" s="1"/>
      <c r="AB1143" s="1"/>
      <c r="AC1143" s="1"/>
      <c r="AD1143"/>
    </row>
    <row r="1144" spans="1:30" x14ac:dyDescent="0.25">
      <c r="A1144" s="1"/>
      <c r="B1144" s="1"/>
      <c r="C1144" s="1"/>
      <c r="D1144"/>
      <c r="E1144" s="1"/>
      <c r="F1144" s="1"/>
      <c r="G1144"/>
      <c r="H1144"/>
      <c r="I1144" s="1"/>
      <c r="J1144"/>
      <c r="K1144"/>
      <c r="L1144"/>
      <c r="M1144" s="2"/>
      <c r="N1144" s="3"/>
      <c r="O1144"/>
      <c r="P1144"/>
      <c r="Q1144"/>
      <c r="R1144"/>
      <c r="S1144"/>
      <c r="T1144"/>
      <c r="U1144" s="1"/>
      <c r="V1144"/>
      <c r="W1144" s="1"/>
      <c r="X1144"/>
      <c r="Y1144"/>
      <c r="Z1144" s="1"/>
      <c r="AA1144" s="1"/>
      <c r="AB1144" s="1"/>
      <c r="AC1144" s="1"/>
      <c r="AD1144"/>
    </row>
    <row r="1145" spans="1:30" x14ac:dyDescent="0.25">
      <c r="A1145" s="1"/>
      <c r="B1145" s="1"/>
      <c r="C1145" s="1"/>
      <c r="D1145"/>
      <c r="E1145" s="1"/>
      <c r="F1145" s="1"/>
      <c r="G1145"/>
      <c r="H1145"/>
      <c r="I1145" s="1"/>
      <c r="J1145"/>
      <c r="K1145"/>
      <c r="L1145"/>
      <c r="M1145" s="2"/>
      <c r="N1145" s="3"/>
      <c r="O1145"/>
      <c r="P1145"/>
      <c r="Q1145"/>
      <c r="R1145"/>
      <c r="S1145"/>
      <c r="T1145"/>
      <c r="U1145" s="1"/>
      <c r="V1145"/>
      <c r="W1145" s="1"/>
      <c r="X1145"/>
      <c r="Y1145"/>
      <c r="Z1145" s="1"/>
      <c r="AA1145" s="1"/>
      <c r="AB1145" s="1"/>
      <c r="AC1145" s="1"/>
      <c r="AD1145"/>
    </row>
    <row r="1146" spans="1:30" x14ac:dyDescent="0.25">
      <c r="A1146" s="1"/>
      <c r="B1146" s="1"/>
      <c r="C1146" s="1"/>
      <c r="D1146"/>
      <c r="E1146" s="1"/>
      <c r="F1146" s="1"/>
      <c r="G1146"/>
      <c r="H1146"/>
      <c r="I1146" s="1"/>
      <c r="J1146"/>
      <c r="K1146"/>
      <c r="L1146"/>
      <c r="M1146" s="2"/>
      <c r="N1146" s="3"/>
      <c r="O1146"/>
      <c r="P1146"/>
      <c r="Q1146"/>
      <c r="R1146"/>
      <c r="S1146"/>
      <c r="T1146"/>
      <c r="U1146" s="1"/>
      <c r="V1146"/>
      <c r="W1146" s="1"/>
      <c r="X1146"/>
      <c r="Y1146"/>
      <c r="Z1146" s="1"/>
      <c r="AA1146" s="1"/>
      <c r="AB1146" s="1"/>
      <c r="AC1146" s="1"/>
      <c r="AD1146"/>
    </row>
    <row r="1147" spans="1:30" x14ac:dyDescent="0.25">
      <c r="A1147" s="1"/>
      <c r="B1147" s="1"/>
      <c r="C1147" s="1"/>
      <c r="D1147"/>
      <c r="E1147" s="1"/>
      <c r="F1147" s="1"/>
      <c r="G1147"/>
      <c r="H1147"/>
      <c r="I1147" s="1"/>
      <c r="J1147"/>
      <c r="K1147"/>
      <c r="L1147"/>
      <c r="M1147" s="2"/>
      <c r="N1147" s="3"/>
      <c r="O1147"/>
      <c r="P1147"/>
      <c r="Q1147"/>
      <c r="R1147"/>
      <c r="S1147"/>
      <c r="T1147"/>
      <c r="U1147" s="1"/>
      <c r="V1147"/>
      <c r="W1147" s="1"/>
      <c r="X1147"/>
      <c r="Y1147"/>
      <c r="Z1147" s="1"/>
      <c r="AA1147" s="1"/>
      <c r="AB1147" s="1"/>
      <c r="AC1147" s="1"/>
      <c r="AD1147"/>
    </row>
    <row r="1148" spans="1:30" x14ac:dyDescent="0.25">
      <c r="A1148" s="1"/>
      <c r="B1148" s="1"/>
      <c r="C1148" s="1"/>
      <c r="D1148"/>
      <c r="E1148" s="1"/>
      <c r="F1148" s="1"/>
      <c r="G1148"/>
      <c r="H1148"/>
      <c r="I1148" s="1"/>
      <c r="J1148"/>
      <c r="K1148"/>
      <c r="L1148"/>
      <c r="M1148" s="2"/>
      <c r="N1148" s="3"/>
      <c r="O1148"/>
      <c r="P1148"/>
      <c r="Q1148"/>
      <c r="R1148"/>
      <c r="S1148"/>
      <c r="T1148"/>
      <c r="U1148" s="1"/>
      <c r="V1148"/>
      <c r="W1148" s="1"/>
      <c r="X1148"/>
      <c r="Y1148"/>
      <c r="Z1148" s="1"/>
      <c r="AA1148" s="1"/>
      <c r="AB1148" s="1"/>
      <c r="AC1148" s="1"/>
      <c r="AD1148"/>
    </row>
    <row r="1149" spans="1:30" x14ac:dyDescent="0.25">
      <c r="A1149" s="1"/>
      <c r="B1149" s="1"/>
      <c r="C1149" s="1"/>
      <c r="D1149"/>
      <c r="E1149" s="1"/>
      <c r="F1149" s="1"/>
      <c r="G1149"/>
      <c r="H1149"/>
      <c r="I1149" s="1"/>
      <c r="J1149"/>
      <c r="K1149"/>
      <c r="L1149"/>
      <c r="M1149" s="2"/>
      <c r="N1149" s="3"/>
      <c r="O1149"/>
      <c r="P1149"/>
      <c r="Q1149"/>
      <c r="R1149"/>
      <c r="S1149"/>
      <c r="T1149"/>
      <c r="U1149" s="1"/>
      <c r="V1149"/>
      <c r="W1149" s="1"/>
      <c r="X1149"/>
      <c r="Y1149"/>
      <c r="Z1149" s="1"/>
      <c r="AA1149" s="1"/>
      <c r="AB1149" s="1"/>
      <c r="AC1149" s="1"/>
      <c r="AD1149"/>
    </row>
    <row r="1150" spans="1:30" x14ac:dyDescent="0.25">
      <c r="A1150" s="1"/>
      <c r="B1150" s="1"/>
      <c r="C1150" s="1"/>
      <c r="D1150"/>
      <c r="E1150" s="1"/>
      <c r="F1150" s="1"/>
      <c r="G1150"/>
      <c r="H1150"/>
      <c r="I1150" s="1"/>
      <c r="J1150"/>
      <c r="K1150"/>
      <c r="L1150"/>
      <c r="M1150" s="2"/>
      <c r="N1150" s="3"/>
      <c r="O1150"/>
      <c r="P1150"/>
      <c r="Q1150"/>
      <c r="R1150"/>
      <c r="S1150"/>
      <c r="T1150"/>
      <c r="U1150" s="1"/>
      <c r="V1150"/>
      <c r="W1150" s="1"/>
      <c r="X1150"/>
      <c r="Y1150"/>
      <c r="Z1150" s="1"/>
      <c r="AA1150" s="1"/>
      <c r="AB1150" s="1"/>
      <c r="AC1150" s="1"/>
      <c r="AD1150"/>
    </row>
    <row r="1151" spans="1:30" x14ac:dyDescent="0.25">
      <c r="A1151" s="1"/>
      <c r="B1151" s="1"/>
      <c r="C1151" s="1"/>
      <c r="D1151"/>
      <c r="E1151" s="1"/>
      <c r="F1151" s="1"/>
      <c r="G1151"/>
      <c r="H1151"/>
      <c r="I1151" s="1"/>
      <c r="J1151"/>
      <c r="K1151"/>
      <c r="L1151"/>
      <c r="M1151" s="2"/>
      <c r="N1151" s="3"/>
      <c r="O1151"/>
      <c r="P1151"/>
      <c r="Q1151"/>
      <c r="R1151"/>
      <c r="S1151"/>
      <c r="T1151"/>
      <c r="U1151" s="1"/>
      <c r="V1151"/>
      <c r="W1151" s="1"/>
      <c r="X1151"/>
      <c r="Y1151"/>
      <c r="Z1151" s="1"/>
      <c r="AA1151" s="1"/>
      <c r="AB1151" s="1"/>
      <c r="AC1151" s="1"/>
      <c r="AD1151"/>
    </row>
    <row r="1152" spans="1:30" x14ac:dyDescent="0.25">
      <c r="A1152" s="1"/>
      <c r="B1152" s="1"/>
      <c r="C1152" s="1"/>
      <c r="D1152"/>
      <c r="E1152" s="1"/>
      <c r="F1152" s="1"/>
      <c r="G1152"/>
      <c r="H1152"/>
      <c r="I1152" s="1"/>
      <c r="J1152"/>
      <c r="K1152"/>
      <c r="L1152"/>
      <c r="M1152" s="2"/>
      <c r="N1152" s="3"/>
      <c r="O1152"/>
      <c r="P1152"/>
      <c r="Q1152"/>
      <c r="R1152"/>
      <c r="S1152"/>
      <c r="T1152"/>
      <c r="U1152" s="1"/>
      <c r="V1152"/>
      <c r="W1152" s="1"/>
      <c r="X1152"/>
      <c r="Y1152"/>
      <c r="Z1152" s="1"/>
      <c r="AA1152" s="1"/>
      <c r="AB1152" s="1"/>
      <c r="AC1152" s="1"/>
      <c r="AD1152"/>
    </row>
    <row r="1153" spans="1:30" x14ac:dyDescent="0.25">
      <c r="A1153" s="1"/>
      <c r="B1153" s="1"/>
      <c r="C1153" s="1"/>
      <c r="D1153"/>
      <c r="E1153" s="1"/>
      <c r="F1153" s="1"/>
      <c r="G1153"/>
      <c r="H1153"/>
      <c r="I1153" s="1"/>
      <c r="J1153"/>
      <c r="K1153"/>
      <c r="L1153"/>
      <c r="M1153" s="2"/>
      <c r="N1153" s="3"/>
      <c r="O1153"/>
      <c r="P1153"/>
      <c r="Q1153"/>
      <c r="R1153"/>
      <c r="S1153"/>
      <c r="T1153"/>
      <c r="U1153" s="1"/>
      <c r="V1153"/>
      <c r="W1153" s="1"/>
      <c r="X1153"/>
      <c r="Y1153"/>
      <c r="Z1153" s="1"/>
      <c r="AA1153" s="1"/>
      <c r="AB1153" s="1"/>
      <c r="AC1153" s="1"/>
      <c r="AD1153"/>
    </row>
    <row r="1154" spans="1:30" x14ac:dyDescent="0.25">
      <c r="A1154" s="1"/>
      <c r="B1154" s="1"/>
      <c r="C1154" s="1"/>
      <c r="D1154"/>
      <c r="E1154" s="1"/>
      <c r="F1154" s="1"/>
      <c r="G1154"/>
      <c r="H1154"/>
      <c r="I1154" s="1"/>
      <c r="J1154"/>
      <c r="K1154"/>
      <c r="L1154"/>
      <c r="M1154" s="2"/>
      <c r="N1154" s="3"/>
      <c r="O1154"/>
      <c r="P1154"/>
      <c r="Q1154"/>
      <c r="R1154"/>
      <c r="S1154"/>
      <c r="T1154"/>
      <c r="U1154" s="1"/>
      <c r="V1154"/>
      <c r="W1154" s="1"/>
      <c r="X1154"/>
      <c r="Y1154"/>
      <c r="Z1154" s="1"/>
      <c r="AA1154" s="1"/>
      <c r="AB1154" s="1"/>
      <c r="AC1154" s="1"/>
      <c r="AD1154"/>
    </row>
    <row r="1155" spans="1:30" x14ac:dyDescent="0.25">
      <c r="A1155" s="1"/>
      <c r="B1155" s="1"/>
      <c r="C1155" s="1"/>
      <c r="D1155"/>
      <c r="E1155" s="1"/>
      <c r="F1155" s="1"/>
      <c r="G1155"/>
      <c r="H1155"/>
      <c r="I1155" s="1"/>
      <c r="J1155"/>
      <c r="K1155"/>
      <c r="L1155"/>
      <c r="M1155" s="2"/>
      <c r="N1155" s="3"/>
      <c r="O1155"/>
      <c r="P1155"/>
      <c r="Q1155"/>
      <c r="R1155"/>
      <c r="S1155"/>
      <c r="T1155"/>
      <c r="U1155" s="1"/>
      <c r="V1155"/>
      <c r="W1155" s="1"/>
      <c r="X1155"/>
      <c r="Y1155"/>
      <c r="Z1155" s="1"/>
      <c r="AA1155" s="1"/>
      <c r="AB1155" s="1"/>
      <c r="AC1155" s="1"/>
      <c r="AD1155"/>
    </row>
    <row r="1156" spans="1:30" x14ac:dyDescent="0.25">
      <c r="A1156" s="1"/>
      <c r="B1156" s="1"/>
      <c r="C1156" s="1"/>
      <c r="D1156"/>
      <c r="E1156" s="1"/>
      <c r="F1156" s="1"/>
      <c r="G1156"/>
      <c r="H1156"/>
      <c r="I1156" s="1"/>
      <c r="J1156"/>
      <c r="K1156"/>
      <c r="L1156"/>
      <c r="M1156" s="2"/>
      <c r="N1156" s="3"/>
      <c r="O1156"/>
      <c r="P1156"/>
      <c r="Q1156"/>
      <c r="R1156"/>
      <c r="S1156"/>
      <c r="T1156"/>
      <c r="U1156" s="1"/>
      <c r="V1156"/>
      <c r="W1156" s="1"/>
      <c r="X1156"/>
      <c r="Y1156"/>
      <c r="Z1156" s="1"/>
      <c r="AA1156" s="1"/>
      <c r="AB1156" s="1"/>
      <c r="AC1156" s="1"/>
      <c r="AD1156"/>
    </row>
    <row r="1157" spans="1:30" x14ac:dyDescent="0.25">
      <c r="A1157" s="1"/>
      <c r="B1157" s="1"/>
      <c r="C1157" s="1"/>
      <c r="D1157"/>
      <c r="E1157" s="1"/>
      <c r="F1157" s="1"/>
      <c r="G1157"/>
      <c r="H1157"/>
      <c r="I1157" s="1"/>
      <c r="J1157"/>
      <c r="K1157"/>
      <c r="L1157"/>
      <c r="M1157" s="2"/>
      <c r="N1157" s="3"/>
      <c r="O1157"/>
      <c r="P1157"/>
      <c r="Q1157"/>
      <c r="R1157"/>
      <c r="S1157"/>
      <c r="T1157"/>
      <c r="U1157" s="1"/>
      <c r="V1157"/>
      <c r="W1157" s="1"/>
      <c r="X1157"/>
      <c r="Y1157"/>
      <c r="Z1157" s="1"/>
      <c r="AA1157" s="1"/>
      <c r="AB1157" s="1"/>
      <c r="AC1157" s="1"/>
      <c r="AD1157"/>
    </row>
    <row r="1158" spans="1:30" x14ac:dyDescent="0.25">
      <c r="A1158" s="1"/>
      <c r="B1158" s="1"/>
      <c r="C1158" s="1"/>
      <c r="D1158"/>
      <c r="E1158" s="1"/>
      <c r="F1158" s="1"/>
      <c r="G1158"/>
      <c r="H1158"/>
      <c r="I1158" s="1"/>
      <c r="J1158"/>
      <c r="K1158"/>
      <c r="L1158"/>
      <c r="M1158" s="2"/>
      <c r="N1158" s="3"/>
      <c r="O1158"/>
      <c r="P1158"/>
      <c r="Q1158"/>
      <c r="R1158"/>
      <c r="S1158"/>
      <c r="T1158"/>
      <c r="U1158" s="1"/>
      <c r="V1158"/>
      <c r="W1158" s="1"/>
      <c r="X1158"/>
      <c r="Y1158"/>
      <c r="Z1158" s="1"/>
      <c r="AA1158" s="1"/>
      <c r="AB1158" s="1"/>
      <c r="AC1158" s="1"/>
      <c r="AD1158"/>
    </row>
    <row r="1159" spans="1:30" x14ac:dyDescent="0.25">
      <c r="A1159" s="1"/>
      <c r="B1159" s="1"/>
      <c r="C1159" s="1"/>
      <c r="D1159"/>
      <c r="E1159" s="1"/>
      <c r="F1159" s="1"/>
      <c r="G1159"/>
      <c r="H1159"/>
      <c r="I1159" s="1"/>
      <c r="J1159"/>
      <c r="K1159"/>
      <c r="L1159"/>
      <c r="M1159" s="2"/>
      <c r="N1159" s="3"/>
      <c r="O1159"/>
      <c r="P1159"/>
      <c r="Q1159"/>
      <c r="R1159"/>
      <c r="S1159"/>
      <c r="T1159"/>
      <c r="U1159" s="1"/>
      <c r="V1159"/>
      <c r="W1159" s="1"/>
      <c r="X1159"/>
      <c r="Y1159"/>
      <c r="Z1159" s="1"/>
      <c r="AA1159" s="1"/>
      <c r="AB1159" s="1"/>
      <c r="AC1159" s="1"/>
      <c r="AD1159"/>
    </row>
    <row r="1160" spans="1:30" x14ac:dyDescent="0.25">
      <c r="A1160" s="1"/>
      <c r="B1160" s="1"/>
      <c r="C1160" s="1"/>
      <c r="D1160"/>
      <c r="E1160" s="1"/>
      <c r="F1160" s="1"/>
      <c r="G1160"/>
      <c r="H1160"/>
      <c r="I1160" s="1"/>
      <c r="J1160"/>
      <c r="K1160"/>
      <c r="L1160"/>
      <c r="M1160" s="2"/>
      <c r="N1160" s="3"/>
      <c r="O1160"/>
      <c r="P1160"/>
      <c r="Q1160"/>
      <c r="R1160"/>
      <c r="S1160"/>
      <c r="T1160"/>
      <c r="U1160" s="1"/>
      <c r="V1160"/>
      <c r="W1160" s="1"/>
      <c r="X1160"/>
      <c r="Y1160"/>
      <c r="Z1160" s="1"/>
      <c r="AA1160" s="1"/>
      <c r="AB1160" s="1"/>
      <c r="AC1160" s="1"/>
      <c r="AD1160"/>
    </row>
    <row r="1161" spans="1:30" x14ac:dyDescent="0.25">
      <c r="A1161" s="1"/>
      <c r="B1161" s="1"/>
      <c r="C1161" s="1"/>
      <c r="D1161"/>
      <c r="E1161" s="1"/>
      <c r="F1161" s="1"/>
      <c r="G1161"/>
      <c r="H1161"/>
      <c r="I1161" s="1"/>
      <c r="J1161"/>
      <c r="K1161"/>
      <c r="L1161"/>
      <c r="M1161" s="2"/>
      <c r="N1161" s="3"/>
      <c r="O1161"/>
      <c r="P1161"/>
      <c r="Q1161"/>
      <c r="R1161"/>
      <c r="S1161"/>
      <c r="T1161"/>
      <c r="U1161" s="1"/>
      <c r="V1161"/>
      <c r="W1161" s="1"/>
      <c r="X1161"/>
      <c r="Y1161"/>
      <c r="Z1161" s="1"/>
      <c r="AA1161" s="1"/>
      <c r="AB1161" s="1"/>
      <c r="AC1161" s="1"/>
      <c r="AD1161"/>
    </row>
    <row r="1162" spans="1:30" x14ac:dyDescent="0.25">
      <c r="A1162" s="1"/>
      <c r="B1162" s="1"/>
      <c r="C1162" s="1"/>
      <c r="D1162"/>
      <c r="E1162" s="1"/>
      <c r="F1162" s="1"/>
      <c r="G1162"/>
      <c r="H1162"/>
      <c r="I1162" s="1"/>
      <c r="J1162"/>
      <c r="K1162"/>
      <c r="L1162"/>
      <c r="M1162" s="2"/>
      <c r="N1162" s="3"/>
      <c r="O1162"/>
      <c r="P1162"/>
      <c r="Q1162"/>
      <c r="R1162"/>
      <c r="S1162"/>
      <c r="T1162"/>
      <c r="U1162" s="1"/>
      <c r="V1162"/>
      <c r="W1162" s="1"/>
      <c r="X1162"/>
      <c r="Y1162"/>
      <c r="Z1162" s="1"/>
      <c r="AA1162" s="1"/>
      <c r="AB1162" s="1"/>
      <c r="AC1162" s="1"/>
      <c r="AD1162"/>
    </row>
    <row r="1163" spans="1:30" x14ac:dyDescent="0.25">
      <c r="A1163" s="1"/>
      <c r="B1163" s="1"/>
      <c r="C1163" s="1"/>
      <c r="D1163"/>
      <c r="E1163" s="1"/>
      <c r="F1163" s="1"/>
      <c r="G1163"/>
      <c r="H1163"/>
      <c r="I1163" s="1"/>
      <c r="J1163"/>
      <c r="K1163"/>
      <c r="L1163"/>
      <c r="M1163" s="2"/>
      <c r="N1163" s="3"/>
      <c r="O1163"/>
      <c r="P1163"/>
      <c r="Q1163"/>
      <c r="R1163"/>
      <c r="S1163"/>
      <c r="T1163"/>
      <c r="U1163" s="1"/>
      <c r="V1163"/>
      <c r="W1163" s="1"/>
      <c r="X1163"/>
      <c r="Y1163"/>
      <c r="Z1163" s="1"/>
      <c r="AA1163" s="1"/>
      <c r="AB1163" s="1"/>
      <c r="AC1163" s="1"/>
      <c r="AD1163"/>
    </row>
    <row r="1164" spans="1:30" x14ac:dyDescent="0.25">
      <c r="A1164" s="1"/>
      <c r="B1164" s="1"/>
      <c r="C1164" s="1"/>
      <c r="D1164"/>
      <c r="E1164" s="1"/>
      <c r="F1164" s="1"/>
      <c r="G1164"/>
      <c r="H1164"/>
      <c r="I1164" s="1"/>
      <c r="J1164"/>
      <c r="K1164"/>
      <c r="L1164"/>
      <c r="M1164" s="2"/>
      <c r="N1164" s="3"/>
      <c r="O1164"/>
      <c r="P1164"/>
      <c r="Q1164"/>
      <c r="R1164"/>
      <c r="S1164"/>
      <c r="T1164"/>
      <c r="U1164" s="1"/>
      <c r="V1164"/>
      <c r="W1164" s="1"/>
      <c r="X1164"/>
      <c r="Y1164"/>
      <c r="Z1164" s="1"/>
      <c r="AA1164" s="1"/>
      <c r="AB1164" s="1"/>
      <c r="AC1164" s="1"/>
      <c r="AD1164"/>
    </row>
    <row r="1165" spans="1:30" x14ac:dyDescent="0.25">
      <c r="A1165" s="1"/>
      <c r="B1165" s="1"/>
      <c r="C1165" s="1"/>
      <c r="D1165"/>
      <c r="E1165" s="1"/>
      <c r="F1165" s="1"/>
      <c r="G1165"/>
      <c r="H1165"/>
      <c r="I1165" s="1"/>
      <c r="J1165"/>
      <c r="K1165"/>
      <c r="L1165"/>
      <c r="M1165" s="2"/>
      <c r="N1165" s="3"/>
      <c r="O1165"/>
      <c r="P1165"/>
      <c r="Q1165"/>
      <c r="R1165"/>
      <c r="S1165"/>
      <c r="T1165"/>
      <c r="U1165" s="1"/>
      <c r="V1165"/>
      <c r="W1165" s="1"/>
      <c r="X1165"/>
      <c r="Y1165"/>
      <c r="Z1165" s="1"/>
      <c r="AA1165" s="1"/>
      <c r="AB1165" s="1"/>
      <c r="AC1165" s="1"/>
      <c r="AD1165"/>
    </row>
    <row r="1166" spans="1:30" x14ac:dyDescent="0.25">
      <c r="A1166" s="1"/>
      <c r="B1166" s="1"/>
      <c r="C1166" s="1"/>
      <c r="D1166"/>
      <c r="E1166" s="1"/>
      <c r="F1166" s="1"/>
      <c r="G1166"/>
      <c r="H1166"/>
      <c r="I1166" s="1"/>
      <c r="J1166"/>
      <c r="K1166"/>
      <c r="L1166"/>
      <c r="M1166" s="2"/>
      <c r="N1166" s="3"/>
      <c r="O1166"/>
      <c r="P1166"/>
      <c r="Q1166"/>
      <c r="R1166"/>
      <c r="S1166"/>
      <c r="T1166"/>
      <c r="U1166" s="1"/>
      <c r="V1166"/>
      <c r="W1166" s="1"/>
      <c r="X1166"/>
      <c r="Y1166"/>
      <c r="Z1166" s="1"/>
      <c r="AA1166" s="1"/>
      <c r="AB1166" s="1"/>
      <c r="AC1166" s="1"/>
      <c r="AD1166"/>
    </row>
    <row r="1167" spans="1:30" x14ac:dyDescent="0.25">
      <c r="A1167" s="1"/>
      <c r="B1167" s="1"/>
      <c r="C1167" s="1"/>
      <c r="D1167"/>
      <c r="E1167" s="1"/>
      <c r="F1167" s="1"/>
      <c r="G1167"/>
      <c r="H1167"/>
      <c r="I1167" s="1"/>
      <c r="J1167"/>
      <c r="K1167"/>
      <c r="L1167"/>
      <c r="M1167" s="2"/>
      <c r="N1167" s="3"/>
      <c r="O1167"/>
      <c r="P1167"/>
      <c r="Q1167"/>
      <c r="R1167"/>
      <c r="S1167"/>
      <c r="T1167"/>
      <c r="U1167" s="1"/>
      <c r="V1167"/>
      <c r="W1167" s="1"/>
      <c r="X1167"/>
      <c r="Y1167"/>
      <c r="Z1167" s="1"/>
      <c r="AA1167" s="1"/>
      <c r="AB1167" s="1"/>
      <c r="AC1167" s="1"/>
      <c r="AD1167"/>
    </row>
    <row r="1168" spans="1:30" x14ac:dyDescent="0.25">
      <c r="A1168" s="1"/>
      <c r="B1168" s="1"/>
      <c r="C1168" s="1"/>
      <c r="D1168"/>
      <c r="E1168" s="1"/>
      <c r="F1168" s="1"/>
      <c r="G1168"/>
      <c r="H1168"/>
      <c r="I1168" s="1"/>
      <c r="J1168"/>
      <c r="K1168"/>
      <c r="L1168"/>
      <c r="M1168" s="2"/>
      <c r="N1168" s="3"/>
      <c r="O1168"/>
      <c r="P1168"/>
      <c r="Q1168"/>
      <c r="R1168"/>
      <c r="S1168"/>
      <c r="T1168"/>
      <c r="U1168" s="1"/>
      <c r="V1168"/>
      <c r="W1168" s="1"/>
      <c r="X1168"/>
      <c r="Y1168"/>
      <c r="Z1168" s="1"/>
      <c r="AA1168" s="1"/>
      <c r="AB1168" s="1"/>
      <c r="AC1168" s="1"/>
      <c r="AD1168"/>
    </row>
    <row r="1169" spans="1:30" x14ac:dyDescent="0.25">
      <c r="A1169" s="1"/>
      <c r="B1169" s="1"/>
      <c r="C1169" s="1"/>
      <c r="D1169"/>
      <c r="E1169" s="1"/>
      <c r="F1169" s="1"/>
      <c r="G1169"/>
      <c r="H1169"/>
      <c r="I1169" s="1"/>
      <c r="J1169"/>
      <c r="K1169"/>
      <c r="L1169"/>
      <c r="M1169" s="2"/>
      <c r="N1169" s="3"/>
      <c r="O1169"/>
      <c r="P1169"/>
      <c r="Q1169"/>
      <c r="R1169"/>
      <c r="S1169"/>
      <c r="T1169"/>
      <c r="U1169" s="1"/>
      <c r="V1169"/>
      <c r="W1169" s="1"/>
      <c r="X1169"/>
      <c r="Y1169"/>
      <c r="Z1169" s="1"/>
      <c r="AA1169" s="1"/>
      <c r="AB1169" s="1"/>
      <c r="AC1169" s="1"/>
      <c r="AD1169"/>
    </row>
    <row r="1170" spans="1:30" x14ac:dyDescent="0.25">
      <c r="A1170" s="1"/>
      <c r="B1170" s="1"/>
      <c r="C1170" s="1"/>
      <c r="D1170"/>
      <c r="E1170" s="1"/>
      <c r="F1170" s="1"/>
      <c r="G1170"/>
      <c r="H1170"/>
      <c r="I1170" s="1"/>
      <c r="J1170"/>
      <c r="K1170"/>
      <c r="L1170"/>
      <c r="M1170" s="2"/>
      <c r="N1170" s="3"/>
      <c r="O1170"/>
      <c r="P1170"/>
      <c r="Q1170"/>
      <c r="R1170"/>
      <c r="S1170"/>
      <c r="T1170"/>
      <c r="U1170" s="1"/>
      <c r="V1170"/>
      <c r="W1170" s="1"/>
      <c r="X1170"/>
      <c r="Y1170"/>
      <c r="Z1170" s="1"/>
      <c r="AA1170" s="1"/>
      <c r="AB1170" s="1"/>
      <c r="AC1170" s="1"/>
      <c r="AD1170"/>
    </row>
    <row r="1171" spans="1:30" x14ac:dyDescent="0.25">
      <c r="A1171" s="1"/>
      <c r="B1171" s="1"/>
      <c r="C1171" s="1"/>
      <c r="D1171"/>
      <c r="E1171" s="1"/>
      <c r="F1171" s="1"/>
      <c r="G1171"/>
      <c r="H1171"/>
      <c r="I1171" s="1"/>
      <c r="J1171"/>
      <c r="K1171"/>
      <c r="L1171"/>
      <c r="M1171" s="2"/>
      <c r="N1171" s="3"/>
      <c r="O1171"/>
      <c r="P1171"/>
      <c r="Q1171"/>
      <c r="R1171"/>
      <c r="S1171"/>
      <c r="T1171"/>
      <c r="U1171" s="1"/>
      <c r="V1171"/>
      <c r="W1171" s="1"/>
      <c r="X1171"/>
      <c r="Y1171"/>
      <c r="Z1171" s="1"/>
      <c r="AA1171" s="1"/>
      <c r="AB1171" s="1"/>
      <c r="AC1171" s="1"/>
      <c r="AD1171"/>
    </row>
    <row r="1172" spans="1:30" x14ac:dyDescent="0.25">
      <c r="A1172" s="1"/>
      <c r="B1172" s="1"/>
      <c r="C1172" s="1"/>
      <c r="D1172"/>
      <c r="E1172" s="1"/>
      <c r="F1172" s="1"/>
      <c r="G1172"/>
      <c r="H1172"/>
      <c r="I1172" s="1"/>
      <c r="J1172"/>
      <c r="K1172"/>
      <c r="L1172"/>
      <c r="M1172" s="2"/>
      <c r="N1172" s="3"/>
      <c r="O1172"/>
      <c r="P1172"/>
      <c r="Q1172"/>
      <c r="R1172"/>
      <c r="S1172"/>
      <c r="T1172"/>
      <c r="U1172" s="1"/>
      <c r="V1172"/>
      <c r="W1172" s="1"/>
      <c r="X1172"/>
      <c r="Y1172"/>
      <c r="Z1172" s="1"/>
      <c r="AA1172" s="1"/>
      <c r="AB1172" s="1"/>
      <c r="AC1172" s="1"/>
      <c r="AD1172"/>
    </row>
    <row r="1173" spans="1:30" x14ac:dyDescent="0.25">
      <c r="A1173" s="1"/>
      <c r="B1173" s="1"/>
      <c r="C1173" s="1"/>
      <c r="D1173"/>
      <c r="E1173" s="1"/>
      <c r="F1173" s="1"/>
      <c r="G1173"/>
      <c r="H1173"/>
      <c r="I1173" s="1"/>
      <c r="J1173"/>
      <c r="K1173"/>
      <c r="L1173"/>
      <c r="M1173" s="2"/>
      <c r="N1173" s="3"/>
      <c r="O1173"/>
      <c r="P1173"/>
      <c r="Q1173"/>
      <c r="R1173"/>
      <c r="S1173"/>
      <c r="T1173"/>
      <c r="U1173" s="1"/>
      <c r="V1173"/>
      <c r="W1173" s="1"/>
      <c r="X1173"/>
      <c r="Y1173"/>
      <c r="Z1173" s="1"/>
      <c r="AA1173" s="1"/>
      <c r="AB1173" s="1"/>
      <c r="AC1173" s="1"/>
      <c r="AD1173"/>
    </row>
    <row r="1174" spans="1:30" x14ac:dyDescent="0.25">
      <c r="A1174" s="1"/>
      <c r="B1174" s="1"/>
      <c r="C1174" s="1"/>
      <c r="D1174"/>
      <c r="E1174" s="1"/>
      <c r="F1174" s="1"/>
      <c r="G1174"/>
      <c r="H1174"/>
      <c r="I1174" s="1"/>
      <c r="J1174"/>
      <c r="K1174"/>
      <c r="L1174"/>
      <c r="M1174" s="2"/>
      <c r="N1174" s="3"/>
      <c r="O1174"/>
      <c r="P1174"/>
      <c r="Q1174"/>
      <c r="R1174"/>
      <c r="S1174"/>
      <c r="T1174"/>
      <c r="U1174" s="1"/>
      <c r="V1174"/>
      <c r="W1174" s="1"/>
      <c r="X1174"/>
      <c r="Y1174"/>
      <c r="Z1174" s="1"/>
      <c r="AA1174" s="1"/>
      <c r="AB1174" s="1"/>
      <c r="AC1174" s="1"/>
      <c r="AD1174"/>
    </row>
    <row r="1175" spans="1:30" x14ac:dyDescent="0.25">
      <c r="A1175" s="1"/>
      <c r="B1175" s="1"/>
      <c r="C1175" s="1"/>
      <c r="D1175"/>
      <c r="E1175" s="1"/>
      <c r="F1175" s="1"/>
      <c r="G1175"/>
      <c r="H1175"/>
      <c r="I1175" s="1"/>
      <c r="J1175"/>
      <c r="K1175"/>
      <c r="L1175"/>
      <c r="M1175" s="2"/>
      <c r="N1175" s="3"/>
      <c r="O1175"/>
      <c r="P1175"/>
      <c r="Q1175"/>
      <c r="R1175"/>
      <c r="S1175"/>
      <c r="T1175"/>
      <c r="U1175" s="1"/>
      <c r="V1175"/>
      <c r="W1175" s="1"/>
      <c r="X1175"/>
      <c r="Y1175"/>
      <c r="Z1175" s="1"/>
      <c r="AA1175" s="1"/>
      <c r="AB1175" s="1"/>
      <c r="AC1175" s="1"/>
      <c r="AD1175"/>
    </row>
    <row r="1176" spans="1:30" x14ac:dyDescent="0.25">
      <c r="A1176" s="1"/>
      <c r="B1176" s="1"/>
      <c r="C1176" s="1"/>
      <c r="D1176"/>
      <c r="E1176" s="1"/>
      <c r="F1176" s="1"/>
      <c r="G1176"/>
      <c r="H1176"/>
      <c r="I1176" s="1"/>
      <c r="J1176"/>
      <c r="K1176"/>
      <c r="L1176"/>
      <c r="M1176" s="2"/>
      <c r="N1176" s="3"/>
      <c r="O1176"/>
      <c r="P1176"/>
      <c r="Q1176"/>
      <c r="R1176"/>
      <c r="S1176"/>
      <c r="T1176"/>
      <c r="U1176" s="1"/>
      <c r="V1176"/>
      <c r="W1176" s="1"/>
      <c r="X1176"/>
      <c r="Y1176"/>
      <c r="Z1176" s="1"/>
      <c r="AA1176" s="1"/>
      <c r="AB1176" s="1"/>
      <c r="AC1176" s="1"/>
      <c r="AD1176"/>
    </row>
    <row r="1177" spans="1:30" x14ac:dyDescent="0.25">
      <c r="A1177" s="1"/>
      <c r="B1177" s="1"/>
      <c r="C1177" s="1"/>
      <c r="D1177"/>
      <c r="E1177" s="1"/>
      <c r="F1177" s="1"/>
      <c r="G1177"/>
      <c r="H1177"/>
      <c r="I1177" s="1"/>
      <c r="J1177"/>
      <c r="K1177"/>
      <c r="L1177"/>
      <c r="M1177" s="2"/>
      <c r="N1177" s="3"/>
      <c r="O1177"/>
      <c r="P1177"/>
      <c r="Q1177"/>
      <c r="R1177"/>
      <c r="S1177"/>
      <c r="T1177"/>
      <c r="U1177" s="1"/>
      <c r="V1177"/>
      <c r="W1177" s="1"/>
      <c r="X1177"/>
      <c r="Y1177"/>
      <c r="Z1177" s="1"/>
      <c r="AA1177" s="1"/>
      <c r="AB1177" s="1"/>
      <c r="AC1177" s="1"/>
      <c r="AD1177"/>
    </row>
    <row r="1178" spans="1:30" x14ac:dyDescent="0.25">
      <c r="A1178" s="1"/>
      <c r="B1178" s="1"/>
      <c r="C1178" s="1"/>
      <c r="D1178"/>
      <c r="E1178" s="1"/>
      <c r="F1178" s="1"/>
      <c r="G1178"/>
      <c r="H1178"/>
      <c r="I1178" s="1"/>
      <c r="J1178"/>
      <c r="K1178"/>
      <c r="L1178"/>
      <c r="M1178" s="2"/>
      <c r="N1178" s="3"/>
      <c r="O1178"/>
      <c r="P1178"/>
      <c r="Q1178"/>
      <c r="R1178"/>
      <c r="S1178"/>
      <c r="T1178"/>
      <c r="U1178" s="1"/>
      <c r="V1178"/>
      <c r="W1178" s="1"/>
      <c r="X1178"/>
      <c r="Y1178"/>
      <c r="Z1178" s="1"/>
      <c r="AA1178" s="1"/>
      <c r="AB1178" s="1"/>
      <c r="AC1178" s="1"/>
      <c r="AD1178"/>
    </row>
    <row r="1179" spans="1:30" x14ac:dyDescent="0.25">
      <c r="A1179" s="1"/>
      <c r="B1179" s="1"/>
      <c r="C1179" s="1"/>
      <c r="D1179"/>
      <c r="E1179" s="1"/>
      <c r="F1179" s="1"/>
      <c r="G1179"/>
      <c r="H1179"/>
      <c r="I1179" s="1"/>
      <c r="J1179"/>
      <c r="K1179"/>
      <c r="L1179"/>
      <c r="M1179" s="2"/>
      <c r="N1179" s="3"/>
      <c r="O1179"/>
      <c r="P1179"/>
      <c r="Q1179"/>
      <c r="R1179"/>
      <c r="S1179"/>
      <c r="T1179"/>
      <c r="U1179" s="1"/>
      <c r="V1179"/>
      <c r="W1179" s="1"/>
      <c r="X1179"/>
      <c r="Y1179"/>
      <c r="Z1179" s="1"/>
      <c r="AA1179" s="1"/>
      <c r="AB1179" s="1"/>
      <c r="AC1179" s="1"/>
      <c r="AD1179"/>
    </row>
    <row r="1180" spans="1:30" x14ac:dyDescent="0.25">
      <c r="A1180" s="1"/>
      <c r="B1180" s="1"/>
      <c r="C1180" s="1"/>
      <c r="D1180"/>
      <c r="E1180" s="1"/>
      <c r="F1180" s="1"/>
      <c r="G1180"/>
      <c r="H1180"/>
      <c r="I1180" s="1"/>
      <c r="J1180"/>
      <c r="K1180"/>
      <c r="L1180"/>
      <c r="M1180" s="2"/>
      <c r="N1180" s="3"/>
      <c r="O1180"/>
      <c r="P1180"/>
      <c r="Q1180"/>
      <c r="R1180"/>
      <c r="S1180"/>
      <c r="T1180"/>
      <c r="U1180" s="1"/>
      <c r="V1180"/>
      <c r="W1180" s="1"/>
      <c r="X1180"/>
      <c r="Y1180"/>
      <c r="Z1180" s="1"/>
      <c r="AA1180" s="1"/>
      <c r="AB1180" s="1"/>
      <c r="AC1180" s="1"/>
      <c r="AD1180"/>
    </row>
    <row r="1181" spans="1:30" x14ac:dyDescent="0.25">
      <c r="A1181" s="1"/>
      <c r="B1181" s="1"/>
      <c r="C1181" s="1"/>
      <c r="D1181"/>
      <c r="E1181" s="1"/>
      <c r="F1181" s="1"/>
      <c r="G1181"/>
      <c r="H1181"/>
      <c r="I1181" s="1"/>
      <c r="J1181"/>
      <c r="K1181"/>
      <c r="L1181"/>
      <c r="M1181" s="2"/>
      <c r="N1181" s="3"/>
      <c r="O1181"/>
      <c r="P1181"/>
      <c r="Q1181"/>
      <c r="R1181"/>
      <c r="S1181"/>
      <c r="T1181"/>
      <c r="U1181" s="1"/>
      <c r="V1181"/>
      <c r="W1181" s="1"/>
      <c r="X1181"/>
      <c r="Y1181"/>
      <c r="Z1181" s="1"/>
      <c r="AA1181" s="1"/>
      <c r="AB1181" s="1"/>
      <c r="AC1181" s="1"/>
      <c r="AD1181"/>
    </row>
    <row r="1182" spans="1:30" x14ac:dyDescent="0.25">
      <c r="A1182" s="1"/>
      <c r="B1182" s="1"/>
      <c r="C1182" s="1"/>
      <c r="D1182"/>
      <c r="E1182" s="1"/>
      <c r="F1182" s="1"/>
      <c r="G1182"/>
      <c r="H1182"/>
      <c r="I1182" s="1"/>
      <c r="J1182"/>
      <c r="K1182"/>
      <c r="L1182"/>
      <c r="M1182" s="2"/>
      <c r="N1182" s="3"/>
      <c r="O1182"/>
      <c r="P1182"/>
      <c r="Q1182"/>
      <c r="R1182"/>
      <c r="S1182"/>
      <c r="T1182"/>
      <c r="U1182" s="1"/>
      <c r="V1182"/>
      <c r="W1182" s="1"/>
      <c r="X1182"/>
      <c r="Y1182"/>
      <c r="Z1182" s="1"/>
      <c r="AA1182" s="1"/>
      <c r="AB1182" s="1"/>
      <c r="AC1182" s="1"/>
      <c r="AD1182"/>
    </row>
    <row r="1183" spans="1:30" x14ac:dyDescent="0.25">
      <c r="A1183" s="1"/>
      <c r="B1183" s="1"/>
      <c r="C1183" s="1"/>
      <c r="D1183"/>
      <c r="E1183" s="1"/>
      <c r="F1183" s="1"/>
      <c r="G1183"/>
      <c r="H1183"/>
      <c r="I1183" s="1"/>
      <c r="J1183"/>
      <c r="K1183"/>
      <c r="L1183"/>
      <c r="M1183" s="2"/>
      <c r="N1183" s="3"/>
      <c r="O1183"/>
      <c r="P1183"/>
      <c r="Q1183"/>
      <c r="R1183"/>
      <c r="S1183"/>
      <c r="T1183"/>
      <c r="U1183" s="1"/>
      <c r="V1183"/>
      <c r="W1183" s="1"/>
      <c r="X1183"/>
      <c r="Y1183"/>
      <c r="Z1183" s="1"/>
      <c r="AA1183" s="1"/>
      <c r="AB1183" s="1"/>
      <c r="AC1183" s="1"/>
      <c r="AD1183"/>
    </row>
    <row r="1184" spans="1:30" x14ac:dyDescent="0.25">
      <c r="A1184" s="1"/>
      <c r="B1184" s="1"/>
      <c r="C1184" s="1"/>
      <c r="D1184"/>
      <c r="E1184" s="1"/>
      <c r="F1184" s="1"/>
      <c r="G1184"/>
      <c r="H1184"/>
      <c r="I1184" s="1"/>
      <c r="J1184"/>
      <c r="K1184"/>
      <c r="L1184"/>
      <c r="M1184" s="2"/>
      <c r="N1184" s="3"/>
      <c r="O1184"/>
      <c r="P1184"/>
      <c r="Q1184"/>
      <c r="R1184"/>
      <c r="S1184"/>
      <c r="T1184"/>
      <c r="U1184" s="1"/>
      <c r="V1184"/>
      <c r="W1184" s="1"/>
      <c r="X1184"/>
      <c r="Y1184"/>
      <c r="Z1184" s="1"/>
      <c r="AA1184" s="1"/>
      <c r="AB1184" s="1"/>
      <c r="AC1184" s="1"/>
      <c r="AD1184"/>
    </row>
    <row r="1185" spans="1:30" x14ac:dyDescent="0.25">
      <c r="A1185" s="1"/>
      <c r="B1185" s="1"/>
      <c r="C1185" s="1"/>
      <c r="D1185"/>
      <c r="E1185" s="1"/>
      <c r="F1185" s="1"/>
      <c r="G1185"/>
      <c r="H1185"/>
      <c r="I1185" s="1"/>
      <c r="J1185"/>
      <c r="K1185"/>
      <c r="L1185"/>
      <c r="M1185" s="2"/>
      <c r="N1185" s="3"/>
      <c r="O1185"/>
      <c r="P1185"/>
      <c r="Q1185"/>
      <c r="R1185"/>
      <c r="S1185"/>
      <c r="T1185"/>
      <c r="U1185" s="1"/>
      <c r="V1185"/>
      <c r="W1185" s="1"/>
      <c r="X1185"/>
      <c r="Y1185"/>
      <c r="Z1185" s="1"/>
      <c r="AA1185" s="1"/>
      <c r="AB1185" s="1"/>
      <c r="AC1185" s="1"/>
      <c r="AD1185"/>
    </row>
    <row r="1186" spans="1:30" x14ac:dyDescent="0.25">
      <c r="A1186" s="1"/>
      <c r="B1186" s="1"/>
      <c r="C1186" s="1"/>
      <c r="D1186"/>
      <c r="E1186" s="1"/>
      <c r="F1186" s="1"/>
      <c r="G1186"/>
      <c r="H1186"/>
      <c r="I1186" s="1"/>
      <c r="J1186"/>
      <c r="K1186"/>
      <c r="L1186"/>
      <c r="M1186" s="2"/>
      <c r="N1186" s="3"/>
      <c r="O1186"/>
      <c r="P1186"/>
      <c r="Q1186"/>
      <c r="R1186"/>
      <c r="S1186"/>
      <c r="T1186"/>
      <c r="U1186" s="1"/>
      <c r="V1186"/>
      <c r="W1186" s="1"/>
      <c r="X1186"/>
      <c r="Y1186"/>
      <c r="Z1186" s="1"/>
      <c r="AA1186" s="1"/>
      <c r="AB1186" s="1"/>
      <c r="AC1186" s="1"/>
      <c r="AD1186"/>
    </row>
    <row r="1187" spans="1:30" x14ac:dyDescent="0.25">
      <c r="A1187" s="1"/>
      <c r="B1187" s="1"/>
      <c r="C1187" s="1"/>
      <c r="D1187"/>
      <c r="E1187" s="1"/>
      <c r="F1187" s="1"/>
      <c r="G1187"/>
      <c r="H1187"/>
      <c r="I1187" s="1"/>
      <c r="J1187"/>
      <c r="K1187"/>
      <c r="L1187"/>
      <c r="M1187" s="2"/>
      <c r="N1187" s="3"/>
      <c r="O1187"/>
      <c r="P1187"/>
      <c r="Q1187"/>
      <c r="R1187"/>
      <c r="S1187"/>
      <c r="T1187"/>
      <c r="U1187" s="1"/>
      <c r="V1187"/>
      <c r="W1187" s="1"/>
      <c r="X1187"/>
      <c r="Y1187"/>
      <c r="Z1187" s="1"/>
      <c r="AA1187" s="1"/>
      <c r="AB1187" s="1"/>
      <c r="AC1187" s="1"/>
      <c r="AD1187"/>
    </row>
    <row r="1188" spans="1:30" x14ac:dyDescent="0.25">
      <c r="A1188" s="1"/>
      <c r="B1188" s="1"/>
      <c r="C1188" s="1"/>
      <c r="D1188"/>
      <c r="E1188" s="1"/>
      <c r="F1188" s="1"/>
      <c r="G1188"/>
      <c r="H1188"/>
      <c r="I1188" s="1"/>
      <c r="J1188"/>
      <c r="K1188"/>
      <c r="L1188"/>
      <c r="M1188" s="2"/>
      <c r="N1188" s="3"/>
      <c r="O1188"/>
      <c r="P1188"/>
      <c r="Q1188"/>
      <c r="R1188"/>
      <c r="S1188"/>
      <c r="T1188"/>
      <c r="U1188" s="1"/>
      <c r="V1188"/>
      <c r="W1188" s="1"/>
      <c r="X1188"/>
      <c r="Y1188"/>
      <c r="Z1188" s="1"/>
      <c r="AA1188" s="1"/>
      <c r="AB1188" s="1"/>
      <c r="AC1188" s="1"/>
      <c r="AD1188"/>
    </row>
    <row r="1189" spans="1:30" x14ac:dyDescent="0.25">
      <c r="A1189" s="1"/>
      <c r="B1189" s="1"/>
      <c r="C1189" s="1"/>
      <c r="D1189"/>
      <c r="E1189" s="1"/>
      <c r="F1189" s="1"/>
      <c r="G1189"/>
      <c r="H1189"/>
      <c r="I1189" s="1"/>
      <c r="J1189"/>
      <c r="K1189"/>
      <c r="L1189"/>
      <c r="M1189" s="2"/>
      <c r="N1189" s="3"/>
      <c r="O1189"/>
      <c r="P1189"/>
      <c r="Q1189"/>
      <c r="R1189"/>
      <c r="S1189"/>
      <c r="T1189"/>
      <c r="U1189" s="1"/>
      <c r="V1189"/>
      <c r="W1189" s="1"/>
      <c r="X1189"/>
      <c r="Y1189"/>
      <c r="Z1189" s="1"/>
      <c r="AA1189" s="1"/>
      <c r="AB1189" s="1"/>
      <c r="AC1189" s="1"/>
      <c r="AD1189"/>
    </row>
    <row r="1190" spans="1:30" x14ac:dyDescent="0.25">
      <c r="A1190" s="1"/>
      <c r="B1190" s="1"/>
      <c r="C1190" s="1"/>
      <c r="D1190"/>
      <c r="E1190" s="1"/>
      <c r="F1190" s="1"/>
      <c r="G1190"/>
      <c r="H1190"/>
      <c r="I1190" s="1"/>
      <c r="J1190"/>
      <c r="K1190"/>
      <c r="L1190"/>
      <c r="M1190" s="2"/>
      <c r="N1190" s="3"/>
      <c r="O1190"/>
      <c r="P1190"/>
      <c r="Q1190"/>
      <c r="R1190"/>
      <c r="S1190"/>
      <c r="T1190"/>
      <c r="U1190" s="1"/>
      <c r="V1190"/>
      <c r="W1190" s="1"/>
      <c r="X1190"/>
      <c r="Y1190"/>
      <c r="Z1190" s="1"/>
      <c r="AA1190" s="1"/>
      <c r="AB1190" s="1"/>
      <c r="AC1190" s="1"/>
      <c r="AD1190"/>
    </row>
    <row r="1191" spans="1:30" x14ac:dyDescent="0.25">
      <c r="A1191" s="1"/>
      <c r="B1191" s="1"/>
      <c r="C1191" s="1"/>
      <c r="D1191"/>
      <c r="E1191" s="1"/>
      <c r="F1191" s="1"/>
      <c r="G1191"/>
      <c r="H1191"/>
      <c r="I1191" s="1"/>
      <c r="J1191"/>
      <c r="K1191"/>
      <c r="L1191"/>
      <c r="M1191" s="2"/>
      <c r="N1191" s="3"/>
      <c r="O1191"/>
      <c r="P1191"/>
      <c r="Q1191"/>
      <c r="R1191"/>
      <c r="S1191"/>
      <c r="T1191"/>
      <c r="U1191" s="1"/>
      <c r="V1191"/>
      <c r="W1191" s="1"/>
      <c r="X1191"/>
      <c r="Y1191"/>
      <c r="Z1191" s="1"/>
      <c r="AA1191" s="1"/>
      <c r="AB1191" s="1"/>
      <c r="AC1191" s="1"/>
      <c r="AD1191"/>
    </row>
    <row r="1192" spans="1:30" x14ac:dyDescent="0.25">
      <c r="A1192" s="1"/>
      <c r="B1192" s="1"/>
      <c r="C1192" s="1"/>
      <c r="D1192"/>
      <c r="E1192" s="1"/>
      <c r="F1192" s="1"/>
      <c r="G1192"/>
      <c r="H1192"/>
      <c r="I1192" s="1"/>
      <c r="J1192"/>
      <c r="K1192"/>
      <c r="L1192"/>
      <c r="M1192" s="2"/>
      <c r="N1192" s="3"/>
      <c r="O1192"/>
      <c r="P1192"/>
      <c r="Q1192"/>
      <c r="R1192"/>
      <c r="S1192"/>
      <c r="T1192"/>
      <c r="U1192" s="1"/>
      <c r="V1192"/>
      <c r="W1192" s="1"/>
      <c r="X1192"/>
      <c r="Y1192"/>
      <c r="Z1192" s="1"/>
      <c r="AA1192" s="1"/>
      <c r="AB1192" s="1"/>
      <c r="AC1192" s="1"/>
      <c r="AD1192"/>
    </row>
    <row r="1193" spans="1:30" x14ac:dyDescent="0.25">
      <c r="A1193" s="1"/>
      <c r="B1193" s="1"/>
      <c r="C1193" s="1"/>
      <c r="D1193"/>
      <c r="E1193" s="1"/>
      <c r="F1193" s="1"/>
      <c r="G1193"/>
      <c r="H1193"/>
      <c r="I1193" s="1"/>
      <c r="J1193"/>
      <c r="K1193"/>
      <c r="L1193"/>
      <c r="M1193" s="2"/>
      <c r="N1193" s="3"/>
      <c r="O1193"/>
      <c r="P1193"/>
      <c r="Q1193"/>
      <c r="R1193"/>
      <c r="S1193"/>
      <c r="T1193"/>
      <c r="U1193" s="1"/>
      <c r="V1193"/>
      <c r="W1193" s="1"/>
      <c r="X1193"/>
      <c r="Y1193"/>
      <c r="Z1193" s="1"/>
      <c r="AA1193" s="1"/>
      <c r="AB1193" s="1"/>
      <c r="AC1193" s="1"/>
      <c r="AD1193"/>
    </row>
    <row r="1194" spans="1:30" x14ac:dyDescent="0.25">
      <c r="A1194" s="1"/>
      <c r="B1194" s="1"/>
      <c r="C1194" s="1"/>
      <c r="D1194"/>
      <c r="E1194" s="1"/>
      <c r="F1194" s="1"/>
      <c r="G1194"/>
      <c r="H1194"/>
      <c r="I1194" s="1"/>
      <c r="J1194"/>
      <c r="K1194"/>
      <c r="L1194"/>
      <c r="M1194" s="2"/>
      <c r="N1194" s="3"/>
      <c r="O1194"/>
      <c r="P1194"/>
      <c r="Q1194"/>
      <c r="R1194"/>
      <c r="S1194"/>
      <c r="T1194"/>
      <c r="U1194" s="1"/>
      <c r="V1194"/>
      <c r="W1194" s="1"/>
      <c r="X1194"/>
      <c r="Y1194"/>
      <c r="Z1194" s="1"/>
      <c r="AA1194" s="1"/>
      <c r="AB1194" s="1"/>
      <c r="AC1194" s="1"/>
      <c r="AD1194"/>
    </row>
    <row r="1195" spans="1:30" x14ac:dyDescent="0.25">
      <c r="A1195" s="1"/>
      <c r="B1195" s="1"/>
      <c r="C1195" s="1"/>
      <c r="D1195"/>
      <c r="E1195" s="1"/>
      <c r="F1195" s="1"/>
      <c r="G1195"/>
      <c r="H1195"/>
      <c r="I1195" s="1"/>
      <c r="J1195"/>
      <c r="K1195"/>
      <c r="L1195"/>
      <c r="M1195" s="2"/>
      <c r="N1195" s="3"/>
      <c r="O1195"/>
      <c r="P1195"/>
      <c r="Q1195"/>
      <c r="R1195"/>
      <c r="S1195"/>
      <c r="T1195"/>
      <c r="U1195" s="1"/>
      <c r="V1195"/>
      <c r="W1195" s="1"/>
      <c r="X1195"/>
      <c r="Y1195"/>
      <c r="Z1195" s="1"/>
      <c r="AA1195" s="1"/>
      <c r="AB1195" s="1"/>
      <c r="AC1195" s="1"/>
      <c r="AD1195"/>
    </row>
    <row r="1196" spans="1:30" x14ac:dyDescent="0.25">
      <c r="A1196" s="1"/>
      <c r="B1196" s="1"/>
      <c r="C1196" s="1"/>
      <c r="D1196"/>
      <c r="E1196" s="1"/>
      <c r="F1196" s="1"/>
      <c r="G1196"/>
      <c r="H1196"/>
      <c r="I1196" s="1"/>
      <c r="J1196"/>
      <c r="K1196"/>
      <c r="L1196"/>
      <c r="M1196" s="2"/>
      <c r="N1196" s="3"/>
      <c r="O1196"/>
      <c r="P1196"/>
      <c r="Q1196"/>
      <c r="R1196"/>
      <c r="S1196"/>
      <c r="T1196"/>
      <c r="U1196" s="1"/>
      <c r="V1196"/>
      <c r="W1196" s="1"/>
      <c r="X1196"/>
      <c r="Y1196"/>
      <c r="Z1196" s="1"/>
      <c r="AA1196" s="1"/>
      <c r="AB1196" s="1"/>
      <c r="AC1196" s="1"/>
      <c r="AD1196"/>
    </row>
    <row r="1197" spans="1:30" x14ac:dyDescent="0.25">
      <c r="A1197" s="1"/>
      <c r="B1197" s="1"/>
      <c r="C1197" s="1"/>
      <c r="D1197"/>
      <c r="E1197" s="1"/>
      <c r="F1197" s="1"/>
      <c r="G1197"/>
      <c r="H1197"/>
      <c r="I1197" s="1"/>
      <c r="J1197"/>
      <c r="K1197"/>
      <c r="L1197"/>
      <c r="M1197" s="2"/>
      <c r="N1197" s="3"/>
      <c r="O1197"/>
      <c r="P1197"/>
      <c r="Q1197"/>
      <c r="R1197"/>
      <c r="S1197"/>
      <c r="T1197"/>
      <c r="U1197" s="1"/>
      <c r="V1197"/>
      <c r="W1197" s="1"/>
      <c r="X1197"/>
      <c r="Y1197"/>
      <c r="Z1197" s="1"/>
      <c r="AA1197" s="1"/>
      <c r="AB1197" s="1"/>
      <c r="AC1197" s="1"/>
      <c r="AD1197"/>
    </row>
    <row r="1198" spans="1:30" x14ac:dyDescent="0.25">
      <c r="A1198" s="1"/>
      <c r="B1198" s="1"/>
      <c r="C1198" s="1"/>
      <c r="D1198"/>
      <c r="E1198" s="1"/>
      <c r="F1198" s="1"/>
      <c r="G1198"/>
      <c r="H1198"/>
      <c r="I1198" s="1"/>
      <c r="J1198"/>
      <c r="K1198"/>
      <c r="L1198"/>
      <c r="M1198" s="2"/>
      <c r="N1198" s="3"/>
      <c r="O1198"/>
      <c r="P1198"/>
      <c r="Q1198"/>
      <c r="R1198"/>
      <c r="S1198"/>
      <c r="T1198"/>
      <c r="U1198" s="1"/>
      <c r="V1198"/>
      <c r="W1198" s="1"/>
      <c r="X1198"/>
      <c r="Y1198"/>
      <c r="Z1198" s="1"/>
      <c r="AA1198" s="1"/>
      <c r="AB1198" s="1"/>
      <c r="AC1198" s="1"/>
      <c r="AD1198"/>
    </row>
    <row r="1199" spans="1:30" x14ac:dyDescent="0.25">
      <c r="A1199" s="1"/>
      <c r="B1199" s="1"/>
      <c r="C1199" s="1"/>
      <c r="D1199"/>
      <c r="E1199" s="1"/>
      <c r="F1199" s="1"/>
      <c r="G1199"/>
      <c r="H1199"/>
      <c r="I1199" s="1"/>
      <c r="J1199"/>
      <c r="K1199"/>
      <c r="L1199"/>
      <c r="M1199" s="2"/>
      <c r="N1199" s="3"/>
      <c r="O1199"/>
      <c r="P1199"/>
      <c r="Q1199"/>
      <c r="R1199"/>
      <c r="S1199"/>
      <c r="T1199"/>
      <c r="U1199" s="1"/>
      <c r="V1199"/>
      <c r="W1199" s="1"/>
      <c r="X1199"/>
      <c r="Y1199"/>
      <c r="Z1199" s="1"/>
      <c r="AA1199" s="1"/>
      <c r="AB1199" s="1"/>
      <c r="AC1199" s="1"/>
      <c r="AD1199"/>
    </row>
    <row r="1200" spans="1:30" x14ac:dyDescent="0.25">
      <c r="A1200" s="1"/>
      <c r="B1200" s="1"/>
      <c r="C1200" s="1"/>
      <c r="D1200"/>
      <c r="E1200" s="1"/>
      <c r="F1200" s="1"/>
      <c r="G1200"/>
      <c r="H1200"/>
      <c r="I1200" s="1"/>
      <c r="J1200"/>
      <c r="K1200"/>
      <c r="L1200"/>
      <c r="M1200" s="2"/>
      <c r="N1200" s="3"/>
      <c r="O1200"/>
      <c r="P1200"/>
      <c r="Q1200"/>
      <c r="R1200"/>
      <c r="S1200"/>
      <c r="T1200"/>
      <c r="U1200" s="1"/>
      <c r="V1200"/>
      <c r="W1200" s="1"/>
      <c r="X1200"/>
      <c r="Y1200"/>
      <c r="Z1200" s="1"/>
      <c r="AA1200" s="1"/>
      <c r="AB1200" s="1"/>
      <c r="AC1200" s="1"/>
      <c r="AD1200"/>
    </row>
    <row r="1201" spans="1:30" x14ac:dyDescent="0.25">
      <c r="A1201" s="1"/>
      <c r="B1201" s="1"/>
      <c r="C1201" s="1"/>
      <c r="D1201"/>
      <c r="E1201" s="1"/>
      <c r="F1201" s="1"/>
      <c r="G1201"/>
      <c r="H1201"/>
      <c r="I1201" s="1"/>
      <c r="J1201"/>
      <c r="K1201"/>
      <c r="L1201"/>
      <c r="M1201" s="2"/>
      <c r="N1201" s="3"/>
      <c r="O1201"/>
      <c r="P1201"/>
      <c r="Q1201"/>
      <c r="R1201"/>
      <c r="S1201"/>
      <c r="T1201"/>
      <c r="U1201" s="1"/>
      <c r="V1201"/>
      <c r="W1201" s="1"/>
      <c r="X1201"/>
      <c r="Y1201"/>
      <c r="Z1201" s="1"/>
      <c r="AA1201" s="1"/>
      <c r="AB1201" s="1"/>
      <c r="AC1201" s="1"/>
      <c r="AD1201"/>
    </row>
    <row r="1202" spans="1:30" x14ac:dyDescent="0.25">
      <c r="A1202" s="1"/>
      <c r="B1202" s="1"/>
      <c r="C1202" s="1"/>
      <c r="D1202"/>
      <c r="E1202" s="1"/>
      <c r="F1202" s="1"/>
      <c r="G1202"/>
      <c r="H1202"/>
      <c r="I1202" s="1"/>
      <c r="J1202"/>
      <c r="K1202"/>
      <c r="L1202"/>
      <c r="M1202" s="2"/>
      <c r="N1202" s="3"/>
      <c r="O1202"/>
      <c r="P1202"/>
      <c r="Q1202"/>
      <c r="R1202"/>
      <c r="S1202"/>
      <c r="T1202"/>
      <c r="U1202" s="1"/>
      <c r="V1202"/>
      <c r="W1202" s="1"/>
      <c r="X1202"/>
      <c r="Y1202"/>
      <c r="Z1202" s="1"/>
      <c r="AA1202" s="1"/>
      <c r="AB1202" s="1"/>
      <c r="AC1202" s="1"/>
      <c r="AD1202"/>
    </row>
    <row r="1203" spans="1:30" x14ac:dyDescent="0.25">
      <c r="A1203" s="1"/>
      <c r="B1203" s="1"/>
      <c r="C1203" s="1"/>
      <c r="D1203"/>
      <c r="E1203" s="1"/>
      <c r="F1203" s="1"/>
      <c r="G1203"/>
      <c r="H1203"/>
      <c r="I1203" s="1"/>
      <c r="J1203"/>
      <c r="K1203"/>
      <c r="L1203"/>
      <c r="M1203" s="2"/>
      <c r="N1203" s="3"/>
      <c r="O1203"/>
      <c r="P1203"/>
      <c r="Q1203"/>
      <c r="R1203"/>
      <c r="S1203"/>
      <c r="T1203"/>
      <c r="U1203" s="1"/>
      <c r="V1203"/>
      <c r="W1203" s="1"/>
      <c r="X1203"/>
      <c r="Y1203"/>
      <c r="Z1203" s="1"/>
      <c r="AA1203" s="1"/>
      <c r="AB1203" s="1"/>
      <c r="AC1203" s="1"/>
      <c r="AD1203"/>
    </row>
    <row r="1204" spans="1:30" x14ac:dyDescent="0.25">
      <c r="A1204" s="1"/>
      <c r="B1204" s="1"/>
      <c r="C1204" s="1"/>
      <c r="D1204"/>
      <c r="E1204" s="1"/>
      <c r="F1204" s="1"/>
      <c r="G1204"/>
      <c r="H1204"/>
      <c r="I1204" s="1"/>
      <c r="J1204"/>
      <c r="K1204"/>
      <c r="L1204"/>
      <c r="M1204" s="2"/>
      <c r="N1204" s="3"/>
      <c r="O1204"/>
      <c r="P1204"/>
      <c r="Q1204"/>
      <c r="R1204"/>
      <c r="S1204"/>
      <c r="T1204"/>
      <c r="U1204" s="1"/>
      <c r="V1204"/>
      <c r="W1204" s="1"/>
      <c r="X1204"/>
      <c r="Y1204"/>
      <c r="Z1204" s="1"/>
      <c r="AA1204" s="1"/>
      <c r="AB1204" s="1"/>
      <c r="AC1204" s="1"/>
      <c r="AD1204"/>
    </row>
    <row r="1205" spans="1:30" x14ac:dyDescent="0.25">
      <c r="A1205" s="1"/>
      <c r="B1205" s="1"/>
      <c r="C1205" s="1"/>
      <c r="D1205"/>
      <c r="E1205" s="1"/>
      <c r="F1205" s="1"/>
      <c r="G1205"/>
      <c r="H1205"/>
      <c r="I1205" s="1"/>
      <c r="J1205"/>
      <c r="K1205"/>
      <c r="L1205"/>
      <c r="M1205" s="2"/>
      <c r="N1205" s="3"/>
      <c r="O1205"/>
      <c r="P1205"/>
      <c r="Q1205"/>
      <c r="R1205"/>
      <c r="S1205"/>
      <c r="T1205"/>
      <c r="U1205" s="1"/>
      <c r="V1205"/>
      <c r="W1205" s="1"/>
      <c r="X1205"/>
      <c r="Y1205"/>
      <c r="Z1205" s="1"/>
      <c r="AA1205" s="1"/>
      <c r="AB1205" s="1"/>
      <c r="AC1205" s="1"/>
      <c r="AD1205"/>
    </row>
    <row r="1206" spans="1:30" x14ac:dyDescent="0.25">
      <c r="A1206" s="1"/>
      <c r="B1206" s="1"/>
      <c r="C1206" s="1"/>
      <c r="D1206"/>
      <c r="E1206" s="1"/>
      <c r="F1206" s="1"/>
      <c r="G1206"/>
      <c r="H1206"/>
      <c r="I1206" s="1"/>
      <c r="J1206"/>
      <c r="K1206"/>
      <c r="L1206"/>
      <c r="M1206" s="2"/>
      <c r="N1206" s="3"/>
      <c r="O1206"/>
      <c r="P1206"/>
      <c r="Q1206"/>
      <c r="R1206"/>
      <c r="S1206"/>
      <c r="T1206"/>
      <c r="U1206" s="1"/>
      <c r="V1206"/>
      <c r="W1206" s="1"/>
      <c r="X1206"/>
      <c r="Y1206"/>
      <c r="Z1206" s="1"/>
      <c r="AA1206" s="1"/>
      <c r="AB1206" s="1"/>
      <c r="AC1206" s="1"/>
      <c r="AD1206"/>
    </row>
    <row r="1207" spans="1:30" x14ac:dyDescent="0.25">
      <c r="A1207" s="1"/>
      <c r="B1207" s="1"/>
      <c r="C1207" s="1"/>
      <c r="D1207"/>
      <c r="E1207" s="1"/>
      <c r="F1207" s="1"/>
      <c r="G1207"/>
      <c r="H1207"/>
      <c r="I1207" s="1"/>
      <c r="J1207"/>
      <c r="K1207"/>
      <c r="L1207"/>
      <c r="M1207" s="2"/>
      <c r="N1207" s="3"/>
      <c r="O1207"/>
      <c r="P1207"/>
      <c r="Q1207"/>
      <c r="R1207"/>
      <c r="S1207"/>
      <c r="T1207"/>
      <c r="U1207" s="1"/>
      <c r="V1207"/>
      <c r="W1207" s="1"/>
      <c r="X1207"/>
      <c r="Y1207"/>
      <c r="Z1207" s="1"/>
      <c r="AA1207" s="1"/>
      <c r="AB1207" s="1"/>
      <c r="AC1207" s="1"/>
      <c r="AD1207"/>
    </row>
    <row r="1208" spans="1:30" x14ac:dyDescent="0.25">
      <c r="A1208" s="1"/>
      <c r="B1208" s="1"/>
      <c r="C1208" s="1"/>
      <c r="D1208"/>
      <c r="E1208" s="1"/>
      <c r="F1208" s="1"/>
      <c r="G1208"/>
      <c r="H1208"/>
      <c r="I1208" s="1"/>
      <c r="J1208"/>
      <c r="K1208"/>
      <c r="L1208"/>
      <c r="M1208" s="2"/>
      <c r="N1208" s="3"/>
      <c r="O1208"/>
      <c r="P1208"/>
      <c r="Q1208"/>
      <c r="R1208"/>
      <c r="S1208"/>
      <c r="T1208"/>
      <c r="U1208" s="1"/>
      <c r="V1208"/>
      <c r="W1208" s="1"/>
      <c r="X1208"/>
      <c r="Y1208"/>
      <c r="Z1208" s="1"/>
      <c r="AA1208" s="1"/>
      <c r="AB1208" s="1"/>
      <c r="AC1208" s="1"/>
      <c r="AD1208"/>
    </row>
    <row r="1209" spans="1:30" x14ac:dyDescent="0.25">
      <c r="A1209" s="1"/>
      <c r="B1209" s="1"/>
      <c r="C1209" s="1"/>
      <c r="D1209"/>
      <c r="E1209" s="1"/>
      <c r="F1209" s="1"/>
      <c r="G1209"/>
      <c r="H1209"/>
      <c r="I1209" s="1"/>
      <c r="J1209"/>
      <c r="K1209"/>
      <c r="L1209"/>
      <c r="M1209" s="2"/>
      <c r="N1209" s="3"/>
      <c r="O1209"/>
      <c r="P1209"/>
      <c r="Q1209"/>
      <c r="R1209"/>
      <c r="S1209"/>
      <c r="T1209"/>
      <c r="U1209" s="1"/>
      <c r="V1209"/>
      <c r="W1209" s="1"/>
      <c r="X1209"/>
      <c r="Y1209"/>
      <c r="Z1209" s="1"/>
      <c r="AA1209" s="1"/>
      <c r="AB1209" s="1"/>
      <c r="AC1209" s="1"/>
      <c r="AD1209"/>
    </row>
    <row r="1210" spans="1:30" x14ac:dyDescent="0.25">
      <c r="A1210" s="1"/>
      <c r="B1210" s="1"/>
      <c r="C1210" s="1"/>
      <c r="D1210"/>
      <c r="E1210" s="1"/>
      <c r="F1210" s="1"/>
      <c r="G1210"/>
      <c r="H1210"/>
      <c r="I1210" s="1"/>
      <c r="J1210"/>
      <c r="K1210"/>
      <c r="L1210"/>
      <c r="M1210" s="2"/>
      <c r="N1210" s="3"/>
      <c r="O1210"/>
      <c r="P1210"/>
      <c r="Q1210"/>
      <c r="R1210"/>
      <c r="S1210"/>
      <c r="T1210"/>
      <c r="U1210" s="1"/>
      <c r="V1210"/>
      <c r="W1210" s="1"/>
      <c r="X1210"/>
      <c r="Y1210"/>
      <c r="Z1210" s="1"/>
      <c r="AA1210" s="1"/>
      <c r="AB1210" s="1"/>
      <c r="AC1210" s="1"/>
      <c r="AD1210"/>
    </row>
    <row r="1211" spans="1:30" x14ac:dyDescent="0.25">
      <c r="A1211" s="1"/>
      <c r="B1211" s="1"/>
      <c r="C1211" s="1"/>
      <c r="D1211"/>
      <c r="E1211" s="1"/>
      <c r="F1211" s="1"/>
      <c r="G1211"/>
      <c r="H1211"/>
      <c r="I1211" s="1"/>
      <c r="J1211"/>
      <c r="K1211"/>
      <c r="L1211"/>
      <c r="M1211" s="2"/>
      <c r="N1211" s="3"/>
      <c r="O1211"/>
      <c r="P1211"/>
      <c r="Q1211"/>
      <c r="R1211"/>
      <c r="S1211"/>
      <c r="T1211"/>
      <c r="U1211" s="1"/>
      <c r="V1211"/>
      <c r="W1211" s="1"/>
      <c r="X1211"/>
      <c r="Y1211"/>
      <c r="Z1211" s="1"/>
      <c r="AA1211" s="1"/>
      <c r="AB1211" s="1"/>
      <c r="AC1211" s="1"/>
      <c r="AD1211"/>
    </row>
    <row r="1212" spans="1:30" x14ac:dyDescent="0.25">
      <c r="A1212" s="1"/>
      <c r="B1212" s="1"/>
      <c r="C1212" s="1"/>
      <c r="D1212"/>
      <c r="E1212" s="1"/>
      <c r="F1212" s="1"/>
      <c r="G1212"/>
      <c r="H1212"/>
      <c r="I1212" s="1"/>
      <c r="J1212"/>
      <c r="K1212"/>
      <c r="L1212"/>
      <c r="M1212" s="2"/>
      <c r="N1212" s="3"/>
      <c r="O1212"/>
      <c r="P1212"/>
      <c r="Q1212"/>
      <c r="R1212"/>
      <c r="S1212"/>
      <c r="T1212"/>
      <c r="U1212" s="1"/>
      <c r="V1212"/>
      <c r="W1212" s="1"/>
      <c r="X1212"/>
      <c r="Y1212"/>
      <c r="Z1212" s="1"/>
      <c r="AA1212" s="1"/>
      <c r="AB1212" s="1"/>
      <c r="AC1212" s="1"/>
      <c r="AD1212"/>
    </row>
    <row r="1213" spans="1:30" x14ac:dyDescent="0.25">
      <c r="A1213" s="1"/>
      <c r="B1213" s="1"/>
      <c r="C1213" s="1"/>
      <c r="D1213"/>
      <c r="E1213" s="1"/>
      <c r="F1213" s="1"/>
      <c r="G1213"/>
      <c r="H1213"/>
      <c r="I1213" s="1"/>
      <c r="J1213"/>
      <c r="K1213"/>
      <c r="L1213"/>
      <c r="M1213" s="2"/>
      <c r="N1213" s="3"/>
      <c r="O1213"/>
      <c r="P1213"/>
      <c r="Q1213"/>
      <c r="R1213"/>
      <c r="S1213"/>
      <c r="T1213"/>
      <c r="U1213" s="1"/>
      <c r="V1213"/>
      <c r="W1213" s="1"/>
      <c r="X1213"/>
      <c r="Y1213"/>
      <c r="Z1213" s="1"/>
      <c r="AA1213" s="1"/>
      <c r="AB1213" s="1"/>
      <c r="AC1213" s="1"/>
      <c r="AD1213"/>
    </row>
    <row r="1214" spans="1:30" x14ac:dyDescent="0.25">
      <c r="A1214" s="1"/>
      <c r="B1214" s="1"/>
      <c r="C1214" s="1"/>
      <c r="D1214"/>
      <c r="E1214" s="1"/>
      <c r="F1214" s="1"/>
      <c r="G1214"/>
      <c r="H1214"/>
      <c r="I1214" s="1"/>
      <c r="J1214"/>
      <c r="K1214"/>
      <c r="L1214"/>
      <c r="M1214" s="2"/>
      <c r="N1214" s="3"/>
      <c r="O1214"/>
      <c r="P1214"/>
      <c r="Q1214"/>
      <c r="R1214"/>
      <c r="S1214"/>
      <c r="T1214"/>
      <c r="U1214" s="1"/>
      <c r="V1214"/>
      <c r="W1214" s="1"/>
      <c r="X1214"/>
      <c r="Y1214"/>
      <c r="Z1214" s="1"/>
      <c r="AA1214" s="1"/>
      <c r="AB1214" s="1"/>
      <c r="AC1214" s="1"/>
      <c r="AD1214"/>
    </row>
    <row r="1215" spans="1:30" x14ac:dyDescent="0.25">
      <c r="A1215" s="1"/>
      <c r="B1215" s="1"/>
      <c r="C1215" s="1"/>
      <c r="D1215"/>
      <c r="E1215" s="1"/>
      <c r="F1215" s="1"/>
      <c r="G1215"/>
      <c r="H1215"/>
      <c r="I1215" s="1"/>
      <c r="J1215"/>
      <c r="K1215"/>
      <c r="L1215"/>
      <c r="M1215" s="2"/>
      <c r="N1215" s="3"/>
      <c r="O1215"/>
      <c r="P1215"/>
      <c r="Q1215"/>
      <c r="R1215"/>
      <c r="S1215"/>
      <c r="T1215"/>
      <c r="U1215" s="1"/>
      <c r="V1215"/>
      <c r="W1215" s="1"/>
      <c r="X1215"/>
      <c r="Y1215"/>
      <c r="Z1215" s="1"/>
      <c r="AA1215" s="1"/>
      <c r="AB1215" s="1"/>
      <c r="AC1215" s="1"/>
      <c r="AD1215"/>
    </row>
    <row r="1216" spans="1:30" x14ac:dyDescent="0.25">
      <c r="A1216" s="1"/>
      <c r="B1216" s="1"/>
      <c r="C1216" s="1"/>
      <c r="D1216"/>
      <c r="E1216" s="1"/>
      <c r="F1216" s="1"/>
      <c r="G1216"/>
      <c r="H1216"/>
      <c r="I1216" s="1"/>
      <c r="J1216"/>
      <c r="K1216"/>
      <c r="L1216"/>
      <c r="M1216" s="2"/>
      <c r="N1216" s="3"/>
      <c r="O1216"/>
      <c r="P1216"/>
      <c r="Q1216"/>
      <c r="R1216"/>
      <c r="S1216"/>
      <c r="T1216"/>
      <c r="U1216" s="1"/>
      <c r="V1216"/>
      <c r="W1216" s="1"/>
      <c r="X1216"/>
      <c r="Y1216"/>
      <c r="Z1216" s="1"/>
      <c r="AA1216" s="1"/>
      <c r="AB1216" s="1"/>
      <c r="AC1216" s="1"/>
      <c r="AD1216"/>
    </row>
    <row r="1217" spans="1:30" x14ac:dyDescent="0.25">
      <c r="A1217" s="1"/>
      <c r="B1217" s="1"/>
      <c r="C1217" s="1"/>
      <c r="D1217"/>
      <c r="E1217" s="1"/>
      <c r="F1217" s="1"/>
      <c r="G1217"/>
      <c r="H1217"/>
      <c r="I1217" s="1"/>
      <c r="J1217"/>
      <c r="K1217"/>
      <c r="L1217"/>
      <c r="M1217" s="2"/>
      <c r="N1217" s="3"/>
      <c r="O1217"/>
      <c r="P1217"/>
      <c r="Q1217"/>
      <c r="R1217"/>
      <c r="S1217"/>
      <c r="T1217"/>
      <c r="U1217" s="1"/>
      <c r="V1217"/>
      <c r="W1217" s="1"/>
      <c r="X1217"/>
      <c r="Y1217"/>
      <c r="Z1217" s="1"/>
      <c r="AA1217" s="1"/>
      <c r="AB1217" s="1"/>
      <c r="AC1217" s="1"/>
      <c r="AD1217"/>
    </row>
    <row r="1218" spans="1:30" x14ac:dyDescent="0.25">
      <c r="A1218" s="1"/>
      <c r="B1218" s="1"/>
      <c r="C1218" s="1"/>
      <c r="D1218"/>
      <c r="E1218" s="1"/>
      <c r="F1218" s="1"/>
      <c r="G1218"/>
      <c r="H1218"/>
      <c r="I1218" s="1"/>
      <c r="J1218"/>
      <c r="K1218"/>
      <c r="L1218"/>
      <c r="M1218" s="2"/>
      <c r="N1218" s="3"/>
      <c r="O1218"/>
      <c r="P1218"/>
      <c r="Q1218"/>
      <c r="R1218"/>
      <c r="S1218"/>
      <c r="T1218"/>
      <c r="U1218" s="1"/>
      <c r="V1218"/>
      <c r="W1218" s="1"/>
      <c r="X1218"/>
      <c r="Y1218"/>
      <c r="Z1218" s="1"/>
      <c r="AA1218" s="1"/>
      <c r="AB1218" s="1"/>
      <c r="AC1218" s="1"/>
      <c r="AD1218"/>
    </row>
    <row r="1219" spans="1:30" x14ac:dyDescent="0.25">
      <c r="A1219" s="1"/>
      <c r="B1219" s="1"/>
      <c r="C1219" s="1"/>
      <c r="D1219"/>
      <c r="E1219" s="1"/>
      <c r="F1219" s="1"/>
      <c r="G1219"/>
      <c r="H1219"/>
      <c r="I1219" s="1"/>
      <c r="J1219"/>
      <c r="K1219"/>
      <c r="L1219"/>
      <c r="M1219" s="2"/>
      <c r="N1219" s="3"/>
      <c r="O1219"/>
      <c r="P1219"/>
      <c r="Q1219"/>
      <c r="R1219"/>
      <c r="S1219"/>
      <c r="T1219"/>
      <c r="U1219" s="1"/>
      <c r="V1219"/>
      <c r="W1219" s="1"/>
      <c r="X1219"/>
      <c r="Y1219"/>
      <c r="Z1219" s="1"/>
      <c r="AA1219" s="1"/>
      <c r="AB1219" s="1"/>
      <c r="AC1219" s="1"/>
      <c r="AD1219"/>
    </row>
    <row r="1220" spans="1:30" x14ac:dyDescent="0.25">
      <c r="A1220" s="1"/>
      <c r="B1220" s="1"/>
      <c r="C1220" s="1"/>
      <c r="D1220"/>
      <c r="E1220" s="1"/>
      <c r="F1220" s="1"/>
      <c r="G1220"/>
      <c r="H1220"/>
      <c r="I1220" s="1"/>
      <c r="J1220"/>
      <c r="K1220"/>
      <c r="L1220"/>
      <c r="M1220" s="2"/>
      <c r="N1220" s="3"/>
      <c r="O1220"/>
      <c r="P1220"/>
      <c r="Q1220"/>
      <c r="R1220"/>
      <c r="S1220"/>
      <c r="T1220"/>
      <c r="U1220" s="1"/>
      <c r="V1220"/>
      <c r="W1220" s="1"/>
      <c r="X1220"/>
      <c r="Y1220"/>
      <c r="Z1220" s="1"/>
      <c r="AA1220" s="1"/>
      <c r="AB1220" s="1"/>
      <c r="AC1220" s="1"/>
      <c r="AD1220"/>
    </row>
    <row r="1221" spans="1:30" x14ac:dyDescent="0.25">
      <c r="A1221" s="1"/>
      <c r="B1221" s="1"/>
      <c r="C1221" s="1"/>
      <c r="D1221"/>
      <c r="E1221" s="1"/>
      <c r="F1221" s="1"/>
      <c r="G1221"/>
      <c r="H1221"/>
      <c r="I1221" s="1"/>
      <c r="J1221"/>
      <c r="K1221"/>
      <c r="L1221"/>
      <c r="M1221" s="2"/>
      <c r="N1221" s="3"/>
      <c r="O1221"/>
      <c r="P1221"/>
      <c r="Q1221"/>
      <c r="R1221"/>
      <c r="S1221"/>
      <c r="T1221"/>
      <c r="U1221" s="1"/>
      <c r="V1221"/>
      <c r="W1221" s="1"/>
      <c r="X1221"/>
      <c r="Y1221"/>
      <c r="Z1221" s="1"/>
      <c r="AA1221" s="1"/>
      <c r="AB1221" s="1"/>
      <c r="AC1221" s="1"/>
      <c r="AD1221"/>
    </row>
    <row r="1222" spans="1:30" x14ac:dyDescent="0.25">
      <c r="A1222" s="1"/>
      <c r="B1222" s="1"/>
      <c r="C1222" s="1"/>
      <c r="D1222"/>
      <c r="E1222" s="1"/>
      <c r="F1222" s="1"/>
      <c r="G1222"/>
      <c r="H1222"/>
      <c r="I1222" s="1"/>
      <c r="J1222"/>
      <c r="K1222"/>
      <c r="L1222"/>
      <c r="M1222" s="2"/>
      <c r="N1222" s="3"/>
      <c r="O1222"/>
      <c r="P1222"/>
      <c r="Q1222"/>
      <c r="R1222"/>
      <c r="S1222"/>
      <c r="T1222"/>
      <c r="U1222" s="1"/>
      <c r="V1222"/>
      <c r="W1222" s="1"/>
      <c r="X1222"/>
      <c r="Y1222"/>
      <c r="Z1222" s="1"/>
      <c r="AA1222" s="1"/>
      <c r="AB1222" s="1"/>
      <c r="AC1222" s="1"/>
      <c r="AD1222"/>
    </row>
    <row r="1223" spans="1:30" x14ac:dyDescent="0.25">
      <c r="A1223" s="1"/>
      <c r="B1223" s="1"/>
      <c r="C1223" s="1"/>
      <c r="D1223"/>
      <c r="E1223" s="1"/>
      <c r="F1223" s="1"/>
      <c r="G1223"/>
      <c r="H1223"/>
      <c r="I1223" s="1"/>
      <c r="J1223"/>
      <c r="K1223"/>
      <c r="L1223"/>
      <c r="M1223" s="2"/>
      <c r="N1223" s="3"/>
      <c r="O1223"/>
      <c r="P1223"/>
      <c r="Q1223"/>
      <c r="R1223"/>
      <c r="S1223"/>
      <c r="T1223"/>
      <c r="U1223" s="1"/>
      <c r="V1223"/>
      <c r="W1223" s="1"/>
      <c r="X1223"/>
      <c r="Y1223"/>
      <c r="Z1223" s="1"/>
      <c r="AA1223" s="1"/>
      <c r="AB1223" s="1"/>
      <c r="AC1223" s="1"/>
      <c r="AD1223"/>
    </row>
    <row r="1224" spans="1:30" x14ac:dyDescent="0.25">
      <c r="A1224" s="1"/>
      <c r="B1224" s="1"/>
      <c r="C1224" s="1"/>
      <c r="D1224"/>
      <c r="E1224" s="1"/>
      <c r="F1224" s="1"/>
      <c r="G1224"/>
      <c r="H1224"/>
      <c r="I1224" s="1"/>
      <c r="J1224"/>
      <c r="K1224"/>
      <c r="L1224"/>
      <c r="M1224" s="2"/>
      <c r="N1224" s="3"/>
      <c r="O1224"/>
      <c r="P1224"/>
      <c r="Q1224"/>
      <c r="R1224"/>
      <c r="S1224"/>
      <c r="T1224"/>
      <c r="U1224" s="1"/>
      <c r="V1224"/>
      <c r="W1224" s="1"/>
      <c r="X1224"/>
      <c r="Y1224"/>
      <c r="Z1224" s="1"/>
      <c r="AA1224" s="1"/>
      <c r="AB1224" s="1"/>
      <c r="AC1224" s="1"/>
      <c r="AD1224"/>
    </row>
    <row r="1225" spans="1:30" x14ac:dyDescent="0.25">
      <c r="A1225" s="1"/>
      <c r="B1225" s="1"/>
      <c r="C1225" s="1"/>
      <c r="D1225"/>
      <c r="E1225" s="1"/>
      <c r="F1225" s="1"/>
      <c r="G1225"/>
      <c r="H1225"/>
      <c r="I1225" s="1"/>
      <c r="J1225"/>
      <c r="K1225"/>
      <c r="L1225"/>
      <c r="M1225" s="2"/>
      <c r="N1225" s="3"/>
      <c r="O1225"/>
      <c r="P1225"/>
      <c r="Q1225"/>
      <c r="R1225"/>
      <c r="S1225"/>
      <c r="T1225"/>
      <c r="U1225" s="1"/>
      <c r="V1225"/>
      <c r="W1225" s="1"/>
      <c r="X1225"/>
      <c r="Y1225"/>
      <c r="Z1225" s="1"/>
      <c r="AA1225" s="1"/>
      <c r="AB1225" s="1"/>
      <c r="AC1225" s="1"/>
      <c r="AD1225"/>
    </row>
    <row r="1226" spans="1:30" x14ac:dyDescent="0.25">
      <c r="A1226" s="1"/>
      <c r="B1226" s="1"/>
      <c r="C1226" s="1"/>
      <c r="D1226"/>
      <c r="E1226" s="1"/>
      <c r="F1226" s="1"/>
      <c r="G1226"/>
      <c r="H1226"/>
      <c r="I1226" s="1"/>
      <c r="J1226"/>
      <c r="K1226"/>
      <c r="L1226"/>
      <c r="M1226" s="2"/>
      <c r="N1226" s="3"/>
      <c r="O1226"/>
      <c r="P1226"/>
      <c r="Q1226"/>
      <c r="R1226"/>
      <c r="S1226"/>
      <c r="T1226"/>
      <c r="U1226" s="1"/>
      <c r="V1226"/>
      <c r="W1226" s="1"/>
      <c r="X1226"/>
      <c r="Y1226"/>
      <c r="Z1226" s="1"/>
      <c r="AA1226" s="1"/>
      <c r="AB1226" s="1"/>
      <c r="AC1226" s="1"/>
      <c r="AD1226"/>
    </row>
    <row r="1227" spans="1:30" x14ac:dyDescent="0.25">
      <c r="A1227" s="1"/>
      <c r="B1227" s="1"/>
      <c r="C1227" s="1"/>
      <c r="D1227"/>
      <c r="E1227" s="1"/>
      <c r="F1227" s="1"/>
      <c r="G1227"/>
      <c r="H1227"/>
      <c r="I1227" s="1"/>
      <c r="J1227"/>
      <c r="K1227"/>
      <c r="L1227"/>
      <c r="M1227" s="2"/>
      <c r="N1227" s="3"/>
      <c r="O1227"/>
      <c r="P1227"/>
      <c r="Q1227"/>
      <c r="R1227"/>
      <c r="S1227"/>
      <c r="T1227"/>
      <c r="U1227" s="1"/>
      <c r="V1227"/>
      <c r="W1227" s="1"/>
      <c r="X1227"/>
      <c r="Y1227"/>
      <c r="Z1227" s="1"/>
      <c r="AA1227" s="1"/>
      <c r="AB1227" s="1"/>
      <c r="AC1227" s="1"/>
      <c r="AD1227"/>
    </row>
    <row r="1228" spans="1:30" x14ac:dyDescent="0.25">
      <c r="A1228" s="1"/>
      <c r="B1228" s="1"/>
      <c r="C1228" s="1"/>
      <c r="D1228"/>
      <c r="E1228" s="1"/>
      <c r="F1228" s="1"/>
      <c r="G1228"/>
      <c r="H1228"/>
      <c r="I1228" s="1"/>
      <c r="J1228"/>
      <c r="K1228"/>
      <c r="L1228"/>
      <c r="M1228" s="2"/>
      <c r="N1228" s="3"/>
      <c r="O1228"/>
      <c r="P1228"/>
      <c r="Q1228"/>
      <c r="R1228"/>
      <c r="S1228"/>
      <c r="T1228"/>
      <c r="U1228" s="1"/>
      <c r="V1228"/>
      <c r="W1228" s="1"/>
      <c r="X1228"/>
      <c r="Y1228"/>
      <c r="Z1228" s="1"/>
      <c r="AA1228" s="1"/>
      <c r="AB1228" s="1"/>
      <c r="AC1228" s="1"/>
      <c r="AD1228"/>
    </row>
    <row r="1229" spans="1:30" x14ac:dyDescent="0.25">
      <c r="A1229" s="1"/>
      <c r="B1229" s="1"/>
      <c r="C1229" s="1"/>
      <c r="D1229"/>
      <c r="E1229" s="1"/>
      <c r="F1229" s="1"/>
      <c r="G1229"/>
      <c r="H1229"/>
      <c r="I1229" s="1"/>
      <c r="J1229"/>
      <c r="K1229"/>
      <c r="L1229"/>
      <c r="M1229" s="2"/>
      <c r="N1229" s="3"/>
      <c r="O1229"/>
      <c r="P1229"/>
      <c r="Q1229"/>
      <c r="R1229"/>
      <c r="S1229"/>
      <c r="T1229"/>
      <c r="U1229" s="1"/>
      <c r="V1229"/>
      <c r="W1229" s="1"/>
      <c r="X1229"/>
      <c r="Y1229"/>
      <c r="Z1229" s="1"/>
      <c r="AA1229" s="1"/>
      <c r="AB1229" s="1"/>
      <c r="AC1229" s="1"/>
      <c r="AD1229"/>
    </row>
    <row r="1230" spans="1:30" x14ac:dyDescent="0.25">
      <c r="A1230" s="1"/>
      <c r="B1230" s="1"/>
      <c r="C1230" s="1"/>
      <c r="D1230"/>
      <c r="E1230" s="1"/>
      <c r="F1230" s="1"/>
      <c r="G1230"/>
      <c r="H1230"/>
      <c r="I1230" s="1"/>
      <c r="J1230"/>
      <c r="K1230"/>
      <c r="L1230"/>
      <c r="M1230" s="2"/>
      <c r="N1230" s="3"/>
      <c r="O1230"/>
      <c r="P1230"/>
      <c r="Q1230"/>
      <c r="R1230"/>
      <c r="S1230"/>
      <c r="T1230"/>
      <c r="U1230" s="1"/>
      <c r="V1230"/>
      <c r="W1230" s="1"/>
      <c r="X1230"/>
      <c r="Y1230"/>
      <c r="Z1230" s="1"/>
      <c r="AA1230" s="1"/>
      <c r="AB1230" s="1"/>
      <c r="AC1230" s="1"/>
      <c r="AD1230"/>
    </row>
    <row r="1231" spans="1:30" x14ac:dyDescent="0.25">
      <c r="A1231" s="1"/>
      <c r="B1231" s="1"/>
      <c r="C1231" s="1"/>
      <c r="D1231"/>
      <c r="E1231" s="1"/>
      <c r="F1231" s="1"/>
      <c r="G1231"/>
      <c r="H1231"/>
      <c r="I1231" s="1"/>
      <c r="J1231"/>
      <c r="K1231"/>
      <c r="L1231"/>
      <c r="M1231" s="2"/>
      <c r="N1231" s="3"/>
      <c r="O1231"/>
      <c r="P1231"/>
      <c r="Q1231"/>
      <c r="R1231"/>
      <c r="S1231"/>
      <c r="T1231"/>
      <c r="U1231" s="1"/>
      <c r="V1231"/>
      <c r="W1231" s="1"/>
      <c r="X1231"/>
      <c r="Y1231"/>
      <c r="Z1231" s="1"/>
      <c r="AA1231" s="1"/>
      <c r="AB1231" s="1"/>
      <c r="AC1231" s="1"/>
      <c r="AD1231"/>
    </row>
    <row r="1232" spans="1:30" x14ac:dyDescent="0.25">
      <c r="A1232" s="1"/>
      <c r="B1232" s="1"/>
      <c r="C1232" s="1"/>
      <c r="D1232"/>
      <c r="E1232" s="1"/>
      <c r="F1232" s="1"/>
      <c r="G1232"/>
      <c r="H1232"/>
      <c r="I1232" s="1"/>
      <c r="J1232"/>
      <c r="K1232"/>
      <c r="L1232"/>
      <c r="M1232" s="2"/>
      <c r="N1232" s="3"/>
      <c r="O1232"/>
      <c r="P1232"/>
      <c r="Q1232"/>
      <c r="R1232"/>
      <c r="S1232"/>
      <c r="T1232"/>
      <c r="U1232" s="1"/>
      <c r="V1232"/>
      <c r="W1232" s="1"/>
      <c r="X1232"/>
      <c r="Y1232"/>
      <c r="Z1232" s="1"/>
      <c r="AA1232" s="1"/>
      <c r="AB1232" s="1"/>
      <c r="AC1232" s="1"/>
      <c r="AD1232"/>
    </row>
    <row r="1233" spans="1:30" x14ac:dyDescent="0.25">
      <c r="A1233" s="1"/>
      <c r="B1233" s="1"/>
      <c r="C1233" s="1"/>
      <c r="D1233"/>
      <c r="E1233" s="1"/>
      <c r="F1233" s="1"/>
      <c r="G1233"/>
      <c r="H1233"/>
      <c r="I1233" s="1"/>
      <c r="J1233"/>
      <c r="K1233"/>
      <c r="L1233"/>
      <c r="M1233" s="2"/>
      <c r="N1233" s="3"/>
      <c r="O1233"/>
      <c r="P1233"/>
      <c r="Q1233"/>
      <c r="R1233"/>
      <c r="S1233"/>
      <c r="T1233"/>
      <c r="U1233" s="1"/>
      <c r="V1233"/>
      <c r="W1233" s="1"/>
      <c r="X1233"/>
      <c r="Y1233"/>
      <c r="Z1233" s="1"/>
      <c r="AA1233" s="1"/>
      <c r="AB1233" s="1"/>
      <c r="AC1233" s="1"/>
      <c r="AD1233"/>
    </row>
    <row r="1234" spans="1:30" x14ac:dyDescent="0.25">
      <c r="A1234" s="1"/>
      <c r="B1234" s="1"/>
      <c r="C1234" s="1"/>
      <c r="D1234"/>
      <c r="E1234" s="1"/>
      <c r="F1234" s="1"/>
      <c r="G1234"/>
      <c r="H1234"/>
      <c r="I1234" s="1"/>
      <c r="J1234"/>
      <c r="K1234"/>
      <c r="L1234"/>
      <c r="M1234" s="2"/>
      <c r="N1234" s="3"/>
      <c r="O1234"/>
      <c r="P1234"/>
      <c r="Q1234"/>
      <c r="R1234"/>
      <c r="S1234"/>
      <c r="T1234"/>
      <c r="U1234" s="1"/>
      <c r="V1234"/>
      <c r="W1234" s="1"/>
      <c r="X1234"/>
      <c r="Y1234"/>
      <c r="Z1234" s="1"/>
      <c r="AA1234" s="1"/>
      <c r="AB1234" s="1"/>
      <c r="AC1234" s="1"/>
      <c r="AD1234"/>
    </row>
    <row r="1235" spans="1:30" x14ac:dyDescent="0.25">
      <c r="A1235" s="1"/>
      <c r="B1235" s="1"/>
      <c r="C1235" s="1"/>
      <c r="D1235"/>
      <c r="E1235" s="1"/>
      <c r="F1235" s="1"/>
      <c r="G1235"/>
      <c r="H1235"/>
      <c r="I1235" s="1"/>
      <c r="J1235"/>
      <c r="K1235"/>
      <c r="L1235"/>
      <c r="M1235" s="2"/>
      <c r="N1235" s="3"/>
      <c r="O1235"/>
      <c r="P1235"/>
      <c r="Q1235"/>
      <c r="R1235"/>
      <c r="S1235"/>
      <c r="T1235"/>
      <c r="U1235" s="1"/>
      <c r="V1235"/>
      <c r="W1235" s="1"/>
      <c r="X1235"/>
      <c r="Y1235"/>
      <c r="Z1235" s="1"/>
      <c r="AA1235" s="1"/>
      <c r="AB1235" s="1"/>
      <c r="AC1235" s="1"/>
      <c r="AD1235"/>
    </row>
    <row r="1236" spans="1:30" x14ac:dyDescent="0.25">
      <c r="A1236" s="1"/>
      <c r="B1236" s="1"/>
      <c r="C1236" s="1"/>
      <c r="D1236"/>
      <c r="E1236" s="1"/>
      <c r="F1236" s="1"/>
      <c r="G1236"/>
      <c r="H1236"/>
      <c r="I1236" s="1"/>
      <c r="J1236"/>
      <c r="K1236"/>
      <c r="L1236"/>
      <c r="M1236" s="2"/>
      <c r="N1236" s="3"/>
      <c r="O1236"/>
      <c r="P1236"/>
      <c r="Q1236"/>
      <c r="R1236"/>
      <c r="S1236"/>
      <c r="T1236"/>
      <c r="U1236" s="1"/>
      <c r="V1236"/>
      <c r="W1236" s="1"/>
      <c r="X1236"/>
      <c r="Y1236"/>
      <c r="Z1236" s="1"/>
      <c r="AA1236" s="1"/>
      <c r="AB1236" s="1"/>
      <c r="AC1236" s="1"/>
      <c r="AD1236"/>
    </row>
    <row r="1237" spans="1:30" x14ac:dyDescent="0.25">
      <c r="A1237" s="1"/>
      <c r="B1237" s="1"/>
      <c r="C1237" s="1"/>
      <c r="D1237"/>
      <c r="E1237" s="1"/>
      <c r="F1237" s="1"/>
      <c r="G1237"/>
      <c r="H1237"/>
      <c r="I1237" s="1"/>
      <c r="J1237"/>
      <c r="K1237"/>
      <c r="L1237"/>
      <c r="M1237" s="2"/>
      <c r="N1237" s="3"/>
      <c r="O1237"/>
      <c r="P1237"/>
      <c r="Q1237"/>
      <c r="R1237"/>
      <c r="S1237"/>
      <c r="T1237"/>
      <c r="U1237" s="1"/>
      <c r="V1237"/>
      <c r="W1237" s="1"/>
      <c r="X1237"/>
      <c r="Y1237"/>
      <c r="Z1237" s="1"/>
      <c r="AA1237" s="1"/>
      <c r="AB1237" s="1"/>
      <c r="AC1237" s="1"/>
      <c r="AD1237"/>
    </row>
    <row r="1238" spans="1:30" x14ac:dyDescent="0.25">
      <c r="A1238" s="1"/>
      <c r="B1238" s="1"/>
      <c r="C1238" s="1"/>
      <c r="D1238"/>
      <c r="E1238" s="1"/>
      <c r="F1238" s="1"/>
      <c r="G1238"/>
      <c r="H1238"/>
      <c r="I1238" s="1"/>
      <c r="J1238"/>
      <c r="K1238"/>
      <c r="L1238"/>
      <c r="M1238" s="2"/>
      <c r="N1238" s="3"/>
      <c r="O1238"/>
      <c r="P1238"/>
      <c r="Q1238"/>
      <c r="R1238"/>
      <c r="S1238"/>
      <c r="T1238"/>
      <c r="U1238" s="1"/>
      <c r="V1238"/>
      <c r="W1238" s="1"/>
      <c r="X1238"/>
      <c r="Y1238"/>
      <c r="Z1238" s="1"/>
      <c r="AA1238" s="1"/>
      <c r="AB1238" s="1"/>
      <c r="AC1238" s="1"/>
      <c r="AD1238"/>
    </row>
    <row r="1239" spans="1:30" x14ac:dyDescent="0.25">
      <c r="A1239" s="1"/>
      <c r="B1239" s="1"/>
      <c r="C1239" s="1"/>
      <c r="D1239"/>
      <c r="E1239" s="1"/>
      <c r="F1239" s="1"/>
      <c r="G1239"/>
      <c r="H1239"/>
      <c r="I1239" s="1"/>
      <c r="J1239"/>
      <c r="K1239"/>
      <c r="L1239"/>
      <c r="M1239" s="2"/>
      <c r="N1239" s="3"/>
      <c r="O1239"/>
      <c r="P1239"/>
      <c r="Q1239"/>
      <c r="R1239"/>
      <c r="S1239"/>
      <c r="T1239"/>
      <c r="U1239" s="1"/>
      <c r="V1239"/>
      <c r="W1239" s="1"/>
      <c r="X1239"/>
      <c r="Y1239"/>
      <c r="Z1239" s="1"/>
      <c r="AA1239" s="1"/>
      <c r="AB1239" s="1"/>
      <c r="AC1239" s="1"/>
      <c r="AD1239"/>
    </row>
    <row r="1240" spans="1:30" x14ac:dyDescent="0.25">
      <c r="A1240" s="1"/>
      <c r="B1240" s="1"/>
      <c r="C1240" s="1"/>
      <c r="D1240"/>
      <c r="E1240" s="1"/>
      <c r="F1240" s="1"/>
      <c r="G1240"/>
      <c r="H1240"/>
      <c r="I1240" s="1"/>
      <c r="J1240"/>
      <c r="K1240"/>
      <c r="L1240"/>
      <c r="M1240" s="2"/>
      <c r="N1240" s="3"/>
      <c r="O1240"/>
      <c r="P1240"/>
      <c r="Q1240"/>
      <c r="R1240"/>
      <c r="S1240"/>
      <c r="T1240"/>
      <c r="U1240" s="1"/>
      <c r="V1240"/>
      <c r="W1240" s="1"/>
      <c r="X1240"/>
      <c r="Y1240"/>
      <c r="Z1240" s="1"/>
      <c r="AA1240" s="1"/>
      <c r="AB1240" s="1"/>
      <c r="AC1240" s="1"/>
      <c r="AD1240"/>
    </row>
    <row r="1241" spans="1:30" x14ac:dyDescent="0.25">
      <c r="A1241" s="1"/>
      <c r="B1241" s="1"/>
      <c r="C1241" s="1"/>
      <c r="D1241"/>
      <c r="E1241" s="1"/>
      <c r="F1241" s="1"/>
      <c r="G1241"/>
      <c r="H1241"/>
      <c r="I1241" s="1"/>
      <c r="J1241"/>
      <c r="K1241"/>
      <c r="L1241"/>
      <c r="M1241" s="2"/>
      <c r="N1241" s="3"/>
      <c r="O1241"/>
      <c r="P1241"/>
      <c r="Q1241"/>
      <c r="R1241"/>
      <c r="S1241"/>
      <c r="T1241"/>
      <c r="U1241" s="1"/>
      <c r="V1241"/>
      <c r="W1241" s="1"/>
      <c r="X1241"/>
      <c r="Y1241"/>
      <c r="Z1241" s="1"/>
      <c r="AA1241" s="1"/>
      <c r="AB1241" s="1"/>
      <c r="AC1241" s="1"/>
      <c r="AD1241"/>
    </row>
    <row r="1242" spans="1:30" x14ac:dyDescent="0.25">
      <c r="A1242" s="1"/>
      <c r="B1242" s="1"/>
      <c r="C1242" s="1"/>
      <c r="D1242"/>
      <c r="E1242" s="1"/>
      <c r="F1242" s="1"/>
      <c r="G1242"/>
      <c r="H1242"/>
      <c r="I1242" s="1"/>
      <c r="J1242"/>
      <c r="K1242"/>
      <c r="L1242"/>
      <c r="M1242" s="2"/>
      <c r="N1242" s="3"/>
      <c r="O1242"/>
      <c r="P1242"/>
      <c r="Q1242"/>
      <c r="R1242"/>
      <c r="S1242"/>
      <c r="T1242"/>
      <c r="U1242" s="1"/>
      <c r="V1242"/>
      <c r="W1242" s="1"/>
      <c r="X1242"/>
      <c r="Y1242"/>
      <c r="Z1242" s="1"/>
      <c r="AA1242" s="1"/>
      <c r="AB1242" s="1"/>
      <c r="AC1242" s="1"/>
      <c r="AD1242"/>
    </row>
    <row r="1243" spans="1:30" x14ac:dyDescent="0.25">
      <c r="A1243" s="1"/>
      <c r="B1243" s="1"/>
      <c r="C1243" s="1"/>
      <c r="D1243"/>
      <c r="E1243" s="1"/>
      <c r="F1243" s="1"/>
      <c r="G1243"/>
      <c r="H1243"/>
      <c r="I1243" s="1"/>
      <c r="J1243"/>
      <c r="K1243"/>
      <c r="L1243"/>
      <c r="M1243" s="2"/>
      <c r="N1243" s="3"/>
      <c r="O1243"/>
      <c r="P1243"/>
      <c r="Q1243"/>
      <c r="R1243"/>
      <c r="S1243"/>
      <c r="T1243"/>
      <c r="U1243" s="1"/>
      <c r="V1243"/>
      <c r="W1243" s="1"/>
      <c r="X1243"/>
      <c r="Y1243"/>
      <c r="Z1243" s="1"/>
      <c r="AA1243" s="1"/>
      <c r="AB1243" s="1"/>
      <c r="AC1243" s="1"/>
      <c r="AD1243"/>
    </row>
    <row r="1244" spans="1:30" x14ac:dyDescent="0.25">
      <c r="A1244" s="1"/>
      <c r="B1244" s="1"/>
      <c r="C1244" s="1"/>
      <c r="D1244"/>
      <c r="E1244" s="1"/>
      <c r="F1244" s="1"/>
      <c r="G1244"/>
      <c r="H1244"/>
      <c r="I1244" s="1"/>
      <c r="J1244"/>
      <c r="K1244"/>
      <c r="L1244"/>
      <c r="M1244" s="2"/>
      <c r="N1244" s="3"/>
      <c r="O1244"/>
      <c r="P1244"/>
      <c r="Q1244"/>
      <c r="R1244"/>
      <c r="S1244"/>
      <c r="T1244"/>
      <c r="U1244" s="1"/>
      <c r="V1244"/>
      <c r="W1244" s="1"/>
      <c r="X1244"/>
      <c r="Y1244"/>
      <c r="Z1244" s="1"/>
      <c r="AA1244" s="1"/>
      <c r="AB1244" s="1"/>
      <c r="AC1244" s="1"/>
      <c r="AD1244"/>
    </row>
    <row r="1245" spans="1:30" x14ac:dyDescent="0.25">
      <c r="A1245" s="1"/>
      <c r="B1245" s="1"/>
      <c r="C1245" s="1"/>
      <c r="D1245"/>
      <c r="E1245" s="1"/>
      <c r="F1245" s="1"/>
      <c r="G1245"/>
      <c r="H1245"/>
      <c r="I1245" s="1"/>
      <c r="J1245"/>
      <c r="K1245"/>
      <c r="L1245"/>
      <c r="M1245" s="2"/>
      <c r="N1245" s="3"/>
      <c r="O1245"/>
      <c r="P1245"/>
      <c r="Q1245"/>
      <c r="R1245"/>
      <c r="S1245"/>
      <c r="T1245"/>
      <c r="U1245" s="1"/>
      <c r="V1245"/>
      <c r="W1245" s="1"/>
      <c r="X1245"/>
      <c r="Y1245"/>
      <c r="Z1245" s="1"/>
      <c r="AA1245" s="1"/>
      <c r="AB1245" s="1"/>
      <c r="AC1245" s="1"/>
      <c r="AD1245"/>
    </row>
    <row r="1246" spans="1:30" x14ac:dyDescent="0.25">
      <c r="A1246" s="1"/>
      <c r="B1246" s="1"/>
      <c r="C1246" s="1"/>
      <c r="D1246"/>
      <c r="E1246" s="1"/>
      <c r="F1246" s="1"/>
      <c r="G1246"/>
      <c r="H1246"/>
      <c r="I1246" s="1"/>
      <c r="J1246"/>
      <c r="K1246"/>
      <c r="L1246"/>
      <c r="M1246" s="2"/>
      <c r="N1246" s="3"/>
      <c r="O1246"/>
      <c r="P1246"/>
      <c r="Q1246"/>
      <c r="R1246"/>
      <c r="S1246"/>
      <c r="T1246"/>
      <c r="U1246" s="1"/>
      <c r="V1246"/>
      <c r="W1246" s="1"/>
      <c r="X1246"/>
      <c r="Y1246"/>
      <c r="Z1246" s="1"/>
      <c r="AA1246" s="1"/>
      <c r="AB1246" s="1"/>
      <c r="AC1246" s="1"/>
      <c r="AD1246"/>
    </row>
    <row r="1247" spans="1:30" x14ac:dyDescent="0.25">
      <c r="A1247" s="1"/>
      <c r="B1247" s="1"/>
      <c r="C1247" s="1"/>
      <c r="D1247"/>
      <c r="E1247" s="1"/>
      <c r="F1247" s="1"/>
      <c r="G1247"/>
      <c r="H1247"/>
      <c r="I1247" s="1"/>
      <c r="J1247"/>
      <c r="K1247"/>
      <c r="L1247"/>
      <c r="M1247" s="2"/>
      <c r="N1247" s="3"/>
      <c r="O1247"/>
      <c r="P1247"/>
      <c r="Q1247"/>
      <c r="R1247"/>
      <c r="S1247"/>
      <c r="T1247"/>
      <c r="U1247" s="1"/>
      <c r="V1247"/>
      <c r="W1247" s="1"/>
      <c r="X1247"/>
      <c r="Y1247"/>
      <c r="Z1247" s="1"/>
      <c r="AA1247" s="1"/>
      <c r="AB1247" s="1"/>
      <c r="AC1247" s="1"/>
      <c r="AD1247"/>
    </row>
    <row r="1248" spans="1:30" x14ac:dyDescent="0.25">
      <c r="A1248" s="1"/>
      <c r="B1248" s="1"/>
      <c r="C1248" s="1"/>
      <c r="D1248"/>
      <c r="E1248" s="1"/>
      <c r="F1248" s="1"/>
      <c r="G1248"/>
      <c r="H1248"/>
      <c r="I1248" s="1"/>
      <c r="J1248"/>
      <c r="K1248"/>
      <c r="L1248"/>
      <c r="M1248" s="2"/>
      <c r="N1248" s="3"/>
      <c r="O1248"/>
      <c r="P1248"/>
      <c r="Q1248"/>
      <c r="R1248"/>
      <c r="S1248"/>
      <c r="T1248"/>
      <c r="U1248" s="1"/>
      <c r="V1248"/>
      <c r="W1248" s="1"/>
      <c r="X1248"/>
      <c r="Y1248"/>
      <c r="Z1248" s="1"/>
      <c r="AA1248" s="1"/>
      <c r="AB1248" s="1"/>
      <c r="AC1248" s="1"/>
      <c r="AD1248"/>
    </row>
    <row r="1249" spans="1:30" x14ac:dyDescent="0.25">
      <c r="A1249" s="1"/>
      <c r="B1249" s="1"/>
      <c r="C1249" s="1"/>
      <c r="D1249"/>
      <c r="E1249" s="1"/>
      <c r="F1249" s="1"/>
      <c r="G1249"/>
      <c r="H1249"/>
      <c r="I1249" s="1"/>
      <c r="J1249"/>
      <c r="K1249"/>
      <c r="L1249"/>
      <c r="M1249" s="2"/>
      <c r="N1249" s="3"/>
      <c r="O1249"/>
      <c r="P1249"/>
      <c r="Q1249"/>
      <c r="R1249"/>
      <c r="S1249"/>
      <c r="T1249"/>
      <c r="U1249" s="1"/>
      <c r="V1249"/>
      <c r="W1249" s="1"/>
      <c r="X1249"/>
      <c r="Y1249"/>
      <c r="Z1249" s="1"/>
      <c r="AA1249" s="1"/>
      <c r="AB1249" s="1"/>
      <c r="AC1249" s="1"/>
      <c r="AD1249"/>
    </row>
    <row r="1250" spans="1:30" x14ac:dyDescent="0.25">
      <c r="A1250" s="1"/>
      <c r="B1250" s="1"/>
      <c r="C1250" s="1"/>
      <c r="D1250"/>
      <c r="E1250" s="1"/>
      <c r="F1250" s="1"/>
      <c r="G1250"/>
      <c r="H1250"/>
      <c r="I1250" s="1"/>
      <c r="J1250"/>
      <c r="K1250"/>
      <c r="L1250"/>
      <c r="M1250" s="2"/>
      <c r="N1250" s="3"/>
      <c r="O1250"/>
      <c r="P1250"/>
      <c r="Q1250"/>
      <c r="R1250"/>
      <c r="S1250"/>
      <c r="T1250"/>
      <c r="U1250" s="1"/>
      <c r="V1250"/>
      <c r="W1250" s="1"/>
      <c r="X1250"/>
      <c r="Y1250"/>
      <c r="Z1250" s="1"/>
      <c r="AA1250" s="1"/>
      <c r="AB1250" s="1"/>
      <c r="AC1250" s="1"/>
      <c r="AD1250"/>
    </row>
    <row r="1251" spans="1:30" x14ac:dyDescent="0.25">
      <c r="A1251" s="1"/>
      <c r="B1251" s="1"/>
      <c r="C1251" s="1"/>
      <c r="D1251"/>
      <c r="E1251" s="1"/>
      <c r="F1251" s="1"/>
      <c r="G1251"/>
      <c r="H1251"/>
      <c r="I1251" s="1"/>
      <c r="J1251"/>
      <c r="K1251"/>
      <c r="L1251"/>
      <c r="M1251" s="2"/>
      <c r="N1251" s="3"/>
      <c r="O1251"/>
      <c r="P1251"/>
      <c r="Q1251"/>
      <c r="R1251"/>
      <c r="S1251"/>
      <c r="T1251"/>
      <c r="U1251" s="1"/>
      <c r="V1251"/>
      <c r="W1251" s="1"/>
      <c r="X1251"/>
      <c r="Y1251"/>
      <c r="Z1251" s="1"/>
      <c r="AA1251" s="1"/>
      <c r="AB1251" s="1"/>
      <c r="AC1251" s="1"/>
      <c r="AD1251"/>
    </row>
    <row r="1252" spans="1:30" x14ac:dyDescent="0.25">
      <c r="A1252" s="1"/>
      <c r="B1252" s="1"/>
      <c r="C1252" s="1"/>
      <c r="D1252"/>
      <c r="E1252" s="1"/>
      <c r="F1252" s="1"/>
      <c r="G1252"/>
      <c r="H1252"/>
      <c r="I1252" s="1"/>
      <c r="J1252"/>
      <c r="K1252"/>
      <c r="L1252"/>
      <c r="M1252" s="2"/>
      <c r="N1252" s="3"/>
      <c r="O1252"/>
      <c r="P1252"/>
      <c r="Q1252"/>
      <c r="R1252"/>
      <c r="S1252"/>
      <c r="T1252"/>
      <c r="U1252" s="1"/>
      <c r="V1252"/>
      <c r="W1252" s="1"/>
      <c r="X1252"/>
      <c r="Y1252"/>
      <c r="Z1252" s="1"/>
      <c r="AA1252" s="1"/>
      <c r="AB1252" s="1"/>
      <c r="AC1252" s="1"/>
      <c r="AD1252"/>
    </row>
    <row r="1253" spans="1:30" x14ac:dyDescent="0.25">
      <c r="A1253" s="1"/>
      <c r="B1253" s="1"/>
      <c r="C1253" s="1"/>
      <c r="D1253"/>
      <c r="E1253" s="1"/>
      <c r="F1253" s="1"/>
      <c r="G1253"/>
      <c r="H1253"/>
      <c r="I1253" s="1"/>
      <c r="J1253"/>
      <c r="K1253"/>
      <c r="L1253"/>
      <c r="M1253" s="2"/>
      <c r="N1253" s="3"/>
      <c r="O1253"/>
      <c r="P1253"/>
      <c r="Q1253"/>
      <c r="R1253"/>
      <c r="S1253"/>
      <c r="T1253"/>
      <c r="U1253" s="1"/>
      <c r="V1253"/>
      <c r="W1253" s="1"/>
      <c r="X1253"/>
      <c r="Y1253"/>
      <c r="Z1253" s="1"/>
      <c r="AA1253" s="1"/>
      <c r="AB1253" s="1"/>
      <c r="AC1253" s="1"/>
      <c r="AD1253"/>
    </row>
    <row r="1254" spans="1:30" x14ac:dyDescent="0.25">
      <c r="A1254" s="1"/>
      <c r="B1254" s="1"/>
      <c r="C1254" s="1"/>
      <c r="D1254"/>
      <c r="E1254" s="1"/>
      <c r="F1254" s="1"/>
      <c r="G1254"/>
      <c r="H1254"/>
      <c r="I1254" s="1"/>
      <c r="J1254"/>
      <c r="K1254"/>
      <c r="L1254"/>
      <c r="M1254" s="2"/>
      <c r="N1254" s="3"/>
      <c r="O1254"/>
      <c r="P1254"/>
      <c r="Q1254"/>
      <c r="R1254"/>
      <c r="S1254"/>
      <c r="T1254"/>
      <c r="U1254" s="1"/>
      <c r="V1254"/>
      <c r="W1254" s="1"/>
      <c r="X1254"/>
      <c r="Y1254"/>
      <c r="Z1254" s="1"/>
      <c r="AA1254" s="1"/>
      <c r="AB1254" s="1"/>
      <c r="AC1254" s="1"/>
      <c r="AD1254"/>
    </row>
    <row r="1255" spans="1:30" x14ac:dyDescent="0.25">
      <c r="A1255" s="1"/>
      <c r="B1255" s="1"/>
      <c r="C1255" s="1"/>
      <c r="D1255"/>
      <c r="E1255" s="1"/>
      <c r="F1255" s="1"/>
      <c r="G1255"/>
      <c r="H1255"/>
      <c r="I1255" s="1"/>
      <c r="J1255"/>
      <c r="K1255"/>
      <c r="L1255"/>
      <c r="M1255" s="2"/>
      <c r="N1255" s="3"/>
      <c r="O1255"/>
      <c r="P1255"/>
      <c r="Q1255"/>
      <c r="R1255"/>
      <c r="S1255"/>
      <c r="T1255"/>
      <c r="U1255" s="1"/>
      <c r="V1255"/>
      <c r="W1255" s="1"/>
      <c r="X1255"/>
      <c r="Y1255"/>
      <c r="Z1255" s="1"/>
      <c r="AA1255" s="1"/>
      <c r="AB1255" s="1"/>
      <c r="AC1255" s="1"/>
      <c r="AD1255"/>
    </row>
    <row r="1256" spans="1:30" x14ac:dyDescent="0.25">
      <c r="A1256" s="1"/>
      <c r="B1256" s="1"/>
      <c r="C1256" s="1"/>
      <c r="D1256"/>
      <c r="E1256" s="1"/>
      <c r="F1256" s="1"/>
      <c r="G1256"/>
      <c r="H1256"/>
      <c r="I1256" s="1"/>
      <c r="J1256"/>
      <c r="K1256"/>
      <c r="L1256"/>
      <c r="M1256" s="2"/>
      <c r="N1256" s="3"/>
      <c r="O1256"/>
      <c r="P1256"/>
      <c r="Q1256"/>
      <c r="R1256"/>
      <c r="S1256"/>
      <c r="T1256"/>
      <c r="U1256" s="1"/>
      <c r="V1256"/>
      <c r="W1256" s="1"/>
      <c r="X1256"/>
      <c r="Y1256"/>
      <c r="Z1256" s="1"/>
      <c r="AA1256" s="1"/>
      <c r="AB1256" s="1"/>
      <c r="AC1256" s="1"/>
      <c r="AD1256"/>
    </row>
    <row r="1257" spans="1:30" x14ac:dyDescent="0.25">
      <c r="A1257" s="1"/>
      <c r="B1257" s="1"/>
      <c r="C1257" s="1"/>
      <c r="D1257"/>
      <c r="E1257" s="1"/>
      <c r="F1257" s="1"/>
      <c r="G1257"/>
      <c r="H1257"/>
      <c r="I1257" s="1"/>
      <c r="J1257"/>
      <c r="K1257"/>
      <c r="L1257"/>
      <c r="M1257" s="2"/>
      <c r="N1257" s="3"/>
      <c r="O1257"/>
      <c r="P1257"/>
      <c r="Q1257"/>
      <c r="R1257"/>
      <c r="S1257"/>
      <c r="T1257"/>
      <c r="U1257" s="1"/>
      <c r="V1257"/>
      <c r="W1257" s="1"/>
      <c r="X1257"/>
      <c r="Y1257"/>
      <c r="Z1257" s="1"/>
      <c r="AA1257" s="1"/>
      <c r="AB1257" s="1"/>
      <c r="AC1257" s="1"/>
      <c r="AD1257"/>
    </row>
    <row r="1258" spans="1:30" x14ac:dyDescent="0.25">
      <c r="A1258" s="1"/>
      <c r="B1258" s="1"/>
      <c r="C1258" s="1"/>
      <c r="D1258"/>
      <c r="E1258" s="1"/>
      <c r="F1258" s="1"/>
      <c r="G1258"/>
      <c r="H1258"/>
      <c r="I1258" s="1"/>
      <c r="J1258"/>
      <c r="K1258"/>
      <c r="L1258"/>
      <c r="M1258" s="2"/>
      <c r="N1258" s="3"/>
      <c r="O1258"/>
      <c r="P1258"/>
      <c r="Q1258"/>
      <c r="R1258"/>
      <c r="S1258"/>
      <c r="T1258"/>
      <c r="U1258" s="1"/>
      <c r="V1258"/>
      <c r="W1258" s="1"/>
      <c r="X1258"/>
      <c r="Y1258"/>
      <c r="Z1258" s="1"/>
      <c r="AA1258" s="1"/>
      <c r="AB1258" s="1"/>
      <c r="AC1258" s="1"/>
      <c r="AD1258"/>
    </row>
    <row r="1259" spans="1:30" x14ac:dyDescent="0.25">
      <c r="A1259" s="1"/>
      <c r="B1259" s="1"/>
      <c r="C1259" s="1"/>
      <c r="D1259"/>
      <c r="E1259" s="1"/>
      <c r="F1259" s="1"/>
      <c r="G1259"/>
      <c r="H1259"/>
      <c r="I1259" s="1"/>
      <c r="J1259"/>
      <c r="K1259"/>
      <c r="L1259"/>
      <c r="M1259" s="2"/>
      <c r="N1259" s="3"/>
      <c r="O1259"/>
      <c r="P1259"/>
      <c r="Q1259"/>
      <c r="R1259"/>
      <c r="S1259"/>
      <c r="T1259"/>
      <c r="U1259" s="1"/>
      <c r="V1259"/>
      <c r="W1259" s="1"/>
      <c r="X1259"/>
      <c r="Y1259"/>
      <c r="Z1259" s="1"/>
      <c r="AA1259" s="1"/>
      <c r="AB1259" s="1"/>
      <c r="AC1259" s="1"/>
      <c r="AD1259"/>
    </row>
    <row r="1260" spans="1:30" x14ac:dyDescent="0.25">
      <c r="A1260" s="1"/>
      <c r="B1260" s="1"/>
      <c r="C1260" s="1"/>
      <c r="D1260"/>
      <c r="E1260" s="1"/>
      <c r="F1260" s="1"/>
      <c r="G1260"/>
      <c r="H1260"/>
      <c r="I1260" s="1"/>
      <c r="J1260"/>
      <c r="K1260"/>
      <c r="L1260"/>
      <c r="M1260" s="2"/>
      <c r="N1260" s="3"/>
      <c r="O1260"/>
      <c r="P1260"/>
      <c r="Q1260"/>
      <c r="R1260"/>
      <c r="S1260"/>
      <c r="T1260"/>
      <c r="U1260" s="1"/>
      <c r="V1260"/>
      <c r="W1260" s="1"/>
      <c r="X1260"/>
      <c r="Y1260"/>
      <c r="Z1260" s="1"/>
      <c r="AA1260" s="1"/>
      <c r="AB1260" s="1"/>
      <c r="AC1260" s="1"/>
      <c r="AD1260"/>
    </row>
    <row r="1261" spans="1:30" x14ac:dyDescent="0.25">
      <c r="A1261" s="1"/>
      <c r="B1261" s="1"/>
      <c r="C1261" s="1"/>
      <c r="D1261"/>
      <c r="E1261" s="1"/>
      <c r="F1261" s="1"/>
      <c r="G1261"/>
      <c r="H1261"/>
      <c r="I1261" s="1"/>
      <c r="J1261"/>
      <c r="K1261"/>
      <c r="L1261"/>
      <c r="M1261" s="2"/>
      <c r="N1261" s="3"/>
      <c r="O1261"/>
      <c r="P1261"/>
      <c r="Q1261"/>
      <c r="R1261"/>
      <c r="S1261"/>
      <c r="T1261"/>
      <c r="U1261" s="1"/>
      <c r="V1261"/>
      <c r="W1261" s="1"/>
      <c r="X1261"/>
      <c r="Y1261"/>
      <c r="Z1261" s="1"/>
      <c r="AA1261" s="1"/>
      <c r="AB1261" s="1"/>
      <c r="AC1261" s="1"/>
      <c r="AD1261"/>
    </row>
    <row r="1262" spans="1:30" x14ac:dyDescent="0.25">
      <c r="A1262" s="1"/>
      <c r="B1262" s="1"/>
      <c r="C1262" s="1"/>
      <c r="D1262"/>
      <c r="E1262" s="1"/>
      <c r="F1262" s="1"/>
      <c r="G1262"/>
      <c r="H1262"/>
      <c r="I1262" s="1"/>
      <c r="J1262"/>
      <c r="K1262"/>
      <c r="L1262"/>
      <c r="M1262" s="2"/>
      <c r="N1262" s="3"/>
      <c r="O1262"/>
      <c r="P1262"/>
      <c r="Q1262"/>
      <c r="R1262"/>
      <c r="S1262"/>
      <c r="T1262"/>
      <c r="U1262" s="1"/>
      <c r="V1262"/>
      <c r="W1262" s="1"/>
      <c r="X1262"/>
      <c r="Y1262"/>
      <c r="Z1262" s="1"/>
      <c r="AA1262" s="1"/>
      <c r="AB1262" s="1"/>
      <c r="AC1262" s="1"/>
      <c r="AD1262"/>
    </row>
    <row r="1263" spans="1:30" x14ac:dyDescent="0.25">
      <c r="A1263" s="1"/>
      <c r="B1263" s="1"/>
      <c r="C1263" s="1"/>
      <c r="D1263"/>
      <c r="E1263" s="1"/>
      <c r="F1263" s="1"/>
      <c r="G1263"/>
      <c r="H1263"/>
      <c r="I1263" s="1"/>
      <c r="J1263"/>
      <c r="K1263"/>
      <c r="L1263"/>
      <c r="M1263" s="2"/>
      <c r="N1263" s="3"/>
      <c r="O1263"/>
      <c r="P1263"/>
      <c r="Q1263"/>
      <c r="R1263"/>
      <c r="S1263"/>
      <c r="T1263"/>
      <c r="U1263" s="1"/>
      <c r="V1263"/>
      <c r="W1263" s="1"/>
      <c r="X1263"/>
      <c r="Y1263"/>
      <c r="Z1263" s="1"/>
      <c r="AA1263" s="1"/>
      <c r="AB1263" s="1"/>
      <c r="AC1263" s="1"/>
      <c r="AD1263"/>
    </row>
    <row r="1264" spans="1:30" x14ac:dyDescent="0.25">
      <c r="A1264" s="1"/>
      <c r="B1264" s="1"/>
      <c r="C1264" s="1"/>
      <c r="D1264"/>
      <c r="E1264" s="1"/>
      <c r="F1264" s="1"/>
      <c r="G1264"/>
      <c r="H1264"/>
      <c r="I1264" s="1"/>
      <c r="J1264"/>
      <c r="K1264"/>
      <c r="L1264"/>
      <c r="M1264" s="2"/>
      <c r="N1264" s="3"/>
      <c r="O1264"/>
      <c r="P1264"/>
      <c r="Q1264"/>
      <c r="R1264"/>
      <c r="S1264"/>
      <c r="T1264"/>
      <c r="U1264" s="1"/>
      <c r="V1264"/>
      <c r="W1264" s="1"/>
      <c r="X1264"/>
      <c r="Y1264"/>
      <c r="Z1264" s="1"/>
      <c r="AA1264" s="1"/>
      <c r="AB1264" s="1"/>
      <c r="AC1264" s="1"/>
      <c r="AD1264"/>
    </row>
    <row r="1265" spans="1:30" x14ac:dyDescent="0.25">
      <c r="A1265" s="1"/>
      <c r="B1265" s="1"/>
      <c r="C1265" s="1"/>
      <c r="D1265"/>
      <c r="E1265" s="1"/>
      <c r="F1265" s="1"/>
      <c r="G1265"/>
      <c r="H1265"/>
      <c r="I1265" s="1"/>
      <c r="J1265"/>
      <c r="K1265"/>
      <c r="L1265"/>
      <c r="M1265" s="2"/>
      <c r="N1265" s="3"/>
      <c r="O1265"/>
      <c r="P1265"/>
      <c r="Q1265"/>
      <c r="R1265"/>
      <c r="S1265"/>
      <c r="T1265"/>
      <c r="U1265" s="1"/>
      <c r="V1265"/>
      <c r="W1265" s="1"/>
      <c r="X1265"/>
      <c r="Y1265"/>
      <c r="Z1265" s="1"/>
      <c r="AA1265" s="1"/>
      <c r="AB1265" s="1"/>
      <c r="AC1265" s="1"/>
      <c r="AD1265"/>
    </row>
    <row r="1266" spans="1:30" x14ac:dyDescent="0.25">
      <c r="A1266" s="1"/>
      <c r="B1266" s="1"/>
      <c r="C1266" s="1"/>
      <c r="D1266"/>
      <c r="E1266" s="1"/>
      <c r="F1266" s="1"/>
      <c r="G1266"/>
      <c r="H1266"/>
      <c r="I1266" s="1"/>
      <c r="J1266"/>
      <c r="K1266"/>
      <c r="L1266"/>
      <c r="M1266" s="2"/>
      <c r="N1266" s="3"/>
      <c r="O1266"/>
      <c r="P1266"/>
      <c r="Q1266"/>
      <c r="R1266"/>
      <c r="S1266"/>
      <c r="T1266"/>
      <c r="U1266" s="1"/>
      <c r="V1266"/>
      <c r="W1266" s="1"/>
      <c r="X1266"/>
      <c r="Y1266"/>
      <c r="Z1266" s="1"/>
      <c r="AA1266" s="1"/>
      <c r="AB1266" s="1"/>
      <c r="AC1266" s="1"/>
      <c r="AD1266"/>
    </row>
    <row r="1267" spans="1:30" x14ac:dyDescent="0.25">
      <c r="A1267" s="1"/>
      <c r="B1267" s="1"/>
      <c r="C1267" s="1"/>
      <c r="D1267"/>
      <c r="E1267" s="1"/>
      <c r="F1267" s="1"/>
      <c r="G1267"/>
      <c r="H1267"/>
      <c r="I1267" s="1"/>
      <c r="J1267"/>
      <c r="K1267"/>
      <c r="L1267"/>
      <c r="M1267" s="2"/>
      <c r="N1267" s="3"/>
      <c r="O1267"/>
      <c r="P1267"/>
      <c r="Q1267"/>
      <c r="R1267"/>
      <c r="S1267"/>
      <c r="T1267"/>
      <c r="U1267" s="1"/>
      <c r="V1267"/>
      <c r="W1267" s="1"/>
      <c r="X1267"/>
      <c r="Y1267"/>
      <c r="Z1267" s="1"/>
      <c r="AA1267" s="1"/>
      <c r="AB1267" s="1"/>
      <c r="AC1267" s="1"/>
      <c r="AD1267"/>
    </row>
    <row r="1268" spans="1:30" x14ac:dyDescent="0.25">
      <c r="A1268" s="1"/>
      <c r="B1268" s="1"/>
      <c r="C1268" s="1"/>
      <c r="D1268"/>
      <c r="E1268" s="1"/>
      <c r="F1268" s="1"/>
      <c r="G1268"/>
      <c r="H1268"/>
      <c r="I1268" s="1"/>
      <c r="J1268"/>
      <c r="K1268"/>
      <c r="L1268"/>
      <c r="M1268" s="2"/>
      <c r="N1268" s="3"/>
      <c r="O1268"/>
      <c r="P1268"/>
      <c r="Q1268"/>
      <c r="R1268"/>
      <c r="S1268"/>
      <c r="T1268"/>
      <c r="U1268" s="1"/>
      <c r="V1268"/>
      <c r="W1268" s="1"/>
      <c r="X1268"/>
      <c r="Y1268"/>
      <c r="Z1268" s="1"/>
      <c r="AA1268" s="1"/>
      <c r="AB1268" s="1"/>
      <c r="AC1268" s="1"/>
      <c r="AD1268"/>
    </row>
    <row r="1269" spans="1:30" x14ac:dyDescent="0.25">
      <c r="A1269" s="1"/>
      <c r="B1269" s="1"/>
      <c r="C1269" s="1"/>
      <c r="D1269"/>
      <c r="E1269" s="1"/>
      <c r="F1269" s="1"/>
      <c r="G1269"/>
      <c r="H1269"/>
      <c r="I1269" s="1"/>
      <c r="J1269"/>
      <c r="K1269"/>
      <c r="L1269"/>
      <c r="M1269" s="2"/>
      <c r="N1269" s="3"/>
      <c r="O1269"/>
      <c r="P1269"/>
      <c r="Q1269"/>
      <c r="R1269"/>
      <c r="S1269"/>
      <c r="T1269"/>
      <c r="U1269" s="1"/>
      <c r="V1269"/>
      <c r="W1269" s="1"/>
      <c r="X1269"/>
      <c r="Y1269"/>
      <c r="Z1269" s="1"/>
      <c r="AA1269" s="1"/>
      <c r="AB1269" s="1"/>
      <c r="AC1269" s="1"/>
      <c r="AD1269"/>
    </row>
    <row r="1270" spans="1:30" x14ac:dyDescent="0.25">
      <c r="A1270" s="1"/>
      <c r="B1270" s="1"/>
      <c r="C1270" s="1"/>
      <c r="D1270"/>
      <c r="E1270" s="1"/>
      <c r="F1270" s="1"/>
      <c r="G1270"/>
      <c r="H1270"/>
      <c r="I1270" s="1"/>
      <c r="J1270"/>
      <c r="K1270"/>
      <c r="L1270"/>
      <c r="M1270" s="2"/>
      <c r="N1270" s="3"/>
      <c r="O1270"/>
      <c r="P1270"/>
      <c r="Q1270"/>
      <c r="R1270"/>
      <c r="S1270"/>
      <c r="T1270"/>
      <c r="U1270" s="1"/>
      <c r="V1270"/>
      <c r="W1270" s="1"/>
      <c r="X1270"/>
      <c r="Y1270"/>
      <c r="Z1270" s="1"/>
      <c r="AA1270" s="1"/>
      <c r="AB1270" s="1"/>
      <c r="AC1270" s="1"/>
      <c r="AD1270"/>
    </row>
    <row r="1271" spans="1:30" x14ac:dyDescent="0.25">
      <c r="A1271" s="1"/>
      <c r="B1271" s="1"/>
      <c r="C1271" s="1"/>
      <c r="D1271"/>
      <c r="E1271" s="1"/>
      <c r="F1271" s="1"/>
      <c r="G1271"/>
      <c r="H1271"/>
      <c r="I1271" s="1"/>
      <c r="J1271"/>
      <c r="K1271"/>
      <c r="L1271"/>
      <c r="M1271" s="2"/>
      <c r="N1271" s="3"/>
      <c r="O1271"/>
      <c r="P1271"/>
      <c r="Q1271"/>
      <c r="R1271"/>
      <c r="S1271"/>
      <c r="T1271"/>
      <c r="U1271" s="1"/>
      <c r="V1271"/>
      <c r="W1271" s="1"/>
      <c r="X1271"/>
      <c r="Y1271"/>
      <c r="Z1271" s="1"/>
      <c r="AA1271" s="1"/>
      <c r="AB1271" s="1"/>
      <c r="AC1271" s="1"/>
      <c r="AD1271"/>
    </row>
    <row r="1272" spans="1:30" x14ac:dyDescent="0.25">
      <c r="A1272" s="1"/>
      <c r="B1272" s="1"/>
      <c r="C1272" s="1"/>
      <c r="D1272"/>
      <c r="E1272" s="1"/>
      <c r="F1272" s="1"/>
      <c r="G1272"/>
      <c r="H1272"/>
      <c r="I1272" s="1"/>
      <c r="J1272"/>
      <c r="K1272"/>
      <c r="L1272"/>
      <c r="M1272" s="2"/>
      <c r="N1272" s="3"/>
      <c r="O1272"/>
      <c r="P1272"/>
      <c r="Q1272"/>
      <c r="R1272"/>
      <c r="S1272"/>
      <c r="T1272"/>
      <c r="U1272" s="1"/>
      <c r="V1272"/>
      <c r="W1272" s="1"/>
      <c r="X1272"/>
      <c r="Y1272"/>
      <c r="Z1272" s="1"/>
      <c r="AA1272" s="1"/>
      <c r="AB1272" s="1"/>
      <c r="AC1272" s="1"/>
      <c r="AD1272"/>
    </row>
    <row r="1273" spans="1:30" x14ac:dyDescent="0.25">
      <c r="A1273" s="1"/>
      <c r="B1273" s="1"/>
      <c r="C1273" s="1"/>
      <c r="D1273"/>
      <c r="E1273" s="1"/>
      <c r="F1273" s="1"/>
      <c r="G1273"/>
      <c r="H1273"/>
      <c r="I1273" s="1"/>
      <c r="J1273"/>
      <c r="K1273"/>
      <c r="L1273"/>
      <c r="M1273" s="2"/>
      <c r="N1273" s="3"/>
      <c r="O1273"/>
      <c r="P1273"/>
      <c r="Q1273"/>
      <c r="R1273"/>
      <c r="S1273"/>
      <c r="T1273"/>
      <c r="U1273" s="1"/>
      <c r="V1273"/>
      <c r="W1273" s="1"/>
      <c r="X1273"/>
      <c r="Y1273"/>
      <c r="Z1273" s="1"/>
      <c r="AA1273" s="1"/>
      <c r="AB1273" s="1"/>
      <c r="AC1273" s="1"/>
      <c r="AD1273"/>
    </row>
    <row r="1274" spans="1:30" x14ac:dyDescent="0.25">
      <c r="A1274" s="1"/>
      <c r="B1274" s="1"/>
      <c r="C1274" s="1"/>
      <c r="D1274"/>
      <c r="E1274" s="1"/>
      <c r="F1274" s="1"/>
      <c r="G1274"/>
      <c r="H1274"/>
      <c r="I1274" s="1"/>
      <c r="J1274"/>
      <c r="K1274"/>
      <c r="L1274"/>
      <c r="M1274" s="2"/>
      <c r="N1274" s="3"/>
      <c r="O1274"/>
      <c r="P1274"/>
      <c r="Q1274"/>
      <c r="R1274"/>
      <c r="S1274"/>
      <c r="T1274"/>
      <c r="U1274" s="1"/>
      <c r="V1274"/>
      <c r="W1274" s="1"/>
      <c r="X1274"/>
      <c r="Y1274"/>
      <c r="Z1274" s="1"/>
      <c r="AA1274" s="1"/>
      <c r="AB1274" s="1"/>
      <c r="AC1274" s="1"/>
      <c r="AD1274"/>
    </row>
    <row r="1275" spans="1:30" x14ac:dyDescent="0.25">
      <c r="A1275" s="1"/>
      <c r="B1275" s="1"/>
      <c r="C1275" s="1"/>
      <c r="D1275"/>
      <c r="E1275" s="1"/>
      <c r="F1275" s="1"/>
      <c r="G1275"/>
      <c r="H1275"/>
      <c r="I1275" s="1"/>
      <c r="J1275"/>
      <c r="K1275"/>
      <c r="L1275"/>
      <c r="M1275" s="2"/>
      <c r="N1275" s="3"/>
      <c r="O1275"/>
      <c r="P1275"/>
      <c r="Q1275"/>
      <c r="R1275"/>
      <c r="S1275"/>
      <c r="T1275"/>
      <c r="U1275" s="1"/>
      <c r="V1275"/>
      <c r="W1275" s="1"/>
      <c r="X1275"/>
      <c r="Y1275"/>
      <c r="Z1275" s="1"/>
      <c r="AA1275" s="1"/>
      <c r="AB1275" s="1"/>
      <c r="AC1275" s="1"/>
      <c r="AD1275"/>
    </row>
    <row r="1276" spans="1:30" x14ac:dyDescent="0.25">
      <c r="A1276" s="1"/>
      <c r="B1276" s="1"/>
      <c r="C1276" s="1"/>
      <c r="D1276"/>
      <c r="E1276" s="1"/>
      <c r="F1276" s="1"/>
      <c r="G1276"/>
      <c r="H1276"/>
      <c r="I1276" s="1"/>
      <c r="J1276"/>
      <c r="K1276"/>
      <c r="L1276"/>
      <c r="M1276" s="2"/>
      <c r="N1276" s="3"/>
      <c r="O1276"/>
      <c r="P1276"/>
      <c r="Q1276"/>
      <c r="R1276"/>
      <c r="S1276"/>
      <c r="T1276"/>
      <c r="U1276" s="1"/>
      <c r="V1276"/>
      <c r="W1276" s="1"/>
      <c r="X1276"/>
      <c r="Y1276"/>
      <c r="Z1276" s="1"/>
      <c r="AA1276" s="1"/>
      <c r="AB1276" s="1"/>
      <c r="AC1276" s="1"/>
      <c r="AD1276"/>
    </row>
    <row r="1277" spans="1:30" x14ac:dyDescent="0.25">
      <c r="A1277" s="1"/>
      <c r="B1277" s="1"/>
      <c r="C1277" s="1"/>
      <c r="D1277"/>
      <c r="E1277" s="1"/>
      <c r="F1277" s="1"/>
      <c r="G1277"/>
      <c r="H1277"/>
      <c r="I1277" s="1"/>
      <c r="J1277"/>
      <c r="K1277"/>
      <c r="L1277"/>
      <c r="M1277" s="2"/>
      <c r="N1277" s="3"/>
      <c r="O1277"/>
      <c r="P1277"/>
      <c r="Q1277"/>
      <c r="R1277"/>
      <c r="S1277"/>
      <c r="T1277"/>
      <c r="U1277" s="1"/>
      <c r="V1277"/>
      <c r="W1277" s="1"/>
      <c r="X1277"/>
      <c r="Y1277"/>
      <c r="Z1277" s="1"/>
      <c r="AA1277" s="1"/>
      <c r="AB1277" s="1"/>
      <c r="AC1277" s="1"/>
      <c r="AD1277"/>
    </row>
    <row r="1278" spans="1:30" x14ac:dyDescent="0.25">
      <c r="A1278" s="1"/>
      <c r="B1278" s="1"/>
      <c r="C1278" s="1"/>
      <c r="D1278"/>
      <c r="E1278" s="1"/>
      <c r="F1278" s="1"/>
      <c r="G1278"/>
      <c r="H1278"/>
      <c r="I1278" s="1"/>
      <c r="J1278"/>
      <c r="K1278"/>
      <c r="L1278"/>
      <c r="M1278" s="2"/>
      <c r="N1278" s="3"/>
      <c r="O1278"/>
      <c r="P1278"/>
      <c r="Q1278"/>
      <c r="R1278"/>
      <c r="S1278"/>
      <c r="T1278"/>
      <c r="U1278" s="1"/>
      <c r="V1278"/>
      <c r="W1278" s="1"/>
      <c r="X1278"/>
      <c r="Y1278"/>
      <c r="Z1278" s="1"/>
      <c r="AA1278" s="1"/>
      <c r="AB1278" s="1"/>
      <c r="AC1278" s="1"/>
      <c r="AD1278"/>
    </row>
    <row r="1279" spans="1:30" x14ac:dyDescent="0.25">
      <c r="A1279" s="1"/>
      <c r="B1279" s="1"/>
      <c r="C1279" s="1"/>
      <c r="D1279"/>
      <c r="E1279" s="1"/>
      <c r="F1279" s="1"/>
      <c r="G1279"/>
      <c r="H1279"/>
      <c r="I1279" s="1"/>
      <c r="J1279"/>
      <c r="K1279"/>
      <c r="L1279"/>
      <c r="M1279" s="2"/>
      <c r="N1279" s="3"/>
      <c r="O1279"/>
      <c r="P1279"/>
      <c r="Q1279"/>
      <c r="R1279"/>
      <c r="S1279"/>
      <c r="T1279"/>
      <c r="U1279" s="1"/>
      <c r="V1279"/>
      <c r="W1279" s="1"/>
      <c r="X1279"/>
      <c r="Y1279"/>
      <c r="Z1279" s="1"/>
      <c r="AA1279" s="1"/>
      <c r="AB1279" s="1"/>
      <c r="AC1279" s="1"/>
      <c r="AD1279"/>
    </row>
    <row r="1280" spans="1:30" x14ac:dyDescent="0.25">
      <c r="A1280" s="1"/>
      <c r="B1280" s="1"/>
      <c r="C1280" s="1"/>
      <c r="D1280"/>
      <c r="E1280" s="1"/>
      <c r="F1280" s="1"/>
      <c r="G1280"/>
      <c r="H1280"/>
      <c r="I1280" s="1"/>
      <c r="J1280"/>
      <c r="K1280"/>
      <c r="L1280"/>
      <c r="M1280" s="2"/>
      <c r="N1280" s="3"/>
      <c r="O1280"/>
      <c r="P1280"/>
      <c r="Q1280"/>
      <c r="R1280"/>
      <c r="S1280"/>
      <c r="T1280"/>
      <c r="U1280" s="1"/>
      <c r="V1280"/>
      <c r="W1280" s="1"/>
      <c r="X1280"/>
      <c r="Y1280"/>
      <c r="Z1280" s="1"/>
      <c r="AA1280" s="1"/>
      <c r="AB1280" s="1"/>
      <c r="AC1280" s="1"/>
      <c r="AD1280"/>
    </row>
    <row r="1281" spans="1:30" x14ac:dyDescent="0.25">
      <c r="A1281" s="1"/>
      <c r="B1281" s="1"/>
      <c r="C1281" s="1"/>
      <c r="D1281"/>
      <c r="E1281" s="1"/>
      <c r="F1281" s="1"/>
      <c r="G1281"/>
      <c r="H1281"/>
      <c r="I1281" s="1"/>
      <c r="J1281"/>
      <c r="K1281"/>
      <c r="L1281"/>
      <c r="M1281" s="2"/>
      <c r="N1281" s="3"/>
      <c r="O1281"/>
      <c r="P1281"/>
      <c r="Q1281"/>
      <c r="R1281"/>
      <c r="S1281"/>
      <c r="T1281"/>
      <c r="U1281" s="1"/>
      <c r="V1281"/>
      <c r="W1281" s="1"/>
      <c r="X1281"/>
      <c r="Y1281"/>
      <c r="Z1281" s="1"/>
      <c r="AA1281" s="1"/>
      <c r="AB1281" s="1"/>
      <c r="AC1281" s="1"/>
      <c r="AD1281"/>
    </row>
    <row r="1282" spans="1:30" x14ac:dyDescent="0.25">
      <c r="A1282" s="1"/>
      <c r="B1282" s="1"/>
      <c r="C1282" s="1"/>
      <c r="D1282"/>
      <c r="E1282" s="1"/>
      <c r="F1282" s="1"/>
      <c r="G1282"/>
      <c r="H1282"/>
      <c r="I1282" s="1"/>
      <c r="J1282"/>
      <c r="K1282"/>
      <c r="L1282"/>
      <c r="M1282" s="2"/>
      <c r="N1282" s="3"/>
      <c r="O1282"/>
      <c r="P1282"/>
      <c r="Q1282"/>
      <c r="R1282"/>
      <c r="S1282"/>
      <c r="T1282"/>
      <c r="U1282" s="1"/>
      <c r="V1282"/>
      <c r="W1282" s="1"/>
      <c r="X1282"/>
      <c r="Y1282"/>
      <c r="Z1282" s="1"/>
      <c r="AA1282" s="1"/>
      <c r="AB1282" s="1"/>
      <c r="AC1282" s="1"/>
      <c r="AD1282"/>
    </row>
    <row r="1283" spans="1:30" x14ac:dyDescent="0.25">
      <c r="A1283" s="1"/>
      <c r="B1283" s="1"/>
      <c r="C1283" s="1"/>
      <c r="D1283"/>
      <c r="E1283" s="1"/>
      <c r="F1283" s="1"/>
      <c r="G1283"/>
      <c r="H1283"/>
      <c r="I1283" s="1"/>
      <c r="J1283"/>
      <c r="K1283"/>
      <c r="L1283"/>
      <c r="M1283" s="2"/>
      <c r="N1283" s="3"/>
      <c r="O1283"/>
      <c r="P1283"/>
      <c r="Q1283"/>
      <c r="R1283"/>
      <c r="S1283"/>
      <c r="T1283"/>
      <c r="U1283" s="1"/>
      <c r="V1283"/>
      <c r="W1283" s="1"/>
      <c r="X1283"/>
      <c r="Y1283"/>
      <c r="Z1283" s="1"/>
      <c r="AA1283" s="1"/>
      <c r="AB1283" s="1"/>
      <c r="AC1283" s="1"/>
      <c r="AD1283"/>
    </row>
    <row r="1284" spans="1:30" x14ac:dyDescent="0.25">
      <c r="A1284" s="1"/>
      <c r="B1284" s="1"/>
      <c r="C1284" s="1"/>
      <c r="D1284"/>
      <c r="E1284" s="1"/>
      <c r="F1284" s="1"/>
      <c r="G1284"/>
      <c r="H1284"/>
      <c r="I1284" s="1"/>
      <c r="J1284"/>
      <c r="K1284"/>
      <c r="L1284"/>
      <c r="M1284" s="2"/>
      <c r="N1284" s="3"/>
      <c r="O1284"/>
      <c r="P1284"/>
      <c r="Q1284"/>
      <c r="R1284"/>
      <c r="S1284"/>
      <c r="T1284"/>
      <c r="U1284" s="1"/>
      <c r="V1284"/>
      <c r="W1284" s="1"/>
      <c r="X1284"/>
      <c r="Y1284"/>
      <c r="Z1284" s="1"/>
      <c r="AA1284" s="1"/>
      <c r="AB1284" s="1"/>
      <c r="AC1284" s="1"/>
      <c r="AD1284"/>
    </row>
    <row r="1285" spans="1:30" x14ac:dyDescent="0.25">
      <c r="A1285" s="1"/>
      <c r="B1285" s="1"/>
      <c r="C1285" s="1"/>
      <c r="D1285"/>
      <c r="E1285" s="1"/>
      <c r="F1285" s="1"/>
      <c r="G1285"/>
      <c r="H1285"/>
      <c r="I1285" s="1"/>
      <c r="J1285"/>
      <c r="K1285"/>
      <c r="L1285"/>
      <c r="M1285" s="2"/>
      <c r="N1285" s="3"/>
      <c r="O1285"/>
      <c r="P1285"/>
      <c r="Q1285"/>
      <c r="R1285"/>
      <c r="S1285"/>
      <c r="T1285"/>
      <c r="U1285" s="1"/>
      <c r="V1285"/>
      <c r="W1285" s="1"/>
      <c r="X1285"/>
      <c r="Y1285"/>
      <c r="Z1285" s="1"/>
      <c r="AA1285" s="1"/>
      <c r="AB1285" s="1"/>
      <c r="AC1285" s="1"/>
      <c r="AD1285"/>
    </row>
    <row r="1286" spans="1:30" x14ac:dyDescent="0.25">
      <c r="A1286" s="1"/>
      <c r="B1286" s="1"/>
      <c r="C1286" s="1"/>
      <c r="D1286"/>
      <c r="E1286" s="1"/>
      <c r="F1286" s="1"/>
      <c r="G1286"/>
      <c r="H1286"/>
      <c r="I1286" s="1"/>
      <c r="J1286"/>
      <c r="K1286"/>
      <c r="L1286"/>
      <c r="M1286" s="2"/>
      <c r="N1286" s="3"/>
      <c r="O1286"/>
      <c r="P1286"/>
      <c r="Q1286"/>
      <c r="R1286"/>
      <c r="S1286"/>
      <c r="T1286"/>
      <c r="U1286" s="1"/>
      <c r="V1286"/>
      <c r="W1286" s="1"/>
      <c r="X1286"/>
      <c r="Y1286"/>
      <c r="Z1286" s="1"/>
      <c r="AA1286" s="1"/>
      <c r="AB1286" s="1"/>
      <c r="AC1286" s="1"/>
      <c r="AD1286"/>
    </row>
    <row r="1287" spans="1:30" x14ac:dyDescent="0.25">
      <c r="A1287" s="1"/>
      <c r="B1287" s="1"/>
      <c r="C1287" s="1"/>
      <c r="D1287"/>
      <c r="E1287" s="1"/>
      <c r="F1287" s="1"/>
      <c r="G1287"/>
      <c r="H1287"/>
      <c r="I1287" s="1"/>
      <c r="J1287"/>
      <c r="K1287"/>
      <c r="L1287"/>
      <c r="M1287" s="2"/>
      <c r="N1287" s="3"/>
      <c r="O1287"/>
      <c r="P1287"/>
      <c r="Q1287"/>
      <c r="R1287"/>
      <c r="S1287"/>
      <c r="T1287"/>
      <c r="U1287" s="1"/>
      <c r="V1287"/>
      <c r="W1287" s="1"/>
      <c r="X1287"/>
      <c r="Y1287"/>
      <c r="Z1287" s="1"/>
      <c r="AA1287" s="1"/>
      <c r="AB1287" s="1"/>
      <c r="AC1287" s="1"/>
      <c r="AD1287"/>
    </row>
    <row r="1288" spans="1:30" x14ac:dyDescent="0.25">
      <c r="A1288" s="1"/>
      <c r="B1288" s="1"/>
      <c r="C1288" s="1"/>
      <c r="D1288"/>
      <c r="E1288" s="1"/>
      <c r="F1288" s="1"/>
      <c r="G1288"/>
      <c r="H1288"/>
      <c r="I1288" s="1"/>
      <c r="J1288"/>
      <c r="K1288"/>
      <c r="L1288"/>
      <c r="M1288" s="2"/>
      <c r="N1288" s="3"/>
      <c r="O1288"/>
      <c r="P1288"/>
      <c r="Q1288"/>
      <c r="R1288"/>
      <c r="S1288"/>
      <c r="T1288"/>
      <c r="U1288" s="1"/>
      <c r="V1288"/>
      <c r="W1288" s="1"/>
      <c r="X1288"/>
      <c r="Y1288"/>
      <c r="Z1288" s="1"/>
      <c r="AA1288" s="1"/>
      <c r="AB1288" s="1"/>
      <c r="AC1288" s="1"/>
      <c r="AD1288"/>
    </row>
    <row r="1289" spans="1:30" x14ac:dyDescent="0.25">
      <c r="A1289" s="1"/>
      <c r="B1289" s="1"/>
      <c r="C1289" s="1"/>
      <c r="D1289"/>
      <c r="E1289" s="1"/>
      <c r="F1289" s="1"/>
      <c r="G1289"/>
      <c r="H1289"/>
      <c r="I1289" s="1"/>
      <c r="J1289"/>
      <c r="K1289"/>
      <c r="L1289"/>
      <c r="M1289" s="2"/>
      <c r="N1289" s="3"/>
      <c r="O1289"/>
      <c r="P1289"/>
      <c r="Q1289"/>
      <c r="R1289"/>
      <c r="S1289"/>
      <c r="T1289"/>
      <c r="U1289" s="1"/>
      <c r="V1289"/>
      <c r="W1289" s="1"/>
      <c r="X1289"/>
      <c r="Y1289"/>
      <c r="Z1289" s="1"/>
      <c r="AA1289" s="1"/>
      <c r="AB1289" s="1"/>
      <c r="AC1289" s="1"/>
      <c r="AD1289"/>
    </row>
    <row r="1290" spans="1:30" x14ac:dyDescent="0.25">
      <c r="A1290" s="1"/>
      <c r="B1290" s="1"/>
      <c r="C1290" s="1"/>
      <c r="D1290"/>
      <c r="E1290" s="1"/>
      <c r="F1290" s="1"/>
      <c r="G1290"/>
      <c r="H1290"/>
      <c r="I1290" s="1"/>
      <c r="J1290"/>
      <c r="K1290"/>
      <c r="L1290"/>
      <c r="M1290" s="2"/>
      <c r="N1290" s="3"/>
      <c r="O1290"/>
      <c r="P1290"/>
      <c r="Q1290"/>
      <c r="R1290"/>
      <c r="S1290"/>
      <c r="T1290"/>
      <c r="U1290" s="1"/>
      <c r="V1290"/>
      <c r="W1290" s="1"/>
      <c r="X1290"/>
      <c r="Y1290"/>
      <c r="Z1290" s="1"/>
      <c r="AA1290" s="1"/>
      <c r="AB1290" s="1"/>
      <c r="AC1290" s="1"/>
      <c r="AD1290"/>
    </row>
    <row r="1291" spans="1:30" x14ac:dyDescent="0.25">
      <c r="A1291" s="1"/>
      <c r="B1291" s="1"/>
      <c r="C1291" s="1"/>
      <c r="D1291"/>
      <c r="E1291" s="1"/>
      <c r="F1291" s="1"/>
      <c r="G1291"/>
      <c r="H1291"/>
      <c r="I1291" s="1"/>
      <c r="J1291"/>
      <c r="K1291"/>
      <c r="L1291"/>
      <c r="M1291" s="2"/>
      <c r="N1291" s="3"/>
      <c r="O1291"/>
      <c r="P1291"/>
      <c r="Q1291"/>
      <c r="R1291"/>
      <c r="S1291"/>
      <c r="T1291"/>
      <c r="U1291" s="1"/>
      <c r="V1291"/>
      <c r="W1291" s="1"/>
      <c r="X1291"/>
      <c r="Y1291"/>
      <c r="Z1291" s="1"/>
      <c r="AA1291" s="1"/>
      <c r="AB1291" s="1"/>
      <c r="AC1291" s="1"/>
      <c r="AD1291"/>
    </row>
    <row r="1292" spans="1:30" x14ac:dyDescent="0.25">
      <c r="A1292" s="1"/>
      <c r="B1292" s="1"/>
      <c r="C1292" s="1"/>
      <c r="D1292"/>
      <c r="E1292" s="1"/>
      <c r="F1292" s="1"/>
      <c r="G1292"/>
      <c r="H1292"/>
      <c r="I1292" s="1"/>
      <c r="J1292"/>
      <c r="K1292"/>
      <c r="L1292"/>
      <c r="M1292" s="2"/>
      <c r="N1292" s="3"/>
      <c r="O1292"/>
      <c r="P1292"/>
      <c r="Q1292"/>
      <c r="R1292"/>
      <c r="S1292"/>
      <c r="T1292"/>
      <c r="U1292" s="1"/>
      <c r="V1292"/>
      <c r="W1292" s="1"/>
      <c r="X1292"/>
      <c r="Y1292"/>
      <c r="Z1292" s="1"/>
      <c r="AA1292" s="1"/>
      <c r="AB1292" s="1"/>
      <c r="AC1292" s="1"/>
      <c r="AD1292"/>
    </row>
    <row r="1293" spans="1:30" x14ac:dyDescent="0.25">
      <c r="A1293" s="1"/>
      <c r="B1293" s="1"/>
      <c r="C1293" s="1"/>
      <c r="D1293"/>
      <c r="E1293" s="1"/>
      <c r="F1293" s="1"/>
      <c r="G1293"/>
      <c r="H1293"/>
      <c r="I1293" s="1"/>
      <c r="J1293"/>
      <c r="K1293"/>
      <c r="L1293"/>
      <c r="M1293" s="2"/>
      <c r="N1293" s="3"/>
      <c r="O1293"/>
      <c r="P1293"/>
      <c r="Q1293"/>
      <c r="R1293"/>
      <c r="S1293"/>
      <c r="T1293"/>
      <c r="U1293" s="1"/>
      <c r="V1293"/>
      <c r="W1293" s="1"/>
      <c r="X1293"/>
      <c r="Y1293"/>
      <c r="Z1293" s="1"/>
      <c r="AA1293" s="1"/>
      <c r="AB1293" s="1"/>
      <c r="AC1293" s="1"/>
      <c r="AD1293"/>
    </row>
    <row r="1294" spans="1:30" x14ac:dyDescent="0.25">
      <c r="A1294" s="1"/>
      <c r="B1294" s="1"/>
      <c r="C1294" s="1"/>
      <c r="D1294"/>
      <c r="E1294" s="1"/>
      <c r="F1294" s="1"/>
      <c r="G1294"/>
      <c r="H1294"/>
      <c r="I1294" s="1"/>
      <c r="J1294"/>
      <c r="K1294"/>
      <c r="L1294"/>
      <c r="M1294" s="2"/>
      <c r="N1294" s="3"/>
      <c r="O1294"/>
      <c r="P1294"/>
      <c r="Q1294"/>
      <c r="R1294"/>
      <c r="S1294"/>
      <c r="T1294"/>
      <c r="U1294" s="1"/>
      <c r="V1294"/>
      <c r="W1294" s="1"/>
      <c r="X1294"/>
      <c r="Y1294"/>
      <c r="Z1294" s="1"/>
      <c r="AA1294" s="1"/>
      <c r="AB1294" s="1"/>
      <c r="AC1294" s="1"/>
      <c r="AD1294"/>
    </row>
    <row r="1295" spans="1:30" x14ac:dyDescent="0.25">
      <c r="A1295" s="1"/>
      <c r="B1295" s="1"/>
      <c r="C1295" s="1"/>
      <c r="D1295"/>
      <c r="E1295" s="1"/>
      <c r="F1295" s="1"/>
      <c r="G1295"/>
      <c r="H1295"/>
      <c r="I1295" s="1"/>
      <c r="J1295"/>
      <c r="K1295"/>
      <c r="L1295"/>
      <c r="M1295" s="2"/>
      <c r="N1295" s="3"/>
      <c r="O1295"/>
      <c r="P1295"/>
      <c r="Q1295"/>
      <c r="R1295"/>
      <c r="S1295"/>
      <c r="T1295"/>
      <c r="U1295" s="1"/>
      <c r="V1295"/>
      <c r="W1295" s="1"/>
      <c r="X1295"/>
      <c r="Y1295"/>
      <c r="Z1295" s="1"/>
      <c r="AA1295" s="1"/>
      <c r="AB1295" s="1"/>
      <c r="AC1295" s="1"/>
      <c r="AD1295"/>
    </row>
    <row r="1296" spans="1:30" x14ac:dyDescent="0.25">
      <c r="A1296" s="1"/>
      <c r="B1296" s="1"/>
      <c r="C1296" s="1"/>
      <c r="D1296"/>
      <c r="E1296" s="1"/>
      <c r="F1296" s="1"/>
      <c r="G1296"/>
      <c r="H1296"/>
      <c r="I1296" s="1"/>
      <c r="J1296"/>
      <c r="K1296"/>
      <c r="L1296"/>
      <c r="M1296" s="2"/>
      <c r="N1296" s="3"/>
      <c r="O1296"/>
      <c r="P1296"/>
      <c r="Q1296"/>
      <c r="R1296"/>
      <c r="S1296"/>
      <c r="T1296"/>
      <c r="U1296" s="1"/>
      <c r="V1296"/>
      <c r="W1296" s="1"/>
      <c r="X1296"/>
      <c r="Y1296"/>
      <c r="Z1296" s="1"/>
      <c r="AA1296" s="1"/>
      <c r="AB1296" s="1"/>
      <c r="AC1296" s="1"/>
      <c r="AD1296"/>
    </row>
    <row r="1297" spans="1:30" x14ac:dyDescent="0.25">
      <c r="A1297" s="1"/>
      <c r="B1297" s="1"/>
      <c r="C1297" s="1"/>
      <c r="D1297"/>
      <c r="E1297" s="1"/>
      <c r="F1297" s="1"/>
      <c r="G1297"/>
      <c r="H1297"/>
      <c r="I1297" s="1"/>
      <c r="J1297"/>
      <c r="K1297"/>
      <c r="L1297"/>
      <c r="M1297" s="2"/>
      <c r="N1297" s="3"/>
      <c r="O1297"/>
      <c r="P1297"/>
      <c r="Q1297"/>
      <c r="R1297"/>
      <c r="S1297"/>
      <c r="T1297"/>
      <c r="U1297" s="1"/>
      <c r="V1297"/>
      <c r="W1297" s="1"/>
      <c r="X1297"/>
      <c r="Y1297"/>
      <c r="Z1297" s="1"/>
      <c r="AA1297" s="1"/>
      <c r="AB1297" s="1"/>
      <c r="AC1297" s="1"/>
      <c r="AD1297"/>
    </row>
    <row r="1298" spans="1:30" x14ac:dyDescent="0.25">
      <c r="A1298" s="1"/>
      <c r="B1298" s="1"/>
      <c r="C1298" s="1"/>
      <c r="D1298"/>
      <c r="E1298" s="1"/>
      <c r="F1298" s="1"/>
      <c r="G1298"/>
      <c r="H1298"/>
      <c r="I1298" s="1"/>
      <c r="J1298"/>
      <c r="K1298"/>
      <c r="L1298"/>
      <c r="M1298" s="2"/>
      <c r="N1298" s="3"/>
      <c r="O1298"/>
      <c r="P1298"/>
      <c r="Q1298"/>
      <c r="R1298"/>
      <c r="S1298"/>
      <c r="T1298"/>
      <c r="U1298" s="1"/>
      <c r="V1298"/>
      <c r="W1298" s="1"/>
      <c r="X1298"/>
      <c r="Y1298"/>
      <c r="Z1298" s="1"/>
      <c r="AA1298" s="1"/>
      <c r="AB1298" s="1"/>
      <c r="AC1298" s="1"/>
      <c r="AD1298"/>
    </row>
    <row r="1299" spans="1:30" x14ac:dyDescent="0.25">
      <c r="A1299" s="1"/>
      <c r="B1299" s="1"/>
      <c r="C1299" s="1"/>
      <c r="D1299"/>
      <c r="E1299" s="1"/>
      <c r="F1299" s="1"/>
      <c r="G1299"/>
      <c r="H1299"/>
      <c r="I1299" s="1"/>
      <c r="J1299"/>
      <c r="K1299"/>
      <c r="L1299"/>
      <c r="M1299" s="2"/>
      <c r="N1299" s="3"/>
      <c r="O1299"/>
      <c r="P1299"/>
      <c r="Q1299"/>
      <c r="R1299"/>
      <c r="S1299"/>
      <c r="T1299"/>
      <c r="U1299" s="1"/>
      <c r="V1299"/>
      <c r="W1299" s="1"/>
      <c r="X1299"/>
      <c r="Y1299"/>
      <c r="Z1299" s="1"/>
      <c r="AA1299" s="1"/>
      <c r="AB1299" s="1"/>
      <c r="AC1299" s="1"/>
      <c r="AD1299"/>
    </row>
    <row r="1300" spans="1:30" x14ac:dyDescent="0.25">
      <c r="A1300" s="1"/>
      <c r="B1300" s="1"/>
      <c r="C1300" s="1"/>
      <c r="D1300"/>
      <c r="E1300" s="1"/>
      <c r="F1300" s="1"/>
      <c r="G1300"/>
      <c r="H1300"/>
      <c r="I1300" s="1"/>
      <c r="J1300"/>
      <c r="K1300"/>
      <c r="L1300"/>
      <c r="M1300" s="2"/>
      <c r="N1300" s="3"/>
      <c r="O1300"/>
      <c r="P1300"/>
      <c r="Q1300"/>
      <c r="R1300"/>
      <c r="S1300"/>
      <c r="T1300"/>
      <c r="U1300" s="1"/>
      <c r="V1300"/>
      <c r="W1300" s="1"/>
      <c r="X1300"/>
      <c r="Y1300"/>
      <c r="Z1300" s="1"/>
      <c r="AA1300" s="1"/>
      <c r="AB1300" s="1"/>
      <c r="AC1300" s="1"/>
      <c r="AD1300"/>
    </row>
    <row r="1301" spans="1:30" x14ac:dyDescent="0.25">
      <c r="A1301" s="1"/>
      <c r="B1301" s="1"/>
      <c r="C1301" s="1"/>
      <c r="D1301"/>
      <c r="E1301" s="1"/>
      <c r="F1301" s="1"/>
      <c r="G1301"/>
      <c r="H1301"/>
      <c r="I1301" s="1"/>
      <c r="J1301"/>
      <c r="K1301"/>
      <c r="L1301"/>
      <c r="M1301" s="2"/>
      <c r="N1301" s="3"/>
      <c r="O1301"/>
      <c r="P1301"/>
      <c r="Q1301"/>
      <c r="R1301"/>
      <c r="S1301"/>
      <c r="T1301"/>
      <c r="U1301" s="1"/>
      <c r="V1301"/>
      <c r="W1301" s="1"/>
      <c r="X1301"/>
      <c r="Y1301"/>
      <c r="Z1301" s="1"/>
      <c r="AA1301" s="1"/>
      <c r="AB1301" s="1"/>
      <c r="AC1301" s="1"/>
      <c r="AD1301"/>
    </row>
    <row r="1302" spans="1:30" x14ac:dyDescent="0.25">
      <c r="A1302" s="1"/>
      <c r="B1302" s="1"/>
      <c r="C1302" s="1"/>
      <c r="D1302"/>
      <c r="E1302" s="1"/>
      <c r="F1302" s="1"/>
      <c r="G1302"/>
      <c r="H1302"/>
      <c r="I1302" s="1"/>
      <c r="J1302"/>
      <c r="K1302"/>
      <c r="L1302"/>
      <c r="M1302" s="2"/>
      <c r="N1302" s="3"/>
      <c r="O1302"/>
      <c r="P1302"/>
      <c r="Q1302"/>
      <c r="R1302"/>
      <c r="S1302"/>
      <c r="T1302"/>
      <c r="U1302" s="1"/>
      <c r="V1302"/>
      <c r="W1302" s="1"/>
      <c r="X1302"/>
      <c r="Y1302"/>
      <c r="Z1302" s="1"/>
      <c r="AA1302" s="1"/>
      <c r="AB1302" s="1"/>
      <c r="AC1302" s="1"/>
      <c r="AD1302"/>
    </row>
    <row r="1303" spans="1:30" x14ac:dyDescent="0.25">
      <c r="A1303" s="1"/>
      <c r="B1303" s="1"/>
      <c r="C1303" s="1"/>
      <c r="D1303"/>
      <c r="E1303" s="1"/>
      <c r="F1303" s="1"/>
      <c r="G1303"/>
      <c r="H1303"/>
      <c r="I1303" s="1"/>
      <c r="J1303"/>
      <c r="K1303"/>
      <c r="L1303"/>
      <c r="M1303" s="2"/>
      <c r="N1303" s="3"/>
      <c r="O1303"/>
      <c r="P1303"/>
      <c r="Q1303"/>
      <c r="R1303"/>
      <c r="S1303"/>
      <c r="T1303"/>
      <c r="U1303" s="1"/>
      <c r="V1303"/>
      <c r="W1303" s="1"/>
      <c r="X1303"/>
      <c r="Y1303"/>
      <c r="Z1303" s="1"/>
      <c r="AA1303" s="1"/>
      <c r="AB1303" s="1"/>
      <c r="AC1303" s="1"/>
      <c r="AD1303"/>
    </row>
    <row r="1304" spans="1:30" x14ac:dyDescent="0.25">
      <c r="A1304" s="1"/>
      <c r="B1304" s="1"/>
      <c r="C1304" s="1"/>
      <c r="D1304"/>
      <c r="E1304" s="1"/>
      <c r="F1304" s="1"/>
      <c r="G1304"/>
      <c r="H1304"/>
      <c r="I1304" s="1"/>
      <c r="J1304"/>
      <c r="K1304"/>
      <c r="L1304"/>
      <c r="M1304" s="2"/>
      <c r="N1304" s="3"/>
      <c r="O1304"/>
      <c r="P1304"/>
      <c r="Q1304"/>
      <c r="R1304"/>
      <c r="S1304"/>
      <c r="T1304"/>
      <c r="U1304" s="1"/>
      <c r="V1304"/>
      <c r="W1304" s="1"/>
      <c r="X1304"/>
      <c r="Y1304"/>
      <c r="Z1304" s="1"/>
      <c r="AA1304" s="1"/>
      <c r="AB1304" s="1"/>
      <c r="AC1304" s="1"/>
      <c r="AD1304"/>
    </row>
    <row r="1305" spans="1:30" x14ac:dyDescent="0.25">
      <c r="A1305" s="1"/>
      <c r="B1305" s="1"/>
      <c r="C1305" s="1"/>
      <c r="D1305"/>
      <c r="E1305" s="1"/>
      <c r="F1305" s="1"/>
      <c r="G1305"/>
      <c r="H1305"/>
      <c r="I1305" s="1"/>
      <c r="J1305"/>
      <c r="K1305"/>
      <c r="L1305"/>
      <c r="M1305" s="2"/>
      <c r="N1305" s="3"/>
      <c r="O1305"/>
      <c r="P1305"/>
      <c r="Q1305"/>
      <c r="R1305"/>
      <c r="S1305"/>
      <c r="T1305"/>
      <c r="U1305" s="1"/>
      <c r="V1305"/>
      <c r="W1305" s="1"/>
      <c r="X1305"/>
      <c r="Y1305"/>
      <c r="Z1305" s="1"/>
      <c r="AA1305" s="1"/>
      <c r="AB1305" s="1"/>
      <c r="AC1305" s="1"/>
      <c r="AD1305"/>
    </row>
    <row r="1306" spans="1:30" x14ac:dyDescent="0.25">
      <c r="A1306" s="1"/>
      <c r="B1306" s="1"/>
      <c r="C1306" s="1"/>
      <c r="D1306"/>
      <c r="E1306" s="1"/>
      <c r="F1306" s="1"/>
      <c r="G1306"/>
      <c r="H1306"/>
      <c r="I1306" s="1"/>
      <c r="J1306"/>
      <c r="K1306"/>
      <c r="L1306"/>
      <c r="M1306" s="2"/>
      <c r="N1306" s="3"/>
      <c r="O1306"/>
      <c r="P1306"/>
      <c r="Q1306"/>
      <c r="R1306"/>
      <c r="S1306"/>
      <c r="T1306"/>
      <c r="U1306" s="1"/>
      <c r="V1306"/>
      <c r="W1306" s="1"/>
      <c r="X1306"/>
      <c r="Y1306"/>
      <c r="Z1306" s="1"/>
      <c r="AA1306" s="1"/>
      <c r="AB1306" s="1"/>
      <c r="AC1306" s="1"/>
      <c r="AD1306"/>
    </row>
    <row r="1307" spans="1:30" x14ac:dyDescent="0.25">
      <c r="A1307" s="1"/>
      <c r="B1307" s="1"/>
      <c r="C1307" s="1"/>
      <c r="D1307"/>
      <c r="E1307" s="1"/>
      <c r="F1307" s="1"/>
      <c r="G1307"/>
      <c r="H1307"/>
      <c r="I1307" s="1"/>
      <c r="J1307"/>
      <c r="K1307"/>
      <c r="L1307"/>
      <c r="M1307" s="2"/>
      <c r="N1307" s="3"/>
      <c r="O1307"/>
      <c r="P1307"/>
      <c r="Q1307"/>
      <c r="R1307"/>
      <c r="S1307"/>
      <c r="T1307"/>
      <c r="U1307" s="1"/>
      <c r="V1307"/>
      <c r="W1307" s="1"/>
      <c r="X1307"/>
      <c r="Y1307"/>
      <c r="Z1307" s="1"/>
      <c r="AA1307" s="1"/>
      <c r="AB1307" s="1"/>
      <c r="AC1307" s="1"/>
      <c r="AD1307"/>
    </row>
    <row r="1308" spans="1:30" x14ac:dyDescent="0.25">
      <c r="A1308" s="1"/>
      <c r="B1308" s="1"/>
      <c r="C1308" s="1"/>
      <c r="D1308"/>
      <c r="E1308" s="1"/>
      <c r="F1308" s="1"/>
      <c r="G1308"/>
      <c r="H1308"/>
      <c r="I1308" s="1"/>
      <c r="J1308"/>
      <c r="K1308"/>
      <c r="L1308"/>
      <c r="M1308" s="2"/>
      <c r="N1308" s="3"/>
      <c r="O1308"/>
      <c r="P1308"/>
      <c r="Q1308"/>
      <c r="R1308"/>
      <c r="S1308"/>
      <c r="T1308"/>
      <c r="U1308" s="1"/>
      <c r="V1308"/>
      <c r="W1308" s="1"/>
      <c r="X1308"/>
      <c r="Y1308"/>
      <c r="Z1308" s="1"/>
      <c r="AA1308" s="1"/>
      <c r="AB1308" s="1"/>
      <c r="AC1308" s="1"/>
      <c r="AD1308"/>
    </row>
    <row r="1309" spans="1:30" x14ac:dyDescent="0.25">
      <c r="A1309" s="1"/>
      <c r="B1309" s="1"/>
      <c r="C1309" s="1"/>
      <c r="D1309"/>
      <c r="E1309" s="1"/>
      <c r="F1309" s="1"/>
      <c r="G1309"/>
      <c r="H1309"/>
      <c r="I1309" s="1"/>
      <c r="J1309"/>
      <c r="K1309"/>
      <c r="L1309"/>
      <c r="M1309" s="2"/>
      <c r="N1309" s="3"/>
      <c r="O1309"/>
      <c r="P1309"/>
      <c r="Q1309"/>
      <c r="R1309"/>
      <c r="S1309"/>
      <c r="T1309"/>
      <c r="U1309" s="1"/>
      <c r="V1309"/>
      <c r="W1309" s="1"/>
      <c r="X1309"/>
      <c r="Y1309"/>
      <c r="Z1309" s="1"/>
      <c r="AA1309" s="1"/>
      <c r="AB1309" s="1"/>
      <c r="AC1309" s="1"/>
      <c r="AD1309"/>
    </row>
    <row r="1310" spans="1:30" x14ac:dyDescent="0.25">
      <c r="A1310" s="1"/>
      <c r="B1310" s="1"/>
      <c r="C1310" s="1"/>
      <c r="D1310"/>
      <c r="E1310" s="1"/>
      <c r="F1310" s="1"/>
      <c r="G1310"/>
      <c r="H1310"/>
      <c r="I1310" s="1"/>
      <c r="J1310"/>
      <c r="K1310"/>
      <c r="L1310"/>
      <c r="M1310" s="2"/>
      <c r="N1310" s="3"/>
      <c r="O1310"/>
      <c r="P1310"/>
      <c r="Q1310"/>
      <c r="R1310"/>
      <c r="S1310"/>
      <c r="T1310"/>
      <c r="U1310" s="1"/>
      <c r="V1310"/>
      <c r="W1310" s="1"/>
      <c r="X1310"/>
      <c r="Y1310"/>
      <c r="Z1310" s="1"/>
      <c r="AA1310" s="1"/>
      <c r="AB1310" s="1"/>
      <c r="AC1310" s="1"/>
      <c r="AD1310"/>
    </row>
    <row r="1311" spans="1:30" x14ac:dyDescent="0.25">
      <c r="A1311" s="1"/>
      <c r="B1311" s="1"/>
      <c r="C1311" s="1"/>
      <c r="D1311"/>
      <c r="E1311" s="1"/>
      <c r="F1311" s="1"/>
      <c r="G1311"/>
      <c r="H1311"/>
      <c r="I1311" s="1"/>
      <c r="J1311"/>
      <c r="K1311"/>
      <c r="L1311"/>
      <c r="M1311" s="2"/>
      <c r="N1311" s="3"/>
      <c r="O1311"/>
      <c r="P1311"/>
      <c r="Q1311"/>
      <c r="R1311"/>
      <c r="S1311"/>
      <c r="T1311"/>
      <c r="U1311" s="1"/>
      <c r="V1311"/>
      <c r="W1311" s="1"/>
      <c r="X1311"/>
      <c r="Y1311"/>
      <c r="Z1311" s="1"/>
      <c r="AA1311" s="1"/>
      <c r="AB1311" s="1"/>
      <c r="AC1311" s="1"/>
      <c r="AD1311"/>
    </row>
    <row r="1312" spans="1:30" x14ac:dyDescent="0.25">
      <c r="A1312" s="1"/>
      <c r="B1312" s="1"/>
      <c r="C1312" s="1"/>
      <c r="D1312"/>
      <c r="E1312" s="1"/>
      <c r="F1312" s="1"/>
      <c r="G1312"/>
      <c r="H1312"/>
      <c r="I1312" s="1"/>
      <c r="J1312"/>
      <c r="K1312"/>
      <c r="L1312"/>
      <c r="M1312" s="2"/>
      <c r="N1312" s="3"/>
      <c r="O1312"/>
      <c r="P1312"/>
      <c r="Q1312"/>
      <c r="R1312"/>
      <c r="S1312"/>
      <c r="T1312"/>
      <c r="U1312" s="1"/>
      <c r="V1312"/>
      <c r="W1312" s="1"/>
      <c r="X1312"/>
      <c r="Y1312"/>
      <c r="Z1312" s="1"/>
      <c r="AA1312" s="1"/>
      <c r="AB1312" s="1"/>
      <c r="AC1312" s="1"/>
      <c r="AD1312"/>
    </row>
    <row r="1313" spans="1:30" x14ac:dyDescent="0.25">
      <c r="A1313" s="1"/>
      <c r="B1313" s="1"/>
      <c r="C1313" s="1"/>
      <c r="D1313"/>
      <c r="E1313" s="1"/>
      <c r="F1313" s="1"/>
      <c r="G1313"/>
      <c r="H1313"/>
      <c r="I1313" s="1"/>
      <c r="J1313"/>
      <c r="K1313"/>
      <c r="L1313"/>
      <c r="M1313" s="2"/>
      <c r="N1313" s="3"/>
      <c r="O1313"/>
      <c r="P1313"/>
      <c r="Q1313"/>
      <c r="R1313"/>
      <c r="S1313"/>
      <c r="T1313"/>
      <c r="U1313" s="1"/>
      <c r="V1313"/>
      <c r="W1313" s="1"/>
      <c r="X1313"/>
      <c r="Y1313"/>
      <c r="Z1313" s="1"/>
      <c r="AA1313" s="1"/>
      <c r="AB1313" s="1"/>
      <c r="AC1313" s="1"/>
      <c r="AD1313"/>
    </row>
    <row r="1314" spans="1:30" x14ac:dyDescent="0.25">
      <c r="A1314" s="1"/>
      <c r="B1314" s="1"/>
      <c r="C1314" s="1"/>
      <c r="D1314"/>
      <c r="E1314" s="1"/>
      <c r="F1314" s="1"/>
      <c r="G1314"/>
      <c r="H1314"/>
      <c r="I1314" s="1"/>
      <c r="J1314"/>
      <c r="K1314"/>
      <c r="L1314"/>
      <c r="M1314" s="2"/>
      <c r="N1314" s="3"/>
      <c r="O1314"/>
      <c r="P1314"/>
      <c r="Q1314"/>
      <c r="R1314"/>
      <c r="S1314"/>
      <c r="T1314"/>
      <c r="U1314" s="1"/>
      <c r="V1314"/>
      <c r="W1314" s="1"/>
      <c r="X1314"/>
      <c r="Y1314"/>
      <c r="Z1314" s="1"/>
      <c r="AA1314" s="1"/>
      <c r="AB1314" s="1"/>
      <c r="AC1314" s="1"/>
      <c r="AD1314"/>
    </row>
    <row r="1315" spans="1:30" x14ac:dyDescent="0.25">
      <c r="A1315" s="1"/>
      <c r="B1315" s="1"/>
      <c r="C1315" s="1"/>
      <c r="D1315"/>
      <c r="E1315" s="1"/>
      <c r="F1315" s="1"/>
      <c r="G1315"/>
      <c r="H1315"/>
      <c r="I1315" s="1"/>
      <c r="J1315"/>
      <c r="K1315"/>
      <c r="L1315"/>
      <c r="M1315" s="2"/>
      <c r="N1315" s="3"/>
      <c r="O1315"/>
      <c r="P1315"/>
      <c r="Q1315"/>
      <c r="R1315"/>
      <c r="S1315"/>
      <c r="T1315"/>
      <c r="U1315" s="1"/>
      <c r="V1315"/>
      <c r="W1315" s="1"/>
      <c r="X1315"/>
      <c r="Y1315"/>
      <c r="Z1315" s="1"/>
      <c r="AA1315" s="1"/>
      <c r="AB1315" s="1"/>
      <c r="AC1315" s="1"/>
      <c r="AD1315"/>
    </row>
    <row r="1316" spans="1:30" x14ac:dyDescent="0.25">
      <c r="A1316" s="1"/>
      <c r="B1316" s="1"/>
      <c r="C1316" s="1"/>
      <c r="D1316"/>
      <c r="E1316" s="1"/>
      <c r="F1316" s="1"/>
      <c r="G1316"/>
      <c r="H1316"/>
      <c r="I1316" s="1"/>
      <c r="J1316"/>
      <c r="K1316"/>
      <c r="L1316"/>
      <c r="M1316" s="2"/>
      <c r="N1316" s="3"/>
      <c r="O1316"/>
      <c r="P1316"/>
      <c r="Q1316"/>
      <c r="R1316"/>
      <c r="S1316"/>
      <c r="T1316"/>
      <c r="U1316" s="1"/>
      <c r="V1316"/>
      <c r="W1316" s="1"/>
      <c r="X1316"/>
      <c r="Y1316"/>
      <c r="Z1316" s="1"/>
      <c r="AA1316" s="1"/>
      <c r="AB1316" s="1"/>
      <c r="AC1316" s="1"/>
      <c r="AD1316"/>
    </row>
    <row r="1317" spans="1:30" x14ac:dyDescent="0.25">
      <c r="A1317" s="1"/>
      <c r="B1317" s="1"/>
      <c r="C1317" s="1"/>
      <c r="D1317"/>
      <c r="E1317" s="1"/>
      <c r="F1317" s="1"/>
      <c r="G1317"/>
      <c r="H1317"/>
      <c r="I1317" s="1"/>
      <c r="J1317"/>
      <c r="K1317"/>
      <c r="L1317"/>
      <c r="M1317" s="2"/>
      <c r="N1317" s="3"/>
      <c r="O1317"/>
      <c r="P1317"/>
      <c r="Q1317"/>
      <c r="R1317"/>
      <c r="S1317"/>
      <c r="T1317"/>
      <c r="U1317" s="1"/>
      <c r="V1317"/>
      <c r="W1317" s="1"/>
      <c r="X1317"/>
      <c r="Y1317"/>
      <c r="Z1317" s="1"/>
      <c r="AA1317" s="1"/>
      <c r="AB1317" s="1"/>
      <c r="AC1317" s="1"/>
      <c r="AD1317"/>
    </row>
    <row r="1318" spans="1:30" x14ac:dyDescent="0.25">
      <c r="A1318" s="1"/>
      <c r="B1318" s="1"/>
      <c r="C1318" s="1"/>
      <c r="D1318"/>
      <c r="E1318" s="1"/>
      <c r="F1318" s="1"/>
      <c r="G1318"/>
      <c r="H1318"/>
      <c r="I1318" s="1"/>
      <c r="J1318"/>
      <c r="K1318"/>
      <c r="L1318"/>
      <c r="M1318" s="2"/>
      <c r="N1318" s="3"/>
      <c r="O1318"/>
      <c r="P1318"/>
      <c r="Q1318"/>
      <c r="R1318"/>
      <c r="S1318"/>
      <c r="T1318"/>
      <c r="U1318" s="1"/>
      <c r="V1318"/>
      <c r="W1318" s="1"/>
      <c r="X1318"/>
      <c r="Y1318"/>
      <c r="Z1318" s="1"/>
      <c r="AA1318" s="1"/>
      <c r="AB1318" s="1"/>
      <c r="AC1318" s="1"/>
      <c r="AD1318"/>
    </row>
    <row r="1319" spans="1:30" x14ac:dyDescent="0.25">
      <c r="A1319" s="1"/>
      <c r="B1319" s="1"/>
      <c r="C1319" s="1"/>
      <c r="D1319"/>
      <c r="E1319" s="1"/>
      <c r="F1319" s="1"/>
      <c r="G1319"/>
      <c r="H1319"/>
      <c r="I1319" s="1"/>
      <c r="J1319"/>
      <c r="K1319"/>
      <c r="L1319"/>
      <c r="M1319" s="2"/>
      <c r="N1319" s="3"/>
      <c r="O1319"/>
      <c r="P1319"/>
      <c r="Q1319"/>
      <c r="R1319"/>
      <c r="S1319"/>
      <c r="T1319"/>
      <c r="U1319" s="1"/>
      <c r="V1319"/>
      <c r="W1319" s="1"/>
      <c r="X1319"/>
      <c r="Y1319"/>
      <c r="Z1319" s="1"/>
      <c r="AA1319" s="1"/>
      <c r="AB1319" s="1"/>
      <c r="AC1319" s="1"/>
      <c r="AD1319"/>
    </row>
    <row r="1320" spans="1:30" x14ac:dyDescent="0.25">
      <c r="A1320" s="1"/>
      <c r="B1320" s="1"/>
      <c r="C1320" s="1"/>
      <c r="D1320"/>
      <c r="E1320" s="1"/>
      <c r="F1320" s="1"/>
      <c r="G1320"/>
      <c r="H1320"/>
      <c r="I1320" s="1"/>
      <c r="J1320"/>
      <c r="K1320"/>
      <c r="L1320"/>
      <c r="M1320" s="2"/>
      <c r="N1320" s="3"/>
      <c r="O1320"/>
      <c r="P1320"/>
      <c r="Q1320"/>
      <c r="R1320"/>
      <c r="S1320"/>
      <c r="T1320"/>
      <c r="U1320" s="1"/>
      <c r="V1320"/>
      <c r="W1320" s="1"/>
      <c r="X1320"/>
      <c r="Y1320"/>
      <c r="Z1320" s="1"/>
      <c r="AA1320" s="1"/>
      <c r="AB1320" s="1"/>
      <c r="AC1320" s="1"/>
      <c r="AD1320"/>
    </row>
    <row r="1321" spans="1:30" x14ac:dyDescent="0.25">
      <c r="A1321" s="1"/>
      <c r="B1321" s="1"/>
      <c r="C1321" s="1"/>
      <c r="D1321"/>
      <c r="E1321" s="1"/>
      <c r="F1321" s="1"/>
      <c r="G1321"/>
      <c r="H1321"/>
      <c r="I1321" s="1"/>
      <c r="J1321"/>
      <c r="K1321"/>
      <c r="L1321"/>
      <c r="M1321" s="2"/>
      <c r="N1321" s="3"/>
      <c r="O1321"/>
      <c r="P1321"/>
      <c r="Q1321"/>
      <c r="R1321"/>
      <c r="S1321"/>
      <c r="T1321"/>
      <c r="U1321" s="1"/>
      <c r="V1321"/>
      <c r="W1321" s="1"/>
      <c r="X1321"/>
      <c r="Y1321"/>
      <c r="Z1321" s="1"/>
      <c r="AA1321" s="1"/>
      <c r="AB1321" s="1"/>
      <c r="AC1321" s="1"/>
      <c r="AD1321"/>
    </row>
    <row r="1322" spans="1:30" x14ac:dyDescent="0.25">
      <c r="A1322" s="1"/>
      <c r="B1322" s="1"/>
      <c r="C1322" s="1"/>
      <c r="D1322"/>
      <c r="E1322" s="1"/>
      <c r="F1322" s="1"/>
      <c r="G1322"/>
      <c r="H1322"/>
      <c r="I1322" s="1"/>
      <c r="J1322"/>
      <c r="K1322"/>
      <c r="L1322"/>
      <c r="M1322" s="2"/>
      <c r="N1322" s="3"/>
      <c r="O1322"/>
      <c r="P1322"/>
      <c r="Q1322"/>
      <c r="R1322"/>
      <c r="S1322"/>
      <c r="T1322"/>
      <c r="U1322" s="1"/>
      <c r="V1322"/>
      <c r="W1322" s="1"/>
      <c r="X1322"/>
      <c r="Y1322"/>
      <c r="Z1322" s="1"/>
      <c r="AA1322" s="1"/>
      <c r="AB1322" s="1"/>
      <c r="AC1322" s="1"/>
      <c r="AD1322"/>
    </row>
    <row r="1323" spans="1:30" x14ac:dyDescent="0.25">
      <c r="A1323" s="1"/>
      <c r="B1323" s="1"/>
      <c r="C1323" s="1"/>
      <c r="D1323"/>
      <c r="E1323" s="1"/>
      <c r="F1323" s="1"/>
      <c r="G1323"/>
      <c r="H1323"/>
      <c r="I1323" s="1"/>
      <c r="J1323"/>
      <c r="K1323"/>
      <c r="L1323"/>
      <c r="M1323" s="2"/>
      <c r="N1323" s="3"/>
      <c r="O1323"/>
      <c r="P1323"/>
      <c r="Q1323"/>
      <c r="R1323"/>
      <c r="S1323"/>
      <c r="T1323"/>
      <c r="U1323" s="1"/>
      <c r="V1323"/>
      <c r="W1323" s="1"/>
      <c r="X1323"/>
      <c r="Y1323"/>
      <c r="Z1323" s="1"/>
      <c r="AA1323" s="1"/>
      <c r="AB1323" s="1"/>
      <c r="AC1323" s="1"/>
      <c r="AD1323"/>
    </row>
    <row r="1324" spans="1:30" x14ac:dyDescent="0.25">
      <c r="A1324" s="1"/>
      <c r="B1324" s="1"/>
      <c r="C1324" s="1"/>
      <c r="D1324"/>
      <c r="E1324" s="1"/>
      <c r="F1324" s="1"/>
      <c r="G1324"/>
      <c r="H1324"/>
      <c r="I1324" s="1"/>
      <c r="J1324"/>
      <c r="K1324"/>
      <c r="L1324"/>
      <c r="M1324" s="2"/>
      <c r="N1324" s="3"/>
      <c r="O1324"/>
      <c r="P1324"/>
      <c r="Q1324"/>
      <c r="R1324"/>
      <c r="S1324"/>
      <c r="T1324"/>
      <c r="U1324" s="1"/>
      <c r="V1324"/>
      <c r="W1324" s="1"/>
      <c r="X1324"/>
      <c r="Y1324"/>
      <c r="Z1324" s="1"/>
      <c r="AA1324" s="1"/>
      <c r="AB1324" s="1"/>
      <c r="AC1324" s="1"/>
      <c r="AD1324"/>
    </row>
    <row r="1325" spans="1:30" x14ac:dyDescent="0.25">
      <c r="A1325" s="1"/>
      <c r="B1325" s="1"/>
      <c r="C1325" s="1"/>
      <c r="D1325"/>
      <c r="E1325" s="1"/>
      <c r="F1325" s="1"/>
      <c r="G1325"/>
      <c r="H1325"/>
      <c r="I1325" s="1"/>
      <c r="J1325"/>
      <c r="K1325"/>
      <c r="L1325"/>
      <c r="M1325" s="2"/>
      <c r="N1325" s="3"/>
      <c r="O1325"/>
      <c r="P1325"/>
      <c r="Q1325"/>
      <c r="R1325"/>
      <c r="S1325"/>
      <c r="T1325"/>
      <c r="U1325" s="1"/>
      <c r="V1325"/>
      <c r="W1325" s="1"/>
      <c r="X1325"/>
      <c r="Y1325"/>
      <c r="Z1325" s="1"/>
      <c r="AA1325" s="1"/>
      <c r="AB1325" s="1"/>
      <c r="AC1325" s="1"/>
      <c r="AD1325"/>
    </row>
    <row r="1326" spans="1:30" x14ac:dyDescent="0.25">
      <c r="A1326" s="1"/>
      <c r="B1326" s="1"/>
      <c r="C1326" s="1"/>
      <c r="D1326"/>
      <c r="E1326" s="1"/>
      <c r="F1326" s="1"/>
      <c r="G1326"/>
      <c r="H1326"/>
      <c r="I1326" s="1"/>
      <c r="J1326"/>
      <c r="K1326"/>
      <c r="L1326"/>
      <c r="M1326" s="2"/>
      <c r="N1326" s="3"/>
      <c r="O1326"/>
      <c r="P1326"/>
      <c r="Q1326"/>
      <c r="R1326"/>
      <c r="S1326"/>
      <c r="T1326"/>
      <c r="U1326" s="1"/>
      <c r="V1326"/>
      <c r="W1326" s="1"/>
      <c r="X1326"/>
      <c r="Y1326"/>
      <c r="Z1326" s="1"/>
      <c r="AA1326" s="1"/>
      <c r="AB1326" s="1"/>
      <c r="AC1326" s="1"/>
      <c r="AD1326"/>
    </row>
    <row r="1327" spans="1:30" x14ac:dyDescent="0.25">
      <c r="A1327" s="1"/>
      <c r="B1327" s="1"/>
      <c r="C1327" s="1"/>
      <c r="D1327"/>
      <c r="E1327" s="1"/>
      <c r="F1327" s="1"/>
      <c r="G1327"/>
      <c r="H1327"/>
      <c r="I1327" s="1"/>
      <c r="J1327"/>
      <c r="K1327"/>
      <c r="L1327"/>
      <c r="M1327" s="2"/>
      <c r="N1327" s="3"/>
      <c r="O1327"/>
      <c r="P1327"/>
      <c r="Q1327"/>
      <c r="R1327"/>
      <c r="S1327"/>
      <c r="T1327"/>
      <c r="U1327" s="1"/>
      <c r="V1327"/>
      <c r="W1327" s="1"/>
      <c r="X1327"/>
      <c r="Y1327"/>
      <c r="Z1327" s="1"/>
      <c r="AA1327" s="1"/>
      <c r="AB1327" s="1"/>
      <c r="AC1327" s="1"/>
      <c r="AD1327"/>
    </row>
    <row r="1328" spans="1:30" x14ac:dyDescent="0.25">
      <c r="A1328" s="1"/>
      <c r="B1328" s="1"/>
      <c r="C1328" s="1"/>
      <c r="D1328"/>
      <c r="E1328" s="1"/>
      <c r="F1328" s="1"/>
      <c r="G1328"/>
      <c r="H1328"/>
      <c r="I1328" s="1"/>
      <c r="J1328"/>
      <c r="K1328"/>
      <c r="L1328"/>
      <c r="M1328" s="2"/>
      <c r="N1328" s="3"/>
      <c r="O1328"/>
      <c r="P1328"/>
      <c r="Q1328"/>
      <c r="R1328"/>
      <c r="S1328"/>
      <c r="T1328"/>
      <c r="U1328" s="1"/>
      <c r="V1328"/>
      <c r="W1328" s="1"/>
      <c r="X1328"/>
      <c r="Y1328"/>
      <c r="Z1328" s="1"/>
      <c r="AA1328" s="1"/>
      <c r="AB1328" s="1"/>
      <c r="AC1328" s="1"/>
      <c r="AD1328"/>
    </row>
    <row r="1329" spans="1:30" x14ac:dyDescent="0.25">
      <c r="A1329" s="1"/>
      <c r="B1329" s="1"/>
      <c r="C1329" s="1"/>
      <c r="D1329"/>
      <c r="E1329" s="1"/>
      <c r="F1329" s="1"/>
      <c r="G1329"/>
      <c r="H1329"/>
      <c r="I1329" s="1"/>
      <c r="J1329"/>
      <c r="K1329"/>
      <c r="L1329"/>
      <c r="M1329" s="2"/>
      <c r="N1329" s="3"/>
      <c r="O1329"/>
      <c r="P1329"/>
      <c r="Q1329"/>
      <c r="R1329"/>
      <c r="S1329"/>
      <c r="T1329"/>
      <c r="U1329" s="1"/>
      <c r="V1329"/>
      <c r="W1329" s="1"/>
      <c r="X1329"/>
      <c r="Y1329"/>
      <c r="Z1329" s="1"/>
      <c r="AA1329" s="1"/>
      <c r="AB1329" s="1"/>
      <c r="AC1329" s="1"/>
      <c r="AD1329"/>
    </row>
    <row r="1330" spans="1:30" x14ac:dyDescent="0.25">
      <c r="A1330" s="1"/>
      <c r="B1330" s="1"/>
      <c r="C1330" s="1"/>
      <c r="D1330"/>
      <c r="E1330" s="1"/>
      <c r="F1330" s="1"/>
      <c r="G1330"/>
      <c r="H1330"/>
      <c r="I1330" s="1"/>
      <c r="J1330"/>
      <c r="K1330"/>
      <c r="L1330"/>
      <c r="M1330" s="2"/>
      <c r="N1330" s="3"/>
      <c r="O1330"/>
      <c r="P1330"/>
      <c r="Q1330"/>
      <c r="R1330"/>
      <c r="S1330"/>
      <c r="T1330"/>
      <c r="U1330" s="1"/>
      <c r="V1330"/>
      <c r="W1330" s="1"/>
      <c r="X1330"/>
      <c r="Y1330"/>
      <c r="Z1330" s="1"/>
      <c r="AA1330" s="1"/>
      <c r="AB1330" s="1"/>
      <c r="AC1330" s="1"/>
      <c r="AD1330"/>
    </row>
    <row r="1331" spans="1:30" x14ac:dyDescent="0.25">
      <c r="A1331" s="1"/>
      <c r="B1331" s="1"/>
      <c r="C1331" s="1"/>
      <c r="D1331"/>
      <c r="E1331" s="1"/>
      <c r="F1331" s="1"/>
      <c r="G1331"/>
      <c r="H1331"/>
      <c r="I1331" s="1"/>
      <c r="J1331"/>
      <c r="K1331"/>
      <c r="L1331"/>
      <c r="M1331" s="2"/>
      <c r="N1331" s="3"/>
      <c r="O1331"/>
      <c r="P1331"/>
      <c r="Q1331"/>
      <c r="R1331"/>
      <c r="S1331"/>
      <c r="T1331"/>
      <c r="U1331" s="1"/>
      <c r="V1331"/>
      <c r="W1331" s="1"/>
      <c r="X1331"/>
      <c r="Y1331"/>
      <c r="Z1331" s="1"/>
      <c r="AA1331" s="1"/>
      <c r="AB1331" s="1"/>
      <c r="AC1331" s="1"/>
      <c r="AD1331"/>
    </row>
    <row r="1332" spans="1:30" x14ac:dyDescent="0.25">
      <c r="A1332" s="1"/>
      <c r="B1332" s="1"/>
      <c r="C1332" s="1"/>
      <c r="D1332"/>
      <c r="E1332" s="1"/>
      <c r="F1332" s="1"/>
      <c r="G1332"/>
      <c r="H1332"/>
      <c r="I1332" s="1"/>
      <c r="J1332"/>
      <c r="K1332"/>
      <c r="L1332"/>
      <c r="M1332" s="2"/>
      <c r="N1332" s="3"/>
      <c r="O1332"/>
      <c r="P1332"/>
      <c r="Q1332"/>
      <c r="R1332"/>
      <c r="S1332"/>
      <c r="T1332"/>
      <c r="U1332" s="1"/>
      <c r="V1332"/>
      <c r="W1332" s="1"/>
      <c r="X1332"/>
      <c r="Y1332"/>
      <c r="Z1332" s="1"/>
      <c r="AA1332" s="1"/>
      <c r="AB1332" s="1"/>
      <c r="AC1332" s="1"/>
      <c r="AD1332"/>
    </row>
    <row r="1333" spans="1:30" x14ac:dyDescent="0.25">
      <c r="A1333" s="1"/>
      <c r="B1333" s="1"/>
      <c r="C1333" s="1"/>
      <c r="D1333"/>
      <c r="E1333" s="1"/>
      <c r="F1333" s="1"/>
      <c r="G1333"/>
      <c r="H1333"/>
      <c r="I1333" s="1"/>
      <c r="J1333"/>
      <c r="K1333"/>
      <c r="L1333"/>
      <c r="M1333" s="2"/>
      <c r="N1333" s="3"/>
      <c r="O1333"/>
      <c r="P1333"/>
      <c r="Q1333"/>
      <c r="R1333"/>
      <c r="S1333"/>
      <c r="T1333"/>
      <c r="U1333" s="1"/>
      <c r="V1333"/>
      <c r="W1333" s="1"/>
      <c r="X1333"/>
      <c r="Y1333"/>
      <c r="Z1333" s="1"/>
      <c r="AA1333" s="1"/>
      <c r="AB1333" s="1"/>
      <c r="AC1333" s="1"/>
      <c r="AD1333"/>
    </row>
    <row r="1334" spans="1:30" x14ac:dyDescent="0.25">
      <c r="A1334" s="1"/>
      <c r="B1334" s="1"/>
      <c r="C1334" s="1"/>
      <c r="D1334"/>
      <c r="E1334" s="1"/>
      <c r="F1334" s="1"/>
      <c r="G1334"/>
      <c r="H1334"/>
      <c r="I1334" s="1"/>
      <c r="J1334"/>
      <c r="K1334"/>
      <c r="L1334"/>
      <c r="M1334" s="2"/>
      <c r="N1334" s="3"/>
      <c r="O1334"/>
      <c r="P1334"/>
      <c r="Q1334"/>
      <c r="R1334"/>
      <c r="S1334"/>
      <c r="T1334"/>
      <c r="U1334" s="1"/>
      <c r="V1334"/>
      <c r="W1334" s="1"/>
      <c r="X1334"/>
      <c r="Y1334"/>
      <c r="Z1334" s="1"/>
      <c r="AA1334" s="1"/>
      <c r="AB1334" s="1"/>
      <c r="AC1334" s="1"/>
      <c r="AD1334"/>
    </row>
    <row r="1335" spans="1:30" x14ac:dyDescent="0.25">
      <c r="A1335" s="1"/>
      <c r="B1335" s="1"/>
      <c r="C1335" s="1"/>
      <c r="D1335"/>
      <c r="E1335" s="1"/>
      <c r="F1335" s="1"/>
      <c r="G1335"/>
      <c r="H1335"/>
      <c r="I1335" s="1"/>
      <c r="J1335"/>
      <c r="K1335"/>
      <c r="L1335"/>
      <c r="M1335" s="2"/>
      <c r="N1335" s="3"/>
      <c r="O1335"/>
      <c r="P1335"/>
      <c r="Q1335"/>
      <c r="R1335"/>
      <c r="S1335"/>
      <c r="T1335"/>
      <c r="U1335" s="1"/>
      <c r="V1335"/>
      <c r="W1335" s="1"/>
      <c r="X1335"/>
      <c r="Y1335"/>
      <c r="Z1335" s="1"/>
      <c r="AA1335" s="1"/>
      <c r="AB1335" s="1"/>
      <c r="AC1335" s="1"/>
      <c r="AD1335"/>
    </row>
    <row r="1336" spans="1:30" x14ac:dyDescent="0.25">
      <c r="A1336" s="1"/>
      <c r="B1336" s="1"/>
      <c r="C1336" s="1"/>
      <c r="D1336"/>
      <c r="E1336" s="1"/>
      <c r="F1336" s="1"/>
      <c r="G1336"/>
      <c r="H1336"/>
      <c r="I1336" s="1"/>
      <c r="J1336"/>
      <c r="K1336"/>
      <c r="L1336"/>
      <c r="M1336" s="2"/>
      <c r="N1336" s="3"/>
      <c r="O1336"/>
      <c r="P1336"/>
      <c r="Q1336"/>
      <c r="R1336"/>
      <c r="S1336"/>
      <c r="T1336"/>
      <c r="U1336" s="1"/>
      <c r="V1336"/>
      <c r="W1336" s="1"/>
      <c r="X1336"/>
      <c r="Y1336"/>
      <c r="Z1336" s="1"/>
      <c r="AA1336" s="1"/>
      <c r="AB1336" s="1"/>
      <c r="AC1336" s="1"/>
      <c r="AD1336"/>
    </row>
    <row r="1337" spans="1:30" x14ac:dyDescent="0.25">
      <c r="A1337" s="1"/>
      <c r="B1337" s="1"/>
      <c r="C1337" s="1"/>
      <c r="D1337"/>
      <c r="E1337" s="1"/>
      <c r="F1337" s="1"/>
      <c r="G1337"/>
      <c r="H1337"/>
      <c r="I1337" s="1"/>
      <c r="J1337"/>
      <c r="K1337"/>
      <c r="L1337"/>
      <c r="M1337" s="2"/>
      <c r="N1337" s="3"/>
      <c r="O1337"/>
      <c r="P1337"/>
      <c r="Q1337"/>
      <c r="R1337"/>
      <c r="S1337"/>
      <c r="T1337"/>
      <c r="U1337" s="1"/>
      <c r="V1337"/>
      <c r="W1337" s="1"/>
      <c r="X1337"/>
      <c r="Y1337"/>
      <c r="Z1337" s="1"/>
      <c r="AA1337" s="1"/>
      <c r="AB1337" s="1"/>
      <c r="AC1337" s="1"/>
      <c r="AD1337"/>
    </row>
    <row r="1338" spans="1:30" x14ac:dyDescent="0.25">
      <c r="A1338" s="1"/>
      <c r="B1338" s="1"/>
      <c r="C1338" s="1"/>
      <c r="D1338"/>
      <c r="E1338" s="1"/>
      <c r="F1338" s="1"/>
      <c r="G1338"/>
      <c r="H1338"/>
      <c r="I1338" s="1"/>
      <c r="J1338"/>
      <c r="K1338"/>
      <c r="L1338"/>
      <c r="M1338" s="2"/>
      <c r="N1338" s="3"/>
      <c r="O1338"/>
      <c r="P1338"/>
      <c r="Q1338"/>
      <c r="R1338"/>
      <c r="S1338"/>
      <c r="T1338"/>
      <c r="U1338" s="1"/>
      <c r="V1338"/>
      <c r="W1338" s="1"/>
      <c r="X1338"/>
      <c r="Y1338"/>
      <c r="Z1338" s="1"/>
      <c r="AA1338" s="1"/>
      <c r="AB1338" s="1"/>
      <c r="AC1338" s="1"/>
      <c r="AD1338"/>
    </row>
    <row r="1339" spans="1:30" x14ac:dyDescent="0.25">
      <c r="A1339" s="1"/>
      <c r="B1339" s="1"/>
      <c r="C1339" s="1"/>
      <c r="D1339"/>
      <c r="E1339" s="1"/>
      <c r="F1339" s="1"/>
      <c r="G1339"/>
      <c r="H1339"/>
      <c r="I1339" s="1"/>
      <c r="J1339"/>
      <c r="K1339"/>
      <c r="L1339"/>
      <c r="M1339" s="2"/>
      <c r="N1339" s="3"/>
      <c r="O1339"/>
      <c r="P1339"/>
      <c r="Q1339"/>
      <c r="R1339"/>
      <c r="S1339"/>
      <c r="T1339"/>
      <c r="U1339" s="1"/>
      <c r="V1339"/>
      <c r="W1339" s="1"/>
      <c r="X1339"/>
      <c r="Y1339"/>
      <c r="Z1339" s="1"/>
      <c r="AA1339" s="1"/>
      <c r="AB1339" s="1"/>
      <c r="AC1339" s="1"/>
      <c r="AD1339"/>
    </row>
    <row r="1340" spans="1:30" x14ac:dyDescent="0.25">
      <c r="A1340" s="1"/>
      <c r="B1340" s="1"/>
      <c r="C1340" s="1"/>
      <c r="D1340"/>
      <c r="E1340" s="1"/>
      <c r="F1340" s="1"/>
      <c r="G1340"/>
      <c r="H1340"/>
      <c r="I1340" s="1"/>
      <c r="J1340"/>
      <c r="K1340"/>
      <c r="L1340"/>
      <c r="M1340" s="2"/>
      <c r="N1340" s="3"/>
      <c r="O1340"/>
      <c r="P1340"/>
      <c r="Q1340"/>
      <c r="R1340"/>
      <c r="S1340"/>
      <c r="T1340"/>
      <c r="U1340" s="1"/>
      <c r="V1340"/>
      <c r="W1340" s="1"/>
      <c r="X1340"/>
      <c r="Y1340"/>
      <c r="Z1340" s="1"/>
      <c r="AA1340" s="1"/>
      <c r="AB1340" s="1"/>
      <c r="AC1340" s="1"/>
      <c r="AD1340"/>
    </row>
    <row r="1341" spans="1:30" x14ac:dyDescent="0.25">
      <c r="A1341" s="1"/>
      <c r="B1341" s="1"/>
      <c r="C1341" s="1"/>
      <c r="D1341"/>
      <c r="E1341" s="1"/>
      <c r="F1341" s="1"/>
      <c r="G1341"/>
      <c r="H1341"/>
      <c r="I1341" s="1"/>
      <c r="J1341"/>
      <c r="K1341"/>
      <c r="L1341"/>
      <c r="M1341" s="2"/>
      <c r="N1341" s="3"/>
      <c r="O1341"/>
      <c r="P1341"/>
      <c r="Q1341"/>
      <c r="R1341"/>
      <c r="S1341"/>
      <c r="T1341"/>
      <c r="U1341" s="1"/>
      <c r="V1341"/>
      <c r="W1341" s="1"/>
      <c r="X1341"/>
      <c r="Y1341"/>
      <c r="Z1341" s="1"/>
      <c r="AA1341" s="1"/>
      <c r="AB1341" s="1"/>
      <c r="AC1341" s="1"/>
      <c r="AD1341"/>
    </row>
    <row r="1342" spans="1:30" x14ac:dyDescent="0.25">
      <c r="A1342" s="1"/>
      <c r="B1342" s="1"/>
      <c r="C1342" s="1"/>
      <c r="D1342"/>
      <c r="E1342" s="1"/>
      <c r="F1342" s="1"/>
      <c r="G1342"/>
      <c r="H1342"/>
      <c r="I1342" s="1"/>
      <c r="J1342"/>
      <c r="K1342"/>
      <c r="L1342"/>
      <c r="M1342" s="2"/>
      <c r="N1342" s="3"/>
      <c r="O1342"/>
      <c r="P1342"/>
      <c r="Q1342"/>
      <c r="R1342"/>
      <c r="S1342"/>
      <c r="T1342"/>
      <c r="U1342" s="1"/>
      <c r="V1342"/>
      <c r="W1342" s="1"/>
      <c r="X1342"/>
      <c r="Y1342"/>
      <c r="Z1342" s="1"/>
      <c r="AA1342" s="1"/>
      <c r="AB1342" s="1"/>
      <c r="AC1342" s="1"/>
      <c r="AD1342"/>
    </row>
    <row r="1343" spans="1:30" x14ac:dyDescent="0.25">
      <c r="A1343" s="1"/>
      <c r="B1343" s="1"/>
      <c r="C1343" s="1"/>
      <c r="D1343"/>
      <c r="E1343" s="1"/>
      <c r="F1343" s="1"/>
      <c r="G1343"/>
      <c r="H1343"/>
      <c r="I1343" s="1"/>
      <c r="J1343"/>
      <c r="K1343"/>
      <c r="L1343"/>
      <c r="M1343" s="2"/>
      <c r="N1343" s="3"/>
      <c r="O1343"/>
      <c r="P1343"/>
      <c r="Q1343"/>
      <c r="R1343"/>
      <c r="S1343"/>
      <c r="T1343"/>
      <c r="U1343" s="1"/>
      <c r="V1343"/>
      <c r="W1343" s="1"/>
      <c r="X1343"/>
      <c r="Y1343"/>
      <c r="Z1343" s="1"/>
      <c r="AA1343" s="1"/>
      <c r="AB1343" s="1"/>
      <c r="AC1343" s="1"/>
      <c r="AD1343"/>
    </row>
    <row r="1344" spans="1:30" x14ac:dyDescent="0.25">
      <c r="A1344" s="1"/>
      <c r="B1344" s="1"/>
      <c r="C1344" s="1"/>
      <c r="D1344"/>
      <c r="E1344" s="1"/>
      <c r="F1344" s="1"/>
      <c r="G1344"/>
      <c r="H1344"/>
      <c r="I1344" s="1"/>
      <c r="J1344"/>
      <c r="K1344"/>
      <c r="L1344"/>
      <c r="M1344" s="2"/>
      <c r="N1344" s="3"/>
      <c r="O1344"/>
      <c r="P1344"/>
      <c r="Q1344"/>
      <c r="R1344"/>
      <c r="S1344"/>
      <c r="T1344"/>
      <c r="U1344" s="1"/>
      <c r="V1344"/>
      <c r="W1344" s="1"/>
      <c r="X1344"/>
      <c r="Y1344"/>
      <c r="Z1344" s="1"/>
      <c r="AA1344" s="1"/>
      <c r="AB1344" s="1"/>
      <c r="AC1344" s="1"/>
      <c r="AD1344"/>
    </row>
    <row r="1345" spans="1:30" x14ac:dyDescent="0.25">
      <c r="A1345" s="1"/>
      <c r="B1345" s="1"/>
      <c r="C1345" s="1"/>
      <c r="D1345"/>
      <c r="E1345" s="1"/>
      <c r="F1345" s="1"/>
      <c r="G1345"/>
      <c r="H1345"/>
      <c r="I1345" s="1"/>
      <c r="J1345"/>
      <c r="K1345"/>
      <c r="L1345"/>
      <c r="M1345" s="2"/>
      <c r="N1345" s="3"/>
      <c r="O1345"/>
      <c r="P1345"/>
      <c r="Q1345"/>
      <c r="R1345"/>
      <c r="S1345"/>
      <c r="T1345"/>
      <c r="U1345" s="1"/>
      <c r="V1345"/>
      <c r="W1345" s="1"/>
      <c r="X1345"/>
      <c r="Y1345"/>
      <c r="Z1345" s="1"/>
      <c r="AA1345" s="1"/>
      <c r="AB1345" s="1"/>
      <c r="AC1345" s="1"/>
      <c r="AD1345"/>
    </row>
    <row r="1346" spans="1:30" x14ac:dyDescent="0.25">
      <c r="A1346" s="1"/>
      <c r="B1346" s="1"/>
      <c r="C1346" s="1"/>
      <c r="D1346"/>
      <c r="E1346" s="1"/>
      <c r="F1346" s="1"/>
      <c r="G1346"/>
      <c r="H1346"/>
      <c r="I1346" s="1"/>
      <c r="J1346"/>
      <c r="K1346"/>
      <c r="L1346"/>
      <c r="M1346" s="2"/>
      <c r="N1346" s="3"/>
      <c r="O1346"/>
      <c r="P1346"/>
      <c r="Q1346"/>
      <c r="R1346"/>
      <c r="S1346"/>
      <c r="T1346"/>
      <c r="U1346" s="1"/>
      <c r="V1346"/>
      <c r="W1346" s="1"/>
      <c r="X1346"/>
      <c r="Y1346"/>
      <c r="Z1346" s="1"/>
      <c r="AA1346" s="1"/>
      <c r="AB1346" s="1"/>
      <c r="AC1346" s="1"/>
      <c r="AD1346"/>
    </row>
    <row r="1347" spans="1:30" x14ac:dyDescent="0.25">
      <c r="A1347" s="1"/>
      <c r="B1347" s="1"/>
      <c r="C1347" s="1"/>
      <c r="D1347"/>
      <c r="E1347" s="1"/>
      <c r="F1347" s="1"/>
      <c r="G1347"/>
      <c r="H1347"/>
      <c r="I1347" s="1"/>
      <c r="J1347"/>
      <c r="K1347"/>
      <c r="L1347"/>
      <c r="M1347" s="2"/>
      <c r="N1347" s="3"/>
      <c r="O1347"/>
      <c r="P1347"/>
      <c r="Q1347"/>
      <c r="R1347"/>
      <c r="S1347"/>
      <c r="T1347"/>
      <c r="U1347" s="1"/>
      <c r="V1347"/>
      <c r="W1347" s="1"/>
      <c r="X1347"/>
      <c r="Y1347"/>
      <c r="Z1347" s="1"/>
      <c r="AA1347" s="1"/>
      <c r="AB1347" s="1"/>
      <c r="AC1347" s="1"/>
      <c r="AD1347"/>
    </row>
    <row r="1348" spans="1:30" x14ac:dyDescent="0.25">
      <c r="A1348" s="1"/>
      <c r="B1348" s="1"/>
      <c r="C1348" s="1"/>
      <c r="D1348"/>
      <c r="E1348" s="1"/>
      <c r="F1348" s="1"/>
      <c r="G1348"/>
      <c r="H1348"/>
      <c r="I1348" s="1"/>
      <c r="J1348"/>
      <c r="K1348"/>
      <c r="L1348"/>
      <c r="M1348" s="2"/>
      <c r="N1348" s="3"/>
      <c r="O1348"/>
      <c r="P1348"/>
      <c r="Q1348"/>
      <c r="R1348"/>
      <c r="S1348"/>
      <c r="T1348"/>
      <c r="U1348" s="1"/>
      <c r="V1348"/>
      <c r="W1348" s="1"/>
      <c r="X1348"/>
      <c r="Y1348"/>
      <c r="Z1348" s="1"/>
      <c r="AA1348" s="1"/>
      <c r="AB1348" s="1"/>
      <c r="AC1348" s="1"/>
      <c r="AD1348"/>
    </row>
    <row r="1349" spans="1:30" x14ac:dyDescent="0.25">
      <c r="A1349" s="1"/>
      <c r="B1349" s="1"/>
      <c r="C1349" s="1"/>
      <c r="D1349"/>
      <c r="E1349" s="1"/>
      <c r="F1349" s="1"/>
      <c r="G1349"/>
      <c r="H1349"/>
      <c r="I1349" s="1"/>
      <c r="J1349"/>
      <c r="K1349"/>
      <c r="L1349"/>
      <c r="M1349" s="2"/>
      <c r="N1349" s="3"/>
      <c r="O1349"/>
      <c r="P1349"/>
      <c r="Q1349"/>
      <c r="R1349"/>
      <c r="S1349"/>
      <c r="T1349"/>
      <c r="U1349" s="1"/>
      <c r="V1349"/>
      <c r="W1349" s="1"/>
      <c r="X1349"/>
      <c r="Y1349"/>
      <c r="Z1349" s="1"/>
      <c r="AA1349" s="1"/>
      <c r="AB1349" s="1"/>
      <c r="AC1349" s="1"/>
      <c r="AD1349"/>
    </row>
    <row r="1350" spans="1:30" x14ac:dyDescent="0.25">
      <c r="A1350" s="1"/>
      <c r="B1350" s="1"/>
      <c r="C1350" s="1"/>
      <c r="D1350"/>
      <c r="E1350" s="1"/>
      <c r="F1350" s="1"/>
      <c r="G1350"/>
      <c r="H1350"/>
      <c r="I1350" s="1"/>
      <c r="J1350"/>
      <c r="K1350"/>
      <c r="L1350"/>
      <c r="M1350" s="2"/>
      <c r="N1350" s="3"/>
      <c r="O1350"/>
      <c r="P1350"/>
      <c r="Q1350"/>
      <c r="R1350"/>
      <c r="S1350"/>
      <c r="T1350"/>
      <c r="U1350" s="1"/>
      <c r="V1350"/>
      <c r="W1350" s="1"/>
      <c r="X1350"/>
      <c r="Y1350"/>
      <c r="Z1350" s="1"/>
      <c r="AA1350" s="1"/>
      <c r="AB1350" s="1"/>
      <c r="AC1350" s="1"/>
      <c r="AD1350"/>
    </row>
    <row r="1351" spans="1:30" x14ac:dyDescent="0.25">
      <c r="A1351" s="1"/>
      <c r="B1351" s="1"/>
      <c r="C1351" s="1"/>
      <c r="D1351"/>
      <c r="E1351" s="1"/>
      <c r="F1351" s="1"/>
      <c r="G1351"/>
      <c r="H1351"/>
      <c r="I1351" s="1"/>
      <c r="J1351"/>
      <c r="K1351"/>
      <c r="L1351"/>
      <c r="M1351" s="2"/>
      <c r="N1351" s="3"/>
      <c r="O1351"/>
      <c r="P1351"/>
      <c r="Q1351"/>
      <c r="R1351"/>
      <c r="S1351"/>
      <c r="T1351"/>
      <c r="U1351" s="1"/>
      <c r="V1351"/>
      <c r="W1351" s="1"/>
      <c r="X1351"/>
      <c r="Y1351"/>
      <c r="Z1351" s="1"/>
      <c r="AA1351" s="1"/>
      <c r="AB1351" s="1"/>
      <c r="AC1351" s="1"/>
      <c r="AD1351"/>
    </row>
    <row r="1352" spans="1:30" x14ac:dyDescent="0.25">
      <c r="A1352" s="1"/>
      <c r="B1352" s="1"/>
      <c r="C1352" s="1"/>
      <c r="D1352"/>
      <c r="E1352" s="1"/>
      <c r="F1352" s="1"/>
      <c r="G1352"/>
      <c r="H1352"/>
      <c r="I1352" s="1"/>
      <c r="J1352"/>
      <c r="K1352"/>
      <c r="L1352"/>
      <c r="M1352" s="2"/>
      <c r="N1352" s="3"/>
      <c r="O1352"/>
      <c r="P1352"/>
      <c r="Q1352"/>
      <c r="R1352"/>
      <c r="S1352"/>
      <c r="T1352"/>
      <c r="U1352" s="1"/>
      <c r="V1352"/>
      <c r="W1352" s="1"/>
      <c r="X1352"/>
      <c r="Y1352"/>
      <c r="Z1352" s="1"/>
      <c r="AA1352" s="1"/>
      <c r="AB1352" s="1"/>
      <c r="AC1352" s="1"/>
      <c r="AD1352"/>
    </row>
    <row r="1353" spans="1:30" x14ac:dyDescent="0.25">
      <c r="A1353" s="1"/>
      <c r="B1353" s="1"/>
      <c r="C1353" s="1"/>
      <c r="D1353"/>
      <c r="E1353" s="1"/>
      <c r="F1353" s="1"/>
      <c r="G1353"/>
      <c r="H1353"/>
      <c r="I1353" s="1"/>
      <c r="J1353"/>
      <c r="K1353"/>
      <c r="L1353"/>
      <c r="M1353" s="2"/>
      <c r="N1353" s="3"/>
      <c r="O1353"/>
      <c r="P1353"/>
      <c r="Q1353"/>
      <c r="R1353"/>
      <c r="S1353"/>
      <c r="T1353"/>
      <c r="U1353" s="1"/>
      <c r="V1353"/>
      <c r="W1353" s="1"/>
      <c r="X1353"/>
      <c r="Y1353"/>
      <c r="Z1353" s="1"/>
      <c r="AA1353" s="1"/>
      <c r="AB1353" s="1"/>
      <c r="AC1353" s="1"/>
      <c r="AD1353"/>
    </row>
    <row r="1354" spans="1:30" x14ac:dyDescent="0.25">
      <c r="A1354" s="1"/>
      <c r="B1354" s="1"/>
      <c r="C1354" s="1"/>
      <c r="D1354"/>
      <c r="E1354" s="1"/>
      <c r="F1354" s="1"/>
      <c r="G1354"/>
      <c r="H1354"/>
      <c r="I1354" s="1"/>
      <c r="J1354"/>
      <c r="K1354"/>
      <c r="L1354"/>
      <c r="M1354" s="2"/>
      <c r="N1354" s="3"/>
      <c r="O1354"/>
      <c r="P1354"/>
      <c r="Q1354"/>
      <c r="R1354"/>
      <c r="S1354"/>
      <c r="T1354"/>
      <c r="U1354" s="1"/>
      <c r="V1354"/>
      <c r="W1354" s="1"/>
      <c r="X1354"/>
      <c r="Y1354"/>
      <c r="Z1354" s="1"/>
      <c r="AA1354" s="1"/>
      <c r="AB1354" s="1"/>
      <c r="AC1354" s="1"/>
      <c r="AD1354"/>
    </row>
    <row r="1355" spans="1:30" x14ac:dyDescent="0.25">
      <c r="A1355" s="1"/>
      <c r="B1355" s="1"/>
      <c r="C1355" s="1"/>
      <c r="D1355"/>
      <c r="E1355" s="1"/>
      <c r="F1355" s="1"/>
      <c r="G1355"/>
      <c r="H1355"/>
      <c r="I1355" s="1"/>
      <c r="J1355"/>
      <c r="K1355"/>
      <c r="L1355"/>
      <c r="M1355" s="2"/>
      <c r="N1355" s="3"/>
      <c r="O1355"/>
      <c r="P1355"/>
      <c r="Q1355"/>
      <c r="R1355"/>
      <c r="S1355"/>
      <c r="T1355"/>
      <c r="U1355" s="1"/>
      <c r="V1355"/>
      <c r="W1355" s="1"/>
      <c r="X1355"/>
      <c r="Y1355"/>
      <c r="Z1355" s="1"/>
      <c r="AA1355" s="1"/>
      <c r="AB1355" s="1"/>
      <c r="AC1355" s="1"/>
      <c r="AD1355"/>
    </row>
    <row r="1356" spans="1:30" x14ac:dyDescent="0.25">
      <c r="A1356" s="1"/>
      <c r="B1356" s="1"/>
      <c r="C1356" s="1"/>
      <c r="D1356"/>
      <c r="E1356" s="1"/>
      <c r="F1356" s="1"/>
      <c r="G1356"/>
      <c r="H1356"/>
      <c r="I1356" s="1"/>
      <c r="J1356"/>
      <c r="K1356"/>
      <c r="L1356"/>
      <c r="M1356" s="2"/>
      <c r="N1356" s="3"/>
      <c r="O1356"/>
      <c r="P1356"/>
      <c r="Q1356"/>
      <c r="R1356"/>
      <c r="S1356"/>
      <c r="T1356"/>
      <c r="U1356" s="1"/>
      <c r="V1356"/>
      <c r="W1356" s="1"/>
      <c r="X1356"/>
      <c r="Y1356"/>
      <c r="Z1356" s="1"/>
      <c r="AA1356" s="1"/>
      <c r="AB1356" s="1"/>
      <c r="AC1356" s="1"/>
      <c r="AD1356"/>
    </row>
    <row r="1357" spans="1:30" x14ac:dyDescent="0.25">
      <c r="A1357" s="1"/>
      <c r="B1357" s="1"/>
      <c r="C1357" s="1"/>
      <c r="D1357"/>
      <c r="E1357" s="1"/>
      <c r="F1357" s="1"/>
      <c r="G1357"/>
      <c r="H1357"/>
      <c r="I1357" s="1"/>
      <c r="J1357"/>
      <c r="K1357"/>
      <c r="L1357"/>
      <c r="M1357" s="2"/>
      <c r="N1357" s="3"/>
      <c r="O1357"/>
      <c r="P1357"/>
      <c r="Q1357"/>
      <c r="R1357"/>
      <c r="S1357"/>
      <c r="T1357"/>
      <c r="U1357" s="1"/>
      <c r="V1357"/>
      <c r="W1357" s="1"/>
      <c r="X1357"/>
      <c r="Y1357"/>
      <c r="Z1357" s="1"/>
      <c r="AA1357" s="1"/>
      <c r="AB1357" s="1"/>
      <c r="AC1357" s="1"/>
      <c r="AD1357"/>
    </row>
    <row r="1358" spans="1:30" x14ac:dyDescent="0.25">
      <c r="A1358" s="1"/>
      <c r="B1358" s="1"/>
      <c r="C1358" s="1"/>
      <c r="D1358"/>
      <c r="E1358" s="1"/>
      <c r="F1358" s="1"/>
      <c r="G1358"/>
      <c r="H1358"/>
      <c r="I1358" s="1"/>
      <c r="J1358"/>
      <c r="K1358"/>
      <c r="L1358"/>
      <c r="M1358" s="2"/>
      <c r="N1358" s="3"/>
      <c r="O1358"/>
      <c r="P1358"/>
      <c r="Q1358"/>
      <c r="R1358"/>
      <c r="S1358"/>
      <c r="T1358"/>
      <c r="U1358" s="1"/>
      <c r="V1358"/>
      <c r="W1358" s="1"/>
      <c r="X1358"/>
      <c r="Y1358"/>
      <c r="Z1358" s="1"/>
      <c r="AA1358" s="1"/>
      <c r="AB1358" s="1"/>
      <c r="AC1358" s="1"/>
      <c r="AD1358"/>
    </row>
    <row r="1359" spans="1:30" x14ac:dyDescent="0.25">
      <c r="A1359" s="1"/>
      <c r="B1359" s="1"/>
      <c r="C1359" s="1"/>
      <c r="D1359"/>
      <c r="E1359" s="1"/>
      <c r="F1359" s="1"/>
      <c r="G1359"/>
      <c r="H1359"/>
      <c r="I1359" s="1"/>
      <c r="J1359"/>
      <c r="K1359"/>
      <c r="L1359"/>
      <c r="M1359" s="2"/>
      <c r="N1359" s="3"/>
      <c r="O1359"/>
      <c r="P1359"/>
      <c r="Q1359"/>
      <c r="R1359"/>
      <c r="S1359"/>
      <c r="T1359"/>
      <c r="U1359" s="1"/>
      <c r="V1359"/>
      <c r="W1359" s="1"/>
      <c r="X1359"/>
      <c r="Y1359"/>
      <c r="Z1359" s="1"/>
      <c r="AA1359" s="1"/>
      <c r="AB1359" s="1"/>
      <c r="AC1359" s="1"/>
      <c r="AD1359"/>
    </row>
    <row r="1360" spans="1:30" x14ac:dyDescent="0.25">
      <c r="A1360" s="1"/>
      <c r="B1360" s="1"/>
      <c r="C1360" s="1"/>
      <c r="D1360"/>
      <c r="E1360" s="1"/>
      <c r="F1360" s="1"/>
      <c r="G1360"/>
      <c r="H1360"/>
      <c r="I1360" s="1"/>
      <c r="J1360"/>
      <c r="K1360"/>
      <c r="L1360"/>
      <c r="M1360" s="2"/>
      <c r="N1360" s="3"/>
      <c r="O1360"/>
      <c r="P1360"/>
      <c r="Q1360"/>
      <c r="R1360"/>
      <c r="S1360"/>
      <c r="T1360"/>
      <c r="U1360" s="1"/>
      <c r="V1360"/>
      <c r="W1360" s="1"/>
      <c r="X1360"/>
      <c r="Y1360"/>
      <c r="Z1360" s="1"/>
      <c r="AA1360" s="1"/>
      <c r="AB1360" s="1"/>
      <c r="AC1360" s="1"/>
      <c r="AD1360"/>
    </row>
    <row r="1361" spans="1:30" x14ac:dyDescent="0.25">
      <c r="A1361" s="1"/>
      <c r="B1361" s="1"/>
      <c r="C1361" s="1"/>
      <c r="D1361"/>
      <c r="E1361" s="1"/>
      <c r="F1361" s="1"/>
      <c r="G1361"/>
      <c r="H1361"/>
      <c r="I1361" s="1"/>
      <c r="J1361"/>
      <c r="K1361"/>
      <c r="L1361"/>
      <c r="M1361" s="2"/>
      <c r="N1361" s="3"/>
      <c r="O1361"/>
      <c r="P1361"/>
      <c r="Q1361"/>
      <c r="R1361"/>
      <c r="S1361"/>
      <c r="T1361"/>
      <c r="U1361" s="1"/>
      <c r="V1361"/>
      <c r="W1361" s="1"/>
      <c r="X1361"/>
      <c r="Y1361"/>
      <c r="Z1361" s="1"/>
      <c r="AA1361" s="1"/>
      <c r="AB1361" s="1"/>
      <c r="AC1361" s="1"/>
      <c r="AD1361"/>
    </row>
    <row r="1362" spans="1:30" x14ac:dyDescent="0.25">
      <c r="A1362" s="1"/>
      <c r="B1362" s="1"/>
      <c r="C1362" s="1"/>
      <c r="D1362"/>
      <c r="E1362" s="1"/>
      <c r="F1362" s="1"/>
      <c r="G1362"/>
      <c r="H1362"/>
      <c r="I1362" s="1"/>
      <c r="J1362"/>
      <c r="K1362"/>
      <c r="L1362"/>
      <c r="M1362" s="2"/>
      <c r="N1362" s="3"/>
      <c r="O1362"/>
      <c r="P1362"/>
      <c r="Q1362"/>
      <c r="R1362"/>
      <c r="S1362"/>
      <c r="T1362"/>
      <c r="U1362" s="1"/>
      <c r="V1362"/>
      <c r="W1362" s="1"/>
      <c r="X1362"/>
      <c r="Y1362"/>
      <c r="Z1362" s="1"/>
      <c r="AA1362" s="1"/>
      <c r="AB1362" s="1"/>
      <c r="AC1362" s="1"/>
      <c r="AD1362"/>
    </row>
    <row r="1363" spans="1:30" x14ac:dyDescent="0.25">
      <c r="A1363" s="1"/>
      <c r="B1363" s="1"/>
      <c r="C1363" s="1"/>
      <c r="D1363"/>
      <c r="E1363" s="1"/>
      <c r="F1363" s="1"/>
      <c r="G1363"/>
      <c r="H1363"/>
      <c r="I1363" s="1"/>
      <c r="J1363"/>
      <c r="K1363"/>
      <c r="L1363"/>
      <c r="M1363" s="2"/>
      <c r="N1363" s="3"/>
      <c r="O1363"/>
      <c r="P1363"/>
      <c r="Q1363"/>
      <c r="R1363"/>
      <c r="S1363"/>
      <c r="T1363"/>
      <c r="U1363" s="1"/>
      <c r="V1363"/>
      <c r="W1363" s="1"/>
      <c r="X1363"/>
      <c r="Y1363"/>
      <c r="Z1363" s="1"/>
      <c r="AA1363" s="1"/>
      <c r="AB1363" s="1"/>
      <c r="AC1363" s="1"/>
      <c r="AD1363"/>
    </row>
    <row r="1364" spans="1:30" x14ac:dyDescent="0.25">
      <c r="A1364" s="1"/>
      <c r="B1364" s="1"/>
      <c r="C1364" s="1"/>
      <c r="D1364"/>
      <c r="E1364" s="1"/>
      <c r="F1364" s="1"/>
      <c r="G1364"/>
      <c r="H1364"/>
      <c r="I1364" s="1"/>
      <c r="J1364"/>
      <c r="K1364"/>
      <c r="L1364"/>
      <c r="M1364" s="2"/>
      <c r="N1364" s="3"/>
      <c r="O1364"/>
      <c r="P1364"/>
      <c r="Q1364"/>
      <c r="R1364"/>
      <c r="S1364"/>
      <c r="T1364"/>
      <c r="U1364" s="1"/>
      <c r="V1364"/>
      <c r="W1364" s="1"/>
      <c r="X1364"/>
      <c r="Y1364"/>
      <c r="Z1364" s="1"/>
      <c r="AA1364" s="1"/>
      <c r="AB1364" s="1"/>
      <c r="AC1364" s="1"/>
      <c r="AD1364"/>
    </row>
    <row r="1365" spans="1:30" x14ac:dyDescent="0.25">
      <c r="A1365" s="1"/>
      <c r="B1365" s="1"/>
      <c r="C1365" s="1"/>
      <c r="D1365"/>
      <c r="E1365" s="1"/>
      <c r="F1365" s="1"/>
      <c r="G1365"/>
      <c r="H1365"/>
      <c r="I1365" s="1"/>
      <c r="J1365"/>
      <c r="K1365"/>
      <c r="L1365"/>
      <c r="M1365" s="2"/>
      <c r="N1365" s="3"/>
      <c r="O1365"/>
      <c r="P1365"/>
      <c r="Q1365"/>
      <c r="R1365"/>
      <c r="S1365"/>
      <c r="T1365"/>
      <c r="U1365" s="1"/>
      <c r="V1365"/>
      <c r="W1365" s="1"/>
      <c r="X1365"/>
      <c r="Y1365"/>
      <c r="Z1365" s="1"/>
      <c r="AA1365" s="1"/>
      <c r="AB1365" s="1"/>
      <c r="AC1365" s="1"/>
      <c r="AD1365"/>
    </row>
    <row r="1366" spans="1:30" x14ac:dyDescent="0.25">
      <c r="A1366" s="1"/>
      <c r="B1366" s="1"/>
      <c r="C1366" s="1"/>
      <c r="D1366"/>
      <c r="E1366" s="1"/>
      <c r="F1366" s="1"/>
      <c r="G1366"/>
      <c r="H1366"/>
      <c r="I1366" s="1"/>
      <c r="J1366"/>
      <c r="K1366"/>
      <c r="L1366"/>
      <c r="M1366" s="2"/>
      <c r="N1366" s="3"/>
      <c r="O1366"/>
      <c r="P1366"/>
      <c r="Q1366"/>
      <c r="R1366"/>
      <c r="S1366"/>
      <c r="T1366"/>
      <c r="U1366" s="1"/>
      <c r="V1366"/>
      <c r="W1366" s="1"/>
      <c r="X1366"/>
      <c r="Y1366"/>
      <c r="Z1366" s="1"/>
      <c r="AA1366" s="1"/>
      <c r="AB1366" s="1"/>
      <c r="AC1366" s="1"/>
      <c r="AD1366"/>
    </row>
    <row r="1367" spans="1:30" x14ac:dyDescent="0.25">
      <c r="A1367" s="1"/>
      <c r="B1367" s="1"/>
      <c r="C1367" s="1"/>
      <c r="D1367"/>
      <c r="E1367" s="1"/>
      <c r="F1367" s="1"/>
      <c r="G1367"/>
      <c r="H1367"/>
      <c r="I1367" s="1"/>
      <c r="J1367"/>
      <c r="K1367"/>
      <c r="L1367"/>
      <c r="M1367" s="2"/>
      <c r="N1367" s="3"/>
      <c r="O1367"/>
      <c r="P1367"/>
      <c r="Q1367"/>
      <c r="R1367"/>
      <c r="S1367"/>
      <c r="T1367"/>
      <c r="U1367" s="1"/>
      <c r="V1367"/>
      <c r="W1367" s="1"/>
      <c r="X1367"/>
      <c r="Y1367"/>
      <c r="Z1367" s="1"/>
      <c r="AA1367" s="1"/>
      <c r="AB1367" s="1"/>
      <c r="AC1367" s="1"/>
      <c r="AD1367"/>
    </row>
    <row r="1368" spans="1:30" x14ac:dyDescent="0.25">
      <c r="A1368" s="1"/>
      <c r="B1368" s="1"/>
      <c r="C1368" s="1"/>
      <c r="D1368"/>
      <c r="E1368" s="1"/>
      <c r="F1368" s="1"/>
      <c r="G1368"/>
      <c r="H1368"/>
      <c r="I1368" s="1"/>
      <c r="J1368"/>
      <c r="K1368"/>
      <c r="L1368"/>
      <c r="M1368" s="2"/>
      <c r="N1368" s="3"/>
      <c r="O1368"/>
      <c r="P1368"/>
      <c r="Q1368"/>
      <c r="R1368"/>
      <c r="S1368"/>
      <c r="T1368"/>
      <c r="U1368" s="1"/>
      <c r="V1368"/>
      <c r="W1368" s="1"/>
      <c r="X1368"/>
      <c r="Y1368"/>
      <c r="Z1368" s="1"/>
      <c r="AA1368" s="1"/>
      <c r="AB1368" s="1"/>
      <c r="AC1368" s="1"/>
      <c r="AD1368"/>
    </row>
    <row r="1369" spans="1:30" x14ac:dyDescent="0.25">
      <c r="A1369" s="1"/>
      <c r="B1369" s="1"/>
      <c r="C1369" s="1"/>
      <c r="D1369"/>
      <c r="E1369" s="1"/>
      <c r="F1369" s="1"/>
      <c r="G1369"/>
      <c r="H1369"/>
      <c r="I1369" s="1"/>
      <c r="J1369"/>
      <c r="K1369"/>
      <c r="L1369"/>
      <c r="M1369" s="2"/>
      <c r="N1369" s="3"/>
      <c r="O1369"/>
      <c r="P1369"/>
      <c r="Q1369"/>
      <c r="R1369"/>
      <c r="S1369"/>
      <c r="T1369"/>
      <c r="U1369" s="1"/>
      <c r="V1369"/>
      <c r="W1369" s="1"/>
      <c r="X1369"/>
      <c r="Y1369"/>
      <c r="Z1369" s="1"/>
      <c r="AA1369" s="1"/>
      <c r="AB1369" s="1"/>
      <c r="AC1369" s="1"/>
      <c r="AD1369"/>
    </row>
    <row r="1370" spans="1:30" x14ac:dyDescent="0.25">
      <c r="A1370" s="1"/>
      <c r="B1370" s="1"/>
      <c r="C1370" s="1"/>
      <c r="D1370"/>
      <c r="E1370" s="1"/>
      <c r="F1370" s="1"/>
      <c r="G1370"/>
      <c r="H1370"/>
      <c r="I1370" s="1"/>
      <c r="J1370"/>
      <c r="K1370"/>
      <c r="L1370"/>
      <c r="M1370" s="2"/>
      <c r="N1370" s="3"/>
      <c r="O1370"/>
      <c r="P1370"/>
      <c r="Q1370"/>
      <c r="R1370"/>
      <c r="S1370"/>
      <c r="T1370"/>
      <c r="U1370" s="1"/>
      <c r="V1370"/>
      <c r="W1370" s="1"/>
      <c r="X1370"/>
      <c r="Y1370"/>
      <c r="Z1370" s="1"/>
      <c r="AA1370" s="1"/>
      <c r="AB1370" s="1"/>
      <c r="AC1370" s="1"/>
      <c r="AD1370"/>
    </row>
    <row r="1371" spans="1:30" x14ac:dyDescent="0.25">
      <c r="A1371" s="1"/>
      <c r="B1371" s="1"/>
      <c r="C1371" s="1"/>
      <c r="D1371"/>
      <c r="E1371" s="1"/>
      <c r="F1371" s="1"/>
      <c r="G1371"/>
      <c r="H1371"/>
      <c r="I1371" s="1"/>
      <c r="J1371"/>
      <c r="K1371"/>
      <c r="L1371"/>
      <c r="M1371" s="2"/>
      <c r="N1371" s="3"/>
      <c r="O1371"/>
      <c r="P1371"/>
      <c r="Q1371"/>
      <c r="R1371"/>
      <c r="S1371"/>
      <c r="T1371"/>
      <c r="U1371" s="1"/>
      <c r="V1371"/>
      <c r="W1371" s="1"/>
      <c r="X1371"/>
      <c r="Y1371"/>
      <c r="Z1371" s="1"/>
      <c r="AA1371" s="1"/>
      <c r="AB1371" s="1"/>
      <c r="AC1371" s="1"/>
      <c r="AD1371"/>
    </row>
    <row r="1372" spans="1:30" x14ac:dyDescent="0.25">
      <c r="A1372" s="1"/>
      <c r="B1372" s="1"/>
      <c r="C1372" s="1"/>
      <c r="D1372"/>
      <c r="E1372" s="1"/>
      <c r="F1372" s="1"/>
      <c r="G1372"/>
      <c r="H1372"/>
      <c r="I1372" s="1"/>
      <c r="J1372"/>
      <c r="K1372"/>
      <c r="L1372"/>
      <c r="M1372" s="2"/>
      <c r="N1372" s="3"/>
      <c r="O1372"/>
      <c r="P1372"/>
      <c r="Q1372"/>
      <c r="R1372"/>
      <c r="S1372"/>
      <c r="T1372"/>
      <c r="U1372" s="1"/>
      <c r="V1372"/>
      <c r="W1372" s="1"/>
      <c r="X1372"/>
      <c r="Y1372"/>
      <c r="Z1372" s="1"/>
      <c r="AA1372" s="1"/>
      <c r="AB1372" s="1"/>
      <c r="AC1372" s="1"/>
      <c r="AD1372"/>
    </row>
    <row r="1373" spans="1:30" x14ac:dyDescent="0.25">
      <c r="A1373" s="1"/>
      <c r="B1373" s="1"/>
      <c r="C1373" s="1"/>
      <c r="D1373"/>
      <c r="E1373" s="1"/>
      <c r="F1373" s="1"/>
      <c r="G1373"/>
      <c r="H1373"/>
      <c r="I1373" s="1"/>
      <c r="J1373"/>
      <c r="K1373"/>
      <c r="L1373"/>
      <c r="M1373" s="2"/>
      <c r="N1373" s="3"/>
      <c r="O1373"/>
      <c r="P1373"/>
      <c r="Q1373"/>
      <c r="R1373"/>
      <c r="S1373"/>
      <c r="T1373"/>
      <c r="U1373" s="1"/>
      <c r="V1373"/>
      <c r="W1373" s="1"/>
      <c r="X1373"/>
      <c r="Y1373"/>
      <c r="Z1373" s="1"/>
      <c r="AA1373" s="1"/>
      <c r="AB1373" s="1"/>
      <c r="AC1373" s="1"/>
      <c r="AD1373"/>
    </row>
    <row r="1374" spans="1:30" x14ac:dyDescent="0.25">
      <c r="A1374" s="1"/>
      <c r="B1374" s="1"/>
      <c r="C1374" s="1"/>
      <c r="D1374"/>
      <c r="E1374" s="1"/>
      <c r="F1374" s="1"/>
      <c r="G1374"/>
      <c r="H1374"/>
      <c r="I1374" s="1"/>
      <c r="J1374"/>
      <c r="K1374"/>
      <c r="L1374"/>
      <c r="M1374" s="2"/>
      <c r="N1374" s="3"/>
      <c r="O1374"/>
      <c r="P1374"/>
      <c r="Q1374"/>
      <c r="R1374"/>
      <c r="S1374"/>
      <c r="T1374"/>
      <c r="U1374" s="1"/>
      <c r="V1374"/>
      <c r="W1374" s="1"/>
      <c r="X1374"/>
      <c r="Y1374"/>
      <c r="Z1374" s="1"/>
      <c r="AA1374" s="1"/>
      <c r="AB1374" s="1"/>
      <c r="AC1374" s="1"/>
      <c r="AD1374"/>
    </row>
    <row r="1375" spans="1:30" x14ac:dyDescent="0.25">
      <c r="A1375" s="1"/>
      <c r="B1375" s="1"/>
      <c r="C1375" s="1"/>
      <c r="D1375"/>
      <c r="E1375" s="1"/>
      <c r="F1375" s="1"/>
      <c r="G1375"/>
      <c r="H1375"/>
      <c r="I1375" s="1"/>
      <c r="J1375"/>
      <c r="K1375"/>
      <c r="L1375"/>
      <c r="M1375" s="2"/>
      <c r="N1375" s="3"/>
      <c r="O1375"/>
      <c r="P1375"/>
      <c r="Q1375"/>
      <c r="R1375"/>
      <c r="S1375"/>
      <c r="T1375"/>
      <c r="U1375" s="1"/>
      <c r="V1375"/>
      <c r="W1375" s="1"/>
      <c r="X1375"/>
      <c r="Y1375"/>
      <c r="Z1375" s="1"/>
      <c r="AA1375" s="1"/>
      <c r="AB1375" s="1"/>
      <c r="AC1375" s="1"/>
      <c r="AD1375"/>
    </row>
    <row r="1376" spans="1:30" x14ac:dyDescent="0.25">
      <c r="A1376" s="1"/>
      <c r="B1376" s="1"/>
      <c r="C1376" s="1"/>
      <c r="D1376"/>
      <c r="E1376" s="1"/>
      <c r="F1376" s="1"/>
      <c r="G1376"/>
      <c r="H1376"/>
      <c r="I1376" s="1"/>
      <c r="J1376"/>
      <c r="K1376"/>
      <c r="L1376"/>
      <c r="M1376" s="2"/>
      <c r="N1376" s="3"/>
      <c r="O1376"/>
      <c r="P1376"/>
      <c r="Q1376"/>
      <c r="R1376"/>
      <c r="S1376"/>
      <c r="T1376"/>
      <c r="U1376" s="1"/>
      <c r="V1376"/>
      <c r="W1376" s="1"/>
      <c r="X1376"/>
      <c r="Y1376"/>
      <c r="Z1376" s="1"/>
      <c r="AA1376" s="1"/>
      <c r="AB1376" s="1"/>
      <c r="AC1376" s="1"/>
      <c r="AD1376"/>
    </row>
    <row r="1377" spans="1:30" x14ac:dyDescent="0.25">
      <c r="A1377" s="1"/>
      <c r="B1377" s="1"/>
      <c r="C1377" s="1"/>
      <c r="D1377"/>
      <c r="E1377" s="1"/>
      <c r="F1377" s="1"/>
      <c r="G1377"/>
      <c r="H1377"/>
      <c r="I1377" s="1"/>
      <c r="J1377"/>
      <c r="K1377"/>
      <c r="L1377"/>
      <c r="M1377" s="2"/>
      <c r="N1377" s="3"/>
      <c r="O1377"/>
      <c r="P1377"/>
      <c r="Q1377"/>
      <c r="R1377"/>
      <c r="S1377"/>
      <c r="T1377"/>
      <c r="U1377" s="1"/>
      <c r="V1377"/>
      <c r="W1377" s="1"/>
      <c r="X1377"/>
      <c r="Y1377"/>
      <c r="Z1377" s="1"/>
      <c r="AA1377" s="1"/>
      <c r="AB1377" s="1"/>
      <c r="AC1377" s="1"/>
      <c r="AD1377"/>
    </row>
    <row r="1378" spans="1:30" x14ac:dyDescent="0.25">
      <c r="A1378" s="1"/>
      <c r="B1378" s="1"/>
      <c r="C1378" s="1"/>
      <c r="D1378"/>
      <c r="E1378" s="1"/>
      <c r="F1378" s="1"/>
      <c r="G1378"/>
      <c r="H1378"/>
      <c r="I1378" s="1"/>
      <c r="J1378"/>
      <c r="K1378"/>
      <c r="L1378"/>
      <c r="M1378" s="2"/>
      <c r="N1378" s="3"/>
      <c r="O1378"/>
      <c r="P1378"/>
      <c r="Q1378"/>
      <c r="R1378"/>
      <c r="S1378"/>
      <c r="T1378"/>
      <c r="U1378" s="1"/>
      <c r="V1378"/>
      <c r="W1378" s="1"/>
      <c r="X1378"/>
      <c r="Y1378"/>
      <c r="Z1378" s="1"/>
      <c r="AA1378" s="1"/>
      <c r="AB1378" s="1"/>
      <c r="AC1378" s="1"/>
      <c r="AD1378"/>
    </row>
    <row r="1379" spans="1:30" x14ac:dyDescent="0.25">
      <c r="A1379" s="1"/>
      <c r="B1379" s="1"/>
      <c r="C1379" s="1"/>
      <c r="D1379"/>
      <c r="E1379" s="1"/>
      <c r="F1379" s="1"/>
      <c r="G1379"/>
      <c r="H1379"/>
      <c r="I1379" s="1"/>
      <c r="J1379"/>
      <c r="K1379"/>
      <c r="L1379"/>
      <c r="M1379" s="2"/>
      <c r="N1379" s="3"/>
      <c r="O1379"/>
      <c r="P1379"/>
      <c r="Q1379"/>
      <c r="R1379"/>
      <c r="S1379"/>
      <c r="T1379"/>
      <c r="U1379" s="1"/>
      <c r="V1379"/>
      <c r="W1379" s="1"/>
      <c r="X1379"/>
      <c r="Y1379"/>
      <c r="Z1379" s="1"/>
      <c r="AA1379" s="1"/>
      <c r="AB1379" s="1"/>
      <c r="AC1379" s="1"/>
      <c r="AD1379"/>
    </row>
    <row r="1380" spans="1:30" x14ac:dyDescent="0.25">
      <c r="A1380" s="1"/>
      <c r="B1380" s="1"/>
      <c r="C1380" s="1"/>
      <c r="D1380"/>
      <c r="E1380" s="1"/>
      <c r="F1380" s="1"/>
      <c r="G1380"/>
      <c r="H1380"/>
      <c r="I1380" s="1"/>
      <c r="J1380"/>
      <c r="K1380"/>
      <c r="L1380"/>
      <c r="M1380" s="2"/>
      <c r="N1380" s="3"/>
      <c r="O1380"/>
      <c r="P1380"/>
      <c r="Q1380"/>
      <c r="R1380"/>
      <c r="S1380"/>
      <c r="T1380"/>
      <c r="U1380" s="1"/>
      <c r="V1380"/>
      <c r="W1380" s="1"/>
      <c r="X1380"/>
      <c r="Y1380"/>
      <c r="Z1380" s="1"/>
      <c r="AA1380" s="1"/>
      <c r="AB1380" s="1"/>
      <c r="AC1380" s="1"/>
      <c r="AD1380"/>
    </row>
    <row r="1381" spans="1:30" x14ac:dyDescent="0.25">
      <c r="A1381" s="1"/>
      <c r="B1381" s="1"/>
      <c r="C1381" s="1"/>
      <c r="D1381"/>
      <c r="E1381" s="1"/>
      <c r="F1381" s="1"/>
      <c r="G1381"/>
      <c r="H1381"/>
      <c r="I1381" s="1"/>
      <c r="J1381"/>
      <c r="K1381"/>
      <c r="L1381"/>
      <c r="M1381" s="2"/>
      <c r="N1381" s="3"/>
      <c r="O1381"/>
      <c r="P1381"/>
      <c r="Q1381"/>
      <c r="R1381"/>
      <c r="S1381"/>
      <c r="T1381"/>
      <c r="U1381" s="1"/>
      <c r="V1381"/>
      <c r="W1381" s="1"/>
      <c r="X1381"/>
      <c r="Y1381"/>
      <c r="Z1381" s="1"/>
      <c r="AA1381" s="1"/>
      <c r="AB1381" s="1"/>
      <c r="AC1381" s="1"/>
      <c r="AD1381"/>
    </row>
    <row r="1382" spans="1:30" x14ac:dyDescent="0.25">
      <c r="A1382" s="1"/>
      <c r="B1382" s="1"/>
      <c r="C1382" s="1"/>
      <c r="D1382"/>
      <c r="E1382" s="1"/>
      <c r="F1382" s="1"/>
      <c r="G1382"/>
      <c r="H1382"/>
      <c r="I1382" s="1"/>
      <c r="J1382"/>
      <c r="K1382"/>
      <c r="L1382"/>
      <c r="M1382" s="2"/>
      <c r="N1382" s="3"/>
      <c r="O1382"/>
      <c r="P1382"/>
      <c r="Q1382"/>
      <c r="R1382"/>
      <c r="S1382"/>
      <c r="T1382"/>
      <c r="U1382" s="1"/>
      <c r="V1382"/>
      <c r="W1382" s="1"/>
      <c r="X1382"/>
      <c r="Y1382"/>
      <c r="Z1382" s="1"/>
      <c r="AA1382" s="1"/>
      <c r="AB1382" s="1"/>
      <c r="AC1382" s="1"/>
      <c r="AD1382"/>
    </row>
    <row r="1383" spans="1:30" x14ac:dyDescent="0.25">
      <c r="A1383" s="1"/>
      <c r="B1383" s="1"/>
      <c r="C1383" s="1"/>
      <c r="D1383"/>
      <c r="E1383" s="1"/>
      <c r="F1383" s="1"/>
      <c r="G1383"/>
      <c r="H1383"/>
      <c r="I1383" s="1"/>
      <c r="J1383"/>
      <c r="K1383"/>
      <c r="L1383"/>
      <c r="M1383" s="2"/>
      <c r="N1383" s="3"/>
      <c r="O1383"/>
      <c r="P1383"/>
      <c r="Q1383"/>
      <c r="R1383"/>
      <c r="S1383"/>
      <c r="T1383"/>
      <c r="U1383" s="1"/>
      <c r="V1383"/>
      <c r="W1383" s="1"/>
      <c r="X1383"/>
      <c r="Y1383"/>
      <c r="Z1383" s="1"/>
      <c r="AA1383" s="1"/>
      <c r="AB1383" s="1"/>
      <c r="AC1383" s="1"/>
      <c r="AD1383"/>
    </row>
    <row r="1384" spans="1:30" x14ac:dyDescent="0.25">
      <c r="A1384" s="1"/>
      <c r="B1384" s="1"/>
      <c r="C1384" s="1"/>
      <c r="D1384"/>
      <c r="E1384" s="1"/>
      <c r="F1384" s="1"/>
      <c r="G1384"/>
      <c r="H1384"/>
      <c r="I1384" s="1"/>
      <c r="J1384"/>
      <c r="K1384"/>
      <c r="L1384"/>
      <c r="M1384" s="2"/>
      <c r="N1384" s="3"/>
      <c r="O1384"/>
      <c r="P1384"/>
      <c r="Q1384"/>
      <c r="R1384"/>
      <c r="S1384"/>
      <c r="T1384"/>
      <c r="U1384" s="1"/>
      <c r="V1384"/>
      <c r="W1384" s="1"/>
      <c r="X1384"/>
      <c r="Y1384"/>
      <c r="Z1384" s="1"/>
      <c r="AA1384" s="1"/>
      <c r="AB1384" s="1"/>
      <c r="AC1384" s="1"/>
      <c r="AD1384"/>
    </row>
    <row r="1385" spans="1:30" x14ac:dyDescent="0.25">
      <c r="A1385" s="1"/>
      <c r="B1385" s="1"/>
      <c r="C1385" s="1"/>
      <c r="D1385"/>
      <c r="E1385" s="1"/>
      <c r="F1385" s="1"/>
      <c r="G1385"/>
      <c r="H1385"/>
      <c r="I1385" s="1"/>
      <c r="J1385"/>
      <c r="K1385"/>
      <c r="L1385"/>
      <c r="M1385" s="2"/>
      <c r="N1385" s="3"/>
      <c r="O1385"/>
      <c r="P1385"/>
      <c r="Q1385"/>
      <c r="R1385"/>
      <c r="S1385"/>
      <c r="T1385"/>
      <c r="U1385" s="1"/>
      <c r="V1385"/>
      <c r="W1385" s="1"/>
      <c r="X1385"/>
      <c r="Y1385"/>
      <c r="Z1385" s="1"/>
      <c r="AA1385" s="1"/>
      <c r="AB1385" s="1"/>
      <c r="AC1385" s="1"/>
      <c r="AD1385"/>
    </row>
    <row r="1386" spans="1:30" x14ac:dyDescent="0.25">
      <c r="A1386" s="1"/>
      <c r="B1386" s="1"/>
      <c r="C1386" s="1"/>
      <c r="D1386"/>
      <c r="E1386" s="1"/>
      <c r="F1386" s="1"/>
      <c r="G1386"/>
      <c r="H1386"/>
      <c r="I1386" s="1"/>
      <c r="J1386"/>
      <c r="K1386"/>
      <c r="L1386"/>
      <c r="M1386" s="2"/>
      <c r="N1386" s="3"/>
      <c r="O1386"/>
      <c r="P1386"/>
      <c r="Q1386"/>
      <c r="R1386"/>
      <c r="S1386"/>
      <c r="T1386"/>
      <c r="U1386" s="1"/>
      <c r="V1386"/>
      <c r="W1386" s="1"/>
      <c r="X1386"/>
      <c r="Y1386"/>
      <c r="Z1386" s="1"/>
      <c r="AA1386" s="1"/>
      <c r="AB1386" s="1"/>
      <c r="AC1386" s="1"/>
      <c r="AD1386"/>
    </row>
    <row r="1387" spans="1:30" x14ac:dyDescent="0.25">
      <c r="A1387" s="1"/>
      <c r="B1387" s="1"/>
      <c r="C1387" s="1"/>
      <c r="D1387"/>
      <c r="E1387" s="1"/>
      <c r="F1387" s="1"/>
      <c r="G1387"/>
      <c r="H1387"/>
      <c r="I1387" s="1"/>
      <c r="J1387"/>
      <c r="K1387"/>
      <c r="L1387"/>
      <c r="M1387" s="2"/>
      <c r="N1387" s="3"/>
      <c r="O1387"/>
      <c r="P1387"/>
      <c r="Q1387"/>
      <c r="R1387"/>
      <c r="S1387"/>
      <c r="T1387"/>
      <c r="U1387" s="1"/>
      <c r="V1387"/>
      <c r="W1387" s="1"/>
      <c r="X1387"/>
      <c r="Y1387"/>
      <c r="Z1387" s="1"/>
      <c r="AA1387" s="1"/>
      <c r="AB1387" s="1"/>
      <c r="AC1387" s="1"/>
      <c r="AD1387"/>
    </row>
    <row r="1388" spans="1:30" x14ac:dyDescent="0.25">
      <c r="A1388" s="1"/>
      <c r="B1388" s="1"/>
      <c r="C1388" s="1"/>
      <c r="D1388"/>
      <c r="E1388" s="1"/>
      <c r="F1388" s="1"/>
      <c r="G1388"/>
      <c r="H1388"/>
      <c r="I1388" s="1"/>
      <c r="J1388"/>
      <c r="K1388"/>
      <c r="L1388"/>
      <c r="M1388" s="2"/>
      <c r="N1388" s="3"/>
      <c r="O1388"/>
      <c r="P1388"/>
      <c r="Q1388"/>
      <c r="R1388"/>
      <c r="S1388"/>
      <c r="T1388"/>
      <c r="U1388" s="1"/>
      <c r="V1388"/>
      <c r="W1388" s="1"/>
      <c r="X1388"/>
      <c r="Y1388"/>
      <c r="Z1388" s="1"/>
      <c r="AA1388" s="1"/>
      <c r="AB1388" s="1"/>
      <c r="AC1388" s="1"/>
      <c r="AD1388"/>
    </row>
    <row r="1389" spans="1:30" x14ac:dyDescent="0.25">
      <c r="A1389" s="1"/>
      <c r="B1389" s="1"/>
      <c r="C1389" s="1"/>
      <c r="D1389"/>
      <c r="E1389" s="1"/>
      <c r="F1389" s="1"/>
      <c r="G1389"/>
      <c r="H1389"/>
      <c r="I1389" s="1"/>
      <c r="J1389"/>
      <c r="K1389"/>
      <c r="L1389"/>
      <c r="M1389" s="2"/>
      <c r="N1389" s="3"/>
      <c r="O1389"/>
      <c r="P1389"/>
      <c r="Q1389"/>
      <c r="R1389"/>
      <c r="S1389"/>
      <c r="T1389"/>
      <c r="U1389" s="1"/>
      <c r="V1389"/>
      <c r="W1389" s="1"/>
      <c r="X1389"/>
      <c r="Y1389"/>
      <c r="Z1389" s="1"/>
      <c r="AA1389" s="1"/>
      <c r="AB1389" s="1"/>
      <c r="AC1389" s="1"/>
      <c r="AD1389"/>
    </row>
    <row r="1390" spans="1:30" x14ac:dyDescent="0.25">
      <c r="A1390" s="1"/>
      <c r="B1390" s="1"/>
      <c r="C1390" s="1"/>
      <c r="D1390"/>
      <c r="E1390" s="1"/>
      <c r="F1390" s="1"/>
      <c r="G1390"/>
      <c r="H1390"/>
      <c r="I1390" s="1"/>
      <c r="J1390"/>
      <c r="K1390"/>
      <c r="L1390"/>
      <c r="M1390" s="2"/>
      <c r="N1390" s="3"/>
      <c r="O1390"/>
      <c r="P1390"/>
      <c r="Q1390"/>
      <c r="R1390"/>
      <c r="S1390"/>
      <c r="T1390"/>
      <c r="U1390" s="1"/>
      <c r="V1390"/>
      <c r="W1390" s="1"/>
      <c r="X1390"/>
      <c r="Y1390"/>
      <c r="Z1390" s="1"/>
      <c r="AA1390" s="1"/>
      <c r="AB1390" s="1"/>
      <c r="AC1390" s="1"/>
      <c r="AD1390"/>
    </row>
    <row r="1391" spans="1:30" x14ac:dyDescent="0.25">
      <c r="A1391" s="1"/>
      <c r="B1391" s="1"/>
      <c r="C1391" s="1"/>
      <c r="D1391"/>
      <c r="E1391" s="1"/>
      <c r="F1391" s="1"/>
      <c r="G1391"/>
      <c r="H1391"/>
      <c r="I1391" s="1"/>
      <c r="J1391"/>
      <c r="K1391"/>
      <c r="L1391"/>
      <c r="M1391" s="2"/>
      <c r="N1391" s="3"/>
      <c r="O1391"/>
      <c r="P1391"/>
      <c r="Q1391"/>
      <c r="R1391"/>
      <c r="S1391"/>
      <c r="T1391"/>
      <c r="U1391" s="1"/>
      <c r="V1391"/>
      <c r="W1391" s="1"/>
      <c r="X1391"/>
      <c r="Y1391"/>
      <c r="Z1391" s="1"/>
      <c r="AA1391" s="1"/>
      <c r="AB1391" s="1"/>
      <c r="AC1391" s="1"/>
      <c r="AD1391"/>
    </row>
    <row r="1392" spans="1:30" x14ac:dyDescent="0.25">
      <c r="A1392" s="1"/>
      <c r="B1392" s="1"/>
      <c r="C1392" s="1"/>
      <c r="D1392"/>
      <c r="E1392" s="1"/>
      <c r="F1392" s="1"/>
      <c r="G1392"/>
      <c r="H1392"/>
      <c r="I1392" s="1"/>
      <c r="J1392"/>
      <c r="K1392"/>
      <c r="L1392"/>
      <c r="M1392" s="2"/>
      <c r="N1392" s="3"/>
      <c r="O1392"/>
      <c r="P1392"/>
      <c r="Q1392"/>
      <c r="R1392"/>
      <c r="S1392"/>
      <c r="T1392"/>
      <c r="U1392" s="1"/>
      <c r="V1392"/>
      <c r="W1392" s="1"/>
      <c r="X1392"/>
      <c r="Y1392"/>
      <c r="Z1392" s="1"/>
      <c r="AA1392" s="1"/>
      <c r="AB1392" s="1"/>
      <c r="AC1392" s="1"/>
      <c r="AD1392"/>
    </row>
    <row r="1393" spans="1:30" x14ac:dyDescent="0.25">
      <c r="A1393" s="1"/>
      <c r="B1393" s="1"/>
      <c r="C1393" s="1"/>
      <c r="D1393"/>
      <c r="E1393" s="1"/>
      <c r="F1393" s="1"/>
      <c r="G1393"/>
      <c r="H1393"/>
      <c r="I1393" s="1"/>
      <c r="J1393"/>
      <c r="K1393"/>
      <c r="L1393"/>
      <c r="M1393" s="2"/>
      <c r="N1393" s="3"/>
      <c r="O1393"/>
      <c r="P1393"/>
      <c r="Q1393"/>
      <c r="R1393"/>
      <c r="S1393"/>
      <c r="T1393"/>
      <c r="U1393" s="1"/>
      <c r="V1393"/>
      <c r="W1393" s="1"/>
      <c r="X1393"/>
      <c r="Y1393"/>
      <c r="Z1393" s="1"/>
      <c r="AA1393" s="1"/>
      <c r="AB1393" s="1"/>
      <c r="AC1393" s="1"/>
      <c r="AD1393"/>
    </row>
    <row r="1394" spans="1:30" x14ac:dyDescent="0.25">
      <c r="A1394" s="1"/>
      <c r="B1394" s="1"/>
      <c r="C1394" s="1"/>
      <c r="D1394"/>
      <c r="E1394" s="1"/>
      <c r="F1394" s="1"/>
      <c r="G1394"/>
      <c r="H1394"/>
      <c r="I1394" s="1"/>
      <c r="J1394"/>
      <c r="K1394"/>
      <c r="L1394"/>
      <c r="M1394" s="2"/>
      <c r="N1394" s="3"/>
      <c r="O1394"/>
      <c r="P1394"/>
      <c r="Q1394"/>
      <c r="R1394"/>
      <c r="S1394"/>
      <c r="T1394"/>
      <c r="U1394" s="1"/>
      <c r="V1394"/>
      <c r="W1394" s="1"/>
      <c r="X1394"/>
      <c r="Y1394"/>
      <c r="Z1394" s="1"/>
      <c r="AA1394" s="1"/>
      <c r="AB1394" s="1"/>
      <c r="AC1394" s="1"/>
      <c r="AD1394"/>
    </row>
    <row r="1395" spans="1:30" x14ac:dyDescent="0.25">
      <c r="A1395" s="1"/>
      <c r="B1395" s="1"/>
      <c r="C1395" s="1"/>
      <c r="D1395"/>
      <c r="E1395" s="1"/>
      <c r="F1395" s="1"/>
      <c r="G1395"/>
      <c r="H1395"/>
      <c r="I1395" s="1"/>
      <c r="J1395"/>
      <c r="K1395"/>
      <c r="L1395"/>
      <c r="M1395" s="2"/>
      <c r="N1395" s="3"/>
      <c r="O1395"/>
      <c r="P1395"/>
      <c r="Q1395"/>
      <c r="R1395"/>
      <c r="S1395"/>
      <c r="T1395"/>
      <c r="U1395" s="1"/>
      <c r="V1395"/>
      <c r="W1395" s="1"/>
      <c r="X1395"/>
      <c r="Y1395"/>
      <c r="Z1395" s="1"/>
      <c r="AA1395" s="1"/>
      <c r="AB1395" s="1"/>
      <c r="AC1395" s="1"/>
      <c r="AD1395"/>
    </row>
    <row r="1396" spans="1:30" x14ac:dyDescent="0.25">
      <c r="A1396" s="1"/>
      <c r="B1396" s="1"/>
      <c r="C1396" s="1"/>
      <c r="D1396"/>
      <c r="E1396" s="1"/>
      <c r="F1396" s="1"/>
      <c r="G1396"/>
      <c r="H1396"/>
      <c r="I1396" s="1"/>
      <c r="J1396"/>
      <c r="K1396"/>
      <c r="L1396"/>
      <c r="M1396" s="2"/>
      <c r="N1396" s="3"/>
      <c r="O1396"/>
      <c r="P1396"/>
      <c r="Q1396"/>
      <c r="R1396"/>
      <c r="S1396"/>
      <c r="T1396"/>
      <c r="U1396" s="1"/>
      <c r="V1396"/>
      <c r="W1396" s="1"/>
      <c r="X1396"/>
      <c r="Y1396"/>
      <c r="Z1396" s="1"/>
      <c r="AA1396" s="1"/>
      <c r="AB1396" s="1"/>
      <c r="AC1396" s="1"/>
      <c r="AD1396"/>
    </row>
    <row r="1397" spans="1:30" x14ac:dyDescent="0.25">
      <c r="A1397" s="1"/>
      <c r="B1397" s="1"/>
      <c r="C1397" s="1"/>
      <c r="D1397"/>
      <c r="E1397" s="1"/>
      <c r="F1397" s="1"/>
      <c r="G1397"/>
      <c r="H1397"/>
      <c r="I1397" s="1"/>
      <c r="J1397"/>
      <c r="K1397"/>
      <c r="L1397"/>
      <c r="M1397" s="2"/>
      <c r="N1397" s="3"/>
      <c r="O1397"/>
      <c r="P1397"/>
      <c r="Q1397"/>
      <c r="R1397"/>
      <c r="S1397"/>
      <c r="T1397"/>
      <c r="U1397" s="1"/>
      <c r="V1397"/>
      <c r="W1397" s="1"/>
      <c r="X1397"/>
      <c r="Y1397"/>
      <c r="Z1397" s="1"/>
      <c r="AA1397" s="1"/>
      <c r="AB1397" s="1"/>
      <c r="AC1397" s="1"/>
      <c r="AD1397"/>
    </row>
    <row r="1398" spans="1:30" x14ac:dyDescent="0.25">
      <c r="A1398" s="1"/>
      <c r="B1398" s="1"/>
      <c r="C1398" s="1"/>
      <c r="D1398"/>
      <c r="E1398" s="1"/>
      <c r="F1398" s="1"/>
      <c r="G1398"/>
      <c r="H1398"/>
      <c r="I1398" s="1"/>
      <c r="J1398"/>
      <c r="K1398"/>
      <c r="L1398"/>
      <c r="M1398" s="2"/>
      <c r="N1398" s="3"/>
      <c r="O1398"/>
      <c r="P1398"/>
      <c r="Q1398"/>
      <c r="R1398"/>
      <c r="S1398"/>
      <c r="T1398"/>
      <c r="U1398" s="1"/>
      <c r="V1398"/>
      <c r="W1398" s="1"/>
      <c r="X1398"/>
      <c r="Y1398"/>
      <c r="Z1398" s="1"/>
      <c r="AA1398" s="1"/>
      <c r="AB1398" s="1"/>
      <c r="AC1398" s="1"/>
      <c r="AD1398"/>
    </row>
    <row r="1399" spans="1:30" x14ac:dyDescent="0.25">
      <c r="A1399" s="1"/>
      <c r="B1399" s="1"/>
      <c r="C1399" s="1"/>
      <c r="D1399"/>
      <c r="E1399" s="1"/>
      <c r="F1399" s="1"/>
      <c r="G1399"/>
      <c r="H1399"/>
      <c r="I1399" s="1"/>
      <c r="J1399"/>
      <c r="K1399"/>
      <c r="L1399"/>
      <c r="M1399" s="2"/>
      <c r="N1399" s="3"/>
      <c r="O1399"/>
      <c r="P1399"/>
      <c r="Q1399"/>
      <c r="R1399"/>
      <c r="S1399"/>
      <c r="T1399"/>
      <c r="U1399" s="1"/>
      <c r="V1399"/>
      <c r="W1399" s="1"/>
      <c r="X1399"/>
      <c r="Y1399"/>
      <c r="Z1399" s="1"/>
      <c r="AA1399" s="1"/>
      <c r="AB1399" s="1"/>
      <c r="AC1399" s="1"/>
      <c r="AD1399"/>
    </row>
    <row r="1400" spans="1:30" x14ac:dyDescent="0.25">
      <c r="A1400" s="1"/>
      <c r="B1400" s="1"/>
      <c r="C1400" s="1"/>
      <c r="D1400"/>
      <c r="E1400" s="1"/>
      <c r="F1400" s="1"/>
      <c r="G1400"/>
      <c r="H1400"/>
      <c r="I1400" s="1"/>
      <c r="J1400"/>
      <c r="K1400"/>
      <c r="L1400"/>
      <c r="M1400" s="2"/>
      <c r="N1400" s="3"/>
      <c r="O1400"/>
      <c r="P1400"/>
      <c r="Q1400"/>
      <c r="R1400"/>
      <c r="S1400"/>
      <c r="T1400"/>
      <c r="U1400" s="1"/>
      <c r="V1400"/>
      <c r="W1400" s="1"/>
      <c r="X1400"/>
      <c r="Y1400"/>
      <c r="Z1400" s="1"/>
      <c r="AA1400" s="1"/>
      <c r="AB1400" s="1"/>
      <c r="AC1400" s="1"/>
      <c r="AD1400"/>
    </row>
    <row r="1401" spans="1:30" x14ac:dyDescent="0.25">
      <c r="A1401" s="1"/>
      <c r="B1401" s="1"/>
      <c r="C1401" s="1"/>
      <c r="D1401"/>
      <c r="E1401" s="1"/>
      <c r="F1401" s="1"/>
      <c r="G1401"/>
      <c r="H1401"/>
      <c r="I1401" s="1"/>
      <c r="J1401"/>
      <c r="K1401"/>
      <c r="L1401"/>
      <c r="M1401" s="2"/>
      <c r="N1401" s="3"/>
      <c r="O1401"/>
      <c r="P1401"/>
      <c r="Q1401"/>
      <c r="R1401"/>
      <c r="S1401"/>
      <c r="T1401"/>
      <c r="U1401" s="1"/>
      <c r="V1401"/>
      <c r="W1401" s="1"/>
      <c r="X1401"/>
      <c r="Y1401"/>
      <c r="Z1401" s="1"/>
      <c r="AA1401" s="1"/>
      <c r="AB1401" s="1"/>
      <c r="AC1401" s="1"/>
      <c r="AD1401"/>
    </row>
    <row r="1402" spans="1:30" x14ac:dyDescent="0.25">
      <c r="A1402" s="1"/>
      <c r="B1402" s="1"/>
      <c r="C1402" s="1"/>
      <c r="D1402"/>
      <c r="E1402" s="1"/>
      <c r="F1402" s="1"/>
      <c r="G1402"/>
      <c r="H1402"/>
      <c r="I1402" s="1"/>
      <c r="J1402"/>
      <c r="K1402"/>
      <c r="L1402"/>
      <c r="M1402" s="2"/>
      <c r="N1402" s="3"/>
      <c r="O1402"/>
      <c r="P1402"/>
      <c r="Q1402"/>
      <c r="R1402"/>
      <c r="S1402"/>
      <c r="T1402"/>
      <c r="U1402" s="1"/>
      <c r="V1402"/>
      <c r="W1402" s="1"/>
      <c r="X1402"/>
      <c r="Y1402"/>
      <c r="Z1402" s="1"/>
      <c r="AA1402" s="1"/>
      <c r="AB1402" s="1"/>
      <c r="AC1402" s="1"/>
      <c r="AD1402"/>
    </row>
    <row r="1403" spans="1:30" x14ac:dyDescent="0.25">
      <c r="A1403" s="1"/>
      <c r="B1403" s="1"/>
      <c r="C1403" s="1"/>
      <c r="D1403"/>
      <c r="E1403" s="1"/>
      <c r="F1403" s="1"/>
      <c r="G1403"/>
      <c r="H1403"/>
      <c r="I1403" s="1"/>
      <c r="J1403"/>
      <c r="K1403"/>
      <c r="L1403"/>
      <c r="M1403" s="2"/>
      <c r="N1403" s="3"/>
      <c r="O1403"/>
      <c r="P1403"/>
      <c r="Q1403"/>
      <c r="R1403"/>
      <c r="S1403"/>
      <c r="T1403"/>
      <c r="U1403" s="1"/>
      <c r="V1403"/>
      <c r="W1403" s="1"/>
      <c r="X1403"/>
      <c r="Y1403"/>
      <c r="Z1403" s="1"/>
      <c r="AA1403" s="1"/>
      <c r="AB1403" s="1"/>
      <c r="AC1403" s="1"/>
      <c r="AD1403"/>
    </row>
    <row r="1404" spans="1:30" x14ac:dyDescent="0.25">
      <c r="A1404" s="1"/>
      <c r="B1404" s="1"/>
      <c r="C1404" s="1"/>
      <c r="D1404"/>
      <c r="E1404" s="1"/>
      <c r="F1404" s="1"/>
      <c r="G1404"/>
      <c r="H1404"/>
      <c r="I1404" s="1"/>
      <c r="J1404"/>
      <c r="K1404"/>
      <c r="L1404"/>
      <c r="M1404" s="2"/>
      <c r="N1404" s="3"/>
      <c r="O1404"/>
      <c r="P1404"/>
      <c r="Q1404"/>
      <c r="R1404"/>
      <c r="S1404"/>
      <c r="T1404"/>
      <c r="U1404" s="1"/>
      <c r="V1404"/>
      <c r="W1404" s="1"/>
      <c r="X1404"/>
      <c r="Y1404"/>
      <c r="Z1404" s="1"/>
      <c r="AA1404" s="1"/>
      <c r="AB1404" s="1"/>
      <c r="AC1404" s="1"/>
      <c r="AD1404"/>
    </row>
    <row r="1405" spans="1:30" x14ac:dyDescent="0.25">
      <c r="A1405" s="1"/>
      <c r="B1405" s="1"/>
      <c r="C1405" s="1"/>
      <c r="D1405"/>
      <c r="E1405" s="1"/>
      <c r="F1405" s="1"/>
      <c r="G1405"/>
      <c r="H1405"/>
      <c r="I1405" s="1"/>
      <c r="J1405"/>
      <c r="K1405"/>
      <c r="L1405"/>
      <c r="M1405" s="2"/>
      <c r="N1405" s="3"/>
      <c r="O1405"/>
      <c r="P1405"/>
      <c r="Q1405"/>
      <c r="R1405"/>
      <c r="S1405"/>
      <c r="T1405"/>
      <c r="U1405" s="1"/>
      <c r="V1405"/>
      <c r="W1405" s="1"/>
      <c r="X1405"/>
      <c r="Y1405"/>
      <c r="Z1405" s="1"/>
      <c r="AA1405" s="1"/>
      <c r="AB1405" s="1"/>
      <c r="AC1405" s="1"/>
      <c r="AD1405"/>
    </row>
    <row r="1406" spans="1:30" x14ac:dyDescent="0.25">
      <c r="A1406" s="1"/>
      <c r="B1406" s="1"/>
      <c r="C1406" s="1"/>
      <c r="D1406"/>
      <c r="E1406" s="1"/>
      <c r="F1406" s="1"/>
      <c r="G1406"/>
      <c r="H1406"/>
      <c r="I1406" s="1"/>
      <c r="J1406"/>
      <c r="K1406"/>
      <c r="L1406"/>
      <c r="M1406" s="2"/>
      <c r="N1406" s="3"/>
      <c r="O1406"/>
      <c r="P1406"/>
      <c r="Q1406"/>
      <c r="R1406"/>
      <c r="S1406"/>
      <c r="T1406"/>
      <c r="U1406" s="1"/>
      <c r="V1406"/>
      <c r="W1406" s="1"/>
      <c r="X1406"/>
      <c r="Y1406"/>
      <c r="Z1406" s="1"/>
      <c r="AA1406" s="1"/>
      <c r="AB1406" s="1"/>
      <c r="AC1406" s="1"/>
      <c r="AD1406"/>
    </row>
    <row r="1407" spans="1:30" x14ac:dyDescent="0.25">
      <c r="A1407" s="1"/>
      <c r="B1407" s="1"/>
      <c r="C1407" s="1"/>
      <c r="D1407"/>
      <c r="E1407" s="1"/>
      <c r="F1407" s="1"/>
      <c r="G1407"/>
      <c r="H1407"/>
      <c r="I1407" s="1"/>
      <c r="J1407"/>
      <c r="K1407"/>
      <c r="L1407"/>
      <c r="M1407" s="2"/>
      <c r="N1407" s="3"/>
      <c r="O1407"/>
      <c r="P1407"/>
      <c r="Q1407"/>
      <c r="R1407"/>
      <c r="S1407"/>
      <c r="T1407"/>
      <c r="U1407" s="1"/>
      <c r="V1407"/>
      <c r="W1407" s="1"/>
      <c r="X1407"/>
      <c r="Y1407"/>
      <c r="Z1407" s="1"/>
      <c r="AA1407" s="1"/>
      <c r="AB1407" s="1"/>
      <c r="AC1407" s="1"/>
      <c r="AD1407"/>
    </row>
    <row r="1408" spans="1:30" x14ac:dyDescent="0.25">
      <c r="A1408" s="1"/>
      <c r="B1408" s="1"/>
      <c r="C1408" s="1"/>
      <c r="D1408"/>
      <c r="E1408" s="1"/>
      <c r="F1408" s="1"/>
      <c r="G1408"/>
      <c r="H1408"/>
      <c r="I1408" s="1"/>
      <c r="J1408"/>
      <c r="K1408"/>
      <c r="L1408"/>
      <c r="M1408" s="2"/>
      <c r="N1408" s="3"/>
      <c r="O1408"/>
      <c r="P1408"/>
      <c r="Q1408"/>
      <c r="R1408"/>
      <c r="S1408"/>
      <c r="T1408"/>
      <c r="U1408" s="1"/>
      <c r="V1408"/>
      <c r="W1408" s="1"/>
      <c r="X1408"/>
      <c r="Y1408"/>
      <c r="Z1408" s="1"/>
      <c r="AA1408" s="1"/>
      <c r="AB1408" s="1"/>
      <c r="AC1408" s="1"/>
      <c r="AD1408"/>
    </row>
    <row r="1409" spans="1:30" x14ac:dyDescent="0.25">
      <c r="A1409" s="1"/>
      <c r="B1409" s="1"/>
      <c r="C1409" s="1"/>
      <c r="D1409"/>
      <c r="E1409" s="1"/>
      <c r="F1409" s="1"/>
      <c r="G1409"/>
      <c r="H1409"/>
      <c r="I1409" s="1"/>
      <c r="J1409"/>
      <c r="K1409"/>
      <c r="L1409"/>
      <c r="M1409" s="2"/>
      <c r="N1409" s="3"/>
      <c r="O1409"/>
      <c r="P1409"/>
      <c r="Q1409"/>
      <c r="R1409"/>
      <c r="S1409"/>
      <c r="T1409"/>
      <c r="U1409" s="1"/>
      <c r="V1409"/>
      <c r="W1409" s="1"/>
      <c r="X1409"/>
      <c r="Y1409"/>
      <c r="Z1409" s="1"/>
      <c r="AA1409" s="1"/>
      <c r="AB1409" s="1"/>
      <c r="AC1409" s="1"/>
      <c r="AD1409"/>
    </row>
    <row r="1410" spans="1:30" x14ac:dyDescent="0.25">
      <c r="A1410" s="1"/>
      <c r="B1410" s="1"/>
      <c r="C1410" s="1"/>
      <c r="D1410"/>
      <c r="E1410" s="1"/>
      <c r="F1410" s="1"/>
      <c r="G1410"/>
      <c r="H1410"/>
      <c r="I1410" s="1"/>
      <c r="J1410"/>
      <c r="K1410"/>
      <c r="L1410"/>
      <c r="M1410" s="2"/>
      <c r="N1410" s="3"/>
      <c r="O1410"/>
      <c r="P1410"/>
      <c r="Q1410"/>
      <c r="R1410"/>
      <c r="S1410"/>
      <c r="T1410"/>
      <c r="U1410" s="1"/>
      <c r="V1410"/>
      <c r="W1410" s="1"/>
      <c r="X1410"/>
      <c r="Y1410"/>
      <c r="Z1410" s="1"/>
      <c r="AA1410" s="1"/>
      <c r="AB1410" s="1"/>
      <c r="AC1410" s="1"/>
      <c r="AD1410"/>
    </row>
    <row r="1411" spans="1:30" x14ac:dyDescent="0.25">
      <c r="A1411" s="1"/>
      <c r="B1411" s="1"/>
      <c r="C1411" s="1"/>
      <c r="D1411"/>
      <c r="E1411" s="1"/>
      <c r="F1411" s="1"/>
      <c r="G1411"/>
      <c r="H1411"/>
      <c r="I1411" s="1"/>
      <c r="J1411"/>
      <c r="K1411"/>
      <c r="L1411"/>
      <c r="M1411" s="2"/>
      <c r="N1411" s="3"/>
      <c r="O1411"/>
      <c r="P1411"/>
      <c r="Q1411"/>
      <c r="R1411"/>
      <c r="S1411"/>
      <c r="T1411"/>
      <c r="U1411" s="1"/>
      <c r="V1411"/>
      <c r="W1411" s="1"/>
      <c r="X1411"/>
      <c r="Y1411"/>
      <c r="Z1411" s="1"/>
      <c r="AA1411" s="1"/>
      <c r="AB1411" s="1"/>
      <c r="AC1411" s="1"/>
      <c r="AD1411"/>
    </row>
    <row r="1412" spans="1:30" x14ac:dyDescent="0.25">
      <c r="A1412" s="1"/>
      <c r="B1412" s="1"/>
      <c r="C1412" s="1"/>
      <c r="D1412"/>
      <c r="E1412" s="1"/>
      <c r="F1412" s="1"/>
      <c r="G1412"/>
      <c r="H1412"/>
      <c r="I1412" s="1"/>
      <c r="J1412"/>
      <c r="K1412"/>
      <c r="L1412"/>
      <c r="M1412" s="2"/>
      <c r="N1412" s="3"/>
      <c r="O1412"/>
      <c r="P1412"/>
      <c r="Q1412"/>
      <c r="R1412"/>
      <c r="S1412"/>
      <c r="T1412"/>
      <c r="U1412" s="1"/>
      <c r="V1412"/>
      <c r="W1412" s="1"/>
      <c r="X1412"/>
      <c r="Y1412"/>
      <c r="Z1412" s="1"/>
      <c r="AA1412" s="1"/>
      <c r="AB1412" s="1"/>
      <c r="AC1412" s="1"/>
      <c r="AD1412"/>
    </row>
    <row r="1413" spans="1:30" x14ac:dyDescent="0.25">
      <c r="A1413" s="1"/>
      <c r="B1413" s="1"/>
      <c r="C1413" s="1"/>
      <c r="D1413"/>
      <c r="E1413" s="1"/>
      <c r="F1413" s="1"/>
      <c r="G1413"/>
      <c r="H1413"/>
      <c r="I1413" s="1"/>
      <c r="J1413"/>
      <c r="K1413"/>
      <c r="L1413"/>
      <c r="M1413" s="2"/>
      <c r="N1413" s="3"/>
      <c r="O1413"/>
      <c r="P1413"/>
      <c r="Q1413"/>
      <c r="R1413"/>
      <c r="S1413"/>
      <c r="T1413"/>
      <c r="U1413" s="1"/>
      <c r="V1413"/>
      <c r="W1413" s="1"/>
      <c r="X1413"/>
      <c r="Y1413"/>
      <c r="Z1413" s="1"/>
      <c r="AA1413" s="1"/>
      <c r="AB1413" s="1"/>
      <c r="AC1413" s="1"/>
      <c r="AD1413"/>
    </row>
    <row r="1414" spans="1:30" x14ac:dyDescent="0.25">
      <c r="A1414" s="1"/>
      <c r="B1414" s="1"/>
      <c r="C1414" s="1"/>
      <c r="D1414"/>
      <c r="E1414" s="1"/>
      <c r="F1414" s="1"/>
      <c r="G1414"/>
      <c r="H1414"/>
      <c r="I1414" s="1"/>
      <c r="J1414"/>
      <c r="K1414"/>
      <c r="L1414"/>
      <c r="M1414" s="2"/>
      <c r="N1414" s="3"/>
      <c r="O1414"/>
      <c r="P1414"/>
      <c r="Q1414"/>
      <c r="R1414"/>
      <c r="S1414"/>
      <c r="T1414"/>
      <c r="U1414" s="1"/>
      <c r="V1414"/>
      <c r="W1414" s="1"/>
      <c r="X1414"/>
      <c r="Y1414"/>
      <c r="Z1414" s="1"/>
      <c r="AA1414" s="1"/>
      <c r="AB1414" s="1"/>
      <c r="AC1414" s="1"/>
      <c r="AD1414"/>
    </row>
    <row r="1415" spans="1:30" x14ac:dyDescent="0.25">
      <c r="A1415" s="1"/>
      <c r="B1415" s="1"/>
      <c r="C1415" s="1"/>
      <c r="D1415"/>
      <c r="E1415" s="1"/>
      <c r="F1415" s="1"/>
      <c r="G1415"/>
      <c r="H1415"/>
      <c r="I1415" s="1"/>
      <c r="J1415"/>
      <c r="K1415"/>
      <c r="L1415"/>
      <c r="M1415" s="2"/>
      <c r="N1415" s="3"/>
      <c r="O1415"/>
      <c r="P1415"/>
      <c r="Q1415"/>
      <c r="R1415"/>
      <c r="S1415"/>
      <c r="T1415"/>
      <c r="U1415" s="1"/>
      <c r="V1415"/>
      <c r="W1415" s="1"/>
      <c r="X1415"/>
      <c r="Y1415"/>
      <c r="Z1415" s="1"/>
      <c r="AA1415" s="1"/>
      <c r="AB1415" s="1"/>
      <c r="AC1415" s="1"/>
      <c r="AD1415"/>
    </row>
    <row r="1416" spans="1:30" x14ac:dyDescent="0.25">
      <c r="A1416" s="1"/>
      <c r="B1416" s="1"/>
      <c r="C1416" s="1"/>
      <c r="D1416"/>
      <c r="E1416" s="1"/>
      <c r="F1416" s="1"/>
      <c r="G1416"/>
      <c r="H1416"/>
      <c r="I1416" s="1"/>
      <c r="J1416"/>
      <c r="K1416"/>
      <c r="L1416"/>
      <c r="M1416" s="2"/>
      <c r="N1416" s="3"/>
      <c r="O1416"/>
      <c r="P1416"/>
      <c r="Q1416"/>
      <c r="R1416"/>
      <c r="S1416"/>
      <c r="T1416"/>
      <c r="U1416" s="1"/>
      <c r="V1416"/>
      <c r="W1416" s="1"/>
      <c r="X1416"/>
      <c r="Y1416"/>
      <c r="Z1416" s="1"/>
      <c r="AA1416" s="1"/>
      <c r="AB1416" s="1"/>
      <c r="AC1416" s="1"/>
      <c r="AD1416"/>
    </row>
    <row r="1417" spans="1:30" x14ac:dyDescent="0.25">
      <c r="A1417" s="1"/>
      <c r="B1417" s="1"/>
      <c r="C1417" s="1"/>
      <c r="D1417"/>
      <c r="E1417" s="1"/>
      <c r="F1417" s="1"/>
      <c r="G1417"/>
      <c r="H1417"/>
      <c r="I1417" s="1"/>
      <c r="J1417"/>
      <c r="K1417"/>
      <c r="L1417"/>
      <c r="M1417" s="2"/>
      <c r="N1417" s="3"/>
      <c r="O1417"/>
      <c r="P1417"/>
      <c r="Q1417"/>
      <c r="R1417"/>
      <c r="S1417"/>
      <c r="T1417"/>
      <c r="U1417" s="1"/>
      <c r="V1417"/>
      <c r="W1417" s="1"/>
      <c r="X1417"/>
      <c r="Y1417"/>
      <c r="Z1417" s="1"/>
      <c r="AA1417" s="1"/>
      <c r="AB1417" s="1"/>
      <c r="AC1417" s="1"/>
      <c r="AD1417"/>
    </row>
    <row r="1418" spans="1:30" x14ac:dyDescent="0.25">
      <c r="A1418" s="1"/>
      <c r="B1418" s="1"/>
      <c r="C1418" s="1"/>
      <c r="D1418"/>
      <c r="E1418" s="1"/>
      <c r="F1418" s="1"/>
      <c r="G1418"/>
      <c r="H1418"/>
      <c r="I1418" s="1"/>
      <c r="J1418"/>
      <c r="K1418"/>
      <c r="L1418"/>
      <c r="M1418" s="2"/>
      <c r="N1418" s="3"/>
      <c r="O1418"/>
      <c r="P1418"/>
      <c r="Q1418"/>
      <c r="R1418"/>
      <c r="S1418"/>
      <c r="T1418"/>
      <c r="U1418" s="1"/>
      <c r="V1418"/>
      <c r="W1418" s="1"/>
      <c r="X1418"/>
      <c r="Y1418"/>
      <c r="Z1418" s="1"/>
      <c r="AA1418" s="1"/>
      <c r="AB1418" s="1"/>
      <c r="AC1418" s="1"/>
      <c r="AD1418"/>
    </row>
    <row r="1419" spans="1:30" x14ac:dyDescent="0.25">
      <c r="A1419" s="1"/>
      <c r="B1419" s="1"/>
      <c r="C1419" s="1"/>
      <c r="D1419"/>
      <c r="E1419" s="1"/>
      <c r="F1419" s="1"/>
      <c r="G1419"/>
      <c r="H1419"/>
      <c r="I1419" s="1"/>
      <c r="J1419"/>
      <c r="K1419"/>
      <c r="L1419"/>
      <c r="M1419" s="2"/>
      <c r="N1419" s="3"/>
      <c r="O1419"/>
      <c r="P1419"/>
      <c r="Q1419"/>
      <c r="R1419"/>
      <c r="S1419"/>
      <c r="T1419"/>
      <c r="U1419" s="1"/>
      <c r="V1419"/>
      <c r="W1419" s="1"/>
      <c r="X1419"/>
      <c r="Y1419"/>
      <c r="Z1419" s="1"/>
      <c r="AA1419" s="1"/>
      <c r="AB1419" s="1"/>
      <c r="AC1419" s="1"/>
      <c r="AD1419"/>
    </row>
    <row r="1420" spans="1:30" x14ac:dyDescent="0.25">
      <c r="A1420" s="1"/>
      <c r="B1420" s="1"/>
      <c r="C1420" s="1"/>
      <c r="D1420"/>
      <c r="E1420" s="1"/>
      <c r="F1420" s="1"/>
      <c r="G1420"/>
      <c r="H1420"/>
      <c r="I1420" s="1"/>
      <c r="J1420"/>
      <c r="K1420"/>
      <c r="L1420"/>
      <c r="M1420" s="2"/>
      <c r="N1420" s="3"/>
      <c r="O1420"/>
      <c r="P1420"/>
      <c r="Q1420"/>
      <c r="R1420"/>
      <c r="S1420"/>
      <c r="T1420"/>
      <c r="U1420" s="1"/>
      <c r="V1420"/>
      <c r="W1420" s="1"/>
      <c r="X1420"/>
      <c r="Y1420"/>
      <c r="Z1420" s="1"/>
      <c r="AA1420" s="1"/>
      <c r="AB1420" s="1"/>
      <c r="AC1420" s="1"/>
      <c r="AD1420"/>
    </row>
    <row r="1421" spans="1:30" x14ac:dyDescent="0.25">
      <c r="A1421" s="1"/>
      <c r="B1421" s="1"/>
      <c r="C1421" s="1"/>
      <c r="D1421"/>
      <c r="E1421" s="1"/>
      <c r="F1421" s="1"/>
      <c r="G1421"/>
      <c r="H1421"/>
      <c r="I1421" s="1"/>
      <c r="J1421"/>
      <c r="K1421"/>
      <c r="L1421"/>
      <c r="M1421" s="2"/>
      <c r="N1421" s="3"/>
      <c r="O1421"/>
      <c r="P1421"/>
      <c r="Q1421"/>
      <c r="R1421"/>
      <c r="S1421"/>
      <c r="T1421"/>
      <c r="U1421" s="1"/>
      <c r="V1421"/>
      <c r="W1421" s="1"/>
      <c r="X1421"/>
      <c r="Y1421"/>
      <c r="Z1421" s="1"/>
      <c r="AA1421" s="1"/>
      <c r="AB1421" s="1"/>
      <c r="AC1421" s="1"/>
      <c r="AD1421"/>
    </row>
    <row r="1422" spans="1:30" x14ac:dyDescent="0.25">
      <c r="A1422" s="1"/>
      <c r="B1422" s="1"/>
      <c r="C1422" s="1"/>
      <c r="D1422"/>
      <c r="E1422" s="1"/>
      <c r="F1422" s="1"/>
      <c r="G1422"/>
      <c r="H1422"/>
      <c r="I1422" s="1"/>
      <c r="J1422"/>
      <c r="K1422"/>
      <c r="L1422"/>
      <c r="M1422" s="2"/>
      <c r="N1422" s="3"/>
      <c r="O1422"/>
      <c r="P1422"/>
      <c r="Q1422"/>
      <c r="R1422"/>
      <c r="S1422"/>
      <c r="T1422"/>
      <c r="U1422" s="1"/>
      <c r="V1422"/>
      <c r="W1422" s="1"/>
      <c r="X1422"/>
      <c r="Y1422"/>
      <c r="Z1422" s="1"/>
      <c r="AA1422" s="1"/>
      <c r="AB1422" s="1"/>
      <c r="AC1422" s="1"/>
      <c r="AD1422"/>
    </row>
    <row r="1423" spans="1:30" x14ac:dyDescent="0.25">
      <c r="A1423" s="1"/>
      <c r="B1423" s="1"/>
      <c r="C1423" s="1"/>
      <c r="D1423"/>
      <c r="E1423" s="1"/>
      <c r="F1423" s="1"/>
      <c r="G1423"/>
      <c r="H1423"/>
      <c r="I1423" s="1"/>
      <c r="J1423"/>
      <c r="K1423"/>
      <c r="L1423"/>
      <c r="M1423" s="2"/>
      <c r="N1423" s="3"/>
      <c r="O1423"/>
      <c r="P1423"/>
      <c r="Q1423"/>
      <c r="R1423"/>
      <c r="S1423"/>
      <c r="T1423"/>
      <c r="U1423" s="1"/>
      <c r="V1423"/>
      <c r="W1423" s="1"/>
      <c r="X1423"/>
      <c r="Y1423"/>
      <c r="Z1423" s="1"/>
      <c r="AA1423" s="1"/>
      <c r="AB1423" s="1"/>
      <c r="AC1423" s="1"/>
      <c r="AD1423"/>
    </row>
    <row r="1424" spans="1:30" x14ac:dyDescent="0.25">
      <c r="A1424" s="1"/>
      <c r="B1424" s="1"/>
      <c r="C1424" s="1"/>
      <c r="D1424"/>
      <c r="E1424" s="1"/>
      <c r="F1424" s="1"/>
      <c r="G1424"/>
      <c r="H1424"/>
      <c r="I1424" s="1"/>
      <c r="J1424"/>
      <c r="K1424"/>
      <c r="L1424"/>
      <c r="M1424" s="2"/>
      <c r="N1424" s="3"/>
      <c r="O1424"/>
      <c r="P1424"/>
      <c r="Q1424"/>
      <c r="R1424"/>
      <c r="S1424"/>
      <c r="T1424"/>
      <c r="U1424" s="1"/>
      <c r="V1424"/>
      <c r="W1424" s="1"/>
      <c r="X1424"/>
      <c r="Y1424"/>
      <c r="Z1424" s="1"/>
      <c r="AA1424" s="1"/>
      <c r="AB1424" s="1"/>
      <c r="AC1424" s="1"/>
      <c r="AD1424"/>
    </row>
    <row r="1425" spans="1:30" x14ac:dyDescent="0.25">
      <c r="A1425" s="1"/>
      <c r="B1425" s="1"/>
      <c r="C1425" s="1"/>
      <c r="D1425"/>
      <c r="E1425" s="1"/>
      <c r="F1425" s="1"/>
      <c r="G1425"/>
      <c r="H1425"/>
      <c r="I1425" s="1"/>
      <c r="J1425"/>
      <c r="K1425"/>
      <c r="L1425"/>
      <c r="M1425" s="2"/>
      <c r="N1425" s="3"/>
      <c r="O1425"/>
      <c r="P1425"/>
      <c r="Q1425"/>
      <c r="R1425"/>
      <c r="S1425"/>
      <c r="T1425"/>
      <c r="U1425" s="1"/>
      <c r="V1425"/>
      <c r="W1425" s="1"/>
      <c r="X1425"/>
      <c r="Y1425"/>
      <c r="Z1425" s="1"/>
      <c r="AA1425" s="1"/>
      <c r="AB1425" s="1"/>
      <c r="AC1425" s="1"/>
      <c r="AD1425"/>
    </row>
    <row r="1426" spans="1:30" x14ac:dyDescent="0.25">
      <c r="A1426" s="1"/>
      <c r="B1426" s="1"/>
      <c r="C1426" s="1"/>
      <c r="D1426"/>
      <c r="E1426" s="1"/>
      <c r="F1426" s="1"/>
      <c r="G1426"/>
      <c r="H1426"/>
      <c r="I1426" s="1"/>
      <c r="J1426"/>
      <c r="K1426"/>
      <c r="L1426"/>
      <c r="M1426" s="2"/>
      <c r="N1426" s="3"/>
      <c r="O1426"/>
      <c r="P1426"/>
      <c r="Q1426"/>
      <c r="R1426"/>
      <c r="S1426"/>
      <c r="T1426"/>
      <c r="U1426" s="1"/>
      <c r="V1426"/>
      <c r="W1426" s="1"/>
      <c r="X1426"/>
      <c r="Y1426"/>
      <c r="Z1426" s="1"/>
      <c r="AA1426" s="1"/>
      <c r="AB1426" s="1"/>
      <c r="AC1426" s="1"/>
      <c r="AD1426"/>
    </row>
    <row r="1427" spans="1:30" x14ac:dyDescent="0.25">
      <c r="A1427" s="1"/>
      <c r="B1427" s="1"/>
      <c r="C1427" s="1"/>
      <c r="D1427"/>
      <c r="E1427" s="1"/>
      <c r="F1427" s="1"/>
      <c r="G1427"/>
      <c r="H1427"/>
      <c r="I1427" s="1"/>
      <c r="J1427"/>
      <c r="K1427"/>
      <c r="L1427"/>
      <c r="M1427" s="2"/>
      <c r="N1427" s="3"/>
      <c r="O1427"/>
      <c r="P1427"/>
      <c r="Q1427"/>
      <c r="R1427"/>
      <c r="S1427"/>
      <c r="T1427"/>
      <c r="U1427" s="1"/>
      <c r="V1427"/>
      <c r="W1427" s="1"/>
      <c r="X1427"/>
      <c r="Y1427"/>
      <c r="Z1427" s="1"/>
      <c r="AA1427" s="1"/>
      <c r="AB1427" s="1"/>
      <c r="AC1427" s="1"/>
      <c r="AD1427"/>
    </row>
    <row r="1428" spans="1:30" x14ac:dyDescent="0.25">
      <c r="A1428" s="1"/>
      <c r="B1428" s="1"/>
      <c r="C1428" s="1"/>
      <c r="D1428"/>
      <c r="E1428" s="1"/>
      <c r="F1428" s="1"/>
      <c r="G1428"/>
      <c r="H1428"/>
      <c r="I1428" s="1"/>
      <c r="J1428"/>
      <c r="K1428"/>
      <c r="L1428"/>
      <c r="M1428" s="2"/>
      <c r="N1428" s="3"/>
      <c r="O1428"/>
      <c r="P1428"/>
      <c r="Q1428"/>
      <c r="R1428"/>
      <c r="S1428"/>
      <c r="T1428"/>
      <c r="U1428" s="1"/>
      <c r="V1428"/>
      <c r="W1428" s="1"/>
      <c r="X1428"/>
      <c r="Y1428"/>
      <c r="Z1428" s="1"/>
      <c r="AA1428" s="1"/>
      <c r="AB1428" s="1"/>
      <c r="AC1428" s="1"/>
      <c r="AD1428"/>
    </row>
    <row r="1429" spans="1:30" x14ac:dyDescent="0.25">
      <c r="A1429" s="1"/>
      <c r="B1429" s="1"/>
      <c r="C1429" s="1"/>
      <c r="D1429"/>
      <c r="E1429" s="1"/>
      <c r="F1429" s="1"/>
      <c r="G1429"/>
      <c r="H1429"/>
      <c r="I1429" s="1"/>
      <c r="J1429"/>
      <c r="K1429"/>
      <c r="L1429"/>
      <c r="M1429" s="2"/>
      <c r="N1429" s="3"/>
      <c r="O1429"/>
      <c r="P1429"/>
      <c r="Q1429"/>
      <c r="R1429"/>
      <c r="S1429"/>
      <c r="T1429"/>
      <c r="U1429" s="1"/>
      <c r="V1429"/>
      <c r="W1429" s="1"/>
      <c r="X1429"/>
      <c r="Y1429"/>
      <c r="Z1429" s="1"/>
      <c r="AA1429" s="1"/>
      <c r="AB1429" s="1"/>
      <c r="AC1429" s="1"/>
      <c r="AD1429"/>
    </row>
    <row r="1430" spans="1:30" x14ac:dyDescent="0.25">
      <c r="A1430" s="1"/>
      <c r="B1430" s="1"/>
      <c r="C1430" s="1"/>
      <c r="D1430"/>
      <c r="E1430" s="1"/>
      <c r="F1430" s="1"/>
      <c r="G1430"/>
      <c r="H1430"/>
      <c r="I1430" s="1"/>
      <c r="J1430"/>
      <c r="K1430"/>
      <c r="L1430"/>
      <c r="M1430" s="2"/>
      <c r="N1430" s="3"/>
      <c r="O1430"/>
      <c r="P1430"/>
      <c r="Q1430"/>
      <c r="R1430"/>
      <c r="S1430"/>
      <c r="T1430"/>
      <c r="U1430" s="1"/>
      <c r="V1430"/>
      <c r="W1430" s="1"/>
      <c r="X1430"/>
      <c r="Y1430"/>
      <c r="Z1430" s="1"/>
      <c r="AA1430" s="1"/>
      <c r="AB1430" s="1"/>
      <c r="AC1430" s="1"/>
      <c r="AD1430"/>
    </row>
    <row r="1431" spans="1:30" x14ac:dyDescent="0.25">
      <c r="A1431" s="1"/>
      <c r="B1431" s="1"/>
      <c r="C1431" s="1"/>
      <c r="D1431"/>
      <c r="E1431" s="1"/>
      <c r="F1431" s="1"/>
      <c r="G1431"/>
      <c r="H1431"/>
      <c r="I1431" s="1"/>
      <c r="J1431"/>
      <c r="K1431"/>
      <c r="L1431"/>
      <c r="M1431" s="2"/>
      <c r="N1431" s="3"/>
      <c r="O1431"/>
      <c r="P1431"/>
      <c r="Q1431"/>
      <c r="R1431"/>
      <c r="S1431"/>
      <c r="T1431"/>
      <c r="U1431" s="1"/>
      <c r="V1431"/>
      <c r="W1431" s="1"/>
      <c r="X1431"/>
      <c r="Y1431"/>
      <c r="Z1431" s="1"/>
      <c r="AA1431" s="1"/>
      <c r="AB1431" s="1"/>
      <c r="AC1431" s="1"/>
      <c r="AD1431"/>
    </row>
    <row r="1432" spans="1:30" x14ac:dyDescent="0.25">
      <c r="A1432" s="1"/>
      <c r="B1432" s="1"/>
      <c r="C1432" s="1"/>
      <c r="D1432"/>
      <c r="E1432" s="1"/>
      <c r="F1432" s="1"/>
      <c r="G1432"/>
      <c r="H1432"/>
      <c r="I1432" s="1"/>
      <c r="J1432"/>
      <c r="K1432"/>
      <c r="L1432"/>
      <c r="M1432" s="2"/>
      <c r="N1432" s="3"/>
      <c r="O1432"/>
      <c r="P1432"/>
      <c r="Q1432"/>
      <c r="R1432"/>
      <c r="S1432"/>
      <c r="T1432"/>
      <c r="U1432" s="1"/>
      <c r="V1432"/>
      <c r="W1432" s="1"/>
      <c r="X1432"/>
      <c r="Y1432"/>
      <c r="Z1432" s="1"/>
      <c r="AA1432" s="1"/>
      <c r="AB1432" s="1"/>
      <c r="AC1432" s="1"/>
      <c r="AD1432"/>
    </row>
    <row r="1433" spans="1:30" x14ac:dyDescent="0.25">
      <c r="A1433" s="1"/>
      <c r="B1433" s="1"/>
      <c r="C1433" s="1"/>
      <c r="D1433"/>
      <c r="E1433" s="1"/>
      <c r="F1433" s="1"/>
      <c r="G1433"/>
      <c r="H1433"/>
      <c r="I1433" s="1"/>
      <c r="J1433"/>
      <c r="K1433"/>
      <c r="L1433"/>
      <c r="M1433" s="2"/>
      <c r="N1433" s="3"/>
      <c r="O1433"/>
      <c r="P1433"/>
      <c r="Q1433"/>
      <c r="R1433"/>
      <c r="S1433"/>
      <c r="T1433"/>
      <c r="U1433" s="1"/>
      <c r="V1433"/>
      <c r="W1433" s="1"/>
      <c r="X1433"/>
      <c r="Y1433"/>
      <c r="Z1433" s="1"/>
      <c r="AA1433" s="1"/>
      <c r="AB1433" s="1"/>
      <c r="AC1433" s="1"/>
      <c r="AD1433"/>
    </row>
    <row r="1434" spans="1:30" x14ac:dyDescent="0.25">
      <c r="A1434" s="1"/>
      <c r="B1434" s="1"/>
      <c r="C1434" s="1"/>
      <c r="D1434"/>
      <c r="E1434" s="1"/>
      <c r="F1434" s="1"/>
      <c r="G1434"/>
      <c r="H1434"/>
      <c r="I1434" s="1"/>
      <c r="J1434"/>
      <c r="K1434"/>
      <c r="L1434"/>
      <c r="M1434" s="2"/>
      <c r="N1434" s="3"/>
      <c r="O1434"/>
      <c r="P1434"/>
      <c r="Q1434"/>
      <c r="R1434"/>
      <c r="S1434"/>
      <c r="T1434"/>
      <c r="U1434" s="1"/>
      <c r="V1434"/>
      <c r="W1434" s="1"/>
      <c r="X1434"/>
      <c r="Y1434"/>
      <c r="Z1434" s="1"/>
      <c r="AA1434" s="1"/>
      <c r="AB1434" s="1"/>
      <c r="AC1434" s="1"/>
      <c r="AD1434"/>
    </row>
    <row r="1435" spans="1:30" x14ac:dyDescent="0.25">
      <c r="A1435" s="1"/>
      <c r="B1435" s="1"/>
      <c r="C1435" s="1"/>
      <c r="D1435"/>
      <c r="E1435" s="1"/>
      <c r="F1435" s="1"/>
      <c r="G1435"/>
      <c r="H1435"/>
      <c r="I1435" s="1"/>
      <c r="J1435"/>
      <c r="K1435"/>
      <c r="L1435"/>
      <c r="M1435" s="2"/>
      <c r="N1435" s="3"/>
      <c r="O1435"/>
      <c r="P1435"/>
      <c r="Q1435"/>
      <c r="R1435"/>
      <c r="S1435"/>
      <c r="T1435"/>
      <c r="U1435" s="1"/>
      <c r="V1435"/>
      <c r="W1435" s="1"/>
      <c r="X1435"/>
      <c r="Y1435"/>
      <c r="Z1435" s="1"/>
      <c r="AA1435" s="1"/>
      <c r="AB1435" s="1"/>
      <c r="AC1435" s="1"/>
      <c r="AD1435"/>
    </row>
    <row r="1436" spans="1:30" x14ac:dyDescent="0.25">
      <c r="A1436" s="1"/>
      <c r="B1436" s="1"/>
      <c r="C1436" s="1"/>
      <c r="D1436"/>
      <c r="E1436" s="1"/>
      <c r="F1436" s="1"/>
      <c r="G1436"/>
      <c r="H1436"/>
      <c r="I1436" s="1"/>
      <c r="J1436"/>
      <c r="K1436"/>
      <c r="L1436"/>
      <c r="M1436" s="2"/>
      <c r="N1436" s="3"/>
      <c r="O1436"/>
      <c r="P1436"/>
      <c r="Q1436"/>
      <c r="R1436"/>
      <c r="S1436"/>
      <c r="T1436"/>
      <c r="U1436" s="1"/>
      <c r="V1436"/>
      <c r="W1436" s="1"/>
      <c r="X1436"/>
      <c r="Y1436"/>
      <c r="Z1436" s="1"/>
      <c r="AA1436" s="1"/>
      <c r="AB1436" s="1"/>
      <c r="AC1436" s="1"/>
      <c r="AD1436"/>
    </row>
    <row r="1437" spans="1:30" x14ac:dyDescent="0.25">
      <c r="A1437" s="1"/>
      <c r="B1437" s="1"/>
      <c r="C1437" s="1"/>
      <c r="D1437"/>
      <c r="E1437" s="1"/>
      <c r="F1437" s="1"/>
      <c r="G1437"/>
      <c r="H1437"/>
      <c r="I1437" s="1"/>
      <c r="J1437"/>
      <c r="K1437"/>
      <c r="L1437"/>
      <c r="M1437" s="2"/>
      <c r="N1437" s="3"/>
      <c r="O1437"/>
      <c r="P1437"/>
      <c r="Q1437"/>
      <c r="R1437"/>
      <c r="S1437"/>
      <c r="T1437"/>
      <c r="U1437" s="1"/>
      <c r="V1437"/>
      <c r="W1437" s="1"/>
      <c r="X1437"/>
      <c r="Y1437"/>
      <c r="Z1437" s="1"/>
      <c r="AA1437" s="1"/>
      <c r="AB1437" s="1"/>
      <c r="AC1437" s="1"/>
      <c r="AD1437"/>
    </row>
    <row r="1438" spans="1:30" x14ac:dyDescent="0.25">
      <c r="A1438" s="1"/>
      <c r="B1438" s="1"/>
      <c r="C1438" s="1"/>
      <c r="D1438"/>
      <c r="E1438" s="1"/>
      <c r="F1438" s="1"/>
      <c r="G1438"/>
      <c r="H1438"/>
      <c r="I1438" s="1"/>
      <c r="J1438"/>
      <c r="K1438"/>
      <c r="L1438"/>
      <c r="M1438" s="2"/>
      <c r="N1438" s="3"/>
      <c r="O1438"/>
      <c r="P1438"/>
      <c r="Q1438"/>
      <c r="R1438"/>
      <c r="S1438"/>
      <c r="T1438"/>
      <c r="U1438" s="1"/>
      <c r="V1438"/>
      <c r="W1438" s="1"/>
      <c r="X1438"/>
      <c r="Y1438"/>
      <c r="Z1438" s="1"/>
      <c r="AA1438" s="1"/>
      <c r="AB1438" s="1"/>
      <c r="AC1438" s="1"/>
      <c r="AD1438"/>
    </row>
    <row r="1439" spans="1:30" x14ac:dyDescent="0.25">
      <c r="A1439" s="1"/>
      <c r="B1439" s="1"/>
      <c r="C1439" s="1"/>
      <c r="D1439"/>
      <c r="E1439" s="1"/>
      <c r="F1439" s="1"/>
      <c r="G1439"/>
      <c r="H1439"/>
      <c r="I1439" s="1"/>
      <c r="J1439"/>
      <c r="K1439"/>
      <c r="L1439"/>
      <c r="M1439" s="2"/>
      <c r="N1439" s="3"/>
      <c r="O1439"/>
      <c r="P1439"/>
      <c r="Q1439"/>
      <c r="R1439"/>
      <c r="S1439"/>
      <c r="T1439"/>
      <c r="U1439" s="1"/>
      <c r="V1439"/>
      <c r="W1439" s="1"/>
      <c r="X1439"/>
      <c r="Y1439"/>
      <c r="Z1439" s="1"/>
      <c r="AA1439" s="1"/>
      <c r="AB1439" s="1"/>
      <c r="AC1439" s="1"/>
      <c r="AD1439"/>
    </row>
    <row r="1440" spans="1:30" x14ac:dyDescent="0.25">
      <c r="A1440" s="1"/>
      <c r="B1440" s="1"/>
      <c r="C1440" s="1"/>
      <c r="D1440"/>
      <c r="E1440" s="1"/>
      <c r="F1440" s="1"/>
      <c r="G1440"/>
      <c r="H1440"/>
      <c r="I1440" s="1"/>
      <c r="J1440"/>
      <c r="K1440"/>
      <c r="L1440"/>
      <c r="M1440" s="2"/>
      <c r="N1440" s="3"/>
      <c r="O1440"/>
      <c r="P1440"/>
      <c r="Q1440"/>
      <c r="R1440"/>
      <c r="S1440"/>
      <c r="T1440"/>
      <c r="U1440" s="1"/>
      <c r="V1440"/>
      <c r="W1440" s="1"/>
      <c r="X1440"/>
      <c r="Y1440"/>
      <c r="Z1440" s="1"/>
      <c r="AA1440" s="1"/>
      <c r="AB1440" s="1"/>
      <c r="AC1440" s="1"/>
      <c r="AD1440"/>
    </row>
    <row r="1441" spans="1:30" x14ac:dyDescent="0.25">
      <c r="A1441" s="1"/>
      <c r="B1441" s="1"/>
      <c r="C1441" s="1"/>
      <c r="D1441"/>
      <c r="E1441" s="1"/>
      <c r="F1441" s="1"/>
      <c r="G1441"/>
      <c r="H1441"/>
      <c r="I1441" s="1"/>
      <c r="J1441"/>
      <c r="K1441"/>
      <c r="L1441"/>
      <c r="M1441" s="2"/>
      <c r="N1441" s="3"/>
      <c r="O1441"/>
      <c r="P1441"/>
      <c r="Q1441"/>
      <c r="R1441"/>
      <c r="S1441"/>
      <c r="T1441"/>
      <c r="U1441" s="1"/>
      <c r="V1441"/>
      <c r="W1441" s="1"/>
      <c r="X1441"/>
      <c r="Y1441"/>
      <c r="Z1441" s="1"/>
      <c r="AA1441" s="1"/>
      <c r="AB1441" s="1"/>
      <c r="AC1441" s="1"/>
      <c r="AD1441"/>
    </row>
    <row r="1442" spans="1:30" x14ac:dyDescent="0.25">
      <c r="A1442" s="1"/>
      <c r="B1442" s="1"/>
      <c r="C1442" s="1"/>
      <c r="D1442"/>
      <c r="E1442" s="1"/>
      <c r="F1442" s="1"/>
      <c r="G1442"/>
      <c r="H1442"/>
      <c r="I1442" s="1"/>
      <c r="J1442"/>
      <c r="K1442"/>
      <c r="L1442"/>
      <c r="M1442" s="2"/>
      <c r="N1442" s="3"/>
      <c r="O1442"/>
      <c r="P1442"/>
      <c r="Q1442"/>
      <c r="R1442"/>
      <c r="S1442"/>
      <c r="T1442"/>
      <c r="U1442" s="1"/>
      <c r="V1442"/>
      <c r="W1442" s="1"/>
      <c r="X1442"/>
      <c r="Y1442"/>
      <c r="Z1442" s="1"/>
      <c r="AA1442" s="1"/>
      <c r="AB1442" s="1"/>
      <c r="AC1442" s="1"/>
      <c r="AD1442"/>
    </row>
    <row r="1443" spans="1:30" x14ac:dyDescent="0.25">
      <c r="A1443" s="1"/>
      <c r="B1443" s="1"/>
      <c r="C1443" s="1"/>
      <c r="D1443"/>
      <c r="E1443" s="1"/>
      <c r="F1443" s="1"/>
      <c r="G1443"/>
      <c r="H1443"/>
      <c r="I1443" s="1"/>
      <c r="J1443"/>
      <c r="K1443"/>
      <c r="L1443"/>
      <c r="M1443" s="2"/>
      <c r="N1443" s="3"/>
      <c r="O1443"/>
      <c r="P1443"/>
      <c r="Q1443"/>
      <c r="R1443"/>
      <c r="S1443"/>
      <c r="T1443"/>
      <c r="U1443" s="1"/>
      <c r="V1443"/>
      <c r="W1443" s="1"/>
      <c r="X1443"/>
      <c r="Y1443"/>
      <c r="Z1443" s="1"/>
      <c r="AA1443" s="1"/>
      <c r="AB1443" s="1"/>
      <c r="AC1443" s="1"/>
      <c r="AD1443"/>
    </row>
    <row r="1444" spans="1:30" x14ac:dyDescent="0.25">
      <c r="A1444" s="1"/>
      <c r="B1444" s="1"/>
      <c r="C1444" s="1"/>
      <c r="D1444"/>
      <c r="E1444" s="1"/>
      <c r="F1444" s="1"/>
      <c r="G1444"/>
      <c r="H1444"/>
      <c r="I1444" s="1"/>
      <c r="J1444"/>
      <c r="K1444"/>
      <c r="L1444"/>
      <c r="M1444" s="2"/>
      <c r="N1444" s="3"/>
      <c r="O1444"/>
      <c r="P1444"/>
      <c r="Q1444"/>
      <c r="R1444"/>
      <c r="S1444"/>
      <c r="T1444"/>
      <c r="U1444" s="1"/>
      <c r="V1444"/>
      <c r="W1444" s="1"/>
      <c r="X1444"/>
      <c r="Y1444"/>
      <c r="Z1444" s="1"/>
      <c r="AA1444" s="1"/>
      <c r="AB1444" s="1"/>
      <c r="AC1444" s="1"/>
      <c r="AD1444"/>
    </row>
    <row r="1445" spans="1:30" x14ac:dyDescent="0.25">
      <c r="A1445" s="1"/>
      <c r="B1445" s="1"/>
      <c r="C1445" s="1"/>
      <c r="D1445"/>
      <c r="E1445" s="1"/>
      <c r="F1445" s="1"/>
      <c r="G1445"/>
      <c r="H1445"/>
      <c r="I1445" s="1"/>
      <c r="J1445"/>
      <c r="K1445"/>
      <c r="L1445"/>
      <c r="M1445" s="2"/>
      <c r="N1445" s="3"/>
      <c r="O1445"/>
      <c r="P1445"/>
      <c r="Q1445"/>
      <c r="R1445"/>
      <c r="S1445"/>
      <c r="T1445"/>
      <c r="U1445" s="1"/>
      <c r="V1445"/>
      <c r="W1445" s="1"/>
      <c r="X1445"/>
      <c r="Y1445"/>
      <c r="Z1445" s="1"/>
      <c r="AA1445" s="1"/>
      <c r="AB1445" s="1"/>
      <c r="AC1445" s="1"/>
      <c r="AD1445"/>
    </row>
    <row r="1446" spans="1:30" x14ac:dyDescent="0.25">
      <c r="A1446" s="1"/>
      <c r="B1446" s="1"/>
      <c r="C1446" s="1"/>
      <c r="D1446"/>
      <c r="E1446" s="1"/>
      <c r="F1446" s="1"/>
      <c r="G1446"/>
      <c r="H1446"/>
      <c r="I1446" s="1"/>
      <c r="J1446"/>
      <c r="K1446"/>
      <c r="L1446"/>
      <c r="M1446" s="2"/>
      <c r="N1446" s="3"/>
      <c r="O1446"/>
      <c r="P1446"/>
      <c r="Q1446"/>
      <c r="R1446"/>
      <c r="S1446"/>
      <c r="T1446"/>
      <c r="U1446" s="1"/>
      <c r="V1446"/>
      <c r="W1446" s="1"/>
      <c r="X1446"/>
      <c r="Y1446"/>
      <c r="Z1446" s="1"/>
      <c r="AA1446" s="1"/>
      <c r="AB1446" s="1"/>
      <c r="AC1446" s="1"/>
      <c r="AD1446"/>
    </row>
    <row r="1447" spans="1:30" x14ac:dyDescent="0.25">
      <c r="A1447" s="1"/>
      <c r="B1447" s="1"/>
      <c r="C1447" s="1"/>
      <c r="D1447"/>
      <c r="E1447" s="1"/>
      <c r="F1447" s="1"/>
      <c r="G1447"/>
      <c r="H1447"/>
      <c r="I1447" s="1"/>
      <c r="J1447"/>
      <c r="K1447"/>
      <c r="L1447"/>
      <c r="M1447" s="2"/>
      <c r="N1447" s="3"/>
      <c r="O1447"/>
      <c r="P1447"/>
      <c r="Q1447"/>
      <c r="R1447"/>
      <c r="S1447"/>
      <c r="T1447"/>
      <c r="U1447" s="1"/>
      <c r="V1447"/>
      <c r="W1447" s="1"/>
      <c r="X1447"/>
      <c r="Y1447"/>
      <c r="Z1447" s="1"/>
      <c r="AA1447" s="1"/>
      <c r="AB1447" s="1"/>
      <c r="AC1447" s="1"/>
      <c r="AD1447"/>
    </row>
    <row r="1448" spans="1:30" x14ac:dyDescent="0.25">
      <c r="A1448" s="1"/>
      <c r="B1448" s="1"/>
      <c r="C1448" s="1"/>
      <c r="D1448"/>
      <c r="E1448" s="1"/>
      <c r="F1448" s="1"/>
      <c r="G1448"/>
      <c r="H1448"/>
      <c r="I1448" s="1"/>
      <c r="J1448"/>
      <c r="K1448"/>
      <c r="L1448"/>
      <c r="M1448" s="2"/>
      <c r="N1448" s="3"/>
      <c r="O1448"/>
      <c r="P1448"/>
      <c r="Q1448"/>
      <c r="R1448"/>
      <c r="S1448"/>
      <c r="T1448"/>
      <c r="U1448" s="1"/>
      <c r="V1448"/>
      <c r="W1448" s="1"/>
      <c r="X1448"/>
      <c r="Y1448"/>
      <c r="Z1448" s="1"/>
      <c r="AA1448" s="1"/>
      <c r="AB1448" s="1"/>
      <c r="AC1448" s="1"/>
      <c r="AD1448"/>
    </row>
    <row r="1449" spans="1:30" x14ac:dyDescent="0.25">
      <c r="A1449" s="1"/>
      <c r="B1449" s="1"/>
      <c r="C1449" s="1"/>
      <c r="D1449"/>
      <c r="E1449" s="1"/>
      <c r="F1449" s="1"/>
      <c r="G1449"/>
      <c r="H1449"/>
      <c r="I1449" s="1"/>
      <c r="J1449"/>
      <c r="K1449"/>
      <c r="L1449"/>
      <c r="M1449" s="2"/>
      <c r="N1449" s="3"/>
      <c r="O1449"/>
      <c r="P1449"/>
      <c r="Q1449"/>
      <c r="R1449"/>
      <c r="S1449"/>
      <c r="T1449"/>
      <c r="U1449" s="1"/>
      <c r="V1449"/>
      <c r="W1449" s="1"/>
      <c r="X1449"/>
      <c r="Y1449"/>
      <c r="Z1449" s="1"/>
      <c r="AA1449" s="1"/>
      <c r="AB1449" s="1"/>
      <c r="AC1449" s="1"/>
      <c r="AD1449"/>
    </row>
    <row r="1450" spans="1:30" x14ac:dyDescent="0.25">
      <c r="A1450" s="1"/>
      <c r="B1450" s="1"/>
      <c r="C1450" s="1"/>
      <c r="D1450"/>
      <c r="E1450" s="1"/>
      <c r="F1450" s="1"/>
      <c r="G1450"/>
      <c r="H1450"/>
      <c r="I1450" s="1"/>
      <c r="J1450"/>
      <c r="K1450"/>
      <c r="L1450"/>
      <c r="M1450" s="2"/>
      <c r="N1450" s="3"/>
      <c r="O1450"/>
      <c r="P1450"/>
      <c r="Q1450"/>
      <c r="R1450"/>
      <c r="S1450"/>
      <c r="T1450"/>
      <c r="U1450" s="1"/>
      <c r="V1450"/>
      <c r="W1450" s="1"/>
      <c r="X1450"/>
      <c r="Y1450"/>
      <c r="Z1450" s="1"/>
      <c r="AA1450" s="1"/>
      <c r="AB1450" s="1"/>
      <c r="AC1450" s="1"/>
      <c r="AD1450"/>
    </row>
    <row r="1451" spans="1:30" x14ac:dyDescent="0.25">
      <c r="A1451" s="1"/>
      <c r="B1451" s="1"/>
      <c r="C1451" s="1"/>
      <c r="D1451"/>
      <c r="E1451" s="1"/>
      <c r="F1451" s="1"/>
      <c r="G1451"/>
      <c r="H1451"/>
      <c r="I1451" s="1"/>
      <c r="J1451"/>
      <c r="K1451"/>
      <c r="L1451"/>
      <c r="M1451" s="2"/>
      <c r="N1451" s="3"/>
      <c r="O1451"/>
      <c r="P1451"/>
      <c r="Q1451"/>
      <c r="R1451"/>
      <c r="S1451"/>
      <c r="T1451"/>
      <c r="U1451" s="1"/>
      <c r="V1451"/>
      <c r="W1451" s="1"/>
      <c r="X1451"/>
      <c r="Y1451"/>
      <c r="Z1451" s="1"/>
      <c r="AA1451" s="1"/>
      <c r="AB1451" s="1"/>
      <c r="AC1451" s="1"/>
      <c r="AD1451"/>
    </row>
    <row r="1452" spans="1:30" x14ac:dyDescent="0.25">
      <c r="A1452" s="1"/>
      <c r="B1452" s="1"/>
      <c r="C1452" s="1"/>
      <c r="D1452"/>
      <c r="E1452" s="1"/>
      <c r="F1452" s="1"/>
      <c r="G1452"/>
      <c r="H1452"/>
      <c r="I1452" s="1"/>
      <c r="J1452"/>
      <c r="K1452"/>
      <c r="L1452"/>
      <c r="M1452" s="2"/>
      <c r="N1452" s="3"/>
      <c r="O1452"/>
      <c r="P1452"/>
      <c r="Q1452"/>
      <c r="R1452"/>
      <c r="S1452"/>
      <c r="T1452"/>
      <c r="U1452" s="1"/>
      <c r="V1452"/>
      <c r="W1452" s="1"/>
      <c r="X1452"/>
      <c r="Y1452"/>
      <c r="Z1452" s="1"/>
      <c r="AA1452" s="1"/>
      <c r="AB1452" s="1"/>
      <c r="AC1452" s="1"/>
      <c r="AD1452"/>
    </row>
    <row r="1453" spans="1:30" x14ac:dyDescent="0.25">
      <c r="A1453" s="1"/>
      <c r="B1453" s="1"/>
      <c r="C1453" s="1"/>
      <c r="D1453"/>
      <c r="E1453" s="1"/>
      <c r="F1453" s="1"/>
      <c r="G1453"/>
      <c r="H1453"/>
      <c r="I1453" s="1"/>
      <c r="J1453"/>
      <c r="K1453"/>
      <c r="L1453"/>
      <c r="M1453" s="2"/>
      <c r="N1453" s="3"/>
      <c r="O1453"/>
      <c r="P1453"/>
      <c r="Q1453"/>
      <c r="R1453"/>
      <c r="S1453"/>
      <c r="T1453"/>
      <c r="U1453" s="1"/>
      <c r="V1453"/>
      <c r="W1453" s="1"/>
      <c r="X1453"/>
      <c r="Y1453"/>
      <c r="Z1453" s="1"/>
      <c r="AA1453" s="1"/>
      <c r="AB1453" s="1"/>
      <c r="AC1453" s="1"/>
      <c r="AD1453"/>
    </row>
    <row r="1454" spans="1:30" x14ac:dyDescent="0.25">
      <c r="A1454" s="1"/>
      <c r="B1454" s="1"/>
      <c r="C1454" s="1"/>
      <c r="D1454"/>
      <c r="E1454" s="1"/>
      <c r="F1454" s="1"/>
      <c r="G1454"/>
      <c r="H1454"/>
      <c r="I1454" s="1"/>
      <c r="J1454"/>
      <c r="K1454"/>
      <c r="L1454"/>
      <c r="M1454" s="2"/>
      <c r="N1454" s="3"/>
      <c r="O1454"/>
      <c r="P1454"/>
      <c r="Q1454"/>
      <c r="R1454"/>
      <c r="S1454"/>
      <c r="T1454"/>
      <c r="U1454" s="1"/>
      <c r="V1454"/>
      <c r="W1454" s="1"/>
      <c r="X1454"/>
      <c r="Y1454"/>
      <c r="Z1454" s="1"/>
      <c r="AA1454" s="1"/>
      <c r="AB1454" s="1"/>
      <c r="AC1454" s="1"/>
      <c r="AD1454"/>
    </row>
    <row r="1455" spans="1:30" x14ac:dyDescent="0.25">
      <c r="A1455" s="1"/>
      <c r="B1455" s="1"/>
      <c r="C1455" s="1"/>
      <c r="D1455"/>
      <c r="E1455" s="1"/>
      <c r="F1455" s="1"/>
      <c r="G1455"/>
      <c r="H1455"/>
      <c r="I1455" s="1"/>
      <c r="J1455"/>
      <c r="K1455"/>
      <c r="L1455"/>
      <c r="M1455" s="2"/>
      <c r="N1455" s="3"/>
      <c r="O1455"/>
      <c r="P1455"/>
      <c r="Q1455"/>
      <c r="R1455"/>
      <c r="S1455"/>
      <c r="T1455"/>
      <c r="U1455" s="1"/>
      <c r="V1455"/>
      <c r="W1455" s="1"/>
      <c r="X1455"/>
      <c r="Y1455"/>
      <c r="Z1455" s="1"/>
      <c r="AA1455" s="1"/>
      <c r="AB1455" s="1"/>
      <c r="AC1455" s="1"/>
      <c r="AD1455"/>
    </row>
    <row r="1456" spans="1:30" x14ac:dyDescent="0.25">
      <c r="A1456" s="1"/>
      <c r="B1456" s="1"/>
      <c r="C1456" s="1"/>
      <c r="D1456"/>
      <c r="E1456" s="1"/>
      <c r="F1456" s="1"/>
      <c r="G1456"/>
      <c r="H1456"/>
      <c r="I1456" s="1"/>
      <c r="J1456"/>
      <c r="K1456"/>
      <c r="L1456"/>
      <c r="M1456" s="2"/>
      <c r="N1456" s="3"/>
      <c r="O1456"/>
      <c r="P1456"/>
      <c r="Q1456"/>
      <c r="R1456"/>
      <c r="S1456"/>
      <c r="T1456"/>
      <c r="U1456" s="1"/>
      <c r="V1456"/>
      <c r="W1456" s="1"/>
      <c r="X1456"/>
      <c r="Y1456"/>
      <c r="Z1456" s="1"/>
      <c r="AA1456" s="1"/>
      <c r="AB1456" s="1"/>
      <c r="AC1456" s="1"/>
      <c r="AD1456"/>
    </row>
    <row r="1457" spans="1:30" x14ac:dyDescent="0.25">
      <c r="A1457" s="1"/>
      <c r="B1457" s="1"/>
      <c r="C1457" s="1"/>
      <c r="D1457"/>
      <c r="E1457" s="1"/>
      <c r="F1457" s="1"/>
      <c r="G1457"/>
      <c r="H1457"/>
      <c r="I1457" s="1"/>
      <c r="J1457"/>
      <c r="K1457"/>
      <c r="L1457"/>
      <c r="M1457" s="2"/>
      <c r="N1457" s="3"/>
      <c r="O1457"/>
      <c r="P1457"/>
      <c r="Q1457"/>
      <c r="R1457"/>
      <c r="S1457"/>
      <c r="T1457"/>
      <c r="U1457" s="1"/>
      <c r="V1457"/>
      <c r="W1457" s="1"/>
      <c r="X1457"/>
      <c r="Y1457"/>
      <c r="Z1457" s="1"/>
      <c r="AA1457" s="1"/>
      <c r="AB1457" s="1"/>
      <c r="AC1457" s="1"/>
      <c r="AD1457"/>
    </row>
    <row r="1458" spans="1:30" x14ac:dyDescent="0.25">
      <c r="A1458" s="1"/>
      <c r="B1458" s="1"/>
      <c r="C1458" s="1"/>
      <c r="D1458"/>
      <c r="E1458" s="1"/>
      <c r="F1458" s="1"/>
      <c r="G1458"/>
      <c r="H1458"/>
      <c r="I1458" s="1"/>
      <c r="J1458"/>
      <c r="K1458"/>
      <c r="L1458"/>
      <c r="M1458" s="2"/>
      <c r="N1458" s="3"/>
      <c r="O1458"/>
      <c r="P1458"/>
      <c r="Q1458"/>
      <c r="R1458"/>
      <c r="S1458"/>
      <c r="T1458"/>
      <c r="U1458" s="1"/>
      <c r="V1458"/>
      <c r="W1458" s="1"/>
      <c r="X1458"/>
      <c r="Y1458"/>
      <c r="Z1458" s="1"/>
      <c r="AA1458" s="1"/>
      <c r="AB1458" s="1"/>
      <c r="AC1458" s="1"/>
      <c r="AD1458"/>
    </row>
    <row r="1459" spans="1:30" x14ac:dyDescent="0.25">
      <c r="A1459" s="1"/>
      <c r="B1459" s="1"/>
      <c r="C1459" s="1"/>
      <c r="D1459"/>
      <c r="E1459" s="1"/>
      <c r="F1459" s="1"/>
      <c r="G1459"/>
      <c r="H1459"/>
      <c r="I1459" s="1"/>
      <c r="J1459"/>
      <c r="K1459"/>
      <c r="L1459"/>
      <c r="M1459" s="2"/>
      <c r="N1459" s="3"/>
      <c r="O1459"/>
      <c r="P1459"/>
      <c r="Q1459"/>
      <c r="R1459"/>
      <c r="S1459"/>
      <c r="T1459"/>
      <c r="U1459" s="1"/>
      <c r="V1459"/>
      <c r="W1459" s="1"/>
      <c r="X1459"/>
      <c r="Y1459"/>
      <c r="Z1459" s="1"/>
      <c r="AA1459" s="1"/>
      <c r="AB1459" s="1"/>
      <c r="AC1459" s="1"/>
      <c r="AD1459"/>
    </row>
    <row r="1460" spans="1:30" x14ac:dyDescent="0.25">
      <c r="A1460" s="1"/>
      <c r="B1460" s="1"/>
      <c r="C1460" s="1"/>
      <c r="D1460"/>
      <c r="E1460" s="1"/>
      <c r="F1460" s="1"/>
      <c r="G1460"/>
      <c r="H1460"/>
      <c r="I1460" s="1"/>
      <c r="J1460"/>
      <c r="K1460"/>
      <c r="L1460"/>
      <c r="M1460" s="2"/>
      <c r="N1460" s="3"/>
      <c r="O1460"/>
      <c r="P1460"/>
      <c r="Q1460"/>
      <c r="R1460"/>
      <c r="S1460"/>
      <c r="T1460"/>
      <c r="U1460" s="1"/>
      <c r="V1460"/>
      <c r="W1460" s="1"/>
      <c r="X1460"/>
      <c r="Y1460"/>
      <c r="Z1460" s="1"/>
      <c r="AA1460" s="1"/>
      <c r="AB1460" s="1"/>
      <c r="AC1460" s="1"/>
      <c r="AD1460"/>
    </row>
    <row r="1461" spans="1:30" x14ac:dyDescent="0.25">
      <c r="A1461" s="1"/>
      <c r="B1461" s="1"/>
      <c r="C1461" s="1"/>
      <c r="D1461"/>
      <c r="E1461" s="1"/>
      <c r="F1461" s="1"/>
      <c r="G1461"/>
      <c r="H1461"/>
      <c r="I1461" s="1"/>
      <c r="J1461"/>
      <c r="K1461"/>
      <c r="L1461"/>
      <c r="M1461" s="2"/>
      <c r="N1461" s="3"/>
      <c r="O1461"/>
      <c r="P1461"/>
      <c r="Q1461"/>
      <c r="R1461"/>
      <c r="S1461"/>
      <c r="T1461"/>
      <c r="U1461" s="1"/>
      <c r="V1461"/>
      <c r="W1461" s="1"/>
      <c r="X1461"/>
      <c r="Y1461"/>
      <c r="Z1461" s="1"/>
      <c r="AA1461" s="1"/>
      <c r="AB1461" s="1"/>
      <c r="AC1461" s="1"/>
      <c r="AD1461"/>
    </row>
    <row r="1462" spans="1:30" x14ac:dyDescent="0.25">
      <c r="A1462" s="1"/>
      <c r="B1462" s="1"/>
      <c r="C1462" s="1"/>
      <c r="D1462"/>
      <c r="E1462" s="1"/>
      <c r="F1462" s="1"/>
      <c r="G1462"/>
      <c r="H1462"/>
      <c r="I1462" s="1"/>
      <c r="J1462"/>
      <c r="K1462"/>
      <c r="L1462"/>
      <c r="M1462" s="2"/>
      <c r="N1462" s="3"/>
      <c r="O1462"/>
      <c r="P1462"/>
      <c r="Q1462"/>
      <c r="R1462"/>
      <c r="S1462"/>
      <c r="T1462"/>
      <c r="U1462" s="1"/>
      <c r="V1462"/>
      <c r="W1462" s="1"/>
      <c r="X1462"/>
      <c r="Y1462"/>
      <c r="Z1462" s="1"/>
      <c r="AA1462" s="1"/>
      <c r="AB1462" s="1"/>
      <c r="AC1462" s="1"/>
      <c r="AD1462"/>
    </row>
    <row r="1463" spans="1:30" x14ac:dyDescent="0.25">
      <c r="A1463" s="1"/>
      <c r="B1463" s="1"/>
      <c r="C1463" s="1"/>
      <c r="D1463"/>
      <c r="E1463" s="1"/>
      <c r="F1463" s="1"/>
      <c r="G1463"/>
      <c r="H1463"/>
      <c r="I1463" s="1"/>
      <c r="J1463"/>
      <c r="K1463"/>
      <c r="L1463"/>
      <c r="M1463" s="2"/>
      <c r="N1463" s="3"/>
      <c r="O1463"/>
      <c r="P1463"/>
      <c r="Q1463"/>
      <c r="R1463"/>
      <c r="S1463"/>
      <c r="T1463"/>
      <c r="U1463" s="1"/>
      <c r="V1463"/>
      <c r="W1463" s="1"/>
      <c r="X1463"/>
      <c r="Y1463"/>
      <c r="Z1463" s="1"/>
      <c r="AA1463" s="1"/>
      <c r="AB1463" s="1"/>
      <c r="AC1463" s="1"/>
      <c r="AD1463"/>
    </row>
    <row r="1464" spans="1:30" x14ac:dyDescent="0.25">
      <c r="A1464" s="1"/>
      <c r="B1464" s="1"/>
      <c r="C1464" s="1"/>
      <c r="D1464"/>
      <c r="E1464" s="1"/>
      <c r="F1464" s="1"/>
      <c r="G1464"/>
      <c r="H1464"/>
      <c r="I1464" s="1"/>
      <c r="J1464"/>
      <c r="K1464"/>
      <c r="L1464"/>
      <c r="M1464" s="2"/>
      <c r="N1464" s="3"/>
      <c r="O1464"/>
      <c r="P1464"/>
      <c r="Q1464"/>
      <c r="R1464"/>
      <c r="S1464"/>
      <c r="T1464"/>
      <c r="U1464" s="1"/>
      <c r="V1464"/>
      <c r="W1464" s="1"/>
      <c r="X1464"/>
      <c r="Y1464"/>
      <c r="Z1464" s="1"/>
      <c r="AA1464" s="1"/>
      <c r="AB1464" s="1"/>
      <c r="AC1464" s="1"/>
      <c r="AD1464"/>
    </row>
    <row r="1465" spans="1:30" x14ac:dyDescent="0.25">
      <c r="A1465" s="1"/>
      <c r="B1465" s="1"/>
      <c r="C1465" s="1"/>
      <c r="D1465"/>
      <c r="E1465" s="1"/>
      <c r="F1465" s="1"/>
      <c r="G1465"/>
      <c r="H1465"/>
      <c r="I1465" s="1"/>
      <c r="J1465"/>
      <c r="K1465"/>
      <c r="L1465"/>
      <c r="M1465" s="2"/>
      <c r="N1465" s="3"/>
      <c r="O1465"/>
      <c r="P1465"/>
      <c r="Q1465"/>
      <c r="R1465"/>
      <c r="S1465"/>
      <c r="T1465"/>
      <c r="U1465" s="1"/>
      <c r="V1465"/>
      <c r="W1465" s="1"/>
      <c r="X1465"/>
      <c r="Y1465"/>
      <c r="Z1465" s="1"/>
      <c r="AA1465" s="1"/>
      <c r="AB1465" s="1"/>
      <c r="AC1465" s="1"/>
      <c r="AD1465"/>
    </row>
    <row r="1466" spans="1:30" x14ac:dyDescent="0.25">
      <c r="A1466" s="1"/>
      <c r="B1466" s="1"/>
      <c r="C1466" s="1"/>
      <c r="D1466"/>
      <c r="E1466" s="1"/>
      <c r="F1466" s="1"/>
      <c r="G1466"/>
      <c r="H1466"/>
      <c r="I1466" s="1"/>
      <c r="J1466"/>
      <c r="K1466"/>
      <c r="L1466"/>
      <c r="M1466" s="2"/>
      <c r="N1466" s="3"/>
      <c r="O1466"/>
      <c r="P1466"/>
      <c r="Q1466"/>
      <c r="R1466"/>
      <c r="S1466"/>
      <c r="T1466"/>
      <c r="U1466" s="1"/>
      <c r="V1466"/>
      <c r="W1466" s="1"/>
      <c r="X1466"/>
      <c r="Y1466"/>
      <c r="Z1466" s="1"/>
      <c r="AA1466" s="1"/>
      <c r="AB1466" s="1"/>
      <c r="AC1466" s="1"/>
      <c r="AD1466"/>
    </row>
    <row r="1467" spans="1:30" x14ac:dyDescent="0.25">
      <c r="A1467" s="1"/>
      <c r="B1467" s="1"/>
      <c r="C1467" s="1"/>
      <c r="D1467"/>
      <c r="E1467" s="1"/>
      <c r="F1467" s="1"/>
      <c r="G1467"/>
      <c r="H1467"/>
      <c r="I1467" s="1"/>
      <c r="J1467"/>
      <c r="K1467"/>
      <c r="L1467"/>
      <c r="M1467" s="2"/>
      <c r="N1467" s="3"/>
      <c r="O1467"/>
      <c r="P1467"/>
      <c r="Q1467"/>
      <c r="R1467"/>
      <c r="S1467"/>
      <c r="T1467"/>
      <c r="U1467" s="1"/>
      <c r="V1467"/>
      <c r="W1467" s="1"/>
      <c r="X1467"/>
      <c r="Y1467"/>
      <c r="Z1467" s="1"/>
      <c r="AA1467" s="1"/>
      <c r="AB1467" s="1"/>
      <c r="AC1467" s="1"/>
      <c r="AD1467"/>
    </row>
    <row r="1468" spans="1:30" x14ac:dyDescent="0.25">
      <c r="A1468" s="1"/>
      <c r="B1468" s="1"/>
      <c r="C1468" s="1"/>
      <c r="D1468"/>
      <c r="E1468" s="1"/>
      <c r="F1468" s="1"/>
      <c r="G1468"/>
      <c r="H1468"/>
      <c r="I1468" s="1"/>
      <c r="J1468"/>
      <c r="K1468"/>
      <c r="L1468"/>
      <c r="M1468" s="2"/>
      <c r="N1468" s="3"/>
      <c r="O1468"/>
      <c r="P1468"/>
      <c r="Q1468"/>
      <c r="R1468"/>
      <c r="S1468"/>
      <c r="T1468"/>
      <c r="U1468" s="1"/>
      <c r="V1468"/>
      <c r="W1468" s="1"/>
      <c r="X1468"/>
      <c r="Y1468"/>
      <c r="Z1468" s="1"/>
      <c r="AA1468" s="1"/>
      <c r="AB1468" s="1"/>
      <c r="AC1468" s="1"/>
      <c r="AD1468"/>
    </row>
    <row r="1469" spans="1:30" x14ac:dyDescent="0.25">
      <c r="A1469" s="1"/>
      <c r="B1469" s="1"/>
      <c r="C1469" s="1"/>
      <c r="D1469"/>
      <c r="E1469" s="1"/>
      <c r="F1469" s="1"/>
      <c r="G1469"/>
      <c r="H1469"/>
      <c r="I1469" s="1"/>
      <c r="J1469"/>
      <c r="K1469"/>
      <c r="L1469"/>
      <c r="M1469" s="2"/>
      <c r="N1469" s="3"/>
      <c r="O1469"/>
      <c r="P1469"/>
      <c r="Q1469"/>
      <c r="R1469"/>
      <c r="S1469"/>
      <c r="T1469"/>
      <c r="U1469" s="1"/>
      <c r="V1469"/>
      <c r="W1469" s="1"/>
      <c r="X1469"/>
      <c r="Y1469"/>
      <c r="Z1469" s="1"/>
      <c r="AA1469" s="1"/>
      <c r="AB1469" s="1"/>
      <c r="AC1469" s="1"/>
      <c r="AD1469"/>
    </row>
    <row r="1470" spans="1:30" x14ac:dyDescent="0.25">
      <c r="A1470" s="1"/>
      <c r="B1470" s="1"/>
      <c r="C1470" s="1"/>
      <c r="D1470"/>
      <c r="E1470" s="1"/>
      <c r="F1470" s="1"/>
      <c r="G1470"/>
      <c r="H1470"/>
      <c r="I1470" s="1"/>
      <c r="J1470"/>
      <c r="K1470"/>
      <c r="L1470"/>
      <c r="M1470" s="2"/>
      <c r="N1470" s="3"/>
      <c r="O1470"/>
      <c r="P1470"/>
      <c r="Q1470"/>
      <c r="R1470"/>
      <c r="S1470"/>
      <c r="T1470"/>
      <c r="U1470" s="1"/>
      <c r="V1470"/>
      <c r="W1470" s="1"/>
      <c r="X1470"/>
      <c r="Y1470"/>
      <c r="Z1470" s="1"/>
      <c r="AA1470" s="1"/>
      <c r="AB1470" s="1"/>
      <c r="AC1470" s="1"/>
      <c r="AD1470"/>
    </row>
    <row r="1471" spans="1:30" x14ac:dyDescent="0.25">
      <c r="A1471" s="1"/>
      <c r="B1471" s="1"/>
      <c r="C1471" s="1"/>
      <c r="D1471"/>
      <c r="E1471" s="1"/>
      <c r="F1471" s="1"/>
      <c r="G1471"/>
      <c r="H1471"/>
      <c r="I1471" s="1"/>
      <c r="J1471"/>
      <c r="K1471"/>
      <c r="L1471"/>
      <c r="M1471" s="2"/>
      <c r="N1471" s="3"/>
      <c r="O1471"/>
      <c r="P1471"/>
      <c r="Q1471"/>
      <c r="R1471"/>
      <c r="S1471"/>
      <c r="T1471"/>
      <c r="U1471" s="1"/>
      <c r="V1471"/>
      <c r="W1471" s="1"/>
      <c r="X1471"/>
      <c r="Y1471"/>
      <c r="Z1471" s="1"/>
      <c r="AA1471" s="1"/>
      <c r="AB1471" s="1"/>
      <c r="AC1471" s="1"/>
      <c r="AD1471"/>
    </row>
    <row r="1472" spans="1:30" x14ac:dyDescent="0.25">
      <c r="A1472" s="1"/>
      <c r="B1472" s="1"/>
      <c r="C1472" s="1"/>
      <c r="D1472"/>
      <c r="E1472" s="1"/>
      <c r="F1472" s="1"/>
      <c r="G1472"/>
      <c r="H1472"/>
      <c r="I1472" s="1"/>
      <c r="J1472"/>
      <c r="K1472"/>
      <c r="L1472"/>
      <c r="M1472" s="2"/>
      <c r="N1472" s="3"/>
      <c r="O1472"/>
      <c r="P1472"/>
      <c r="Q1472"/>
      <c r="R1472"/>
      <c r="S1472"/>
      <c r="T1472"/>
      <c r="U1472" s="1"/>
      <c r="V1472"/>
      <c r="W1472" s="1"/>
      <c r="X1472"/>
      <c r="Y1472"/>
      <c r="Z1472" s="1"/>
      <c r="AA1472" s="1"/>
      <c r="AB1472" s="1"/>
      <c r="AC1472" s="1"/>
      <c r="AD1472"/>
    </row>
    <row r="1473" spans="1:30" x14ac:dyDescent="0.25">
      <c r="A1473" s="1"/>
      <c r="B1473" s="1"/>
      <c r="C1473" s="1"/>
      <c r="D1473"/>
      <c r="E1473" s="1"/>
      <c r="F1473" s="1"/>
      <c r="G1473"/>
      <c r="H1473"/>
      <c r="I1473" s="1"/>
      <c r="J1473"/>
      <c r="K1473"/>
      <c r="L1473"/>
      <c r="M1473" s="2"/>
      <c r="N1473" s="3"/>
      <c r="O1473"/>
      <c r="P1473"/>
      <c r="Q1473"/>
      <c r="R1473"/>
      <c r="S1473"/>
      <c r="T1473"/>
      <c r="U1473" s="1"/>
      <c r="V1473"/>
      <c r="W1473" s="1"/>
      <c r="X1473"/>
      <c r="Y1473"/>
      <c r="Z1473" s="1"/>
      <c r="AA1473" s="1"/>
      <c r="AB1473" s="1"/>
      <c r="AC1473" s="1"/>
      <c r="AD1473"/>
    </row>
    <row r="1474" spans="1:30" x14ac:dyDescent="0.25">
      <c r="A1474" s="1"/>
      <c r="B1474" s="1"/>
      <c r="C1474" s="1"/>
      <c r="D1474"/>
      <c r="E1474" s="1"/>
      <c r="F1474" s="1"/>
      <c r="G1474"/>
      <c r="H1474"/>
      <c r="I1474" s="1"/>
      <c r="J1474"/>
      <c r="K1474"/>
      <c r="L1474"/>
      <c r="M1474" s="2"/>
      <c r="N1474" s="3"/>
      <c r="O1474"/>
      <c r="P1474"/>
      <c r="Q1474"/>
      <c r="R1474"/>
      <c r="S1474"/>
      <c r="T1474"/>
      <c r="U1474" s="1"/>
      <c r="V1474"/>
      <c r="W1474" s="1"/>
      <c r="X1474"/>
      <c r="Y1474"/>
      <c r="Z1474" s="1"/>
      <c r="AA1474" s="1"/>
      <c r="AB1474" s="1"/>
      <c r="AC1474" s="1"/>
      <c r="AD1474"/>
    </row>
    <row r="1475" spans="1:30" x14ac:dyDescent="0.25">
      <c r="A1475" s="1"/>
      <c r="B1475" s="1"/>
      <c r="C1475" s="1"/>
      <c r="D1475"/>
      <c r="E1475" s="1"/>
      <c r="F1475" s="1"/>
      <c r="G1475"/>
      <c r="H1475"/>
      <c r="I1475" s="1"/>
      <c r="J1475"/>
      <c r="K1475"/>
      <c r="L1475"/>
      <c r="M1475" s="2"/>
      <c r="N1475" s="3"/>
      <c r="O1475"/>
      <c r="P1475"/>
      <c r="Q1475"/>
      <c r="R1475"/>
      <c r="S1475"/>
      <c r="T1475"/>
      <c r="U1475" s="1"/>
      <c r="V1475"/>
      <c r="W1475" s="1"/>
      <c r="X1475"/>
      <c r="Y1475"/>
      <c r="Z1475" s="1"/>
      <c r="AA1475" s="1"/>
      <c r="AB1475" s="1"/>
      <c r="AC1475" s="1"/>
      <c r="AD1475"/>
    </row>
    <row r="1476" spans="1:30" x14ac:dyDescent="0.25">
      <c r="A1476" s="1"/>
      <c r="B1476" s="1"/>
      <c r="C1476" s="1"/>
      <c r="D1476"/>
      <c r="E1476" s="1"/>
      <c r="F1476" s="1"/>
      <c r="G1476"/>
      <c r="H1476"/>
      <c r="I1476" s="1"/>
      <c r="J1476"/>
      <c r="K1476"/>
      <c r="L1476"/>
      <c r="M1476" s="2"/>
      <c r="N1476" s="3"/>
      <c r="O1476"/>
      <c r="P1476"/>
      <c r="Q1476"/>
      <c r="R1476"/>
      <c r="S1476"/>
      <c r="T1476"/>
      <c r="U1476" s="1"/>
      <c r="V1476"/>
      <c r="W1476" s="1"/>
      <c r="X1476"/>
      <c r="Y1476"/>
      <c r="Z1476" s="1"/>
      <c r="AA1476" s="1"/>
      <c r="AB1476" s="1"/>
      <c r="AC1476" s="1"/>
      <c r="AD1476"/>
    </row>
    <row r="1477" spans="1:30" x14ac:dyDescent="0.25">
      <c r="A1477" s="1"/>
      <c r="B1477" s="1"/>
      <c r="C1477" s="1"/>
      <c r="D1477"/>
      <c r="E1477" s="1"/>
      <c r="F1477" s="1"/>
      <c r="G1477"/>
      <c r="H1477"/>
      <c r="I1477" s="1"/>
      <c r="J1477"/>
      <c r="K1477"/>
      <c r="L1477"/>
      <c r="M1477" s="2"/>
      <c r="N1477" s="3"/>
      <c r="O1477"/>
      <c r="P1477"/>
      <c r="Q1477"/>
      <c r="R1477"/>
      <c r="S1477"/>
      <c r="T1477"/>
      <c r="U1477" s="1"/>
      <c r="V1477"/>
      <c r="W1477" s="1"/>
      <c r="X1477"/>
      <c r="Y1477"/>
      <c r="Z1477" s="1"/>
      <c r="AA1477" s="1"/>
      <c r="AB1477" s="1"/>
      <c r="AC1477" s="1"/>
      <c r="AD1477"/>
    </row>
    <row r="1478" spans="1:30" x14ac:dyDescent="0.25">
      <c r="A1478" s="1"/>
      <c r="B1478" s="1"/>
      <c r="C1478" s="1"/>
      <c r="D1478"/>
      <c r="E1478" s="1"/>
      <c r="F1478" s="1"/>
      <c r="G1478"/>
      <c r="H1478"/>
      <c r="I1478" s="1"/>
      <c r="J1478"/>
      <c r="K1478"/>
      <c r="L1478"/>
      <c r="M1478" s="2"/>
      <c r="N1478" s="3"/>
      <c r="O1478"/>
      <c r="P1478"/>
      <c r="Q1478"/>
      <c r="R1478"/>
      <c r="S1478"/>
      <c r="T1478"/>
      <c r="U1478" s="1"/>
      <c r="V1478"/>
      <c r="W1478" s="1"/>
      <c r="X1478"/>
      <c r="Y1478"/>
      <c r="Z1478" s="1"/>
      <c r="AA1478" s="1"/>
      <c r="AB1478" s="1"/>
      <c r="AC1478" s="1"/>
      <c r="AD1478"/>
    </row>
    <row r="1479" spans="1:30" x14ac:dyDescent="0.25">
      <c r="A1479" s="1"/>
      <c r="B1479" s="1"/>
      <c r="C1479" s="1"/>
      <c r="D1479"/>
      <c r="E1479" s="1"/>
      <c r="F1479" s="1"/>
      <c r="G1479"/>
      <c r="H1479"/>
      <c r="I1479" s="1"/>
      <c r="J1479"/>
      <c r="K1479"/>
      <c r="L1479"/>
      <c r="M1479" s="2"/>
      <c r="N1479" s="3"/>
      <c r="O1479"/>
      <c r="P1479"/>
      <c r="Q1479"/>
      <c r="R1479"/>
      <c r="S1479"/>
      <c r="T1479"/>
      <c r="U1479" s="1"/>
      <c r="V1479"/>
      <c r="W1479" s="1"/>
      <c r="X1479"/>
      <c r="Y1479"/>
      <c r="Z1479" s="1"/>
      <c r="AA1479" s="1"/>
      <c r="AB1479" s="1"/>
      <c r="AC1479" s="1"/>
      <c r="AD1479"/>
    </row>
    <row r="1480" spans="1:30" x14ac:dyDescent="0.25">
      <c r="A1480" s="1"/>
      <c r="B1480" s="1"/>
      <c r="C1480" s="1"/>
      <c r="D1480"/>
      <c r="E1480" s="1"/>
      <c r="F1480" s="1"/>
      <c r="G1480"/>
      <c r="H1480"/>
      <c r="I1480" s="1"/>
      <c r="J1480"/>
      <c r="K1480"/>
      <c r="L1480"/>
      <c r="M1480" s="2"/>
      <c r="N1480" s="3"/>
      <c r="O1480"/>
      <c r="P1480"/>
      <c r="Q1480"/>
      <c r="R1480"/>
      <c r="S1480"/>
      <c r="T1480"/>
      <c r="U1480" s="1"/>
      <c r="V1480"/>
      <c r="W1480" s="1"/>
      <c r="X1480"/>
      <c r="Y1480"/>
      <c r="Z1480" s="1"/>
      <c r="AA1480" s="1"/>
      <c r="AB1480" s="1"/>
      <c r="AC1480" s="1"/>
      <c r="AD1480"/>
    </row>
    <row r="1481" spans="1:30" x14ac:dyDescent="0.25">
      <c r="A1481" s="1"/>
      <c r="B1481" s="1"/>
      <c r="C1481" s="1"/>
      <c r="D1481"/>
      <c r="E1481" s="1"/>
      <c r="F1481" s="1"/>
      <c r="G1481"/>
      <c r="H1481"/>
      <c r="I1481" s="1"/>
      <c r="J1481"/>
      <c r="K1481"/>
      <c r="L1481"/>
      <c r="M1481" s="2"/>
      <c r="N1481" s="3"/>
      <c r="O1481"/>
      <c r="P1481"/>
      <c r="Q1481"/>
      <c r="R1481"/>
      <c r="S1481"/>
      <c r="T1481"/>
      <c r="U1481" s="1"/>
      <c r="V1481"/>
      <c r="W1481" s="1"/>
      <c r="X1481"/>
      <c r="Y1481"/>
      <c r="Z1481" s="1"/>
      <c r="AA1481" s="1"/>
      <c r="AB1481" s="1"/>
      <c r="AC1481" s="1"/>
      <c r="AD1481"/>
    </row>
    <row r="1482" spans="1:30" x14ac:dyDescent="0.25">
      <c r="A1482" s="1"/>
      <c r="B1482" s="1"/>
      <c r="C1482" s="1"/>
      <c r="D1482"/>
      <c r="E1482" s="1"/>
      <c r="F1482" s="1"/>
      <c r="G1482"/>
      <c r="H1482"/>
      <c r="I1482" s="1"/>
      <c r="J1482"/>
      <c r="K1482"/>
      <c r="L1482"/>
      <c r="M1482" s="2"/>
      <c r="N1482" s="3"/>
      <c r="O1482"/>
      <c r="P1482"/>
      <c r="Q1482"/>
      <c r="R1482"/>
      <c r="S1482"/>
      <c r="T1482"/>
      <c r="U1482" s="1"/>
      <c r="V1482"/>
      <c r="W1482" s="1"/>
      <c r="X1482"/>
      <c r="Y1482"/>
      <c r="Z1482" s="1"/>
      <c r="AA1482" s="1"/>
      <c r="AB1482" s="1"/>
      <c r="AC1482" s="1"/>
      <c r="AD1482"/>
    </row>
    <row r="1483" spans="1:30" x14ac:dyDescent="0.25">
      <c r="A1483" s="1"/>
      <c r="B1483" s="1"/>
      <c r="C1483" s="1"/>
      <c r="D1483"/>
      <c r="E1483" s="1"/>
      <c r="F1483" s="1"/>
      <c r="G1483"/>
      <c r="H1483"/>
      <c r="I1483" s="1"/>
      <c r="J1483"/>
      <c r="K1483"/>
      <c r="L1483"/>
      <c r="M1483" s="2"/>
      <c r="N1483" s="3"/>
      <c r="O1483"/>
      <c r="P1483"/>
      <c r="Q1483"/>
      <c r="R1483"/>
      <c r="S1483"/>
      <c r="T1483"/>
      <c r="U1483" s="1"/>
      <c r="V1483"/>
      <c r="W1483" s="1"/>
      <c r="X1483"/>
      <c r="Y1483"/>
      <c r="Z1483" s="1"/>
      <c r="AA1483" s="1"/>
      <c r="AB1483" s="1"/>
      <c r="AC1483" s="1"/>
      <c r="AD1483"/>
    </row>
    <row r="1484" spans="1:30" x14ac:dyDescent="0.25">
      <c r="A1484" s="1"/>
      <c r="B1484" s="1"/>
      <c r="C1484" s="1"/>
      <c r="D1484"/>
      <c r="E1484" s="1"/>
      <c r="F1484" s="1"/>
      <c r="G1484"/>
      <c r="H1484"/>
      <c r="I1484" s="1"/>
      <c r="J1484"/>
      <c r="K1484"/>
      <c r="L1484"/>
      <c r="M1484" s="2"/>
      <c r="N1484" s="3"/>
      <c r="O1484"/>
      <c r="P1484"/>
      <c r="Q1484"/>
      <c r="R1484"/>
      <c r="S1484"/>
      <c r="T1484"/>
      <c r="U1484" s="1"/>
      <c r="V1484"/>
      <c r="W1484" s="1"/>
      <c r="X1484"/>
      <c r="Y1484"/>
      <c r="Z1484" s="1"/>
      <c r="AA1484" s="1"/>
      <c r="AB1484" s="1"/>
      <c r="AC1484" s="1"/>
      <c r="AD1484"/>
    </row>
    <row r="1485" spans="1:30" x14ac:dyDescent="0.25">
      <c r="A1485" s="1"/>
      <c r="B1485" s="1"/>
      <c r="C1485" s="1"/>
      <c r="D1485"/>
      <c r="E1485" s="1"/>
      <c r="F1485" s="1"/>
      <c r="G1485"/>
      <c r="H1485"/>
      <c r="I1485" s="1"/>
      <c r="J1485"/>
      <c r="K1485"/>
      <c r="L1485"/>
      <c r="M1485" s="2"/>
      <c r="N1485" s="3"/>
      <c r="O1485"/>
      <c r="P1485"/>
      <c r="Q1485"/>
      <c r="R1485"/>
      <c r="S1485"/>
      <c r="T1485"/>
      <c r="U1485" s="1"/>
      <c r="V1485"/>
      <c r="W1485" s="1"/>
      <c r="X1485"/>
      <c r="Y1485"/>
      <c r="Z1485" s="1"/>
      <c r="AA1485" s="1"/>
      <c r="AB1485" s="1"/>
      <c r="AC1485" s="1"/>
      <c r="AD1485"/>
    </row>
    <row r="1486" spans="1:30" x14ac:dyDescent="0.25">
      <c r="A1486" s="1"/>
      <c r="B1486" s="1"/>
      <c r="C1486" s="1"/>
      <c r="D1486"/>
      <c r="E1486" s="1"/>
      <c r="F1486" s="1"/>
      <c r="G1486"/>
      <c r="H1486"/>
      <c r="I1486" s="1"/>
      <c r="J1486"/>
      <c r="K1486"/>
      <c r="L1486"/>
      <c r="M1486" s="2"/>
      <c r="N1486" s="3"/>
      <c r="O1486"/>
      <c r="P1486"/>
      <c r="Q1486"/>
      <c r="R1486"/>
      <c r="S1486"/>
      <c r="T1486"/>
      <c r="U1486" s="1"/>
      <c r="V1486"/>
      <c r="W1486" s="1"/>
      <c r="X1486"/>
      <c r="Y1486"/>
      <c r="Z1486" s="1"/>
      <c r="AA1486" s="1"/>
      <c r="AB1486" s="1"/>
      <c r="AC1486" s="1"/>
      <c r="AD1486"/>
    </row>
    <row r="1487" spans="1:30" x14ac:dyDescent="0.25">
      <c r="A1487" s="1"/>
      <c r="B1487" s="1"/>
      <c r="C1487" s="1"/>
      <c r="D1487"/>
      <c r="E1487" s="1"/>
      <c r="F1487" s="1"/>
      <c r="G1487"/>
      <c r="H1487"/>
      <c r="I1487" s="1"/>
      <c r="J1487"/>
      <c r="K1487"/>
      <c r="L1487"/>
      <c r="M1487" s="2"/>
      <c r="N1487" s="3"/>
      <c r="O1487"/>
      <c r="P1487"/>
      <c r="Q1487"/>
      <c r="R1487"/>
      <c r="S1487"/>
      <c r="T1487"/>
      <c r="U1487" s="1"/>
      <c r="V1487"/>
      <c r="W1487" s="1"/>
      <c r="X1487"/>
      <c r="Y1487"/>
      <c r="Z1487" s="1"/>
      <c r="AA1487" s="1"/>
      <c r="AB1487" s="1"/>
      <c r="AC1487" s="1"/>
      <c r="AD1487"/>
    </row>
    <row r="1488" spans="1:30" x14ac:dyDescent="0.25">
      <c r="A1488" s="1"/>
      <c r="B1488" s="1"/>
      <c r="C1488" s="1"/>
      <c r="D1488"/>
      <c r="E1488" s="1"/>
      <c r="F1488" s="1"/>
      <c r="G1488"/>
      <c r="H1488"/>
      <c r="I1488" s="1"/>
      <c r="J1488"/>
      <c r="K1488"/>
      <c r="L1488"/>
      <c r="M1488" s="2"/>
      <c r="N1488" s="3"/>
      <c r="O1488"/>
      <c r="P1488"/>
      <c r="Q1488"/>
      <c r="R1488"/>
      <c r="S1488"/>
      <c r="T1488"/>
      <c r="U1488" s="1"/>
      <c r="V1488"/>
      <c r="W1488" s="1"/>
      <c r="X1488"/>
      <c r="Y1488"/>
      <c r="Z1488" s="1"/>
      <c r="AA1488" s="1"/>
      <c r="AB1488" s="1"/>
      <c r="AC1488" s="1"/>
      <c r="AD1488"/>
    </row>
    <row r="1489" spans="1:30" x14ac:dyDescent="0.25">
      <c r="A1489" s="1"/>
      <c r="B1489" s="1"/>
      <c r="C1489" s="1"/>
      <c r="D1489"/>
      <c r="E1489" s="1"/>
      <c r="F1489" s="1"/>
      <c r="G1489"/>
      <c r="H1489"/>
      <c r="I1489" s="1"/>
      <c r="J1489"/>
      <c r="K1489"/>
      <c r="L1489"/>
      <c r="M1489" s="2"/>
      <c r="N1489" s="3"/>
      <c r="O1489"/>
      <c r="P1489"/>
      <c r="Q1489"/>
      <c r="R1489"/>
      <c r="S1489"/>
      <c r="T1489"/>
      <c r="U1489" s="1"/>
      <c r="V1489"/>
      <c r="W1489" s="1"/>
      <c r="X1489"/>
      <c r="Y1489"/>
      <c r="Z1489" s="1"/>
      <c r="AA1489" s="1"/>
      <c r="AB1489" s="1"/>
      <c r="AC1489" s="1"/>
      <c r="AD1489"/>
    </row>
    <row r="1490" spans="1:30" x14ac:dyDescent="0.25">
      <c r="A1490" s="1"/>
      <c r="B1490" s="1"/>
      <c r="C1490" s="1"/>
      <c r="D1490"/>
      <c r="E1490" s="1"/>
      <c r="F1490" s="1"/>
      <c r="G1490"/>
      <c r="H1490"/>
      <c r="I1490" s="1"/>
      <c r="J1490"/>
      <c r="K1490"/>
      <c r="L1490"/>
      <c r="M1490" s="2"/>
      <c r="N1490" s="3"/>
      <c r="O1490"/>
      <c r="P1490"/>
      <c r="Q1490"/>
      <c r="R1490"/>
      <c r="S1490"/>
      <c r="T1490"/>
      <c r="U1490" s="1"/>
      <c r="V1490"/>
      <c r="W1490" s="1"/>
      <c r="X1490"/>
      <c r="Y1490"/>
      <c r="Z1490" s="1"/>
      <c r="AA1490" s="1"/>
      <c r="AB1490" s="1"/>
      <c r="AC1490" s="1"/>
      <c r="AD1490"/>
    </row>
    <row r="1491" spans="1:30" x14ac:dyDescent="0.25">
      <c r="A1491" s="1"/>
      <c r="B1491" s="1"/>
      <c r="C1491" s="1"/>
      <c r="D1491"/>
      <c r="E1491" s="1"/>
      <c r="F1491" s="1"/>
      <c r="G1491"/>
      <c r="H1491"/>
      <c r="I1491" s="1"/>
      <c r="J1491"/>
      <c r="K1491"/>
      <c r="L1491"/>
      <c r="M1491" s="2"/>
      <c r="N1491" s="3"/>
      <c r="O1491"/>
      <c r="P1491"/>
      <c r="Q1491"/>
      <c r="R1491"/>
      <c r="S1491"/>
      <c r="T1491"/>
      <c r="U1491" s="1"/>
      <c r="V1491"/>
      <c r="W1491" s="1"/>
      <c r="X1491"/>
      <c r="Y1491"/>
      <c r="Z1491" s="1"/>
      <c r="AA1491" s="1"/>
      <c r="AB1491" s="1"/>
      <c r="AC1491" s="1"/>
      <c r="AD1491"/>
    </row>
    <row r="1492" spans="1:30" x14ac:dyDescent="0.25">
      <c r="A1492" s="1"/>
      <c r="B1492" s="1"/>
      <c r="C1492" s="1"/>
      <c r="D1492"/>
      <c r="E1492" s="1"/>
      <c r="F1492" s="1"/>
      <c r="G1492"/>
      <c r="H1492"/>
      <c r="I1492" s="1"/>
      <c r="J1492"/>
      <c r="K1492"/>
      <c r="L1492"/>
      <c r="M1492" s="2"/>
      <c r="N1492" s="3"/>
      <c r="O1492"/>
      <c r="P1492"/>
      <c r="Q1492"/>
      <c r="R1492"/>
      <c r="S1492"/>
      <c r="T1492"/>
      <c r="U1492" s="1"/>
      <c r="V1492"/>
      <c r="W1492" s="1"/>
      <c r="X1492"/>
      <c r="Y1492"/>
      <c r="Z1492" s="1"/>
      <c r="AA1492" s="1"/>
      <c r="AB1492" s="1"/>
      <c r="AC1492" s="1"/>
      <c r="AD1492"/>
    </row>
    <row r="1493" spans="1:30" x14ac:dyDescent="0.25">
      <c r="A1493" s="1"/>
      <c r="B1493" s="1"/>
      <c r="C1493" s="1"/>
      <c r="D1493"/>
      <c r="E1493" s="1"/>
      <c r="F1493" s="1"/>
      <c r="G1493"/>
      <c r="H1493"/>
      <c r="I1493" s="1"/>
      <c r="J1493"/>
      <c r="K1493"/>
      <c r="L1493"/>
      <c r="M1493" s="2"/>
      <c r="N1493" s="3"/>
      <c r="O1493"/>
      <c r="P1493"/>
      <c r="Q1493"/>
      <c r="R1493"/>
      <c r="S1493"/>
      <c r="T1493"/>
      <c r="U1493" s="1"/>
      <c r="V1493"/>
      <c r="W1493" s="1"/>
      <c r="X1493"/>
      <c r="Y1493"/>
      <c r="Z1493" s="1"/>
      <c r="AA1493" s="1"/>
      <c r="AB1493" s="1"/>
      <c r="AC1493" s="1"/>
      <c r="AD1493"/>
    </row>
    <row r="1494" spans="1:30" x14ac:dyDescent="0.25">
      <c r="A1494" s="1"/>
      <c r="B1494" s="1"/>
      <c r="C1494" s="1"/>
      <c r="D1494"/>
      <c r="E1494" s="1"/>
      <c r="F1494" s="1"/>
      <c r="G1494"/>
      <c r="H1494"/>
      <c r="I1494" s="1"/>
      <c r="J1494"/>
      <c r="K1494"/>
      <c r="L1494"/>
      <c r="M1494" s="2"/>
      <c r="N1494" s="3"/>
      <c r="O1494"/>
      <c r="P1494"/>
      <c r="Q1494"/>
      <c r="R1494"/>
      <c r="S1494"/>
      <c r="T1494"/>
      <c r="U1494" s="1"/>
      <c r="V1494"/>
      <c r="W1494" s="1"/>
      <c r="X1494"/>
      <c r="Y1494"/>
      <c r="Z1494" s="1"/>
      <c r="AA1494" s="1"/>
      <c r="AB1494" s="1"/>
      <c r="AC1494" s="1"/>
      <c r="AD1494"/>
    </row>
    <row r="1495" spans="1:30" x14ac:dyDescent="0.25">
      <c r="A1495" s="1"/>
      <c r="B1495" s="1"/>
      <c r="C1495" s="1"/>
      <c r="D1495"/>
      <c r="E1495" s="1"/>
      <c r="F1495" s="1"/>
      <c r="G1495"/>
      <c r="H1495"/>
      <c r="I1495" s="1"/>
      <c r="J1495"/>
      <c r="K1495"/>
      <c r="L1495"/>
      <c r="M1495" s="2"/>
      <c r="N1495" s="3"/>
      <c r="O1495"/>
      <c r="P1495"/>
      <c r="Q1495"/>
      <c r="R1495"/>
      <c r="S1495"/>
      <c r="T1495"/>
      <c r="U1495" s="1"/>
      <c r="V1495"/>
      <c r="W1495" s="1"/>
      <c r="X1495"/>
      <c r="Y1495"/>
      <c r="Z1495" s="1"/>
      <c r="AA1495" s="1"/>
      <c r="AB1495" s="1"/>
      <c r="AC1495" s="1"/>
      <c r="AD1495"/>
    </row>
    <row r="1496" spans="1:30" x14ac:dyDescent="0.25">
      <c r="A1496" s="1"/>
      <c r="B1496" s="1"/>
      <c r="C1496" s="1"/>
      <c r="D1496"/>
      <c r="E1496" s="1"/>
      <c r="F1496" s="1"/>
      <c r="G1496"/>
      <c r="H1496"/>
      <c r="I1496" s="1"/>
      <c r="J1496"/>
      <c r="K1496"/>
      <c r="L1496"/>
      <c r="M1496" s="2"/>
      <c r="N1496" s="3"/>
      <c r="O1496"/>
      <c r="P1496"/>
      <c r="Q1496"/>
      <c r="R1496"/>
      <c r="S1496"/>
      <c r="T1496"/>
      <c r="U1496" s="1"/>
      <c r="V1496"/>
      <c r="W1496" s="1"/>
      <c r="X1496"/>
      <c r="Y1496"/>
      <c r="Z1496" s="1"/>
      <c r="AA1496" s="1"/>
      <c r="AB1496" s="1"/>
      <c r="AC1496" s="1"/>
      <c r="AD1496"/>
    </row>
    <row r="1497" spans="1:30" x14ac:dyDescent="0.25">
      <c r="A1497" s="1"/>
      <c r="B1497" s="1"/>
      <c r="C1497" s="1"/>
      <c r="D1497"/>
      <c r="E1497" s="1"/>
      <c r="F1497" s="1"/>
      <c r="G1497"/>
      <c r="H1497"/>
      <c r="I1497" s="1"/>
      <c r="J1497"/>
      <c r="K1497"/>
      <c r="L1497"/>
      <c r="M1497" s="2"/>
      <c r="N1497" s="3"/>
      <c r="O1497"/>
      <c r="P1497"/>
      <c r="Q1497"/>
      <c r="R1497"/>
      <c r="S1497"/>
      <c r="T1497"/>
      <c r="U1497" s="1"/>
      <c r="V1497"/>
      <c r="W1497" s="1"/>
      <c r="X1497"/>
      <c r="Y1497"/>
      <c r="Z1497" s="1"/>
      <c r="AA1497" s="1"/>
      <c r="AB1497" s="1"/>
      <c r="AC1497" s="1"/>
      <c r="AD1497"/>
    </row>
    <row r="1498" spans="1:30" x14ac:dyDescent="0.25">
      <c r="A1498" s="1"/>
      <c r="B1498" s="1"/>
      <c r="C1498" s="1"/>
      <c r="D1498"/>
      <c r="E1498" s="1"/>
      <c r="F1498" s="1"/>
      <c r="G1498"/>
      <c r="H1498"/>
      <c r="I1498" s="1"/>
      <c r="J1498"/>
      <c r="K1498"/>
      <c r="L1498"/>
      <c r="M1498" s="2"/>
      <c r="N1498" s="3"/>
      <c r="O1498"/>
      <c r="P1498"/>
      <c r="Q1498"/>
      <c r="R1498"/>
      <c r="S1498"/>
      <c r="T1498"/>
      <c r="U1498" s="1"/>
      <c r="V1498"/>
      <c r="W1498" s="1"/>
      <c r="X1498"/>
      <c r="Y1498"/>
      <c r="Z1498" s="1"/>
      <c r="AA1498" s="1"/>
      <c r="AB1498" s="1"/>
      <c r="AC1498" s="1"/>
      <c r="AD1498"/>
    </row>
    <row r="1499" spans="1:30" x14ac:dyDescent="0.25">
      <c r="A1499" s="1"/>
      <c r="B1499" s="1"/>
      <c r="C1499" s="1"/>
      <c r="D1499"/>
      <c r="E1499" s="1"/>
      <c r="F1499" s="1"/>
      <c r="G1499"/>
      <c r="H1499"/>
      <c r="I1499" s="1"/>
      <c r="J1499"/>
      <c r="K1499"/>
      <c r="L1499"/>
      <c r="M1499" s="2"/>
      <c r="N1499" s="3"/>
      <c r="O1499"/>
      <c r="P1499"/>
      <c r="Q1499"/>
      <c r="R1499"/>
      <c r="S1499"/>
      <c r="T1499"/>
      <c r="U1499" s="1"/>
      <c r="V1499"/>
      <c r="W1499" s="1"/>
      <c r="X1499"/>
      <c r="Y1499"/>
      <c r="Z1499" s="1"/>
      <c r="AA1499" s="1"/>
      <c r="AB1499" s="1"/>
      <c r="AC1499" s="1"/>
      <c r="AD1499"/>
    </row>
    <row r="1500" spans="1:30" x14ac:dyDescent="0.25">
      <c r="A1500" s="1"/>
      <c r="B1500" s="1"/>
      <c r="C1500" s="1"/>
      <c r="D1500"/>
      <c r="E1500" s="1"/>
      <c r="F1500" s="1"/>
      <c r="G1500"/>
      <c r="H1500"/>
      <c r="I1500" s="1"/>
      <c r="J1500"/>
      <c r="K1500"/>
      <c r="L1500"/>
      <c r="M1500" s="2"/>
      <c r="N1500" s="3"/>
      <c r="O1500"/>
      <c r="P1500"/>
      <c r="Q1500"/>
      <c r="R1500"/>
      <c r="S1500"/>
      <c r="T1500"/>
      <c r="U1500" s="1"/>
      <c r="V1500"/>
      <c r="W1500" s="1"/>
      <c r="X1500"/>
      <c r="Y1500"/>
      <c r="Z1500" s="1"/>
      <c r="AA1500" s="1"/>
      <c r="AB1500" s="1"/>
      <c r="AC1500" s="1"/>
      <c r="AD1500"/>
    </row>
    <row r="1501" spans="1:30" x14ac:dyDescent="0.25">
      <c r="A1501" s="1"/>
      <c r="B1501" s="1"/>
      <c r="C1501" s="1"/>
      <c r="D1501"/>
      <c r="E1501" s="1"/>
      <c r="F1501" s="1"/>
      <c r="G1501"/>
      <c r="H1501"/>
      <c r="I1501" s="1"/>
      <c r="J1501"/>
      <c r="K1501"/>
      <c r="L1501"/>
      <c r="M1501" s="2"/>
      <c r="N1501" s="3"/>
      <c r="O1501"/>
      <c r="P1501"/>
      <c r="Q1501"/>
      <c r="R1501"/>
      <c r="S1501"/>
      <c r="T1501"/>
      <c r="U1501" s="1"/>
      <c r="V1501"/>
      <c r="W1501" s="1"/>
      <c r="X1501"/>
      <c r="Y1501"/>
      <c r="Z1501" s="1"/>
      <c r="AA1501" s="1"/>
      <c r="AB1501" s="1"/>
      <c r="AC1501" s="1"/>
      <c r="AD1501"/>
    </row>
    <row r="1502" spans="1:30" x14ac:dyDescent="0.25">
      <c r="A1502" s="1"/>
      <c r="B1502" s="1"/>
      <c r="C1502" s="1"/>
      <c r="D1502"/>
      <c r="E1502" s="1"/>
      <c r="F1502" s="1"/>
      <c r="G1502"/>
      <c r="H1502"/>
      <c r="I1502" s="1"/>
      <c r="J1502"/>
      <c r="K1502"/>
      <c r="L1502"/>
      <c r="M1502" s="2"/>
      <c r="N1502" s="3"/>
      <c r="O1502"/>
      <c r="P1502"/>
      <c r="Q1502"/>
      <c r="R1502"/>
      <c r="S1502"/>
      <c r="T1502"/>
      <c r="U1502" s="1"/>
      <c r="V1502"/>
      <c r="W1502" s="1"/>
      <c r="X1502"/>
      <c r="Y1502"/>
      <c r="Z1502" s="1"/>
      <c r="AA1502" s="1"/>
      <c r="AB1502" s="1"/>
      <c r="AC1502" s="1"/>
      <c r="AD1502"/>
    </row>
    <row r="1503" spans="1:30" x14ac:dyDescent="0.25">
      <c r="A1503" s="1"/>
      <c r="B1503" s="1"/>
      <c r="C1503" s="1"/>
      <c r="D1503"/>
      <c r="E1503" s="1"/>
      <c r="F1503" s="1"/>
      <c r="G1503"/>
      <c r="H1503"/>
      <c r="I1503" s="1"/>
      <c r="J1503"/>
      <c r="K1503"/>
      <c r="L1503"/>
      <c r="M1503" s="2"/>
      <c r="N1503" s="3"/>
      <c r="O1503"/>
      <c r="P1503"/>
      <c r="Q1503"/>
      <c r="R1503"/>
      <c r="S1503"/>
      <c r="T1503"/>
      <c r="U1503" s="1"/>
      <c r="V1503"/>
      <c r="W1503" s="1"/>
      <c r="X1503"/>
      <c r="Y1503"/>
      <c r="Z1503" s="1"/>
      <c r="AA1503" s="1"/>
      <c r="AB1503" s="1"/>
      <c r="AC1503" s="1"/>
      <c r="AD1503"/>
    </row>
    <row r="1504" spans="1:30" x14ac:dyDescent="0.25">
      <c r="A1504" s="1"/>
      <c r="B1504" s="1"/>
      <c r="C1504" s="1"/>
      <c r="D1504"/>
      <c r="E1504" s="1"/>
      <c r="F1504" s="1"/>
      <c r="G1504"/>
      <c r="H1504"/>
      <c r="I1504" s="1"/>
      <c r="J1504"/>
      <c r="K1504"/>
      <c r="L1504"/>
      <c r="M1504" s="2"/>
      <c r="N1504" s="3"/>
      <c r="O1504"/>
      <c r="P1504"/>
      <c r="Q1504"/>
      <c r="R1504"/>
      <c r="S1504"/>
      <c r="T1504"/>
      <c r="U1504" s="1"/>
      <c r="V1504"/>
      <c r="W1504" s="1"/>
      <c r="X1504"/>
      <c r="Y1504"/>
      <c r="Z1504" s="1"/>
      <c r="AA1504" s="1"/>
      <c r="AB1504" s="1"/>
      <c r="AC1504" s="1"/>
      <c r="AD1504"/>
    </row>
    <row r="1505" spans="1:30" x14ac:dyDescent="0.25">
      <c r="A1505" s="1"/>
      <c r="B1505" s="1"/>
      <c r="C1505" s="1"/>
      <c r="D1505"/>
      <c r="E1505" s="1"/>
      <c r="F1505" s="1"/>
      <c r="G1505"/>
      <c r="H1505"/>
      <c r="I1505" s="1"/>
      <c r="J1505"/>
      <c r="K1505"/>
      <c r="L1505"/>
      <c r="M1505" s="2"/>
      <c r="N1505" s="3"/>
      <c r="O1505"/>
      <c r="P1505"/>
      <c r="Q1505"/>
      <c r="R1505"/>
      <c r="S1505"/>
      <c r="T1505"/>
      <c r="U1505" s="1"/>
      <c r="V1505"/>
      <c r="W1505" s="1"/>
      <c r="X1505"/>
      <c r="Y1505"/>
      <c r="Z1505" s="1"/>
      <c r="AA1505" s="1"/>
      <c r="AB1505" s="1"/>
      <c r="AC1505" s="1"/>
      <c r="AD1505"/>
    </row>
    <row r="1506" spans="1:30" x14ac:dyDescent="0.25">
      <c r="A1506" s="1"/>
      <c r="B1506" s="1"/>
      <c r="C1506" s="1"/>
      <c r="D1506"/>
      <c r="E1506" s="1"/>
      <c r="F1506" s="1"/>
      <c r="G1506"/>
      <c r="H1506"/>
      <c r="I1506" s="1"/>
      <c r="J1506"/>
      <c r="K1506"/>
      <c r="L1506"/>
      <c r="M1506" s="2"/>
      <c r="N1506" s="3"/>
      <c r="O1506"/>
      <c r="P1506"/>
      <c r="Q1506"/>
      <c r="R1506"/>
      <c r="S1506"/>
      <c r="T1506"/>
      <c r="U1506" s="1"/>
      <c r="V1506"/>
      <c r="W1506" s="1"/>
      <c r="X1506"/>
      <c r="Y1506"/>
      <c r="Z1506" s="1"/>
      <c r="AA1506" s="1"/>
      <c r="AB1506" s="1"/>
      <c r="AC1506" s="1"/>
      <c r="AD1506"/>
    </row>
    <row r="1507" spans="1:30" x14ac:dyDescent="0.25">
      <c r="A1507" s="1"/>
      <c r="B1507" s="1"/>
      <c r="C1507" s="1"/>
      <c r="D1507"/>
      <c r="E1507" s="1"/>
      <c r="F1507" s="1"/>
      <c r="G1507"/>
      <c r="H1507"/>
      <c r="I1507" s="1"/>
      <c r="J1507"/>
      <c r="K1507"/>
      <c r="L1507"/>
      <c r="M1507" s="2"/>
      <c r="N1507" s="3"/>
      <c r="O1507"/>
      <c r="P1507"/>
      <c r="Q1507"/>
      <c r="R1507"/>
      <c r="S1507"/>
      <c r="T1507"/>
      <c r="U1507" s="1"/>
      <c r="V1507"/>
      <c r="W1507" s="1"/>
      <c r="X1507"/>
      <c r="Y1507"/>
      <c r="Z1507" s="1"/>
      <c r="AA1507" s="1"/>
      <c r="AB1507" s="1"/>
      <c r="AC1507" s="1"/>
      <c r="AD1507"/>
    </row>
    <row r="1508" spans="1:30" x14ac:dyDescent="0.25">
      <c r="A1508" s="1"/>
      <c r="B1508" s="1"/>
      <c r="C1508" s="1"/>
      <c r="D1508"/>
      <c r="E1508" s="1"/>
      <c r="F1508" s="1"/>
      <c r="G1508"/>
      <c r="H1508"/>
      <c r="I1508" s="1"/>
      <c r="J1508"/>
      <c r="K1508"/>
      <c r="L1508"/>
      <c r="M1508" s="2"/>
      <c r="N1508" s="3"/>
      <c r="O1508"/>
      <c r="P1508"/>
      <c r="Q1508"/>
      <c r="R1508"/>
      <c r="S1508"/>
      <c r="T1508"/>
      <c r="U1508" s="1"/>
      <c r="V1508"/>
      <c r="W1508" s="1"/>
      <c r="X1508"/>
      <c r="Y1508"/>
      <c r="Z1508" s="1"/>
      <c r="AA1508" s="1"/>
      <c r="AB1508" s="1"/>
      <c r="AC1508" s="1"/>
      <c r="AD1508"/>
    </row>
    <row r="1509" spans="1:30" x14ac:dyDescent="0.25">
      <c r="A1509" s="1"/>
      <c r="B1509" s="1"/>
      <c r="C1509" s="1"/>
      <c r="D1509"/>
      <c r="E1509" s="1"/>
      <c r="F1509" s="1"/>
      <c r="G1509"/>
      <c r="H1509"/>
      <c r="I1509" s="1"/>
      <c r="J1509"/>
      <c r="K1509"/>
      <c r="L1509"/>
      <c r="M1509" s="2"/>
      <c r="N1509" s="3"/>
      <c r="O1509"/>
      <c r="P1509"/>
      <c r="Q1509"/>
      <c r="R1509"/>
      <c r="S1509"/>
      <c r="T1509"/>
      <c r="U1509" s="1"/>
      <c r="V1509"/>
      <c r="W1509" s="1"/>
      <c r="X1509"/>
      <c r="Y1509"/>
      <c r="Z1509" s="1"/>
      <c r="AA1509" s="1"/>
      <c r="AB1509" s="1"/>
      <c r="AC1509" s="1"/>
      <c r="AD1509"/>
    </row>
    <row r="1510" spans="1:30" x14ac:dyDescent="0.25">
      <c r="A1510" s="1"/>
      <c r="B1510" s="1"/>
      <c r="C1510" s="1"/>
      <c r="D1510"/>
      <c r="E1510" s="1"/>
      <c r="F1510" s="1"/>
      <c r="G1510"/>
      <c r="H1510"/>
      <c r="I1510" s="1"/>
      <c r="J1510"/>
      <c r="K1510"/>
      <c r="L1510"/>
      <c r="M1510" s="2"/>
      <c r="N1510" s="3"/>
      <c r="O1510"/>
      <c r="P1510"/>
      <c r="Q1510"/>
      <c r="R1510"/>
      <c r="S1510"/>
      <c r="T1510"/>
      <c r="U1510" s="1"/>
      <c r="V1510"/>
      <c r="W1510" s="1"/>
      <c r="X1510"/>
      <c r="Y1510"/>
      <c r="Z1510" s="1"/>
      <c r="AA1510" s="1"/>
      <c r="AB1510" s="1"/>
      <c r="AC1510" s="1"/>
      <c r="AD1510"/>
    </row>
    <row r="1511" spans="1:30" x14ac:dyDescent="0.25">
      <c r="A1511" s="1"/>
      <c r="B1511" s="1"/>
      <c r="C1511" s="1"/>
      <c r="D1511"/>
      <c r="E1511" s="1"/>
      <c r="F1511" s="1"/>
      <c r="G1511"/>
      <c r="H1511"/>
      <c r="I1511" s="1"/>
      <c r="J1511"/>
      <c r="K1511"/>
      <c r="L1511"/>
      <c r="M1511" s="2"/>
      <c r="N1511" s="3"/>
      <c r="O1511"/>
      <c r="P1511"/>
      <c r="Q1511"/>
      <c r="R1511"/>
      <c r="S1511"/>
      <c r="T1511"/>
      <c r="U1511" s="1"/>
      <c r="V1511"/>
      <c r="W1511" s="1"/>
      <c r="X1511"/>
      <c r="Y1511"/>
      <c r="Z1511" s="1"/>
      <c r="AA1511" s="1"/>
      <c r="AB1511" s="1"/>
      <c r="AC1511" s="1"/>
      <c r="AD1511"/>
    </row>
    <row r="1512" spans="1:30" x14ac:dyDescent="0.25">
      <c r="A1512" s="1"/>
      <c r="B1512" s="1"/>
      <c r="C1512" s="1"/>
      <c r="D1512"/>
      <c r="E1512" s="1"/>
      <c r="F1512" s="1"/>
      <c r="G1512"/>
      <c r="H1512"/>
      <c r="I1512" s="1"/>
      <c r="J1512"/>
      <c r="K1512"/>
      <c r="L1512"/>
      <c r="M1512" s="2"/>
      <c r="N1512" s="3"/>
      <c r="O1512"/>
      <c r="P1512"/>
      <c r="Q1512"/>
      <c r="R1512"/>
      <c r="S1512"/>
      <c r="T1512"/>
      <c r="U1512" s="1"/>
      <c r="V1512"/>
      <c r="W1512" s="1"/>
      <c r="X1512"/>
      <c r="Y1512"/>
      <c r="Z1512" s="1"/>
      <c r="AA1512" s="1"/>
      <c r="AB1512" s="1"/>
      <c r="AC1512" s="1"/>
      <c r="AD1512"/>
    </row>
    <row r="1513" spans="1:30" x14ac:dyDescent="0.25">
      <c r="A1513" s="1"/>
      <c r="B1513" s="1"/>
      <c r="C1513" s="1"/>
      <c r="D1513"/>
      <c r="E1513" s="1"/>
      <c r="F1513" s="1"/>
      <c r="G1513"/>
      <c r="H1513"/>
      <c r="I1513" s="1"/>
      <c r="J1513"/>
      <c r="K1513"/>
      <c r="L1513"/>
      <c r="M1513" s="2"/>
      <c r="N1513" s="3"/>
      <c r="O1513"/>
      <c r="P1513"/>
      <c r="Q1513"/>
      <c r="R1513"/>
      <c r="S1513"/>
      <c r="T1513"/>
      <c r="U1513" s="1"/>
      <c r="V1513"/>
      <c r="W1513" s="1"/>
      <c r="X1513"/>
      <c r="Y1513"/>
      <c r="Z1513" s="1"/>
      <c r="AA1513" s="1"/>
      <c r="AB1513" s="1"/>
      <c r="AC1513" s="1"/>
      <c r="AD1513"/>
    </row>
    <row r="1514" spans="1:30" x14ac:dyDescent="0.25">
      <c r="A1514" s="1"/>
      <c r="B1514" s="1"/>
      <c r="C1514" s="1"/>
      <c r="D1514"/>
      <c r="E1514" s="1"/>
      <c r="F1514" s="1"/>
      <c r="G1514"/>
      <c r="H1514"/>
      <c r="I1514" s="1"/>
      <c r="J1514"/>
      <c r="K1514"/>
      <c r="L1514"/>
      <c r="M1514" s="2"/>
      <c r="N1514" s="3"/>
      <c r="O1514"/>
      <c r="P1514"/>
      <c r="Q1514"/>
      <c r="R1514"/>
      <c r="S1514"/>
      <c r="T1514"/>
      <c r="U1514" s="1"/>
      <c r="V1514"/>
      <c r="W1514" s="1"/>
      <c r="X1514"/>
      <c r="Y1514"/>
      <c r="Z1514" s="1"/>
      <c r="AA1514" s="1"/>
      <c r="AB1514" s="1"/>
      <c r="AC1514" s="1"/>
      <c r="AD1514"/>
    </row>
    <row r="1515" spans="1:30" x14ac:dyDescent="0.25">
      <c r="A1515" s="1"/>
      <c r="B1515" s="1"/>
      <c r="C1515" s="1"/>
      <c r="D1515"/>
      <c r="E1515" s="1"/>
      <c r="F1515" s="1"/>
      <c r="G1515"/>
      <c r="H1515"/>
      <c r="I1515" s="1"/>
      <c r="J1515"/>
      <c r="K1515"/>
      <c r="L1515"/>
      <c r="M1515" s="2"/>
      <c r="N1515" s="3"/>
      <c r="O1515"/>
      <c r="P1515"/>
      <c r="Q1515"/>
      <c r="R1515"/>
      <c r="S1515"/>
      <c r="T1515"/>
      <c r="U1515" s="1"/>
      <c r="V1515"/>
      <c r="W1515" s="1"/>
      <c r="X1515"/>
      <c r="Y1515"/>
      <c r="Z1515" s="1"/>
      <c r="AA1515" s="1"/>
      <c r="AB1515" s="1"/>
      <c r="AC1515" s="1"/>
      <c r="AD1515"/>
    </row>
    <row r="1516" spans="1:30" x14ac:dyDescent="0.25">
      <c r="A1516" s="1"/>
      <c r="B1516" s="1"/>
      <c r="C1516" s="1"/>
      <c r="D1516"/>
      <c r="E1516" s="1"/>
      <c r="F1516" s="1"/>
      <c r="G1516"/>
      <c r="H1516"/>
      <c r="I1516" s="1"/>
      <c r="J1516"/>
      <c r="K1516"/>
      <c r="L1516"/>
      <c r="M1516" s="2"/>
      <c r="N1516" s="3"/>
      <c r="O1516"/>
      <c r="P1516"/>
      <c r="Q1516"/>
      <c r="R1516"/>
      <c r="S1516"/>
      <c r="T1516"/>
      <c r="U1516" s="1"/>
      <c r="V1516"/>
      <c r="W1516" s="1"/>
      <c r="X1516"/>
      <c r="Y1516"/>
      <c r="Z1516" s="1"/>
      <c r="AA1516" s="1"/>
      <c r="AB1516" s="1"/>
      <c r="AC1516" s="1"/>
      <c r="AD1516"/>
    </row>
    <row r="1517" spans="1:30" x14ac:dyDescent="0.25">
      <c r="A1517" s="1"/>
      <c r="B1517" s="1"/>
      <c r="C1517" s="1"/>
      <c r="D1517"/>
      <c r="E1517" s="1"/>
      <c r="F1517" s="1"/>
      <c r="G1517"/>
      <c r="H1517"/>
      <c r="I1517" s="1"/>
      <c r="J1517"/>
      <c r="K1517"/>
      <c r="L1517"/>
      <c r="M1517" s="2"/>
      <c r="N1517" s="3"/>
      <c r="O1517"/>
      <c r="P1517"/>
      <c r="Q1517"/>
      <c r="R1517"/>
      <c r="S1517"/>
      <c r="T1517"/>
      <c r="U1517" s="1"/>
      <c r="V1517"/>
      <c r="W1517" s="1"/>
      <c r="X1517"/>
      <c r="Y1517"/>
      <c r="Z1517" s="1"/>
      <c r="AA1517" s="1"/>
      <c r="AB1517" s="1"/>
      <c r="AC1517" s="1"/>
      <c r="AD1517"/>
    </row>
    <row r="1518" spans="1:30" x14ac:dyDescent="0.25">
      <c r="A1518" s="1"/>
      <c r="B1518" s="1"/>
      <c r="C1518" s="1"/>
      <c r="D1518"/>
      <c r="E1518" s="1"/>
      <c r="F1518" s="1"/>
      <c r="G1518"/>
      <c r="H1518"/>
      <c r="I1518" s="1"/>
      <c r="J1518"/>
      <c r="K1518"/>
      <c r="L1518"/>
      <c r="M1518" s="2"/>
      <c r="N1518" s="3"/>
      <c r="O1518"/>
      <c r="P1518"/>
      <c r="Q1518"/>
      <c r="R1518"/>
      <c r="S1518"/>
      <c r="T1518"/>
      <c r="U1518" s="1"/>
      <c r="V1518"/>
      <c r="W1518" s="1"/>
      <c r="X1518"/>
      <c r="Y1518"/>
      <c r="Z1518" s="1"/>
      <c r="AA1518" s="1"/>
      <c r="AB1518" s="1"/>
      <c r="AC1518" s="1"/>
      <c r="AD1518"/>
    </row>
    <row r="1519" spans="1:30" x14ac:dyDescent="0.25">
      <c r="A1519" s="1"/>
      <c r="B1519" s="1"/>
      <c r="C1519" s="1"/>
      <c r="D1519"/>
      <c r="E1519" s="1"/>
      <c r="F1519" s="1"/>
      <c r="G1519"/>
      <c r="H1519"/>
      <c r="I1519" s="1"/>
      <c r="J1519"/>
      <c r="K1519"/>
      <c r="L1519"/>
      <c r="M1519" s="2"/>
      <c r="N1519" s="3"/>
      <c r="O1519"/>
      <c r="P1519"/>
      <c r="Q1519"/>
      <c r="R1519"/>
      <c r="S1519"/>
      <c r="T1519"/>
      <c r="U1519" s="1"/>
      <c r="V1519"/>
      <c r="W1519" s="1"/>
      <c r="X1519"/>
      <c r="Y1519"/>
      <c r="Z1519" s="1"/>
      <c r="AA1519" s="1"/>
      <c r="AB1519" s="1"/>
      <c r="AC1519" s="1"/>
      <c r="AD1519"/>
    </row>
    <row r="1520" spans="1:30" x14ac:dyDescent="0.25">
      <c r="A1520" s="1"/>
      <c r="B1520" s="1"/>
      <c r="C1520" s="1"/>
      <c r="D1520"/>
      <c r="E1520" s="1"/>
      <c r="F1520" s="1"/>
      <c r="G1520"/>
      <c r="H1520"/>
      <c r="I1520" s="1"/>
      <c r="J1520"/>
      <c r="K1520"/>
      <c r="L1520"/>
      <c r="M1520" s="2"/>
      <c r="N1520" s="3"/>
      <c r="O1520"/>
      <c r="P1520"/>
      <c r="Q1520"/>
      <c r="R1520"/>
      <c r="S1520"/>
      <c r="T1520"/>
      <c r="U1520" s="1"/>
      <c r="V1520"/>
      <c r="W1520" s="1"/>
      <c r="X1520"/>
      <c r="Y1520"/>
      <c r="Z1520" s="1"/>
      <c r="AA1520" s="1"/>
      <c r="AB1520" s="1"/>
      <c r="AC1520" s="1"/>
      <c r="AD1520"/>
    </row>
    <row r="1521" spans="1:30" x14ac:dyDescent="0.25">
      <c r="A1521" s="1"/>
      <c r="B1521" s="1"/>
      <c r="C1521" s="1"/>
      <c r="D1521"/>
      <c r="E1521" s="1"/>
      <c r="F1521" s="1"/>
      <c r="G1521"/>
      <c r="H1521"/>
      <c r="I1521" s="1"/>
      <c r="J1521"/>
      <c r="K1521"/>
      <c r="L1521"/>
      <c r="M1521" s="2"/>
      <c r="N1521" s="3"/>
      <c r="O1521"/>
      <c r="P1521"/>
      <c r="Q1521"/>
      <c r="R1521"/>
      <c r="S1521"/>
      <c r="T1521"/>
      <c r="U1521" s="1"/>
      <c r="V1521"/>
      <c r="W1521" s="1"/>
      <c r="X1521"/>
      <c r="Y1521"/>
      <c r="Z1521" s="1"/>
      <c r="AA1521" s="1"/>
      <c r="AB1521" s="1"/>
      <c r="AC1521" s="1"/>
      <c r="AD1521"/>
    </row>
    <row r="1522" spans="1:30" x14ac:dyDescent="0.25">
      <c r="A1522" s="1"/>
      <c r="B1522" s="1"/>
      <c r="C1522" s="1"/>
      <c r="D1522"/>
      <c r="E1522" s="1"/>
      <c r="F1522" s="1"/>
      <c r="G1522"/>
      <c r="H1522"/>
      <c r="I1522" s="1"/>
      <c r="J1522"/>
      <c r="K1522"/>
      <c r="L1522"/>
      <c r="M1522" s="2"/>
      <c r="N1522" s="3"/>
      <c r="O1522"/>
      <c r="P1522"/>
      <c r="Q1522"/>
      <c r="R1522"/>
      <c r="S1522"/>
      <c r="T1522"/>
      <c r="U1522" s="1"/>
      <c r="V1522"/>
      <c r="W1522" s="1"/>
      <c r="X1522"/>
      <c r="Y1522"/>
      <c r="Z1522" s="1"/>
      <c r="AA1522" s="1"/>
      <c r="AB1522" s="1"/>
      <c r="AC1522" s="1"/>
      <c r="AD1522"/>
    </row>
    <row r="1523" spans="1:30" x14ac:dyDescent="0.25">
      <c r="A1523" s="1"/>
      <c r="B1523" s="1"/>
      <c r="C1523" s="1"/>
      <c r="D1523"/>
      <c r="E1523" s="1"/>
      <c r="F1523" s="1"/>
      <c r="G1523"/>
      <c r="H1523"/>
      <c r="I1523" s="1"/>
      <c r="J1523"/>
      <c r="K1523"/>
      <c r="L1523"/>
      <c r="M1523" s="2"/>
      <c r="N1523" s="3"/>
      <c r="O1523"/>
      <c r="P1523"/>
      <c r="Q1523"/>
      <c r="R1523"/>
      <c r="S1523"/>
      <c r="T1523"/>
      <c r="U1523" s="1"/>
      <c r="V1523"/>
      <c r="W1523" s="1"/>
      <c r="X1523"/>
      <c r="Y1523"/>
      <c r="Z1523" s="1"/>
      <c r="AA1523" s="1"/>
      <c r="AB1523" s="1"/>
      <c r="AC1523" s="1"/>
      <c r="AD1523"/>
    </row>
    <row r="1524" spans="1:30" x14ac:dyDescent="0.25">
      <c r="A1524" s="1"/>
      <c r="B1524" s="1"/>
      <c r="C1524" s="1"/>
      <c r="D1524"/>
      <c r="E1524" s="1"/>
      <c r="F1524" s="1"/>
      <c r="G1524"/>
      <c r="H1524"/>
      <c r="I1524" s="1"/>
      <c r="J1524"/>
      <c r="K1524"/>
      <c r="L1524"/>
      <c r="M1524" s="2"/>
      <c r="N1524" s="3"/>
      <c r="O1524"/>
      <c r="P1524"/>
      <c r="Q1524"/>
      <c r="R1524"/>
      <c r="S1524"/>
      <c r="T1524"/>
      <c r="U1524" s="1"/>
      <c r="V1524"/>
      <c r="W1524" s="1"/>
      <c r="X1524"/>
      <c r="Y1524"/>
      <c r="Z1524" s="1"/>
      <c r="AA1524" s="1"/>
      <c r="AB1524" s="1"/>
      <c r="AC1524" s="1"/>
      <c r="AD1524"/>
    </row>
    <row r="1525" spans="1:30" x14ac:dyDescent="0.25">
      <c r="A1525" s="1"/>
      <c r="B1525" s="1"/>
      <c r="C1525" s="1"/>
      <c r="D1525"/>
      <c r="E1525" s="1"/>
      <c r="F1525" s="1"/>
      <c r="G1525"/>
      <c r="H1525"/>
      <c r="I1525" s="1"/>
      <c r="J1525"/>
      <c r="K1525"/>
      <c r="L1525"/>
      <c r="M1525" s="2"/>
      <c r="N1525" s="3"/>
      <c r="O1525"/>
      <c r="P1525"/>
      <c r="Q1525"/>
      <c r="R1525"/>
      <c r="S1525"/>
      <c r="T1525"/>
      <c r="U1525" s="1"/>
      <c r="V1525"/>
      <c r="W1525" s="1"/>
      <c r="X1525"/>
      <c r="Y1525"/>
      <c r="Z1525" s="1"/>
      <c r="AA1525" s="1"/>
      <c r="AB1525" s="1"/>
      <c r="AC1525" s="1"/>
      <c r="AD1525"/>
    </row>
    <row r="1526" spans="1:30" x14ac:dyDescent="0.25">
      <c r="A1526" s="1"/>
      <c r="B1526" s="1"/>
      <c r="C1526" s="1"/>
      <c r="D1526"/>
      <c r="E1526" s="1"/>
      <c r="F1526" s="1"/>
      <c r="G1526"/>
      <c r="H1526"/>
      <c r="I1526" s="1"/>
      <c r="J1526"/>
      <c r="K1526"/>
      <c r="L1526"/>
      <c r="M1526" s="2"/>
      <c r="N1526" s="3"/>
      <c r="O1526"/>
      <c r="P1526"/>
      <c r="Q1526"/>
      <c r="R1526"/>
      <c r="S1526"/>
      <c r="T1526"/>
      <c r="U1526" s="1"/>
      <c r="V1526"/>
      <c r="W1526" s="1"/>
      <c r="X1526"/>
      <c r="Y1526"/>
      <c r="Z1526" s="1"/>
      <c r="AA1526" s="1"/>
      <c r="AB1526" s="1"/>
      <c r="AC1526" s="1"/>
      <c r="AD1526"/>
    </row>
    <row r="1527" spans="1:30" x14ac:dyDescent="0.25">
      <c r="A1527" s="1"/>
      <c r="B1527" s="1"/>
      <c r="C1527" s="1"/>
      <c r="D1527"/>
      <c r="E1527" s="1"/>
      <c r="F1527" s="1"/>
      <c r="G1527"/>
      <c r="H1527"/>
      <c r="I1527" s="1"/>
      <c r="J1527"/>
      <c r="K1527"/>
      <c r="L1527"/>
      <c r="M1527" s="2"/>
      <c r="N1527" s="3"/>
      <c r="O1527"/>
      <c r="P1527"/>
      <c r="Q1527"/>
      <c r="R1527"/>
      <c r="S1527"/>
      <c r="T1527"/>
      <c r="U1527" s="1"/>
      <c r="V1527"/>
      <c r="W1527" s="1"/>
      <c r="X1527"/>
      <c r="Y1527"/>
      <c r="Z1527" s="1"/>
      <c r="AA1527" s="1"/>
      <c r="AB1527" s="1"/>
      <c r="AC1527" s="1"/>
      <c r="AD1527"/>
    </row>
    <row r="1528" spans="1:30" x14ac:dyDescent="0.25">
      <c r="A1528" s="1"/>
      <c r="B1528" s="1"/>
      <c r="C1528" s="1"/>
      <c r="D1528"/>
      <c r="E1528" s="1"/>
      <c r="F1528" s="1"/>
      <c r="G1528"/>
      <c r="H1528"/>
      <c r="I1528" s="1"/>
      <c r="J1528"/>
      <c r="K1528"/>
      <c r="L1528"/>
      <c r="M1528" s="2"/>
      <c r="N1528" s="3"/>
      <c r="O1528"/>
      <c r="P1528"/>
      <c r="Q1528"/>
      <c r="R1528"/>
      <c r="S1528"/>
      <c r="T1528"/>
      <c r="U1528" s="1"/>
      <c r="V1528"/>
      <c r="W1528" s="1"/>
      <c r="X1528"/>
      <c r="Y1528"/>
      <c r="Z1528" s="1"/>
      <c r="AA1528" s="1"/>
      <c r="AB1528" s="1"/>
      <c r="AC1528" s="1"/>
      <c r="AD1528"/>
    </row>
    <row r="1529" spans="1:30" x14ac:dyDescent="0.25">
      <c r="A1529" s="1"/>
      <c r="B1529" s="1"/>
      <c r="C1529" s="1"/>
      <c r="D1529"/>
      <c r="E1529" s="1"/>
      <c r="F1529" s="1"/>
      <c r="G1529"/>
      <c r="H1529"/>
      <c r="I1529" s="1"/>
      <c r="J1529"/>
      <c r="K1529"/>
      <c r="L1529"/>
      <c r="M1529" s="2"/>
      <c r="N1529" s="3"/>
      <c r="O1529"/>
      <c r="P1529"/>
      <c r="Q1529"/>
      <c r="R1529"/>
      <c r="S1529"/>
      <c r="T1529"/>
      <c r="U1529" s="1"/>
      <c r="V1529"/>
      <c r="W1529" s="1"/>
      <c r="X1529"/>
      <c r="Y1529"/>
      <c r="Z1529" s="1"/>
      <c r="AA1529" s="1"/>
      <c r="AB1529" s="1"/>
      <c r="AC1529" s="1"/>
      <c r="AD1529"/>
    </row>
    <row r="1530" spans="1:30" x14ac:dyDescent="0.25">
      <c r="A1530" s="1"/>
      <c r="B1530" s="1"/>
      <c r="C1530" s="1"/>
      <c r="D1530"/>
      <c r="E1530" s="1"/>
      <c r="F1530" s="1"/>
      <c r="G1530"/>
      <c r="H1530"/>
      <c r="I1530" s="1"/>
      <c r="J1530"/>
      <c r="K1530"/>
      <c r="L1530"/>
      <c r="M1530" s="2"/>
      <c r="N1530" s="3"/>
      <c r="O1530"/>
      <c r="P1530"/>
      <c r="Q1530"/>
      <c r="R1530"/>
      <c r="S1530"/>
      <c r="T1530"/>
      <c r="U1530" s="1"/>
      <c r="V1530"/>
      <c r="W1530" s="1"/>
      <c r="X1530"/>
      <c r="Y1530"/>
      <c r="Z1530" s="1"/>
      <c r="AA1530" s="1"/>
      <c r="AB1530" s="1"/>
      <c r="AC1530" s="1"/>
      <c r="AD1530"/>
    </row>
    <row r="1531" spans="1:30" x14ac:dyDescent="0.25">
      <c r="A1531" s="1"/>
      <c r="B1531" s="1"/>
      <c r="C1531" s="1"/>
      <c r="D1531"/>
      <c r="E1531" s="1"/>
      <c r="F1531" s="1"/>
      <c r="G1531"/>
      <c r="H1531"/>
      <c r="I1531" s="1"/>
      <c r="J1531"/>
      <c r="K1531"/>
      <c r="L1531"/>
      <c r="M1531" s="2"/>
      <c r="N1531" s="3"/>
      <c r="O1531"/>
      <c r="P1531"/>
      <c r="Q1531"/>
      <c r="R1531"/>
      <c r="S1531"/>
      <c r="T1531"/>
      <c r="U1531" s="1"/>
      <c r="V1531"/>
      <c r="W1531" s="1"/>
      <c r="X1531"/>
      <c r="Y1531"/>
      <c r="Z1531" s="1"/>
      <c r="AA1531" s="1"/>
      <c r="AB1531" s="1"/>
      <c r="AC1531" s="1"/>
      <c r="AD1531"/>
    </row>
    <row r="1532" spans="1:30" x14ac:dyDescent="0.25">
      <c r="A1532" s="1"/>
      <c r="B1532" s="1"/>
      <c r="C1532" s="1"/>
      <c r="D1532"/>
      <c r="E1532" s="1"/>
      <c r="F1532" s="1"/>
      <c r="G1532"/>
      <c r="H1532"/>
      <c r="I1532" s="1"/>
      <c r="J1532"/>
      <c r="K1532"/>
      <c r="L1532"/>
      <c r="M1532" s="2"/>
      <c r="N1532" s="3"/>
      <c r="O1532"/>
      <c r="P1532"/>
      <c r="Q1532"/>
      <c r="R1532"/>
      <c r="S1532"/>
      <c r="T1532"/>
      <c r="U1532" s="1"/>
      <c r="V1532"/>
      <c r="W1532" s="1"/>
      <c r="X1532"/>
      <c r="Y1532"/>
      <c r="Z1532" s="1"/>
      <c r="AA1532" s="1"/>
      <c r="AB1532" s="1"/>
      <c r="AC1532" s="1"/>
      <c r="AD1532"/>
    </row>
    <row r="1533" spans="1:30" x14ac:dyDescent="0.25">
      <c r="A1533" s="1"/>
      <c r="B1533" s="1"/>
      <c r="C1533" s="1"/>
      <c r="D1533"/>
      <c r="E1533" s="1"/>
      <c r="F1533" s="1"/>
      <c r="G1533"/>
      <c r="H1533"/>
      <c r="I1533" s="1"/>
      <c r="J1533"/>
      <c r="K1533"/>
      <c r="L1533"/>
      <c r="M1533" s="2"/>
      <c r="N1533" s="3"/>
      <c r="O1533"/>
      <c r="P1533"/>
      <c r="Q1533"/>
      <c r="R1533"/>
      <c r="S1533"/>
      <c r="T1533"/>
      <c r="U1533" s="1"/>
      <c r="V1533"/>
      <c r="W1533" s="1"/>
      <c r="X1533"/>
      <c r="Y1533"/>
      <c r="Z1533" s="1"/>
      <c r="AA1533" s="1"/>
      <c r="AB1533" s="1"/>
      <c r="AC1533" s="1"/>
      <c r="AD1533"/>
    </row>
    <row r="1534" spans="1:30" x14ac:dyDescent="0.25">
      <c r="A1534" s="1"/>
      <c r="B1534" s="1"/>
      <c r="C1534" s="1"/>
      <c r="D1534"/>
      <c r="E1534" s="1"/>
      <c r="F1534" s="1"/>
      <c r="G1534"/>
      <c r="H1534"/>
      <c r="I1534" s="1"/>
      <c r="J1534"/>
      <c r="K1534"/>
      <c r="L1534"/>
      <c r="M1534" s="2"/>
      <c r="N1534" s="3"/>
      <c r="O1534"/>
      <c r="P1534"/>
      <c r="Q1534"/>
      <c r="R1534"/>
      <c r="S1534"/>
      <c r="T1534"/>
      <c r="U1534" s="1"/>
      <c r="V1534"/>
      <c r="W1534" s="1"/>
      <c r="X1534"/>
      <c r="Y1534"/>
      <c r="Z1534" s="1"/>
      <c r="AA1534" s="1"/>
      <c r="AB1534" s="1"/>
      <c r="AC1534" s="1"/>
      <c r="AD1534"/>
    </row>
    <row r="1535" spans="1:30" x14ac:dyDescent="0.25">
      <c r="A1535" s="1"/>
      <c r="B1535" s="1"/>
      <c r="C1535" s="1"/>
      <c r="D1535"/>
      <c r="E1535" s="1"/>
      <c r="F1535" s="1"/>
      <c r="G1535"/>
      <c r="H1535"/>
      <c r="I1535" s="1"/>
      <c r="J1535"/>
      <c r="K1535"/>
      <c r="L1535"/>
      <c r="M1535" s="2"/>
      <c r="N1535" s="3"/>
      <c r="O1535"/>
      <c r="P1535"/>
      <c r="Q1535"/>
      <c r="R1535"/>
      <c r="S1535"/>
      <c r="T1535"/>
      <c r="U1535" s="1"/>
      <c r="V1535"/>
      <c r="W1535" s="1"/>
      <c r="X1535"/>
      <c r="Y1535"/>
      <c r="Z1535" s="1"/>
      <c r="AA1535" s="1"/>
      <c r="AB1535" s="1"/>
      <c r="AC1535" s="1"/>
      <c r="AD1535"/>
    </row>
    <row r="1536" spans="1:30" x14ac:dyDescent="0.25">
      <c r="A1536" s="1"/>
      <c r="B1536" s="1"/>
      <c r="C1536" s="1"/>
      <c r="D1536"/>
      <c r="E1536" s="1"/>
      <c r="F1536" s="1"/>
      <c r="G1536"/>
      <c r="H1536"/>
      <c r="I1536" s="1"/>
      <c r="J1536"/>
      <c r="K1536"/>
      <c r="L1536"/>
      <c r="M1536" s="2"/>
      <c r="N1536" s="3"/>
      <c r="O1536"/>
      <c r="P1536"/>
      <c r="Q1536"/>
      <c r="R1536"/>
      <c r="S1536"/>
      <c r="T1536"/>
      <c r="U1536" s="1"/>
      <c r="V1536"/>
      <c r="W1536" s="1"/>
      <c r="X1536"/>
      <c r="Y1536"/>
      <c r="Z1536" s="1"/>
      <c r="AA1536" s="1"/>
      <c r="AB1536" s="1"/>
      <c r="AC1536" s="1"/>
      <c r="AD1536"/>
    </row>
    <row r="1537" spans="1:30" x14ac:dyDescent="0.25">
      <c r="A1537" s="1"/>
      <c r="B1537" s="1"/>
      <c r="C1537" s="1"/>
      <c r="D1537"/>
      <c r="E1537" s="1"/>
      <c r="F1537" s="1"/>
      <c r="G1537"/>
      <c r="H1537"/>
      <c r="I1537" s="1"/>
      <c r="J1537"/>
      <c r="K1537"/>
      <c r="L1537"/>
      <c r="M1537" s="2"/>
      <c r="N1537" s="3"/>
      <c r="O1537"/>
      <c r="P1537"/>
      <c r="Q1537"/>
      <c r="R1537"/>
      <c r="S1537"/>
      <c r="T1537"/>
      <c r="U1537" s="1"/>
      <c r="V1537"/>
      <c r="W1537" s="1"/>
      <c r="X1537"/>
      <c r="Y1537"/>
      <c r="Z1537" s="1"/>
      <c r="AA1537" s="1"/>
      <c r="AB1537" s="1"/>
      <c r="AC1537" s="1"/>
      <c r="AD1537"/>
    </row>
    <row r="1538" spans="1:30" x14ac:dyDescent="0.25">
      <c r="A1538" s="1"/>
      <c r="B1538" s="1"/>
      <c r="C1538" s="1"/>
      <c r="D1538"/>
      <c r="E1538" s="1"/>
      <c r="F1538" s="1"/>
      <c r="G1538"/>
      <c r="H1538"/>
      <c r="I1538" s="1"/>
      <c r="J1538"/>
      <c r="K1538"/>
      <c r="L1538"/>
      <c r="M1538" s="2"/>
      <c r="N1538" s="3"/>
      <c r="O1538"/>
      <c r="P1538"/>
      <c r="Q1538"/>
      <c r="R1538"/>
      <c r="S1538"/>
      <c r="T1538"/>
      <c r="U1538" s="1"/>
      <c r="V1538"/>
      <c r="W1538" s="1"/>
      <c r="X1538"/>
      <c r="Y1538"/>
      <c r="Z1538" s="1"/>
      <c r="AA1538" s="1"/>
      <c r="AB1538" s="1"/>
      <c r="AC1538" s="1"/>
      <c r="AD1538"/>
    </row>
    <row r="1539" spans="1:30" x14ac:dyDescent="0.25">
      <c r="A1539" s="1"/>
      <c r="B1539" s="1"/>
      <c r="C1539" s="1"/>
      <c r="D1539"/>
      <c r="E1539" s="1"/>
      <c r="F1539" s="1"/>
      <c r="G1539"/>
      <c r="H1539"/>
      <c r="I1539" s="1"/>
      <c r="J1539"/>
      <c r="K1539"/>
      <c r="L1539"/>
      <c r="M1539" s="2"/>
      <c r="N1539" s="3"/>
      <c r="O1539"/>
      <c r="P1539"/>
      <c r="Q1539"/>
      <c r="R1539"/>
      <c r="S1539"/>
      <c r="T1539"/>
      <c r="U1539" s="1"/>
      <c r="V1539"/>
      <c r="W1539" s="1"/>
      <c r="X1539"/>
      <c r="Y1539"/>
      <c r="Z1539" s="1"/>
      <c r="AA1539" s="1"/>
      <c r="AB1539" s="1"/>
      <c r="AC1539" s="1"/>
      <c r="AD1539"/>
    </row>
    <row r="1540" spans="1:30" x14ac:dyDescent="0.25">
      <c r="A1540" s="1"/>
      <c r="B1540" s="1"/>
      <c r="C1540" s="1"/>
      <c r="D1540"/>
      <c r="E1540" s="1"/>
      <c r="F1540" s="1"/>
      <c r="G1540"/>
      <c r="H1540"/>
      <c r="I1540" s="1"/>
      <c r="J1540"/>
      <c r="K1540"/>
      <c r="L1540"/>
      <c r="M1540" s="2"/>
      <c r="N1540" s="3"/>
      <c r="O1540"/>
      <c r="P1540"/>
      <c r="Q1540"/>
      <c r="R1540"/>
      <c r="S1540"/>
      <c r="T1540"/>
      <c r="U1540" s="1"/>
      <c r="V1540"/>
      <c r="W1540" s="1"/>
      <c r="X1540"/>
      <c r="Y1540"/>
      <c r="Z1540" s="1"/>
      <c r="AA1540" s="1"/>
      <c r="AB1540" s="1"/>
      <c r="AC1540" s="1"/>
      <c r="AD1540"/>
    </row>
    <row r="1541" spans="1:30" x14ac:dyDescent="0.25">
      <c r="A1541" s="1"/>
      <c r="B1541" s="1"/>
      <c r="C1541" s="1"/>
      <c r="D1541"/>
      <c r="E1541" s="1"/>
      <c r="F1541" s="1"/>
      <c r="G1541"/>
      <c r="H1541"/>
      <c r="I1541" s="1"/>
      <c r="J1541"/>
      <c r="K1541"/>
      <c r="L1541"/>
      <c r="M1541" s="2"/>
      <c r="N1541" s="3"/>
      <c r="O1541"/>
      <c r="P1541"/>
      <c r="Q1541"/>
      <c r="R1541"/>
      <c r="S1541"/>
      <c r="T1541"/>
      <c r="U1541" s="1"/>
      <c r="V1541"/>
      <c r="W1541" s="1"/>
      <c r="X1541"/>
      <c r="Y1541"/>
      <c r="Z1541" s="1"/>
      <c r="AA1541" s="1"/>
      <c r="AB1541" s="1"/>
      <c r="AC1541" s="1"/>
      <c r="AD1541"/>
    </row>
    <row r="1542" spans="1:30" x14ac:dyDescent="0.25">
      <c r="A1542" s="1"/>
      <c r="B1542" s="1"/>
      <c r="C1542" s="1"/>
      <c r="D1542"/>
      <c r="E1542" s="1"/>
      <c r="F1542" s="1"/>
      <c r="G1542"/>
      <c r="H1542"/>
      <c r="I1542" s="1"/>
      <c r="J1542"/>
      <c r="K1542"/>
      <c r="L1542"/>
      <c r="M1542" s="2"/>
      <c r="N1542" s="3"/>
      <c r="O1542"/>
      <c r="P1542"/>
      <c r="Q1542"/>
      <c r="R1542"/>
      <c r="S1542"/>
      <c r="T1542"/>
      <c r="U1542" s="1"/>
      <c r="V1542"/>
      <c r="W1542" s="1"/>
      <c r="X1542"/>
      <c r="Y1542"/>
      <c r="Z1542" s="1"/>
      <c r="AA1542" s="1"/>
      <c r="AB1542" s="1"/>
      <c r="AC1542" s="1"/>
      <c r="AD1542"/>
    </row>
    <row r="1543" spans="1:30" x14ac:dyDescent="0.25">
      <c r="A1543" s="1"/>
      <c r="B1543" s="1"/>
      <c r="C1543" s="1"/>
      <c r="D1543"/>
      <c r="E1543" s="1"/>
      <c r="F1543" s="1"/>
      <c r="G1543"/>
      <c r="H1543"/>
      <c r="I1543" s="1"/>
      <c r="J1543"/>
      <c r="K1543"/>
      <c r="L1543"/>
      <c r="M1543" s="2"/>
      <c r="N1543" s="3"/>
      <c r="O1543"/>
      <c r="P1543"/>
      <c r="Q1543"/>
      <c r="R1543"/>
      <c r="S1543"/>
      <c r="T1543"/>
      <c r="U1543" s="1"/>
      <c r="V1543"/>
      <c r="W1543" s="1"/>
      <c r="X1543"/>
      <c r="Y1543"/>
      <c r="Z1543" s="1"/>
      <c r="AA1543" s="1"/>
      <c r="AB1543" s="1"/>
      <c r="AC1543" s="1"/>
      <c r="AD1543"/>
    </row>
    <row r="1544" spans="1:30" x14ac:dyDescent="0.25">
      <c r="A1544" s="1"/>
      <c r="B1544" s="1"/>
      <c r="C1544" s="1"/>
      <c r="D1544"/>
      <c r="E1544" s="1"/>
      <c r="F1544" s="1"/>
      <c r="G1544"/>
      <c r="H1544"/>
      <c r="I1544" s="1"/>
      <c r="J1544"/>
      <c r="K1544"/>
      <c r="L1544"/>
      <c r="M1544" s="2"/>
      <c r="N1544" s="3"/>
      <c r="O1544"/>
      <c r="P1544"/>
      <c r="Q1544"/>
      <c r="R1544"/>
      <c r="S1544"/>
      <c r="T1544"/>
      <c r="U1544" s="1"/>
      <c r="V1544"/>
      <c r="W1544" s="1"/>
      <c r="X1544"/>
      <c r="Y1544"/>
      <c r="Z1544" s="1"/>
      <c r="AA1544" s="1"/>
      <c r="AB1544" s="1"/>
      <c r="AC1544" s="1"/>
      <c r="AD1544"/>
    </row>
    <row r="1545" spans="1:30" x14ac:dyDescent="0.25">
      <c r="A1545" s="1"/>
      <c r="B1545" s="1"/>
      <c r="C1545" s="1"/>
      <c r="D1545"/>
      <c r="E1545" s="1"/>
      <c r="F1545" s="1"/>
      <c r="G1545"/>
      <c r="H1545"/>
      <c r="I1545" s="1"/>
      <c r="J1545"/>
      <c r="K1545"/>
      <c r="L1545"/>
      <c r="M1545" s="2"/>
      <c r="N1545" s="3"/>
      <c r="O1545"/>
      <c r="P1545"/>
      <c r="Q1545"/>
      <c r="R1545"/>
      <c r="S1545"/>
      <c r="T1545"/>
      <c r="U1545" s="1"/>
      <c r="V1545"/>
      <c r="W1545" s="1"/>
      <c r="X1545"/>
      <c r="Y1545"/>
      <c r="Z1545" s="1"/>
      <c r="AA1545" s="1"/>
      <c r="AB1545" s="1"/>
      <c r="AC1545" s="1"/>
      <c r="AD1545"/>
    </row>
    <row r="1546" spans="1:30" x14ac:dyDescent="0.25">
      <c r="A1546" s="1"/>
      <c r="B1546" s="1"/>
      <c r="C1546" s="1"/>
      <c r="D1546"/>
      <c r="E1546" s="1"/>
      <c r="F1546" s="1"/>
      <c r="G1546"/>
      <c r="H1546"/>
      <c r="I1546" s="1"/>
      <c r="J1546"/>
      <c r="K1546"/>
      <c r="L1546"/>
      <c r="M1546" s="2"/>
      <c r="N1546" s="3"/>
      <c r="O1546"/>
      <c r="P1546"/>
      <c r="Q1546"/>
      <c r="R1546"/>
      <c r="S1546"/>
      <c r="T1546"/>
      <c r="U1546" s="1"/>
      <c r="V1546"/>
      <c r="W1546" s="1"/>
      <c r="X1546"/>
      <c r="Y1546"/>
      <c r="Z1546" s="1"/>
      <c r="AA1546" s="1"/>
      <c r="AB1546" s="1"/>
      <c r="AC1546" s="1"/>
      <c r="AD1546"/>
    </row>
    <row r="1547" spans="1:30" x14ac:dyDescent="0.25">
      <c r="A1547" s="1"/>
      <c r="B1547" s="1"/>
      <c r="C1547" s="1"/>
      <c r="D1547"/>
      <c r="E1547" s="1"/>
      <c r="F1547" s="1"/>
      <c r="G1547"/>
      <c r="H1547"/>
      <c r="I1547" s="1"/>
      <c r="J1547"/>
      <c r="K1547"/>
      <c r="L1547"/>
      <c r="M1547" s="2"/>
      <c r="N1547" s="3"/>
      <c r="O1547"/>
      <c r="P1547"/>
      <c r="Q1547"/>
      <c r="R1547"/>
      <c r="S1547"/>
      <c r="T1547"/>
      <c r="U1547" s="1"/>
      <c r="V1547"/>
      <c r="W1547" s="1"/>
      <c r="X1547"/>
      <c r="Y1547"/>
      <c r="Z1547" s="1"/>
      <c r="AA1547" s="1"/>
      <c r="AB1547" s="1"/>
      <c r="AC1547" s="1"/>
      <c r="AD1547"/>
    </row>
    <row r="1548" spans="1:30" x14ac:dyDescent="0.25">
      <c r="A1548" s="1"/>
      <c r="B1548" s="1"/>
      <c r="C1548" s="1"/>
      <c r="D1548"/>
      <c r="E1548" s="1"/>
      <c r="F1548" s="1"/>
      <c r="G1548"/>
      <c r="H1548"/>
      <c r="I1548" s="1"/>
      <c r="J1548"/>
      <c r="K1548"/>
      <c r="L1548"/>
      <c r="M1548" s="2"/>
      <c r="N1548" s="3"/>
      <c r="O1548"/>
      <c r="P1548"/>
      <c r="Q1548"/>
      <c r="R1548"/>
      <c r="S1548"/>
      <c r="T1548"/>
      <c r="U1548" s="1"/>
      <c r="V1548"/>
      <c r="W1548" s="1"/>
      <c r="X1548"/>
      <c r="Y1548"/>
      <c r="Z1548" s="1"/>
      <c r="AA1548" s="1"/>
      <c r="AB1548" s="1"/>
      <c r="AC1548" s="1"/>
      <c r="AD1548"/>
    </row>
    <row r="1549" spans="1:30" x14ac:dyDescent="0.25">
      <c r="A1549" s="1"/>
      <c r="B1549" s="1"/>
      <c r="C1549" s="1"/>
      <c r="D1549"/>
      <c r="E1549" s="1"/>
      <c r="F1549" s="1"/>
      <c r="G1549"/>
      <c r="H1549"/>
      <c r="I1549" s="1"/>
      <c r="J1549"/>
      <c r="K1549"/>
      <c r="L1549"/>
      <c r="M1549" s="2"/>
      <c r="N1549" s="3"/>
      <c r="O1549"/>
      <c r="P1549"/>
      <c r="Q1549"/>
      <c r="R1549"/>
      <c r="S1549"/>
      <c r="T1549"/>
      <c r="U1549" s="1"/>
      <c r="V1549"/>
      <c r="W1549" s="1"/>
      <c r="X1549"/>
      <c r="Y1549"/>
      <c r="Z1549" s="1"/>
      <c r="AA1549" s="1"/>
      <c r="AB1549" s="1"/>
      <c r="AC1549" s="1"/>
      <c r="AD1549"/>
    </row>
    <row r="1550" spans="1:30" x14ac:dyDescent="0.25">
      <c r="A1550" s="1"/>
      <c r="B1550" s="1"/>
      <c r="C1550" s="1"/>
      <c r="D1550"/>
      <c r="E1550" s="1"/>
      <c r="F1550" s="1"/>
      <c r="G1550"/>
      <c r="H1550"/>
      <c r="I1550" s="1"/>
      <c r="J1550"/>
      <c r="K1550"/>
      <c r="L1550"/>
      <c r="M1550" s="2"/>
      <c r="N1550" s="3"/>
      <c r="O1550"/>
      <c r="P1550"/>
      <c r="Q1550"/>
      <c r="R1550"/>
      <c r="S1550"/>
      <c r="T1550"/>
      <c r="U1550" s="1"/>
      <c r="V1550"/>
      <c r="W1550" s="1"/>
      <c r="X1550"/>
      <c r="Y1550"/>
      <c r="Z1550" s="1"/>
      <c r="AA1550" s="1"/>
      <c r="AB1550" s="1"/>
      <c r="AC1550" s="1"/>
      <c r="AD1550"/>
    </row>
    <row r="1551" spans="1:30" x14ac:dyDescent="0.25">
      <c r="A1551" s="1"/>
      <c r="B1551" s="1"/>
      <c r="C1551" s="1"/>
      <c r="D1551"/>
      <c r="E1551" s="1"/>
      <c r="F1551" s="1"/>
      <c r="G1551"/>
      <c r="H1551"/>
      <c r="I1551" s="1"/>
      <c r="J1551"/>
      <c r="K1551"/>
      <c r="L1551"/>
      <c r="M1551" s="2"/>
      <c r="N1551" s="3"/>
      <c r="O1551"/>
      <c r="P1551"/>
      <c r="Q1551"/>
      <c r="R1551"/>
      <c r="S1551"/>
      <c r="T1551"/>
      <c r="U1551" s="1"/>
      <c r="V1551"/>
      <c r="W1551" s="1"/>
      <c r="X1551"/>
      <c r="Y1551"/>
      <c r="Z1551" s="1"/>
      <c r="AA1551" s="1"/>
      <c r="AB1551" s="1"/>
      <c r="AC1551" s="1"/>
      <c r="AD1551"/>
    </row>
    <row r="1552" spans="1:30" x14ac:dyDescent="0.25">
      <c r="A1552" s="1"/>
      <c r="B1552" s="1"/>
      <c r="C1552" s="1"/>
      <c r="D1552"/>
      <c r="E1552" s="1"/>
      <c r="F1552" s="1"/>
      <c r="G1552"/>
      <c r="H1552"/>
      <c r="I1552" s="1"/>
      <c r="J1552"/>
      <c r="K1552"/>
      <c r="L1552"/>
      <c r="M1552" s="2"/>
      <c r="N1552" s="3"/>
      <c r="O1552"/>
      <c r="P1552"/>
      <c r="Q1552"/>
      <c r="R1552"/>
      <c r="S1552"/>
      <c r="T1552"/>
      <c r="U1552" s="1"/>
      <c r="V1552"/>
      <c r="W1552" s="1"/>
      <c r="X1552"/>
      <c r="Y1552"/>
      <c r="Z1552" s="1"/>
      <c r="AA1552" s="1"/>
      <c r="AB1552" s="1"/>
      <c r="AC1552" s="1"/>
      <c r="AD1552"/>
    </row>
    <row r="1553" spans="1:30" x14ac:dyDescent="0.25">
      <c r="A1553" s="1"/>
      <c r="B1553" s="1"/>
      <c r="C1553" s="1"/>
      <c r="D1553"/>
      <c r="E1553" s="1"/>
      <c r="F1553" s="1"/>
      <c r="G1553"/>
      <c r="H1553"/>
      <c r="I1553" s="1"/>
      <c r="J1553"/>
      <c r="K1553"/>
      <c r="L1553"/>
      <c r="M1553" s="2"/>
      <c r="N1553" s="3"/>
      <c r="O1553"/>
      <c r="P1553"/>
      <c r="Q1553"/>
      <c r="R1553"/>
      <c r="S1553"/>
      <c r="T1553"/>
      <c r="U1553" s="1"/>
      <c r="V1553"/>
      <c r="W1553" s="1"/>
      <c r="X1553"/>
      <c r="Y1553"/>
      <c r="Z1553" s="1"/>
      <c r="AA1553" s="1"/>
      <c r="AB1553" s="1"/>
      <c r="AC1553" s="1"/>
      <c r="AD1553"/>
    </row>
    <row r="1554" spans="1:30" x14ac:dyDescent="0.25">
      <c r="A1554" s="1"/>
      <c r="B1554" s="1"/>
      <c r="C1554" s="1"/>
      <c r="D1554"/>
      <c r="E1554" s="1"/>
      <c r="F1554" s="1"/>
      <c r="G1554"/>
      <c r="H1554"/>
      <c r="I1554" s="1"/>
      <c r="J1554"/>
      <c r="K1554"/>
      <c r="L1554"/>
      <c r="M1554" s="2"/>
      <c r="N1554" s="3"/>
      <c r="O1554"/>
      <c r="P1554"/>
      <c r="Q1554"/>
      <c r="R1554"/>
      <c r="S1554"/>
      <c r="T1554"/>
      <c r="U1554" s="1"/>
      <c r="V1554"/>
      <c r="W1554" s="1"/>
      <c r="X1554"/>
      <c r="Y1554"/>
      <c r="Z1554" s="1"/>
      <c r="AA1554" s="1"/>
      <c r="AB1554" s="1"/>
      <c r="AC1554" s="1"/>
      <c r="AD1554"/>
    </row>
    <row r="1555" spans="1:30" x14ac:dyDescent="0.25">
      <c r="A1555" s="1"/>
      <c r="B1555" s="1"/>
      <c r="C1555" s="1"/>
      <c r="D1555"/>
      <c r="E1555" s="1"/>
      <c r="F1555" s="1"/>
      <c r="G1555"/>
      <c r="H1555"/>
      <c r="I1555" s="1"/>
      <c r="J1555"/>
      <c r="K1555"/>
      <c r="L1555"/>
      <c r="M1555" s="2"/>
      <c r="N1555" s="3"/>
      <c r="O1555"/>
      <c r="P1555"/>
      <c r="Q1555"/>
      <c r="R1555"/>
      <c r="S1555"/>
      <c r="T1555"/>
      <c r="U1555" s="1"/>
      <c r="V1555"/>
      <c r="W1555" s="1"/>
      <c r="X1555"/>
      <c r="Y1555"/>
      <c r="Z1555" s="1"/>
      <c r="AA1555" s="1"/>
      <c r="AB1555" s="1"/>
      <c r="AC1555" s="1"/>
      <c r="AD1555"/>
    </row>
    <row r="1556" spans="1:30" x14ac:dyDescent="0.25">
      <c r="A1556" s="1"/>
      <c r="B1556" s="1"/>
      <c r="C1556" s="1"/>
      <c r="D1556"/>
      <c r="E1556" s="1"/>
      <c r="F1556" s="1"/>
      <c r="G1556"/>
      <c r="H1556"/>
      <c r="I1556" s="1"/>
      <c r="J1556"/>
      <c r="K1556"/>
      <c r="L1556"/>
      <c r="M1556" s="2"/>
      <c r="N1556" s="3"/>
      <c r="O1556"/>
      <c r="P1556"/>
      <c r="Q1556"/>
      <c r="R1556"/>
      <c r="S1556"/>
      <c r="T1556"/>
      <c r="U1556" s="1"/>
      <c r="V1556"/>
      <c r="W1556" s="1"/>
      <c r="X1556"/>
      <c r="Y1556"/>
      <c r="Z1556" s="1"/>
      <c r="AA1556" s="1"/>
      <c r="AB1556" s="1"/>
      <c r="AC1556" s="1"/>
      <c r="AD1556"/>
    </row>
    <row r="1557" spans="1:30" x14ac:dyDescent="0.25">
      <c r="A1557" s="1"/>
      <c r="B1557" s="1"/>
      <c r="C1557" s="1"/>
      <c r="D1557"/>
      <c r="E1557" s="1"/>
      <c r="F1557" s="1"/>
      <c r="G1557"/>
      <c r="H1557"/>
      <c r="I1557" s="1"/>
      <c r="J1557"/>
      <c r="K1557"/>
      <c r="L1557"/>
      <c r="M1557" s="2"/>
      <c r="N1557" s="3"/>
      <c r="O1557"/>
      <c r="P1557"/>
      <c r="Q1557"/>
      <c r="R1557"/>
      <c r="S1557"/>
      <c r="T1557"/>
      <c r="U1557" s="1"/>
      <c r="V1557"/>
      <c r="W1557" s="1"/>
      <c r="X1557"/>
      <c r="Y1557"/>
      <c r="Z1557" s="1"/>
      <c r="AA1557" s="1"/>
      <c r="AB1557" s="1"/>
      <c r="AC1557" s="1"/>
      <c r="AD1557"/>
    </row>
    <row r="1558" spans="1:30" x14ac:dyDescent="0.25">
      <c r="A1558" s="1"/>
      <c r="B1558" s="1"/>
      <c r="C1558" s="1"/>
      <c r="D1558"/>
      <c r="E1558" s="1"/>
      <c r="F1558" s="1"/>
      <c r="G1558"/>
      <c r="H1558"/>
      <c r="I1558" s="1"/>
      <c r="J1558"/>
      <c r="K1558"/>
      <c r="L1558"/>
      <c r="M1558" s="2"/>
      <c r="N1558" s="3"/>
      <c r="O1558"/>
      <c r="P1558"/>
      <c r="Q1558"/>
      <c r="R1558"/>
      <c r="S1558"/>
      <c r="T1558"/>
      <c r="U1558" s="1"/>
      <c r="V1558"/>
      <c r="W1558" s="1"/>
      <c r="X1558"/>
      <c r="Y1558"/>
      <c r="Z1558" s="1"/>
      <c r="AA1558" s="1"/>
      <c r="AB1558" s="1"/>
      <c r="AC1558" s="1"/>
      <c r="AD1558"/>
    </row>
    <row r="1559" spans="1:30" x14ac:dyDescent="0.25">
      <c r="A1559" s="1"/>
      <c r="B1559" s="1"/>
      <c r="C1559" s="1"/>
      <c r="D1559"/>
      <c r="E1559" s="1"/>
      <c r="F1559" s="1"/>
      <c r="G1559"/>
      <c r="H1559"/>
      <c r="I1559" s="1"/>
      <c r="J1559"/>
      <c r="K1559"/>
      <c r="L1559"/>
      <c r="M1559" s="2"/>
      <c r="N1559" s="3"/>
      <c r="O1559"/>
      <c r="P1559"/>
      <c r="Q1559"/>
      <c r="R1559"/>
      <c r="S1559"/>
      <c r="T1559"/>
      <c r="U1559" s="1"/>
      <c r="V1559"/>
      <c r="W1559" s="1"/>
      <c r="X1559"/>
      <c r="Y1559"/>
      <c r="Z1559" s="1"/>
      <c r="AA1559" s="1"/>
      <c r="AB1559" s="1"/>
      <c r="AC1559" s="1"/>
      <c r="AD1559"/>
    </row>
    <row r="1560" spans="1:30" x14ac:dyDescent="0.25">
      <c r="A1560" s="1"/>
      <c r="B1560" s="1"/>
      <c r="C1560" s="1"/>
      <c r="D1560"/>
      <c r="E1560" s="1"/>
      <c r="F1560" s="1"/>
      <c r="G1560"/>
      <c r="H1560"/>
      <c r="I1560" s="1"/>
      <c r="J1560"/>
      <c r="K1560"/>
      <c r="L1560"/>
      <c r="M1560" s="2"/>
      <c r="N1560" s="3"/>
      <c r="O1560"/>
      <c r="P1560"/>
      <c r="Q1560"/>
      <c r="R1560"/>
      <c r="S1560"/>
      <c r="T1560"/>
      <c r="U1560" s="1"/>
      <c r="V1560"/>
      <c r="W1560" s="1"/>
      <c r="X1560"/>
      <c r="Y1560"/>
      <c r="Z1560" s="1"/>
      <c r="AA1560" s="1"/>
      <c r="AB1560" s="1"/>
      <c r="AC1560" s="1"/>
      <c r="AD1560"/>
    </row>
    <row r="1561" spans="1:30" x14ac:dyDescent="0.25">
      <c r="A1561" s="1"/>
      <c r="B1561" s="1"/>
      <c r="C1561" s="1"/>
      <c r="D1561"/>
      <c r="E1561" s="1"/>
      <c r="F1561" s="1"/>
      <c r="G1561"/>
      <c r="H1561"/>
      <c r="I1561" s="1"/>
      <c r="J1561"/>
      <c r="K1561"/>
      <c r="L1561"/>
      <c r="M1561" s="2"/>
      <c r="N1561" s="3"/>
      <c r="O1561"/>
      <c r="P1561"/>
      <c r="Q1561"/>
      <c r="R1561"/>
      <c r="S1561"/>
      <c r="T1561"/>
      <c r="U1561" s="1"/>
      <c r="V1561"/>
      <c r="W1561" s="1"/>
      <c r="X1561"/>
      <c r="Y1561"/>
      <c r="Z1561" s="1"/>
      <c r="AA1561" s="1"/>
      <c r="AB1561" s="1"/>
      <c r="AC1561" s="1"/>
      <c r="AD1561"/>
    </row>
    <row r="1562" spans="1:30" x14ac:dyDescent="0.25">
      <c r="A1562" s="1"/>
      <c r="B1562" s="1"/>
      <c r="C1562" s="1"/>
      <c r="D1562"/>
      <c r="E1562" s="1"/>
      <c r="F1562" s="1"/>
      <c r="G1562"/>
      <c r="H1562"/>
      <c r="I1562" s="1"/>
      <c r="J1562"/>
      <c r="K1562"/>
      <c r="L1562"/>
      <c r="M1562" s="2"/>
      <c r="N1562" s="3"/>
      <c r="O1562"/>
      <c r="P1562"/>
      <c r="Q1562"/>
      <c r="R1562"/>
      <c r="S1562"/>
      <c r="T1562"/>
      <c r="U1562" s="1"/>
      <c r="V1562"/>
      <c r="W1562" s="1"/>
      <c r="X1562"/>
      <c r="Y1562"/>
      <c r="Z1562" s="1"/>
      <c r="AA1562" s="1"/>
      <c r="AB1562" s="1"/>
      <c r="AC1562" s="1"/>
      <c r="AD1562"/>
    </row>
    <row r="1563" spans="1:30" x14ac:dyDescent="0.25">
      <c r="A1563" s="1"/>
      <c r="B1563" s="1"/>
      <c r="C1563" s="1"/>
      <c r="D1563"/>
      <c r="E1563" s="1"/>
      <c r="F1563" s="1"/>
      <c r="G1563"/>
      <c r="H1563"/>
      <c r="I1563" s="1"/>
      <c r="J1563"/>
      <c r="K1563"/>
      <c r="L1563"/>
      <c r="M1563" s="2"/>
      <c r="N1563" s="3"/>
      <c r="O1563"/>
      <c r="P1563"/>
      <c r="Q1563"/>
      <c r="R1563"/>
      <c r="S1563"/>
      <c r="T1563"/>
      <c r="U1563" s="1"/>
      <c r="V1563"/>
      <c r="W1563" s="1"/>
      <c r="X1563"/>
      <c r="Y1563"/>
      <c r="Z1563" s="1"/>
      <c r="AA1563" s="1"/>
      <c r="AB1563" s="1"/>
      <c r="AC1563" s="1"/>
      <c r="AD1563"/>
    </row>
    <row r="1564" spans="1:30" x14ac:dyDescent="0.25">
      <c r="A1564" s="1"/>
      <c r="B1564" s="1"/>
      <c r="C1564" s="1"/>
      <c r="D1564"/>
      <c r="E1564" s="1"/>
      <c r="F1564" s="1"/>
      <c r="G1564"/>
      <c r="H1564"/>
      <c r="I1564" s="1"/>
      <c r="J1564"/>
      <c r="K1564"/>
      <c r="L1564"/>
      <c r="M1564" s="2"/>
      <c r="N1564" s="3"/>
      <c r="O1564"/>
      <c r="P1564"/>
      <c r="Q1564"/>
      <c r="R1564"/>
      <c r="S1564"/>
      <c r="T1564"/>
      <c r="U1564" s="1"/>
      <c r="V1564"/>
      <c r="W1564" s="1"/>
      <c r="X1564"/>
      <c r="Y1564"/>
      <c r="Z1564" s="1"/>
      <c r="AA1564" s="1"/>
      <c r="AB1564" s="1"/>
      <c r="AC1564" s="1"/>
      <c r="AD1564"/>
    </row>
    <row r="1565" spans="1:30" x14ac:dyDescent="0.25">
      <c r="A1565" s="1"/>
      <c r="B1565" s="1"/>
      <c r="C1565" s="1"/>
      <c r="D1565"/>
      <c r="E1565" s="1"/>
      <c r="F1565" s="1"/>
      <c r="G1565"/>
      <c r="H1565"/>
      <c r="I1565" s="1"/>
      <c r="J1565"/>
      <c r="K1565"/>
      <c r="L1565"/>
      <c r="M1565" s="2"/>
      <c r="N1565" s="3"/>
      <c r="O1565"/>
      <c r="P1565"/>
      <c r="Q1565"/>
      <c r="R1565"/>
      <c r="S1565"/>
      <c r="T1565"/>
      <c r="U1565" s="1"/>
      <c r="V1565"/>
      <c r="W1565" s="1"/>
      <c r="X1565"/>
      <c r="Y1565"/>
      <c r="Z1565" s="1"/>
      <c r="AA1565" s="1"/>
      <c r="AB1565" s="1"/>
      <c r="AC1565" s="1"/>
      <c r="AD1565"/>
    </row>
    <row r="1566" spans="1:30" x14ac:dyDescent="0.25">
      <c r="A1566" s="1"/>
      <c r="B1566" s="1"/>
      <c r="C1566" s="1"/>
      <c r="D1566"/>
      <c r="E1566" s="1"/>
      <c r="F1566" s="1"/>
      <c r="G1566"/>
      <c r="H1566"/>
      <c r="I1566" s="1"/>
      <c r="J1566"/>
      <c r="K1566"/>
      <c r="L1566"/>
      <c r="M1566" s="2"/>
      <c r="N1566" s="3"/>
      <c r="O1566"/>
      <c r="P1566"/>
      <c r="Q1566"/>
      <c r="R1566"/>
      <c r="S1566"/>
      <c r="T1566"/>
      <c r="U1566" s="1"/>
      <c r="V1566"/>
      <c r="W1566" s="1"/>
      <c r="X1566"/>
      <c r="Y1566"/>
      <c r="Z1566" s="1"/>
      <c r="AA1566" s="1"/>
      <c r="AB1566" s="1"/>
      <c r="AC1566" s="1"/>
      <c r="AD1566"/>
    </row>
    <row r="1567" spans="1:30" x14ac:dyDescent="0.25">
      <c r="A1567" s="1"/>
      <c r="B1567" s="1"/>
      <c r="C1567" s="1"/>
      <c r="D1567"/>
      <c r="E1567" s="1"/>
      <c r="F1567" s="1"/>
      <c r="G1567"/>
      <c r="H1567"/>
      <c r="I1567" s="1"/>
      <c r="J1567"/>
      <c r="K1567"/>
      <c r="L1567"/>
      <c r="M1567" s="2"/>
      <c r="N1567" s="3"/>
      <c r="O1567"/>
      <c r="P1567"/>
      <c r="Q1567"/>
      <c r="R1567"/>
      <c r="S1567"/>
      <c r="T1567"/>
      <c r="U1567" s="1"/>
      <c r="V1567"/>
      <c r="W1567" s="1"/>
      <c r="X1567"/>
      <c r="Y1567"/>
      <c r="Z1567" s="1"/>
      <c r="AA1567" s="1"/>
      <c r="AB1567" s="1"/>
      <c r="AC1567" s="1"/>
      <c r="AD1567"/>
    </row>
    <row r="1568" spans="1:30" x14ac:dyDescent="0.25">
      <c r="A1568" s="1"/>
      <c r="B1568" s="1"/>
      <c r="C1568" s="1"/>
      <c r="D1568"/>
      <c r="E1568" s="1"/>
      <c r="F1568" s="1"/>
      <c r="G1568"/>
      <c r="H1568"/>
      <c r="I1568" s="1"/>
      <c r="J1568"/>
      <c r="K1568"/>
      <c r="L1568"/>
      <c r="M1568" s="2"/>
      <c r="N1568" s="3"/>
      <c r="O1568"/>
      <c r="P1568"/>
      <c r="Q1568"/>
      <c r="R1568"/>
      <c r="S1568"/>
      <c r="T1568"/>
      <c r="U1568" s="1"/>
      <c r="V1568"/>
      <c r="W1568" s="1"/>
      <c r="X1568"/>
      <c r="Y1568"/>
      <c r="Z1568" s="1"/>
      <c r="AA1568" s="1"/>
      <c r="AB1568" s="1"/>
      <c r="AC1568" s="1"/>
      <c r="AD1568"/>
    </row>
    <row r="1569" spans="1:30" x14ac:dyDescent="0.25">
      <c r="A1569" s="1"/>
      <c r="B1569" s="1"/>
      <c r="C1569" s="1"/>
      <c r="D1569"/>
      <c r="E1569" s="1"/>
      <c r="F1569" s="1"/>
      <c r="G1569"/>
      <c r="H1569"/>
      <c r="I1569" s="1"/>
      <c r="J1569"/>
      <c r="K1569"/>
      <c r="L1569"/>
      <c r="M1569" s="2"/>
      <c r="N1569" s="3"/>
      <c r="O1569"/>
      <c r="P1569"/>
      <c r="Q1569"/>
      <c r="R1569"/>
      <c r="S1569"/>
      <c r="T1569"/>
      <c r="U1569" s="1"/>
      <c r="V1569"/>
      <c r="W1569" s="1"/>
      <c r="X1569"/>
      <c r="Y1569"/>
      <c r="Z1569" s="1"/>
      <c r="AA1569" s="1"/>
      <c r="AB1569" s="1"/>
      <c r="AC1569" s="1"/>
      <c r="AD1569"/>
    </row>
    <row r="1570" spans="1:30" x14ac:dyDescent="0.25">
      <c r="A1570" s="1"/>
      <c r="B1570" s="1"/>
      <c r="C1570" s="1"/>
      <c r="D1570"/>
      <c r="E1570" s="1"/>
      <c r="F1570" s="1"/>
      <c r="G1570"/>
      <c r="H1570"/>
      <c r="I1570" s="1"/>
      <c r="J1570"/>
      <c r="K1570"/>
      <c r="L1570"/>
      <c r="M1570" s="2"/>
      <c r="N1570" s="3"/>
      <c r="O1570"/>
      <c r="P1570"/>
      <c r="Q1570"/>
      <c r="R1570"/>
      <c r="S1570"/>
      <c r="T1570"/>
      <c r="U1570" s="1"/>
      <c r="V1570"/>
      <c r="W1570" s="1"/>
      <c r="X1570"/>
      <c r="Y1570"/>
      <c r="Z1570" s="1"/>
      <c r="AA1570" s="1"/>
      <c r="AB1570" s="1"/>
      <c r="AC1570" s="1"/>
      <c r="AD1570"/>
    </row>
    <row r="1571" spans="1:30" x14ac:dyDescent="0.25">
      <c r="A1571" s="1"/>
      <c r="B1571" s="1"/>
      <c r="C1571" s="1"/>
      <c r="D1571"/>
      <c r="E1571" s="1"/>
      <c r="F1571" s="1"/>
      <c r="G1571"/>
      <c r="H1571"/>
      <c r="I1571" s="1"/>
      <c r="J1571"/>
      <c r="K1571"/>
      <c r="L1571"/>
      <c r="M1571" s="2"/>
      <c r="N1571" s="3"/>
      <c r="O1571"/>
      <c r="P1571"/>
      <c r="Q1571"/>
      <c r="R1571"/>
      <c r="S1571"/>
      <c r="T1571"/>
      <c r="U1571" s="1"/>
      <c r="V1571"/>
      <c r="W1571" s="1"/>
      <c r="X1571"/>
      <c r="Y1571"/>
      <c r="Z1571" s="1"/>
      <c r="AA1571" s="1"/>
      <c r="AB1571" s="1"/>
      <c r="AC1571" s="1"/>
      <c r="AD1571"/>
    </row>
    <row r="1572" spans="1:30" x14ac:dyDescent="0.25">
      <c r="A1572" s="1"/>
      <c r="B1572" s="1"/>
      <c r="C1572" s="1"/>
      <c r="D1572"/>
      <c r="E1572" s="1"/>
      <c r="F1572" s="1"/>
      <c r="G1572"/>
      <c r="H1572"/>
      <c r="I1572" s="1"/>
      <c r="J1572"/>
      <c r="K1572"/>
      <c r="L1572"/>
      <c r="M1572" s="2"/>
      <c r="N1572" s="3"/>
      <c r="O1572"/>
      <c r="P1572"/>
      <c r="Q1572"/>
      <c r="R1572"/>
      <c r="S1572"/>
      <c r="T1572"/>
      <c r="U1572" s="1"/>
      <c r="V1572"/>
      <c r="W1572" s="1"/>
      <c r="X1572"/>
      <c r="Y1572"/>
      <c r="Z1572" s="1"/>
      <c r="AA1572" s="1"/>
      <c r="AB1572" s="1"/>
      <c r="AC1572" s="1"/>
      <c r="AD1572"/>
    </row>
    <row r="1573" spans="1:30" x14ac:dyDescent="0.25">
      <c r="A1573" s="1"/>
      <c r="B1573" s="1"/>
      <c r="C1573" s="1"/>
      <c r="D1573"/>
      <c r="E1573" s="1"/>
      <c r="F1573" s="1"/>
      <c r="G1573"/>
      <c r="H1573"/>
      <c r="I1573" s="1"/>
      <c r="J1573"/>
      <c r="K1573"/>
      <c r="L1573"/>
      <c r="M1573" s="2"/>
      <c r="N1573" s="3"/>
      <c r="O1573"/>
      <c r="P1573"/>
      <c r="Q1573"/>
      <c r="R1573"/>
      <c r="S1573"/>
      <c r="T1573"/>
      <c r="U1573" s="1"/>
      <c r="V1573"/>
      <c r="W1573" s="1"/>
      <c r="X1573"/>
      <c r="Y1573"/>
      <c r="Z1573" s="1"/>
      <c r="AA1573" s="1"/>
      <c r="AB1573" s="1"/>
      <c r="AC1573" s="1"/>
      <c r="AD1573"/>
    </row>
    <row r="1574" spans="1:30" x14ac:dyDescent="0.25">
      <c r="A1574" s="1"/>
      <c r="B1574" s="1"/>
      <c r="C1574" s="1"/>
      <c r="D1574"/>
      <c r="E1574" s="1"/>
      <c r="F1574" s="1"/>
      <c r="G1574"/>
      <c r="H1574"/>
      <c r="I1574" s="1"/>
      <c r="J1574"/>
      <c r="K1574"/>
      <c r="L1574"/>
      <c r="M1574" s="2"/>
      <c r="N1574" s="3"/>
      <c r="O1574"/>
      <c r="P1574"/>
      <c r="Q1574"/>
      <c r="R1574"/>
      <c r="S1574"/>
      <c r="T1574"/>
      <c r="U1574" s="1"/>
      <c r="V1574"/>
      <c r="W1574" s="1"/>
      <c r="X1574"/>
      <c r="Y1574"/>
      <c r="Z1574" s="1"/>
      <c r="AA1574" s="1"/>
      <c r="AB1574" s="1"/>
      <c r="AC1574" s="1"/>
      <c r="AD1574"/>
    </row>
    <row r="1575" spans="1:30" x14ac:dyDescent="0.25">
      <c r="A1575" s="1"/>
      <c r="B1575" s="1"/>
      <c r="C1575" s="1"/>
      <c r="D1575"/>
      <c r="E1575" s="1"/>
      <c r="F1575" s="1"/>
      <c r="G1575"/>
      <c r="H1575"/>
      <c r="I1575" s="1"/>
      <c r="J1575"/>
      <c r="K1575"/>
      <c r="L1575"/>
      <c r="M1575" s="2"/>
      <c r="N1575" s="3"/>
      <c r="O1575"/>
      <c r="P1575"/>
      <c r="Q1575"/>
      <c r="R1575"/>
      <c r="S1575"/>
      <c r="T1575"/>
      <c r="U1575" s="1"/>
      <c r="V1575"/>
      <c r="W1575" s="1"/>
      <c r="X1575"/>
      <c r="Y1575"/>
      <c r="Z1575" s="1"/>
      <c r="AA1575" s="1"/>
      <c r="AB1575" s="1"/>
      <c r="AC1575" s="1"/>
      <c r="AD1575"/>
    </row>
    <row r="1576" spans="1:30" x14ac:dyDescent="0.25">
      <c r="A1576" s="1"/>
      <c r="B1576" s="1"/>
      <c r="C1576" s="1"/>
      <c r="D1576"/>
      <c r="E1576" s="1"/>
      <c r="F1576" s="1"/>
      <c r="G1576"/>
      <c r="H1576"/>
      <c r="I1576" s="1"/>
      <c r="J1576"/>
      <c r="K1576"/>
      <c r="L1576"/>
      <c r="M1576" s="2"/>
      <c r="N1576" s="3"/>
      <c r="O1576"/>
      <c r="P1576"/>
      <c r="Q1576"/>
      <c r="R1576"/>
      <c r="S1576"/>
      <c r="T1576"/>
      <c r="U1576" s="1"/>
      <c r="V1576"/>
      <c r="W1576" s="1"/>
      <c r="X1576"/>
      <c r="Y1576"/>
      <c r="Z1576" s="1"/>
      <c r="AA1576" s="1"/>
      <c r="AB1576" s="1"/>
      <c r="AC1576" s="1"/>
      <c r="AD1576"/>
    </row>
    <row r="1577" spans="1:30" x14ac:dyDescent="0.25">
      <c r="A1577" s="1"/>
      <c r="B1577" s="1"/>
      <c r="C1577" s="1"/>
      <c r="D1577"/>
      <c r="E1577" s="1"/>
      <c r="F1577" s="1"/>
      <c r="G1577"/>
      <c r="H1577"/>
      <c r="I1577" s="1"/>
      <c r="J1577"/>
      <c r="K1577"/>
      <c r="L1577"/>
      <c r="M1577" s="2"/>
      <c r="N1577" s="3"/>
      <c r="O1577"/>
      <c r="P1577"/>
      <c r="Q1577"/>
      <c r="R1577"/>
      <c r="S1577"/>
      <c r="T1577"/>
      <c r="U1577" s="1"/>
      <c r="V1577"/>
      <c r="W1577" s="1"/>
      <c r="X1577"/>
      <c r="Y1577"/>
      <c r="Z1577" s="1"/>
      <c r="AA1577" s="1"/>
      <c r="AB1577" s="1"/>
      <c r="AC1577" s="1"/>
      <c r="AD1577"/>
    </row>
    <row r="1578" spans="1:30" x14ac:dyDescent="0.25">
      <c r="A1578" s="1"/>
      <c r="B1578" s="1"/>
      <c r="C1578" s="1"/>
      <c r="D1578"/>
      <c r="E1578" s="1"/>
      <c r="F1578" s="1"/>
      <c r="G1578"/>
      <c r="H1578"/>
      <c r="I1578" s="1"/>
      <c r="J1578"/>
      <c r="K1578"/>
      <c r="L1578"/>
      <c r="M1578" s="2"/>
      <c r="N1578" s="3"/>
      <c r="O1578"/>
      <c r="P1578"/>
      <c r="Q1578"/>
      <c r="R1578"/>
      <c r="S1578"/>
      <c r="T1578"/>
      <c r="U1578" s="1"/>
      <c r="V1578"/>
      <c r="W1578" s="1"/>
      <c r="X1578"/>
      <c r="Y1578"/>
      <c r="Z1578" s="1"/>
      <c r="AA1578" s="1"/>
      <c r="AB1578" s="1"/>
      <c r="AC1578" s="1"/>
      <c r="AD1578"/>
    </row>
    <row r="1579" spans="1:30" x14ac:dyDescent="0.25">
      <c r="A1579" s="1"/>
      <c r="B1579" s="1"/>
      <c r="C1579" s="1"/>
      <c r="D1579"/>
      <c r="E1579" s="1"/>
      <c r="F1579" s="1"/>
      <c r="G1579"/>
      <c r="H1579"/>
      <c r="I1579" s="1"/>
      <c r="J1579"/>
      <c r="K1579"/>
      <c r="L1579"/>
      <c r="M1579" s="2"/>
      <c r="N1579" s="3"/>
      <c r="O1579"/>
      <c r="P1579"/>
      <c r="Q1579"/>
      <c r="R1579"/>
      <c r="S1579"/>
      <c r="T1579"/>
      <c r="U1579" s="1"/>
      <c r="V1579"/>
      <c r="W1579" s="1"/>
      <c r="X1579"/>
      <c r="Y1579"/>
      <c r="Z1579" s="1"/>
      <c r="AA1579" s="1"/>
      <c r="AB1579" s="1"/>
      <c r="AC1579" s="1"/>
      <c r="AD1579"/>
    </row>
    <row r="1580" spans="1:30" x14ac:dyDescent="0.25">
      <c r="A1580" s="1"/>
      <c r="B1580" s="1"/>
      <c r="C1580" s="1"/>
      <c r="D1580"/>
      <c r="E1580" s="1"/>
      <c r="F1580" s="1"/>
      <c r="G1580"/>
      <c r="H1580"/>
      <c r="I1580" s="1"/>
      <c r="J1580"/>
      <c r="K1580"/>
      <c r="L1580"/>
      <c r="M1580" s="2"/>
      <c r="N1580" s="3"/>
      <c r="O1580"/>
      <c r="P1580"/>
      <c r="Q1580"/>
      <c r="R1580"/>
      <c r="S1580"/>
      <c r="T1580"/>
      <c r="U1580" s="1"/>
      <c r="V1580"/>
      <c r="W1580" s="1"/>
      <c r="X1580"/>
      <c r="Y1580"/>
      <c r="Z1580" s="1"/>
      <c r="AA1580" s="1"/>
      <c r="AB1580" s="1"/>
      <c r="AC1580" s="1"/>
      <c r="AD1580"/>
    </row>
    <row r="1581" spans="1:30" x14ac:dyDescent="0.25">
      <c r="A1581" s="1"/>
      <c r="B1581" s="1"/>
      <c r="C1581" s="1"/>
      <c r="D1581"/>
      <c r="E1581" s="1"/>
      <c r="F1581" s="1"/>
      <c r="G1581"/>
      <c r="H1581"/>
      <c r="I1581" s="1"/>
      <c r="J1581"/>
      <c r="K1581"/>
      <c r="L1581"/>
      <c r="M1581" s="2"/>
      <c r="N1581" s="3"/>
      <c r="O1581"/>
      <c r="P1581"/>
      <c r="Q1581"/>
      <c r="R1581"/>
      <c r="S1581"/>
      <c r="T1581"/>
      <c r="U1581" s="1"/>
      <c r="V1581"/>
      <c r="W1581" s="1"/>
      <c r="X1581"/>
      <c r="Y1581"/>
      <c r="Z1581" s="1"/>
      <c r="AA1581" s="1"/>
      <c r="AB1581" s="1"/>
      <c r="AC1581" s="1"/>
      <c r="AD1581"/>
    </row>
    <row r="1582" spans="1:30" x14ac:dyDescent="0.25">
      <c r="A1582" s="1"/>
      <c r="B1582" s="1"/>
      <c r="C1582" s="1"/>
      <c r="D1582"/>
      <c r="E1582" s="1"/>
      <c r="F1582" s="1"/>
      <c r="G1582"/>
      <c r="H1582"/>
      <c r="I1582" s="1"/>
      <c r="J1582"/>
      <c r="K1582"/>
      <c r="L1582"/>
      <c r="M1582" s="2"/>
      <c r="N1582" s="3"/>
      <c r="O1582"/>
      <c r="P1582"/>
      <c r="Q1582"/>
      <c r="R1582"/>
      <c r="S1582"/>
      <c r="T1582"/>
      <c r="U1582" s="1"/>
      <c r="V1582"/>
      <c r="W1582" s="1"/>
      <c r="X1582"/>
      <c r="Y1582"/>
      <c r="Z1582" s="1"/>
      <c r="AA1582" s="1"/>
      <c r="AB1582" s="1"/>
      <c r="AC1582" s="1"/>
      <c r="AD1582"/>
    </row>
    <row r="1583" spans="1:30" x14ac:dyDescent="0.25">
      <c r="A1583" s="1"/>
      <c r="B1583" s="1"/>
      <c r="C1583" s="1"/>
      <c r="D1583"/>
      <c r="E1583" s="1"/>
      <c r="F1583" s="1"/>
      <c r="G1583"/>
      <c r="H1583"/>
      <c r="I1583" s="1"/>
      <c r="J1583"/>
      <c r="K1583"/>
      <c r="L1583"/>
      <c r="M1583" s="2"/>
      <c r="N1583" s="3"/>
      <c r="O1583"/>
      <c r="P1583"/>
      <c r="Q1583"/>
      <c r="R1583"/>
      <c r="S1583"/>
      <c r="T1583"/>
      <c r="U1583" s="1"/>
      <c r="V1583"/>
      <c r="W1583" s="1"/>
      <c r="X1583"/>
      <c r="Y1583"/>
      <c r="Z1583" s="1"/>
      <c r="AA1583" s="1"/>
      <c r="AB1583" s="1"/>
      <c r="AC1583" s="1"/>
      <c r="AD1583"/>
    </row>
    <row r="1584" spans="1:30" x14ac:dyDescent="0.25">
      <c r="A1584" s="1"/>
      <c r="B1584" s="1"/>
      <c r="C1584" s="1"/>
      <c r="D1584"/>
      <c r="E1584" s="1"/>
      <c r="F1584" s="1"/>
      <c r="G1584"/>
      <c r="H1584"/>
      <c r="I1584" s="1"/>
      <c r="J1584"/>
      <c r="K1584"/>
      <c r="L1584"/>
      <c r="M1584" s="2"/>
      <c r="N1584" s="3"/>
      <c r="O1584"/>
      <c r="P1584"/>
      <c r="Q1584"/>
      <c r="R1584"/>
      <c r="S1584"/>
      <c r="T1584"/>
      <c r="U1584" s="1"/>
      <c r="V1584"/>
      <c r="W1584" s="1"/>
      <c r="X1584"/>
      <c r="Y1584"/>
      <c r="Z1584" s="1"/>
      <c r="AA1584" s="1"/>
      <c r="AB1584" s="1"/>
      <c r="AC1584" s="1"/>
      <c r="AD1584"/>
    </row>
    <row r="1585" spans="1:30" x14ac:dyDescent="0.25">
      <c r="A1585" s="1"/>
      <c r="B1585" s="1"/>
      <c r="C1585" s="1"/>
      <c r="D1585"/>
      <c r="E1585" s="1"/>
      <c r="F1585" s="1"/>
      <c r="G1585"/>
      <c r="H1585"/>
      <c r="I1585" s="1"/>
      <c r="J1585"/>
      <c r="K1585"/>
      <c r="L1585"/>
      <c r="M1585" s="2"/>
      <c r="N1585" s="3"/>
      <c r="O1585"/>
      <c r="P1585"/>
      <c r="Q1585"/>
      <c r="R1585"/>
      <c r="S1585"/>
      <c r="T1585"/>
      <c r="U1585" s="1"/>
      <c r="V1585"/>
      <c r="W1585" s="1"/>
      <c r="X1585"/>
      <c r="Y1585"/>
      <c r="Z1585" s="1"/>
      <c r="AA1585" s="1"/>
      <c r="AB1585" s="1"/>
      <c r="AC1585" s="1"/>
      <c r="AD1585"/>
    </row>
    <row r="1586" spans="1:30" x14ac:dyDescent="0.25">
      <c r="A1586" s="1"/>
      <c r="B1586" s="1"/>
      <c r="C1586" s="1"/>
      <c r="D1586"/>
      <c r="E1586" s="1"/>
      <c r="F1586" s="1"/>
      <c r="G1586"/>
      <c r="H1586"/>
      <c r="I1586" s="1"/>
      <c r="J1586"/>
      <c r="K1586"/>
      <c r="L1586"/>
      <c r="M1586" s="2"/>
      <c r="N1586" s="3"/>
      <c r="O1586"/>
      <c r="P1586"/>
      <c r="Q1586"/>
      <c r="R1586"/>
      <c r="S1586"/>
      <c r="T1586"/>
      <c r="U1586" s="1"/>
      <c r="V1586"/>
      <c r="W1586" s="1"/>
      <c r="X1586"/>
      <c r="Y1586"/>
      <c r="Z1586" s="1"/>
      <c r="AA1586" s="1"/>
      <c r="AB1586" s="1"/>
      <c r="AC1586" s="1"/>
      <c r="AD1586"/>
    </row>
    <row r="1587" spans="1:30" x14ac:dyDescent="0.25">
      <c r="A1587" s="1"/>
      <c r="B1587" s="1"/>
      <c r="C1587" s="1"/>
      <c r="D1587"/>
      <c r="E1587" s="1"/>
      <c r="F1587" s="1"/>
      <c r="G1587"/>
      <c r="H1587"/>
      <c r="I1587" s="1"/>
      <c r="J1587"/>
      <c r="K1587"/>
      <c r="L1587"/>
      <c r="M1587" s="2"/>
      <c r="N1587" s="3"/>
      <c r="O1587"/>
      <c r="P1587"/>
      <c r="Q1587"/>
      <c r="R1587"/>
      <c r="S1587"/>
      <c r="T1587"/>
      <c r="U1587" s="1"/>
      <c r="V1587"/>
      <c r="W1587" s="1"/>
      <c r="X1587"/>
      <c r="Y1587"/>
      <c r="Z1587" s="1"/>
      <c r="AA1587" s="1"/>
      <c r="AB1587" s="1"/>
      <c r="AC1587" s="1"/>
      <c r="AD1587"/>
    </row>
    <row r="1588" spans="1:30" x14ac:dyDescent="0.25">
      <c r="A1588" s="1"/>
      <c r="B1588" s="1"/>
      <c r="C1588" s="1"/>
      <c r="D1588"/>
      <c r="E1588" s="1"/>
      <c r="F1588" s="1"/>
      <c r="G1588"/>
      <c r="H1588"/>
      <c r="I1588" s="1"/>
      <c r="J1588"/>
      <c r="K1588"/>
      <c r="L1588"/>
      <c r="M1588" s="2"/>
      <c r="N1588" s="3"/>
      <c r="O1588"/>
      <c r="P1588"/>
      <c r="Q1588"/>
      <c r="R1588"/>
      <c r="S1588"/>
      <c r="T1588"/>
      <c r="U1588" s="1"/>
      <c r="V1588"/>
      <c r="W1588" s="1"/>
      <c r="X1588"/>
      <c r="Y1588"/>
      <c r="Z1588" s="1"/>
      <c r="AA1588" s="1"/>
      <c r="AB1588" s="1"/>
      <c r="AC1588" s="1"/>
      <c r="AD1588"/>
    </row>
    <row r="1589" spans="1:30" x14ac:dyDescent="0.25">
      <c r="A1589" s="1"/>
      <c r="B1589" s="1"/>
      <c r="C1589" s="1"/>
      <c r="D1589"/>
      <c r="E1589" s="1"/>
      <c r="F1589" s="1"/>
      <c r="G1589"/>
      <c r="H1589"/>
      <c r="I1589" s="1"/>
      <c r="J1589"/>
      <c r="K1589"/>
      <c r="L1589"/>
      <c r="M1589" s="2"/>
      <c r="N1589" s="3"/>
      <c r="O1589"/>
      <c r="P1589"/>
      <c r="Q1589"/>
      <c r="R1589"/>
      <c r="S1589"/>
      <c r="T1589"/>
      <c r="U1589" s="1"/>
      <c r="V1589"/>
      <c r="W1589" s="1"/>
      <c r="X1589"/>
      <c r="Y1589"/>
      <c r="Z1589" s="1"/>
      <c r="AA1589" s="1"/>
      <c r="AB1589" s="1"/>
      <c r="AC1589" s="1"/>
      <c r="AD1589"/>
    </row>
    <row r="1590" spans="1:30" x14ac:dyDescent="0.25">
      <c r="A1590" s="1"/>
      <c r="B1590" s="1"/>
      <c r="C1590" s="1"/>
      <c r="D1590"/>
      <c r="E1590" s="1"/>
      <c r="F1590" s="1"/>
      <c r="G1590"/>
      <c r="H1590"/>
      <c r="I1590" s="1"/>
      <c r="J1590"/>
      <c r="K1590"/>
      <c r="L1590"/>
      <c r="M1590" s="2"/>
      <c r="N1590" s="3"/>
      <c r="O1590"/>
      <c r="P1590"/>
      <c r="Q1590"/>
      <c r="R1590"/>
      <c r="S1590"/>
      <c r="T1590"/>
      <c r="U1590" s="1"/>
      <c r="V1590"/>
      <c r="W1590" s="1"/>
      <c r="X1590"/>
      <c r="Y1590"/>
      <c r="Z1590" s="1"/>
      <c r="AA1590" s="1"/>
      <c r="AB1590" s="1"/>
      <c r="AC1590" s="1"/>
      <c r="AD1590"/>
    </row>
    <row r="1591" spans="1:30" x14ac:dyDescent="0.25">
      <c r="A1591" s="1"/>
      <c r="B1591" s="1"/>
      <c r="C1591" s="1"/>
      <c r="D1591"/>
      <c r="E1591" s="1"/>
      <c r="F1591" s="1"/>
      <c r="G1591"/>
      <c r="H1591"/>
      <c r="I1591" s="1"/>
      <c r="J1591"/>
      <c r="K1591"/>
      <c r="L1591"/>
      <c r="M1591" s="2"/>
      <c r="N1591" s="3"/>
      <c r="O1591"/>
      <c r="P1591"/>
      <c r="Q1591"/>
      <c r="R1591"/>
      <c r="S1591"/>
      <c r="T1591"/>
      <c r="U1591" s="1"/>
      <c r="V1591"/>
      <c r="W1591" s="1"/>
      <c r="X1591"/>
      <c r="Y1591"/>
      <c r="Z1591" s="1"/>
      <c r="AA1591" s="1"/>
      <c r="AB1591" s="1"/>
      <c r="AC1591" s="1"/>
      <c r="AD1591"/>
    </row>
    <row r="1592" spans="1:30" x14ac:dyDescent="0.25">
      <c r="A1592" s="1"/>
      <c r="B1592" s="1"/>
      <c r="C1592" s="1"/>
      <c r="D1592"/>
      <c r="E1592" s="1"/>
      <c r="F1592" s="1"/>
      <c r="G1592"/>
      <c r="H1592"/>
      <c r="I1592" s="1"/>
      <c r="J1592"/>
      <c r="K1592"/>
      <c r="L1592"/>
      <c r="M1592" s="2"/>
      <c r="N1592" s="3"/>
      <c r="O1592"/>
      <c r="P1592"/>
      <c r="Q1592"/>
      <c r="R1592"/>
      <c r="S1592"/>
      <c r="T1592"/>
      <c r="U1592" s="1"/>
      <c r="V1592"/>
      <c r="W1592" s="1"/>
      <c r="X1592"/>
      <c r="Y1592"/>
      <c r="Z1592" s="1"/>
      <c r="AA1592" s="1"/>
      <c r="AB1592" s="1"/>
      <c r="AC1592" s="1"/>
      <c r="AD1592"/>
    </row>
    <row r="1593" spans="1:30" x14ac:dyDescent="0.25">
      <c r="A1593" s="1"/>
      <c r="B1593" s="1"/>
      <c r="C1593" s="1"/>
      <c r="D1593"/>
      <c r="E1593" s="1"/>
      <c r="F1593" s="1"/>
      <c r="G1593"/>
      <c r="H1593"/>
      <c r="I1593" s="1"/>
      <c r="J1593"/>
      <c r="K1593"/>
      <c r="L1593"/>
      <c r="M1593" s="2"/>
      <c r="N1593" s="3"/>
      <c r="O1593"/>
      <c r="P1593"/>
      <c r="Q1593"/>
      <c r="R1593"/>
      <c r="S1593"/>
      <c r="T1593"/>
      <c r="U1593" s="1"/>
      <c r="V1593"/>
      <c r="W1593" s="1"/>
      <c r="X1593"/>
      <c r="Y1593"/>
      <c r="Z1593" s="1"/>
      <c r="AA1593" s="1"/>
      <c r="AB1593" s="1"/>
      <c r="AC1593" s="1"/>
      <c r="AD1593"/>
    </row>
    <row r="1594" spans="1:30" x14ac:dyDescent="0.25">
      <c r="A1594" s="1"/>
      <c r="B1594" s="1"/>
      <c r="C1594" s="1"/>
      <c r="D1594"/>
      <c r="E1594" s="1"/>
      <c r="F1594" s="1"/>
      <c r="G1594"/>
      <c r="H1594"/>
      <c r="I1594" s="1"/>
      <c r="J1594"/>
      <c r="K1594"/>
      <c r="L1594"/>
      <c r="M1594" s="2"/>
      <c r="N1594" s="3"/>
      <c r="O1594"/>
      <c r="P1594"/>
      <c r="Q1594"/>
      <c r="R1594"/>
      <c r="S1594"/>
      <c r="T1594"/>
      <c r="U1594" s="1"/>
      <c r="V1594"/>
      <c r="W1594" s="1"/>
      <c r="X1594"/>
      <c r="Y1594"/>
      <c r="Z1594" s="1"/>
      <c r="AA1594" s="1"/>
      <c r="AB1594" s="1"/>
      <c r="AC1594" s="1"/>
      <c r="AD1594"/>
    </row>
    <row r="1595" spans="1:30" x14ac:dyDescent="0.25">
      <c r="A1595" s="1"/>
      <c r="B1595" s="1"/>
      <c r="C1595" s="1"/>
      <c r="D1595"/>
      <c r="E1595" s="1"/>
      <c r="F1595" s="1"/>
      <c r="G1595"/>
      <c r="H1595"/>
      <c r="I1595" s="1"/>
      <c r="J1595"/>
      <c r="K1595"/>
      <c r="L1595"/>
      <c r="M1595" s="2"/>
      <c r="N1595" s="3"/>
      <c r="O1595"/>
      <c r="P1595"/>
      <c r="Q1595"/>
      <c r="R1595"/>
      <c r="S1595"/>
      <c r="T1595"/>
      <c r="U1595" s="1"/>
      <c r="V1595"/>
      <c r="W1595" s="1"/>
      <c r="X1595"/>
      <c r="Y1595"/>
      <c r="Z1595" s="1"/>
      <c r="AA1595" s="1"/>
      <c r="AB1595" s="1"/>
      <c r="AC1595" s="1"/>
      <c r="AD1595"/>
    </row>
    <row r="1596" spans="1:30" x14ac:dyDescent="0.25">
      <c r="A1596" s="1"/>
      <c r="B1596" s="1"/>
      <c r="C1596" s="1"/>
      <c r="D1596"/>
      <c r="E1596" s="1"/>
      <c r="F1596" s="1"/>
      <c r="G1596"/>
      <c r="H1596"/>
      <c r="I1596" s="1"/>
      <c r="J1596"/>
      <c r="K1596"/>
      <c r="L1596"/>
      <c r="M1596" s="2"/>
      <c r="N1596" s="3"/>
      <c r="O1596"/>
      <c r="P1596"/>
      <c r="Q1596"/>
      <c r="R1596"/>
      <c r="S1596"/>
      <c r="T1596"/>
      <c r="U1596" s="1"/>
      <c r="V1596"/>
      <c r="W1596" s="1"/>
      <c r="X1596"/>
      <c r="Y1596"/>
      <c r="Z1596" s="1"/>
      <c r="AA1596" s="1"/>
      <c r="AB1596" s="1"/>
      <c r="AC1596" s="1"/>
      <c r="AD1596"/>
    </row>
    <row r="1597" spans="1:30" x14ac:dyDescent="0.25">
      <c r="A1597" s="1"/>
      <c r="B1597" s="1"/>
      <c r="C1597" s="1"/>
      <c r="D1597"/>
      <c r="E1597" s="1"/>
      <c r="F1597" s="1"/>
      <c r="G1597"/>
      <c r="H1597"/>
      <c r="I1597" s="1"/>
      <c r="J1597"/>
      <c r="K1597"/>
      <c r="L1597"/>
      <c r="M1597" s="2"/>
      <c r="N1597" s="3"/>
      <c r="O1597"/>
      <c r="P1597"/>
      <c r="Q1597"/>
      <c r="R1597"/>
      <c r="S1597"/>
      <c r="T1597"/>
      <c r="U1597" s="1"/>
      <c r="V1597"/>
      <c r="W1597" s="1"/>
      <c r="X1597"/>
      <c r="Y1597"/>
      <c r="Z1597" s="1"/>
      <c r="AA1597" s="1"/>
      <c r="AB1597" s="1"/>
      <c r="AC1597" s="1"/>
      <c r="AD1597"/>
    </row>
    <row r="1598" spans="1:30" x14ac:dyDescent="0.25">
      <c r="A1598" s="1"/>
      <c r="B1598" s="1"/>
      <c r="C1598" s="1"/>
      <c r="D1598"/>
      <c r="E1598" s="1"/>
      <c r="F1598" s="1"/>
      <c r="G1598"/>
      <c r="H1598"/>
      <c r="I1598" s="1"/>
      <c r="J1598"/>
      <c r="K1598"/>
      <c r="L1598"/>
      <c r="M1598" s="2"/>
      <c r="N1598" s="3"/>
      <c r="O1598"/>
      <c r="P1598"/>
      <c r="Q1598"/>
      <c r="R1598"/>
      <c r="S1598"/>
      <c r="T1598"/>
      <c r="U1598" s="1"/>
      <c r="V1598"/>
      <c r="W1598" s="1"/>
      <c r="X1598"/>
      <c r="Y1598"/>
      <c r="Z1598" s="1"/>
      <c r="AA1598" s="1"/>
      <c r="AB1598" s="1"/>
      <c r="AC1598" s="1"/>
      <c r="AD1598"/>
    </row>
    <row r="1599" spans="1:30" x14ac:dyDescent="0.25">
      <c r="A1599" s="1"/>
      <c r="B1599" s="1"/>
      <c r="C1599" s="1"/>
      <c r="D1599"/>
      <c r="E1599" s="1"/>
      <c r="F1599" s="1"/>
      <c r="G1599"/>
      <c r="H1599"/>
      <c r="I1599" s="1"/>
      <c r="J1599"/>
      <c r="K1599"/>
      <c r="L1599"/>
      <c r="M1599" s="2"/>
      <c r="N1599" s="3"/>
      <c r="O1599"/>
      <c r="P1599"/>
      <c r="Q1599"/>
      <c r="R1599"/>
      <c r="S1599"/>
      <c r="T1599"/>
      <c r="U1599" s="1"/>
      <c r="V1599"/>
      <c r="W1599" s="1"/>
      <c r="X1599"/>
      <c r="Y1599"/>
      <c r="Z1599" s="1"/>
      <c r="AA1599" s="1"/>
      <c r="AB1599" s="1"/>
      <c r="AC1599" s="1"/>
      <c r="AD1599"/>
    </row>
    <row r="1600" spans="1:30" x14ac:dyDescent="0.25">
      <c r="A1600" s="1"/>
      <c r="B1600" s="1"/>
      <c r="C1600" s="1"/>
      <c r="D1600"/>
      <c r="E1600" s="1"/>
      <c r="F1600" s="1"/>
      <c r="G1600"/>
      <c r="H1600"/>
      <c r="I1600" s="1"/>
      <c r="J1600"/>
      <c r="K1600"/>
      <c r="L1600"/>
      <c r="M1600" s="2"/>
      <c r="N1600" s="3"/>
      <c r="O1600"/>
      <c r="P1600"/>
      <c r="Q1600"/>
      <c r="R1600"/>
      <c r="S1600"/>
      <c r="T1600"/>
      <c r="U1600" s="1"/>
      <c r="V1600"/>
      <c r="W1600" s="1"/>
      <c r="X1600"/>
      <c r="Y1600"/>
      <c r="Z1600" s="1"/>
      <c r="AA1600" s="1"/>
      <c r="AB1600" s="1"/>
      <c r="AC1600" s="1"/>
      <c r="AD1600"/>
    </row>
    <row r="1601" spans="1:30" x14ac:dyDescent="0.25">
      <c r="A1601" s="1"/>
      <c r="B1601" s="1"/>
      <c r="C1601" s="1"/>
      <c r="D1601"/>
      <c r="E1601" s="1"/>
      <c r="F1601" s="1"/>
      <c r="G1601"/>
      <c r="H1601"/>
      <c r="I1601" s="1"/>
      <c r="J1601"/>
      <c r="K1601"/>
      <c r="L1601"/>
      <c r="M1601" s="2"/>
      <c r="N1601" s="3"/>
      <c r="O1601"/>
      <c r="P1601"/>
      <c r="Q1601"/>
      <c r="R1601"/>
      <c r="S1601"/>
      <c r="T1601"/>
      <c r="U1601" s="1"/>
      <c r="V1601"/>
      <c r="W1601" s="1"/>
      <c r="X1601"/>
      <c r="Y1601"/>
      <c r="Z1601" s="1"/>
      <c r="AA1601" s="1"/>
      <c r="AB1601" s="1"/>
      <c r="AC1601" s="1"/>
      <c r="AD1601"/>
    </row>
    <row r="1602" spans="1:30" x14ac:dyDescent="0.25">
      <c r="A1602" s="1"/>
      <c r="B1602" s="1"/>
      <c r="C1602" s="1"/>
      <c r="D1602"/>
      <c r="E1602" s="1"/>
      <c r="F1602" s="1"/>
      <c r="G1602"/>
      <c r="H1602"/>
      <c r="I1602" s="1"/>
      <c r="J1602"/>
      <c r="K1602"/>
      <c r="L1602"/>
      <c r="M1602" s="2"/>
      <c r="N1602" s="3"/>
      <c r="O1602"/>
      <c r="P1602"/>
      <c r="Q1602"/>
      <c r="R1602"/>
      <c r="S1602"/>
      <c r="T1602"/>
      <c r="U1602" s="1"/>
      <c r="V1602"/>
      <c r="W1602" s="1"/>
      <c r="X1602"/>
      <c r="Y1602"/>
      <c r="Z1602" s="1"/>
      <c r="AA1602" s="1"/>
      <c r="AB1602" s="1"/>
      <c r="AC1602" s="1"/>
      <c r="AD1602"/>
    </row>
    <row r="1603" spans="1:30" x14ac:dyDescent="0.25">
      <c r="A1603" s="1"/>
      <c r="B1603" s="1"/>
      <c r="C1603" s="1"/>
      <c r="D1603"/>
      <c r="E1603" s="1"/>
      <c r="F1603" s="1"/>
      <c r="G1603"/>
      <c r="H1603"/>
      <c r="I1603" s="1"/>
      <c r="J1603"/>
      <c r="K1603"/>
      <c r="L1603"/>
      <c r="M1603" s="2"/>
      <c r="N1603" s="3"/>
      <c r="O1603"/>
      <c r="P1603"/>
      <c r="Q1603"/>
      <c r="R1603"/>
      <c r="S1603"/>
      <c r="T1603"/>
      <c r="U1603" s="1"/>
      <c r="V1603"/>
      <c r="W1603" s="1"/>
      <c r="X1603"/>
      <c r="Y1603"/>
      <c r="Z1603" s="1"/>
      <c r="AA1603" s="1"/>
      <c r="AB1603" s="1"/>
      <c r="AC1603" s="1"/>
      <c r="AD1603"/>
    </row>
    <row r="1604" spans="1:30" x14ac:dyDescent="0.25">
      <c r="A1604" s="1"/>
      <c r="B1604" s="1"/>
      <c r="C1604" s="1"/>
      <c r="D1604"/>
      <c r="E1604" s="1"/>
      <c r="F1604" s="1"/>
      <c r="G1604"/>
      <c r="H1604"/>
      <c r="I1604" s="1"/>
      <c r="J1604"/>
      <c r="K1604"/>
      <c r="L1604"/>
      <c r="M1604" s="2"/>
      <c r="N1604" s="3"/>
      <c r="O1604"/>
      <c r="P1604"/>
      <c r="Q1604"/>
      <c r="R1604"/>
      <c r="S1604"/>
      <c r="T1604"/>
      <c r="U1604" s="1"/>
      <c r="V1604"/>
      <c r="W1604" s="1"/>
      <c r="X1604"/>
      <c r="Y1604"/>
      <c r="Z1604" s="1"/>
      <c r="AA1604" s="1"/>
      <c r="AB1604" s="1"/>
      <c r="AC1604" s="1"/>
      <c r="AD1604"/>
    </row>
    <row r="1605" spans="1:30" x14ac:dyDescent="0.25">
      <c r="A1605" s="1"/>
      <c r="B1605" s="1"/>
      <c r="C1605" s="1"/>
      <c r="D1605"/>
      <c r="E1605" s="1"/>
      <c r="F1605" s="1"/>
      <c r="G1605"/>
      <c r="H1605"/>
      <c r="I1605" s="1"/>
      <c r="J1605"/>
      <c r="K1605"/>
      <c r="L1605"/>
      <c r="M1605" s="2"/>
      <c r="N1605" s="3"/>
      <c r="O1605"/>
      <c r="P1605"/>
      <c r="Q1605"/>
      <c r="R1605"/>
      <c r="S1605"/>
      <c r="T1605"/>
      <c r="U1605" s="1"/>
      <c r="V1605"/>
      <c r="W1605" s="1"/>
      <c r="X1605"/>
      <c r="Y1605"/>
      <c r="Z1605" s="1"/>
      <c r="AA1605" s="1"/>
      <c r="AB1605" s="1"/>
      <c r="AC1605" s="1"/>
      <c r="AD1605"/>
    </row>
    <row r="1606" spans="1:30" x14ac:dyDescent="0.25">
      <c r="A1606" s="1"/>
      <c r="B1606" s="1"/>
      <c r="C1606" s="1"/>
      <c r="D1606"/>
      <c r="E1606" s="1"/>
      <c r="F1606" s="1"/>
      <c r="G1606"/>
      <c r="H1606"/>
      <c r="I1606" s="1"/>
      <c r="J1606"/>
      <c r="K1606"/>
      <c r="L1606"/>
      <c r="M1606" s="2"/>
      <c r="N1606" s="3"/>
      <c r="O1606"/>
      <c r="P1606"/>
      <c r="Q1606"/>
      <c r="R1606"/>
      <c r="S1606"/>
      <c r="T1606"/>
      <c r="U1606" s="1"/>
      <c r="V1606"/>
      <c r="W1606" s="1"/>
      <c r="X1606"/>
      <c r="Y1606"/>
      <c r="Z1606" s="1"/>
      <c r="AA1606" s="1"/>
      <c r="AB1606" s="1"/>
      <c r="AC1606" s="1"/>
      <c r="AD1606"/>
    </row>
    <row r="1607" spans="1:30" x14ac:dyDescent="0.25">
      <c r="A1607" s="1"/>
      <c r="B1607" s="1"/>
      <c r="C1607" s="1"/>
      <c r="D1607"/>
      <c r="E1607" s="1"/>
      <c r="F1607" s="1"/>
      <c r="G1607"/>
      <c r="H1607"/>
      <c r="I1607" s="1"/>
      <c r="J1607"/>
      <c r="K1607"/>
      <c r="L1607"/>
      <c r="M1607" s="2"/>
      <c r="N1607" s="3"/>
      <c r="O1607"/>
      <c r="P1607"/>
      <c r="Q1607"/>
      <c r="R1607"/>
      <c r="S1607"/>
      <c r="T1607"/>
      <c r="U1607" s="1"/>
      <c r="V1607"/>
      <c r="W1607" s="1"/>
      <c r="X1607"/>
      <c r="Y1607"/>
      <c r="Z1607" s="1"/>
      <c r="AA1607" s="1"/>
      <c r="AB1607" s="1"/>
      <c r="AC1607" s="1"/>
      <c r="AD1607"/>
    </row>
    <row r="1608" spans="1:30" x14ac:dyDescent="0.25">
      <c r="A1608" s="1"/>
      <c r="B1608" s="1"/>
      <c r="C1608" s="1"/>
      <c r="D1608"/>
      <c r="E1608" s="1"/>
      <c r="F1608" s="1"/>
      <c r="G1608"/>
      <c r="H1608"/>
      <c r="I1608" s="1"/>
      <c r="J1608"/>
      <c r="K1608"/>
      <c r="L1608"/>
      <c r="M1608" s="2"/>
      <c r="N1608" s="3"/>
      <c r="O1608"/>
      <c r="P1608"/>
      <c r="Q1608"/>
      <c r="R1608"/>
      <c r="S1608"/>
      <c r="T1608"/>
      <c r="U1608" s="1"/>
      <c r="V1608"/>
      <c r="W1608" s="1"/>
      <c r="X1608"/>
      <c r="Y1608"/>
      <c r="Z1608" s="1"/>
      <c r="AA1608" s="1"/>
      <c r="AB1608" s="1"/>
      <c r="AC1608" s="1"/>
      <c r="AD1608"/>
    </row>
    <row r="1609" spans="1:30" x14ac:dyDescent="0.25">
      <c r="A1609" s="1"/>
      <c r="B1609" s="1"/>
      <c r="C1609" s="1"/>
      <c r="D1609"/>
      <c r="E1609" s="1"/>
      <c r="F1609" s="1"/>
      <c r="G1609"/>
      <c r="H1609"/>
      <c r="I1609" s="1"/>
      <c r="J1609"/>
      <c r="K1609"/>
      <c r="L1609"/>
      <c r="M1609" s="2"/>
      <c r="N1609" s="3"/>
      <c r="O1609"/>
      <c r="P1609"/>
      <c r="Q1609"/>
      <c r="R1609"/>
      <c r="S1609"/>
      <c r="T1609"/>
      <c r="U1609" s="1"/>
      <c r="V1609"/>
      <c r="W1609" s="1"/>
      <c r="X1609"/>
      <c r="Y1609"/>
      <c r="Z1609" s="1"/>
      <c r="AA1609" s="1"/>
      <c r="AB1609" s="1"/>
      <c r="AC1609" s="1"/>
      <c r="AD1609"/>
    </row>
    <row r="1610" spans="1:30" x14ac:dyDescent="0.25">
      <c r="A1610" s="1"/>
      <c r="B1610" s="1"/>
      <c r="C1610" s="1"/>
      <c r="D1610"/>
      <c r="E1610" s="1"/>
      <c r="F1610" s="1"/>
      <c r="G1610"/>
      <c r="H1610"/>
      <c r="I1610" s="1"/>
      <c r="J1610"/>
      <c r="K1610"/>
      <c r="L1610"/>
      <c r="M1610" s="2"/>
      <c r="N1610" s="3"/>
      <c r="O1610"/>
      <c r="P1610"/>
      <c r="Q1610"/>
      <c r="R1610"/>
      <c r="S1610"/>
      <c r="T1610"/>
      <c r="U1610" s="1"/>
      <c r="V1610"/>
      <c r="W1610" s="1"/>
      <c r="X1610"/>
      <c r="Y1610"/>
      <c r="Z1610" s="1"/>
      <c r="AA1610" s="1"/>
      <c r="AB1610" s="1"/>
      <c r="AC1610" s="1"/>
      <c r="AD1610"/>
    </row>
    <row r="1611" spans="1:30" x14ac:dyDescent="0.25">
      <c r="A1611" s="1"/>
      <c r="B1611" s="1"/>
      <c r="C1611" s="1"/>
      <c r="D1611"/>
      <c r="E1611" s="1"/>
      <c r="F1611" s="1"/>
      <c r="G1611"/>
      <c r="H1611"/>
      <c r="I1611" s="1"/>
      <c r="J1611"/>
      <c r="K1611"/>
      <c r="L1611"/>
      <c r="M1611" s="2"/>
      <c r="N1611" s="3"/>
      <c r="O1611"/>
      <c r="P1611"/>
      <c r="Q1611"/>
      <c r="R1611"/>
      <c r="S1611"/>
      <c r="T1611"/>
      <c r="U1611" s="1"/>
      <c r="V1611"/>
      <c r="W1611" s="1"/>
      <c r="X1611"/>
      <c r="Y1611"/>
      <c r="Z1611" s="1"/>
      <c r="AA1611" s="1"/>
      <c r="AB1611" s="1"/>
      <c r="AC1611" s="1"/>
      <c r="AD1611"/>
    </row>
    <row r="1612" spans="1:30" x14ac:dyDescent="0.25">
      <c r="A1612" s="1"/>
      <c r="B1612" s="1"/>
      <c r="C1612" s="1"/>
      <c r="D1612"/>
      <c r="E1612" s="1"/>
      <c r="F1612" s="1"/>
      <c r="G1612"/>
      <c r="H1612"/>
      <c r="I1612" s="1"/>
      <c r="J1612"/>
      <c r="K1612"/>
      <c r="L1612"/>
      <c r="M1612" s="2"/>
      <c r="N1612" s="3"/>
      <c r="O1612"/>
      <c r="P1612"/>
      <c r="Q1612"/>
      <c r="R1612"/>
      <c r="S1612"/>
      <c r="T1612"/>
      <c r="U1612" s="1"/>
      <c r="V1612"/>
      <c r="W1612" s="1"/>
      <c r="X1612"/>
      <c r="Y1612"/>
      <c r="Z1612" s="1"/>
      <c r="AA1612" s="1"/>
      <c r="AB1612" s="1"/>
      <c r="AC1612" s="1"/>
      <c r="AD1612"/>
    </row>
    <row r="1613" spans="1:30" x14ac:dyDescent="0.25">
      <c r="A1613" s="1"/>
      <c r="B1613" s="1"/>
      <c r="C1613" s="1"/>
      <c r="D1613"/>
      <c r="E1613" s="1"/>
      <c r="F1613" s="1"/>
      <c r="G1613"/>
      <c r="H1613"/>
      <c r="I1613" s="1"/>
      <c r="J1613"/>
      <c r="K1613"/>
      <c r="L1613"/>
      <c r="M1613" s="2"/>
      <c r="N1613" s="3"/>
      <c r="O1613"/>
      <c r="P1613"/>
      <c r="Q1613"/>
      <c r="R1613"/>
      <c r="S1613"/>
      <c r="T1613"/>
      <c r="U1613" s="1"/>
      <c r="V1613"/>
      <c r="W1613" s="1"/>
      <c r="X1613"/>
      <c r="Y1613"/>
      <c r="Z1613" s="1"/>
      <c r="AA1613" s="1"/>
      <c r="AB1613" s="1"/>
      <c r="AC1613" s="1"/>
      <c r="AD1613"/>
    </row>
    <row r="1614" spans="1:30" x14ac:dyDescent="0.25">
      <c r="A1614" s="1"/>
      <c r="B1614" s="1"/>
      <c r="C1614" s="1"/>
      <c r="D1614"/>
      <c r="E1614" s="1"/>
      <c r="F1614" s="1"/>
      <c r="G1614"/>
      <c r="H1614"/>
      <c r="I1614" s="1"/>
      <c r="J1614"/>
      <c r="K1614"/>
      <c r="L1614"/>
      <c r="M1614" s="2"/>
      <c r="N1614" s="3"/>
      <c r="O1614"/>
      <c r="P1614"/>
      <c r="Q1614"/>
      <c r="R1614"/>
      <c r="S1614"/>
      <c r="T1614"/>
      <c r="U1614" s="1"/>
      <c r="V1614"/>
      <c r="W1614" s="1"/>
      <c r="X1614"/>
      <c r="Y1614"/>
      <c r="Z1614" s="1"/>
      <c r="AA1614" s="1"/>
      <c r="AB1614" s="1"/>
      <c r="AC1614" s="1"/>
      <c r="AD1614"/>
    </row>
    <row r="1615" spans="1:30" x14ac:dyDescent="0.25">
      <c r="A1615" s="1"/>
      <c r="B1615" s="1"/>
      <c r="C1615" s="1"/>
      <c r="D1615"/>
      <c r="E1615" s="1"/>
      <c r="F1615" s="1"/>
      <c r="G1615"/>
      <c r="H1615"/>
      <c r="I1615" s="1"/>
      <c r="J1615"/>
      <c r="K1615"/>
      <c r="L1615"/>
      <c r="M1615" s="2"/>
      <c r="N1615" s="3"/>
      <c r="O1615"/>
      <c r="P1615"/>
      <c r="Q1615"/>
      <c r="R1615"/>
      <c r="S1615"/>
      <c r="T1615"/>
      <c r="U1615" s="1"/>
      <c r="V1615"/>
      <c r="W1615" s="1"/>
      <c r="X1615"/>
      <c r="Y1615"/>
      <c r="Z1615" s="1"/>
      <c r="AA1615" s="1"/>
      <c r="AB1615" s="1"/>
      <c r="AC1615" s="1"/>
      <c r="AD1615"/>
    </row>
    <row r="1616" spans="1:30" x14ac:dyDescent="0.25">
      <c r="A1616" s="1"/>
      <c r="B1616" s="1"/>
      <c r="C1616" s="1"/>
      <c r="D1616"/>
      <c r="E1616" s="1"/>
      <c r="F1616" s="1"/>
      <c r="G1616"/>
      <c r="H1616"/>
      <c r="I1616" s="1"/>
      <c r="J1616"/>
      <c r="K1616"/>
      <c r="L1616"/>
      <c r="M1616" s="2"/>
      <c r="N1616" s="3"/>
      <c r="O1616"/>
      <c r="P1616"/>
      <c r="Q1616"/>
      <c r="R1616"/>
      <c r="S1616"/>
      <c r="T1616"/>
      <c r="U1616" s="1"/>
      <c r="V1616"/>
      <c r="W1616" s="1"/>
      <c r="X1616"/>
      <c r="Y1616"/>
      <c r="Z1616" s="1"/>
      <c r="AA1616" s="1"/>
      <c r="AB1616" s="1"/>
      <c r="AC1616" s="1"/>
      <c r="AD1616"/>
    </row>
    <row r="1617" spans="1:30" x14ac:dyDescent="0.25">
      <c r="A1617" s="1"/>
      <c r="B1617" s="1"/>
      <c r="C1617" s="1"/>
      <c r="D1617"/>
      <c r="E1617" s="1"/>
      <c r="F1617" s="1"/>
      <c r="G1617"/>
      <c r="H1617"/>
      <c r="I1617" s="1"/>
      <c r="J1617"/>
      <c r="K1617"/>
      <c r="L1617"/>
      <c r="M1617" s="2"/>
      <c r="N1617" s="3"/>
      <c r="O1617"/>
      <c r="P1617"/>
      <c r="Q1617"/>
      <c r="R1617"/>
      <c r="S1617"/>
      <c r="T1617"/>
      <c r="U1617" s="1"/>
      <c r="V1617"/>
      <c r="W1617" s="1"/>
      <c r="X1617"/>
      <c r="Y1617"/>
      <c r="Z1617" s="1"/>
      <c r="AA1617" s="1"/>
      <c r="AB1617" s="1"/>
      <c r="AC1617" s="1"/>
      <c r="AD1617"/>
    </row>
    <row r="1618" spans="1:30" x14ac:dyDescent="0.25">
      <c r="A1618" s="1"/>
      <c r="B1618" s="1"/>
      <c r="C1618" s="1"/>
      <c r="D1618"/>
      <c r="E1618" s="1"/>
      <c r="F1618" s="1"/>
      <c r="G1618"/>
      <c r="H1618"/>
      <c r="I1618" s="1"/>
      <c r="J1618"/>
      <c r="K1618"/>
      <c r="L1618"/>
      <c r="M1618" s="2"/>
      <c r="N1618" s="3"/>
      <c r="O1618"/>
      <c r="P1618"/>
      <c r="Q1618"/>
      <c r="R1618"/>
      <c r="S1618"/>
      <c r="T1618"/>
      <c r="U1618" s="1"/>
      <c r="V1618"/>
      <c r="W1618" s="1"/>
      <c r="X1618"/>
      <c r="Y1618"/>
      <c r="Z1618" s="1"/>
      <c r="AA1618" s="1"/>
      <c r="AB1618" s="1"/>
      <c r="AC1618" s="1"/>
      <c r="AD1618"/>
    </row>
    <row r="1619" spans="1:30" x14ac:dyDescent="0.25">
      <c r="A1619" s="1"/>
      <c r="B1619" s="1"/>
      <c r="C1619" s="1"/>
      <c r="D1619"/>
      <c r="E1619" s="1"/>
      <c r="F1619" s="1"/>
      <c r="G1619"/>
      <c r="H1619"/>
      <c r="I1619" s="1"/>
      <c r="J1619"/>
      <c r="K1619"/>
      <c r="L1619"/>
      <c r="M1619" s="2"/>
      <c r="N1619" s="3"/>
      <c r="O1619"/>
      <c r="P1619"/>
      <c r="Q1619"/>
      <c r="R1619"/>
      <c r="S1619"/>
      <c r="T1619"/>
      <c r="U1619" s="1"/>
      <c r="V1619"/>
      <c r="W1619" s="1"/>
      <c r="X1619"/>
      <c r="Y1619"/>
      <c r="Z1619" s="1"/>
      <c r="AA1619" s="1"/>
      <c r="AB1619" s="1"/>
      <c r="AC1619" s="1"/>
      <c r="AD1619"/>
    </row>
    <row r="1620" spans="1:30" x14ac:dyDescent="0.25">
      <c r="A1620" s="1"/>
      <c r="B1620" s="1"/>
      <c r="C1620" s="1"/>
      <c r="D1620"/>
      <c r="E1620" s="1"/>
      <c r="F1620" s="1"/>
      <c r="G1620"/>
      <c r="H1620"/>
      <c r="I1620" s="1"/>
      <c r="J1620"/>
      <c r="K1620"/>
      <c r="L1620"/>
      <c r="M1620" s="2"/>
      <c r="N1620" s="3"/>
      <c r="O1620"/>
      <c r="P1620"/>
      <c r="Q1620"/>
      <c r="R1620"/>
      <c r="S1620"/>
      <c r="T1620"/>
      <c r="U1620" s="1"/>
      <c r="V1620"/>
      <c r="W1620" s="1"/>
      <c r="X1620"/>
      <c r="Y1620"/>
      <c r="Z1620" s="1"/>
      <c r="AA1620" s="1"/>
      <c r="AB1620" s="1"/>
      <c r="AC1620" s="1"/>
      <c r="AD1620"/>
    </row>
    <row r="1621" spans="1:30" x14ac:dyDescent="0.25">
      <c r="A1621" s="1"/>
      <c r="B1621" s="1"/>
      <c r="C1621" s="1"/>
      <c r="D1621"/>
      <c r="E1621" s="1"/>
      <c r="F1621" s="1"/>
      <c r="G1621"/>
      <c r="H1621"/>
      <c r="I1621" s="1"/>
      <c r="J1621"/>
      <c r="K1621"/>
      <c r="L1621"/>
      <c r="M1621" s="2"/>
      <c r="N1621" s="3"/>
      <c r="O1621"/>
      <c r="P1621"/>
      <c r="Q1621"/>
      <c r="R1621"/>
      <c r="S1621"/>
      <c r="T1621"/>
      <c r="U1621" s="1"/>
      <c r="V1621"/>
      <c r="W1621" s="1"/>
      <c r="X1621"/>
      <c r="Y1621"/>
      <c r="Z1621" s="1"/>
      <c r="AA1621" s="1"/>
      <c r="AB1621" s="1"/>
      <c r="AC1621" s="1"/>
      <c r="AD1621"/>
    </row>
    <row r="1622" spans="1:30" x14ac:dyDescent="0.25">
      <c r="A1622" s="1"/>
      <c r="B1622" s="1"/>
      <c r="C1622" s="1"/>
      <c r="D1622"/>
      <c r="E1622" s="1"/>
      <c r="F1622" s="1"/>
      <c r="G1622"/>
      <c r="H1622"/>
      <c r="I1622" s="1"/>
      <c r="J1622"/>
      <c r="K1622"/>
      <c r="L1622"/>
      <c r="M1622" s="2"/>
      <c r="N1622" s="3"/>
      <c r="O1622"/>
      <c r="P1622"/>
      <c r="Q1622"/>
      <c r="R1622"/>
      <c r="S1622"/>
      <c r="T1622"/>
      <c r="U1622" s="1"/>
      <c r="V1622"/>
      <c r="W1622" s="1"/>
      <c r="X1622"/>
      <c r="Y1622"/>
      <c r="Z1622" s="1"/>
      <c r="AA1622" s="1"/>
      <c r="AB1622" s="1"/>
      <c r="AC1622" s="1"/>
      <c r="AD1622"/>
    </row>
    <row r="1623" spans="1:30" x14ac:dyDescent="0.25">
      <c r="A1623" s="1"/>
      <c r="B1623" s="1"/>
      <c r="C1623" s="1"/>
      <c r="D1623"/>
      <c r="E1623" s="1"/>
      <c r="F1623" s="1"/>
      <c r="G1623"/>
      <c r="H1623"/>
      <c r="I1623" s="1"/>
      <c r="J1623"/>
      <c r="K1623"/>
      <c r="L1623"/>
      <c r="M1623" s="2"/>
      <c r="N1623" s="3"/>
      <c r="O1623"/>
      <c r="P1623"/>
      <c r="Q1623"/>
      <c r="R1623"/>
      <c r="S1623"/>
      <c r="T1623"/>
      <c r="U1623" s="1"/>
      <c r="V1623"/>
      <c r="W1623" s="1"/>
      <c r="X1623"/>
      <c r="Y1623"/>
      <c r="Z1623" s="1"/>
      <c r="AA1623" s="1"/>
      <c r="AB1623" s="1"/>
      <c r="AC1623" s="1"/>
      <c r="AD1623"/>
    </row>
    <row r="1624" spans="1:30" x14ac:dyDescent="0.25">
      <c r="A1624" s="1"/>
      <c r="B1624" s="1"/>
      <c r="C1624" s="1"/>
      <c r="D1624"/>
      <c r="E1624" s="1"/>
      <c r="F1624" s="1"/>
      <c r="G1624"/>
      <c r="H1624"/>
      <c r="I1624" s="1"/>
      <c r="J1624"/>
      <c r="K1624"/>
      <c r="L1624"/>
      <c r="M1624" s="2"/>
      <c r="N1624" s="3"/>
      <c r="O1624"/>
      <c r="P1624"/>
      <c r="Q1624"/>
      <c r="R1624"/>
      <c r="S1624"/>
      <c r="T1624"/>
      <c r="U1624" s="1"/>
      <c r="V1624"/>
      <c r="W1624" s="1"/>
      <c r="X1624"/>
      <c r="Y1624"/>
      <c r="Z1624" s="1"/>
      <c r="AA1624" s="1"/>
      <c r="AB1624" s="1"/>
      <c r="AC1624" s="1"/>
      <c r="AD1624"/>
    </row>
    <row r="1625" spans="1:30" x14ac:dyDescent="0.25">
      <c r="A1625" s="1"/>
      <c r="B1625" s="1"/>
      <c r="C1625" s="1"/>
      <c r="D1625"/>
      <c r="E1625" s="1"/>
      <c r="F1625" s="1"/>
      <c r="G1625"/>
      <c r="H1625"/>
      <c r="I1625" s="1"/>
      <c r="J1625"/>
      <c r="K1625"/>
      <c r="L1625"/>
      <c r="M1625" s="2"/>
      <c r="N1625" s="3"/>
      <c r="O1625"/>
      <c r="P1625"/>
      <c r="Q1625"/>
      <c r="R1625"/>
      <c r="S1625"/>
      <c r="T1625"/>
      <c r="U1625" s="1"/>
      <c r="V1625"/>
      <c r="W1625" s="1"/>
      <c r="X1625"/>
      <c r="Y1625"/>
      <c r="Z1625" s="1"/>
      <c r="AA1625" s="1"/>
      <c r="AB1625" s="1"/>
      <c r="AC1625" s="1"/>
      <c r="AD1625"/>
    </row>
    <row r="1626" spans="1:30" x14ac:dyDescent="0.25">
      <c r="A1626" s="1"/>
      <c r="B1626" s="1"/>
      <c r="C1626" s="1"/>
      <c r="D1626"/>
      <c r="E1626" s="1"/>
      <c r="F1626" s="1"/>
      <c r="G1626"/>
      <c r="H1626"/>
      <c r="I1626" s="1"/>
      <c r="J1626"/>
      <c r="K1626"/>
      <c r="L1626"/>
      <c r="M1626" s="2"/>
      <c r="N1626" s="3"/>
      <c r="O1626"/>
      <c r="P1626"/>
      <c r="Q1626"/>
      <c r="R1626"/>
      <c r="S1626"/>
      <c r="T1626"/>
      <c r="U1626" s="1"/>
      <c r="V1626"/>
      <c r="W1626" s="1"/>
      <c r="X1626"/>
      <c r="Y1626"/>
      <c r="Z1626" s="1"/>
      <c r="AA1626" s="1"/>
      <c r="AB1626" s="1"/>
      <c r="AC1626" s="1"/>
      <c r="AD1626"/>
    </row>
    <row r="1627" spans="1:30" x14ac:dyDescent="0.25">
      <c r="A1627" s="1"/>
      <c r="B1627" s="1"/>
      <c r="C1627" s="1"/>
      <c r="D1627"/>
      <c r="E1627" s="1"/>
      <c r="F1627" s="1"/>
      <c r="G1627"/>
      <c r="H1627"/>
      <c r="I1627" s="1"/>
      <c r="J1627"/>
      <c r="K1627"/>
      <c r="L1627"/>
      <c r="M1627" s="2"/>
      <c r="N1627" s="3"/>
      <c r="O1627"/>
      <c r="P1627"/>
      <c r="Q1627"/>
      <c r="R1627"/>
      <c r="S1627"/>
      <c r="T1627"/>
      <c r="U1627" s="1"/>
      <c r="V1627"/>
      <c r="W1627" s="1"/>
      <c r="X1627"/>
      <c r="Y1627"/>
      <c r="Z1627" s="1"/>
      <c r="AA1627" s="1"/>
      <c r="AB1627" s="1"/>
      <c r="AC1627" s="1"/>
      <c r="AD1627"/>
    </row>
    <row r="1628" spans="1:30" x14ac:dyDescent="0.25">
      <c r="A1628" s="1"/>
      <c r="B1628" s="1"/>
      <c r="C1628" s="1"/>
      <c r="D1628"/>
      <c r="E1628" s="1"/>
      <c r="F1628" s="1"/>
      <c r="G1628"/>
      <c r="H1628"/>
      <c r="I1628" s="1"/>
      <c r="J1628"/>
      <c r="K1628"/>
      <c r="L1628"/>
      <c r="M1628" s="2"/>
      <c r="N1628" s="3"/>
      <c r="O1628"/>
      <c r="P1628"/>
      <c r="Q1628"/>
      <c r="R1628"/>
      <c r="S1628"/>
      <c r="T1628"/>
      <c r="U1628" s="1"/>
      <c r="V1628"/>
      <c r="W1628" s="1"/>
      <c r="X1628"/>
      <c r="Y1628"/>
      <c r="Z1628" s="1"/>
      <c r="AA1628" s="1"/>
      <c r="AB1628" s="1"/>
      <c r="AC1628" s="1"/>
      <c r="AD1628"/>
    </row>
    <row r="1629" spans="1:30" x14ac:dyDescent="0.25">
      <c r="A1629" s="1"/>
      <c r="B1629" s="1"/>
      <c r="C1629" s="1"/>
      <c r="D1629"/>
      <c r="E1629" s="1"/>
      <c r="F1629" s="1"/>
      <c r="G1629"/>
      <c r="H1629"/>
      <c r="I1629" s="1"/>
      <c r="J1629"/>
      <c r="K1629"/>
      <c r="L1629"/>
      <c r="M1629" s="2"/>
      <c r="N1629" s="3"/>
      <c r="O1629"/>
      <c r="P1629"/>
      <c r="Q1629"/>
      <c r="R1629"/>
      <c r="S1629"/>
      <c r="T1629"/>
      <c r="U1629" s="1"/>
      <c r="V1629"/>
      <c r="W1629" s="1"/>
      <c r="X1629"/>
      <c r="Y1629"/>
      <c r="Z1629" s="1"/>
      <c r="AA1629" s="1"/>
      <c r="AB1629" s="1"/>
      <c r="AC1629" s="1"/>
      <c r="AD1629"/>
    </row>
    <row r="1630" spans="1:30" x14ac:dyDescent="0.25">
      <c r="A1630" s="1"/>
      <c r="B1630" s="1"/>
      <c r="C1630" s="1"/>
      <c r="D1630"/>
      <c r="E1630" s="1"/>
      <c r="F1630" s="1"/>
      <c r="G1630"/>
      <c r="H1630"/>
      <c r="I1630" s="1"/>
      <c r="J1630"/>
      <c r="K1630"/>
      <c r="L1630"/>
      <c r="M1630" s="2"/>
      <c r="N1630" s="3"/>
      <c r="O1630"/>
      <c r="P1630"/>
      <c r="Q1630"/>
      <c r="R1630"/>
      <c r="S1630"/>
      <c r="T1630"/>
      <c r="U1630" s="1"/>
      <c r="V1630"/>
      <c r="W1630" s="1"/>
      <c r="X1630"/>
      <c r="Y1630"/>
      <c r="Z1630" s="1"/>
      <c r="AA1630" s="1"/>
      <c r="AB1630" s="1"/>
      <c r="AC1630" s="1"/>
      <c r="AD1630"/>
    </row>
    <row r="1631" spans="1:30" x14ac:dyDescent="0.25">
      <c r="A1631" s="1"/>
      <c r="B1631" s="1"/>
      <c r="C1631" s="1"/>
      <c r="D1631"/>
      <c r="E1631" s="1"/>
      <c r="F1631" s="1"/>
      <c r="G1631"/>
      <c r="H1631"/>
      <c r="I1631" s="1"/>
      <c r="J1631"/>
      <c r="K1631"/>
      <c r="L1631"/>
      <c r="M1631" s="2"/>
      <c r="N1631" s="3"/>
      <c r="O1631"/>
      <c r="P1631"/>
      <c r="Q1631"/>
      <c r="R1631"/>
      <c r="S1631"/>
      <c r="T1631"/>
      <c r="U1631" s="1"/>
      <c r="V1631"/>
      <c r="W1631" s="1"/>
      <c r="X1631"/>
      <c r="Y1631"/>
      <c r="Z1631" s="1"/>
      <c r="AA1631" s="1"/>
      <c r="AB1631" s="1"/>
      <c r="AC1631" s="1"/>
      <c r="AD1631"/>
    </row>
    <row r="1632" spans="1:30" x14ac:dyDescent="0.25">
      <c r="A1632" s="1"/>
      <c r="B1632" s="1"/>
      <c r="C1632" s="1"/>
      <c r="D1632"/>
      <c r="E1632" s="1"/>
      <c r="F1632" s="1"/>
      <c r="G1632"/>
      <c r="H1632"/>
      <c r="I1632" s="1"/>
      <c r="J1632"/>
      <c r="K1632"/>
      <c r="L1632"/>
      <c r="M1632" s="2"/>
      <c r="N1632" s="3"/>
      <c r="O1632"/>
      <c r="P1632"/>
      <c r="Q1632"/>
      <c r="R1632"/>
      <c r="S1632"/>
      <c r="T1632"/>
      <c r="U1632" s="1"/>
      <c r="V1632"/>
      <c r="W1632" s="1"/>
      <c r="X1632"/>
      <c r="Y1632"/>
      <c r="Z1632" s="1"/>
      <c r="AA1632" s="1"/>
      <c r="AB1632" s="1"/>
      <c r="AC1632" s="1"/>
      <c r="AD1632"/>
    </row>
    <row r="1633" spans="1:30" x14ac:dyDescent="0.25">
      <c r="A1633" s="1"/>
      <c r="B1633" s="1"/>
      <c r="C1633" s="1"/>
      <c r="D1633"/>
      <c r="E1633" s="1"/>
      <c r="F1633" s="1"/>
      <c r="G1633"/>
      <c r="H1633"/>
      <c r="I1633" s="1"/>
      <c r="J1633"/>
      <c r="K1633"/>
      <c r="L1633"/>
      <c r="M1633" s="2"/>
      <c r="N1633" s="3"/>
      <c r="O1633"/>
      <c r="P1633"/>
      <c r="Q1633"/>
      <c r="R1633"/>
      <c r="S1633"/>
      <c r="T1633"/>
      <c r="U1633" s="1"/>
      <c r="V1633"/>
      <c r="W1633" s="1"/>
      <c r="X1633"/>
      <c r="Y1633"/>
      <c r="Z1633" s="1"/>
      <c r="AA1633" s="1"/>
      <c r="AB1633" s="1"/>
      <c r="AC1633" s="1"/>
      <c r="AD1633"/>
    </row>
    <row r="1634" spans="1:30" x14ac:dyDescent="0.25">
      <c r="A1634" s="1"/>
      <c r="B1634" s="1"/>
      <c r="C1634" s="1"/>
      <c r="D1634"/>
      <c r="E1634" s="1"/>
      <c r="F1634" s="1"/>
      <c r="G1634"/>
      <c r="H1634"/>
      <c r="I1634" s="1"/>
      <c r="J1634"/>
      <c r="K1634"/>
      <c r="L1634"/>
      <c r="M1634" s="2"/>
      <c r="N1634" s="3"/>
      <c r="O1634"/>
      <c r="P1634"/>
      <c r="Q1634"/>
      <c r="R1634"/>
      <c r="S1634"/>
      <c r="T1634"/>
      <c r="U1634" s="1"/>
      <c r="V1634"/>
      <c r="W1634" s="1"/>
      <c r="X1634"/>
      <c r="Y1634"/>
      <c r="Z1634" s="1"/>
      <c r="AA1634" s="1"/>
      <c r="AB1634" s="1"/>
      <c r="AC1634" s="1"/>
      <c r="AD1634"/>
    </row>
    <row r="1635" spans="1:30" x14ac:dyDescent="0.25">
      <c r="A1635" s="1"/>
      <c r="B1635" s="1"/>
      <c r="C1635" s="1"/>
      <c r="D1635"/>
      <c r="E1635" s="1"/>
      <c r="F1635" s="1"/>
      <c r="G1635"/>
      <c r="H1635"/>
      <c r="I1635" s="1"/>
      <c r="J1635"/>
      <c r="K1635"/>
      <c r="L1635"/>
      <c r="M1635" s="2"/>
      <c r="N1635" s="3"/>
      <c r="O1635"/>
      <c r="P1635"/>
      <c r="Q1635"/>
      <c r="R1635"/>
      <c r="S1635"/>
      <c r="T1635"/>
      <c r="U1635" s="1"/>
      <c r="V1635"/>
      <c r="W1635" s="1"/>
      <c r="X1635"/>
      <c r="Y1635"/>
      <c r="Z1635" s="1"/>
      <c r="AA1635" s="1"/>
      <c r="AB1635" s="1"/>
      <c r="AC1635" s="1"/>
      <c r="AD1635"/>
    </row>
    <row r="1636" spans="1:30" x14ac:dyDescent="0.25">
      <c r="A1636" s="1"/>
      <c r="B1636" s="1"/>
      <c r="C1636" s="1"/>
      <c r="D1636"/>
      <c r="E1636" s="1"/>
      <c r="F1636" s="1"/>
      <c r="G1636"/>
      <c r="H1636"/>
      <c r="I1636" s="1"/>
      <c r="J1636"/>
      <c r="K1636"/>
      <c r="L1636"/>
      <c r="M1636" s="2"/>
      <c r="N1636" s="3"/>
      <c r="O1636"/>
      <c r="P1636"/>
      <c r="Q1636"/>
      <c r="R1636"/>
      <c r="S1636"/>
      <c r="T1636"/>
      <c r="U1636" s="1"/>
      <c r="V1636"/>
      <c r="W1636" s="1"/>
      <c r="X1636"/>
      <c r="Y1636"/>
      <c r="Z1636" s="1"/>
      <c r="AA1636" s="1"/>
      <c r="AB1636" s="1"/>
      <c r="AC1636" s="1"/>
      <c r="AD1636"/>
    </row>
    <row r="1637" spans="1:30" x14ac:dyDescent="0.25">
      <c r="A1637" s="1"/>
      <c r="B1637" s="1"/>
      <c r="C1637" s="1"/>
      <c r="D1637"/>
      <c r="E1637" s="1"/>
      <c r="F1637" s="1"/>
      <c r="G1637"/>
      <c r="H1637"/>
      <c r="I1637" s="1"/>
      <c r="J1637"/>
      <c r="K1637"/>
      <c r="L1637"/>
      <c r="M1637" s="2"/>
      <c r="N1637" s="3"/>
      <c r="O1637"/>
      <c r="P1637"/>
      <c r="Q1637"/>
      <c r="R1637"/>
      <c r="S1637"/>
      <c r="T1637"/>
      <c r="U1637" s="1"/>
      <c r="V1637"/>
      <c r="W1637" s="1"/>
      <c r="X1637"/>
      <c r="Y1637"/>
      <c r="Z1637" s="1"/>
      <c r="AA1637" s="1"/>
      <c r="AB1637" s="1"/>
      <c r="AC1637" s="1"/>
      <c r="AD1637"/>
    </row>
    <row r="1638" spans="1:30" x14ac:dyDescent="0.25">
      <c r="A1638" s="1"/>
      <c r="B1638" s="1"/>
      <c r="C1638" s="1"/>
      <c r="D1638"/>
      <c r="E1638" s="1"/>
      <c r="F1638" s="1"/>
      <c r="G1638"/>
      <c r="H1638"/>
      <c r="I1638" s="1"/>
      <c r="J1638"/>
      <c r="K1638"/>
      <c r="L1638"/>
      <c r="M1638" s="2"/>
      <c r="N1638" s="3"/>
      <c r="O1638"/>
      <c r="P1638"/>
      <c r="Q1638"/>
      <c r="R1638"/>
      <c r="S1638"/>
      <c r="T1638"/>
      <c r="U1638" s="1"/>
      <c r="V1638"/>
      <c r="W1638" s="1"/>
      <c r="X1638"/>
      <c r="Y1638"/>
      <c r="Z1638" s="1"/>
      <c r="AA1638" s="1"/>
      <c r="AB1638" s="1"/>
      <c r="AC1638" s="1"/>
      <c r="AD1638"/>
    </row>
    <row r="1639" spans="1:30" x14ac:dyDescent="0.25">
      <c r="A1639" s="1"/>
      <c r="B1639" s="1"/>
      <c r="C1639" s="1"/>
      <c r="D1639"/>
      <c r="E1639" s="1"/>
      <c r="F1639" s="1"/>
      <c r="G1639"/>
      <c r="H1639"/>
      <c r="I1639" s="1"/>
      <c r="J1639"/>
      <c r="K1639"/>
      <c r="L1639"/>
      <c r="M1639" s="2"/>
      <c r="N1639" s="3"/>
      <c r="O1639"/>
      <c r="P1639"/>
      <c r="Q1639"/>
      <c r="R1639"/>
      <c r="S1639"/>
      <c r="T1639"/>
      <c r="U1639" s="1"/>
      <c r="V1639"/>
      <c r="W1639" s="1"/>
      <c r="X1639"/>
      <c r="Y1639"/>
      <c r="Z1639" s="1"/>
      <c r="AA1639" s="1"/>
      <c r="AB1639" s="1"/>
      <c r="AC1639" s="1"/>
      <c r="AD1639"/>
    </row>
    <row r="1640" spans="1:30" x14ac:dyDescent="0.25">
      <c r="A1640" s="1"/>
      <c r="B1640" s="1"/>
      <c r="C1640" s="1"/>
      <c r="D1640"/>
      <c r="E1640" s="1"/>
      <c r="F1640" s="1"/>
      <c r="G1640"/>
      <c r="H1640"/>
      <c r="I1640" s="1"/>
      <c r="J1640"/>
      <c r="K1640"/>
      <c r="L1640"/>
      <c r="M1640" s="2"/>
      <c r="N1640" s="3"/>
      <c r="O1640"/>
      <c r="P1640"/>
      <c r="Q1640"/>
      <c r="R1640"/>
      <c r="S1640"/>
      <c r="T1640"/>
      <c r="U1640" s="1"/>
      <c r="V1640"/>
      <c r="W1640" s="1"/>
      <c r="X1640"/>
      <c r="Y1640"/>
      <c r="Z1640" s="1"/>
      <c r="AA1640" s="1"/>
      <c r="AB1640" s="1"/>
      <c r="AC1640" s="1"/>
      <c r="AD1640"/>
    </row>
    <row r="1641" spans="1:30" x14ac:dyDescent="0.25">
      <c r="A1641" s="1"/>
      <c r="B1641" s="1"/>
      <c r="C1641" s="1"/>
      <c r="D1641"/>
      <c r="E1641" s="1"/>
      <c r="F1641" s="1"/>
      <c r="G1641"/>
      <c r="H1641"/>
      <c r="I1641" s="1"/>
      <c r="J1641"/>
      <c r="K1641"/>
      <c r="L1641"/>
      <c r="M1641" s="2"/>
      <c r="N1641" s="3"/>
      <c r="O1641"/>
      <c r="P1641"/>
      <c r="Q1641"/>
      <c r="R1641"/>
      <c r="S1641"/>
      <c r="T1641"/>
      <c r="U1641" s="1"/>
      <c r="V1641"/>
      <c r="W1641" s="1"/>
      <c r="X1641"/>
      <c r="Y1641"/>
      <c r="Z1641" s="1"/>
      <c r="AA1641" s="1"/>
      <c r="AB1641" s="1"/>
      <c r="AC1641" s="1"/>
      <c r="AD1641"/>
    </row>
    <row r="1642" spans="1:30" x14ac:dyDescent="0.25">
      <c r="A1642" s="1"/>
      <c r="B1642" s="1"/>
      <c r="C1642" s="1"/>
      <c r="D1642"/>
      <c r="E1642" s="1"/>
      <c r="F1642" s="1"/>
      <c r="G1642"/>
      <c r="H1642"/>
      <c r="I1642" s="1"/>
      <c r="J1642"/>
      <c r="K1642"/>
      <c r="L1642"/>
      <c r="M1642" s="2"/>
      <c r="N1642" s="3"/>
      <c r="O1642"/>
      <c r="P1642"/>
      <c r="Q1642"/>
      <c r="R1642"/>
      <c r="S1642"/>
      <c r="T1642"/>
      <c r="U1642" s="1"/>
      <c r="V1642"/>
      <c r="W1642" s="1"/>
      <c r="X1642"/>
      <c r="Y1642"/>
      <c r="Z1642" s="1"/>
      <c r="AA1642" s="1"/>
      <c r="AB1642" s="1"/>
      <c r="AC1642" s="1"/>
      <c r="AD1642"/>
    </row>
    <row r="1643" spans="1:30" x14ac:dyDescent="0.25">
      <c r="A1643" s="1"/>
      <c r="B1643" s="1"/>
      <c r="C1643" s="1"/>
      <c r="D1643"/>
      <c r="E1643" s="1"/>
      <c r="F1643" s="1"/>
      <c r="G1643"/>
      <c r="H1643"/>
      <c r="I1643" s="1"/>
      <c r="J1643"/>
      <c r="K1643"/>
      <c r="L1643"/>
      <c r="M1643" s="2"/>
      <c r="N1643" s="3"/>
      <c r="O1643"/>
      <c r="P1643"/>
      <c r="Q1643"/>
      <c r="R1643"/>
      <c r="S1643"/>
      <c r="T1643"/>
      <c r="U1643" s="1"/>
      <c r="V1643"/>
      <c r="W1643" s="1"/>
      <c r="X1643"/>
      <c r="Y1643"/>
      <c r="Z1643" s="1"/>
      <c r="AA1643" s="1"/>
      <c r="AB1643" s="1"/>
      <c r="AC1643" s="1"/>
      <c r="AD1643"/>
    </row>
    <row r="1644" spans="1:30" x14ac:dyDescent="0.25">
      <c r="A1644" s="1"/>
      <c r="B1644" s="1"/>
      <c r="C1644" s="1"/>
      <c r="D1644"/>
      <c r="E1644" s="1"/>
      <c r="F1644" s="1"/>
      <c r="G1644"/>
      <c r="H1644"/>
      <c r="I1644" s="1"/>
      <c r="J1644"/>
      <c r="K1644"/>
      <c r="L1644"/>
      <c r="M1644" s="2"/>
      <c r="N1644" s="3"/>
      <c r="O1644"/>
      <c r="P1644"/>
      <c r="Q1644"/>
      <c r="R1644"/>
      <c r="S1644"/>
      <c r="T1644"/>
      <c r="U1644" s="1"/>
      <c r="V1644"/>
      <c r="W1644" s="1"/>
      <c r="X1644"/>
      <c r="Y1644"/>
      <c r="Z1644" s="1"/>
      <c r="AA1644" s="1"/>
      <c r="AB1644" s="1"/>
      <c r="AC1644" s="1"/>
      <c r="AD1644"/>
    </row>
    <row r="1645" spans="1:30" x14ac:dyDescent="0.25">
      <c r="A1645" s="1"/>
      <c r="B1645" s="1"/>
      <c r="C1645" s="1"/>
      <c r="D1645"/>
      <c r="E1645" s="1"/>
      <c r="F1645" s="1"/>
      <c r="G1645"/>
      <c r="H1645"/>
      <c r="I1645" s="1"/>
      <c r="J1645"/>
      <c r="K1645"/>
      <c r="L1645"/>
      <c r="M1645" s="2"/>
      <c r="N1645" s="3"/>
      <c r="O1645"/>
      <c r="P1645"/>
      <c r="Q1645"/>
      <c r="R1645"/>
      <c r="S1645"/>
      <c r="T1645"/>
      <c r="U1645" s="1"/>
      <c r="V1645"/>
      <c r="W1645" s="1"/>
      <c r="X1645"/>
      <c r="Y1645"/>
      <c r="Z1645" s="1"/>
      <c r="AA1645" s="1"/>
      <c r="AB1645" s="1"/>
      <c r="AC1645" s="1"/>
      <c r="AD1645"/>
    </row>
    <row r="1646" spans="1:30" x14ac:dyDescent="0.25">
      <c r="A1646" s="1"/>
      <c r="B1646" s="1"/>
      <c r="C1646" s="1"/>
      <c r="D1646"/>
      <c r="E1646" s="1"/>
      <c r="F1646" s="1"/>
      <c r="G1646"/>
      <c r="H1646"/>
      <c r="I1646" s="1"/>
      <c r="J1646"/>
      <c r="K1646"/>
      <c r="L1646"/>
      <c r="M1646" s="2"/>
      <c r="N1646" s="3"/>
      <c r="O1646"/>
      <c r="P1646"/>
      <c r="Q1646"/>
      <c r="R1646"/>
      <c r="S1646"/>
      <c r="T1646"/>
      <c r="U1646" s="1"/>
      <c r="V1646"/>
      <c r="W1646" s="1"/>
      <c r="X1646"/>
      <c r="Y1646"/>
      <c r="Z1646" s="1"/>
      <c r="AA1646" s="1"/>
      <c r="AB1646" s="1"/>
      <c r="AC1646" s="1"/>
      <c r="AD1646"/>
    </row>
    <row r="1647" spans="1:30" x14ac:dyDescent="0.25">
      <c r="A1647" s="1"/>
      <c r="B1647" s="1"/>
      <c r="C1647" s="1"/>
      <c r="D1647"/>
      <c r="E1647" s="1"/>
      <c r="F1647" s="1"/>
      <c r="G1647"/>
      <c r="H1647"/>
      <c r="I1647" s="1"/>
      <c r="J1647"/>
      <c r="K1647"/>
      <c r="L1647"/>
      <c r="M1647" s="2"/>
      <c r="N1647" s="3"/>
      <c r="O1647"/>
      <c r="P1647"/>
      <c r="Q1647"/>
      <c r="R1647"/>
      <c r="S1647"/>
      <c r="T1647"/>
      <c r="U1647" s="1"/>
      <c r="V1647"/>
      <c r="W1647" s="1"/>
      <c r="X1647"/>
      <c r="Y1647"/>
      <c r="Z1647" s="1"/>
      <c r="AA1647" s="1"/>
      <c r="AB1647" s="1"/>
      <c r="AC1647" s="1"/>
      <c r="AD1647"/>
    </row>
    <row r="1648" spans="1:30" x14ac:dyDescent="0.25">
      <c r="A1648" s="1"/>
      <c r="B1648" s="1"/>
      <c r="C1648" s="1"/>
      <c r="D1648"/>
      <c r="E1648" s="1"/>
      <c r="F1648" s="1"/>
      <c r="G1648"/>
      <c r="H1648"/>
      <c r="I1648" s="1"/>
      <c r="J1648"/>
      <c r="K1648"/>
      <c r="L1648"/>
      <c r="M1648" s="2"/>
      <c r="N1648" s="3"/>
      <c r="O1648"/>
      <c r="P1648"/>
      <c r="Q1648"/>
      <c r="R1648"/>
      <c r="S1648"/>
      <c r="T1648"/>
      <c r="U1648" s="1"/>
      <c r="V1648"/>
      <c r="W1648" s="1"/>
      <c r="X1648"/>
      <c r="Y1648"/>
      <c r="Z1648" s="1"/>
      <c r="AA1648" s="1"/>
      <c r="AB1648" s="1"/>
      <c r="AC1648" s="1"/>
      <c r="AD1648"/>
    </row>
    <row r="1649" spans="1:30" x14ac:dyDescent="0.25">
      <c r="A1649" s="1"/>
      <c r="B1649" s="1"/>
      <c r="C1649" s="1"/>
      <c r="D1649"/>
      <c r="E1649" s="1"/>
      <c r="F1649" s="1"/>
      <c r="G1649"/>
      <c r="H1649"/>
      <c r="I1649" s="1"/>
      <c r="J1649"/>
      <c r="K1649"/>
      <c r="L1649"/>
      <c r="M1649" s="2"/>
      <c r="N1649" s="3"/>
      <c r="O1649"/>
      <c r="P1649"/>
      <c r="Q1649"/>
      <c r="R1649"/>
      <c r="S1649"/>
      <c r="T1649"/>
      <c r="U1649" s="1"/>
      <c r="V1649"/>
      <c r="W1649" s="1"/>
      <c r="X1649"/>
      <c r="Y1649"/>
      <c r="Z1649" s="1"/>
      <c r="AA1649" s="1"/>
      <c r="AB1649" s="1"/>
      <c r="AC1649" s="1"/>
      <c r="AD1649"/>
    </row>
    <row r="1650" spans="1:30" x14ac:dyDescent="0.25">
      <c r="A1650" s="1"/>
      <c r="B1650" s="1"/>
      <c r="C1650" s="1"/>
      <c r="D1650"/>
      <c r="E1650" s="1"/>
      <c r="F1650" s="1"/>
      <c r="G1650"/>
      <c r="H1650"/>
      <c r="I1650" s="1"/>
      <c r="J1650"/>
      <c r="K1650"/>
      <c r="L1650"/>
      <c r="M1650" s="2"/>
      <c r="N1650" s="3"/>
      <c r="O1650"/>
      <c r="P1650"/>
      <c r="Q1650"/>
      <c r="R1650"/>
      <c r="S1650"/>
      <c r="T1650"/>
      <c r="U1650" s="1"/>
      <c r="V1650"/>
      <c r="W1650" s="1"/>
      <c r="X1650"/>
      <c r="Y1650"/>
      <c r="Z1650" s="1"/>
      <c r="AA1650" s="1"/>
      <c r="AB1650" s="1"/>
      <c r="AC1650" s="1"/>
      <c r="AD1650"/>
    </row>
    <row r="1651" spans="1:30" x14ac:dyDescent="0.25">
      <c r="A1651" s="1"/>
      <c r="B1651" s="1"/>
      <c r="C1651" s="1"/>
      <c r="D1651"/>
      <c r="E1651" s="1"/>
      <c r="F1651" s="1"/>
      <c r="G1651"/>
      <c r="H1651"/>
      <c r="I1651" s="1"/>
      <c r="J1651"/>
      <c r="K1651"/>
      <c r="L1651"/>
      <c r="M1651" s="2"/>
      <c r="N1651" s="3"/>
      <c r="O1651"/>
      <c r="P1651"/>
      <c r="Q1651"/>
      <c r="R1651"/>
      <c r="S1651"/>
      <c r="T1651"/>
      <c r="U1651" s="1"/>
      <c r="V1651"/>
      <c r="W1651" s="1"/>
      <c r="X1651"/>
      <c r="Y1651"/>
      <c r="Z1651" s="1"/>
      <c r="AA1651" s="1"/>
      <c r="AB1651" s="1"/>
      <c r="AC1651" s="1"/>
      <c r="AD1651"/>
    </row>
    <row r="1652" spans="1:30" x14ac:dyDescent="0.25">
      <c r="A1652" s="1"/>
      <c r="B1652" s="1"/>
      <c r="C1652" s="1"/>
      <c r="D1652"/>
      <c r="E1652" s="1"/>
      <c r="F1652" s="1"/>
      <c r="G1652"/>
      <c r="H1652"/>
      <c r="I1652" s="1"/>
      <c r="J1652"/>
      <c r="K1652"/>
      <c r="L1652"/>
      <c r="M1652" s="2"/>
      <c r="N1652" s="3"/>
      <c r="O1652"/>
      <c r="P1652"/>
      <c r="Q1652"/>
      <c r="R1652"/>
      <c r="S1652"/>
      <c r="T1652"/>
      <c r="U1652" s="1"/>
      <c r="V1652"/>
      <c r="W1652" s="1"/>
      <c r="X1652"/>
      <c r="Y1652"/>
      <c r="Z1652" s="1"/>
      <c r="AA1652" s="1"/>
      <c r="AB1652" s="1"/>
      <c r="AC1652" s="1"/>
      <c r="AD1652"/>
    </row>
    <row r="1653" spans="1:30" x14ac:dyDescent="0.25">
      <c r="A1653" s="1"/>
      <c r="B1653" s="1"/>
      <c r="C1653" s="1"/>
      <c r="D1653"/>
      <c r="E1653" s="1"/>
      <c r="F1653" s="1"/>
      <c r="G1653"/>
      <c r="H1653"/>
      <c r="I1653" s="1"/>
      <c r="J1653"/>
      <c r="K1653"/>
      <c r="L1653"/>
      <c r="M1653" s="2"/>
      <c r="N1653" s="3"/>
      <c r="O1653"/>
      <c r="P1653"/>
      <c r="Q1653"/>
      <c r="R1653"/>
      <c r="S1653"/>
      <c r="T1653"/>
      <c r="U1653" s="1"/>
      <c r="V1653"/>
      <c r="W1653" s="1"/>
      <c r="X1653"/>
      <c r="Y1653"/>
      <c r="Z1653" s="1"/>
      <c r="AA1653" s="1"/>
      <c r="AB1653" s="1"/>
      <c r="AC1653" s="1"/>
      <c r="AD1653"/>
    </row>
    <row r="1654" spans="1:30" x14ac:dyDescent="0.25">
      <c r="A1654" s="1"/>
      <c r="B1654" s="1"/>
      <c r="C1654" s="1"/>
      <c r="D1654"/>
      <c r="E1654" s="1"/>
      <c r="F1654" s="1"/>
      <c r="G1654"/>
      <c r="H1654"/>
      <c r="I1654" s="1"/>
      <c r="J1654"/>
      <c r="K1654"/>
      <c r="L1654"/>
      <c r="M1654" s="2"/>
      <c r="N1654" s="3"/>
      <c r="O1654"/>
      <c r="P1654"/>
      <c r="Q1654"/>
      <c r="R1654"/>
      <c r="S1654"/>
      <c r="T1654"/>
      <c r="U1654" s="1"/>
      <c r="V1654"/>
      <c r="W1654" s="1"/>
      <c r="X1654"/>
      <c r="Y1654"/>
      <c r="Z1654" s="1"/>
      <c r="AA1654" s="1"/>
      <c r="AB1654" s="1"/>
      <c r="AC1654" s="1"/>
      <c r="AD1654"/>
    </row>
    <row r="1655" spans="1:30" x14ac:dyDescent="0.25">
      <c r="A1655" s="1"/>
      <c r="B1655" s="1"/>
      <c r="C1655" s="1"/>
      <c r="D1655"/>
      <c r="E1655" s="1"/>
      <c r="F1655" s="1"/>
      <c r="G1655"/>
      <c r="H1655"/>
      <c r="I1655" s="1"/>
      <c r="J1655"/>
      <c r="K1655"/>
      <c r="L1655"/>
      <c r="M1655" s="2"/>
      <c r="N1655" s="3"/>
      <c r="O1655"/>
      <c r="P1655"/>
      <c r="Q1655"/>
      <c r="R1655"/>
      <c r="S1655"/>
      <c r="T1655"/>
      <c r="U1655" s="1"/>
      <c r="V1655"/>
      <c r="W1655" s="1"/>
      <c r="X1655"/>
      <c r="Y1655"/>
      <c r="Z1655" s="1"/>
      <c r="AA1655" s="1"/>
      <c r="AB1655" s="1"/>
      <c r="AC1655" s="1"/>
      <c r="AD1655"/>
    </row>
    <row r="1656" spans="1:30" x14ac:dyDescent="0.25">
      <c r="A1656" s="1"/>
      <c r="B1656" s="1"/>
      <c r="C1656" s="1"/>
      <c r="D1656"/>
      <c r="E1656" s="1"/>
      <c r="F1656" s="1"/>
      <c r="G1656"/>
      <c r="H1656"/>
      <c r="I1656" s="1"/>
      <c r="J1656"/>
      <c r="K1656"/>
      <c r="L1656"/>
      <c r="M1656" s="2"/>
      <c r="N1656" s="3"/>
      <c r="O1656"/>
      <c r="P1656"/>
      <c r="Q1656"/>
      <c r="R1656"/>
      <c r="S1656"/>
      <c r="T1656"/>
      <c r="U1656" s="1"/>
      <c r="V1656"/>
      <c r="W1656" s="1"/>
      <c r="X1656"/>
      <c r="Y1656"/>
      <c r="Z1656" s="1"/>
      <c r="AA1656" s="1"/>
      <c r="AB1656" s="1"/>
      <c r="AC1656" s="1"/>
      <c r="AD1656"/>
    </row>
    <row r="1657" spans="1:30" x14ac:dyDescent="0.25">
      <c r="A1657" s="1"/>
      <c r="B1657" s="1"/>
      <c r="C1657" s="1"/>
      <c r="D1657"/>
      <c r="E1657" s="1"/>
      <c r="F1657" s="1"/>
      <c r="G1657"/>
      <c r="H1657"/>
      <c r="I1657" s="1"/>
      <c r="J1657"/>
      <c r="K1657"/>
      <c r="L1657"/>
      <c r="M1657" s="2"/>
      <c r="N1657" s="3"/>
      <c r="O1657"/>
      <c r="P1657"/>
      <c r="Q1657"/>
      <c r="R1657"/>
      <c r="S1657"/>
      <c r="T1657"/>
      <c r="U1657" s="1"/>
      <c r="V1657"/>
      <c r="W1657" s="1"/>
      <c r="X1657"/>
      <c r="Y1657"/>
      <c r="Z1657" s="1"/>
      <c r="AA1657" s="1"/>
      <c r="AB1657" s="1"/>
      <c r="AC1657" s="1"/>
      <c r="AD1657"/>
    </row>
    <row r="1658" spans="1:30" x14ac:dyDescent="0.25">
      <c r="A1658" s="1"/>
      <c r="B1658" s="1"/>
      <c r="C1658" s="1"/>
      <c r="D1658"/>
      <c r="E1658" s="1"/>
      <c r="F1658" s="1"/>
      <c r="G1658"/>
      <c r="H1658"/>
      <c r="I1658" s="1"/>
      <c r="J1658"/>
      <c r="K1658"/>
      <c r="L1658"/>
      <c r="M1658" s="2"/>
      <c r="N1658" s="3"/>
      <c r="O1658"/>
      <c r="P1658"/>
      <c r="Q1658"/>
      <c r="R1658"/>
      <c r="S1658"/>
      <c r="T1658"/>
      <c r="U1658" s="1"/>
      <c r="V1658"/>
      <c r="W1658" s="1"/>
      <c r="X1658"/>
      <c r="Y1658"/>
      <c r="Z1658" s="1"/>
      <c r="AA1658" s="1"/>
      <c r="AB1658" s="1"/>
      <c r="AC1658" s="1"/>
      <c r="AD1658"/>
    </row>
    <row r="1659" spans="1:30" x14ac:dyDescent="0.25">
      <c r="A1659" s="1"/>
      <c r="B1659" s="1"/>
      <c r="C1659" s="1"/>
      <c r="D1659"/>
      <c r="E1659" s="1"/>
      <c r="F1659" s="1"/>
      <c r="G1659"/>
      <c r="H1659"/>
      <c r="I1659" s="1"/>
      <c r="J1659"/>
      <c r="K1659"/>
      <c r="L1659"/>
      <c r="M1659" s="2"/>
      <c r="N1659" s="3"/>
      <c r="O1659"/>
      <c r="P1659"/>
      <c r="Q1659"/>
      <c r="R1659"/>
      <c r="S1659"/>
      <c r="T1659"/>
      <c r="U1659" s="1"/>
      <c r="V1659"/>
      <c r="W1659" s="1"/>
      <c r="X1659"/>
      <c r="Y1659"/>
      <c r="Z1659" s="1"/>
      <c r="AA1659" s="1"/>
      <c r="AB1659" s="1"/>
      <c r="AC1659" s="1"/>
      <c r="AD1659"/>
    </row>
    <row r="1660" spans="1:30" x14ac:dyDescent="0.25">
      <c r="A1660" s="1"/>
      <c r="B1660" s="1"/>
      <c r="C1660" s="1"/>
      <c r="D1660"/>
      <c r="E1660" s="1"/>
      <c r="F1660" s="1"/>
      <c r="G1660"/>
      <c r="H1660"/>
      <c r="I1660" s="1"/>
      <c r="J1660"/>
      <c r="K1660"/>
      <c r="L1660"/>
      <c r="M1660" s="2"/>
      <c r="N1660" s="3"/>
      <c r="O1660"/>
      <c r="P1660"/>
      <c r="Q1660"/>
      <c r="R1660"/>
      <c r="S1660"/>
      <c r="T1660"/>
      <c r="U1660" s="1"/>
      <c r="V1660"/>
      <c r="W1660" s="1"/>
      <c r="X1660"/>
      <c r="Y1660"/>
      <c r="Z1660" s="1"/>
      <c r="AA1660" s="1"/>
      <c r="AB1660" s="1"/>
      <c r="AC1660" s="1"/>
      <c r="AD1660"/>
    </row>
    <row r="1661" spans="1:30" x14ac:dyDescent="0.25">
      <c r="A1661" s="1"/>
      <c r="B1661" s="1"/>
      <c r="C1661" s="1"/>
      <c r="D1661"/>
      <c r="E1661" s="1"/>
      <c r="F1661" s="1"/>
      <c r="G1661"/>
      <c r="H1661"/>
      <c r="I1661" s="1"/>
      <c r="J1661"/>
      <c r="K1661"/>
      <c r="L1661"/>
      <c r="M1661" s="2"/>
      <c r="N1661" s="3"/>
      <c r="O1661"/>
      <c r="P1661"/>
      <c r="Q1661"/>
      <c r="R1661"/>
      <c r="S1661"/>
      <c r="T1661"/>
      <c r="U1661" s="1"/>
      <c r="V1661"/>
      <c r="W1661" s="1"/>
      <c r="X1661"/>
      <c r="Y1661"/>
      <c r="Z1661" s="1"/>
      <c r="AA1661" s="1"/>
      <c r="AB1661" s="1"/>
      <c r="AC1661" s="1"/>
      <c r="AD1661"/>
    </row>
    <row r="1662" spans="1:30" x14ac:dyDescent="0.25">
      <c r="A1662" s="1"/>
      <c r="B1662" s="1"/>
      <c r="C1662" s="1"/>
      <c r="D1662"/>
      <c r="E1662" s="1"/>
      <c r="F1662" s="1"/>
      <c r="G1662"/>
      <c r="H1662"/>
      <c r="I1662" s="1"/>
      <c r="J1662"/>
      <c r="K1662"/>
      <c r="L1662"/>
      <c r="M1662" s="2"/>
      <c r="N1662" s="3"/>
      <c r="O1662"/>
      <c r="P1662"/>
      <c r="Q1662"/>
      <c r="R1662"/>
      <c r="S1662"/>
      <c r="T1662"/>
      <c r="U1662" s="1"/>
      <c r="V1662"/>
      <c r="W1662" s="1"/>
      <c r="X1662"/>
      <c r="Y1662"/>
      <c r="Z1662" s="1"/>
      <c r="AA1662" s="1"/>
      <c r="AB1662" s="1"/>
      <c r="AC1662" s="1"/>
      <c r="AD1662"/>
    </row>
    <row r="1663" spans="1:30" x14ac:dyDescent="0.25">
      <c r="A1663" s="1"/>
      <c r="B1663" s="1"/>
      <c r="C1663" s="1"/>
      <c r="D1663"/>
      <c r="E1663" s="1"/>
      <c r="F1663" s="1"/>
      <c r="G1663"/>
      <c r="H1663"/>
      <c r="I1663" s="1"/>
      <c r="J1663"/>
      <c r="K1663"/>
      <c r="L1663"/>
      <c r="M1663" s="2"/>
      <c r="N1663" s="3"/>
      <c r="O1663"/>
      <c r="P1663"/>
      <c r="Q1663"/>
      <c r="R1663"/>
      <c r="S1663"/>
      <c r="T1663"/>
      <c r="U1663" s="1"/>
      <c r="V1663"/>
      <c r="W1663" s="1"/>
      <c r="X1663"/>
      <c r="Y1663"/>
      <c r="Z1663" s="1"/>
      <c r="AA1663" s="1"/>
      <c r="AB1663" s="1"/>
      <c r="AC1663" s="1"/>
      <c r="AD1663"/>
    </row>
    <row r="1664" spans="1:30" x14ac:dyDescent="0.25">
      <c r="A1664" s="1"/>
      <c r="B1664" s="1"/>
      <c r="C1664" s="1"/>
      <c r="D1664"/>
      <c r="E1664" s="1"/>
      <c r="F1664" s="1"/>
      <c r="G1664"/>
      <c r="H1664"/>
      <c r="I1664" s="1"/>
      <c r="J1664"/>
      <c r="K1664"/>
      <c r="L1664"/>
      <c r="M1664" s="2"/>
      <c r="N1664" s="3"/>
      <c r="O1664"/>
      <c r="P1664"/>
      <c r="Q1664"/>
      <c r="R1664"/>
      <c r="S1664"/>
      <c r="T1664"/>
      <c r="U1664" s="1"/>
      <c r="V1664"/>
      <c r="W1664" s="1"/>
      <c r="X1664"/>
      <c r="Y1664"/>
      <c r="Z1664" s="1"/>
      <c r="AA1664" s="1"/>
      <c r="AB1664" s="1"/>
      <c r="AC1664" s="1"/>
      <c r="AD1664"/>
    </row>
    <row r="1665" spans="1:30" x14ac:dyDescent="0.25">
      <c r="A1665" s="1"/>
      <c r="B1665" s="1"/>
      <c r="C1665" s="1"/>
      <c r="D1665"/>
      <c r="E1665" s="1"/>
      <c r="F1665" s="1"/>
      <c r="G1665"/>
      <c r="H1665"/>
      <c r="I1665" s="1"/>
      <c r="J1665"/>
      <c r="K1665"/>
      <c r="L1665"/>
      <c r="M1665" s="2"/>
      <c r="N1665" s="3"/>
      <c r="O1665"/>
      <c r="P1665"/>
      <c r="Q1665"/>
      <c r="R1665"/>
      <c r="S1665"/>
      <c r="T1665"/>
      <c r="U1665" s="1"/>
      <c r="V1665"/>
      <c r="W1665" s="1"/>
      <c r="X1665"/>
      <c r="Y1665"/>
      <c r="Z1665" s="1"/>
      <c r="AA1665" s="1"/>
      <c r="AB1665" s="1"/>
      <c r="AC1665" s="1"/>
      <c r="AD1665"/>
    </row>
    <row r="1666" spans="1:30" x14ac:dyDescent="0.25">
      <c r="A1666" s="1"/>
      <c r="B1666" s="1"/>
      <c r="C1666" s="1"/>
      <c r="D1666"/>
      <c r="E1666" s="1"/>
      <c r="F1666" s="1"/>
      <c r="G1666"/>
      <c r="H1666"/>
      <c r="I1666" s="1"/>
      <c r="J1666"/>
      <c r="K1666"/>
      <c r="L1666"/>
      <c r="M1666" s="2"/>
      <c r="N1666" s="3"/>
      <c r="O1666"/>
      <c r="P1666"/>
      <c r="Q1666"/>
      <c r="R1666"/>
      <c r="S1666"/>
      <c r="T1666"/>
      <c r="U1666" s="1"/>
      <c r="V1666"/>
      <c r="W1666" s="1"/>
      <c r="X1666"/>
      <c r="Y1666"/>
      <c r="Z1666" s="1"/>
      <c r="AA1666" s="1"/>
      <c r="AB1666" s="1"/>
      <c r="AC1666" s="1"/>
      <c r="AD1666"/>
    </row>
    <row r="1667" spans="1:30" x14ac:dyDescent="0.25">
      <c r="A1667" s="1"/>
      <c r="B1667" s="1"/>
      <c r="C1667" s="1"/>
      <c r="D1667"/>
      <c r="E1667" s="1"/>
      <c r="F1667" s="1"/>
      <c r="G1667"/>
      <c r="H1667"/>
      <c r="I1667" s="1"/>
      <c r="J1667"/>
      <c r="K1667"/>
      <c r="L1667"/>
      <c r="M1667" s="2"/>
      <c r="N1667" s="3"/>
      <c r="O1667"/>
      <c r="P1667"/>
      <c r="Q1667"/>
      <c r="R1667"/>
      <c r="S1667"/>
      <c r="T1667"/>
      <c r="U1667" s="1"/>
      <c r="V1667"/>
      <c r="W1667" s="1"/>
      <c r="X1667"/>
      <c r="Y1667"/>
      <c r="Z1667" s="1"/>
      <c r="AA1667" s="1"/>
      <c r="AB1667" s="1"/>
      <c r="AC1667" s="1"/>
      <c r="AD1667"/>
    </row>
    <row r="1668" spans="1:30" x14ac:dyDescent="0.25">
      <c r="A1668" s="1"/>
      <c r="B1668" s="1"/>
      <c r="C1668" s="1"/>
      <c r="D1668"/>
      <c r="E1668" s="1"/>
      <c r="F1668" s="1"/>
      <c r="G1668"/>
      <c r="H1668"/>
      <c r="I1668" s="1"/>
      <c r="J1668"/>
      <c r="K1668"/>
      <c r="L1668"/>
      <c r="M1668" s="2"/>
      <c r="N1668" s="3"/>
      <c r="O1668"/>
      <c r="P1668"/>
      <c r="Q1668"/>
      <c r="R1668"/>
      <c r="S1668"/>
      <c r="T1668"/>
      <c r="U1668" s="1"/>
      <c r="V1668"/>
      <c r="W1668" s="1"/>
      <c r="X1668"/>
      <c r="Y1668"/>
      <c r="Z1668" s="1"/>
      <c r="AA1668" s="1"/>
      <c r="AB1668" s="1"/>
      <c r="AC1668" s="1"/>
      <c r="AD1668"/>
    </row>
    <row r="1669" spans="1:30" x14ac:dyDescent="0.25">
      <c r="A1669" s="1"/>
      <c r="B1669" s="1"/>
      <c r="C1669" s="1"/>
      <c r="D1669"/>
      <c r="E1669" s="1"/>
      <c r="F1669" s="1"/>
      <c r="G1669"/>
      <c r="H1669"/>
      <c r="I1669" s="1"/>
      <c r="J1669"/>
      <c r="K1669"/>
      <c r="L1669"/>
      <c r="M1669" s="2"/>
      <c r="N1669" s="3"/>
      <c r="O1669"/>
      <c r="P1669"/>
      <c r="Q1669"/>
      <c r="R1669"/>
      <c r="S1669"/>
      <c r="T1669"/>
      <c r="U1669" s="1"/>
      <c r="V1669"/>
      <c r="W1669" s="1"/>
      <c r="X1669"/>
      <c r="Y1669"/>
      <c r="Z1669" s="1"/>
      <c r="AA1669" s="1"/>
      <c r="AB1669" s="1"/>
      <c r="AC1669" s="1"/>
      <c r="AD1669"/>
    </row>
    <row r="1670" spans="1:30" x14ac:dyDescent="0.25">
      <c r="A1670" s="1"/>
      <c r="B1670" s="1"/>
      <c r="C1670" s="1"/>
      <c r="D1670"/>
      <c r="E1670" s="1"/>
      <c r="F1670" s="1"/>
      <c r="G1670"/>
      <c r="H1670"/>
      <c r="I1670" s="1"/>
      <c r="J1670"/>
      <c r="K1670"/>
      <c r="L1670"/>
      <c r="M1670" s="2"/>
      <c r="N1670" s="3"/>
      <c r="O1670"/>
      <c r="P1670"/>
      <c r="Q1670"/>
      <c r="R1670"/>
      <c r="S1670"/>
      <c r="T1670"/>
      <c r="U1670" s="1"/>
      <c r="V1670"/>
      <c r="W1670" s="1"/>
      <c r="X1670"/>
      <c r="Y1670"/>
      <c r="Z1670" s="1"/>
      <c r="AA1670" s="1"/>
      <c r="AB1670" s="1"/>
      <c r="AC1670" s="1"/>
      <c r="AD1670"/>
    </row>
    <row r="1671" spans="1:30" x14ac:dyDescent="0.25">
      <c r="A1671" s="1"/>
      <c r="B1671" s="1"/>
      <c r="C1671" s="1"/>
      <c r="D1671"/>
      <c r="E1671" s="1"/>
      <c r="F1671" s="1"/>
      <c r="G1671"/>
      <c r="H1671"/>
      <c r="I1671" s="1"/>
      <c r="J1671"/>
      <c r="K1671"/>
      <c r="L1671"/>
      <c r="M1671" s="2"/>
      <c r="N1671" s="3"/>
      <c r="O1671"/>
      <c r="P1671"/>
      <c r="Q1671"/>
      <c r="R1671"/>
      <c r="S1671"/>
      <c r="T1671"/>
      <c r="U1671" s="1"/>
      <c r="V1671"/>
      <c r="W1671" s="1"/>
      <c r="X1671"/>
      <c r="Y1671"/>
      <c r="Z1671" s="1"/>
      <c r="AA1671" s="1"/>
      <c r="AB1671" s="1"/>
      <c r="AC1671" s="1"/>
      <c r="AD1671"/>
    </row>
    <row r="1672" spans="1:30" x14ac:dyDescent="0.25">
      <c r="A1672" s="1"/>
      <c r="B1672" s="1"/>
      <c r="C1672" s="1"/>
      <c r="D1672"/>
      <c r="E1672" s="1"/>
      <c r="F1672" s="1"/>
      <c r="G1672"/>
      <c r="H1672"/>
      <c r="I1672" s="1"/>
      <c r="J1672"/>
      <c r="K1672"/>
      <c r="L1672"/>
      <c r="M1672" s="2"/>
      <c r="N1672" s="3"/>
      <c r="O1672"/>
      <c r="P1672"/>
      <c r="Q1672"/>
      <c r="R1672"/>
      <c r="S1672"/>
      <c r="T1672"/>
      <c r="U1672" s="1"/>
      <c r="V1672"/>
      <c r="W1672" s="1"/>
      <c r="X1672"/>
      <c r="Y1672"/>
      <c r="Z1672" s="1"/>
      <c r="AA1672" s="1"/>
      <c r="AB1672" s="1"/>
      <c r="AC1672" s="1"/>
      <c r="AD1672"/>
    </row>
    <row r="1673" spans="1:30" x14ac:dyDescent="0.25">
      <c r="A1673" s="1"/>
      <c r="B1673" s="1"/>
      <c r="C1673" s="1"/>
      <c r="D1673"/>
      <c r="E1673" s="1"/>
      <c r="F1673" s="1"/>
      <c r="G1673"/>
      <c r="H1673"/>
      <c r="I1673" s="1"/>
      <c r="J1673"/>
      <c r="K1673"/>
      <c r="L1673"/>
      <c r="M1673" s="2"/>
      <c r="N1673" s="3"/>
      <c r="O1673"/>
      <c r="P1673"/>
      <c r="Q1673"/>
      <c r="R1673"/>
      <c r="S1673"/>
      <c r="T1673"/>
      <c r="U1673" s="1"/>
      <c r="V1673"/>
      <c r="W1673" s="1"/>
      <c r="X1673"/>
      <c r="Y1673"/>
      <c r="Z1673" s="1"/>
      <c r="AA1673" s="1"/>
      <c r="AB1673" s="1"/>
      <c r="AC1673" s="1"/>
      <c r="AD1673"/>
    </row>
    <row r="1674" spans="1:30" x14ac:dyDescent="0.25">
      <c r="A1674" s="1"/>
      <c r="B1674" s="1"/>
      <c r="C1674" s="1"/>
      <c r="D1674"/>
      <c r="E1674" s="1"/>
      <c r="F1674" s="1"/>
      <c r="G1674"/>
      <c r="H1674"/>
      <c r="I1674" s="1"/>
      <c r="J1674"/>
      <c r="K1674"/>
      <c r="L1674"/>
      <c r="M1674" s="2"/>
      <c r="N1674" s="3"/>
      <c r="O1674"/>
      <c r="P1674"/>
      <c r="Q1674"/>
      <c r="R1674"/>
      <c r="S1674"/>
      <c r="T1674"/>
      <c r="U1674" s="1"/>
      <c r="V1674"/>
      <c r="W1674" s="1"/>
      <c r="X1674"/>
      <c r="Y1674"/>
      <c r="Z1674" s="1"/>
      <c r="AA1674" s="1"/>
      <c r="AB1674" s="1"/>
      <c r="AC1674" s="1"/>
      <c r="AD1674"/>
    </row>
    <row r="1675" spans="1:30" x14ac:dyDescent="0.25">
      <c r="A1675" s="1"/>
      <c r="B1675" s="1"/>
      <c r="C1675" s="1"/>
      <c r="D1675"/>
      <c r="E1675" s="1"/>
      <c r="F1675" s="1"/>
      <c r="G1675"/>
      <c r="H1675"/>
      <c r="I1675" s="1"/>
      <c r="J1675"/>
      <c r="K1675"/>
      <c r="L1675"/>
      <c r="M1675" s="2"/>
      <c r="N1675" s="3"/>
      <c r="O1675"/>
      <c r="P1675"/>
      <c r="Q1675"/>
      <c r="R1675"/>
      <c r="S1675"/>
      <c r="T1675"/>
      <c r="U1675" s="1"/>
      <c r="V1675"/>
      <c r="W1675" s="1"/>
      <c r="X1675"/>
      <c r="Y1675"/>
      <c r="Z1675" s="1"/>
      <c r="AA1675" s="1"/>
      <c r="AB1675" s="1"/>
      <c r="AC1675" s="1"/>
      <c r="AD1675"/>
    </row>
    <row r="1676" spans="1:30" x14ac:dyDescent="0.25">
      <c r="A1676" s="1"/>
      <c r="B1676" s="1"/>
      <c r="C1676" s="1"/>
      <c r="D1676"/>
      <c r="E1676" s="1"/>
      <c r="F1676" s="1"/>
      <c r="G1676"/>
      <c r="H1676"/>
      <c r="I1676" s="1"/>
      <c r="J1676"/>
      <c r="K1676"/>
      <c r="L1676"/>
      <c r="M1676" s="2"/>
      <c r="N1676" s="3"/>
      <c r="O1676"/>
      <c r="P1676"/>
      <c r="Q1676"/>
      <c r="R1676"/>
      <c r="S1676"/>
      <c r="T1676"/>
      <c r="U1676" s="1"/>
      <c r="V1676"/>
      <c r="W1676" s="1"/>
      <c r="X1676"/>
      <c r="Y1676"/>
      <c r="Z1676" s="1"/>
      <c r="AA1676" s="1"/>
      <c r="AB1676" s="1"/>
      <c r="AC1676" s="1"/>
      <c r="AD1676"/>
    </row>
    <row r="1677" spans="1:30" x14ac:dyDescent="0.25">
      <c r="A1677" s="1"/>
      <c r="B1677" s="1"/>
      <c r="C1677" s="1"/>
      <c r="D1677"/>
      <c r="E1677" s="1"/>
      <c r="F1677" s="1"/>
      <c r="G1677"/>
      <c r="H1677"/>
      <c r="I1677" s="1"/>
      <c r="J1677"/>
      <c r="K1677"/>
      <c r="L1677"/>
      <c r="M1677" s="2"/>
      <c r="N1677" s="3"/>
      <c r="O1677"/>
      <c r="P1677"/>
      <c r="Q1677"/>
      <c r="R1677"/>
      <c r="S1677"/>
      <c r="T1677"/>
      <c r="U1677" s="1"/>
      <c r="V1677"/>
      <c r="W1677" s="1"/>
      <c r="X1677"/>
      <c r="Y1677"/>
      <c r="Z1677" s="1"/>
      <c r="AA1677" s="1"/>
      <c r="AB1677" s="1"/>
      <c r="AC1677" s="1"/>
      <c r="AD1677"/>
    </row>
    <row r="1678" spans="1:30" x14ac:dyDescent="0.25">
      <c r="A1678" s="1"/>
      <c r="B1678" s="1"/>
      <c r="C1678" s="1"/>
      <c r="D1678"/>
      <c r="E1678" s="1"/>
      <c r="F1678" s="1"/>
      <c r="G1678"/>
      <c r="H1678"/>
      <c r="I1678" s="1"/>
      <c r="J1678"/>
      <c r="K1678"/>
      <c r="L1678"/>
      <c r="M1678" s="2"/>
      <c r="N1678" s="3"/>
      <c r="O1678"/>
      <c r="P1678"/>
      <c r="Q1678"/>
      <c r="R1678"/>
      <c r="S1678"/>
      <c r="T1678"/>
      <c r="U1678" s="1"/>
      <c r="V1678"/>
      <c r="W1678" s="1"/>
      <c r="X1678"/>
      <c r="Y1678"/>
      <c r="Z1678" s="1"/>
      <c r="AA1678" s="1"/>
      <c r="AB1678" s="1"/>
      <c r="AC1678" s="1"/>
      <c r="AD1678"/>
    </row>
    <row r="1679" spans="1:30" x14ac:dyDescent="0.25">
      <c r="A1679" s="1"/>
      <c r="B1679" s="1"/>
      <c r="C1679" s="1"/>
      <c r="D1679"/>
      <c r="E1679" s="1"/>
      <c r="F1679" s="1"/>
      <c r="G1679"/>
      <c r="H1679"/>
      <c r="I1679" s="1"/>
      <c r="J1679"/>
      <c r="K1679"/>
      <c r="L1679"/>
      <c r="M1679" s="2"/>
      <c r="N1679" s="3"/>
      <c r="O1679"/>
      <c r="P1679"/>
      <c r="Q1679"/>
      <c r="R1679"/>
      <c r="S1679"/>
      <c r="T1679"/>
      <c r="U1679" s="1"/>
      <c r="V1679"/>
      <c r="W1679" s="1"/>
      <c r="X1679"/>
      <c r="Y1679"/>
      <c r="Z1679" s="1"/>
      <c r="AA1679" s="1"/>
      <c r="AB1679" s="1"/>
      <c r="AC1679" s="1"/>
      <c r="AD1679"/>
    </row>
    <row r="1680" spans="1:30" x14ac:dyDescent="0.25">
      <c r="A1680" s="1"/>
      <c r="B1680" s="1"/>
      <c r="C1680" s="1"/>
      <c r="D1680"/>
      <c r="E1680" s="1"/>
      <c r="F1680" s="1"/>
      <c r="G1680"/>
      <c r="H1680"/>
      <c r="I1680" s="1"/>
      <c r="J1680"/>
      <c r="K1680"/>
      <c r="L1680"/>
      <c r="M1680" s="2"/>
      <c r="N1680" s="3"/>
      <c r="O1680"/>
      <c r="P1680"/>
      <c r="Q1680"/>
      <c r="R1680"/>
      <c r="S1680"/>
      <c r="T1680"/>
      <c r="U1680" s="1"/>
      <c r="V1680"/>
      <c r="W1680" s="1"/>
      <c r="X1680"/>
      <c r="Y1680"/>
      <c r="Z1680" s="1"/>
      <c r="AA1680" s="1"/>
      <c r="AB1680" s="1"/>
      <c r="AC1680" s="1"/>
      <c r="AD1680"/>
    </row>
    <row r="1681" spans="1:30" x14ac:dyDescent="0.25">
      <c r="A1681" s="1"/>
      <c r="B1681" s="1"/>
      <c r="C1681" s="1"/>
      <c r="D1681"/>
      <c r="E1681" s="1"/>
      <c r="F1681" s="1"/>
      <c r="G1681"/>
      <c r="H1681"/>
      <c r="I1681" s="1"/>
      <c r="J1681"/>
      <c r="K1681"/>
      <c r="L1681"/>
      <c r="M1681" s="2"/>
      <c r="N1681" s="3"/>
      <c r="O1681"/>
      <c r="P1681"/>
      <c r="Q1681"/>
      <c r="R1681"/>
      <c r="S1681"/>
      <c r="T1681"/>
      <c r="U1681" s="1"/>
      <c r="V1681"/>
      <c r="W1681" s="1"/>
      <c r="X1681"/>
      <c r="Y1681"/>
      <c r="Z1681" s="1"/>
      <c r="AA1681" s="1"/>
      <c r="AB1681" s="1"/>
      <c r="AC1681" s="1"/>
      <c r="AD1681"/>
    </row>
    <row r="1682" spans="1:30" x14ac:dyDescent="0.25">
      <c r="A1682" s="1"/>
      <c r="B1682" s="1"/>
      <c r="C1682" s="1"/>
      <c r="D1682"/>
      <c r="E1682" s="1"/>
      <c r="F1682" s="1"/>
      <c r="G1682"/>
      <c r="H1682"/>
      <c r="I1682" s="1"/>
      <c r="J1682"/>
      <c r="K1682"/>
      <c r="L1682"/>
      <c r="M1682" s="2"/>
      <c r="N1682" s="3"/>
      <c r="O1682"/>
      <c r="P1682"/>
      <c r="Q1682"/>
      <c r="R1682"/>
      <c r="S1682"/>
      <c r="T1682"/>
      <c r="U1682" s="1"/>
      <c r="V1682"/>
      <c r="W1682" s="1"/>
      <c r="X1682"/>
      <c r="Y1682"/>
      <c r="Z1682" s="1"/>
      <c r="AA1682" s="1"/>
      <c r="AB1682" s="1"/>
      <c r="AC1682" s="1"/>
      <c r="AD1682"/>
    </row>
    <row r="1683" spans="1:30" x14ac:dyDescent="0.25">
      <c r="A1683" s="1"/>
      <c r="B1683" s="1"/>
      <c r="C1683" s="1"/>
      <c r="D1683"/>
      <c r="E1683" s="1"/>
      <c r="F1683" s="1"/>
      <c r="G1683"/>
      <c r="H1683"/>
      <c r="I1683" s="1"/>
      <c r="J1683"/>
      <c r="K1683"/>
      <c r="L1683"/>
      <c r="M1683" s="2"/>
      <c r="N1683" s="3"/>
      <c r="O1683"/>
      <c r="P1683"/>
      <c r="Q1683"/>
      <c r="R1683"/>
      <c r="S1683"/>
      <c r="T1683"/>
      <c r="U1683" s="1"/>
      <c r="V1683"/>
      <c r="W1683" s="1"/>
      <c r="X1683"/>
      <c r="Y1683"/>
      <c r="Z1683" s="1"/>
      <c r="AA1683" s="1"/>
      <c r="AB1683" s="1"/>
      <c r="AC1683" s="1"/>
      <c r="AD1683"/>
    </row>
    <row r="1684" spans="1:30" x14ac:dyDescent="0.25">
      <c r="A1684" s="1"/>
      <c r="B1684" s="1"/>
      <c r="C1684" s="1"/>
      <c r="D1684"/>
      <c r="E1684" s="1"/>
      <c r="F1684" s="1"/>
      <c r="G1684"/>
      <c r="H1684"/>
      <c r="I1684" s="1"/>
      <c r="J1684"/>
      <c r="K1684"/>
      <c r="L1684"/>
      <c r="M1684" s="2"/>
      <c r="N1684" s="3"/>
      <c r="O1684"/>
      <c r="P1684"/>
      <c r="Q1684"/>
      <c r="R1684"/>
      <c r="S1684"/>
      <c r="T1684"/>
      <c r="U1684" s="1"/>
      <c r="V1684"/>
      <c r="W1684" s="1"/>
      <c r="X1684"/>
      <c r="Y1684"/>
      <c r="Z1684" s="1"/>
      <c r="AA1684" s="1"/>
      <c r="AB1684" s="1"/>
      <c r="AC1684" s="1"/>
      <c r="AD1684"/>
    </row>
    <row r="1685" spans="1:30" x14ac:dyDescent="0.25">
      <c r="A1685" s="1"/>
      <c r="B1685" s="1"/>
      <c r="C1685" s="1"/>
      <c r="D1685"/>
      <c r="E1685" s="1"/>
      <c r="F1685" s="1"/>
      <c r="G1685"/>
      <c r="H1685"/>
      <c r="I1685" s="1"/>
      <c r="J1685"/>
      <c r="K1685"/>
      <c r="L1685"/>
      <c r="M1685" s="2"/>
      <c r="N1685" s="3"/>
      <c r="O1685"/>
      <c r="P1685"/>
      <c r="Q1685"/>
      <c r="R1685"/>
      <c r="S1685"/>
      <c r="T1685"/>
      <c r="U1685" s="1"/>
      <c r="V1685"/>
      <c r="W1685" s="1"/>
      <c r="X1685"/>
      <c r="Y1685"/>
      <c r="Z1685" s="1"/>
      <c r="AA1685" s="1"/>
      <c r="AB1685" s="1"/>
      <c r="AC1685" s="1"/>
      <c r="AD1685"/>
    </row>
    <row r="1686" spans="1:30" x14ac:dyDescent="0.25">
      <c r="A1686" s="1"/>
      <c r="B1686" s="1"/>
      <c r="C1686" s="1"/>
      <c r="D1686"/>
      <c r="E1686" s="1"/>
      <c r="F1686" s="1"/>
      <c r="G1686"/>
      <c r="H1686"/>
      <c r="I1686" s="1"/>
      <c r="J1686"/>
      <c r="K1686"/>
      <c r="L1686"/>
      <c r="M1686" s="2"/>
      <c r="N1686" s="3"/>
      <c r="O1686"/>
      <c r="P1686"/>
      <c r="Q1686"/>
      <c r="R1686"/>
      <c r="S1686"/>
      <c r="T1686"/>
      <c r="U1686" s="1"/>
      <c r="V1686"/>
      <c r="W1686" s="1"/>
      <c r="X1686"/>
      <c r="Y1686"/>
      <c r="Z1686" s="1"/>
      <c r="AA1686" s="1"/>
      <c r="AB1686" s="1"/>
      <c r="AC1686" s="1"/>
      <c r="AD1686"/>
    </row>
    <row r="1687" spans="1:30" x14ac:dyDescent="0.25">
      <c r="A1687" s="1"/>
      <c r="B1687" s="1"/>
      <c r="C1687" s="1"/>
      <c r="D1687"/>
      <c r="E1687" s="1"/>
      <c r="F1687" s="1"/>
      <c r="G1687"/>
      <c r="H1687"/>
      <c r="I1687" s="1"/>
      <c r="J1687"/>
      <c r="K1687"/>
      <c r="L1687"/>
      <c r="M1687" s="2"/>
      <c r="N1687" s="3"/>
      <c r="O1687"/>
      <c r="P1687"/>
      <c r="Q1687"/>
      <c r="R1687"/>
      <c r="S1687"/>
      <c r="T1687"/>
      <c r="U1687" s="1"/>
      <c r="V1687"/>
      <c r="W1687" s="1"/>
      <c r="X1687"/>
      <c r="Y1687"/>
      <c r="Z1687" s="1"/>
      <c r="AA1687" s="1"/>
      <c r="AB1687" s="1"/>
      <c r="AC1687" s="1"/>
      <c r="AD1687"/>
    </row>
    <row r="1688" spans="1:30" x14ac:dyDescent="0.25">
      <c r="A1688" s="1"/>
      <c r="B1688" s="1"/>
      <c r="C1688" s="1"/>
      <c r="D1688"/>
      <c r="E1688" s="1"/>
      <c r="F1688" s="1"/>
      <c r="G1688"/>
      <c r="H1688"/>
      <c r="I1688" s="1"/>
      <c r="J1688"/>
      <c r="K1688"/>
      <c r="L1688"/>
      <c r="M1688" s="2"/>
      <c r="N1688" s="3"/>
      <c r="O1688"/>
      <c r="P1688"/>
      <c r="Q1688"/>
      <c r="R1688"/>
      <c r="S1688"/>
      <c r="T1688"/>
      <c r="U1688" s="1"/>
      <c r="V1688"/>
      <c r="W1688" s="1"/>
      <c r="X1688"/>
      <c r="Y1688"/>
      <c r="Z1688" s="1"/>
      <c r="AA1688" s="1"/>
      <c r="AB1688" s="1"/>
      <c r="AC1688" s="1"/>
      <c r="AD1688"/>
    </row>
    <row r="1689" spans="1:30" x14ac:dyDescent="0.25">
      <c r="A1689" s="1"/>
      <c r="B1689" s="1"/>
      <c r="C1689" s="1"/>
      <c r="D1689"/>
      <c r="E1689" s="1"/>
      <c r="F1689" s="1"/>
      <c r="G1689"/>
      <c r="H1689"/>
      <c r="I1689" s="1"/>
      <c r="J1689"/>
      <c r="K1689"/>
      <c r="L1689"/>
      <c r="M1689" s="2"/>
      <c r="N1689" s="3"/>
      <c r="O1689"/>
      <c r="P1689"/>
      <c r="Q1689"/>
      <c r="R1689"/>
      <c r="S1689"/>
      <c r="T1689"/>
      <c r="U1689" s="1"/>
      <c r="V1689"/>
      <c r="W1689" s="1"/>
      <c r="X1689"/>
      <c r="Y1689"/>
      <c r="Z1689" s="1"/>
      <c r="AA1689" s="1"/>
      <c r="AB1689" s="1"/>
      <c r="AC1689" s="1"/>
      <c r="AD1689"/>
    </row>
    <row r="1690" spans="1:30" x14ac:dyDescent="0.25">
      <c r="A1690" s="1"/>
      <c r="B1690" s="1"/>
      <c r="C1690" s="1"/>
      <c r="D1690"/>
      <c r="E1690" s="1"/>
      <c r="F1690" s="1"/>
      <c r="G1690"/>
      <c r="H1690"/>
      <c r="I1690" s="1"/>
      <c r="J1690"/>
      <c r="K1690"/>
      <c r="L1690"/>
      <c r="M1690" s="2"/>
      <c r="N1690" s="3"/>
      <c r="O1690"/>
      <c r="P1690"/>
      <c r="Q1690"/>
      <c r="R1690"/>
      <c r="S1690"/>
      <c r="T1690"/>
      <c r="U1690" s="1"/>
      <c r="V1690"/>
      <c r="W1690" s="1"/>
      <c r="X1690"/>
      <c r="Y1690"/>
      <c r="Z1690" s="1"/>
      <c r="AA1690" s="1"/>
      <c r="AB1690" s="1"/>
      <c r="AC1690" s="1"/>
      <c r="AD1690"/>
    </row>
    <row r="1691" spans="1:30" x14ac:dyDescent="0.25">
      <c r="A1691" s="1"/>
      <c r="B1691" s="1"/>
      <c r="C1691" s="1"/>
      <c r="D1691"/>
      <c r="E1691" s="1"/>
      <c r="F1691" s="1"/>
      <c r="G1691"/>
      <c r="H1691"/>
      <c r="I1691" s="1"/>
      <c r="J1691"/>
      <c r="K1691"/>
      <c r="L1691"/>
      <c r="M1691" s="2"/>
      <c r="N1691" s="3"/>
      <c r="O1691"/>
      <c r="P1691"/>
      <c r="Q1691"/>
      <c r="R1691"/>
      <c r="S1691"/>
      <c r="T1691"/>
      <c r="U1691" s="1"/>
      <c r="V1691"/>
      <c r="W1691" s="1"/>
      <c r="X1691"/>
      <c r="Y1691"/>
      <c r="Z1691" s="1"/>
      <c r="AA1691" s="1"/>
      <c r="AB1691" s="1"/>
      <c r="AC1691" s="1"/>
      <c r="AD1691"/>
    </row>
    <row r="1692" spans="1:30" x14ac:dyDescent="0.25">
      <c r="A1692" s="1"/>
      <c r="B1692" s="1"/>
      <c r="C1692" s="1"/>
      <c r="D1692"/>
      <c r="E1692" s="1"/>
      <c r="F1692" s="1"/>
      <c r="G1692"/>
      <c r="H1692"/>
      <c r="I1692" s="1"/>
      <c r="J1692"/>
      <c r="K1692"/>
      <c r="L1692"/>
      <c r="M1692" s="2"/>
      <c r="N1692" s="3"/>
      <c r="O1692"/>
      <c r="P1692"/>
      <c r="Q1692"/>
      <c r="R1692"/>
      <c r="S1692"/>
      <c r="T1692"/>
      <c r="U1692" s="1"/>
      <c r="V1692"/>
      <c r="W1692" s="1"/>
      <c r="X1692"/>
      <c r="Y1692"/>
      <c r="Z1692" s="1"/>
      <c r="AA1692" s="1"/>
      <c r="AB1692" s="1"/>
      <c r="AC1692" s="1"/>
      <c r="AD1692"/>
    </row>
    <row r="1693" spans="1:30" x14ac:dyDescent="0.25">
      <c r="A1693" s="1"/>
      <c r="B1693" s="1"/>
      <c r="C1693" s="1"/>
      <c r="D1693"/>
      <c r="E1693" s="1"/>
      <c r="F1693" s="1"/>
      <c r="G1693"/>
      <c r="H1693"/>
      <c r="I1693" s="1"/>
      <c r="J1693"/>
      <c r="K1693"/>
      <c r="L1693"/>
      <c r="M1693" s="2"/>
      <c r="N1693" s="3"/>
      <c r="O1693"/>
      <c r="P1693"/>
      <c r="Q1693"/>
      <c r="R1693"/>
      <c r="S1693"/>
      <c r="T1693"/>
      <c r="U1693" s="1"/>
      <c r="V1693"/>
      <c r="W1693" s="1"/>
      <c r="X1693"/>
      <c r="Y1693"/>
      <c r="Z1693" s="1"/>
      <c r="AA1693" s="1"/>
      <c r="AB1693" s="1"/>
      <c r="AC1693" s="1"/>
      <c r="AD1693"/>
    </row>
    <row r="1694" spans="1:30" x14ac:dyDescent="0.25">
      <c r="A1694" s="1"/>
      <c r="B1694" s="1"/>
      <c r="C1694" s="1"/>
      <c r="D1694"/>
      <c r="E1694" s="1"/>
      <c r="F1694" s="1"/>
      <c r="G1694"/>
      <c r="H1694"/>
      <c r="I1694" s="1"/>
      <c r="J1694"/>
      <c r="K1694"/>
      <c r="L1694"/>
      <c r="M1694" s="2"/>
      <c r="N1694" s="3"/>
      <c r="O1694"/>
      <c r="P1694"/>
      <c r="Q1694"/>
      <c r="R1694"/>
      <c r="S1694"/>
      <c r="T1694"/>
      <c r="U1694" s="1"/>
      <c r="V1694"/>
      <c r="W1694" s="1"/>
      <c r="X1694"/>
      <c r="Y1694"/>
      <c r="Z1694" s="1"/>
      <c r="AA1694" s="1"/>
      <c r="AB1694" s="1"/>
      <c r="AC1694" s="1"/>
      <c r="AD1694"/>
    </row>
    <row r="1695" spans="1:30" x14ac:dyDescent="0.25">
      <c r="A1695" s="1"/>
      <c r="B1695" s="1"/>
      <c r="C1695" s="1"/>
      <c r="D1695"/>
      <c r="E1695" s="1"/>
      <c r="F1695" s="1"/>
      <c r="G1695"/>
      <c r="H1695"/>
      <c r="I1695" s="1"/>
      <c r="J1695"/>
      <c r="K1695"/>
      <c r="L1695"/>
      <c r="M1695" s="2"/>
      <c r="N1695" s="3"/>
      <c r="O1695"/>
      <c r="P1695"/>
      <c r="Q1695"/>
      <c r="R1695"/>
      <c r="S1695"/>
      <c r="T1695"/>
      <c r="U1695" s="1"/>
      <c r="V1695"/>
      <c r="W1695" s="1"/>
      <c r="X1695"/>
      <c r="Y1695"/>
      <c r="Z1695" s="1"/>
      <c r="AA1695" s="1"/>
      <c r="AB1695" s="1"/>
      <c r="AC1695" s="1"/>
      <c r="AD1695"/>
    </row>
    <row r="1696" spans="1:30" x14ac:dyDescent="0.25">
      <c r="A1696" s="1"/>
      <c r="B1696" s="1"/>
      <c r="C1696" s="1"/>
      <c r="D1696"/>
      <c r="E1696" s="1"/>
      <c r="F1696" s="1"/>
      <c r="G1696"/>
      <c r="H1696"/>
      <c r="I1696" s="1"/>
      <c r="J1696"/>
      <c r="K1696"/>
      <c r="L1696"/>
      <c r="M1696" s="2"/>
      <c r="N1696" s="3"/>
      <c r="O1696"/>
      <c r="P1696"/>
      <c r="Q1696"/>
      <c r="R1696"/>
      <c r="S1696"/>
      <c r="T1696"/>
      <c r="U1696" s="1"/>
      <c r="V1696"/>
      <c r="W1696" s="1"/>
      <c r="X1696"/>
      <c r="Y1696"/>
      <c r="Z1696" s="1"/>
      <c r="AA1696" s="1"/>
      <c r="AB1696" s="1"/>
      <c r="AC1696" s="1"/>
      <c r="AD1696"/>
    </row>
    <row r="1697" spans="1:30" x14ac:dyDescent="0.25">
      <c r="A1697" s="1"/>
      <c r="B1697" s="1"/>
      <c r="C1697" s="1"/>
      <c r="D1697"/>
      <c r="E1697" s="1"/>
      <c r="F1697" s="1"/>
      <c r="G1697"/>
      <c r="H1697"/>
      <c r="I1697" s="1"/>
      <c r="J1697"/>
      <c r="K1697"/>
      <c r="L1697"/>
      <c r="M1697" s="2"/>
      <c r="N1697" s="3"/>
      <c r="O1697"/>
      <c r="P1697"/>
      <c r="Q1697"/>
      <c r="R1697"/>
      <c r="S1697"/>
      <c r="T1697"/>
      <c r="U1697" s="1"/>
      <c r="V1697"/>
      <c r="W1697" s="1"/>
      <c r="X1697"/>
      <c r="Y1697"/>
      <c r="Z1697" s="1"/>
      <c r="AA1697" s="1"/>
      <c r="AB1697" s="1"/>
      <c r="AC1697" s="1"/>
      <c r="AD1697"/>
    </row>
    <row r="1698" spans="1:30" x14ac:dyDescent="0.25">
      <c r="A1698" s="1"/>
      <c r="B1698" s="1"/>
      <c r="C1698" s="1"/>
      <c r="D1698"/>
      <c r="E1698" s="1"/>
      <c r="F1698" s="1"/>
      <c r="G1698"/>
      <c r="H1698"/>
      <c r="I1698" s="1"/>
      <c r="J1698"/>
      <c r="K1698"/>
      <c r="L1698"/>
      <c r="M1698" s="2"/>
      <c r="N1698" s="3"/>
      <c r="O1698"/>
      <c r="P1698"/>
      <c r="Q1698"/>
      <c r="R1698"/>
      <c r="S1698"/>
      <c r="T1698"/>
      <c r="U1698" s="1"/>
      <c r="V1698"/>
      <c r="W1698" s="1"/>
      <c r="X1698"/>
      <c r="Y1698"/>
      <c r="Z1698" s="1"/>
      <c r="AA1698" s="1"/>
      <c r="AB1698" s="1"/>
      <c r="AC1698" s="1"/>
      <c r="AD1698"/>
    </row>
    <row r="1699" spans="1:30" x14ac:dyDescent="0.25">
      <c r="A1699" s="1"/>
      <c r="B1699" s="1"/>
      <c r="C1699" s="1"/>
      <c r="D1699"/>
      <c r="E1699" s="1"/>
      <c r="F1699" s="1"/>
      <c r="G1699"/>
      <c r="H1699"/>
      <c r="I1699" s="1"/>
      <c r="J1699"/>
      <c r="K1699"/>
      <c r="L1699"/>
      <c r="M1699" s="2"/>
      <c r="N1699" s="3"/>
      <c r="O1699"/>
      <c r="P1699"/>
      <c r="Q1699"/>
      <c r="R1699"/>
      <c r="S1699"/>
      <c r="T1699"/>
      <c r="U1699" s="1"/>
      <c r="V1699"/>
      <c r="W1699" s="1"/>
      <c r="X1699"/>
      <c r="Y1699"/>
      <c r="Z1699" s="1"/>
      <c r="AA1699" s="1"/>
      <c r="AB1699" s="1"/>
      <c r="AC1699" s="1"/>
      <c r="AD1699"/>
    </row>
    <row r="1700" spans="1:30" x14ac:dyDescent="0.25">
      <c r="A1700" s="1"/>
      <c r="B1700" s="1"/>
      <c r="C1700" s="1"/>
      <c r="D1700"/>
      <c r="E1700" s="1"/>
      <c r="F1700" s="1"/>
      <c r="G1700"/>
      <c r="H1700"/>
      <c r="I1700" s="1"/>
      <c r="J1700"/>
      <c r="K1700"/>
      <c r="L1700"/>
      <c r="M1700" s="2"/>
      <c r="N1700" s="3"/>
      <c r="O1700"/>
      <c r="P1700"/>
      <c r="Q1700"/>
      <c r="R1700"/>
      <c r="S1700"/>
      <c r="T1700"/>
      <c r="U1700" s="1"/>
      <c r="V1700"/>
      <c r="W1700" s="1"/>
      <c r="X1700"/>
      <c r="Y1700"/>
      <c r="Z1700" s="1"/>
      <c r="AA1700" s="1"/>
      <c r="AB1700" s="1"/>
      <c r="AC1700" s="1"/>
      <c r="AD1700"/>
    </row>
    <row r="1701" spans="1:30" x14ac:dyDescent="0.25">
      <c r="A1701" s="1"/>
      <c r="B1701" s="1"/>
      <c r="C1701" s="1"/>
      <c r="D1701"/>
      <c r="E1701" s="1"/>
      <c r="F1701" s="1"/>
      <c r="G1701"/>
      <c r="H1701"/>
      <c r="I1701" s="1"/>
      <c r="J1701"/>
      <c r="K1701"/>
      <c r="L1701"/>
      <c r="M1701" s="2"/>
      <c r="N1701" s="3"/>
      <c r="O1701"/>
      <c r="P1701"/>
      <c r="Q1701"/>
      <c r="R1701"/>
      <c r="S1701"/>
      <c r="T1701"/>
      <c r="U1701" s="1"/>
      <c r="V1701"/>
      <c r="W1701" s="1"/>
      <c r="X1701"/>
      <c r="Y1701"/>
      <c r="Z1701" s="1"/>
      <c r="AA1701" s="1"/>
      <c r="AB1701" s="1"/>
      <c r="AC1701" s="1"/>
      <c r="AD1701"/>
    </row>
    <row r="1702" spans="1:30" x14ac:dyDescent="0.25">
      <c r="A1702" s="1"/>
      <c r="B1702" s="1"/>
      <c r="C1702" s="1"/>
      <c r="D1702"/>
      <c r="E1702" s="1"/>
      <c r="F1702" s="1"/>
      <c r="G1702"/>
      <c r="H1702"/>
      <c r="I1702" s="1"/>
      <c r="J1702"/>
      <c r="K1702"/>
      <c r="L1702"/>
      <c r="M1702" s="2"/>
      <c r="N1702" s="3"/>
      <c r="O1702"/>
      <c r="P1702"/>
      <c r="Q1702"/>
      <c r="R1702"/>
      <c r="S1702"/>
      <c r="T1702"/>
      <c r="U1702" s="1"/>
      <c r="V1702"/>
      <c r="W1702" s="1"/>
      <c r="X1702"/>
      <c r="Y1702"/>
      <c r="Z1702" s="1"/>
      <c r="AA1702" s="1"/>
      <c r="AB1702" s="1"/>
      <c r="AC1702" s="1"/>
      <c r="AD1702"/>
    </row>
    <row r="1703" spans="1:30" x14ac:dyDescent="0.25">
      <c r="A1703" s="1"/>
      <c r="B1703" s="1"/>
      <c r="C1703" s="1"/>
      <c r="D1703"/>
      <c r="E1703" s="1"/>
      <c r="F1703" s="1"/>
      <c r="G1703"/>
      <c r="H1703"/>
      <c r="I1703" s="1"/>
      <c r="J1703"/>
      <c r="K1703"/>
      <c r="L1703"/>
      <c r="M1703" s="2"/>
      <c r="N1703" s="3"/>
      <c r="O1703"/>
      <c r="P1703"/>
      <c r="Q1703"/>
      <c r="R1703"/>
      <c r="S1703"/>
      <c r="T1703"/>
      <c r="U1703" s="1"/>
      <c r="V1703"/>
      <c r="W1703" s="1"/>
      <c r="X1703"/>
      <c r="Y1703"/>
      <c r="Z1703" s="1"/>
      <c r="AA1703" s="1"/>
      <c r="AB1703" s="1"/>
      <c r="AC1703" s="1"/>
      <c r="AD1703"/>
    </row>
    <row r="1704" spans="1:30" x14ac:dyDescent="0.25">
      <c r="A1704" s="1"/>
      <c r="B1704" s="1"/>
      <c r="C1704" s="1"/>
      <c r="D1704"/>
      <c r="E1704" s="1"/>
      <c r="F1704" s="1"/>
      <c r="G1704"/>
      <c r="H1704"/>
      <c r="I1704" s="1"/>
      <c r="J1704"/>
      <c r="K1704"/>
      <c r="L1704"/>
      <c r="M1704" s="2"/>
      <c r="N1704" s="3"/>
      <c r="O1704"/>
      <c r="P1704"/>
      <c r="Q1704"/>
      <c r="R1704"/>
      <c r="S1704"/>
      <c r="T1704"/>
      <c r="U1704" s="1"/>
      <c r="V1704"/>
      <c r="W1704" s="1"/>
      <c r="X1704"/>
      <c r="Y1704"/>
      <c r="Z1704" s="1"/>
      <c r="AA1704" s="1"/>
      <c r="AB1704" s="1"/>
      <c r="AC1704" s="1"/>
      <c r="AD1704"/>
    </row>
    <row r="1705" spans="1:30" x14ac:dyDescent="0.25">
      <c r="A1705" s="1"/>
      <c r="B1705" s="1"/>
      <c r="C1705" s="1"/>
      <c r="D1705"/>
      <c r="E1705" s="1"/>
      <c r="F1705" s="1"/>
      <c r="G1705"/>
      <c r="H1705"/>
      <c r="I1705" s="1"/>
      <c r="J1705"/>
      <c r="K1705"/>
      <c r="L1705"/>
      <c r="M1705" s="2"/>
      <c r="N1705" s="3"/>
      <c r="O1705"/>
      <c r="P1705"/>
      <c r="Q1705"/>
      <c r="R1705"/>
      <c r="S1705"/>
      <c r="T1705"/>
      <c r="U1705" s="1"/>
      <c r="V1705"/>
      <c r="W1705" s="1"/>
      <c r="X1705"/>
      <c r="Y1705"/>
      <c r="Z1705" s="1"/>
      <c r="AA1705" s="1"/>
      <c r="AB1705" s="1"/>
      <c r="AC1705" s="1"/>
      <c r="AD1705"/>
    </row>
    <row r="1706" spans="1:30" x14ac:dyDescent="0.25">
      <c r="A1706" s="1"/>
      <c r="B1706" s="1"/>
      <c r="C1706" s="1"/>
      <c r="D1706"/>
      <c r="E1706" s="1"/>
      <c r="F1706" s="1"/>
      <c r="G1706"/>
      <c r="H1706"/>
      <c r="I1706" s="1"/>
      <c r="J1706"/>
      <c r="K1706"/>
      <c r="L1706"/>
      <c r="M1706" s="2"/>
      <c r="N1706" s="3"/>
      <c r="O1706"/>
      <c r="P1706"/>
      <c r="Q1706"/>
      <c r="R1706"/>
      <c r="S1706"/>
      <c r="T1706"/>
      <c r="U1706" s="1"/>
      <c r="V1706"/>
      <c r="W1706" s="1"/>
      <c r="X1706"/>
      <c r="Y1706"/>
      <c r="Z1706" s="1"/>
      <c r="AA1706" s="1"/>
      <c r="AB1706" s="1"/>
      <c r="AC1706" s="1"/>
      <c r="AD1706"/>
    </row>
    <row r="1707" spans="1:30" x14ac:dyDescent="0.25">
      <c r="A1707" s="1"/>
      <c r="B1707" s="1"/>
      <c r="C1707" s="1"/>
      <c r="D1707"/>
      <c r="E1707" s="1"/>
      <c r="F1707" s="1"/>
      <c r="G1707"/>
      <c r="H1707"/>
      <c r="I1707" s="1"/>
      <c r="J1707"/>
      <c r="K1707"/>
      <c r="L1707"/>
      <c r="M1707" s="2"/>
      <c r="N1707" s="3"/>
      <c r="O1707"/>
      <c r="P1707"/>
      <c r="Q1707"/>
      <c r="R1707"/>
      <c r="S1707"/>
      <c r="T1707"/>
      <c r="U1707" s="1"/>
      <c r="V1707"/>
      <c r="W1707" s="1"/>
      <c r="X1707"/>
      <c r="Y1707"/>
      <c r="Z1707" s="1"/>
      <c r="AA1707" s="1"/>
      <c r="AB1707" s="1"/>
      <c r="AC1707" s="1"/>
      <c r="AD1707"/>
    </row>
    <row r="1708" spans="1:30" x14ac:dyDescent="0.25">
      <c r="A1708" s="1"/>
      <c r="B1708" s="1"/>
      <c r="C1708" s="1"/>
      <c r="D1708"/>
      <c r="E1708" s="1"/>
      <c r="F1708" s="1"/>
      <c r="G1708"/>
      <c r="H1708"/>
      <c r="I1708" s="1"/>
      <c r="J1708"/>
      <c r="K1708"/>
      <c r="L1708"/>
      <c r="M1708" s="2"/>
      <c r="N1708" s="3"/>
      <c r="O1708"/>
      <c r="P1708"/>
      <c r="Q1708"/>
      <c r="R1708"/>
      <c r="S1708"/>
      <c r="T1708"/>
      <c r="U1708" s="1"/>
      <c r="V1708"/>
      <c r="W1708" s="1"/>
      <c r="X1708"/>
      <c r="Y1708"/>
      <c r="Z1708" s="1"/>
      <c r="AA1708" s="1"/>
      <c r="AB1708" s="1"/>
      <c r="AC1708" s="1"/>
      <c r="AD1708"/>
    </row>
    <row r="1709" spans="1:30" x14ac:dyDescent="0.25">
      <c r="A1709" s="1"/>
      <c r="B1709" s="1"/>
      <c r="C1709" s="1"/>
      <c r="D1709"/>
      <c r="E1709" s="1"/>
      <c r="F1709" s="1"/>
      <c r="G1709"/>
      <c r="H1709"/>
      <c r="I1709" s="1"/>
      <c r="J1709"/>
      <c r="K1709"/>
      <c r="L1709"/>
      <c r="M1709" s="2"/>
      <c r="N1709" s="3"/>
      <c r="O1709"/>
      <c r="P1709"/>
      <c r="Q1709"/>
      <c r="R1709"/>
      <c r="S1709"/>
      <c r="T1709"/>
      <c r="U1709" s="1"/>
      <c r="V1709"/>
      <c r="W1709" s="1"/>
      <c r="X1709"/>
      <c r="Y1709"/>
      <c r="Z1709" s="1"/>
      <c r="AA1709" s="1"/>
      <c r="AB1709" s="1"/>
      <c r="AC1709" s="1"/>
      <c r="AD1709"/>
    </row>
    <row r="1710" spans="1:30" x14ac:dyDescent="0.25">
      <c r="A1710" s="1"/>
      <c r="B1710" s="1"/>
      <c r="C1710" s="1"/>
      <c r="D1710"/>
      <c r="E1710" s="1"/>
      <c r="F1710" s="1"/>
      <c r="G1710"/>
      <c r="H1710"/>
      <c r="I1710" s="1"/>
      <c r="J1710"/>
      <c r="K1710"/>
      <c r="L1710"/>
      <c r="M1710" s="2"/>
      <c r="N1710" s="3"/>
      <c r="O1710"/>
      <c r="P1710"/>
      <c r="Q1710"/>
      <c r="R1710"/>
      <c r="S1710"/>
      <c r="T1710"/>
      <c r="U1710" s="1"/>
      <c r="V1710"/>
      <c r="W1710" s="1"/>
      <c r="X1710"/>
      <c r="Y1710"/>
      <c r="Z1710" s="1"/>
      <c r="AA1710" s="1"/>
      <c r="AB1710" s="1"/>
      <c r="AC1710" s="1"/>
      <c r="AD1710"/>
    </row>
    <row r="1711" spans="1:30" x14ac:dyDescent="0.25">
      <c r="A1711" s="1"/>
      <c r="B1711" s="1"/>
      <c r="C1711" s="1"/>
      <c r="D1711"/>
      <c r="E1711" s="1"/>
      <c r="F1711" s="1"/>
      <c r="G1711"/>
      <c r="H1711"/>
      <c r="I1711" s="1"/>
      <c r="J1711"/>
      <c r="K1711"/>
      <c r="L1711"/>
      <c r="M1711" s="2"/>
      <c r="N1711" s="3"/>
      <c r="O1711"/>
      <c r="P1711"/>
      <c r="Q1711"/>
      <c r="R1711"/>
      <c r="S1711"/>
      <c r="T1711"/>
      <c r="U1711" s="1"/>
      <c r="V1711"/>
      <c r="W1711" s="1"/>
      <c r="X1711"/>
      <c r="Y1711"/>
      <c r="Z1711" s="1"/>
      <c r="AA1711" s="1"/>
      <c r="AB1711" s="1"/>
      <c r="AC1711" s="1"/>
      <c r="AD1711"/>
    </row>
    <row r="1712" spans="1:30" x14ac:dyDescent="0.25">
      <c r="A1712" s="1"/>
      <c r="B1712" s="1"/>
      <c r="C1712" s="1"/>
      <c r="D1712"/>
      <c r="E1712" s="1"/>
      <c r="F1712" s="1"/>
      <c r="G1712"/>
      <c r="H1712"/>
      <c r="I1712" s="1"/>
      <c r="J1712"/>
      <c r="K1712"/>
      <c r="L1712"/>
      <c r="M1712" s="2"/>
      <c r="N1712" s="3"/>
      <c r="O1712"/>
      <c r="P1712"/>
      <c r="Q1712"/>
      <c r="R1712"/>
      <c r="S1712"/>
      <c r="T1712"/>
      <c r="U1712" s="1"/>
      <c r="V1712"/>
      <c r="W1712" s="1"/>
      <c r="X1712"/>
      <c r="Y1712"/>
      <c r="Z1712" s="1"/>
      <c r="AA1712" s="1"/>
      <c r="AB1712" s="1"/>
      <c r="AC1712" s="1"/>
      <c r="AD1712"/>
    </row>
    <row r="1713" spans="1:30" x14ac:dyDescent="0.25">
      <c r="A1713" s="1"/>
      <c r="B1713" s="1"/>
      <c r="C1713" s="1"/>
      <c r="D1713"/>
      <c r="E1713" s="1"/>
      <c r="F1713" s="1"/>
      <c r="G1713"/>
      <c r="H1713"/>
      <c r="I1713" s="1"/>
      <c r="J1713"/>
      <c r="K1713"/>
      <c r="L1713"/>
      <c r="M1713" s="2"/>
      <c r="N1713" s="3"/>
      <c r="O1713"/>
      <c r="P1713"/>
      <c r="Q1713"/>
      <c r="R1713"/>
      <c r="S1713"/>
      <c r="T1713"/>
      <c r="U1713" s="1"/>
      <c r="V1713"/>
      <c r="W1713" s="1"/>
      <c r="X1713"/>
      <c r="Y1713"/>
      <c r="Z1713" s="1"/>
      <c r="AA1713" s="1"/>
      <c r="AB1713" s="1"/>
      <c r="AC1713" s="1"/>
      <c r="AD1713"/>
    </row>
    <row r="1714" spans="1:30" x14ac:dyDescent="0.25">
      <c r="A1714" s="1"/>
      <c r="B1714" s="1"/>
      <c r="C1714" s="1"/>
      <c r="D1714"/>
      <c r="E1714" s="1"/>
      <c r="F1714" s="1"/>
      <c r="G1714"/>
      <c r="H1714"/>
      <c r="I1714" s="1"/>
      <c r="J1714"/>
      <c r="K1714"/>
      <c r="L1714"/>
      <c r="M1714" s="2"/>
      <c r="N1714" s="3"/>
      <c r="O1714"/>
      <c r="P1714"/>
      <c r="Q1714"/>
      <c r="R1714"/>
      <c r="S1714"/>
      <c r="T1714"/>
      <c r="U1714" s="1"/>
      <c r="V1714"/>
      <c r="W1714" s="1"/>
      <c r="X1714"/>
      <c r="Y1714"/>
      <c r="Z1714" s="1"/>
      <c r="AA1714" s="1"/>
      <c r="AB1714" s="1"/>
      <c r="AC1714" s="1"/>
      <c r="AD1714"/>
    </row>
    <row r="1715" spans="1:30" x14ac:dyDescent="0.25">
      <c r="A1715" s="1"/>
      <c r="B1715" s="1"/>
      <c r="C1715" s="1"/>
      <c r="D1715"/>
      <c r="E1715" s="1"/>
      <c r="F1715" s="1"/>
      <c r="G1715"/>
      <c r="H1715"/>
      <c r="I1715" s="1"/>
      <c r="J1715"/>
      <c r="K1715"/>
      <c r="L1715"/>
      <c r="M1715" s="2"/>
      <c r="N1715" s="3"/>
      <c r="O1715"/>
      <c r="P1715"/>
      <c r="Q1715"/>
      <c r="R1715"/>
      <c r="S1715"/>
      <c r="T1715"/>
      <c r="U1715" s="1"/>
      <c r="V1715"/>
      <c r="W1715" s="1"/>
      <c r="X1715"/>
      <c r="Y1715"/>
      <c r="Z1715" s="1"/>
      <c r="AA1715" s="1"/>
      <c r="AB1715" s="1"/>
      <c r="AC1715" s="1"/>
      <c r="AD1715"/>
    </row>
    <row r="1716" spans="1:30" x14ac:dyDescent="0.25">
      <c r="A1716" s="1"/>
      <c r="B1716" s="1"/>
      <c r="C1716" s="1"/>
      <c r="D1716"/>
      <c r="E1716" s="1"/>
      <c r="F1716" s="1"/>
      <c r="G1716"/>
      <c r="H1716"/>
      <c r="I1716" s="1"/>
      <c r="J1716"/>
      <c r="K1716"/>
      <c r="L1716"/>
      <c r="M1716" s="2"/>
      <c r="N1716" s="3"/>
      <c r="O1716"/>
      <c r="P1716"/>
      <c r="Q1716"/>
      <c r="R1716"/>
      <c r="S1716"/>
      <c r="T1716"/>
      <c r="U1716" s="1"/>
      <c r="V1716"/>
      <c r="W1716" s="1"/>
      <c r="X1716"/>
      <c r="Y1716"/>
      <c r="Z1716" s="1"/>
      <c r="AA1716" s="1"/>
      <c r="AB1716" s="1"/>
      <c r="AC1716" s="1"/>
      <c r="AD1716"/>
    </row>
    <row r="1717" spans="1:30" x14ac:dyDescent="0.25">
      <c r="A1717" s="1"/>
      <c r="B1717" s="1"/>
      <c r="C1717" s="1"/>
      <c r="D1717"/>
      <c r="E1717" s="1"/>
      <c r="F1717" s="1"/>
      <c r="G1717"/>
      <c r="H1717"/>
      <c r="I1717" s="1"/>
      <c r="J1717"/>
      <c r="K1717"/>
      <c r="L1717"/>
      <c r="M1717" s="2"/>
      <c r="N1717" s="3"/>
      <c r="O1717"/>
      <c r="P1717"/>
      <c r="Q1717"/>
      <c r="R1717"/>
      <c r="S1717"/>
      <c r="T1717"/>
      <c r="U1717" s="1"/>
      <c r="V1717"/>
      <c r="W1717" s="1"/>
      <c r="X1717"/>
      <c r="Y1717"/>
      <c r="Z1717" s="1"/>
      <c r="AA1717" s="1"/>
      <c r="AB1717" s="1"/>
      <c r="AC1717" s="1"/>
      <c r="AD1717"/>
    </row>
    <row r="1718" spans="1:30" x14ac:dyDescent="0.25">
      <c r="A1718" s="1"/>
      <c r="B1718" s="1"/>
      <c r="C1718" s="1"/>
      <c r="D1718"/>
      <c r="E1718" s="1"/>
      <c r="F1718" s="1"/>
      <c r="G1718"/>
      <c r="H1718"/>
      <c r="I1718" s="1"/>
      <c r="J1718"/>
      <c r="K1718"/>
      <c r="L1718"/>
      <c r="M1718" s="2"/>
      <c r="N1718" s="3"/>
      <c r="O1718"/>
      <c r="P1718"/>
      <c r="Q1718"/>
      <c r="R1718"/>
      <c r="S1718"/>
      <c r="T1718"/>
      <c r="U1718" s="1"/>
      <c r="V1718"/>
      <c r="W1718" s="1"/>
      <c r="X1718"/>
      <c r="Y1718"/>
      <c r="Z1718" s="1"/>
      <c r="AA1718" s="1"/>
      <c r="AB1718" s="1"/>
      <c r="AC1718" s="1"/>
      <c r="AD1718"/>
    </row>
    <row r="1719" spans="1:30" x14ac:dyDescent="0.25">
      <c r="A1719" s="1"/>
      <c r="B1719" s="1"/>
      <c r="C1719" s="1"/>
      <c r="D1719"/>
      <c r="E1719" s="1"/>
      <c r="F1719" s="1"/>
      <c r="G1719"/>
      <c r="H1719"/>
      <c r="I1719" s="1"/>
      <c r="J1719"/>
      <c r="K1719"/>
      <c r="L1719"/>
      <c r="M1719" s="2"/>
      <c r="N1719" s="3"/>
      <c r="O1719"/>
      <c r="P1719"/>
      <c r="Q1719"/>
      <c r="R1719"/>
      <c r="S1719"/>
      <c r="T1719"/>
      <c r="U1719" s="1"/>
      <c r="V1719"/>
      <c r="W1719" s="1"/>
      <c r="X1719"/>
      <c r="Y1719"/>
      <c r="Z1719" s="1"/>
      <c r="AA1719" s="1"/>
      <c r="AB1719" s="1"/>
      <c r="AC1719" s="1"/>
      <c r="AD1719"/>
    </row>
    <row r="1720" spans="1:30" x14ac:dyDescent="0.25">
      <c r="A1720" s="1"/>
      <c r="B1720" s="1"/>
      <c r="C1720" s="1"/>
      <c r="D1720"/>
      <c r="E1720" s="1"/>
      <c r="F1720" s="1"/>
      <c r="G1720"/>
      <c r="H1720"/>
      <c r="I1720" s="1"/>
      <c r="J1720"/>
      <c r="K1720"/>
      <c r="L1720"/>
      <c r="M1720" s="2"/>
      <c r="N1720" s="3"/>
      <c r="O1720"/>
      <c r="P1720"/>
      <c r="Q1720"/>
      <c r="R1720"/>
      <c r="S1720"/>
      <c r="T1720"/>
      <c r="U1720" s="1"/>
      <c r="V1720"/>
      <c r="W1720" s="1"/>
      <c r="X1720"/>
      <c r="Y1720"/>
      <c r="Z1720" s="1"/>
      <c r="AA1720" s="1"/>
      <c r="AB1720" s="1"/>
      <c r="AC1720" s="1"/>
      <c r="AD1720"/>
    </row>
    <row r="1721" spans="1:30" x14ac:dyDescent="0.25">
      <c r="A1721" s="1"/>
      <c r="B1721" s="1"/>
      <c r="C1721" s="1"/>
      <c r="D1721"/>
      <c r="E1721" s="1"/>
      <c r="F1721" s="1"/>
      <c r="G1721"/>
      <c r="H1721"/>
      <c r="I1721" s="1"/>
      <c r="J1721"/>
      <c r="K1721"/>
      <c r="L1721"/>
      <c r="M1721" s="2"/>
      <c r="N1721" s="3"/>
      <c r="O1721"/>
      <c r="P1721"/>
      <c r="Q1721"/>
      <c r="R1721"/>
      <c r="S1721"/>
      <c r="T1721"/>
      <c r="U1721" s="1"/>
      <c r="V1721"/>
      <c r="W1721" s="1"/>
      <c r="X1721"/>
      <c r="Y1721"/>
      <c r="Z1721" s="1"/>
      <c r="AA1721" s="1"/>
      <c r="AB1721" s="1"/>
      <c r="AC1721" s="1"/>
      <c r="AD1721"/>
    </row>
    <row r="1722" spans="1:30" x14ac:dyDescent="0.25">
      <c r="A1722" s="1"/>
      <c r="B1722" s="1"/>
      <c r="C1722" s="1"/>
      <c r="D1722"/>
      <c r="E1722" s="1"/>
      <c r="F1722" s="1"/>
      <c r="G1722"/>
      <c r="H1722"/>
      <c r="I1722" s="1"/>
      <c r="J1722"/>
      <c r="K1722"/>
      <c r="L1722"/>
      <c r="M1722" s="2"/>
      <c r="N1722" s="3"/>
      <c r="O1722"/>
      <c r="P1722"/>
      <c r="Q1722"/>
      <c r="R1722"/>
      <c r="S1722"/>
      <c r="T1722"/>
      <c r="U1722" s="1"/>
      <c r="V1722"/>
      <c r="W1722" s="1"/>
      <c r="X1722"/>
      <c r="Y1722"/>
      <c r="Z1722" s="1"/>
      <c r="AA1722" s="1"/>
      <c r="AB1722" s="1"/>
      <c r="AC1722" s="1"/>
      <c r="AD1722"/>
    </row>
    <row r="1723" spans="1:30" x14ac:dyDescent="0.25">
      <c r="A1723" s="1"/>
      <c r="B1723" s="1"/>
      <c r="C1723" s="1"/>
      <c r="D1723"/>
      <c r="E1723" s="1"/>
      <c r="F1723" s="1"/>
      <c r="G1723"/>
      <c r="H1723"/>
      <c r="I1723" s="1"/>
      <c r="J1723"/>
      <c r="K1723"/>
      <c r="L1723"/>
      <c r="M1723" s="2"/>
      <c r="N1723" s="3"/>
      <c r="O1723"/>
      <c r="P1723"/>
      <c r="Q1723"/>
      <c r="R1723"/>
      <c r="S1723"/>
      <c r="T1723"/>
      <c r="U1723" s="1"/>
      <c r="V1723"/>
      <c r="W1723" s="1"/>
      <c r="X1723"/>
      <c r="Y1723"/>
      <c r="Z1723" s="1"/>
      <c r="AA1723" s="1"/>
      <c r="AB1723" s="1"/>
      <c r="AC1723" s="1"/>
      <c r="AD1723"/>
    </row>
    <row r="1724" spans="1:30" x14ac:dyDescent="0.25">
      <c r="A1724" s="1"/>
      <c r="B1724" s="1"/>
      <c r="C1724" s="1"/>
      <c r="D1724"/>
      <c r="E1724" s="1"/>
      <c r="F1724" s="1"/>
      <c r="G1724"/>
      <c r="H1724"/>
      <c r="I1724" s="1"/>
      <c r="J1724"/>
      <c r="K1724"/>
      <c r="L1724"/>
      <c r="M1724" s="2"/>
      <c r="N1724" s="3"/>
      <c r="O1724"/>
      <c r="P1724"/>
      <c r="Q1724"/>
      <c r="R1724"/>
      <c r="S1724"/>
      <c r="T1724"/>
      <c r="U1724" s="1"/>
      <c r="V1724"/>
      <c r="W1724" s="1"/>
      <c r="X1724"/>
      <c r="Y1724"/>
      <c r="Z1724" s="1"/>
      <c r="AA1724" s="1"/>
      <c r="AB1724" s="1"/>
      <c r="AC1724" s="1"/>
      <c r="AD1724"/>
    </row>
    <row r="1725" spans="1:30" x14ac:dyDescent="0.25">
      <c r="A1725" s="1"/>
      <c r="B1725" s="1"/>
      <c r="C1725" s="1"/>
      <c r="D1725"/>
      <c r="E1725" s="1"/>
      <c r="F1725" s="1"/>
      <c r="G1725"/>
      <c r="H1725"/>
      <c r="I1725" s="1"/>
      <c r="J1725"/>
      <c r="K1725"/>
      <c r="L1725"/>
      <c r="M1725" s="2"/>
      <c r="N1725" s="3"/>
      <c r="O1725"/>
      <c r="P1725"/>
      <c r="Q1725"/>
      <c r="R1725"/>
      <c r="S1725"/>
      <c r="T1725"/>
      <c r="U1725" s="1"/>
      <c r="V1725"/>
      <c r="W1725" s="1"/>
      <c r="X1725"/>
      <c r="Y1725"/>
      <c r="Z1725" s="1"/>
      <c r="AA1725" s="1"/>
      <c r="AB1725" s="1"/>
      <c r="AC1725" s="1"/>
      <c r="AD1725"/>
    </row>
    <row r="1726" spans="1:30" x14ac:dyDescent="0.25">
      <c r="A1726" s="1"/>
      <c r="B1726" s="1"/>
      <c r="C1726" s="1"/>
      <c r="D1726"/>
      <c r="E1726" s="1"/>
      <c r="F1726" s="1"/>
      <c r="G1726"/>
      <c r="H1726"/>
      <c r="I1726" s="1"/>
      <c r="J1726"/>
      <c r="K1726"/>
      <c r="L1726"/>
      <c r="M1726" s="2"/>
      <c r="N1726" s="3"/>
      <c r="O1726"/>
      <c r="P1726"/>
      <c r="Q1726"/>
      <c r="R1726"/>
      <c r="S1726"/>
      <c r="T1726"/>
      <c r="U1726" s="1"/>
      <c r="V1726"/>
      <c r="W1726" s="1"/>
      <c r="X1726"/>
      <c r="Y1726"/>
      <c r="Z1726" s="1"/>
      <c r="AA1726" s="1"/>
      <c r="AB1726" s="1"/>
      <c r="AC1726" s="1"/>
      <c r="AD1726"/>
    </row>
    <row r="1727" spans="1:30" x14ac:dyDescent="0.25">
      <c r="A1727" s="1"/>
      <c r="B1727" s="1"/>
      <c r="C1727" s="1"/>
      <c r="D1727"/>
      <c r="E1727" s="1"/>
      <c r="F1727" s="1"/>
      <c r="G1727"/>
      <c r="H1727"/>
      <c r="I1727" s="1"/>
      <c r="J1727"/>
      <c r="K1727"/>
      <c r="L1727"/>
      <c r="M1727" s="2"/>
      <c r="N1727" s="3"/>
      <c r="O1727"/>
      <c r="P1727"/>
      <c r="Q1727"/>
      <c r="R1727"/>
      <c r="S1727"/>
      <c r="T1727"/>
      <c r="U1727" s="1"/>
      <c r="V1727"/>
      <c r="W1727" s="1"/>
      <c r="X1727"/>
      <c r="Y1727"/>
      <c r="Z1727" s="1"/>
      <c r="AA1727" s="1"/>
      <c r="AB1727" s="1"/>
      <c r="AC1727" s="1"/>
      <c r="AD1727"/>
    </row>
    <row r="1728" spans="1:30" x14ac:dyDescent="0.25">
      <c r="A1728" s="1"/>
      <c r="B1728" s="1"/>
      <c r="C1728" s="1"/>
      <c r="D1728"/>
      <c r="E1728" s="1"/>
      <c r="F1728" s="1"/>
      <c r="G1728"/>
      <c r="H1728"/>
      <c r="I1728" s="1"/>
      <c r="J1728"/>
      <c r="K1728"/>
      <c r="L1728"/>
      <c r="M1728" s="2"/>
      <c r="N1728" s="3"/>
      <c r="O1728"/>
      <c r="P1728"/>
      <c r="Q1728"/>
      <c r="R1728"/>
      <c r="S1728"/>
      <c r="T1728"/>
      <c r="U1728" s="1"/>
      <c r="V1728"/>
      <c r="W1728" s="1"/>
      <c r="X1728"/>
      <c r="Y1728"/>
      <c r="Z1728" s="1"/>
      <c r="AA1728" s="1"/>
      <c r="AB1728" s="1"/>
      <c r="AC1728" s="1"/>
      <c r="AD1728"/>
    </row>
    <row r="1729" spans="1:30" x14ac:dyDescent="0.25">
      <c r="A1729" s="1"/>
      <c r="B1729" s="1"/>
      <c r="C1729" s="1"/>
      <c r="D1729"/>
      <c r="E1729" s="1"/>
      <c r="F1729" s="1"/>
      <c r="G1729"/>
      <c r="H1729"/>
      <c r="I1729" s="1"/>
      <c r="J1729"/>
      <c r="K1729"/>
      <c r="L1729"/>
      <c r="M1729" s="2"/>
      <c r="N1729" s="3"/>
      <c r="O1729"/>
      <c r="P1729"/>
      <c r="Q1729"/>
      <c r="R1729"/>
      <c r="S1729"/>
      <c r="T1729"/>
      <c r="U1729" s="1"/>
      <c r="V1729"/>
      <c r="W1729" s="1"/>
      <c r="X1729"/>
      <c r="Y1729"/>
      <c r="Z1729" s="1"/>
      <c r="AA1729" s="1"/>
      <c r="AB1729" s="1"/>
      <c r="AC1729" s="1"/>
      <c r="AD1729"/>
    </row>
    <row r="1730" spans="1:30" x14ac:dyDescent="0.25">
      <c r="A1730" s="1"/>
      <c r="B1730" s="1"/>
      <c r="C1730" s="1"/>
      <c r="D1730"/>
      <c r="E1730" s="1"/>
      <c r="F1730" s="1"/>
      <c r="G1730"/>
      <c r="H1730"/>
      <c r="I1730" s="1"/>
      <c r="J1730"/>
      <c r="K1730"/>
      <c r="L1730"/>
      <c r="M1730" s="2"/>
      <c r="N1730" s="3"/>
      <c r="O1730"/>
      <c r="P1730"/>
      <c r="Q1730"/>
      <c r="R1730"/>
      <c r="S1730"/>
      <c r="T1730"/>
      <c r="U1730" s="1"/>
      <c r="V1730"/>
      <c r="W1730" s="1"/>
      <c r="X1730"/>
      <c r="Y1730"/>
      <c r="Z1730" s="1"/>
      <c r="AA1730" s="1"/>
      <c r="AB1730" s="1"/>
      <c r="AC1730" s="1"/>
      <c r="AD1730"/>
    </row>
    <row r="1731" spans="1:30" x14ac:dyDescent="0.25">
      <c r="A1731" s="1"/>
      <c r="B1731" s="1"/>
      <c r="C1731" s="1"/>
      <c r="D1731"/>
      <c r="E1731" s="1"/>
      <c r="F1731" s="1"/>
      <c r="G1731"/>
      <c r="H1731"/>
      <c r="I1731" s="1"/>
      <c r="J1731"/>
      <c r="K1731"/>
      <c r="L1731"/>
      <c r="M1731" s="2"/>
      <c r="N1731" s="3"/>
      <c r="O1731"/>
      <c r="P1731"/>
      <c r="Q1731"/>
      <c r="R1731"/>
      <c r="S1731"/>
      <c r="T1731"/>
      <c r="U1731" s="1"/>
      <c r="V1731"/>
      <c r="W1731" s="1"/>
      <c r="X1731"/>
      <c r="Y1731"/>
      <c r="Z1731" s="1"/>
      <c r="AA1731" s="1"/>
      <c r="AB1731" s="1"/>
      <c r="AC1731" s="1"/>
      <c r="AD1731"/>
    </row>
    <row r="1732" spans="1:30" x14ac:dyDescent="0.25">
      <c r="A1732" s="1"/>
      <c r="B1732" s="1"/>
      <c r="C1732" s="1"/>
      <c r="D1732"/>
      <c r="E1732" s="1"/>
      <c r="F1732" s="1"/>
      <c r="G1732"/>
      <c r="H1732"/>
      <c r="I1732" s="1"/>
      <c r="J1732"/>
      <c r="K1732"/>
      <c r="L1732"/>
      <c r="M1732" s="2"/>
      <c r="N1732" s="3"/>
      <c r="O1732"/>
      <c r="P1732"/>
      <c r="Q1732"/>
      <c r="R1732"/>
      <c r="S1732"/>
      <c r="T1732"/>
      <c r="U1732" s="1"/>
      <c r="V1732"/>
      <c r="W1732" s="1"/>
      <c r="X1732"/>
      <c r="Y1732"/>
      <c r="Z1732" s="1"/>
      <c r="AA1732" s="1"/>
      <c r="AB1732" s="1"/>
      <c r="AC1732" s="1"/>
      <c r="AD1732"/>
    </row>
    <row r="1733" spans="1:30" x14ac:dyDescent="0.25">
      <c r="A1733" s="1"/>
      <c r="B1733" s="1"/>
      <c r="C1733" s="1"/>
      <c r="D1733"/>
      <c r="E1733" s="1"/>
      <c r="F1733" s="1"/>
      <c r="G1733"/>
      <c r="H1733"/>
      <c r="I1733" s="1"/>
      <c r="J1733"/>
      <c r="K1733"/>
      <c r="L1733"/>
      <c r="M1733" s="2"/>
      <c r="N1733" s="3"/>
      <c r="O1733"/>
      <c r="P1733"/>
      <c r="Q1733"/>
      <c r="R1733"/>
      <c r="S1733"/>
      <c r="T1733"/>
      <c r="U1733" s="1"/>
      <c r="V1733"/>
      <c r="W1733" s="1"/>
      <c r="X1733"/>
      <c r="Y1733"/>
      <c r="Z1733" s="1"/>
      <c r="AA1733" s="1"/>
      <c r="AB1733" s="1"/>
      <c r="AC1733" s="1"/>
      <c r="AD1733"/>
    </row>
    <row r="1734" spans="1:30" x14ac:dyDescent="0.25">
      <c r="A1734" s="1"/>
      <c r="B1734" s="1"/>
      <c r="C1734" s="1"/>
      <c r="D1734"/>
      <c r="E1734" s="1"/>
      <c r="F1734" s="1"/>
      <c r="G1734"/>
      <c r="H1734"/>
      <c r="I1734" s="1"/>
      <c r="J1734"/>
      <c r="K1734"/>
      <c r="L1734"/>
      <c r="M1734" s="2"/>
      <c r="N1734" s="3"/>
      <c r="O1734"/>
      <c r="P1734"/>
      <c r="Q1734"/>
      <c r="R1734"/>
      <c r="S1734"/>
      <c r="T1734"/>
      <c r="U1734" s="1"/>
      <c r="V1734"/>
      <c r="W1734" s="1"/>
      <c r="X1734"/>
      <c r="Y1734"/>
      <c r="Z1734" s="1"/>
      <c r="AA1734" s="1"/>
      <c r="AB1734" s="1"/>
      <c r="AC1734" s="1"/>
      <c r="AD1734"/>
    </row>
    <row r="1735" spans="1:30" x14ac:dyDescent="0.25">
      <c r="A1735" s="1"/>
      <c r="B1735" s="1"/>
      <c r="C1735" s="1"/>
      <c r="D1735"/>
      <c r="E1735" s="1"/>
      <c r="F1735" s="1"/>
      <c r="G1735"/>
      <c r="H1735"/>
      <c r="I1735" s="1"/>
      <c r="J1735"/>
      <c r="K1735"/>
      <c r="L1735"/>
      <c r="M1735" s="2"/>
      <c r="N1735" s="3"/>
      <c r="O1735"/>
      <c r="P1735"/>
      <c r="Q1735"/>
      <c r="R1735"/>
      <c r="S1735"/>
      <c r="T1735"/>
      <c r="U1735" s="1"/>
      <c r="V1735"/>
      <c r="W1735" s="1"/>
      <c r="X1735"/>
      <c r="Y1735"/>
      <c r="Z1735" s="1"/>
      <c r="AA1735" s="1"/>
      <c r="AB1735" s="1"/>
      <c r="AC1735" s="1"/>
      <c r="AD1735"/>
    </row>
    <row r="1736" spans="1:30" x14ac:dyDescent="0.25">
      <c r="A1736" s="1"/>
      <c r="B1736" s="1"/>
      <c r="C1736" s="1"/>
      <c r="D1736"/>
      <c r="E1736" s="1"/>
      <c r="F1736" s="1"/>
      <c r="G1736"/>
      <c r="H1736"/>
      <c r="I1736" s="1"/>
      <c r="J1736"/>
      <c r="K1736"/>
      <c r="L1736"/>
      <c r="M1736" s="2"/>
      <c r="N1736" s="3"/>
      <c r="O1736"/>
      <c r="P1736"/>
      <c r="Q1736"/>
      <c r="R1736"/>
      <c r="S1736"/>
      <c r="T1736"/>
      <c r="U1736" s="1"/>
      <c r="V1736"/>
      <c r="W1736" s="1"/>
      <c r="X1736"/>
      <c r="Y1736"/>
      <c r="Z1736" s="1"/>
      <c r="AA1736" s="1"/>
      <c r="AB1736" s="1"/>
      <c r="AC1736" s="1"/>
      <c r="AD1736"/>
    </row>
    <row r="1737" spans="1:30" x14ac:dyDescent="0.25">
      <c r="A1737" s="1"/>
      <c r="B1737" s="1"/>
      <c r="C1737" s="1"/>
      <c r="D1737"/>
      <c r="E1737" s="1"/>
      <c r="F1737" s="1"/>
      <c r="G1737"/>
      <c r="H1737"/>
      <c r="I1737" s="1"/>
      <c r="J1737"/>
      <c r="K1737"/>
      <c r="L1737"/>
      <c r="M1737" s="2"/>
      <c r="N1737" s="3"/>
      <c r="O1737"/>
      <c r="P1737"/>
      <c r="Q1737"/>
      <c r="R1737"/>
      <c r="S1737"/>
      <c r="T1737"/>
      <c r="U1737" s="1"/>
      <c r="V1737"/>
      <c r="W1737" s="1"/>
      <c r="X1737"/>
      <c r="Y1737"/>
      <c r="Z1737" s="1"/>
      <c r="AA1737" s="1"/>
      <c r="AB1737" s="1"/>
      <c r="AC1737" s="1"/>
      <c r="AD1737"/>
    </row>
    <row r="1738" spans="1:30" x14ac:dyDescent="0.25">
      <c r="A1738" s="1"/>
      <c r="B1738" s="1"/>
      <c r="C1738" s="1"/>
      <c r="D1738"/>
      <c r="E1738" s="1"/>
      <c r="F1738" s="1"/>
      <c r="G1738"/>
      <c r="H1738"/>
      <c r="I1738" s="1"/>
      <c r="J1738"/>
      <c r="K1738"/>
      <c r="L1738"/>
      <c r="M1738" s="2"/>
      <c r="N1738" s="3"/>
      <c r="O1738"/>
      <c r="P1738"/>
      <c r="Q1738"/>
      <c r="R1738"/>
      <c r="S1738"/>
      <c r="T1738"/>
      <c r="U1738" s="1"/>
      <c r="V1738"/>
      <c r="W1738" s="1"/>
      <c r="X1738"/>
      <c r="Y1738"/>
      <c r="Z1738" s="1"/>
      <c r="AA1738" s="1"/>
      <c r="AB1738" s="1"/>
      <c r="AC1738" s="1"/>
      <c r="AD1738"/>
    </row>
    <row r="1739" spans="1:30" x14ac:dyDescent="0.25">
      <c r="A1739" s="1"/>
      <c r="B1739" s="1"/>
      <c r="C1739" s="1"/>
      <c r="D1739"/>
      <c r="E1739" s="1"/>
      <c r="F1739" s="1"/>
      <c r="G1739"/>
      <c r="H1739"/>
      <c r="I1739" s="1"/>
      <c r="J1739"/>
      <c r="K1739"/>
      <c r="L1739"/>
      <c r="M1739" s="2"/>
      <c r="N1739" s="3"/>
      <c r="O1739"/>
      <c r="P1739"/>
      <c r="Q1739"/>
      <c r="R1739"/>
      <c r="S1739"/>
      <c r="T1739"/>
      <c r="U1739" s="1"/>
      <c r="V1739"/>
      <c r="W1739" s="1"/>
      <c r="X1739"/>
      <c r="Y1739"/>
      <c r="Z1739" s="1"/>
      <c r="AA1739" s="1"/>
      <c r="AB1739" s="1"/>
      <c r="AC1739" s="1"/>
      <c r="AD1739"/>
    </row>
    <row r="1740" spans="1:30" x14ac:dyDescent="0.25">
      <c r="A1740" s="1"/>
      <c r="B1740" s="1"/>
      <c r="C1740" s="1"/>
      <c r="D1740"/>
      <c r="E1740" s="1"/>
      <c r="F1740" s="1"/>
      <c r="G1740"/>
      <c r="H1740"/>
      <c r="I1740" s="1"/>
      <c r="J1740"/>
      <c r="K1740"/>
      <c r="L1740"/>
      <c r="M1740" s="2"/>
      <c r="N1740" s="3"/>
      <c r="O1740"/>
      <c r="P1740"/>
      <c r="Q1740"/>
      <c r="R1740"/>
      <c r="S1740"/>
      <c r="T1740"/>
      <c r="U1740" s="1"/>
      <c r="V1740"/>
      <c r="W1740" s="1"/>
      <c r="X1740"/>
      <c r="Y1740"/>
      <c r="Z1740" s="1"/>
      <c r="AA1740" s="1"/>
      <c r="AB1740" s="1"/>
      <c r="AC1740" s="1"/>
      <c r="AD1740"/>
    </row>
    <row r="1741" spans="1:30" x14ac:dyDescent="0.25">
      <c r="A1741" s="1"/>
      <c r="B1741" s="1"/>
      <c r="C1741" s="1"/>
      <c r="D1741"/>
      <c r="E1741" s="1"/>
      <c r="F1741" s="1"/>
      <c r="G1741"/>
      <c r="H1741"/>
      <c r="I1741" s="1"/>
      <c r="J1741"/>
      <c r="K1741"/>
      <c r="L1741"/>
      <c r="M1741" s="2"/>
      <c r="N1741" s="3"/>
      <c r="O1741"/>
      <c r="P1741"/>
      <c r="Q1741"/>
      <c r="R1741"/>
      <c r="S1741"/>
      <c r="T1741"/>
      <c r="U1741" s="1"/>
      <c r="V1741"/>
      <c r="W1741" s="1"/>
      <c r="X1741"/>
      <c r="Y1741"/>
      <c r="Z1741" s="1"/>
      <c r="AA1741" s="1"/>
      <c r="AB1741" s="1"/>
      <c r="AC1741" s="1"/>
      <c r="AD1741"/>
    </row>
    <row r="1742" spans="1:30" x14ac:dyDescent="0.25">
      <c r="A1742" s="1"/>
      <c r="B1742" s="1"/>
      <c r="C1742" s="1"/>
      <c r="D1742"/>
      <c r="E1742" s="1"/>
      <c r="F1742" s="1"/>
      <c r="G1742"/>
      <c r="H1742"/>
      <c r="I1742" s="1"/>
      <c r="J1742"/>
      <c r="K1742"/>
      <c r="L1742"/>
      <c r="M1742" s="2"/>
      <c r="N1742" s="3"/>
      <c r="O1742"/>
      <c r="P1742"/>
      <c r="Q1742"/>
      <c r="R1742"/>
      <c r="S1742"/>
      <c r="T1742"/>
      <c r="U1742" s="1"/>
      <c r="V1742"/>
      <c r="W1742" s="1"/>
      <c r="X1742"/>
      <c r="Y1742"/>
      <c r="Z1742" s="1"/>
      <c r="AA1742" s="1"/>
      <c r="AB1742" s="1"/>
      <c r="AC1742" s="1"/>
      <c r="AD1742"/>
    </row>
    <row r="1743" spans="1:30" x14ac:dyDescent="0.25">
      <c r="A1743" s="1"/>
      <c r="B1743" s="1"/>
      <c r="C1743" s="1"/>
      <c r="D1743"/>
      <c r="E1743" s="1"/>
      <c r="F1743" s="1"/>
      <c r="G1743"/>
      <c r="H1743"/>
      <c r="I1743" s="1"/>
      <c r="J1743"/>
      <c r="K1743"/>
      <c r="L1743"/>
      <c r="M1743" s="2"/>
      <c r="N1743" s="3"/>
      <c r="O1743"/>
      <c r="P1743"/>
      <c r="Q1743"/>
      <c r="R1743"/>
      <c r="S1743"/>
      <c r="T1743"/>
      <c r="U1743" s="1"/>
      <c r="V1743"/>
      <c r="W1743" s="1"/>
      <c r="X1743"/>
      <c r="Y1743"/>
      <c r="Z1743" s="1"/>
      <c r="AA1743" s="1"/>
      <c r="AB1743" s="1"/>
      <c r="AC1743" s="1"/>
      <c r="AD1743"/>
    </row>
    <row r="1744" spans="1:30" x14ac:dyDescent="0.25">
      <c r="A1744" s="1"/>
      <c r="B1744" s="1"/>
      <c r="C1744" s="1"/>
      <c r="D1744"/>
      <c r="E1744" s="1"/>
      <c r="F1744" s="1"/>
      <c r="G1744"/>
      <c r="H1744"/>
      <c r="I1744" s="1"/>
      <c r="J1744"/>
      <c r="K1744"/>
      <c r="L1744"/>
      <c r="M1744" s="2"/>
      <c r="N1744" s="3"/>
      <c r="O1744"/>
      <c r="P1744"/>
      <c r="Q1744"/>
      <c r="R1744"/>
      <c r="S1744"/>
      <c r="T1744"/>
      <c r="U1744" s="1"/>
      <c r="V1744"/>
      <c r="W1744" s="1"/>
      <c r="X1744"/>
      <c r="Y1744"/>
      <c r="Z1744" s="1"/>
      <c r="AA1744" s="1"/>
      <c r="AB1744" s="1"/>
      <c r="AC1744" s="1"/>
      <c r="AD1744"/>
    </row>
    <row r="1745" spans="1:30" x14ac:dyDescent="0.25">
      <c r="A1745" s="1"/>
      <c r="B1745" s="1"/>
      <c r="C1745" s="1"/>
      <c r="D1745"/>
      <c r="E1745" s="1"/>
      <c r="F1745" s="1"/>
      <c r="G1745"/>
      <c r="H1745"/>
      <c r="I1745" s="1"/>
      <c r="J1745"/>
      <c r="K1745"/>
      <c r="L1745"/>
      <c r="M1745" s="2"/>
      <c r="N1745" s="3"/>
      <c r="O1745"/>
      <c r="P1745"/>
      <c r="Q1745"/>
      <c r="R1745"/>
      <c r="S1745"/>
      <c r="T1745"/>
      <c r="U1745" s="1"/>
      <c r="V1745"/>
      <c r="W1745" s="1"/>
      <c r="X1745"/>
      <c r="Y1745"/>
      <c r="Z1745" s="1"/>
      <c r="AA1745" s="1"/>
      <c r="AB1745" s="1"/>
      <c r="AC1745" s="1"/>
      <c r="AD1745"/>
    </row>
    <row r="1746" spans="1:30" x14ac:dyDescent="0.25">
      <c r="A1746" s="1"/>
      <c r="B1746" s="1"/>
      <c r="C1746" s="1"/>
      <c r="D1746"/>
      <c r="E1746" s="1"/>
      <c r="F1746" s="1"/>
      <c r="G1746"/>
      <c r="H1746"/>
      <c r="I1746" s="1"/>
      <c r="J1746"/>
      <c r="K1746"/>
      <c r="L1746"/>
      <c r="M1746" s="2"/>
      <c r="N1746" s="3"/>
      <c r="O1746"/>
      <c r="P1746"/>
      <c r="Q1746"/>
      <c r="R1746"/>
      <c r="S1746"/>
      <c r="T1746"/>
      <c r="U1746" s="1"/>
      <c r="V1746"/>
      <c r="W1746" s="1"/>
      <c r="X1746"/>
      <c r="Y1746"/>
      <c r="Z1746" s="1"/>
      <c r="AA1746" s="1"/>
      <c r="AB1746" s="1"/>
      <c r="AC1746" s="1"/>
      <c r="AD1746"/>
    </row>
    <row r="1747" spans="1:30" x14ac:dyDescent="0.25">
      <c r="A1747" s="1"/>
      <c r="B1747" s="1"/>
      <c r="C1747" s="1"/>
      <c r="D1747"/>
      <c r="E1747" s="1"/>
      <c r="F1747" s="1"/>
      <c r="G1747"/>
      <c r="H1747"/>
      <c r="I1747" s="1"/>
      <c r="J1747"/>
      <c r="K1747"/>
      <c r="L1747"/>
      <c r="M1747" s="2"/>
      <c r="N1747" s="3"/>
      <c r="O1747"/>
      <c r="P1747"/>
      <c r="Q1747"/>
      <c r="R1747"/>
      <c r="S1747"/>
      <c r="T1747"/>
      <c r="U1747" s="1"/>
      <c r="V1747"/>
      <c r="W1747" s="1"/>
      <c r="X1747"/>
      <c r="Y1747"/>
      <c r="Z1747" s="1"/>
      <c r="AA1747" s="1"/>
      <c r="AB1747" s="1"/>
      <c r="AC1747" s="1"/>
      <c r="AD1747"/>
    </row>
    <row r="1748" spans="1:30" x14ac:dyDescent="0.25">
      <c r="A1748" s="1"/>
      <c r="B1748" s="1"/>
      <c r="C1748" s="1"/>
      <c r="D1748"/>
      <c r="E1748" s="1"/>
      <c r="F1748" s="1"/>
      <c r="G1748"/>
      <c r="H1748"/>
      <c r="I1748" s="1"/>
      <c r="J1748"/>
      <c r="K1748"/>
      <c r="L1748"/>
      <c r="M1748" s="2"/>
      <c r="N1748" s="3"/>
      <c r="O1748"/>
      <c r="P1748"/>
      <c r="Q1748"/>
      <c r="R1748"/>
      <c r="S1748"/>
      <c r="T1748"/>
      <c r="U1748" s="1"/>
      <c r="V1748"/>
      <c r="W1748" s="1"/>
      <c r="X1748"/>
      <c r="Y1748"/>
      <c r="Z1748" s="1"/>
      <c r="AA1748" s="1"/>
      <c r="AB1748" s="1"/>
      <c r="AC1748" s="1"/>
      <c r="AD1748"/>
    </row>
    <row r="1749" spans="1:30" x14ac:dyDescent="0.25">
      <c r="A1749" s="1"/>
      <c r="B1749" s="1"/>
      <c r="C1749" s="1"/>
      <c r="D1749"/>
      <c r="E1749" s="1"/>
      <c r="F1749" s="1"/>
      <c r="G1749"/>
      <c r="H1749"/>
      <c r="I1749" s="1"/>
      <c r="J1749"/>
      <c r="K1749"/>
      <c r="L1749"/>
      <c r="M1749" s="2"/>
      <c r="N1749" s="3"/>
      <c r="O1749"/>
      <c r="P1749"/>
      <c r="Q1749"/>
      <c r="R1749"/>
      <c r="S1749"/>
      <c r="T1749"/>
      <c r="U1749" s="1"/>
      <c r="V1749"/>
      <c r="W1749" s="1"/>
      <c r="X1749"/>
      <c r="Y1749"/>
      <c r="Z1749" s="1"/>
      <c r="AA1749" s="1"/>
      <c r="AB1749" s="1"/>
      <c r="AC1749" s="1"/>
      <c r="AD1749"/>
    </row>
    <row r="1750" spans="1:30" x14ac:dyDescent="0.25">
      <c r="A1750" s="1"/>
      <c r="B1750" s="1"/>
      <c r="C1750" s="1"/>
      <c r="D1750"/>
      <c r="E1750" s="1"/>
      <c r="F1750" s="1"/>
      <c r="G1750"/>
      <c r="H1750"/>
      <c r="I1750" s="1"/>
      <c r="J1750"/>
      <c r="K1750"/>
      <c r="L1750"/>
      <c r="M1750" s="2"/>
      <c r="N1750" s="3"/>
      <c r="O1750"/>
      <c r="P1750"/>
      <c r="Q1750"/>
      <c r="R1750"/>
      <c r="S1750"/>
      <c r="T1750"/>
      <c r="U1750" s="1"/>
      <c r="V1750"/>
      <c r="W1750" s="1"/>
      <c r="X1750"/>
      <c r="Y1750"/>
      <c r="Z1750" s="1"/>
      <c r="AA1750" s="1"/>
      <c r="AB1750" s="1"/>
      <c r="AC1750" s="1"/>
      <c r="AD1750"/>
    </row>
    <row r="1751" spans="1:30" x14ac:dyDescent="0.25">
      <c r="A1751" s="1"/>
      <c r="B1751" s="1"/>
      <c r="C1751" s="1"/>
      <c r="D1751"/>
      <c r="E1751" s="1"/>
      <c r="F1751" s="1"/>
      <c r="G1751"/>
      <c r="H1751"/>
      <c r="I1751" s="1"/>
      <c r="J1751"/>
      <c r="K1751"/>
      <c r="L1751"/>
      <c r="M1751" s="2"/>
      <c r="N1751" s="3"/>
      <c r="O1751"/>
      <c r="P1751"/>
      <c r="Q1751"/>
      <c r="R1751"/>
      <c r="S1751"/>
      <c r="T1751"/>
      <c r="U1751" s="1"/>
      <c r="V1751"/>
      <c r="W1751" s="1"/>
      <c r="X1751"/>
      <c r="Y1751"/>
      <c r="Z1751" s="1"/>
      <c r="AA1751" s="1"/>
      <c r="AB1751" s="1"/>
      <c r="AC1751" s="1"/>
      <c r="AD1751"/>
    </row>
    <row r="1752" spans="1:30" x14ac:dyDescent="0.25">
      <c r="A1752" s="1"/>
      <c r="B1752" s="1"/>
      <c r="C1752" s="1"/>
      <c r="D1752"/>
      <c r="E1752" s="1"/>
      <c r="F1752" s="1"/>
      <c r="G1752"/>
      <c r="H1752"/>
      <c r="I1752" s="1"/>
      <c r="J1752"/>
      <c r="K1752"/>
      <c r="L1752"/>
      <c r="M1752" s="2"/>
      <c r="N1752" s="3"/>
      <c r="O1752"/>
      <c r="P1752"/>
      <c r="Q1752"/>
      <c r="R1752"/>
      <c r="S1752"/>
      <c r="T1752"/>
      <c r="U1752" s="1"/>
      <c r="V1752"/>
      <c r="W1752" s="1"/>
      <c r="X1752"/>
      <c r="Y1752"/>
      <c r="Z1752" s="1"/>
      <c r="AA1752" s="1"/>
      <c r="AB1752" s="1"/>
      <c r="AC1752" s="1"/>
      <c r="AD1752"/>
    </row>
    <row r="1753" spans="1:30" x14ac:dyDescent="0.25">
      <c r="A1753" s="1"/>
      <c r="B1753" s="1"/>
      <c r="C1753" s="1"/>
      <c r="D1753"/>
      <c r="E1753" s="1"/>
      <c r="F1753" s="1"/>
      <c r="G1753"/>
      <c r="H1753"/>
      <c r="I1753" s="1"/>
      <c r="J1753"/>
      <c r="K1753"/>
      <c r="L1753"/>
      <c r="M1753" s="2"/>
      <c r="N1753" s="3"/>
      <c r="O1753"/>
      <c r="P1753"/>
      <c r="Q1753"/>
      <c r="R1753"/>
      <c r="S1753"/>
      <c r="T1753"/>
      <c r="U1753" s="1"/>
      <c r="V1753"/>
      <c r="W1753" s="1"/>
      <c r="X1753"/>
      <c r="Y1753"/>
      <c r="Z1753" s="1"/>
      <c r="AA1753" s="1"/>
      <c r="AB1753" s="1"/>
      <c r="AC1753" s="1"/>
      <c r="AD1753"/>
    </row>
    <row r="1754" spans="1:30" x14ac:dyDescent="0.25">
      <c r="A1754" s="1"/>
      <c r="B1754" s="1"/>
      <c r="C1754" s="1"/>
      <c r="D1754"/>
      <c r="E1754" s="1"/>
      <c r="F1754" s="1"/>
      <c r="G1754"/>
      <c r="H1754"/>
      <c r="I1754" s="1"/>
      <c r="J1754"/>
      <c r="K1754"/>
      <c r="L1754"/>
      <c r="M1754" s="2"/>
      <c r="N1754" s="3"/>
      <c r="O1754"/>
      <c r="P1754"/>
      <c r="Q1754"/>
      <c r="R1754"/>
      <c r="S1754"/>
      <c r="T1754"/>
      <c r="U1754" s="1"/>
      <c r="V1754"/>
      <c r="W1754" s="1"/>
      <c r="X1754"/>
      <c r="Y1754"/>
      <c r="Z1754" s="1"/>
      <c r="AA1754" s="1"/>
      <c r="AB1754" s="1"/>
      <c r="AC1754" s="1"/>
      <c r="AD1754"/>
    </row>
    <row r="1755" spans="1:30" x14ac:dyDescent="0.25">
      <c r="A1755" s="1"/>
      <c r="B1755" s="1"/>
      <c r="C1755" s="1"/>
      <c r="D1755"/>
      <c r="E1755" s="1"/>
      <c r="F1755" s="1"/>
      <c r="G1755"/>
      <c r="H1755"/>
      <c r="I1755" s="1"/>
      <c r="J1755"/>
      <c r="K1755"/>
      <c r="L1755"/>
      <c r="M1755" s="2"/>
      <c r="N1755" s="3"/>
      <c r="O1755"/>
      <c r="P1755"/>
      <c r="Q1755"/>
      <c r="R1755"/>
      <c r="S1755"/>
      <c r="T1755"/>
      <c r="U1755" s="1"/>
      <c r="V1755"/>
      <c r="W1755" s="1"/>
      <c r="X1755"/>
      <c r="Y1755"/>
      <c r="Z1755" s="1"/>
      <c r="AA1755" s="1"/>
      <c r="AB1755" s="1"/>
      <c r="AC1755" s="1"/>
      <c r="AD1755"/>
    </row>
    <row r="1756" spans="1:30" x14ac:dyDescent="0.25">
      <c r="A1756" s="1"/>
      <c r="B1756" s="1"/>
      <c r="C1756" s="1"/>
      <c r="D1756"/>
      <c r="E1756" s="1"/>
      <c r="F1756" s="1"/>
      <c r="G1756"/>
      <c r="H1756"/>
      <c r="I1756" s="1"/>
      <c r="J1756"/>
      <c r="K1756"/>
      <c r="L1756"/>
      <c r="M1756" s="2"/>
      <c r="N1756" s="3"/>
      <c r="O1756"/>
      <c r="P1756"/>
      <c r="Q1756"/>
      <c r="R1756"/>
      <c r="S1756"/>
      <c r="T1756"/>
      <c r="U1756" s="1"/>
      <c r="V1756"/>
      <c r="W1756" s="1"/>
      <c r="X1756"/>
      <c r="Y1756"/>
      <c r="Z1756" s="1"/>
      <c r="AA1756" s="1"/>
      <c r="AB1756" s="1"/>
      <c r="AC1756" s="1"/>
      <c r="AD1756"/>
    </row>
    <row r="1757" spans="1:30" x14ac:dyDescent="0.25">
      <c r="A1757" s="1"/>
      <c r="B1757" s="1"/>
      <c r="C1757" s="1"/>
      <c r="D1757"/>
      <c r="E1757" s="1"/>
      <c r="F1757" s="1"/>
      <c r="G1757"/>
      <c r="H1757"/>
      <c r="I1757" s="1"/>
      <c r="J1757"/>
      <c r="K1757"/>
      <c r="L1757"/>
      <c r="M1757" s="2"/>
      <c r="N1757" s="3"/>
      <c r="O1757"/>
      <c r="P1757"/>
      <c r="Q1757"/>
      <c r="R1757"/>
      <c r="S1757"/>
      <c r="T1757"/>
      <c r="U1757" s="1"/>
      <c r="V1757"/>
      <c r="W1757" s="1"/>
      <c r="X1757"/>
      <c r="Y1757"/>
      <c r="Z1757" s="1"/>
      <c r="AA1757" s="1"/>
      <c r="AB1757" s="1"/>
      <c r="AC1757" s="1"/>
      <c r="AD1757"/>
    </row>
    <row r="1758" spans="1:30" x14ac:dyDescent="0.25">
      <c r="A1758" s="1"/>
      <c r="B1758" s="1"/>
      <c r="C1758" s="1"/>
      <c r="D1758"/>
      <c r="E1758" s="1"/>
      <c r="F1758" s="1"/>
      <c r="G1758"/>
      <c r="H1758"/>
      <c r="I1758" s="1"/>
      <c r="J1758"/>
      <c r="K1758"/>
      <c r="L1758"/>
      <c r="M1758" s="2"/>
      <c r="N1758" s="3"/>
      <c r="O1758"/>
      <c r="P1758"/>
      <c r="Q1758"/>
      <c r="R1758"/>
      <c r="S1758"/>
      <c r="T1758"/>
      <c r="U1758" s="1"/>
      <c r="V1758"/>
      <c r="W1758" s="1"/>
      <c r="X1758"/>
      <c r="Y1758"/>
      <c r="Z1758" s="1"/>
      <c r="AA1758" s="1"/>
      <c r="AB1758" s="1"/>
      <c r="AC1758" s="1"/>
      <c r="AD1758"/>
    </row>
    <row r="1759" spans="1:30" x14ac:dyDescent="0.25">
      <c r="A1759" s="1"/>
      <c r="B1759" s="1"/>
      <c r="C1759" s="1"/>
      <c r="D1759"/>
      <c r="E1759" s="1"/>
      <c r="F1759" s="1"/>
      <c r="G1759"/>
      <c r="H1759"/>
      <c r="I1759" s="1"/>
      <c r="J1759"/>
      <c r="K1759"/>
      <c r="L1759"/>
      <c r="M1759" s="2"/>
      <c r="N1759" s="3"/>
      <c r="O1759"/>
      <c r="P1759"/>
      <c r="Q1759"/>
      <c r="R1759"/>
      <c r="S1759"/>
      <c r="T1759"/>
      <c r="U1759" s="1"/>
      <c r="V1759"/>
      <c r="W1759" s="1"/>
      <c r="X1759"/>
      <c r="Y1759"/>
      <c r="Z1759" s="1"/>
      <c r="AA1759" s="1"/>
      <c r="AB1759" s="1"/>
      <c r="AC1759" s="1"/>
      <c r="AD1759"/>
    </row>
    <row r="1760" spans="1:30" x14ac:dyDescent="0.25">
      <c r="A1760" s="1"/>
      <c r="B1760" s="1"/>
      <c r="C1760" s="1"/>
      <c r="D1760"/>
      <c r="E1760" s="1"/>
      <c r="F1760" s="1"/>
      <c r="G1760"/>
      <c r="H1760"/>
      <c r="I1760" s="1"/>
      <c r="J1760"/>
      <c r="K1760"/>
      <c r="L1760"/>
      <c r="M1760" s="2"/>
      <c r="N1760" s="3"/>
      <c r="O1760"/>
      <c r="P1760"/>
      <c r="Q1760"/>
      <c r="R1760"/>
      <c r="S1760"/>
      <c r="T1760"/>
      <c r="U1760" s="1"/>
      <c r="V1760"/>
      <c r="W1760" s="1"/>
      <c r="X1760"/>
      <c r="Y1760"/>
      <c r="Z1760" s="1"/>
      <c r="AA1760" s="1"/>
      <c r="AB1760" s="1"/>
      <c r="AC1760" s="1"/>
      <c r="AD1760"/>
    </row>
    <row r="1761" spans="1:30" x14ac:dyDescent="0.25">
      <c r="A1761" s="1"/>
      <c r="B1761" s="1"/>
      <c r="C1761" s="1"/>
      <c r="D1761"/>
      <c r="E1761" s="1"/>
      <c r="F1761" s="1"/>
      <c r="G1761"/>
      <c r="H1761"/>
      <c r="I1761" s="1"/>
      <c r="J1761"/>
      <c r="K1761"/>
      <c r="L1761"/>
      <c r="M1761" s="2"/>
      <c r="N1761" s="3"/>
      <c r="O1761"/>
      <c r="P1761"/>
      <c r="Q1761"/>
      <c r="R1761"/>
      <c r="S1761"/>
      <c r="T1761"/>
      <c r="U1761" s="1"/>
      <c r="V1761"/>
      <c r="W1761" s="1"/>
      <c r="X1761"/>
      <c r="Y1761"/>
      <c r="Z1761" s="1"/>
      <c r="AA1761" s="1"/>
      <c r="AB1761" s="1"/>
      <c r="AC1761" s="1"/>
      <c r="AD1761"/>
    </row>
    <row r="1762" spans="1:30" x14ac:dyDescent="0.25">
      <c r="A1762" s="1"/>
      <c r="B1762" s="1"/>
      <c r="C1762" s="1"/>
      <c r="D1762"/>
      <c r="E1762" s="1"/>
      <c r="F1762" s="1"/>
      <c r="G1762"/>
      <c r="H1762"/>
      <c r="I1762" s="1"/>
      <c r="J1762"/>
      <c r="K1762"/>
      <c r="L1762"/>
      <c r="M1762" s="2"/>
      <c r="N1762" s="3"/>
      <c r="O1762"/>
      <c r="P1762"/>
      <c r="Q1762"/>
      <c r="R1762"/>
      <c r="S1762"/>
      <c r="T1762"/>
      <c r="U1762" s="1"/>
      <c r="V1762"/>
      <c r="W1762" s="1"/>
      <c r="X1762"/>
      <c r="Y1762"/>
      <c r="Z1762" s="1"/>
      <c r="AA1762" s="1"/>
      <c r="AB1762" s="1"/>
      <c r="AC1762" s="1"/>
      <c r="AD1762"/>
    </row>
    <row r="1763" spans="1:30" x14ac:dyDescent="0.25">
      <c r="A1763" s="1"/>
      <c r="B1763" s="1"/>
      <c r="C1763" s="1"/>
      <c r="D1763"/>
      <c r="E1763" s="1"/>
      <c r="F1763" s="1"/>
      <c r="G1763"/>
      <c r="H1763"/>
      <c r="I1763" s="1"/>
      <c r="J1763"/>
      <c r="K1763"/>
      <c r="L1763"/>
      <c r="M1763" s="2"/>
      <c r="N1763" s="3"/>
      <c r="O1763"/>
      <c r="P1763"/>
      <c r="Q1763"/>
      <c r="R1763"/>
      <c r="S1763"/>
      <c r="T1763"/>
      <c r="U1763" s="1"/>
      <c r="V1763"/>
      <c r="W1763" s="1"/>
      <c r="X1763"/>
      <c r="Y1763"/>
      <c r="Z1763" s="1"/>
      <c r="AA1763" s="1"/>
      <c r="AB1763" s="1"/>
      <c r="AC1763" s="1"/>
      <c r="AD1763"/>
    </row>
    <row r="1764" spans="1:30" x14ac:dyDescent="0.25">
      <c r="A1764" s="1"/>
      <c r="B1764" s="1"/>
      <c r="C1764" s="1"/>
      <c r="D1764"/>
      <c r="E1764" s="1"/>
      <c r="F1764" s="1"/>
      <c r="G1764"/>
      <c r="H1764"/>
      <c r="I1764" s="1"/>
      <c r="J1764"/>
      <c r="K1764"/>
      <c r="L1764"/>
      <c r="M1764" s="2"/>
      <c r="N1764" s="3"/>
      <c r="O1764"/>
      <c r="P1764"/>
      <c r="Q1764"/>
      <c r="R1764"/>
      <c r="S1764"/>
      <c r="T1764"/>
      <c r="U1764" s="1"/>
      <c r="V1764"/>
      <c r="W1764" s="1"/>
      <c r="X1764"/>
      <c r="Y1764"/>
      <c r="Z1764" s="1"/>
      <c r="AA1764" s="1"/>
      <c r="AB1764" s="1"/>
      <c r="AC1764" s="1"/>
      <c r="AD1764"/>
    </row>
    <row r="1765" spans="1:30" x14ac:dyDescent="0.25">
      <c r="A1765" s="1"/>
      <c r="B1765" s="1"/>
      <c r="C1765" s="1"/>
      <c r="D1765"/>
      <c r="E1765" s="1"/>
      <c r="F1765" s="1"/>
      <c r="G1765"/>
      <c r="H1765"/>
      <c r="I1765" s="1"/>
      <c r="J1765"/>
      <c r="K1765"/>
      <c r="L1765"/>
      <c r="M1765" s="2"/>
      <c r="N1765" s="3"/>
      <c r="O1765"/>
      <c r="P1765"/>
      <c r="Q1765"/>
      <c r="R1765"/>
      <c r="S1765"/>
      <c r="T1765"/>
      <c r="U1765" s="1"/>
      <c r="V1765"/>
      <c r="W1765" s="1"/>
      <c r="X1765"/>
      <c r="Y1765"/>
      <c r="Z1765" s="1"/>
      <c r="AA1765" s="1"/>
      <c r="AB1765" s="1"/>
      <c r="AC1765" s="1"/>
      <c r="AD1765"/>
    </row>
    <row r="1766" spans="1:30" x14ac:dyDescent="0.25">
      <c r="A1766" s="1"/>
      <c r="B1766" s="1"/>
      <c r="C1766" s="1"/>
      <c r="D1766"/>
      <c r="E1766" s="1"/>
      <c r="F1766" s="1"/>
      <c r="G1766"/>
      <c r="H1766"/>
      <c r="I1766" s="1"/>
      <c r="J1766"/>
      <c r="K1766"/>
      <c r="L1766"/>
      <c r="M1766" s="2"/>
      <c r="N1766" s="3"/>
      <c r="O1766"/>
      <c r="P1766"/>
      <c r="Q1766"/>
      <c r="R1766"/>
      <c r="S1766"/>
      <c r="T1766"/>
      <c r="U1766" s="1"/>
      <c r="V1766"/>
      <c r="W1766" s="1"/>
      <c r="X1766"/>
      <c r="Y1766"/>
      <c r="Z1766" s="1"/>
      <c r="AA1766" s="1"/>
      <c r="AB1766" s="1"/>
      <c r="AC1766" s="1"/>
      <c r="AD1766"/>
    </row>
    <row r="1767" spans="1:30" x14ac:dyDescent="0.25">
      <c r="A1767" s="1"/>
      <c r="B1767" s="1"/>
      <c r="C1767" s="1"/>
      <c r="D1767"/>
      <c r="E1767" s="1"/>
      <c r="F1767" s="1"/>
      <c r="G1767"/>
      <c r="H1767"/>
      <c r="I1767" s="1"/>
      <c r="J1767"/>
      <c r="K1767"/>
      <c r="L1767"/>
      <c r="M1767" s="2"/>
      <c r="N1767" s="3"/>
      <c r="O1767"/>
      <c r="P1767"/>
      <c r="Q1767"/>
      <c r="R1767"/>
      <c r="S1767"/>
      <c r="T1767"/>
      <c r="U1767" s="1"/>
      <c r="V1767"/>
      <c r="W1767" s="1"/>
      <c r="X1767"/>
      <c r="Y1767"/>
      <c r="Z1767" s="1"/>
      <c r="AA1767" s="1"/>
      <c r="AB1767" s="1"/>
      <c r="AC1767" s="1"/>
      <c r="AD1767"/>
    </row>
    <row r="1768" spans="1:30" x14ac:dyDescent="0.25">
      <c r="A1768" s="1"/>
      <c r="B1768" s="1"/>
      <c r="C1768" s="1"/>
      <c r="D1768"/>
      <c r="E1768" s="1"/>
      <c r="F1768" s="1"/>
      <c r="G1768"/>
      <c r="H1768"/>
      <c r="I1768" s="1"/>
      <c r="J1768"/>
      <c r="K1768"/>
      <c r="L1768"/>
      <c r="M1768" s="2"/>
      <c r="N1768" s="3"/>
      <c r="O1768"/>
      <c r="P1768"/>
      <c r="Q1768"/>
      <c r="R1768"/>
      <c r="S1768"/>
      <c r="T1768"/>
      <c r="U1768" s="1"/>
      <c r="V1768"/>
      <c r="W1768" s="1"/>
      <c r="X1768"/>
      <c r="Y1768"/>
      <c r="Z1768" s="1"/>
      <c r="AA1768" s="1"/>
      <c r="AB1768" s="1"/>
      <c r="AC1768" s="1"/>
      <c r="AD1768"/>
    </row>
    <row r="1769" spans="1:30" x14ac:dyDescent="0.25">
      <c r="A1769" s="1"/>
      <c r="B1769" s="1"/>
      <c r="C1769" s="1"/>
      <c r="D1769"/>
      <c r="E1769" s="1"/>
      <c r="F1769" s="1"/>
      <c r="G1769"/>
      <c r="H1769"/>
      <c r="I1769" s="1"/>
      <c r="J1769"/>
      <c r="K1769"/>
      <c r="L1769"/>
      <c r="M1769" s="2"/>
      <c r="N1769" s="3"/>
      <c r="O1769"/>
      <c r="P1769"/>
      <c r="Q1769"/>
      <c r="R1769"/>
      <c r="S1769"/>
      <c r="T1769"/>
      <c r="U1769" s="1"/>
      <c r="V1769"/>
      <c r="W1769" s="1"/>
      <c r="X1769"/>
      <c r="Y1769"/>
      <c r="Z1769" s="1"/>
      <c r="AA1769" s="1"/>
      <c r="AB1769" s="1"/>
      <c r="AC1769" s="1"/>
      <c r="AD1769"/>
    </row>
    <row r="1770" spans="1:30" x14ac:dyDescent="0.25">
      <c r="A1770" s="1"/>
      <c r="B1770" s="1"/>
      <c r="C1770" s="1"/>
      <c r="D1770"/>
      <c r="E1770" s="1"/>
      <c r="F1770" s="1"/>
      <c r="G1770"/>
      <c r="H1770"/>
      <c r="I1770" s="1"/>
      <c r="J1770"/>
      <c r="K1770"/>
      <c r="L1770"/>
      <c r="M1770" s="2"/>
      <c r="N1770" s="3"/>
      <c r="O1770"/>
      <c r="P1770"/>
      <c r="Q1770"/>
      <c r="R1770"/>
      <c r="S1770"/>
      <c r="T1770"/>
      <c r="U1770" s="1"/>
      <c r="V1770"/>
      <c r="W1770" s="1"/>
      <c r="X1770"/>
      <c r="Y1770"/>
      <c r="Z1770" s="1"/>
      <c r="AA1770" s="1"/>
      <c r="AB1770" s="1"/>
      <c r="AC1770" s="1"/>
      <c r="AD1770"/>
    </row>
    <row r="1771" spans="1:30" x14ac:dyDescent="0.25">
      <c r="A1771" s="1"/>
      <c r="B1771" s="1"/>
      <c r="C1771" s="1"/>
      <c r="D1771"/>
      <c r="E1771" s="1"/>
      <c r="F1771" s="1"/>
      <c r="G1771"/>
      <c r="H1771"/>
      <c r="I1771" s="1"/>
      <c r="J1771"/>
      <c r="K1771"/>
      <c r="L1771"/>
      <c r="M1771" s="2"/>
      <c r="N1771" s="3"/>
      <c r="O1771"/>
      <c r="P1771"/>
      <c r="Q1771"/>
      <c r="R1771"/>
      <c r="S1771"/>
      <c r="T1771"/>
      <c r="U1771" s="1"/>
      <c r="V1771"/>
      <c r="W1771" s="1"/>
      <c r="X1771"/>
      <c r="Y1771"/>
      <c r="Z1771" s="1"/>
      <c r="AA1771" s="1"/>
      <c r="AB1771" s="1"/>
      <c r="AC1771" s="1"/>
      <c r="AD1771"/>
    </row>
    <row r="1772" spans="1:30" x14ac:dyDescent="0.25">
      <c r="A1772" s="1"/>
      <c r="B1772" s="1"/>
      <c r="C1772" s="1"/>
      <c r="D1772"/>
      <c r="E1772" s="1"/>
      <c r="F1772" s="1"/>
      <c r="G1772"/>
      <c r="H1772"/>
      <c r="I1772" s="1"/>
      <c r="J1772"/>
      <c r="K1772"/>
      <c r="L1772"/>
      <c r="M1772" s="2"/>
      <c r="N1772" s="3"/>
      <c r="O1772"/>
      <c r="P1772"/>
      <c r="Q1772"/>
      <c r="R1772"/>
      <c r="S1772"/>
      <c r="T1772"/>
      <c r="U1772" s="1"/>
      <c r="V1772"/>
      <c r="W1772" s="1"/>
      <c r="X1772"/>
      <c r="Y1772"/>
      <c r="Z1772" s="1"/>
      <c r="AA1772" s="1"/>
      <c r="AB1772" s="1"/>
      <c r="AC1772" s="1"/>
      <c r="AD1772"/>
    </row>
    <row r="1773" spans="1:30" x14ac:dyDescent="0.25">
      <c r="A1773" s="1"/>
      <c r="B1773" s="1"/>
      <c r="C1773" s="1"/>
      <c r="D1773"/>
      <c r="E1773" s="1"/>
      <c r="F1773" s="1"/>
      <c r="G1773"/>
      <c r="H1773"/>
      <c r="I1773" s="1"/>
      <c r="J1773"/>
      <c r="K1773"/>
      <c r="L1773"/>
      <c r="M1773" s="2"/>
      <c r="N1773" s="3"/>
      <c r="O1773"/>
      <c r="P1773"/>
      <c r="Q1773"/>
      <c r="R1773"/>
      <c r="S1773"/>
      <c r="T1773"/>
      <c r="U1773" s="1"/>
      <c r="V1773"/>
      <c r="W1773" s="1"/>
      <c r="X1773"/>
      <c r="Y1773"/>
      <c r="Z1773" s="1"/>
      <c r="AA1773" s="1"/>
      <c r="AB1773" s="1"/>
      <c r="AC1773" s="1"/>
      <c r="AD1773"/>
    </row>
    <row r="1774" spans="1:30" x14ac:dyDescent="0.25">
      <c r="A1774" s="1"/>
      <c r="B1774" s="1"/>
      <c r="C1774" s="1"/>
      <c r="D1774"/>
      <c r="E1774" s="1"/>
      <c r="F1774" s="1"/>
      <c r="G1774"/>
      <c r="H1774"/>
      <c r="I1774" s="1"/>
      <c r="J1774"/>
      <c r="K1774"/>
      <c r="L1774"/>
      <c r="M1774" s="2"/>
      <c r="N1774" s="3"/>
      <c r="O1774"/>
      <c r="P1774"/>
      <c r="Q1774"/>
      <c r="R1774"/>
      <c r="S1774"/>
      <c r="T1774"/>
      <c r="U1774" s="1"/>
      <c r="V1774"/>
      <c r="W1774" s="1"/>
      <c r="X1774"/>
      <c r="Y1774"/>
      <c r="Z1774" s="1"/>
      <c r="AA1774" s="1"/>
      <c r="AB1774" s="1"/>
      <c r="AC1774" s="1"/>
      <c r="AD1774"/>
    </row>
    <row r="1775" spans="1:30" x14ac:dyDescent="0.25">
      <c r="A1775" s="1"/>
      <c r="B1775" s="1"/>
      <c r="C1775" s="1"/>
      <c r="D1775"/>
      <c r="E1775" s="1"/>
      <c r="F1775" s="1"/>
      <c r="G1775"/>
      <c r="H1775"/>
      <c r="I1775" s="1"/>
      <c r="J1775"/>
      <c r="K1775"/>
      <c r="L1775"/>
      <c r="M1775" s="2"/>
      <c r="N1775" s="3"/>
      <c r="O1775"/>
      <c r="P1775"/>
      <c r="Q1775"/>
      <c r="R1775"/>
      <c r="S1775"/>
      <c r="T1775"/>
      <c r="U1775" s="1"/>
      <c r="V1775"/>
      <c r="W1775" s="1"/>
      <c r="X1775"/>
      <c r="Y1775"/>
      <c r="Z1775" s="1"/>
      <c r="AA1775" s="1"/>
      <c r="AB1775" s="1"/>
      <c r="AC1775" s="1"/>
      <c r="AD1775"/>
    </row>
    <row r="1776" spans="1:30" x14ac:dyDescent="0.25">
      <c r="A1776" s="1"/>
      <c r="B1776" s="1"/>
      <c r="C1776" s="1"/>
      <c r="D1776"/>
      <c r="E1776" s="1"/>
      <c r="F1776" s="1"/>
      <c r="G1776"/>
      <c r="H1776"/>
      <c r="I1776" s="1"/>
      <c r="J1776"/>
      <c r="K1776"/>
      <c r="L1776"/>
      <c r="M1776" s="2"/>
      <c r="N1776" s="3"/>
      <c r="O1776"/>
      <c r="P1776"/>
      <c r="Q1776"/>
      <c r="R1776"/>
      <c r="S1776"/>
      <c r="T1776"/>
      <c r="U1776" s="1"/>
      <c r="V1776"/>
      <c r="W1776" s="1"/>
      <c r="X1776"/>
      <c r="Y1776"/>
      <c r="Z1776" s="1"/>
      <c r="AA1776" s="1"/>
      <c r="AB1776" s="1"/>
      <c r="AC1776" s="1"/>
      <c r="AD1776"/>
    </row>
    <row r="1777" spans="1:30" x14ac:dyDescent="0.25">
      <c r="A1777" s="1"/>
      <c r="B1777" s="1"/>
      <c r="C1777" s="1"/>
      <c r="D1777"/>
      <c r="E1777" s="1"/>
      <c r="F1777" s="1"/>
      <c r="G1777"/>
      <c r="H1777"/>
      <c r="I1777" s="1"/>
      <c r="J1777"/>
      <c r="K1777"/>
      <c r="L1777"/>
      <c r="M1777" s="2"/>
      <c r="N1777" s="3"/>
      <c r="O1777"/>
      <c r="P1777"/>
      <c r="Q1777"/>
      <c r="R1777"/>
      <c r="S1777"/>
      <c r="T1777"/>
      <c r="U1777" s="1"/>
      <c r="V1777"/>
      <c r="W1777" s="1"/>
      <c r="X1777"/>
      <c r="Y1777"/>
      <c r="Z1777" s="1"/>
      <c r="AA1777" s="1"/>
      <c r="AB1777" s="1"/>
      <c r="AC1777" s="1"/>
      <c r="AD1777"/>
    </row>
    <row r="1778" spans="1:30" x14ac:dyDescent="0.25">
      <c r="A1778" s="1"/>
      <c r="B1778" s="1"/>
      <c r="C1778" s="1"/>
      <c r="D1778"/>
      <c r="E1778" s="1"/>
      <c r="F1778" s="1"/>
      <c r="G1778"/>
      <c r="H1778"/>
      <c r="I1778" s="1"/>
      <c r="J1778"/>
      <c r="K1778"/>
      <c r="L1778"/>
      <c r="M1778" s="2"/>
      <c r="N1778" s="3"/>
      <c r="O1778"/>
      <c r="P1778"/>
      <c r="Q1778"/>
      <c r="R1778"/>
      <c r="S1778"/>
      <c r="T1778"/>
      <c r="U1778" s="1"/>
      <c r="V1778"/>
      <c r="W1778" s="1"/>
      <c r="X1778"/>
      <c r="Y1778"/>
      <c r="Z1778" s="1"/>
      <c r="AA1778" s="1"/>
      <c r="AB1778" s="1"/>
      <c r="AC1778" s="1"/>
      <c r="AD1778"/>
    </row>
    <row r="1779" spans="1:30" x14ac:dyDescent="0.25">
      <c r="A1779" s="1"/>
      <c r="B1779" s="1"/>
      <c r="C1779" s="1"/>
      <c r="D1779"/>
      <c r="E1779" s="1"/>
      <c r="F1779" s="1"/>
      <c r="G1779"/>
      <c r="H1779"/>
      <c r="I1779" s="1"/>
      <c r="J1779"/>
      <c r="K1779"/>
      <c r="L1779"/>
      <c r="M1779" s="2"/>
      <c r="N1779" s="3"/>
      <c r="O1779"/>
      <c r="P1779"/>
      <c r="Q1779"/>
      <c r="R1779"/>
      <c r="S1779"/>
      <c r="T1779"/>
      <c r="U1779" s="1"/>
      <c r="V1779"/>
      <c r="W1779" s="1"/>
      <c r="X1779"/>
      <c r="Y1779"/>
      <c r="Z1779" s="1"/>
      <c r="AA1779" s="1"/>
      <c r="AB1779" s="1"/>
      <c r="AC1779" s="1"/>
      <c r="AD1779"/>
    </row>
    <row r="1780" spans="1:30" x14ac:dyDescent="0.25">
      <c r="A1780" s="1"/>
      <c r="B1780" s="1"/>
      <c r="C1780" s="1"/>
      <c r="D1780"/>
      <c r="E1780" s="1"/>
      <c r="F1780" s="1"/>
      <c r="G1780"/>
      <c r="H1780"/>
      <c r="I1780" s="1"/>
      <c r="J1780"/>
      <c r="K1780"/>
      <c r="L1780"/>
      <c r="M1780" s="2"/>
      <c r="N1780" s="3"/>
      <c r="O1780"/>
      <c r="P1780"/>
      <c r="Q1780"/>
      <c r="R1780"/>
      <c r="S1780"/>
      <c r="T1780"/>
      <c r="U1780" s="1"/>
      <c r="V1780"/>
      <c r="W1780" s="1"/>
      <c r="X1780"/>
      <c r="Y1780"/>
      <c r="Z1780" s="1"/>
      <c r="AA1780" s="1"/>
      <c r="AB1780" s="1"/>
      <c r="AC1780" s="1"/>
      <c r="AD1780"/>
    </row>
    <row r="1781" spans="1:30" x14ac:dyDescent="0.25">
      <c r="A1781" s="1"/>
      <c r="B1781" s="1"/>
      <c r="C1781" s="1"/>
      <c r="D1781"/>
      <c r="E1781" s="1"/>
      <c r="F1781" s="1"/>
      <c r="G1781"/>
      <c r="H1781"/>
      <c r="I1781" s="1"/>
      <c r="J1781"/>
      <c r="K1781"/>
      <c r="L1781"/>
      <c r="M1781" s="2"/>
      <c r="N1781" s="3"/>
      <c r="O1781"/>
      <c r="P1781"/>
      <c r="Q1781"/>
      <c r="R1781"/>
      <c r="S1781"/>
      <c r="T1781"/>
      <c r="U1781" s="1"/>
      <c r="V1781"/>
      <c r="W1781" s="1"/>
      <c r="X1781"/>
      <c r="Y1781"/>
      <c r="Z1781" s="1"/>
      <c r="AA1781" s="1"/>
      <c r="AB1781" s="1"/>
      <c r="AC1781" s="1"/>
      <c r="AD1781"/>
    </row>
    <row r="1782" spans="1:30" x14ac:dyDescent="0.25">
      <c r="A1782" s="1"/>
      <c r="B1782" s="1"/>
      <c r="C1782" s="1"/>
      <c r="D1782"/>
      <c r="E1782" s="1"/>
      <c r="F1782" s="1"/>
      <c r="G1782"/>
      <c r="H1782"/>
      <c r="I1782" s="1"/>
      <c r="J1782"/>
      <c r="K1782"/>
      <c r="L1782"/>
      <c r="M1782" s="2"/>
      <c r="N1782" s="3"/>
      <c r="O1782"/>
      <c r="P1782"/>
      <c r="Q1782"/>
      <c r="R1782"/>
      <c r="S1782"/>
      <c r="T1782"/>
      <c r="U1782" s="1"/>
      <c r="V1782"/>
      <c r="W1782" s="1"/>
      <c r="X1782"/>
      <c r="Y1782"/>
      <c r="Z1782" s="1"/>
      <c r="AA1782" s="1"/>
      <c r="AB1782" s="1"/>
      <c r="AC1782" s="1"/>
      <c r="AD1782"/>
    </row>
    <row r="1783" spans="1:30" x14ac:dyDescent="0.25">
      <c r="A1783" s="1"/>
      <c r="B1783" s="1"/>
      <c r="C1783" s="1"/>
      <c r="D1783"/>
      <c r="E1783" s="1"/>
      <c r="F1783" s="1"/>
      <c r="G1783"/>
      <c r="H1783"/>
      <c r="I1783" s="1"/>
      <c r="J1783"/>
      <c r="K1783"/>
      <c r="L1783"/>
      <c r="M1783" s="2"/>
      <c r="N1783" s="3"/>
      <c r="O1783"/>
      <c r="P1783"/>
      <c r="Q1783"/>
      <c r="R1783"/>
      <c r="S1783"/>
      <c r="T1783"/>
      <c r="U1783" s="1"/>
      <c r="V1783"/>
      <c r="W1783" s="1"/>
      <c r="X1783"/>
      <c r="Y1783"/>
      <c r="Z1783" s="1"/>
      <c r="AA1783" s="1"/>
      <c r="AB1783" s="1"/>
      <c r="AC1783" s="1"/>
      <c r="AD1783"/>
    </row>
    <row r="1784" spans="1:30" x14ac:dyDescent="0.25">
      <c r="A1784" s="1"/>
      <c r="B1784" s="1"/>
      <c r="C1784" s="1"/>
      <c r="D1784"/>
      <c r="E1784" s="1"/>
      <c r="F1784" s="1"/>
      <c r="G1784"/>
      <c r="H1784"/>
      <c r="I1784" s="1"/>
      <c r="J1784"/>
      <c r="K1784"/>
      <c r="L1784"/>
      <c r="M1784" s="2"/>
      <c r="N1784" s="3"/>
      <c r="O1784"/>
      <c r="P1784"/>
      <c r="Q1784"/>
      <c r="R1784"/>
      <c r="S1784"/>
      <c r="T1784"/>
      <c r="U1784" s="1"/>
      <c r="V1784"/>
      <c r="W1784" s="1"/>
      <c r="X1784"/>
      <c r="Y1784"/>
      <c r="Z1784" s="1"/>
      <c r="AA1784" s="1"/>
      <c r="AB1784" s="1"/>
      <c r="AC1784" s="1"/>
      <c r="AD1784"/>
    </row>
    <row r="1785" spans="1:30" x14ac:dyDescent="0.25">
      <c r="A1785" s="1"/>
      <c r="B1785" s="1"/>
      <c r="C1785" s="1"/>
      <c r="D1785"/>
      <c r="E1785" s="1"/>
      <c r="F1785" s="1"/>
      <c r="G1785"/>
      <c r="H1785"/>
      <c r="I1785" s="1"/>
      <c r="J1785"/>
      <c r="K1785"/>
      <c r="L1785"/>
      <c r="M1785" s="2"/>
      <c r="N1785" s="3"/>
      <c r="O1785"/>
      <c r="P1785"/>
      <c r="Q1785"/>
      <c r="R1785"/>
      <c r="S1785"/>
      <c r="T1785"/>
      <c r="U1785" s="1"/>
      <c r="V1785"/>
      <c r="W1785" s="1"/>
      <c r="X1785"/>
      <c r="Y1785"/>
      <c r="Z1785" s="1"/>
      <c r="AA1785" s="1"/>
      <c r="AB1785" s="1"/>
      <c r="AC1785" s="1"/>
      <c r="AD1785"/>
    </row>
    <row r="1786" spans="1:30" x14ac:dyDescent="0.25">
      <c r="A1786" s="1"/>
      <c r="B1786" s="1"/>
      <c r="C1786" s="1"/>
      <c r="D1786"/>
      <c r="E1786" s="1"/>
      <c r="F1786" s="1"/>
      <c r="G1786"/>
      <c r="H1786"/>
      <c r="I1786" s="1"/>
      <c r="J1786"/>
      <c r="K1786"/>
      <c r="L1786"/>
      <c r="M1786" s="2"/>
      <c r="N1786" s="3"/>
      <c r="O1786"/>
      <c r="P1786"/>
      <c r="Q1786"/>
      <c r="R1786"/>
      <c r="S1786"/>
      <c r="T1786"/>
      <c r="U1786" s="1"/>
      <c r="V1786"/>
      <c r="W1786" s="1"/>
      <c r="X1786"/>
      <c r="Y1786"/>
      <c r="Z1786" s="1"/>
      <c r="AA1786" s="1"/>
      <c r="AB1786" s="1"/>
      <c r="AC1786" s="1"/>
      <c r="AD1786"/>
    </row>
    <row r="1787" spans="1:30" x14ac:dyDescent="0.25">
      <c r="A1787" s="1"/>
      <c r="B1787" s="1"/>
      <c r="C1787" s="1"/>
      <c r="D1787"/>
      <c r="E1787" s="1"/>
      <c r="F1787" s="1"/>
      <c r="G1787"/>
      <c r="H1787"/>
      <c r="I1787" s="1"/>
      <c r="J1787"/>
      <c r="K1787"/>
      <c r="L1787"/>
      <c r="M1787" s="2"/>
      <c r="N1787" s="3"/>
      <c r="O1787"/>
      <c r="P1787"/>
      <c r="Q1787"/>
      <c r="R1787"/>
      <c r="S1787"/>
      <c r="T1787"/>
      <c r="U1787" s="1"/>
      <c r="V1787"/>
      <c r="W1787" s="1"/>
      <c r="X1787"/>
      <c r="Y1787"/>
      <c r="Z1787" s="1"/>
      <c r="AA1787" s="1"/>
      <c r="AB1787" s="1"/>
      <c r="AC1787" s="1"/>
      <c r="AD1787"/>
    </row>
    <row r="1788" spans="1:30" x14ac:dyDescent="0.25">
      <c r="A1788" s="1"/>
      <c r="B1788" s="1"/>
      <c r="C1788" s="1"/>
      <c r="D1788"/>
      <c r="E1788" s="1"/>
      <c r="F1788" s="1"/>
      <c r="G1788"/>
      <c r="H1788"/>
      <c r="I1788" s="1"/>
      <c r="J1788"/>
      <c r="K1788"/>
      <c r="L1788"/>
      <c r="M1788" s="2"/>
      <c r="N1788" s="3"/>
      <c r="O1788"/>
      <c r="P1788"/>
      <c r="Q1788"/>
      <c r="R1788"/>
      <c r="S1788"/>
      <c r="T1788"/>
      <c r="U1788" s="1"/>
      <c r="V1788"/>
      <c r="W1788" s="1"/>
      <c r="X1788"/>
      <c r="Y1788"/>
      <c r="Z1788" s="1"/>
      <c r="AA1788" s="1"/>
      <c r="AB1788" s="1"/>
      <c r="AC1788" s="1"/>
      <c r="AD1788"/>
    </row>
    <row r="1789" spans="1:30" x14ac:dyDescent="0.25">
      <c r="A1789" s="1"/>
      <c r="B1789" s="1"/>
      <c r="C1789" s="1"/>
      <c r="D1789"/>
      <c r="E1789" s="1"/>
      <c r="F1789" s="1"/>
      <c r="G1789"/>
      <c r="H1789"/>
      <c r="I1789" s="1"/>
      <c r="J1789"/>
      <c r="K1789"/>
      <c r="L1789"/>
      <c r="M1789" s="2"/>
      <c r="N1789" s="3"/>
      <c r="O1789"/>
      <c r="P1789"/>
      <c r="Q1789"/>
      <c r="R1789"/>
      <c r="S1789"/>
      <c r="T1789"/>
      <c r="U1789" s="1"/>
      <c r="V1789"/>
      <c r="W1789" s="1"/>
      <c r="X1789"/>
      <c r="Y1789"/>
      <c r="Z1789" s="1"/>
      <c r="AA1789" s="1"/>
      <c r="AB1789" s="1"/>
      <c r="AC1789" s="1"/>
      <c r="AD1789"/>
    </row>
    <row r="1790" spans="1:30" x14ac:dyDescent="0.25">
      <c r="A1790" s="1"/>
      <c r="B1790" s="1"/>
      <c r="C1790" s="1"/>
      <c r="D1790"/>
      <c r="E1790" s="1"/>
      <c r="F1790" s="1"/>
      <c r="G1790"/>
      <c r="H1790"/>
      <c r="I1790" s="1"/>
      <c r="J1790"/>
      <c r="K1790"/>
      <c r="L1790"/>
      <c r="M1790" s="2"/>
      <c r="N1790" s="3"/>
      <c r="O1790"/>
      <c r="P1790"/>
      <c r="Q1790"/>
      <c r="R1790"/>
      <c r="S1790"/>
      <c r="T1790"/>
      <c r="U1790" s="1"/>
      <c r="V1790"/>
      <c r="W1790" s="1"/>
      <c r="X1790"/>
      <c r="Y1790"/>
      <c r="Z1790" s="1"/>
      <c r="AA1790" s="1"/>
      <c r="AB1790" s="1"/>
      <c r="AC1790" s="1"/>
      <c r="AD1790"/>
    </row>
    <row r="1791" spans="1:30" x14ac:dyDescent="0.25">
      <c r="A1791" s="1"/>
      <c r="B1791" s="1"/>
      <c r="C1791" s="1"/>
      <c r="D1791"/>
      <c r="E1791" s="1"/>
      <c r="F1791" s="1"/>
      <c r="G1791"/>
      <c r="H1791"/>
      <c r="I1791" s="1"/>
      <c r="J1791"/>
      <c r="K1791"/>
      <c r="L1791"/>
      <c r="M1791" s="2"/>
      <c r="N1791" s="3"/>
      <c r="O1791"/>
      <c r="P1791"/>
      <c r="Q1791"/>
      <c r="R1791"/>
      <c r="S1791"/>
      <c r="T1791"/>
      <c r="U1791" s="1"/>
      <c r="V1791"/>
      <c r="W1791" s="1"/>
      <c r="X1791"/>
      <c r="Y1791"/>
      <c r="Z1791" s="1"/>
      <c r="AA1791" s="1"/>
      <c r="AB1791" s="1"/>
      <c r="AC1791" s="1"/>
      <c r="AD1791"/>
    </row>
    <row r="1792" spans="1:30" x14ac:dyDescent="0.25">
      <c r="A1792" s="1"/>
      <c r="B1792" s="1"/>
      <c r="C1792" s="1"/>
      <c r="D1792"/>
      <c r="E1792" s="1"/>
      <c r="F1792" s="1"/>
      <c r="G1792"/>
      <c r="H1792"/>
      <c r="I1792" s="1"/>
      <c r="J1792"/>
      <c r="K1792"/>
      <c r="L1792"/>
      <c r="M1792" s="2"/>
      <c r="N1792" s="3"/>
      <c r="O1792"/>
      <c r="P1792"/>
      <c r="Q1792"/>
      <c r="R1792"/>
      <c r="S1792"/>
      <c r="T1792"/>
      <c r="U1792" s="1"/>
      <c r="V1792"/>
      <c r="W1792" s="1"/>
      <c r="X1792"/>
      <c r="Y1792"/>
      <c r="Z1792" s="1"/>
      <c r="AA1792" s="1"/>
      <c r="AB1792" s="1"/>
      <c r="AC1792" s="1"/>
      <c r="AD1792"/>
    </row>
    <row r="1793" spans="1:30" x14ac:dyDescent="0.25">
      <c r="A1793" s="1"/>
      <c r="B1793" s="1"/>
      <c r="C1793" s="1"/>
      <c r="D1793"/>
      <c r="E1793" s="1"/>
      <c r="F1793" s="1"/>
      <c r="G1793"/>
      <c r="H1793"/>
      <c r="I1793" s="1"/>
      <c r="J1793"/>
      <c r="K1793"/>
      <c r="L1793"/>
      <c r="M1793" s="2"/>
      <c r="N1793" s="3"/>
      <c r="O1793"/>
      <c r="P1793"/>
      <c r="Q1793"/>
      <c r="R1793"/>
      <c r="S1793"/>
      <c r="T1793"/>
      <c r="U1793" s="1"/>
      <c r="V1793"/>
      <c r="W1793" s="1"/>
      <c r="X1793"/>
      <c r="Y1793"/>
      <c r="Z1793" s="1"/>
      <c r="AA1793" s="1"/>
      <c r="AB1793" s="1"/>
      <c r="AC1793" s="1"/>
      <c r="AD1793"/>
    </row>
    <row r="1794" spans="1:30" x14ac:dyDescent="0.25">
      <c r="A1794" s="1"/>
      <c r="B1794" s="1"/>
      <c r="C1794" s="1"/>
      <c r="D1794"/>
      <c r="E1794" s="1"/>
      <c r="F1794" s="1"/>
      <c r="G1794"/>
      <c r="H1794"/>
      <c r="I1794" s="1"/>
      <c r="J1794"/>
      <c r="K1794"/>
      <c r="L1794"/>
      <c r="M1794" s="2"/>
      <c r="N1794" s="3"/>
      <c r="O1794"/>
      <c r="P1794"/>
      <c r="Q1794"/>
      <c r="R1794"/>
      <c r="S1794"/>
      <c r="T1794"/>
      <c r="U1794" s="1"/>
      <c r="V1794"/>
      <c r="W1794" s="1"/>
      <c r="X1794"/>
      <c r="Y1794"/>
      <c r="Z1794" s="1"/>
      <c r="AA1794" s="1"/>
      <c r="AB1794" s="1"/>
      <c r="AC1794" s="1"/>
      <c r="AD1794"/>
    </row>
    <row r="1795" spans="1:30" x14ac:dyDescent="0.25">
      <c r="A1795" s="1"/>
      <c r="B1795" s="1"/>
      <c r="C1795" s="1"/>
      <c r="D1795"/>
      <c r="E1795" s="1"/>
      <c r="F1795" s="1"/>
      <c r="G1795"/>
      <c r="H1795"/>
      <c r="I1795" s="1"/>
      <c r="J1795"/>
      <c r="K1795"/>
      <c r="L1795"/>
      <c r="M1795" s="2"/>
      <c r="N1795" s="3"/>
      <c r="O1795"/>
      <c r="P1795"/>
      <c r="Q1795"/>
      <c r="R1795"/>
      <c r="S1795"/>
      <c r="T1795"/>
      <c r="U1795" s="1"/>
      <c r="V1795"/>
      <c r="W1795" s="1"/>
      <c r="X1795"/>
      <c r="Y1795"/>
      <c r="Z1795" s="1"/>
      <c r="AA1795" s="1"/>
      <c r="AB1795" s="1"/>
      <c r="AC1795" s="1"/>
      <c r="AD1795"/>
    </row>
    <row r="1796" spans="1:30" x14ac:dyDescent="0.25">
      <c r="A1796" s="1"/>
      <c r="B1796" s="1"/>
      <c r="C1796" s="1"/>
      <c r="D1796"/>
      <c r="E1796" s="1"/>
      <c r="F1796" s="1"/>
      <c r="G1796"/>
      <c r="H1796"/>
      <c r="I1796" s="1"/>
      <c r="J1796"/>
      <c r="K1796"/>
      <c r="L1796"/>
      <c r="M1796" s="2"/>
      <c r="N1796" s="3"/>
      <c r="O1796"/>
      <c r="P1796"/>
      <c r="Q1796"/>
      <c r="R1796"/>
      <c r="S1796"/>
      <c r="T1796"/>
      <c r="U1796" s="1"/>
      <c r="V1796"/>
      <c r="W1796" s="1"/>
      <c r="X1796"/>
      <c r="Y1796"/>
      <c r="Z1796" s="1"/>
      <c r="AA1796" s="1"/>
      <c r="AB1796" s="1"/>
      <c r="AC1796" s="1"/>
      <c r="AD1796"/>
    </row>
    <row r="1797" spans="1:30" x14ac:dyDescent="0.25">
      <c r="A1797" s="1"/>
      <c r="B1797" s="1"/>
      <c r="C1797" s="1"/>
      <c r="D1797"/>
      <c r="E1797" s="1"/>
      <c r="F1797" s="1"/>
      <c r="G1797"/>
      <c r="H1797"/>
      <c r="I1797" s="1"/>
      <c r="J1797"/>
      <c r="K1797"/>
      <c r="L1797"/>
      <c r="M1797" s="2"/>
      <c r="N1797" s="3"/>
      <c r="O1797"/>
      <c r="P1797"/>
      <c r="Q1797"/>
      <c r="R1797"/>
      <c r="S1797"/>
      <c r="T1797"/>
      <c r="U1797" s="1"/>
      <c r="V1797"/>
      <c r="W1797" s="1"/>
      <c r="X1797"/>
      <c r="Y1797"/>
      <c r="Z1797" s="1"/>
      <c r="AA1797" s="1"/>
      <c r="AB1797" s="1"/>
      <c r="AC1797" s="1"/>
      <c r="AD1797"/>
    </row>
    <row r="1798" spans="1:30" x14ac:dyDescent="0.25">
      <c r="A1798" s="1"/>
      <c r="B1798" s="1"/>
      <c r="C1798" s="1"/>
      <c r="D1798"/>
      <c r="E1798" s="1"/>
      <c r="F1798" s="1"/>
      <c r="G1798"/>
      <c r="H1798"/>
      <c r="I1798" s="1"/>
      <c r="J1798"/>
      <c r="K1798"/>
      <c r="L1798"/>
      <c r="M1798" s="2"/>
      <c r="N1798" s="3"/>
      <c r="O1798"/>
      <c r="P1798"/>
      <c r="Q1798"/>
      <c r="R1798"/>
      <c r="S1798"/>
      <c r="T1798"/>
      <c r="U1798" s="1"/>
      <c r="V1798"/>
      <c r="W1798" s="1"/>
      <c r="X1798"/>
      <c r="Y1798"/>
      <c r="Z1798" s="1"/>
      <c r="AA1798" s="1"/>
      <c r="AB1798" s="1"/>
      <c r="AC1798" s="1"/>
      <c r="AD1798"/>
    </row>
    <row r="1799" spans="1:30" x14ac:dyDescent="0.25">
      <c r="A1799" s="1"/>
      <c r="B1799" s="1"/>
      <c r="C1799" s="1"/>
      <c r="D1799"/>
      <c r="E1799" s="1"/>
      <c r="F1799" s="1"/>
      <c r="G1799"/>
      <c r="H1799"/>
      <c r="I1799" s="1"/>
      <c r="J1799"/>
      <c r="K1799"/>
      <c r="L1799"/>
      <c r="M1799" s="2"/>
      <c r="N1799" s="3"/>
      <c r="O1799"/>
      <c r="P1799"/>
      <c r="Q1799"/>
      <c r="R1799"/>
      <c r="S1799"/>
      <c r="T1799"/>
      <c r="U1799" s="1"/>
      <c r="V1799"/>
      <c r="W1799" s="1"/>
      <c r="X1799"/>
      <c r="Y1799"/>
      <c r="Z1799" s="1"/>
      <c r="AA1799" s="1"/>
      <c r="AB1799" s="1"/>
      <c r="AC1799" s="1"/>
      <c r="AD1799"/>
    </row>
    <row r="1800" spans="1:30" x14ac:dyDescent="0.25">
      <c r="A1800" s="1"/>
      <c r="B1800" s="1"/>
      <c r="C1800" s="1"/>
      <c r="D1800"/>
      <c r="E1800" s="1"/>
      <c r="F1800" s="1"/>
      <c r="G1800"/>
      <c r="H1800"/>
      <c r="I1800" s="1"/>
      <c r="J1800"/>
      <c r="K1800"/>
      <c r="L1800"/>
      <c r="M1800" s="2"/>
      <c r="N1800" s="3"/>
      <c r="O1800"/>
      <c r="P1800"/>
      <c r="Q1800"/>
      <c r="R1800"/>
      <c r="S1800"/>
      <c r="T1800"/>
      <c r="U1800" s="1"/>
      <c r="V1800"/>
      <c r="W1800" s="1"/>
      <c r="X1800"/>
      <c r="Y1800"/>
      <c r="Z1800" s="1"/>
      <c r="AA1800" s="1"/>
      <c r="AB1800" s="1"/>
      <c r="AC1800" s="1"/>
      <c r="AD1800"/>
    </row>
    <row r="1801" spans="1:30" x14ac:dyDescent="0.25">
      <c r="A1801" s="1"/>
      <c r="B1801" s="1"/>
      <c r="C1801" s="1"/>
      <c r="D1801"/>
      <c r="E1801" s="1"/>
      <c r="F1801" s="1"/>
      <c r="G1801"/>
      <c r="H1801"/>
      <c r="I1801" s="1"/>
      <c r="J1801"/>
      <c r="K1801"/>
      <c r="L1801"/>
      <c r="M1801" s="2"/>
      <c r="N1801" s="3"/>
      <c r="O1801"/>
      <c r="P1801"/>
      <c r="Q1801"/>
      <c r="R1801"/>
      <c r="S1801"/>
      <c r="T1801"/>
      <c r="U1801" s="1"/>
      <c r="V1801"/>
      <c r="W1801" s="1"/>
      <c r="X1801"/>
      <c r="Y1801"/>
      <c r="Z1801" s="1"/>
      <c r="AA1801" s="1"/>
      <c r="AB1801" s="1"/>
      <c r="AC1801" s="1"/>
      <c r="AD1801"/>
    </row>
    <row r="1802" spans="1:30" x14ac:dyDescent="0.25">
      <c r="A1802" s="1"/>
      <c r="B1802" s="1"/>
      <c r="C1802" s="1"/>
      <c r="D1802"/>
      <c r="E1802" s="1"/>
      <c r="F1802" s="1"/>
      <c r="G1802"/>
      <c r="H1802"/>
      <c r="I1802" s="1"/>
      <c r="J1802"/>
      <c r="K1802"/>
      <c r="L1802"/>
      <c r="M1802" s="2"/>
      <c r="N1802" s="3"/>
      <c r="O1802"/>
      <c r="P1802"/>
      <c r="Q1802"/>
      <c r="R1802"/>
      <c r="S1802"/>
      <c r="T1802"/>
      <c r="U1802" s="1"/>
      <c r="V1802"/>
      <c r="W1802" s="1"/>
      <c r="X1802"/>
      <c r="Y1802"/>
      <c r="Z1802" s="1"/>
      <c r="AA1802" s="1"/>
      <c r="AB1802" s="1"/>
      <c r="AC1802" s="1"/>
      <c r="AD1802"/>
    </row>
    <row r="1803" spans="1:30" x14ac:dyDescent="0.25">
      <c r="A1803" s="1"/>
      <c r="B1803" s="1"/>
      <c r="C1803" s="1"/>
      <c r="D1803"/>
      <c r="E1803" s="1"/>
      <c r="F1803" s="1"/>
      <c r="G1803"/>
      <c r="H1803"/>
      <c r="I1803" s="1"/>
      <c r="J1803"/>
      <c r="K1803"/>
      <c r="L1803"/>
      <c r="M1803" s="2"/>
      <c r="N1803" s="3"/>
      <c r="O1803"/>
      <c r="P1803"/>
      <c r="Q1803"/>
      <c r="R1803"/>
      <c r="S1803"/>
      <c r="T1803"/>
      <c r="U1803" s="1"/>
      <c r="V1803"/>
      <c r="W1803" s="1"/>
      <c r="X1803"/>
      <c r="Y1803"/>
      <c r="Z1803" s="1"/>
      <c r="AA1803" s="1"/>
      <c r="AB1803" s="1"/>
      <c r="AC1803" s="1"/>
      <c r="AD1803"/>
    </row>
    <row r="1804" spans="1:30" x14ac:dyDescent="0.25">
      <c r="A1804" s="1"/>
      <c r="B1804" s="1"/>
      <c r="C1804" s="1"/>
      <c r="D1804"/>
      <c r="E1804" s="1"/>
      <c r="F1804" s="1"/>
      <c r="G1804"/>
      <c r="H1804"/>
      <c r="I1804" s="1"/>
      <c r="J1804"/>
      <c r="K1804"/>
      <c r="L1804"/>
      <c r="M1804" s="2"/>
      <c r="N1804" s="3"/>
      <c r="O1804"/>
      <c r="P1804"/>
      <c r="Q1804"/>
      <c r="R1804"/>
      <c r="S1804"/>
      <c r="T1804"/>
      <c r="U1804" s="1"/>
      <c r="V1804"/>
      <c r="W1804" s="1"/>
      <c r="X1804"/>
      <c r="Y1804"/>
      <c r="Z1804" s="1"/>
      <c r="AA1804" s="1"/>
      <c r="AB1804" s="1"/>
      <c r="AC1804" s="1"/>
      <c r="AD1804"/>
    </row>
    <row r="1805" spans="1:30" x14ac:dyDescent="0.25">
      <c r="A1805" s="1"/>
      <c r="B1805" s="1"/>
      <c r="C1805" s="1"/>
      <c r="D1805"/>
      <c r="E1805" s="1"/>
      <c r="F1805" s="1"/>
      <c r="G1805"/>
      <c r="H1805"/>
      <c r="I1805" s="1"/>
      <c r="J1805"/>
      <c r="K1805"/>
      <c r="L1805"/>
      <c r="M1805" s="2"/>
      <c r="N1805" s="3"/>
      <c r="O1805"/>
      <c r="P1805"/>
      <c r="Q1805"/>
      <c r="R1805"/>
      <c r="S1805"/>
      <c r="T1805"/>
      <c r="U1805" s="1"/>
      <c r="V1805"/>
      <c r="W1805" s="1"/>
      <c r="X1805"/>
      <c r="Y1805"/>
      <c r="Z1805" s="1"/>
      <c r="AA1805" s="1"/>
      <c r="AB1805" s="1"/>
      <c r="AC1805" s="1"/>
      <c r="AD1805"/>
    </row>
    <row r="1806" spans="1:30" x14ac:dyDescent="0.25">
      <c r="A1806" s="1"/>
      <c r="B1806" s="1"/>
      <c r="C1806" s="1"/>
      <c r="D1806"/>
      <c r="E1806" s="1"/>
      <c r="F1806" s="1"/>
      <c r="G1806"/>
      <c r="H1806"/>
      <c r="I1806" s="1"/>
      <c r="J1806"/>
      <c r="K1806"/>
      <c r="L1806"/>
      <c r="M1806" s="2"/>
      <c r="N1806" s="3"/>
      <c r="O1806"/>
      <c r="P1806"/>
      <c r="Q1806"/>
      <c r="R1806"/>
      <c r="S1806"/>
      <c r="T1806"/>
      <c r="U1806" s="1"/>
      <c r="V1806"/>
      <c r="W1806" s="1"/>
      <c r="X1806"/>
      <c r="Y1806"/>
      <c r="Z1806" s="1"/>
      <c r="AA1806" s="1"/>
      <c r="AB1806" s="1"/>
      <c r="AC1806" s="1"/>
      <c r="AD1806"/>
    </row>
    <row r="1807" spans="1:30" x14ac:dyDescent="0.25">
      <c r="A1807" s="1"/>
      <c r="B1807" s="1"/>
      <c r="C1807" s="1"/>
      <c r="D1807"/>
      <c r="E1807" s="1"/>
      <c r="F1807" s="1"/>
      <c r="G1807"/>
      <c r="H1807"/>
      <c r="I1807" s="1"/>
      <c r="J1807"/>
      <c r="K1807"/>
      <c r="L1807"/>
      <c r="M1807" s="2"/>
      <c r="N1807" s="3"/>
      <c r="O1807"/>
      <c r="P1807"/>
      <c r="Q1807"/>
      <c r="R1807"/>
      <c r="S1807"/>
      <c r="T1807"/>
      <c r="U1807" s="1"/>
      <c r="V1807"/>
      <c r="W1807" s="1"/>
      <c r="X1807"/>
      <c r="Y1807"/>
      <c r="Z1807" s="1"/>
      <c r="AA1807" s="1"/>
      <c r="AB1807" s="1"/>
      <c r="AC1807" s="1"/>
      <c r="AD1807"/>
    </row>
    <row r="1808" spans="1:30" x14ac:dyDescent="0.25">
      <c r="A1808" s="1"/>
      <c r="B1808" s="1"/>
      <c r="C1808" s="1"/>
      <c r="D1808"/>
      <c r="E1808" s="1"/>
      <c r="F1808" s="1"/>
      <c r="G1808"/>
      <c r="H1808"/>
      <c r="I1808" s="1"/>
      <c r="J1808"/>
      <c r="K1808"/>
      <c r="L1808"/>
      <c r="M1808" s="2"/>
      <c r="N1808" s="3"/>
      <c r="O1808"/>
      <c r="P1808"/>
      <c r="Q1808"/>
      <c r="R1808"/>
      <c r="S1808"/>
      <c r="T1808"/>
      <c r="U1808" s="1"/>
      <c r="V1808"/>
      <c r="W1808" s="1"/>
      <c r="X1808"/>
      <c r="Y1808"/>
      <c r="Z1808" s="1"/>
      <c r="AA1808" s="1"/>
      <c r="AB1808" s="1"/>
      <c r="AC1808" s="1"/>
      <c r="AD1808"/>
    </row>
    <row r="1809" spans="1:30" x14ac:dyDescent="0.25">
      <c r="A1809" s="1"/>
      <c r="B1809" s="1"/>
      <c r="C1809" s="1"/>
      <c r="D1809"/>
      <c r="E1809" s="1"/>
      <c r="F1809" s="1"/>
      <c r="G1809"/>
      <c r="H1809"/>
      <c r="I1809" s="1"/>
      <c r="J1809"/>
      <c r="K1809"/>
      <c r="L1809"/>
      <c r="M1809" s="2"/>
      <c r="N1809" s="3"/>
      <c r="O1809"/>
      <c r="P1809"/>
      <c r="Q1809"/>
      <c r="R1809"/>
      <c r="S1809"/>
      <c r="T1809"/>
      <c r="U1809" s="1"/>
      <c r="V1809"/>
      <c r="W1809" s="1"/>
      <c r="X1809"/>
      <c r="Y1809"/>
      <c r="Z1809" s="1"/>
      <c r="AA1809" s="1"/>
      <c r="AB1809" s="1"/>
      <c r="AC1809" s="1"/>
      <c r="AD1809"/>
    </row>
    <row r="1810" spans="1:30" x14ac:dyDescent="0.25">
      <c r="A1810" s="1"/>
      <c r="B1810" s="1"/>
      <c r="C1810" s="1"/>
      <c r="D1810"/>
      <c r="E1810" s="1"/>
      <c r="F1810" s="1"/>
      <c r="G1810"/>
      <c r="H1810"/>
      <c r="I1810" s="1"/>
      <c r="J1810"/>
      <c r="K1810"/>
      <c r="L1810"/>
      <c r="M1810" s="2"/>
      <c r="N1810" s="3"/>
      <c r="O1810"/>
      <c r="P1810"/>
      <c r="Q1810"/>
      <c r="R1810"/>
      <c r="S1810"/>
      <c r="T1810"/>
      <c r="U1810" s="1"/>
      <c r="V1810"/>
      <c r="W1810" s="1"/>
      <c r="X1810"/>
      <c r="Y1810"/>
      <c r="Z1810" s="1"/>
      <c r="AA1810" s="1"/>
      <c r="AB1810" s="1"/>
      <c r="AC1810" s="1"/>
      <c r="AD1810"/>
    </row>
    <row r="1811" spans="1:30" x14ac:dyDescent="0.25">
      <c r="A1811" s="1"/>
      <c r="B1811" s="1"/>
      <c r="C1811" s="1"/>
      <c r="D1811"/>
      <c r="E1811" s="1"/>
      <c r="F1811" s="1"/>
      <c r="G1811"/>
      <c r="H1811"/>
      <c r="I1811" s="1"/>
      <c r="J1811"/>
      <c r="K1811"/>
      <c r="L1811"/>
      <c r="M1811" s="2"/>
      <c r="N1811" s="3"/>
      <c r="O1811"/>
      <c r="P1811"/>
      <c r="Q1811"/>
      <c r="R1811"/>
      <c r="S1811"/>
      <c r="T1811"/>
      <c r="U1811" s="1"/>
      <c r="V1811"/>
      <c r="W1811" s="1"/>
      <c r="X1811"/>
      <c r="Y1811"/>
      <c r="Z1811" s="1"/>
      <c r="AA1811" s="1"/>
      <c r="AB1811" s="1"/>
      <c r="AC1811" s="1"/>
      <c r="AD1811"/>
    </row>
    <row r="1812" spans="1:30" x14ac:dyDescent="0.25">
      <c r="A1812" s="1"/>
      <c r="B1812" s="1"/>
      <c r="C1812" s="1"/>
      <c r="D1812"/>
      <c r="E1812" s="1"/>
      <c r="F1812" s="1"/>
      <c r="G1812"/>
      <c r="H1812"/>
      <c r="I1812" s="1"/>
      <c r="J1812"/>
      <c r="K1812"/>
      <c r="L1812"/>
      <c r="M1812" s="2"/>
      <c r="N1812" s="3"/>
      <c r="O1812"/>
      <c r="P1812"/>
      <c r="Q1812"/>
      <c r="R1812"/>
      <c r="S1812"/>
      <c r="T1812"/>
      <c r="U1812" s="1"/>
      <c r="V1812"/>
      <c r="W1812" s="1"/>
      <c r="X1812"/>
      <c r="Y1812"/>
      <c r="Z1812" s="1"/>
      <c r="AA1812" s="1"/>
      <c r="AB1812" s="1"/>
      <c r="AC1812" s="1"/>
      <c r="AD1812"/>
    </row>
    <row r="1813" spans="1:30" x14ac:dyDescent="0.25">
      <c r="A1813" s="1"/>
      <c r="B1813" s="1"/>
      <c r="C1813" s="1"/>
      <c r="D1813"/>
      <c r="E1813" s="1"/>
      <c r="F1813" s="1"/>
      <c r="G1813"/>
      <c r="H1813"/>
      <c r="I1813" s="1"/>
      <c r="J1813"/>
      <c r="K1813"/>
      <c r="L1813"/>
      <c r="M1813" s="2"/>
      <c r="N1813" s="3"/>
      <c r="O1813"/>
      <c r="P1813"/>
      <c r="Q1813"/>
      <c r="R1813"/>
      <c r="S1813"/>
      <c r="T1813"/>
      <c r="U1813" s="1"/>
      <c r="V1813"/>
      <c r="W1813" s="1"/>
      <c r="X1813"/>
      <c r="Y1813"/>
      <c r="Z1813" s="1"/>
      <c r="AA1813" s="1"/>
      <c r="AB1813" s="1"/>
      <c r="AC1813" s="1"/>
      <c r="AD1813"/>
    </row>
    <row r="1814" spans="1:30" x14ac:dyDescent="0.25">
      <c r="A1814" s="1"/>
      <c r="B1814" s="1"/>
      <c r="C1814" s="1"/>
      <c r="D1814"/>
      <c r="E1814" s="1"/>
      <c r="F1814" s="1"/>
      <c r="G1814"/>
      <c r="H1814"/>
      <c r="I1814" s="1"/>
      <c r="J1814"/>
      <c r="K1814"/>
      <c r="L1814"/>
      <c r="M1814" s="2"/>
      <c r="N1814" s="3"/>
      <c r="O1814"/>
      <c r="P1814"/>
      <c r="Q1814"/>
      <c r="R1814"/>
      <c r="S1814"/>
      <c r="T1814"/>
      <c r="U1814" s="1"/>
      <c r="V1814"/>
      <c r="W1814" s="1"/>
      <c r="X1814"/>
      <c r="Y1814"/>
      <c r="Z1814" s="1"/>
      <c r="AA1814" s="1"/>
      <c r="AB1814" s="1"/>
      <c r="AC1814" s="1"/>
      <c r="AD1814"/>
    </row>
    <row r="1815" spans="1:30" x14ac:dyDescent="0.25">
      <c r="A1815" s="1"/>
      <c r="B1815" s="1"/>
      <c r="C1815" s="1"/>
      <c r="D1815"/>
      <c r="E1815" s="1"/>
      <c r="F1815" s="1"/>
      <c r="G1815"/>
      <c r="H1815"/>
      <c r="I1815" s="1"/>
      <c r="J1815"/>
      <c r="K1815"/>
      <c r="L1815"/>
      <c r="M1815" s="2"/>
      <c r="N1815" s="3"/>
      <c r="O1815"/>
      <c r="P1815"/>
      <c r="Q1815"/>
      <c r="R1815"/>
      <c r="S1815"/>
      <c r="T1815"/>
      <c r="U1815" s="1"/>
      <c r="V1815"/>
      <c r="W1815" s="1"/>
      <c r="X1815"/>
      <c r="Y1815"/>
      <c r="Z1815" s="1"/>
      <c r="AA1815" s="1"/>
      <c r="AB1815" s="1"/>
      <c r="AC1815" s="1"/>
      <c r="AD1815"/>
    </row>
    <row r="1816" spans="1:30" x14ac:dyDescent="0.25">
      <c r="A1816" s="1"/>
      <c r="B1816" s="1"/>
      <c r="C1816" s="1"/>
      <c r="D1816"/>
      <c r="E1816" s="1"/>
      <c r="F1816" s="1"/>
      <c r="G1816"/>
      <c r="H1816"/>
      <c r="I1816" s="1"/>
      <c r="J1816"/>
      <c r="K1816"/>
      <c r="L1816"/>
      <c r="M1816" s="2"/>
      <c r="N1816" s="3"/>
      <c r="O1816"/>
      <c r="P1816"/>
      <c r="Q1816"/>
      <c r="R1816"/>
      <c r="S1816"/>
      <c r="T1816"/>
      <c r="U1816" s="1"/>
      <c r="V1816"/>
      <c r="W1816" s="1"/>
      <c r="X1816"/>
      <c r="Y1816"/>
      <c r="Z1816" s="1"/>
      <c r="AA1816" s="1"/>
      <c r="AB1816" s="1"/>
      <c r="AC1816" s="1"/>
      <c r="AD1816"/>
    </row>
    <row r="1817" spans="1:30" x14ac:dyDescent="0.25">
      <c r="A1817" s="1"/>
      <c r="B1817" s="1"/>
      <c r="C1817" s="1"/>
      <c r="D1817"/>
      <c r="E1817" s="1"/>
      <c r="F1817" s="1"/>
      <c r="G1817"/>
      <c r="H1817"/>
      <c r="I1817" s="1"/>
      <c r="J1817"/>
      <c r="K1817"/>
      <c r="L1817"/>
      <c r="M1817" s="2"/>
      <c r="N1817" s="3"/>
      <c r="O1817"/>
      <c r="P1817"/>
      <c r="Q1817"/>
      <c r="R1817"/>
      <c r="S1817"/>
      <c r="T1817"/>
      <c r="U1817" s="1"/>
      <c r="V1817"/>
      <c r="W1817" s="1"/>
      <c r="X1817"/>
      <c r="Y1817"/>
      <c r="Z1817" s="1"/>
      <c r="AA1817" s="1"/>
      <c r="AB1817" s="1"/>
      <c r="AC1817" s="1"/>
      <c r="AD1817"/>
    </row>
    <row r="1818" spans="1:30" x14ac:dyDescent="0.25">
      <c r="A1818" s="1"/>
      <c r="B1818" s="1"/>
      <c r="C1818" s="1"/>
      <c r="D1818"/>
      <c r="E1818" s="1"/>
      <c r="F1818" s="1"/>
      <c r="G1818"/>
      <c r="H1818"/>
      <c r="I1818" s="1"/>
      <c r="J1818"/>
      <c r="K1818"/>
      <c r="L1818"/>
      <c r="M1818" s="2"/>
      <c r="N1818" s="3"/>
      <c r="O1818"/>
      <c r="P1818"/>
      <c r="Q1818"/>
      <c r="R1818"/>
      <c r="S1818"/>
      <c r="T1818"/>
      <c r="U1818" s="1"/>
      <c r="V1818"/>
      <c r="W1818" s="1"/>
      <c r="X1818"/>
      <c r="Y1818"/>
      <c r="Z1818" s="1"/>
      <c r="AA1818" s="1"/>
      <c r="AB1818" s="1"/>
      <c r="AC1818" s="1"/>
      <c r="AD1818"/>
    </row>
    <row r="1819" spans="1:30" x14ac:dyDescent="0.25">
      <c r="A1819" s="1"/>
      <c r="B1819" s="1"/>
      <c r="C1819" s="1"/>
      <c r="D1819"/>
      <c r="E1819" s="1"/>
      <c r="F1819" s="1"/>
      <c r="G1819"/>
      <c r="H1819"/>
      <c r="I1819" s="1"/>
      <c r="J1819"/>
      <c r="K1819"/>
      <c r="L1819"/>
      <c r="M1819" s="2"/>
      <c r="N1819" s="3"/>
      <c r="O1819"/>
      <c r="P1819"/>
      <c r="Q1819"/>
      <c r="R1819"/>
      <c r="S1819"/>
      <c r="T1819"/>
      <c r="U1819" s="1"/>
      <c r="V1819"/>
      <c r="W1819" s="1"/>
      <c r="X1819"/>
      <c r="Y1819"/>
      <c r="Z1819" s="1"/>
      <c r="AA1819" s="1"/>
      <c r="AB1819" s="1"/>
      <c r="AC1819" s="1"/>
      <c r="AD1819"/>
    </row>
    <row r="1820" spans="1:30" x14ac:dyDescent="0.25">
      <c r="A1820" s="1"/>
      <c r="B1820" s="1"/>
      <c r="C1820" s="1"/>
      <c r="D1820"/>
      <c r="E1820" s="1"/>
      <c r="F1820" s="1"/>
      <c r="G1820"/>
      <c r="H1820"/>
      <c r="I1820" s="1"/>
      <c r="J1820"/>
      <c r="K1820"/>
      <c r="L1820"/>
      <c r="M1820" s="2"/>
      <c r="N1820" s="3"/>
      <c r="O1820"/>
      <c r="P1820"/>
      <c r="Q1820"/>
      <c r="R1820"/>
      <c r="S1820"/>
      <c r="T1820"/>
      <c r="U1820" s="1"/>
      <c r="V1820"/>
      <c r="W1820" s="1"/>
      <c r="X1820"/>
      <c r="Y1820"/>
      <c r="Z1820" s="1"/>
      <c r="AA1820" s="1"/>
      <c r="AB1820" s="1"/>
      <c r="AC1820" s="1"/>
      <c r="AD1820"/>
    </row>
    <row r="1821" spans="1:30" x14ac:dyDescent="0.25">
      <c r="A1821" s="1"/>
      <c r="B1821" s="1"/>
      <c r="C1821" s="1"/>
      <c r="D1821"/>
      <c r="E1821" s="1"/>
      <c r="F1821" s="1"/>
      <c r="G1821"/>
      <c r="H1821"/>
      <c r="I1821" s="1"/>
      <c r="J1821"/>
      <c r="K1821"/>
      <c r="L1821"/>
      <c r="M1821" s="2"/>
      <c r="N1821" s="3"/>
      <c r="O1821"/>
      <c r="P1821"/>
      <c r="Q1821"/>
      <c r="R1821"/>
      <c r="S1821"/>
      <c r="T1821"/>
      <c r="U1821" s="1"/>
      <c r="V1821"/>
      <c r="W1821" s="1"/>
      <c r="X1821"/>
      <c r="Y1821"/>
      <c r="Z1821" s="1"/>
      <c r="AA1821" s="1"/>
      <c r="AB1821" s="1"/>
      <c r="AC1821" s="1"/>
      <c r="AD1821"/>
    </row>
    <row r="1822" spans="1:30" x14ac:dyDescent="0.25">
      <c r="A1822" s="1"/>
      <c r="B1822" s="1"/>
      <c r="C1822" s="1"/>
      <c r="D1822"/>
      <c r="E1822" s="1"/>
      <c r="F1822" s="1"/>
      <c r="G1822"/>
      <c r="H1822"/>
      <c r="I1822" s="1"/>
      <c r="J1822"/>
      <c r="K1822"/>
      <c r="L1822"/>
      <c r="M1822" s="2"/>
      <c r="N1822" s="3"/>
      <c r="O1822"/>
      <c r="P1822"/>
      <c r="Q1822"/>
      <c r="R1822"/>
      <c r="S1822"/>
      <c r="T1822"/>
      <c r="U1822" s="1"/>
      <c r="V1822"/>
      <c r="W1822" s="1"/>
      <c r="X1822"/>
      <c r="Y1822"/>
      <c r="Z1822" s="1"/>
      <c r="AA1822" s="1"/>
      <c r="AB1822" s="1"/>
      <c r="AC1822" s="1"/>
      <c r="AD1822"/>
    </row>
    <row r="1823" spans="1:30" x14ac:dyDescent="0.25">
      <c r="A1823" s="1"/>
      <c r="B1823" s="1"/>
      <c r="C1823" s="1"/>
      <c r="D1823"/>
      <c r="E1823" s="1"/>
      <c r="F1823" s="1"/>
      <c r="G1823"/>
      <c r="H1823"/>
      <c r="I1823" s="1"/>
      <c r="J1823"/>
      <c r="K1823"/>
      <c r="L1823"/>
      <c r="M1823" s="2"/>
      <c r="N1823" s="3"/>
      <c r="O1823"/>
      <c r="P1823"/>
      <c r="Q1823"/>
      <c r="R1823"/>
      <c r="S1823"/>
      <c r="T1823"/>
      <c r="U1823" s="1"/>
      <c r="V1823"/>
      <c r="W1823" s="1"/>
      <c r="X1823"/>
      <c r="Y1823"/>
      <c r="Z1823" s="1"/>
      <c r="AA1823" s="1"/>
      <c r="AB1823" s="1"/>
      <c r="AC1823" s="1"/>
      <c r="AD1823"/>
    </row>
    <row r="1824" spans="1:30" x14ac:dyDescent="0.25">
      <c r="A1824" s="1"/>
      <c r="B1824" s="1"/>
      <c r="C1824" s="1"/>
      <c r="D1824"/>
      <c r="E1824" s="1"/>
      <c r="F1824" s="1"/>
      <c r="G1824"/>
      <c r="H1824"/>
      <c r="I1824" s="1"/>
      <c r="J1824"/>
      <c r="K1824"/>
      <c r="L1824"/>
      <c r="M1824" s="2"/>
      <c r="N1824" s="3"/>
      <c r="O1824"/>
      <c r="P1824"/>
      <c r="Q1824"/>
      <c r="R1824"/>
      <c r="S1824"/>
      <c r="T1824"/>
      <c r="U1824" s="1"/>
      <c r="V1824"/>
      <c r="W1824" s="1"/>
      <c r="X1824"/>
      <c r="Y1824"/>
      <c r="Z1824" s="1"/>
      <c r="AA1824" s="1"/>
      <c r="AB1824" s="1"/>
      <c r="AC1824" s="1"/>
      <c r="AD1824"/>
    </row>
    <row r="1825" spans="1:30" x14ac:dyDescent="0.25">
      <c r="A1825" s="1"/>
      <c r="B1825" s="1"/>
      <c r="C1825" s="1"/>
      <c r="D1825"/>
      <c r="E1825" s="1"/>
      <c r="F1825" s="1"/>
      <c r="G1825"/>
      <c r="H1825"/>
      <c r="I1825" s="1"/>
      <c r="J1825"/>
      <c r="K1825"/>
      <c r="L1825"/>
      <c r="M1825" s="2"/>
      <c r="N1825" s="3"/>
      <c r="O1825"/>
      <c r="P1825"/>
      <c r="Q1825"/>
      <c r="R1825"/>
      <c r="S1825"/>
      <c r="T1825"/>
      <c r="U1825" s="1"/>
      <c r="V1825"/>
      <c r="W1825" s="1"/>
      <c r="X1825"/>
      <c r="Y1825"/>
      <c r="Z1825" s="1"/>
      <c r="AA1825" s="1"/>
      <c r="AB1825" s="1"/>
      <c r="AC1825" s="1"/>
      <c r="AD1825"/>
    </row>
    <row r="1826" spans="1:30" x14ac:dyDescent="0.25">
      <c r="A1826" s="1"/>
      <c r="B1826" s="1"/>
      <c r="C1826" s="1"/>
      <c r="D1826"/>
      <c r="E1826" s="1"/>
      <c r="F1826" s="1"/>
      <c r="G1826"/>
      <c r="H1826"/>
      <c r="I1826" s="1"/>
      <c r="J1826"/>
      <c r="K1826"/>
      <c r="L1826"/>
      <c r="M1826" s="2"/>
      <c r="N1826" s="3"/>
      <c r="O1826"/>
      <c r="P1826"/>
      <c r="Q1826"/>
      <c r="R1826"/>
      <c r="S1826"/>
      <c r="T1826"/>
      <c r="U1826" s="1"/>
      <c r="V1826"/>
      <c r="W1826" s="1"/>
      <c r="X1826"/>
      <c r="Y1826"/>
      <c r="Z1826" s="1"/>
      <c r="AA1826" s="1"/>
      <c r="AB1826" s="1"/>
      <c r="AC1826" s="1"/>
      <c r="AD1826"/>
    </row>
    <row r="1827" spans="1:30" x14ac:dyDescent="0.25">
      <c r="A1827" s="1"/>
      <c r="B1827" s="1"/>
      <c r="C1827" s="1"/>
      <c r="D1827"/>
      <c r="E1827" s="1"/>
      <c r="F1827" s="1"/>
      <c r="G1827"/>
      <c r="H1827"/>
      <c r="I1827" s="1"/>
      <c r="J1827"/>
      <c r="K1827"/>
      <c r="L1827"/>
      <c r="M1827" s="2"/>
      <c r="N1827" s="3"/>
      <c r="O1827"/>
      <c r="P1827"/>
      <c r="Q1827"/>
      <c r="R1827"/>
      <c r="S1827"/>
      <c r="T1827"/>
      <c r="U1827" s="1"/>
      <c r="V1827"/>
      <c r="W1827" s="1"/>
      <c r="X1827"/>
      <c r="Y1827"/>
      <c r="Z1827" s="1"/>
      <c r="AA1827" s="1"/>
      <c r="AB1827" s="1"/>
      <c r="AC1827" s="1"/>
      <c r="AD1827"/>
    </row>
    <row r="1828" spans="1:30" x14ac:dyDescent="0.25">
      <c r="A1828" s="1"/>
      <c r="B1828" s="1"/>
      <c r="C1828" s="1"/>
      <c r="D1828"/>
      <c r="E1828" s="1"/>
      <c r="F1828" s="1"/>
      <c r="G1828"/>
      <c r="H1828"/>
      <c r="I1828" s="1"/>
      <c r="J1828"/>
      <c r="K1828"/>
      <c r="L1828"/>
      <c r="M1828" s="2"/>
      <c r="N1828" s="3"/>
      <c r="O1828"/>
      <c r="P1828"/>
      <c r="Q1828"/>
      <c r="R1828"/>
      <c r="S1828"/>
      <c r="T1828"/>
      <c r="U1828" s="1"/>
      <c r="V1828"/>
      <c r="W1828" s="1"/>
      <c r="X1828"/>
      <c r="Y1828"/>
      <c r="Z1828" s="1"/>
      <c r="AA1828" s="1"/>
      <c r="AB1828" s="1"/>
      <c r="AC1828" s="1"/>
      <c r="AD1828"/>
    </row>
    <row r="1829" spans="1:30" x14ac:dyDescent="0.25">
      <c r="A1829" s="1"/>
      <c r="B1829" s="1"/>
      <c r="C1829" s="1"/>
      <c r="D1829"/>
      <c r="E1829" s="1"/>
      <c r="F1829" s="1"/>
      <c r="G1829"/>
      <c r="H1829"/>
      <c r="I1829" s="1"/>
      <c r="J1829"/>
      <c r="K1829"/>
      <c r="L1829"/>
      <c r="M1829" s="2"/>
      <c r="N1829" s="3"/>
      <c r="O1829"/>
      <c r="P1829"/>
      <c r="Q1829"/>
      <c r="R1829"/>
      <c r="S1829"/>
      <c r="T1829"/>
      <c r="U1829" s="1"/>
      <c r="V1829"/>
      <c r="W1829" s="1"/>
      <c r="X1829"/>
      <c r="Y1829"/>
      <c r="Z1829" s="1"/>
      <c r="AA1829" s="1"/>
      <c r="AB1829" s="1"/>
      <c r="AC1829" s="1"/>
      <c r="AD1829"/>
    </row>
    <row r="1830" spans="1:30" x14ac:dyDescent="0.25">
      <c r="A1830" s="1"/>
      <c r="B1830" s="1"/>
      <c r="C1830" s="1"/>
      <c r="D1830"/>
      <c r="E1830" s="1"/>
      <c r="F1830" s="1"/>
      <c r="G1830"/>
      <c r="H1830"/>
      <c r="I1830" s="1"/>
      <c r="J1830"/>
      <c r="K1830"/>
      <c r="L1830"/>
      <c r="M1830" s="2"/>
      <c r="N1830" s="3"/>
      <c r="O1830"/>
      <c r="P1830"/>
      <c r="Q1830"/>
      <c r="R1830"/>
      <c r="S1830"/>
      <c r="T1830"/>
      <c r="U1830" s="1"/>
      <c r="V1830"/>
      <c r="W1830" s="1"/>
      <c r="X1830"/>
      <c r="Y1830"/>
      <c r="Z1830" s="1"/>
      <c r="AA1830" s="1"/>
      <c r="AB1830" s="1"/>
      <c r="AC1830" s="1"/>
      <c r="AD1830"/>
    </row>
    <row r="1831" spans="1:30" x14ac:dyDescent="0.25">
      <c r="A1831" s="1"/>
      <c r="B1831" s="1"/>
      <c r="C1831" s="1"/>
      <c r="D1831"/>
      <c r="E1831" s="1"/>
      <c r="F1831" s="1"/>
      <c r="G1831"/>
      <c r="H1831"/>
      <c r="I1831" s="1"/>
      <c r="J1831"/>
      <c r="K1831"/>
      <c r="L1831"/>
      <c r="M1831" s="2"/>
      <c r="N1831" s="3"/>
      <c r="O1831"/>
      <c r="P1831"/>
      <c r="Q1831"/>
      <c r="R1831"/>
      <c r="S1831"/>
      <c r="T1831"/>
      <c r="U1831" s="1"/>
      <c r="V1831"/>
      <c r="W1831" s="1"/>
      <c r="X1831"/>
      <c r="Y1831"/>
      <c r="Z1831" s="1"/>
      <c r="AA1831" s="1"/>
      <c r="AB1831" s="1"/>
      <c r="AC1831" s="1"/>
      <c r="AD1831"/>
    </row>
    <row r="1832" spans="1:30" x14ac:dyDescent="0.25">
      <c r="A1832" s="1"/>
      <c r="B1832" s="1"/>
      <c r="C1832" s="1"/>
      <c r="D1832"/>
      <c r="E1832" s="1"/>
      <c r="F1832" s="1"/>
      <c r="G1832"/>
      <c r="H1832"/>
      <c r="I1832" s="1"/>
      <c r="J1832"/>
      <c r="K1832"/>
      <c r="L1832"/>
      <c r="M1832" s="2"/>
      <c r="N1832" s="3"/>
      <c r="O1832"/>
      <c r="P1832"/>
      <c r="Q1832"/>
      <c r="R1832"/>
      <c r="S1832"/>
      <c r="T1832"/>
      <c r="U1832" s="1"/>
      <c r="V1832"/>
      <c r="W1832" s="1"/>
      <c r="X1832"/>
      <c r="Y1832"/>
      <c r="Z1832" s="1"/>
      <c r="AA1832" s="1"/>
      <c r="AB1832" s="1"/>
      <c r="AC1832" s="1"/>
      <c r="AD1832"/>
    </row>
    <row r="1833" spans="1:30" x14ac:dyDescent="0.25">
      <c r="A1833" s="1"/>
      <c r="B1833" s="1"/>
      <c r="C1833" s="1"/>
      <c r="D1833"/>
      <c r="E1833" s="1"/>
      <c r="F1833" s="1"/>
      <c r="G1833"/>
      <c r="H1833"/>
      <c r="I1833" s="1"/>
      <c r="J1833"/>
      <c r="K1833"/>
      <c r="L1833"/>
      <c r="M1833" s="2"/>
      <c r="N1833" s="3"/>
      <c r="O1833"/>
      <c r="P1833"/>
      <c r="Q1833"/>
      <c r="R1833"/>
      <c r="S1833"/>
      <c r="T1833"/>
      <c r="U1833" s="1"/>
      <c r="V1833"/>
      <c r="W1833" s="1"/>
      <c r="X1833"/>
      <c r="Y1833"/>
      <c r="Z1833" s="1"/>
      <c r="AA1833" s="1"/>
      <c r="AB1833" s="1"/>
      <c r="AC1833" s="1"/>
      <c r="AD1833"/>
    </row>
    <row r="1834" spans="1:30" x14ac:dyDescent="0.25">
      <c r="A1834" s="1"/>
      <c r="B1834" s="1"/>
      <c r="C1834" s="1"/>
      <c r="D1834"/>
      <c r="E1834" s="1"/>
      <c r="F1834" s="1"/>
      <c r="G1834"/>
      <c r="H1834"/>
      <c r="I1834" s="1"/>
      <c r="J1834"/>
      <c r="K1834"/>
      <c r="L1834"/>
      <c r="M1834" s="2"/>
      <c r="N1834" s="3"/>
      <c r="O1834"/>
      <c r="P1834"/>
      <c r="Q1834"/>
      <c r="R1834"/>
      <c r="S1834"/>
      <c r="T1834"/>
      <c r="U1834" s="1"/>
      <c r="V1834"/>
      <c r="W1834" s="1"/>
      <c r="X1834"/>
      <c r="Y1834"/>
      <c r="Z1834" s="1"/>
      <c r="AA1834" s="1"/>
      <c r="AB1834" s="1"/>
      <c r="AC1834" s="1"/>
      <c r="AD1834"/>
    </row>
    <row r="1835" spans="1:30" x14ac:dyDescent="0.25">
      <c r="A1835" s="1"/>
      <c r="B1835" s="1"/>
      <c r="C1835" s="1"/>
      <c r="D1835"/>
      <c r="E1835" s="1"/>
      <c r="F1835" s="1"/>
      <c r="G1835"/>
      <c r="H1835"/>
      <c r="I1835" s="1"/>
      <c r="J1835"/>
      <c r="K1835"/>
      <c r="L1835"/>
      <c r="M1835" s="2"/>
      <c r="N1835" s="3"/>
      <c r="O1835"/>
      <c r="P1835"/>
      <c r="Q1835"/>
      <c r="R1835"/>
      <c r="S1835"/>
      <c r="T1835"/>
      <c r="U1835" s="1"/>
      <c r="V1835"/>
      <c r="W1835" s="1"/>
      <c r="X1835"/>
      <c r="Y1835"/>
      <c r="Z1835" s="1"/>
      <c r="AA1835" s="1"/>
      <c r="AB1835" s="1"/>
      <c r="AC1835" s="1"/>
      <c r="AD1835"/>
    </row>
    <row r="1836" spans="1:30" x14ac:dyDescent="0.25">
      <c r="A1836" s="1"/>
      <c r="B1836" s="1"/>
      <c r="C1836" s="1"/>
      <c r="D1836"/>
      <c r="E1836" s="1"/>
      <c r="F1836" s="1"/>
      <c r="G1836"/>
      <c r="H1836"/>
      <c r="I1836" s="1"/>
      <c r="J1836"/>
      <c r="K1836"/>
      <c r="L1836"/>
      <c r="M1836" s="2"/>
      <c r="N1836" s="3"/>
      <c r="O1836"/>
      <c r="P1836"/>
      <c r="Q1836"/>
      <c r="R1836"/>
      <c r="S1836"/>
      <c r="T1836"/>
      <c r="U1836" s="1"/>
      <c r="V1836"/>
      <c r="W1836" s="1"/>
      <c r="X1836"/>
      <c r="Y1836"/>
      <c r="Z1836" s="1"/>
      <c r="AA1836" s="1"/>
      <c r="AB1836" s="1"/>
      <c r="AC1836" s="1"/>
      <c r="AD1836"/>
    </row>
    <row r="1837" spans="1:30" x14ac:dyDescent="0.25">
      <c r="A1837" s="1"/>
      <c r="B1837" s="1"/>
      <c r="C1837" s="1"/>
      <c r="D1837"/>
      <c r="E1837" s="1"/>
      <c r="F1837" s="1"/>
      <c r="G1837"/>
      <c r="H1837"/>
      <c r="I1837" s="1"/>
      <c r="J1837"/>
      <c r="K1837"/>
      <c r="L1837"/>
      <c r="M1837" s="2"/>
      <c r="N1837" s="3"/>
      <c r="O1837"/>
      <c r="P1837"/>
      <c r="Q1837"/>
      <c r="R1837"/>
      <c r="S1837"/>
      <c r="T1837"/>
      <c r="U1837" s="1"/>
      <c r="V1837"/>
      <c r="W1837" s="1"/>
      <c r="X1837"/>
      <c r="Y1837"/>
      <c r="Z1837" s="1"/>
      <c r="AA1837" s="1"/>
      <c r="AB1837" s="1"/>
      <c r="AC1837" s="1"/>
      <c r="AD1837"/>
    </row>
    <row r="1838" spans="1:30" x14ac:dyDescent="0.25">
      <c r="A1838" s="1"/>
      <c r="B1838" s="1"/>
      <c r="C1838" s="1"/>
      <c r="D1838"/>
      <c r="E1838" s="1"/>
      <c r="F1838" s="1"/>
      <c r="G1838"/>
      <c r="H1838"/>
      <c r="I1838" s="1"/>
      <c r="J1838"/>
      <c r="K1838"/>
      <c r="L1838"/>
      <c r="M1838" s="2"/>
      <c r="N1838" s="3"/>
      <c r="O1838"/>
      <c r="P1838"/>
      <c r="Q1838"/>
      <c r="R1838"/>
      <c r="S1838"/>
      <c r="T1838"/>
      <c r="U1838" s="1"/>
      <c r="V1838"/>
      <c r="W1838" s="1"/>
      <c r="X1838"/>
      <c r="Y1838"/>
      <c r="Z1838" s="1"/>
      <c r="AA1838" s="1"/>
      <c r="AB1838" s="1"/>
      <c r="AC1838" s="1"/>
      <c r="AD1838"/>
    </row>
    <row r="1839" spans="1:30" x14ac:dyDescent="0.25">
      <c r="A1839" s="1"/>
      <c r="B1839" s="1"/>
      <c r="C1839" s="1"/>
      <c r="D1839"/>
      <c r="E1839" s="1"/>
      <c r="F1839" s="1"/>
      <c r="G1839"/>
      <c r="H1839"/>
      <c r="I1839" s="1"/>
      <c r="J1839"/>
      <c r="K1839"/>
      <c r="L1839"/>
      <c r="M1839" s="2"/>
      <c r="N1839" s="3"/>
      <c r="O1839"/>
      <c r="P1839"/>
      <c r="Q1839"/>
      <c r="R1839"/>
      <c r="S1839"/>
      <c r="T1839"/>
      <c r="U1839" s="1"/>
      <c r="V1839"/>
      <c r="W1839" s="1"/>
      <c r="X1839"/>
      <c r="Y1839"/>
      <c r="Z1839" s="1"/>
      <c r="AA1839" s="1"/>
      <c r="AB1839" s="1"/>
      <c r="AC1839" s="1"/>
      <c r="AD1839"/>
    </row>
    <row r="1840" spans="1:30" x14ac:dyDescent="0.25">
      <c r="A1840" s="1"/>
      <c r="B1840" s="1"/>
      <c r="C1840" s="1"/>
      <c r="D1840"/>
      <c r="E1840" s="1"/>
      <c r="F1840" s="1"/>
      <c r="G1840"/>
      <c r="H1840"/>
      <c r="I1840" s="1"/>
      <c r="J1840"/>
      <c r="K1840"/>
      <c r="L1840"/>
      <c r="M1840" s="2"/>
      <c r="N1840" s="3"/>
      <c r="O1840"/>
      <c r="P1840"/>
      <c r="Q1840"/>
      <c r="R1840"/>
      <c r="S1840"/>
      <c r="T1840"/>
      <c r="U1840" s="1"/>
      <c r="V1840"/>
      <c r="W1840" s="1"/>
      <c r="X1840"/>
      <c r="Y1840"/>
      <c r="Z1840" s="1"/>
      <c r="AA1840" s="1"/>
      <c r="AB1840" s="1"/>
      <c r="AC1840" s="1"/>
      <c r="AD1840"/>
    </row>
    <row r="1841" spans="1:30" x14ac:dyDescent="0.25">
      <c r="A1841" s="1"/>
      <c r="B1841" s="1"/>
      <c r="C1841" s="1"/>
      <c r="D1841"/>
      <c r="E1841" s="1"/>
      <c r="F1841" s="1"/>
      <c r="G1841"/>
      <c r="H1841"/>
      <c r="I1841" s="1"/>
      <c r="J1841"/>
      <c r="K1841"/>
      <c r="L1841"/>
      <c r="M1841" s="2"/>
      <c r="N1841" s="3"/>
      <c r="O1841"/>
      <c r="P1841"/>
      <c r="Q1841"/>
      <c r="R1841"/>
      <c r="S1841"/>
      <c r="T1841"/>
      <c r="U1841" s="1"/>
      <c r="V1841"/>
      <c r="W1841" s="1"/>
      <c r="X1841"/>
      <c r="Y1841"/>
      <c r="Z1841" s="1"/>
      <c r="AA1841" s="1"/>
      <c r="AB1841" s="1"/>
      <c r="AC1841" s="1"/>
      <c r="AD1841"/>
    </row>
    <row r="1842" spans="1:30" x14ac:dyDescent="0.25">
      <c r="A1842" s="1"/>
      <c r="B1842" s="1"/>
      <c r="C1842" s="1"/>
      <c r="D1842"/>
      <c r="E1842" s="1"/>
      <c r="F1842" s="1"/>
      <c r="G1842"/>
      <c r="H1842"/>
      <c r="I1842" s="1"/>
      <c r="J1842"/>
      <c r="K1842"/>
      <c r="L1842"/>
      <c r="M1842" s="2"/>
      <c r="N1842" s="3"/>
      <c r="O1842"/>
      <c r="P1842"/>
      <c r="Q1842"/>
      <c r="R1842"/>
      <c r="S1842"/>
      <c r="T1842"/>
      <c r="U1842" s="1"/>
      <c r="V1842"/>
      <c r="W1842" s="1"/>
      <c r="X1842"/>
      <c r="Y1842"/>
      <c r="Z1842" s="1"/>
      <c r="AA1842" s="1"/>
      <c r="AB1842" s="1"/>
      <c r="AC1842" s="1"/>
      <c r="AD1842"/>
    </row>
    <row r="1843" spans="1:30" x14ac:dyDescent="0.25">
      <c r="A1843" s="1"/>
      <c r="B1843" s="1"/>
      <c r="C1843" s="1"/>
      <c r="D1843"/>
      <c r="E1843" s="1"/>
      <c r="F1843" s="1"/>
      <c r="G1843"/>
      <c r="H1843"/>
      <c r="I1843" s="1"/>
      <c r="J1843"/>
      <c r="K1843"/>
      <c r="L1843"/>
      <c r="M1843" s="2"/>
      <c r="N1843" s="3"/>
      <c r="O1843"/>
      <c r="P1843"/>
      <c r="Q1843"/>
      <c r="R1843"/>
      <c r="S1843"/>
      <c r="T1843"/>
      <c r="U1843" s="1"/>
      <c r="V1843"/>
      <c r="W1843" s="1"/>
      <c r="X1843"/>
      <c r="Y1843"/>
      <c r="Z1843" s="1"/>
      <c r="AA1843" s="1"/>
      <c r="AB1843" s="1"/>
      <c r="AC1843" s="1"/>
      <c r="AD1843"/>
    </row>
    <row r="1844" spans="1:30" x14ac:dyDescent="0.25">
      <c r="A1844" s="1"/>
      <c r="B1844" s="1"/>
      <c r="C1844" s="1"/>
      <c r="D1844"/>
      <c r="E1844" s="1"/>
      <c r="F1844" s="1"/>
      <c r="G1844"/>
      <c r="H1844"/>
      <c r="I1844" s="1"/>
      <c r="J1844"/>
      <c r="K1844"/>
      <c r="L1844"/>
      <c r="M1844" s="2"/>
      <c r="N1844" s="3"/>
      <c r="O1844"/>
      <c r="P1844"/>
      <c r="Q1844"/>
      <c r="R1844"/>
      <c r="S1844"/>
      <c r="T1844"/>
      <c r="U1844" s="1"/>
      <c r="V1844"/>
      <c r="W1844" s="1"/>
      <c r="X1844"/>
      <c r="Y1844"/>
      <c r="Z1844" s="1"/>
      <c r="AA1844" s="1"/>
      <c r="AB1844" s="1"/>
      <c r="AC1844" s="1"/>
      <c r="AD1844"/>
    </row>
    <row r="1845" spans="1:30" x14ac:dyDescent="0.25">
      <c r="A1845" s="1"/>
      <c r="B1845" s="1"/>
      <c r="C1845" s="1"/>
      <c r="D1845"/>
      <c r="E1845" s="1"/>
      <c r="F1845" s="1"/>
      <c r="G1845"/>
      <c r="H1845"/>
      <c r="I1845" s="1"/>
      <c r="J1845"/>
      <c r="K1845"/>
      <c r="L1845"/>
      <c r="M1845" s="2"/>
      <c r="N1845" s="3"/>
      <c r="O1845"/>
      <c r="P1845"/>
      <c r="Q1845"/>
      <c r="R1845"/>
      <c r="S1845"/>
      <c r="T1845"/>
      <c r="U1845" s="1"/>
      <c r="V1845"/>
      <c r="W1845" s="1"/>
      <c r="X1845"/>
      <c r="Y1845"/>
      <c r="Z1845" s="1"/>
      <c r="AA1845" s="1"/>
      <c r="AB1845" s="1"/>
      <c r="AC1845" s="1"/>
      <c r="AD1845"/>
    </row>
    <row r="1846" spans="1:30" x14ac:dyDescent="0.25">
      <c r="A1846" s="1"/>
      <c r="B1846" s="1"/>
      <c r="C1846" s="1"/>
      <c r="D1846"/>
      <c r="E1846" s="1"/>
      <c r="F1846" s="1"/>
      <c r="G1846"/>
      <c r="H1846"/>
      <c r="I1846" s="1"/>
      <c r="J1846"/>
      <c r="K1846"/>
      <c r="L1846"/>
      <c r="M1846" s="2"/>
      <c r="N1846" s="3"/>
      <c r="O1846"/>
      <c r="P1846"/>
      <c r="Q1846"/>
      <c r="R1846"/>
      <c r="S1846"/>
      <c r="T1846"/>
      <c r="U1846" s="1"/>
      <c r="V1846"/>
      <c r="W1846" s="1"/>
      <c r="X1846"/>
      <c r="Y1846"/>
      <c r="Z1846" s="1"/>
      <c r="AA1846" s="1"/>
      <c r="AB1846" s="1"/>
      <c r="AC1846" s="1"/>
      <c r="AD1846"/>
    </row>
    <row r="1847" spans="1:30" x14ac:dyDescent="0.25">
      <c r="A1847" s="1"/>
      <c r="B1847" s="1"/>
      <c r="C1847" s="1"/>
      <c r="D1847"/>
      <c r="E1847" s="1"/>
      <c r="F1847" s="1"/>
      <c r="G1847"/>
      <c r="H1847"/>
      <c r="I1847" s="1"/>
      <c r="J1847"/>
      <c r="K1847"/>
      <c r="L1847"/>
      <c r="M1847" s="2"/>
      <c r="N1847" s="3"/>
      <c r="O1847"/>
      <c r="P1847"/>
      <c r="Q1847"/>
      <c r="R1847"/>
      <c r="S1847"/>
      <c r="T1847"/>
      <c r="U1847" s="1"/>
      <c r="V1847"/>
      <c r="W1847" s="1"/>
      <c r="X1847"/>
      <c r="Y1847"/>
      <c r="Z1847" s="1"/>
      <c r="AA1847" s="1"/>
      <c r="AB1847" s="1"/>
      <c r="AC1847" s="1"/>
      <c r="AD1847"/>
    </row>
    <row r="1848" spans="1:30" x14ac:dyDescent="0.25">
      <c r="A1848" s="1"/>
      <c r="B1848" s="1"/>
      <c r="C1848" s="1"/>
      <c r="D1848"/>
      <c r="E1848" s="1"/>
      <c r="F1848" s="1"/>
      <c r="G1848"/>
      <c r="H1848"/>
      <c r="I1848" s="1"/>
      <c r="J1848"/>
      <c r="K1848"/>
      <c r="L1848"/>
      <c r="M1848" s="2"/>
      <c r="N1848" s="3"/>
      <c r="O1848"/>
      <c r="P1848"/>
      <c r="Q1848"/>
      <c r="R1848"/>
      <c r="S1848"/>
      <c r="T1848"/>
      <c r="U1848" s="1"/>
      <c r="V1848"/>
      <c r="W1848" s="1"/>
      <c r="X1848"/>
      <c r="Y1848"/>
      <c r="Z1848" s="1"/>
      <c r="AA1848" s="1"/>
      <c r="AB1848" s="1"/>
      <c r="AC1848" s="1"/>
      <c r="AD1848"/>
    </row>
    <row r="1849" spans="1:30" x14ac:dyDescent="0.25">
      <c r="A1849" s="1"/>
      <c r="B1849" s="1"/>
      <c r="C1849" s="1"/>
      <c r="D1849"/>
      <c r="E1849" s="1"/>
      <c r="F1849" s="1"/>
      <c r="G1849"/>
      <c r="H1849"/>
      <c r="I1849" s="1"/>
      <c r="J1849"/>
      <c r="K1849"/>
      <c r="L1849"/>
      <c r="M1849" s="2"/>
      <c r="N1849" s="3"/>
      <c r="O1849"/>
      <c r="P1849"/>
      <c r="Q1849"/>
      <c r="R1849"/>
      <c r="S1849"/>
      <c r="T1849"/>
      <c r="U1849" s="1"/>
      <c r="V1849"/>
      <c r="W1849" s="1"/>
      <c r="X1849"/>
      <c r="Y1849"/>
      <c r="Z1849" s="1"/>
      <c r="AA1849" s="1"/>
      <c r="AB1849" s="1"/>
      <c r="AC1849" s="1"/>
      <c r="AD1849"/>
    </row>
    <row r="1850" spans="1:30" x14ac:dyDescent="0.25">
      <c r="A1850" s="1"/>
      <c r="B1850" s="1"/>
      <c r="C1850" s="1"/>
      <c r="D1850"/>
      <c r="E1850" s="1"/>
      <c r="F1850" s="1"/>
      <c r="G1850"/>
      <c r="H1850"/>
      <c r="I1850" s="1"/>
      <c r="J1850"/>
      <c r="K1850"/>
      <c r="L1850"/>
      <c r="M1850" s="2"/>
      <c r="N1850" s="3"/>
      <c r="O1850"/>
      <c r="P1850"/>
      <c r="Q1850"/>
      <c r="R1850"/>
      <c r="S1850"/>
      <c r="T1850"/>
      <c r="U1850" s="1"/>
      <c r="V1850"/>
      <c r="W1850" s="1"/>
      <c r="X1850"/>
      <c r="Y1850"/>
      <c r="Z1850" s="1"/>
      <c r="AA1850" s="1"/>
      <c r="AB1850" s="1"/>
      <c r="AC1850" s="1"/>
      <c r="AD1850"/>
    </row>
    <row r="1851" spans="1:30" x14ac:dyDescent="0.25">
      <c r="A1851" s="1"/>
      <c r="B1851" s="1"/>
      <c r="C1851" s="1"/>
      <c r="D1851"/>
      <c r="E1851" s="1"/>
      <c r="F1851" s="1"/>
      <c r="G1851"/>
      <c r="H1851"/>
      <c r="I1851" s="1"/>
      <c r="J1851"/>
      <c r="K1851"/>
      <c r="L1851"/>
      <c r="M1851" s="2"/>
      <c r="N1851" s="3"/>
      <c r="O1851"/>
      <c r="P1851"/>
      <c r="Q1851"/>
      <c r="R1851"/>
      <c r="S1851"/>
      <c r="T1851"/>
      <c r="U1851" s="1"/>
      <c r="V1851"/>
      <c r="W1851" s="1"/>
      <c r="X1851"/>
      <c r="Y1851"/>
      <c r="Z1851" s="1"/>
      <c r="AA1851" s="1"/>
      <c r="AB1851" s="1"/>
      <c r="AC1851" s="1"/>
      <c r="AD1851"/>
    </row>
    <row r="1852" spans="1:30" x14ac:dyDescent="0.25">
      <c r="A1852" s="1"/>
      <c r="B1852" s="1"/>
      <c r="C1852" s="1"/>
      <c r="D1852"/>
      <c r="E1852" s="1"/>
      <c r="F1852" s="1"/>
      <c r="G1852"/>
      <c r="H1852"/>
      <c r="I1852" s="1"/>
      <c r="J1852"/>
      <c r="K1852"/>
      <c r="L1852"/>
      <c r="M1852" s="2"/>
      <c r="N1852" s="3"/>
      <c r="O1852"/>
      <c r="P1852"/>
      <c r="Q1852"/>
      <c r="R1852"/>
      <c r="S1852"/>
      <c r="T1852"/>
      <c r="U1852" s="1"/>
      <c r="V1852"/>
      <c r="W1852" s="1"/>
      <c r="X1852"/>
      <c r="Y1852"/>
      <c r="Z1852" s="1"/>
      <c r="AA1852" s="1"/>
      <c r="AB1852" s="1"/>
      <c r="AC1852" s="1"/>
      <c r="AD1852"/>
    </row>
    <row r="1853" spans="1:30" x14ac:dyDescent="0.25">
      <c r="A1853" s="1"/>
      <c r="B1853" s="1"/>
      <c r="C1853" s="1"/>
      <c r="D1853"/>
      <c r="E1853" s="1"/>
      <c r="F1853" s="1"/>
      <c r="G1853"/>
      <c r="H1853"/>
      <c r="I1853" s="1"/>
      <c r="J1853"/>
      <c r="K1853"/>
      <c r="L1853"/>
      <c r="M1853" s="2"/>
      <c r="N1853" s="3"/>
      <c r="O1853"/>
      <c r="P1853"/>
      <c r="Q1853"/>
      <c r="R1853"/>
      <c r="S1853"/>
      <c r="T1853"/>
      <c r="U1853" s="1"/>
      <c r="V1853"/>
      <c r="W1853" s="1"/>
      <c r="X1853"/>
      <c r="Y1853"/>
      <c r="Z1853" s="1"/>
      <c r="AA1853" s="1"/>
      <c r="AB1853" s="1"/>
      <c r="AC1853" s="1"/>
      <c r="AD1853"/>
    </row>
    <row r="1854" spans="1:30" x14ac:dyDescent="0.25">
      <c r="A1854" s="1"/>
      <c r="B1854" s="1"/>
      <c r="C1854" s="1"/>
      <c r="D1854"/>
      <c r="E1854" s="1"/>
      <c r="F1854" s="1"/>
      <c r="G1854"/>
      <c r="H1854"/>
      <c r="I1854" s="1"/>
      <c r="J1854"/>
      <c r="K1854"/>
      <c r="L1854"/>
      <c r="M1854" s="2"/>
      <c r="N1854" s="3"/>
      <c r="O1854"/>
      <c r="P1854"/>
      <c r="Q1854"/>
      <c r="R1854"/>
      <c r="S1854"/>
      <c r="T1854"/>
      <c r="U1854" s="1"/>
      <c r="V1854"/>
      <c r="W1854" s="1"/>
      <c r="X1854"/>
      <c r="Y1854"/>
      <c r="Z1854" s="1"/>
      <c r="AA1854" s="1"/>
      <c r="AB1854" s="1"/>
      <c r="AC1854" s="1"/>
      <c r="AD1854"/>
    </row>
    <row r="1855" spans="1:30" x14ac:dyDescent="0.25">
      <c r="A1855" s="1"/>
      <c r="B1855" s="1"/>
      <c r="C1855" s="1"/>
      <c r="D1855"/>
      <c r="E1855" s="1"/>
      <c r="F1855" s="1"/>
      <c r="G1855"/>
      <c r="H1855"/>
      <c r="I1855" s="1"/>
      <c r="J1855"/>
      <c r="K1855"/>
      <c r="L1855"/>
      <c r="M1855" s="2"/>
      <c r="N1855" s="3"/>
      <c r="O1855"/>
      <c r="P1855"/>
      <c r="Q1855"/>
      <c r="R1855"/>
      <c r="S1855"/>
      <c r="T1855"/>
      <c r="U1855" s="1"/>
      <c r="V1855"/>
      <c r="W1855" s="1"/>
      <c r="X1855"/>
      <c r="Y1855"/>
      <c r="Z1855" s="1"/>
      <c r="AA1855" s="1"/>
      <c r="AB1855" s="1"/>
      <c r="AC1855" s="1"/>
      <c r="AD1855"/>
    </row>
    <row r="1856" spans="1:30" x14ac:dyDescent="0.25">
      <c r="A1856" s="1"/>
      <c r="B1856" s="1"/>
      <c r="C1856" s="1"/>
      <c r="D1856"/>
      <c r="E1856" s="1"/>
      <c r="F1856" s="1"/>
      <c r="G1856"/>
      <c r="H1856"/>
      <c r="I1856" s="1"/>
      <c r="J1856"/>
      <c r="K1856"/>
      <c r="L1856"/>
      <c r="M1856" s="2"/>
      <c r="N1856" s="3"/>
      <c r="O1856"/>
      <c r="P1856"/>
      <c r="Q1856"/>
      <c r="R1856"/>
      <c r="S1856"/>
      <c r="T1856"/>
      <c r="U1856" s="1"/>
      <c r="V1856"/>
      <c r="W1856" s="1"/>
      <c r="X1856"/>
      <c r="Y1856"/>
      <c r="Z1856" s="1"/>
      <c r="AA1856" s="1"/>
      <c r="AB1856" s="1"/>
      <c r="AC1856" s="1"/>
      <c r="AD1856"/>
    </row>
    <row r="1857" spans="1:30" x14ac:dyDescent="0.25">
      <c r="A1857" s="1"/>
      <c r="B1857" s="1"/>
      <c r="C1857" s="1"/>
      <c r="D1857"/>
      <c r="E1857" s="1"/>
      <c r="F1857" s="1"/>
      <c r="G1857"/>
      <c r="H1857"/>
      <c r="I1857" s="1"/>
      <c r="J1857"/>
      <c r="K1857"/>
      <c r="L1857"/>
      <c r="M1857" s="2"/>
      <c r="N1857" s="3"/>
      <c r="O1857"/>
      <c r="P1857"/>
      <c r="Q1857"/>
      <c r="R1857"/>
      <c r="S1857"/>
      <c r="T1857"/>
      <c r="U1857" s="1"/>
      <c r="V1857"/>
      <c r="W1857" s="1"/>
      <c r="X1857"/>
      <c r="Y1857"/>
      <c r="Z1857" s="1"/>
      <c r="AA1857" s="1"/>
      <c r="AB1857" s="1"/>
      <c r="AC1857" s="1"/>
      <c r="AD1857"/>
    </row>
    <row r="1858" spans="1:30" x14ac:dyDescent="0.25">
      <c r="A1858" s="1"/>
      <c r="B1858" s="1"/>
      <c r="C1858" s="1"/>
      <c r="D1858"/>
      <c r="E1858" s="1"/>
      <c r="F1858" s="1"/>
      <c r="G1858"/>
      <c r="H1858"/>
      <c r="I1858" s="1"/>
      <c r="J1858"/>
      <c r="K1858"/>
      <c r="L1858"/>
      <c r="M1858" s="2"/>
      <c r="N1858" s="3"/>
      <c r="O1858"/>
      <c r="P1858"/>
      <c r="Q1858"/>
      <c r="R1858"/>
      <c r="S1858"/>
      <c r="T1858"/>
      <c r="U1858" s="1"/>
      <c r="V1858"/>
      <c r="W1858" s="1"/>
      <c r="X1858"/>
      <c r="Y1858"/>
      <c r="Z1858" s="1"/>
      <c r="AA1858" s="1"/>
      <c r="AB1858" s="1"/>
      <c r="AC1858" s="1"/>
      <c r="AD1858"/>
    </row>
    <row r="1859" spans="1:30" x14ac:dyDescent="0.25">
      <c r="A1859" s="1"/>
      <c r="B1859" s="1"/>
      <c r="C1859" s="1"/>
      <c r="D1859"/>
      <c r="E1859" s="1"/>
      <c r="F1859" s="1"/>
      <c r="G1859"/>
      <c r="H1859"/>
      <c r="I1859" s="1"/>
      <c r="J1859"/>
      <c r="K1859"/>
      <c r="L1859"/>
      <c r="M1859" s="2"/>
      <c r="N1859" s="3"/>
      <c r="O1859"/>
      <c r="P1859"/>
      <c r="Q1859"/>
      <c r="R1859"/>
      <c r="S1859"/>
      <c r="T1859"/>
      <c r="U1859" s="1"/>
      <c r="V1859"/>
      <c r="W1859" s="1"/>
      <c r="X1859"/>
      <c r="Y1859"/>
      <c r="Z1859" s="1"/>
      <c r="AA1859" s="1"/>
      <c r="AB1859" s="1"/>
      <c r="AC1859" s="1"/>
      <c r="AD1859"/>
    </row>
    <row r="1860" spans="1:30" x14ac:dyDescent="0.25">
      <c r="A1860" s="1"/>
      <c r="B1860" s="1"/>
      <c r="C1860" s="1"/>
      <c r="D1860"/>
      <c r="E1860" s="1"/>
      <c r="F1860" s="1"/>
      <c r="G1860"/>
      <c r="H1860"/>
      <c r="I1860" s="1"/>
      <c r="J1860"/>
      <c r="K1860"/>
      <c r="L1860"/>
      <c r="M1860" s="2"/>
      <c r="N1860" s="3"/>
      <c r="O1860"/>
      <c r="P1860"/>
      <c r="Q1860"/>
      <c r="R1860"/>
      <c r="S1860"/>
      <c r="T1860"/>
      <c r="U1860" s="1"/>
      <c r="V1860"/>
      <c r="W1860" s="1"/>
      <c r="X1860"/>
      <c r="Y1860"/>
      <c r="Z1860" s="1"/>
      <c r="AA1860" s="1"/>
      <c r="AB1860" s="1"/>
      <c r="AC1860" s="1"/>
      <c r="AD1860"/>
    </row>
    <row r="1861" spans="1:30" x14ac:dyDescent="0.25">
      <c r="A1861" s="1"/>
      <c r="B1861" s="1"/>
      <c r="C1861" s="1"/>
      <c r="D1861"/>
      <c r="E1861" s="1"/>
      <c r="F1861" s="1"/>
      <c r="G1861"/>
      <c r="H1861"/>
      <c r="I1861" s="1"/>
      <c r="J1861"/>
      <c r="K1861"/>
      <c r="L1861"/>
      <c r="M1861" s="2"/>
      <c r="N1861" s="3"/>
      <c r="O1861"/>
      <c r="P1861"/>
      <c r="Q1861"/>
      <c r="R1861"/>
      <c r="S1861"/>
      <c r="T1861"/>
      <c r="U1861" s="1"/>
      <c r="V1861"/>
      <c r="W1861" s="1"/>
      <c r="X1861"/>
      <c r="Y1861"/>
      <c r="Z1861" s="1"/>
      <c r="AA1861" s="1"/>
      <c r="AB1861" s="1"/>
      <c r="AC1861" s="1"/>
      <c r="AD1861"/>
    </row>
    <row r="1862" spans="1:30" x14ac:dyDescent="0.25">
      <c r="A1862" s="1"/>
      <c r="B1862" s="1"/>
      <c r="C1862" s="1"/>
      <c r="D1862"/>
      <c r="E1862" s="1"/>
      <c r="F1862" s="1"/>
      <c r="G1862"/>
      <c r="H1862"/>
      <c r="I1862" s="1"/>
      <c r="J1862"/>
      <c r="K1862"/>
      <c r="L1862"/>
      <c r="M1862" s="2"/>
      <c r="N1862" s="3"/>
      <c r="O1862"/>
      <c r="P1862"/>
      <c r="Q1862"/>
      <c r="R1862"/>
      <c r="S1862"/>
      <c r="T1862"/>
      <c r="U1862" s="1"/>
      <c r="V1862"/>
      <c r="W1862" s="1"/>
      <c r="X1862"/>
      <c r="Y1862"/>
      <c r="Z1862" s="1"/>
      <c r="AA1862" s="1"/>
      <c r="AB1862" s="1"/>
      <c r="AC1862" s="1"/>
      <c r="AD1862"/>
    </row>
    <row r="1863" spans="1:30" x14ac:dyDescent="0.25">
      <c r="A1863" s="1"/>
      <c r="B1863" s="1"/>
      <c r="C1863" s="1"/>
      <c r="D1863"/>
      <c r="E1863" s="1"/>
      <c r="F1863" s="1"/>
      <c r="G1863"/>
      <c r="H1863"/>
      <c r="I1863" s="1"/>
      <c r="J1863"/>
      <c r="K1863"/>
      <c r="L1863"/>
      <c r="M1863" s="2"/>
      <c r="N1863" s="3"/>
      <c r="O1863"/>
      <c r="P1863"/>
      <c r="Q1863"/>
      <c r="R1863"/>
      <c r="S1863"/>
      <c r="T1863"/>
      <c r="U1863" s="1"/>
      <c r="V1863"/>
      <c r="W1863" s="1"/>
      <c r="X1863"/>
      <c r="Y1863"/>
      <c r="Z1863" s="1"/>
      <c r="AA1863" s="1"/>
      <c r="AB1863" s="1"/>
      <c r="AC1863" s="1"/>
      <c r="AD1863"/>
    </row>
    <row r="1864" spans="1:30" x14ac:dyDescent="0.25">
      <c r="A1864" s="1"/>
      <c r="B1864" s="1"/>
      <c r="C1864" s="1"/>
      <c r="D1864"/>
      <c r="E1864" s="1"/>
      <c r="F1864" s="1"/>
      <c r="G1864"/>
      <c r="H1864"/>
      <c r="I1864" s="1"/>
      <c r="J1864"/>
      <c r="K1864"/>
      <c r="L1864"/>
      <c r="M1864" s="2"/>
      <c r="N1864" s="3"/>
      <c r="O1864"/>
      <c r="P1864"/>
      <c r="Q1864"/>
      <c r="R1864"/>
      <c r="S1864"/>
      <c r="T1864"/>
      <c r="U1864" s="1"/>
      <c r="V1864"/>
      <c r="W1864" s="1"/>
      <c r="X1864"/>
      <c r="Y1864"/>
      <c r="Z1864" s="1"/>
      <c r="AA1864" s="1"/>
      <c r="AB1864" s="1"/>
      <c r="AC1864" s="1"/>
      <c r="AD1864"/>
    </row>
    <row r="1865" spans="1:30" x14ac:dyDescent="0.25">
      <c r="A1865" s="1"/>
      <c r="B1865" s="1"/>
      <c r="C1865" s="1"/>
      <c r="D1865"/>
      <c r="E1865" s="1"/>
      <c r="F1865" s="1"/>
      <c r="G1865"/>
      <c r="H1865"/>
      <c r="I1865" s="1"/>
      <c r="J1865"/>
      <c r="K1865"/>
      <c r="L1865"/>
      <c r="M1865" s="2"/>
      <c r="N1865" s="3"/>
      <c r="O1865"/>
      <c r="P1865"/>
      <c r="Q1865"/>
      <c r="R1865"/>
      <c r="S1865"/>
      <c r="T1865"/>
      <c r="U1865" s="1"/>
      <c r="V1865"/>
      <c r="W1865" s="1"/>
      <c r="X1865"/>
      <c r="Y1865"/>
      <c r="Z1865" s="1"/>
      <c r="AA1865" s="1"/>
      <c r="AB1865" s="1"/>
      <c r="AC1865" s="1"/>
      <c r="AD1865"/>
    </row>
    <row r="1866" spans="1:30" x14ac:dyDescent="0.25">
      <c r="A1866" s="1"/>
      <c r="B1866" s="1"/>
      <c r="C1866" s="1"/>
      <c r="D1866"/>
      <c r="E1866" s="1"/>
      <c r="F1866" s="1"/>
      <c r="G1866"/>
      <c r="H1866"/>
      <c r="I1866" s="1"/>
      <c r="J1866"/>
      <c r="K1866"/>
      <c r="L1866"/>
      <c r="M1866" s="2"/>
      <c r="N1866" s="3"/>
      <c r="O1866"/>
      <c r="P1866"/>
      <c r="Q1866"/>
      <c r="R1866"/>
      <c r="S1866"/>
      <c r="T1866"/>
      <c r="U1866" s="1"/>
      <c r="V1866"/>
      <c r="W1866" s="1"/>
      <c r="X1866"/>
      <c r="Y1866"/>
      <c r="Z1866" s="1"/>
      <c r="AA1866" s="1"/>
      <c r="AB1866" s="1"/>
      <c r="AC1866" s="1"/>
      <c r="AD1866"/>
    </row>
    <row r="1867" spans="1:30" x14ac:dyDescent="0.25">
      <c r="A1867" s="1"/>
      <c r="B1867" s="1"/>
      <c r="C1867" s="1"/>
      <c r="D1867"/>
      <c r="E1867" s="1"/>
      <c r="F1867" s="1"/>
      <c r="G1867"/>
      <c r="H1867"/>
      <c r="I1867" s="1"/>
      <c r="J1867"/>
      <c r="K1867"/>
      <c r="L1867"/>
      <c r="M1867" s="2"/>
      <c r="N1867" s="3"/>
      <c r="O1867"/>
      <c r="P1867"/>
      <c r="Q1867"/>
      <c r="R1867"/>
      <c r="S1867"/>
      <c r="T1867"/>
      <c r="U1867" s="1"/>
      <c r="V1867"/>
      <c r="W1867" s="1"/>
      <c r="X1867"/>
      <c r="Y1867"/>
      <c r="Z1867" s="1"/>
      <c r="AA1867" s="1"/>
      <c r="AB1867" s="1"/>
      <c r="AC1867" s="1"/>
      <c r="AD1867"/>
    </row>
    <row r="1868" spans="1:30" x14ac:dyDescent="0.25">
      <c r="A1868" s="1"/>
      <c r="B1868" s="1"/>
      <c r="C1868" s="1"/>
      <c r="D1868"/>
      <c r="E1868" s="1"/>
      <c r="F1868" s="1"/>
      <c r="G1868"/>
      <c r="H1868"/>
      <c r="I1868" s="1"/>
      <c r="J1868"/>
      <c r="K1868"/>
      <c r="L1868"/>
      <c r="M1868" s="2"/>
      <c r="N1868" s="3"/>
      <c r="O1868"/>
      <c r="P1868"/>
      <c r="Q1868"/>
      <c r="R1868"/>
      <c r="S1868"/>
      <c r="T1868"/>
      <c r="U1868" s="1"/>
      <c r="V1868"/>
      <c r="W1868" s="1"/>
      <c r="X1868"/>
      <c r="Y1868"/>
      <c r="Z1868" s="1"/>
      <c r="AA1868" s="1"/>
      <c r="AB1868" s="1"/>
      <c r="AC1868" s="1"/>
      <c r="AD1868"/>
    </row>
    <row r="1869" spans="1:30" x14ac:dyDescent="0.25">
      <c r="A1869" s="1"/>
      <c r="B1869" s="1"/>
      <c r="C1869" s="1"/>
      <c r="D1869"/>
      <c r="E1869" s="1"/>
      <c r="F1869" s="1"/>
      <c r="G1869"/>
      <c r="H1869"/>
      <c r="I1869" s="1"/>
      <c r="J1869"/>
      <c r="K1869"/>
      <c r="L1869"/>
      <c r="M1869" s="2"/>
      <c r="N1869" s="3"/>
      <c r="O1869"/>
      <c r="P1869"/>
      <c r="Q1869"/>
      <c r="R1869"/>
      <c r="S1869"/>
      <c r="T1869"/>
      <c r="U1869" s="1"/>
      <c r="V1869"/>
      <c r="W1869" s="1"/>
      <c r="X1869"/>
      <c r="Y1869"/>
      <c r="Z1869" s="1"/>
      <c r="AA1869" s="1"/>
      <c r="AB1869" s="1"/>
      <c r="AC1869" s="1"/>
      <c r="AD1869"/>
    </row>
    <row r="1870" spans="1:30" x14ac:dyDescent="0.25">
      <c r="A1870" s="1"/>
      <c r="B1870" s="1"/>
      <c r="C1870" s="1"/>
      <c r="D1870"/>
      <c r="E1870" s="1"/>
      <c r="F1870" s="1"/>
      <c r="G1870"/>
      <c r="H1870"/>
      <c r="I1870" s="1"/>
      <c r="J1870"/>
      <c r="K1870"/>
      <c r="L1870"/>
      <c r="M1870" s="2"/>
      <c r="N1870" s="3"/>
      <c r="O1870"/>
      <c r="P1870"/>
      <c r="Q1870"/>
      <c r="R1870"/>
      <c r="S1870"/>
      <c r="T1870"/>
      <c r="U1870" s="1"/>
      <c r="V1870"/>
      <c r="W1870" s="1"/>
      <c r="X1870"/>
      <c r="Y1870"/>
      <c r="Z1870" s="1"/>
      <c r="AA1870" s="1"/>
      <c r="AB1870" s="1"/>
      <c r="AC1870" s="1"/>
      <c r="AD1870"/>
    </row>
    <row r="1871" spans="1:30" x14ac:dyDescent="0.25">
      <c r="A1871" s="1"/>
      <c r="B1871" s="1"/>
      <c r="C1871" s="1"/>
      <c r="D1871"/>
      <c r="E1871" s="1"/>
      <c r="F1871" s="1"/>
      <c r="G1871"/>
      <c r="H1871"/>
      <c r="I1871" s="1"/>
      <c r="J1871"/>
      <c r="K1871"/>
      <c r="L1871"/>
      <c r="M1871" s="2"/>
      <c r="N1871" s="3"/>
      <c r="O1871"/>
      <c r="P1871"/>
      <c r="Q1871"/>
      <c r="R1871"/>
      <c r="S1871"/>
      <c r="T1871"/>
      <c r="U1871" s="1"/>
      <c r="V1871"/>
      <c r="W1871" s="1"/>
      <c r="X1871"/>
      <c r="Y1871"/>
      <c r="Z1871" s="1"/>
      <c r="AA1871" s="1"/>
      <c r="AB1871" s="1"/>
      <c r="AC1871" s="1"/>
      <c r="AD1871"/>
    </row>
    <row r="1872" spans="1:30" x14ac:dyDescent="0.25">
      <c r="A1872" s="1"/>
      <c r="B1872" s="1"/>
      <c r="C1872" s="1"/>
      <c r="D1872"/>
      <c r="E1872" s="1"/>
      <c r="F1872" s="1"/>
      <c r="G1872"/>
      <c r="H1872"/>
      <c r="I1872" s="1"/>
      <c r="J1872"/>
      <c r="K1872"/>
      <c r="L1872"/>
      <c r="M1872" s="2"/>
      <c r="N1872" s="3"/>
      <c r="O1872"/>
      <c r="P1872"/>
      <c r="Q1872"/>
      <c r="R1872"/>
      <c r="S1872"/>
      <c r="T1872"/>
      <c r="U1872" s="1"/>
      <c r="V1872"/>
      <c r="W1872" s="1"/>
      <c r="X1872"/>
      <c r="Y1872"/>
      <c r="Z1872" s="1"/>
      <c r="AA1872" s="1"/>
      <c r="AB1872" s="1"/>
      <c r="AC1872" s="1"/>
      <c r="AD1872"/>
    </row>
    <row r="1873" spans="1:30" x14ac:dyDescent="0.25">
      <c r="A1873" s="1"/>
      <c r="B1873" s="1"/>
      <c r="C1873" s="1"/>
      <c r="D1873"/>
      <c r="E1873" s="1"/>
      <c r="F1873" s="1"/>
      <c r="G1873"/>
      <c r="H1873"/>
      <c r="I1873" s="1"/>
      <c r="J1873"/>
      <c r="K1873"/>
      <c r="L1873"/>
      <c r="M1873" s="2"/>
      <c r="N1873" s="3"/>
      <c r="O1873"/>
      <c r="P1873"/>
      <c r="Q1873"/>
      <c r="R1873"/>
      <c r="S1873"/>
      <c r="T1873"/>
      <c r="U1873" s="1"/>
      <c r="V1873"/>
      <c r="W1873" s="1"/>
      <c r="X1873"/>
      <c r="Y1873"/>
      <c r="Z1873" s="1"/>
      <c r="AA1873" s="1"/>
      <c r="AB1873" s="1"/>
      <c r="AC1873" s="1"/>
      <c r="AD1873"/>
    </row>
    <row r="1874" spans="1:30" x14ac:dyDescent="0.25">
      <c r="A1874" s="1"/>
      <c r="B1874" s="1"/>
      <c r="C1874" s="1"/>
      <c r="D1874"/>
      <c r="E1874" s="1"/>
      <c r="F1874" s="1"/>
      <c r="G1874"/>
      <c r="H1874"/>
      <c r="I1874" s="1"/>
      <c r="J1874"/>
      <c r="K1874"/>
      <c r="L1874"/>
      <c r="M1874" s="2"/>
      <c r="N1874" s="3"/>
      <c r="O1874"/>
      <c r="P1874"/>
      <c r="Q1874"/>
      <c r="R1874"/>
      <c r="S1874"/>
      <c r="T1874"/>
      <c r="U1874" s="1"/>
      <c r="V1874"/>
      <c r="W1874" s="1"/>
      <c r="X1874"/>
      <c r="Y1874"/>
      <c r="Z1874" s="1"/>
      <c r="AA1874" s="1"/>
      <c r="AB1874" s="1"/>
      <c r="AC1874" s="1"/>
      <c r="AD1874"/>
    </row>
    <row r="1875" spans="1:30" x14ac:dyDescent="0.25">
      <c r="A1875" s="1"/>
      <c r="B1875" s="1"/>
      <c r="C1875" s="1"/>
      <c r="D1875"/>
      <c r="E1875" s="1"/>
      <c r="F1875" s="1"/>
      <c r="G1875"/>
      <c r="H1875"/>
      <c r="I1875" s="1"/>
      <c r="J1875"/>
      <c r="K1875"/>
      <c r="L1875"/>
      <c r="M1875" s="2"/>
      <c r="N1875" s="3"/>
      <c r="O1875"/>
      <c r="P1875"/>
      <c r="Q1875"/>
      <c r="R1875"/>
      <c r="S1875"/>
      <c r="T1875"/>
      <c r="U1875" s="1"/>
      <c r="V1875"/>
      <c r="W1875" s="1"/>
      <c r="X1875"/>
      <c r="Y1875"/>
      <c r="Z1875" s="1"/>
      <c r="AA1875" s="1"/>
      <c r="AB1875" s="1"/>
      <c r="AC1875" s="1"/>
      <c r="AD1875"/>
    </row>
    <row r="1876" spans="1:30" x14ac:dyDescent="0.25">
      <c r="A1876" s="1"/>
      <c r="B1876" s="1"/>
      <c r="C1876" s="1"/>
      <c r="D1876"/>
      <c r="E1876" s="1"/>
      <c r="F1876" s="1"/>
      <c r="G1876"/>
      <c r="H1876"/>
      <c r="I1876" s="1"/>
      <c r="J1876"/>
      <c r="K1876"/>
      <c r="L1876"/>
      <c r="M1876" s="2"/>
      <c r="N1876" s="3"/>
      <c r="O1876"/>
      <c r="P1876"/>
      <c r="Q1876"/>
      <c r="R1876"/>
      <c r="S1876"/>
      <c r="T1876"/>
      <c r="U1876" s="1"/>
      <c r="V1876"/>
      <c r="W1876" s="1"/>
      <c r="X1876"/>
      <c r="Y1876"/>
      <c r="Z1876" s="1"/>
      <c r="AA1876" s="1"/>
      <c r="AB1876" s="1"/>
      <c r="AC1876" s="1"/>
      <c r="AD1876"/>
    </row>
    <row r="1877" spans="1:30" x14ac:dyDescent="0.25">
      <c r="A1877" s="1"/>
      <c r="B1877" s="1"/>
      <c r="C1877" s="1"/>
      <c r="D1877"/>
      <c r="E1877" s="1"/>
      <c r="F1877" s="1"/>
      <c r="G1877"/>
      <c r="H1877"/>
      <c r="I1877" s="1"/>
      <c r="J1877"/>
      <c r="K1877"/>
      <c r="L1877"/>
      <c r="M1877" s="2"/>
      <c r="N1877" s="3"/>
      <c r="O1877"/>
      <c r="P1877"/>
      <c r="Q1877"/>
      <c r="R1877"/>
      <c r="S1877"/>
      <c r="T1877"/>
      <c r="U1877" s="1"/>
      <c r="V1877"/>
      <c r="W1877" s="1"/>
      <c r="X1877"/>
      <c r="Y1877"/>
      <c r="Z1877" s="1"/>
      <c r="AA1877" s="1"/>
      <c r="AB1877" s="1"/>
      <c r="AC1877" s="1"/>
      <c r="AD1877"/>
    </row>
    <row r="1878" spans="1:30" x14ac:dyDescent="0.25">
      <c r="A1878" s="1"/>
      <c r="B1878" s="1"/>
      <c r="C1878" s="1"/>
      <c r="D1878"/>
      <c r="E1878" s="1"/>
      <c r="F1878" s="1"/>
      <c r="G1878"/>
      <c r="H1878"/>
      <c r="I1878" s="1"/>
      <c r="J1878"/>
      <c r="K1878"/>
      <c r="L1878"/>
      <c r="M1878" s="2"/>
      <c r="N1878" s="3"/>
      <c r="O1878"/>
      <c r="P1878"/>
      <c r="Q1878"/>
      <c r="R1878"/>
      <c r="S1878"/>
      <c r="T1878"/>
      <c r="U1878" s="1"/>
      <c r="V1878"/>
      <c r="W1878" s="1"/>
      <c r="X1878"/>
      <c r="Y1878"/>
      <c r="Z1878" s="1"/>
      <c r="AA1878" s="1"/>
      <c r="AB1878" s="1"/>
      <c r="AC1878" s="1"/>
      <c r="AD1878"/>
    </row>
    <row r="1879" spans="1:30" x14ac:dyDescent="0.25">
      <c r="A1879" s="1"/>
      <c r="B1879" s="1"/>
      <c r="C1879" s="1"/>
      <c r="D1879"/>
      <c r="E1879" s="1"/>
      <c r="F1879" s="1"/>
      <c r="G1879"/>
      <c r="H1879"/>
      <c r="I1879" s="1"/>
      <c r="J1879"/>
      <c r="K1879"/>
      <c r="L1879"/>
      <c r="M1879" s="2"/>
      <c r="N1879" s="3"/>
      <c r="O1879"/>
      <c r="P1879"/>
      <c r="Q1879"/>
      <c r="R1879"/>
      <c r="S1879"/>
      <c r="T1879"/>
      <c r="U1879" s="1"/>
      <c r="V1879"/>
      <c r="W1879" s="1"/>
      <c r="X1879"/>
      <c r="Y1879"/>
      <c r="Z1879" s="1"/>
      <c r="AA1879" s="1"/>
      <c r="AB1879" s="1"/>
      <c r="AC1879" s="1"/>
      <c r="AD1879"/>
    </row>
    <row r="1880" spans="1:30" x14ac:dyDescent="0.25">
      <c r="A1880" s="1"/>
      <c r="B1880" s="1"/>
      <c r="C1880" s="1"/>
      <c r="D1880"/>
      <c r="E1880" s="1"/>
      <c r="F1880" s="1"/>
      <c r="G1880"/>
      <c r="H1880"/>
      <c r="I1880" s="1"/>
      <c r="J1880"/>
      <c r="K1880"/>
      <c r="L1880"/>
      <c r="M1880" s="2"/>
      <c r="N1880" s="3"/>
      <c r="O1880"/>
      <c r="P1880"/>
      <c r="Q1880"/>
      <c r="R1880"/>
      <c r="S1880"/>
      <c r="T1880"/>
      <c r="U1880" s="1"/>
      <c r="V1880"/>
      <c r="W1880" s="1"/>
      <c r="X1880"/>
      <c r="Y1880"/>
      <c r="Z1880" s="1"/>
      <c r="AA1880" s="1"/>
      <c r="AB1880" s="1"/>
      <c r="AC1880" s="1"/>
      <c r="AD1880"/>
    </row>
    <row r="1881" spans="1:30" x14ac:dyDescent="0.25">
      <c r="A1881" s="1"/>
      <c r="B1881" s="1"/>
      <c r="C1881" s="1"/>
      <c r="D1881"/>
      <c r="E1881" s="1"/>
      <c r="F1881" s="1"/>
      <c r="G1881"/>
      <c r="H1881"/>
      <c r="I1881" s="1"/>
      <c r="J1881"/>
      <c r="K1881"/>
      <c r="L1881"/>
      <c r="M1881" s="2"/>
      <c r="N1881" s="3"/>
      <c r="O1881"/>
      <c r="P1881"/>
      <c r="Q1881"/>
      <c r="R1881"/>
      <c r="S1881"/>
      <c r="T1881"/>
      <c r="U1881" s="1"/>
      <c r="V1881"/>
      <c r="W1881" s="1"/>
      <c r="X1881"/>
      <c r="Y1881"/>
      <c r="Z1881" s="1"/>
      <c r="AA1881" s="1"/>
      <c r="AB1881" s="1"/>
      <c r="AC1881" s="1"/>
      <c r="AD1881"/>
    </row>
    <row r="1882" spans="1:30" x14ac:dyDescent="0.25">
      <c r="A1882" s="1"/>
      <c r="B1882" s="1"/>
      <c r="C1882" s="1"/>
      <c r="D1882"/>
      <c r="E1882" s="1"/>
      <c r="F1882" s="1"/>
      <c r="G1882"/>
      <c r="H1882"/>
      <c r="I1882" s="1"/>
      <c r="J1882"/>
      <c r="K1882"/>
      <c r="L1882"/>
      <c r="M1882" s="2"/>
      <c r="N1882" s="3"/>
      <c r="O1882"/>
      <c r="P1882"/>
      <c r="Q1882"/>
      <c r="R1882"/>
      <c r="S1882"/>
      <c r="T1882"/>
      <c r="U1882" s="1"/>
      <c r="V1882"/>
      <c r="W1882" s="1"/>
      <c r="X1882"/>
      <c r="Y1882"/>
      <c r="Z1882" s="1"/>
      <c r="AA1882" s="1"/>
      <c r="AB1882" s="1"/>
      <c r="AC1882" s="1"/>
      <c r="AD1882"/>
    </row>
    <row r="1883" spans="1:30" x14ac:dyDescent="0.25">
      <c r="A1883" s="1"/>
      <c r="B1883" s="1"/>
      <c r="C1883" s="1"/>
      <c r="D1883"/>
      <c r="E1883" s="1"/>
      <c r="F1883" s="1"/>
      <c r="G1883"/>
      <c r="H1883"/>
      <c r="I1883" s="1"/>
      <c r="J1883"/>
      <c r="K1883"/>
      <c r="L1883"/>
      <c r="M1883" s="2"/>
      <c r="N1883" s="3"/>
      <c r="O1883"/>
      <c r="P1883"/>
      <c r="Q1883"/>
      <c r="R1883"/>
      <c r="S1883"/>
      <c r="T1883"/>
      <c r="U1883" s="1"/>
      <c r="V1883"/>
      <c r="W1883" s="1"/>
      <c r="X1883"/>
      <c r="Y1883"/>
      <c r="Z1883" s="1"/>
      <c r="AA1883" s="1"/>
      <c r="AB1883" s="1"/>
      <c r="AC1883" s="1"/>
      <c r="AD1883"/>
    </row>
    <row r="1884" spans="1:30" x14ac:dyDescent="0.25">
      <c r="A1884" s="1"/>
      <c r="B1884" s="1"/>
      <c r="C1884" s="1"/>
      <c r="D1884"/>
      <c r="E1884" s="1"/>
      <c r="F1884" s="1"/>
      <c r="G1884"/>
      <c r="H1884"/>
      <c r="I1884" s="1"/>
      <c r="J1884"/>
      <c r="K1884"/>
      <c r="L1884"/>
      <c r="M1884" s="2"/>
      <c r="N1884" s="3"/>
      <c r="O1884"/>
      <c r="P1884"/>
      <c r="Q1884"/>
      <c r="R1884"/>
      <c r="S1884"/>
      <c r="T1884"/>
      <c r="U1884" s="1"/>
      <c r="V1884"/>
      <c r="W1884" s="1"/>
      <c r="X1884"/>
      <c r="Y1884"/>
      <c r="Z1884" s="1"/>
      <c r="AA1884" s="1"/>
      <c r="AB1884" s="1"/>
      <c r="AC1884" s="1"/>
      <c r="AD1884"/>
    </row>
    <row r="1885" spans="1:30" x14ac:dyDescent="0.25">
      <c r="A1885" s="1"/>
      <c r="B1885" s="1"/>
      <c r="C1885" s="1"/>
      <c r="D1885"/>
      <c r="E1885" s="1"/>
      <c r="F1885" s="1"/>
      <c r="G1885"/>
      <c r="H1885"/>
      <c r="I1885" s="1"/>
      <c r="J1885"/>
      <c r="K1885"/>
      <c r="L1885"/>
      <c r="M1885" s="2"/>
      <c r="N1885" s="3"/>
      <c r="O1885"/>
      <c r="P1885"/>
      <c r="Q1885"/>
      <c r="R1885"/>
      <c r="S1885"/>
      <c r="T1885"/>
      <c r="U1885" s="1"/>
      <c r="V1885"/>
      <c r="W1885" s="1"/>
      <c r="X1885"/>
      <c r="Y1885"/>
      <c r="Z1885" s="1"/>
      <c r="AA1885" s="1"/>
      <c r="AB1885" s="1"/>
      <c r="AC1885" s="1"/>
      <c r="AD1885"/>
    </row>
    <row r="1886" spans="1:30" x14ac:dyDescent="0.25">
      <c r="A1886" s="1"/>
      <c r="B1886" s="1"/>
      <c r="C1886" s="1"/>
      <c r="D1886"/>
      <c r="E1886" s="1"/>
      <c r="F1886" s="1"/>
      <c r="G1886"/>
      <c r="H1886"/>
      <c r="I1886" s="1"/>
      <c r="J1886"/>
      <c r="K1886"/>
      <c r="L1886"/>
      <c r="M1886" s="2"/>
      <c r="N1886" s="3"/>
      <c r="O1886"/>
      <c r="P1886"/>
      <c r="Q1886"/>
      <c r="R1886"/>
      <c r="S1886"/>
      <c r="T1886"/>
      <c r="U1886" s="1"/>
      <c r="V1886"/>
      <c r="W1886" s="1"/>
      <c r="X1886"/>
      <c r="Y1886"/>
      <c r="Z1886" s="1"/>
      <c r="AA1886" s="1"/>
      <c r="AB1886" s="1"/>
      <c r="AC1886" s="1"/>
      <c r="AD1886"/>
    </row>
    <row r="1887" spans="1:30" x14ac:dyDescent="0.25">
      <c r="A1887" s="1"/>
      <c r="B1887" s="1"/>
      <c r="C1887" s="1"/>
      <c r="D1887"/>
      <c r="E1887" s="1"/>
      <c r="F1887" s="1"/>
      <c r="G1887"/>
      <c r="H1887"/>
      <c r="I1887" s="1"/>
      <c r="J1887"/>
      <c r="K1887"/>
      <c r="L1887"/>
      <c r="M1887" s="2"/>
      <c r="N1887" s="3"/>
      <c r="O1887"/>
      <c r="P1887"/>
      <c r="Q1887"/>
      <c r="R1887"/>
      <c r="S1887"/>
      <c r="T1887"/>
      <c r="U1887" s="1"/>
      <c r="V1887"/>
      <c r="W1887" s="1"/>
      <c r="X1887"/>
      <c r="Y1887"/>
      <c r="Z1887" s="1"/>
      <c r="AA1887" s="1"/>
      <c r="AB1887" s="1"/>
      <c r="AC1887" s="1"/>
      <c r="AD1887"/>
    </row>
    <row r="1888" spans="1:30" x14ac:dyDescent="0.25">
      <c r="A1888" s="1"/>
      <c r="B1888" s="1"/>
      <c r="C1888" s="1"/>
      <c r="D1888"/>
      <c r="E1888" s="1"/>
      <c r="F1888" s="1"/>
      <c r="G1888"/>
      <c r="H1888"/>
      <c r="I1888" s="1"/>
      <c r="J1888"/>
      <c r="K1888"/>
      <c r="L1888"/>
      <c r="M1888" s="2"/>
      <c r="N1888" s="3"/>
      <c r="O1888"/>
      <c r="P1888"/>
      <c r="Q1888"/>
      <c r="R1888"/>
      <c r="S1888"/>
      <c r="T1888"/>
      <c r="U1888" s="1"/>
      <c r="V1888"/>
      <c r="W1888" s="1"/>
      <c r="X1888"/>
      <c r="Y1888"/>
      <c r="Z1888" s="1"/>
      <c r="AA1888" s="1"/>
      <c r="AB1888" s="1"/>
      <c r="AC1888" s="1"/>
      <c r="AD1888"/>
    </row>
    <row r="1889" spans="1:30" x14ac:dyDescent="0.25">
      <c r="A1889" s="1"/>
      <c r="B1889" s="1"/>
      <c r="C1889" s="1"/>
      <c r="D1889"/>
      <c r="E1889" s="1"/>
      <c r="F1889" s="1"/>
      <c r="G1889"/>
      <c r="H1889"/>
      <c r="I1889" s="1"/>
      <c r="J1889"/>
      <c r="K1889"/>
      <c r="L1889"/>
      <c r="M1889" s="2"/>
      <c r="N1889" s="3"/>
      <c r="O1889"/>
      <c r="P1889"/>
      <c r="Q1889"/>
      <c r="R1889"/>
      <c r="S1889"/>
      <c r="T1889"/>
      <c r="U1889" s="1"/>
      <c r="V1889"/>
      <c r="W1889" s="1"/>
      <c r="X1889"/>
      <c r="Y1889"/>
      <c r="Z1889" s="1"/>
      <c r="AA1889" s="1"/>
      <c r="AB1889" s="1"/>
      <c r="AC1889" s="1"/>
      <c r="AD1889"/>
    </row>
    <row r="1890" spans="1:30" x14ac:dyDescent="0.25">
      <c r="A1890" s="1"/>
      <c r="B1890" s="1"/>
      <c r="C1890" s="1"/>
      <c r="D1890"/>
      <c r="E1890" s="1"/>
      <c r="F1890" s="1"/>
      <c r="G1890"/>
      <c r="H1890"/>
      <c r="I1890" s="1"/>
      <c r="J1890"/>
      <c r="K1890"/>
      <c r="L1890"/>
      <c r="M1890" s="2"/>
      <c r="N1890" s="3"/>
      <c r="O1890"/>
      <c r="P1890"/>
      <c r="Q1890"/>
      <c r="R1890"/>
      <c r="S1890"/>
      <c r="T1890"/>
      <c r="U1890" s="1"/>
      <c r="V1890"/>
      <c r="W1890" s="1"/>
      <c r="X1890"/>
      <c r="Y1890"/>
      <c r="Z1890" s="1"/>
      <c r="AA1890" s="1"/>
      <c r="AB1890" s="1"/>
      <c r="AC1890" s="1"/>
      <c r="AD1890"/>
    </row>
    <row r="1891" spans="1:30" x14ac:dyDescent="0.25">
      <c r="A1891" s="1"/>
      <c r="B1891" s="1"/>
      <c r="C1891" s="1"/>
      <c r="D1891"/>
      <c r="E1891" s="1"/>
      <c r="F1891" s="1"/>
      <c r="G1891"/>
      <c r="H1891"/>
      <c r="I1891" s="1"/>
      <c r="J1891"/>
      <c r="K1891"/>
      <c r="L1891"/>
      <c r="M1891" s="2"/>
      <c r="N1891" s="3"/>
      <c r="O1891"/>
      <c r="P1891"/>
      <c r="Q1891"/>
      <c r="R1891"/>
      <c r="S1891"/>
      <c r="T1891"/>
      <c r="U1891" s="1"/>
      <c r="V1891"/>
      <c r="W1891" s="1"/>
      <c r="X1891"/>
      <c r="Y1891"/>
      <c r="Z1891" s="1"/>
      <c r="AA1891" s="1"/>
      <c r="AB1891" s="1"/>
      <c r="AC1891" s="1"/>
      <c r="AD1891"/>
    </row>
    <row r="1892" spans="1:30" x14ac:dyDescent="0.25">
      <c r="A1892" s="1"/>
      <c r="B1892" s="1"/>
      <c r="C1892" s="1"/>
      <c r="D1892"/>
      <c r="E1892" s="1"/>
      <c r="F1892" s="1"/>
      <c r="G1892"/>
      <c r="H1892"/>
      <c r="I1892" s="1"/>
      <c r="J1892"/>
      <c r="K1892"/>
      <c r="L1892"/>
      <c r="M1892" s="2"/>
      <c r="N1892" s="3"/>
      <c r="O1892"/>
      <c r="P1892"/>
      <c r="Q1892"/>
      <c r="R1892"/>
      <c r="S1892"/>
      <c r="T1892"/>
      <c r="U1892" s="1"/>
      <c r="V1892"/>
      <c r="W1892" s="1"/>
      <c r="X1892"/>
      <c r="Y1892"/>
      <c r="Z1892" s="1"/>
      <c r="AA1892" s="1"/>
      <c r="AB1892" s="1"/>
      <c r="AC1892" s="1"/>
      <c r="AD1892"/>
    </row>
    <row r="1893" spans="1:30" x14ac:dyDescent="0.25">
      <c r="A1893" s="1"/>
      <c r="B1893" s="1"/>
      <c r="C1893" s="1"/>
      <c r="D1893"/>
      <c r="E1893" s="1"/>
      <c r="F1893" s="1"/>
      <c r="G1893"/>
      <c r="H1893"/>
      <c r="I1893" s="1"/>
      <c r="J1893"/>
      <c r="K1893"/>
      <c r="L1893"/>
      <c r="M1893" s="2"/>
      <c r="N1893" s="3"/>
      <c r="O1893"/>
      <c r="P1893"/>
      <c r="Q1893"/>
      <c r="R1893"/>
      <c r="S1893"/>
      <c r="T1893"/>
      <c r="U1893" s="1"/>
      <c r="V1893"/>
      <c r="W1893" s="1"/>
      <c r="X1893"/>
      <c r="Y1893"/>
      <c r="Z1893" s="1"/>
      <c r="AA1893" s="1"/>
      <c r="AB1893" s="1"/>
      <c r="AC1893" s="1"/>
      <c r="AD1893"/>
    </row>
    <row r="1894" spans="1:30" x14ac:dyDescent="0.25">
      <c r="A1894" s="1"/>
      <c r="B1894" s="1"/>
      <c r="C1894" s="1"/>
      <c r="D1894"/>
      <c r="E1894" s="1"/>
      <c r="F1894" s="1"/>
      <c r="G1894"/>
      <c r="H1894"/>
      <c r="I1894" s="1"/>
      <c r="J1894"/>
      <c r="K1894"/>
      <c r="L1894"/>
      <c r="M1894" s="2"/>
      <c r="N1894" s="3"/>
      <c r="O1894"/>
      <c r="P1894"/>
      <c r="Q1894"/>
      <c r="R1894"/>
      <c r="S1894"/>
      <c r="T1894"/>
      <c r="U1894" s="1"/>
      <c r="V1894"/>
      <c r="W1894" s="1"/>
      <c r="X1894"/>
      <c r="Y1894"/>
      <c r="Z1894" s="1"/>
      <c r="AA1894" s="1"/>
      <c r="AB1894" s="1"/>
      <c r="AC1894" s="1"/>
      <c r="AD1894"/>
    </row>
    <row r="1895" spans="1:30" x14ac:dyDescent="0.25">
      <c r="A1895" s="1"/>
      <c r="B1895" s="1"/>
      <c r="C1895" s="1"/>
      <c r="D1895"/>
      <c r="E1895" s="1"/>
      <c r="F1895" s="1"/>
      <c r="G1895"/>
      <c r="H1895"/>
      <c r="I1895" s="1"/>
      <c r="J1895"/>
      <c r="K1895"/>
      <c r="L1895"/>
      <c r="M1895" s="2"/>
      <c r="N1895" s="3"/>
      <c r="O1895"/>
      <c r="P1895"/>
      <c r="Q1895"/>
      <c r="R1895"/>
      <c r="S1895"/>
      <c r="T1895"/>
      <c r="U1895" s="1"/>
      <c r="V1895"/>
      <c r="W1895" s="1"/>
      <c r="X1895"/>
      <c r="Y1895"/>
      <c r="Z1895" s="1"/>
      <c r="AA1895" s="1"/>
      <c r="AB1895" s="1"/>
      <c r="AC1895" s="1"/>
      <c r="AD1895"/>
    </row>
    <row r="1896" spans="1:30" x14ac:dyDescent="0.25">
      <c r="A1896" s="1"/>
      <c r="B1896" s="1"/>
      <c r="C1896" s="1"/>
      <c r="D1896"/>
      <c r="E1896" s="1"/>
      <c r="F1896" s="1"/>
      <c r="G1896"/>
      <c r="H1896"/>
      <c r="I1896" s="1"/>
      <c r="J1896"/>
      <c r="K1896"/>
      <c r="L1896"/>
      <c r="M1896" s="2"/>
      <c r="N1896" s="3"/>
      <c r="O1896"/>
      <c r="P1896"/>
      <c r="Q1896"/>
      <c r="R1896"/>
      <c r="S1896"/>
      <c r="T1896"/>
      <c r="U1896" s="1"/>
      <c r="V1896"/>
      <c r="W1896" s="1"/>
      <c r="X1896"/>
      <c r="Y1896"/>
      <c r="Z1896" s="1"/>
      <c r="AA1896" s="1"/>
      <c r="AB1896" s="1"/>
      <c r="AC1896" s="1"/>
      <c r="AD1896"/>
    </row>
    <row r="1897" spans="1:30" x14ac:dyDescent="0.25">
      <c r="A1897" s="1"/>
      <c r="B1897" s="1"/>
      <c r="C1897" s="1"/>
      <c r="D1897"/>
      <c r="E1897" s="1"/>
      <c r="F1897" s="1"/>
      <c r="G1897"/>
      <c r="H1897"/>
      <c r="I1897" s="1"/>
      <c r="J1897"/>
      <c r="K1897"/>
      <c r="L1897"/>
      <c r="M1897" s="2"/>
      <c r="N1897" s="3"/>
      <c r="O1897"/>
      <c r="P1897"/>
      <c r="Q1897"/>
      <c r="R1897"/>
      <c r="S1897"/>
      <c r="T1897"/>
      <c r="U1897" s="1"/>
      <c r="V1897"/>
      <c r="W1897" s="1"/>
      <c r="X1897"/>
      <c r="Y1897"/>
      <c r="Z1897" s="1"/>
      <c r="AA1897" s="1"/>
      <c r="AB1897" s="1"/>
      <c r="AC1897" s="1"/>
      <c r="AD1897"/>
    </row>
    <row r="1898" spans="1:30" x14ac:dyDescent="0.25">
      <c r="A1898" s="1"/>
      <c r="B1898" s="1"/>
      <c r="C1898" s="1"/>
      <c r="D1898"/>
      <c r="E1898" s="1"/>
      <c r="F1898" s="1"/>
      <c r="G1898"/>
      <c r="H1898"/>
      <c r="I1898" s="1"/>
      <c r="J1898"/>
      <c r="K1898"/>
      <c r="L1898"/>
      <c r="M1898" s="2"/>
      <c r="N1898" s="3"/>
      <c r="O1898"/>
      <c r="P1898"/>
      <c r="Q1898"/>
      <c r="R1898"/>
      <c r="S1898"/>
      <c r="T1898"/>
      <c r="U1898" s="1"/>
      <c r="V1898"/>
      <c r="W1898" s="1"/>
      <c r="X1898"/>
      <c r="Y1898"/>
      <c r="Z1898" s="1"/>
      <c r="AA1898" s="1"/>
      <c r="AB1898" s="1"/>
      <c r="AC1898" s="1"/>
      <c r="AD1898"/>
    </row>
    <row r="1899" spans="1:30" x14ac:dyDescent="0.25">
      <c r="A1899" s="1"/>
      <c r="B1899" s="1"/>
      <c r="C1899" s="1"/>
      <c r="D1899"/>
      <c r="E1899" s="1"/>
      <c r="F1899" s="1"/>
      <c r="G1899"/>
      <c r="H1899"/>
      <c r="I1899" s="1"/>
      <c r="J1899"/>
      <c r="K1899"/>
      <c r="L1899"/>
      <c r="M1899" s="2"/>
      <c r="N1899" s="3"/>
      <c r="O1899"/>
      <c r="P1899"/>
      <c r="Q1899"/>
      <c r="R1899"/>
      <c r="S1899"/>
      <c r="T1899"/>
      <c r="U1899" s="1"/>
      <c r="V1899"/>
      <c r="W1899" s="1"/>
      <c r="X1899"/>
      <c r="Y1899"/>
      <c r="Z1899" s="1"/>
      <c r="AA1899" s="1"/>
      <c r="AB1899" s="1"/>
      <c r="AC1899" s="1"/>
      <c r="AD1899"/>
    </row>
    <row r="1900" spans="1:30" x14ac:dyDescent="0.25">
      <c r="A1900" s="1"/>
      <c r="B1900" s="1"/>
      <c r="C1900" s="1"/>
      <c r="D1900"/>
      <c r="E1900" s="1"/>
      <c r="F1900" s="1"/>
      <c r="G1900"/>
      <c r="H1900"/>
      <c r="I1900" s="1"/>
      <c r="J1900"/>
      <c r="K1900"/>
      <c r="L1900"/>
      <c r="M1900" s="2"/>
      <c r="N1900" s="3"/>
      <c r="O1900"/>
      <c r="P1900"/>
      <c r="Q1900"/>
      <c r="R1900"/>
      <c r="S1900"/>
      <c r="T1900"/>
      <c r="U1900" s="1"/>
      <c r="V1900"/>
      <c r="W1900" s="1"/>
      <c r="X1900"/>
      <c r="Y1900"/>
      <c r="Z1900" s="1"/>
      <c r="AA1900" s="1"/>
      <c r="AB1900" s="1"/>
      <c r="AC1900" s="1"/>
      <c r="AD1900"/>
    </row>
    <row r="1901" spans="1:30" x14ac:dyDescent="0.25">
      <c r="A1901" s="1"/>
      <c r="B1901" s="1"/>
      <c r="C1901" s="1"/>
      <c r="D1901"/>
      <c r="E1901" s="1"/>
      <c r="F1901" s="1"/>
      <c r="G1901"/>
      <c r="H1901"/>
      <c r="I1901" s="1"/>
      <c r="J1901"/>
      <c r="K1901"/>
      <c r="L1901"/>
      <c r="M1901" s="2"/>
      <c r="N1901" s="3"/>
      <c r="O1901"/>
      <c r="P1901"/>
      <c r="Q1901"/>
      <c r="R1901"/>
      <c r="S1901"/>
      <c r="T1901"/>
      <c r="U1901" s="1"/>
      <c r="V1901"/>
      <c r="W1901" s="1"/>
      <c r="X1901"/>
      <c r="Y1901"/>
      <c r="Z1901" s="1"/>
      <c r="AA1901" s="1"/>
      <c r="AB1901" s="1"/>
      <c r="AC1901" s="1"/>
      <c r="AD1901"/>
    </row>
    <row r="1902" spans="1:30" x14ac:dyDescent="0.25">
      <c r="A1902" s="1"/>
      <c r="B1902" s="1"/>
      <c r="C1902" s="1"/>
      <c r="D1902"/>
      <c r="E1902" s="1"/>
      <c r="F1902" s="1"/>
      <c r="G1902"/>
      <c r="H1902"/>
      <c r="I1902" s="1"/>
      <c r="J1902"/>
      <c r="K1902"/>
      <c r="L1902"/>
      <c r="M1902" s="2"/>
      <c r="N1902" s="3"/>
      <c r="O1902"/>
      <c r="P1902"/>
      <c r="Q1902"/>
      <c r="R1902"/>
      <c r="S1902"/>
      <c r="T1902"/>
      <c r="U1902" s="1"/>
      <c r="V1902"/>
      <c r="W1902" s="1"/>
      <c r="X1902"/>
      <c r="Y1902"/>
      <c r="Z1902" s="1"/>
      <c r="AA1902" s="1"/>
      <c r="AB1902" s="1"/>
      <c r="AC1902" s="1"/>
      <c r="AD1902"/>
    </row>
    <row r="1903" spans="1:30" x14ac:dyDescent="0.25">
      <c r="A1903" s="1"/>
      <c r="B1903" s="1"/>
      <c r="C1903" s="1"/>
      <c r="D1903"/>
      <c r="E1903" s="1"/>
      <c r="F1903" s="1"/>
      <c r="G1903"/>
      <c r="H1903"/>
      <c r="I1903" s="1"/>
      <c r="J1903"/>
      <c r="K1903"/>
      <c r="L1903"/>
      <c r="M1903" s="2"/>
      <c r="N1903" s="3"/>
      <c r="O1903"/>
      <c r="P1903"/>
      <c r="Q1903"/>
      <c r="R1903"/>
      <c r="S1903"/>
      <c r="T1903"/>
      <c r="U1903" s="1"/>
      <c r="V1903"/>
      <c r="W1903" s="1"/>
      <c r="X1903"/>
      <c r="Y1903"/>
      <c r="Z1903" s="1"/>
      <c r="AA1903" s="1"/>
      <c r="AB1903" s="1"/>
      <c r="AC1903" s="1"/>
      <c r="AD1903"/>
    </row>
    <row r="1904" spans="1:30" x14ac:dyDescent="0.25">
      <c r="A1904" s="1"/>
      <c r="B1904" s="1"/>
      <c r="C1904" s="1"/>
      <c r="D1904"/>
      <c r="E1904" s="1"/>
      <c r="F1904" s="1"/>
      <c r="G1904"/>
      <c r="H1904"/>
      <c r="I1904" s="1"/>
      <c r="J1904"/>
      <c r="K1904"/>
      <c r="L1904"/>
      <c r="M1904" s="2"/>
      <c r="N1904" s="3"/>
      <c r="O1904"/>
      <c r="P1904"/>
      <c r="Q1904"/>
      <c r="R1904"/>
      <c r="S1904"/>
      <c r="T1904"/>
      <c r="U1904" s="1"/>
      <c r="V1904"/>
      <c r="W1904" s="1"/>
      <c r="X1904"/>
      <c r="Y1904"/>
      <c r="Z1904" s="1"/>
      <c r="AA1904" s="1"/>
      <c r="AB1904" s="1"/>
      <c r="AC1904" s="1"/>
      <c r="AD1904"/>
    </row>
    <row r="1905" spans="1:30" x14ac:dyDescent="0.25">
      <c r="A1905" s="1"/>
      <c r="B1905" s="1"/>
      <c r="C1905" s="1"/>
      <c r="D1905"/>
      <c r="E1905" s="1"/>
      <c r="F1905" s="1"/>
      <c r="G1905"/>
      <c r="H1905"/>
      <c r="I1905" s="1"/>
      <c r="J1905"/>
      <c r="K1905"/>
      <c r="L1905"/>
      <c r="M1905" s="2"/>
      <c r="N1905" s="3"/>
      <c r="O1905"/>
      <c r="P1905"/>
      <c r="Q1905"/>
      <c r="R1905"/>
      <c r="S1905"/>
      <c r="T1905"/>
      <c r="U1905" s="1"/>
      <c r="V1905"/>
      <c r="W1905" s="1"/>
      <c r="X1905"/>
      <c r="Y1905"/>
      <c r="Z1905" s="1"/>
      <c r="AA1905" s="1"/>
      <c r="AB1905" s="1"/>
      <c r="AC1905" s="1"/>
      <c r="AD1905"/>
    </row>
    <row r="1906" spans="1:30" x14ac:dyDescent="0.25">
      <c r="A1906" s="1"/>
      <c r="B1906" s="1"/>
      <c r="C1906" s="1"/>
      <c r="D1906"/>
      <c r="E1906" s="1"/>
      <c r="F1906" s="1"/>
      <c r="G1906"/>
      <c r="H1906"/>
      <c r="I1906" s="1"/>
      <c r="J1906"/>
      <c r="K1906"/>
      <c r="L1906"/>
      <c r="M1906" s="2"/>
      <c r="N1906" s="3"/>
      <c r="O1906"/>
      <c r="P1906"/>
      <c r="Q1906"/>
      <c r="R1906"/>
      <c r="S1906"/>
      <c r="T1906"/>
      <c r="U1906" s="1"/>
      <c r="V1906"/>
      <c r="W1906" s="1"/>
      <c r="X1906"/>
      <c r="Y1906"/>
      <c r="Z1906" s="1"/>
      <c r="AA1906" s="1"/>
      <c r="AB1906" s="1"/>
      <c r="AC1906" s="1"/>
      <c r="AD1906"/>
    </row>
    <row r="1907" spans="1:30" x14ac:dyDescent="0.25">
      <c r="A1907" s="1"/>
      <c r="B1907" s="1"/>
      <c r="C1907" s="1"/>
      <c r="D1907"/>
      <c r="E1907" s="1"/>
      <c r="F1907" s="1"/>
      <c r="G1907"/>
      <c r="H1907"/>
      <c r="I1907" s="1"/>
      <c r="J1907"/>
      <c r="K1907"/>
      <c r="L1907"/>
      <c r="M1907" s="2"/>
      <c r="N1907" s="3"/>
      <c r="O1907"/>
      <c r="P1907"/>
      <c r="Q1907"/>
      <c r="R1907"/>
      <c r="S1907"/>
      <c r="T1907"/>
      <c r="U1907" s="1"/>
      <c r="V1907"/>
      <c r="W1907" s="1"/>
      <c r="X1907"/>
      <c r="Y1907"/>
      <c r="Z1907" s="1"/>
      <c r="AA1907" s="1"/>
      <c r="AB1907" s="1"/>
      <c r="AC1907" s="1"/>
      <c r="AD1907"/>
    </row>
    <row r="1908" spans="1:30" x14ac:dyDescent="0.25">
      <c r="A1908" s="1"/>
      <c r="B1908" s="1"/>
      <c r="C1908" s="1"/>
      <c r="D1908"/>
      <c r="E1908" s="1"/>
      <c r="F1908" s="1"/>
      <c r="G1908"/>
      <c r="H1908"/>
      <c r="I1908" s="1"/>
      <c r="J1908"/>
      <c r="K1908"/>
      <c r="L1908"/>
      <c r="M1908" s="2"/>
      <c r="N1908" s="3"/>
      <c r="O1908"/>
      <c r="P1908"/>
      <c r="Q1908"/>
      <c r="R1908"/>
      <c r="S1908"/>
      <c r="T1908"/>
      <c r="U1908" s="1"/>
      <c r="V1908"/>
      <c r="W1908" s="1"/>
      <c r="X1908"/>
      <c r="Y1908"/>
      <c r="Z1908" s="1"/>
      <c r="AA1908" s="1"/>
      <c r="AB1908" s="1"/>
      <c r="AC1908" s="1"/>
      <c r="AD1908"/>
    </row>
    <row r="1909" spans="1:30" x14ac:dyDescent="0.25">
      <c r="A1909" s="1"/>
      <c r="B1909" s="1"/>
      <c r="C1909" s="1"/>
      <c r="D1909"/>
      <c r="E1909" s="1"/>
      <c r="F1909" s="1"/>
      <c r="G1909"/>
      <c r="H1909"/>
      <c r="I1909" s="1"/>
      <c r="J1909"/>
      <c r="K1909"/>
      <c r="L1909"/>
      <c r="M1909" s="2"/>
      <c r="N1909" s="3"/>
      <c r="O1909"/>
      <c r="P1909"/>
      <c r="Q1909"/>
      <c r="R1909"/>
      <c r="S1909"/>
      <c r="T1909"/>
      <c r="U1909" s="1"/>
      <c r="V1909"/>
      <c r="W1909" s="1"/>
      <c r="X1909"/>
      <c r="Y1909"/>
      <c r="Z1909" s="1"/>
      <c r="AA1909" s="1"/>
      <c r="AB1909" s="1"/>
      <c r="AC1909" s="1"/>
      <c r="AD1909"/>
    </row>
    <row r="1910" spans="1:30" x14ac:dyDescent="0.25">
      <c r="A1910" s="1"/>
      <c r="B1910" s="1"/>
      <c r="C1910" s="1"/>
      <c r="D1910"/>
      <c r="E1910" s="1"/>
      <c r="F1910" s="1"/>
      <c r="G1910"/>
      <c r="H1910"/>
      <c r="I1910" s="1"/>
      <c r="J1910"/>
      <c r="K1910"/>
      <c r="L1910"/>
      <c r="M1910" s="2"/>
      <c r="N1910" s="3"/>
      <c r="O1910"/>
      <c r="P1910"/>
      <c r="Q1910"/>
      <c r="R1910"/>
      <c r="S1910"/>
      <c r="T1910"/>
      <c r="U1910" s="1"/>
      <c r="V1910"/>
      <c r="W1910" s="1"/>
      <c r="X1910"/>
      <c r="Y1910"/>
      <c r="Z1910" s="1"/>
      <c r="AA1910" s="1"/>
      <c r="AB1910" s="1"/>
      <c r="AC1910" s="1"/>
      <c r="AD1910"/>
    </row>
    <row r="1911" spans="1:30" x14ac:dyDescent="0.25">
      <c r="A1911" s="1"/>
      <c r="B1911" s="1"/>
      <c r="C1911" s="1"/>
      <c r="D1911"/>
      <c r="E1911" s="1"/>
      <c r="F1911" s="1"/>
      <c r="G1911"/>
      <c r="H1911"/>
      <c r="I1911" s="1"/>
      <c r="J1911"/>
      <c r="K1911"/>
      <c r="L1911"/>
      <c r="M1911" s="2"/>
      <c r="N1911" s="3"/>
      <c r="O1911"/>
      <c r="P1911"/>
      <c r="Q1911"/>
      <c r="R1911"/>
      <c r="S1911"/>
      <c r="T1911"/>
      <c r="U1911" s="1"/>
      <c r="V1911"/>
      <c r="W1911" s="1"/>
      <c r="X1911"/>
      <c r="Y1911"/>
      <c r="Z1911" s="1"/>
      <c r="AA1911" s="1"/>
      <c r="AB1911" s="1"/>
      <c r="AC1911" s="1"/>
      <c r="AD1911"/>
    </row>
    <row r="1912" spans="1:30" x14ac:dyDescent="0.25">
      <c r="A1912" s="1"/>
      <c r="B1912" s="1"/>
      <c r="C1912" s="1"/>
      <c r="D1912"/>
      <c r="E1912" s="1"/>
      <c r="F1912" s="1"/>
      <c r="G1912"/>
      <c r="H1912"/>
      <c r="I1912" s="1"/>
      <c r="J1912"/>
      <c r="K1912"/>
      <c r="L1912"/>
      <c r="M1912" s="2"/>
      <c r="N1912" s="3"/>
      <c r="O1912"/>
      <c r="P1912"/>
      <c r="Q1912"/>
      <c r="R1912"/>
      <c r="S1912"/>
      <c r="T1912"/>
      <c r="U1912" s="1"/>
      <c r="V1912"/>
      <c r="W1912" s="1"/>
      <c r="X1912"/>
      <c r="Y1912"/>
      <c r="Z1912" s="1"/>
      <c r="AA1912" s="1"/>
      <c r="AB1912" s="1"/>
      <c r="AC1912" s="1"/>
      <c r="AD1912"/>
    </row>
    <row r="1913" spans="1:30" x14ac:dyDescent="0.25">
      <c r="A1913" s="1"/>
      <c r="B1913" s="1"/>
      <c r="C1913" s="1"/>
      <c r="D1913"/>
      <c r="E1913" s="1"/>
      <c r="F1913" s="1"/>
      <c r="G1913"/>
      <c r="H1913"/>
      <c r="I1913" s="1"/>
      <c r="J1913"/>
      <c r="K1913"/>
      <c r="L1913"/>
      <c r="M1913" s="2"/>
      <c r="N1913" s="3"/>
      <c r="O1913"/>
      <c r="P1913"/>
      <c r="Q1913"/>
      <c r="R1913"/>
      <c r="S1913"/>
      <c r="T1913"/>
      <c r="U1913" s="1"/>
      <c r="V1913"/>
      <c r="W1913" s="1"/>
      <c r="X1913"/>
      <c r="Y1913"/>
      <c r="Z1913" s="1"/>
      <c r="AA1913" s="1"/>
      <c r="AB1913" s="1"/>
      <c r="AC1913" s="1"/>
      <c r="AD1913"/>
    </row>
    <row r="1914" spans="1:30" x14ac:dyDescent="0.25">
      <c r="A1914" s="1"/>
      <c r="B1914" s="1"/>
      <c r="C1914" s="1"/>
      <c r="D1914"/>
      <c r="E1914" s="1"/>
      <c r="F1914" s="1"/>
      <c r="G1914"/>
      <c r="H1914"/>
      <c r="I1914" s="1"/>
      <c r="J1914"/>
      <c r="K1914"/>
      <c r="L1914"/>
      <c r="M1914" s="2"/>
      <c r="N1914" s="3"/>
      <c r="O1914"/>
      <c r="P1914"/>
      <c r="Q1914"/>
      <c r="R1914"/>
      <c r="S1914"/>
      <c r="T1914"/>
      <c r="U1914" s="1"/>
      <c r="V1914"/>
      <c r="W1914" s="1"/>
      <c r="X1914"/>
      <c r="Y1914"/>
      <c r="Z1914" s="1"/>
      <c r="AA1914" s="1"/>
      <c r="AB1914" s="1"/>
      <c r="AC1914" s="1"/>
      <c r="AD1914"/>
    </row>
    <row r="1915" spans="1:30" x14ac:dyDescent="0.25">
      <c r="A1915" s="1"/>
      <c r="B1915" s="1"/>
      <c r="C1915" s="1"/>
      <c r="D1915"/>
      <c r="E1915" s="1"/>
      <c r="F1915" s="1"/>
      <c r="G1915"/>
      <c r="H1915"/>
      <c r="I1915" s="1"/>
      <c r="J1915"/>
      <c r="K1915"/>
      <c r="L1915"/>
      <c r="M1915" s="2"/>
      <c r="N1915" s="3"/>
      <c r="O1915"/>
      <c r="P1915"/>
      <c r="Q1915"/>
      <c r="R1915"/>
      <c r="S1915"/>
      <c r="T1915"/>
      <c r="U1915" s="1"/>
      <c r="V1915"/>
      <c r="W1915" s="1"/>
      <c r="X1915"/>
      <c r="Y1915"/>
      <c r="Z1915" s="1"/>
      <c r="AA1915" s="1"/>
      <c r="AB1915" s="1"/>
      <c r="AC1915" s="1"/>
      <c r="AD1915"/>
    </row>
    <row r="1916" spans="1:30" x14ac:dyDescent="0.25">
      <c r="A1916" s="1"/>
      <c r="B1916" s="1"/>
      <c r="C1916" s="1"/>
      <c r="D1916"/>
      <c r="E1916" s="1"/>
      <c r="F1916" s="1"/>
      <c r="G1916"/>
      <c r="H1916"/>
      <c r="I1916" s="1"/>
      <c r="J1916"/>
      <c r="K1916"/>
      <c r="L1916"/>
      <c r="M1916" s="2"/>
      <c r="N1916" s="3"/>
      <c r="O1916"/>
      <c r="P1916"/>
      <c r="Q1916"/>
      <c r="R1916"/>
      <c r="S1916"/>
      <c r="T1916"/>
      <c r="U1916" s="1"/>
      <c r="V1916"/>
      <c r="W1916" s="1"/>
      <c r="X1916"/>
      <c r="Y1916"/>
      <c r="Z1916" s="1"/>
      <c r="AA1916" s="1"/>
      <c r="AB1916" s="1"/>
      <c r="AC1916" s="1"/>
      <c r="AD1916"/>
    </row>
    <row r="1917" spans="1:30" x14ac:dyDescent="0.25">
      <c r="A1917" s="1"/>
      <c r="B1917" s="1"/>
      <c r="C1917" s="1"/>
      <c r="D1917"/>
      <c r="E1917" s="1"/>
      <c r="F1917" s="1"/>
      <c r="G1917"/>
      <c r="H1917"/>
      <c r="I1917" s="1"/>
      <c r="J1917"/>
      <c r="K1917"/>
      <c r="L1917"/>
      <c r="M1917" s="2"/>
      <c r="N1917" s="3"/>
      <c r="O1917"/>
      <c r="P1917"/>
      <c r="Q1917"/>
      <c r="R1917"/>
      <c r="S1917"/>
      <c r="T1917"/>
      <c r="U1917" s="1"/>
      <c r="V1917"/>
      <c r="W1917" s="1"/>
      <c r="X1917"/>
      <c r="Y1917"/>
      <c r="Z1917" s="1"/>
      <c r="AA1917" s="1"/>
      <c r="AB1917" s="1"/>
      <c r="AC1917" s="1"/>
      <c r="AD1917"/>
    </row>
    <row r="1918" spans="1:30" x14ac:dyDescent="0.25">
      <c r="A1918" s="1"/>
      <c r="B1918" s="1"/>
      <c r="C1918" s="1"/>
      <c r="D1918"/>
      <c r="E1918" s="1"/>
      <c r="F1918" s="1"/>
      <c r="G1918"/>
      <c r="H1918"/>
      <c r="I1918" s="1"/>
      <c r="J1918"/>
      <c r="K1918"/>
      <c r="L1918"/>
      <c r="M1918" s="2"/>
      <c r="N1918" s="3"/>
      <c r="O1918"/>
      <c r="P1918"/>
      <c r="Q1918"/>
      <c r="R1918"/>
      <c r="S1918"/>
      <c r="T1918"/>
      <c r="U1918" s="1"/>
      <c r="V1918"/>
      <c r="W1918" s="1"/>
      <c r="X1918"/>
      <c r="Y1918"/>
      <c r="Z1918" s="1"/>
      <c r="AA1918" s="1"/>
      <c r="AB1918" s="1"/>
      <c r="AC1918" s="1"/>
      <c r="AD1918"/>
    </row>
    <row r="1919" spans="1:30" x14ac:dyDescent="0.25">
      <c r="A1919" s="1"/>
      <c r="B1919" s="1"/>
      <c r="C1919" s="1"/>
      <c r="D1919"/>
      <c r="E1919" s="1"/>
      <c r="F1919" s="1"/>
      <c r="G1919"/>
      <c r="H1919"/>
      <c r="I1919" s="1"/>
      <c r="J1919"/>
      <c r="K1919"/>
      <c r="L1919"/>
      <c r="M1919" s="2"/>
      <c r="N1919" s="3"/>
      <c r="O1919"/>
      <c r="P1919"/>
      <c r="Q1919"/>
      <c r="R1919"/>
      <c r="S1919"/>
      <c r="T1919"/>
      <c r="U1919" s="1"/>
      <c r="V1919"/>
      <c r="W1919" s="1"/>
      <c r="X1919"/>
      <c r="Y1919"/>
      <c r="Z1919" s="1"/>
      <c r="AA1919" s="1"/>
      <c r="AB1919" s="1"/>
      <c r="AC1919" s="1"/>
      <c r="AD1919"/>
    </row>
    <row r="1920" spans="1:30" x14ac:dyDescent="0.25">
      <c r="A1920" s="1"/>
      <c r="B1920" s="1"/>
      <c r="C1920" s="1"/>
      <c r="D1920"/>
      <c r="E1920" s="1"/>
      <c r="F1920" s="1"/>
      <c r="G1920"/>
      <c r="H1920"/>
      <c r="I1920" s="1"/>
      <c r="J1920"/>
      <c r="K1920"/>
      <c r="L1920"/>
      <c r="M1920" s="2"/>
      <c r="N1920" s="3"/>
      <c r="O1920"/>
      <c r="P1920"/>
      <c r="Q1920"/>
      <c r="R1920"/>
      <c r="S1920"/>
      <c r="T1920"/>
      <c r="U1920" s="1"/>
      <c r="V1920"/>
      <c r="W1920" s="1"/>
      <c r="X1920"/>
      <c r="Y1920"/>
      <c r="Z1920" s="1"/>
      <c r="AA1920" s="1"/>
      <c r="AB1920" s="1"/>
      <c r="AC1920" s="1"/>
      <c r="AD1920"/>
    </row>
    <row r="1921" spans="1:30" x14ac:dyDescent="0.25">
      <c r="A1921" s="1"/>
      <c r="B1921" s="1"/>
      <c r="C1921" s="1"/>
      <c r="D1921"/>
      <c r="E1921" s="1"/>
      <c r="F1921" s="1"/>
      <c r="G1921"/>
      <c r="H1921"/>
      <c r="I1921" s="1"/>
      <c r="J1921"/>
      <c r="K1921"/>
      <c r="L1921"/>
      <c r="M1921" s="2"/>
      <c r="N1921" s="3"/>
      <c r="O1921"/>
      <c r="P1921"/>
      <c r="Q1921"/>
      <c r="R1921"/>
      <c r="S1921"/>
      <c r="T1921"/>
      <c r="U1921" s="1"/>
      <c r="V1921"/>
      <c r="W1921" s="1"/>
      <c r="X1921"/>
      <c r="Y1921"/>
      <c r="Z1921" s="1"/>
      <c r="AA1921" s="1"/>
      <c r="AB1921" s="1"/>
      <c r="AC1921" s="1"/>
      <c r="AD1921"/>
    </row>
    <row r="1922" spans="1:30" x14ac:dyDescent="0.25">
      <c r="A1922" s="1"/>
      <c r="B1922" s="1"/>
      <c r="C1922" s="1"/>
      <c r="D1922"/>
      <c r="E1922" s="1"/>
      <c r="F1922" s="1"/>
      <c r="G1922"/>
      <c r="H1922"/>
      <c r="I1922" s="1"/>
      <c r="J1922"/>
      <c r="K1922"/>
      <c r="L1922"/>
      <c r="M1922" s="2"/>
      <c r="N1922" s="3"/>
      <c r="O1922"/>
      <c r="P1922"/>
      <c r="Q1922"/>
      <c r="R1922"/>
      <c r="S1922"/>
      <c r="T1922"/>
      <c r="U1922" s="1"/>
      <c r="V1922"/>
      <c r="W1922" s="1"/>
      <c r="X1922"/>
      <c r="Y1922"/>
      <c r="Z1922" s="1"/>
      <c r="AA1922" s="1"/>
      <c r="AB1922" s="1"/>
      <c r="AC1922" s="1"/>
      <c r="AD1922"/>
    </row>
    <row r="1923" spans="1:30" x14ac:dyDescent="0.25">
      <c r="A1923" s="1"/>
      <c r="B1923" s="1"/>
      <c r="C1923" s="1"/>
      <c r="D1923"/>
      <c r="E1923" s="1"/>
      <c r="F1923" s="1"/>
      <c r="G1923"/>
      <c r="H1923"/>
      <c r="I1923" s="1"/>
      <c r="J1923"/>
      <c r="K1923"/>
      <c r="L1923"/>
      <c r="M1923" s="2"/>
      <c r="N1923" s="3"/>
      <c r="O1923"/>
      <c r="P1923"/>
      <c r="Q1923"/>
      <c r="R1923"/>
      <c r="S1923"/>
      <c r="T1923"/>
      <c r="U1923" s="1"/>
      <c r="V1923"/>
      <c r="W1923" s="1"/>
      <c r="X1923"/>
      <c r="Y1923"/>
      <c r="Z1923" s="1"/>
      <c r="AA1923" s="1"/>
      <c r="AB1923" s="1"/>
      <c r="AC1923" s="1"/>
      <c r="AD1923"/>
    </row>
    <row r="1924" spans="1:30" x14ac:dyDescent="0.25">
      <c r="A1924" s="1"/>
      <c r="B1924" s="1"/>
      <c r="C1924" s="1"/>
      <c r="D1924"/>
      <c r="E1924" s="1"/>
      <c r="F1924" s="1"/>
      <c r="G1924"/>
      <c r="H1924"/>
      <c r="I1924" s="1"/>
      <c r="J1924"/>
      <c r="K1924"/>
      <c r="L1924"/>
      <c r="M1924" s="2"/>
      <c r="N1924" s="3"/>
      <c r="O1924"/>
      <c r="P1924"/>
      <c r="Q1924"/>
      <c r="R1924"/>
      <c r="S1924"/>
      <c r="T1924"/>
      <c r="U1924" s="1"/>
      <c r="V1924"/>
      <c r="W1924" s="1"/>
      <c r="X1924"/>
      <c r="Y1924"/>
      <c r="Z1924" s="1"/>
      <c r="AA1924" s="1"/>
      <c r="AB1924" s="1"/>
      <c r="AC1924" s="1"/>
      <c r="AD1924"/>
    </row>
    <row r="1925" spans="1:30" x14ac:dyDescent="0.25">
      <c r="A1925" s="1"/>
      <c r="B1925" s="1"/>
      <c r="C1925" s="1"/>
      <c r="D1925"/>
      <c r="E1925" s="1"/>
      <c r="F1925" s="1"/>
      <c r="G1925"/>
      <c r="H1925"/>
      <c r="I1925" s="1"/>
      <c r="J1925"/>
      <c r="K1925"/>
      <c r="L1925"/>
      <c r="M1925" s="2"/>
      <c r="N1925" s="3"/>
      <c r="O1925"/>
      <c r="P1925"/>
      <c r="Q1925"/>
      <c r="R1925"/>
      <c r="S1925"/>
      <c r="T1925"/>
      <c r="U1925" s="1"/>
      <c r="V1925"/>
      <c r="W1925" s="1"/>
      <c r="X1925"/>
      <c r="Y1925"/>
      <c r="Z1925" s="1"/>
      <c r="AA1925" s="1"/>
      <c r="AB1925" s="1"/>
      <c r="AC1925" s="1"/>
      <c r="AD1925"/>
    </row>
    <row r="1926" spans="1:30" x14ac:dyDescent="0.25">
      <c r="A1926" s="1"/>
      <c r="B1926" s="1"/>
      <c r="C1926" s="1"/>
      <c r="D1926"/>
      <c r="E1926" s="1"/>
      <c r="F1926" s="1"/>
      <c r="G1926"/>
      <c r="H1926"/>
      <c r="I1926" s="1"/>
      <c r="J1926"/>
      <c r="K1926"/>
      <c r="L1926"/>
      <c r="M1926" s="2"/>
      <c r="N1926" s="3"/>
      <c r="O1926"/>
      <c r="P1926"/>
      <c r="Q1926"/>
      <c r="R1926"/>
      <c r="S1926"/>
      <c r="T1926"/>
      <c r="U1926" s="1"/>
      <c r="V1926"/>
      <c r="W1926" s="1"/>
      <c r="X1926"/>
      <c r="Y1926"/>
      <c r="Z1926" s="1"/>
      <c r="AA1926" s="1"/>
      <c r="AB1926" s="1"/>
      <c r="AC1926" s="1"/>
      <c r="AD1926"/>
    </row>
    <row r="1927" spans="1:30" x14ac:dyDescent="0.25">
      <c r="A1927" s="1"/>
      <c r="B1927" s="1"/>
      <c r="C1927" s="1"/>
      <c r="D1927"/>
      <c r="E1927" s="1"/>
      <c r="F1927" s="1"/>
      <c r="G1927"/>
      <c r="H1927"/>
      <c r="I1927" s="1"/>
      <c r="J1927"/>
      <c r="K1927"/>
      <c r="L1927"/>
      <c r="M1927" s="2"/>
      <c r="N1927" s="3"/>
      <c r="O1927"/>
      <c r="P1927"/>
      <c r="Q1927"/>
      <c r="R1927"/>
      <c r="S1927"/>
      <c r="T1927"/>
      <c r="U1927" s="1"/>
      <c r="V1927"/>
      <c r="W1927" s="1"/>
      <c r="X1927"/>
      <c r="Y1927"/>
      <c r="Z1927" s="1"/>
      <c r="AA1927" s="1"/>
      <c r="AB1927" s="1"/>
      <c r="AC1927" s="1"/>
      <c r="AD1927"/>
    </row>
    <row r="1928" spans="1:30" x14ac:dyDescent="0.25">
      <c r="A1928" s="1"/>
      <c r="B1928" s="1"/>
      <c r="C1928" s="1"/>
      <c r="D1928"/>
      <c r="E1928" s="1"/>
      <c r="F1928" s="1"/>
      <c r="G1928"/>
      <c r="H1928"/>
      <c r="I1928" s="1"/>
      <c r="J1928"/>
      <c r="K1928"/>
      <c r="L1928"/>
      <c r="M1928" s="2"/>
      <c r="N1928" s="3"/>
      <c r="O1928"/>
      <c r="P1928"/>
      <c r="Q1928"/>
      <c r="R1928"/>
      <c r="S1928"/>
      <c r="T1928"/>
      <c r="U1928" s="1"/>
      <c r="V1928"/>
      <c r="W1928" s="1"/>
      <c r="X1928"/>
      <c r="Y1928"/>
      <c r="Z1928" s="1"/>
      <c r="AA1928" s="1"/>
      <c r="AB1928" s="1"/>
      <c r="AC1928" s="1"/>
      <c r="AD1928"/>
    </row>
    <row r="1929" spans="1:30" x14ac:dyDescent="0.25">
      <c r="A1929" s="1"/>
      <c r="B1929" s="1"/>
      <c r="C1929" s="1"/>
      <c r="D1929"/>
      <c r="E1929" s="1"/>
      <c r="F1929" s="1"/>
      <c r="G1929"/>
      <c r="H1929"/>
      <c r="I1929" s="1"/>
      <c r="J1929"/>
      <c r="K1929"/>
      <c r="L1929"/>
      <c r="M1929" s="2"/>
      <c r="N1929" s="3"/>
      <c r="O1929"/>
      <c r="P1929"/>
      <c r="Q1929"/>
      <c r="R1929"/>
      <c r="S1929"/>
      <c r="T1929"/>
      <c r="U1929" s="1"/>
      <c r="V1929"/>
      <c r="W1929" s="1"/>
      <c r="X1929"/>
      <c r="Y1929"/>
      <c r="Z1929" s="1"/>
      <c r="AA1929" s="1"/>
      <c r="AB1929" s="1"/>
      <c r="AC1929" s="1"/>
      <c r="AD1929"/>
    </row>
    <row r="1930" spans="1:30" x14ac:dyDescent="0.25">
      <c r="A1930" s="1"/>
      <c r="B1930" s="1"/>
      <c r="C1930" s="1"/>
      <c r="D1930"/>
      <c r="E1930" s="1"/>
      <c r="F1930" s="1"/>
      <c r="G1930"/>
      <c r="H1930"/>
      <c r="I1930" s="1"/>
      <c r="J1930"/>
      <c r="K1930"/>
      <c r="L1930"/>
      <c r="M1930" s="2"/>
      <c r="N1930" s="3"/>
      <c r="O1930"/>
      <c r="P1930"/>
      <c r="Q1930"/>
      <c r="R1930"/>
      <c r="S1930"/>
      <c r="T1930"/>
      <c r="U1930" s="1"/>
      <c r="V1930"/>
      <c r="W1930" s="1"/>
      <c r="X1930"/>
      <c r="Y1930"/>
      <c r="Z1930" s="1"/>
      <c r="AA1930" s="1"/>
      <c r="AB1930" s="1"/>
      <c r="AC1930" s="1"/>
      <c r="AD1930"/>
    </row>
    <row r="1931" spans="1:30" x14ac:dyDescent="0.25">
      <c r="A1931" s="1"/>
      <c r="B1931" s="1"/>
      <c r="C1931" s="1"/>
      <c r="D1931"/>
      <c r="E1931" s="1"/>
      <c r="F1931" s="1"/>
      <c r="G1931"/>
      <c r="H1931"/>
      <c r="I1931" s="1"/>
      <c r="J1931"/>
      <c r="K1931"/>
      <c r="L1931"/>
      <c r="M1931" s="2"/>
      <c r="N1931" s="3"/>
      <c r="O1931"/>
      <c r="P1931"/>
      <c r="Q1931"/>
      <c r="R1931"/>
      <c r="S1931"/>
      <c r="T1931"/>
      <c r="U1931" s="1"/>
      <c r="V1931"/>
      <c r="W1931" s="1"/>
      <c r="X1931"/>
      <c r="Y1931"/>
      <c r="Z1931" s="1"/>
      <c r="AA1931" s="1"/>
      <c r="AB1931" s="1"/>
      <c r="AC1931" s="1"/>
      <c r="AD1931"/>
    </row>
    <row r="1932" spans="1:30" x14ac:dyDescent="0.25">
      <c r="A1932" s="1"/>
      <c r="B1932" s="1"/>
      <c r="C1932" s="1"/>
      <c r="D1932"/>
      <c r="E1932" s="1"/>
      <c r="F1932" s="1"/>
      <c r="G1932"/>
      <c r="H1932"/>
      <c r="I1932" s="1"/>
      <c r="J1932"/>
      <c r="K1932"/>
      <c r="L1932"/>
      <c r="M1932" s="2"/>
      <c r="N1932" s="3"/>
      <c r="O1932"/>
      <c r="P1932"/>
      <c r="Q1932"/>
      <c r="R1932"/>
      <c r="S1932"/>
      <c r="T1932"/>
      <c r="U1932" s="1"/>
      <c r="V1932"/>
      <c r="W1932" s="1"/>
      <c r="X1932"/>
      <c r="Y1932"/>
      <c r="Z1932" s="1"/>
      <c r="AA1932" s="1"/>
      <c r="AB1932" s="1"/>
      <c r="AC1932" s="1"/>
      <c r="AD1932"/>
    </row>
    <row r="1933" spans="1:30" x14ac:dyDescent="0.25">
      <c r="A1933" s="1"/>
      <c r="B1933" s="1"/>
      <c r="C1933" s="1"/>
      <c r="D1933"/>
      <c r="E1933" s="1"/>
      <c r="F1933" s="1"/>
      <c r="G1933"/>
      <c r="H1933"/>
      <c r="I1933" s="1"/>
      <c r="J1933"/>
      <c r="K1933"/>
      <c r="L1933"/>
      <c r="M1933" s="2"/>
      <c r="N1933" s="3"/>
      <c r="O1933"/>
      <c r="P1933"/>
      <c r="Q1933"/>
      <c r="R1933"/>
      <c r="S1933"/>
      <c r="T1933"/>
      <c r="U1933" s="1"/>
      <c r="V1933"/>
      <c r="W1933" s="1"/>
      <c r="X1933"/>
      <c r="Y1933"/>
      <c r="Z1933" s="1"/>
      <c r="AA1933" s="1"/>
      <c r="AB1933" s="1"/>
      <c r="AC1933" s="1"/>
      <c r="AD1933"/>
    </row>
    <row r="1934" spans="1:30" x14ac:dyDescent="0.25">
      <c r="A1934" s="1"/>
      <c r="B1934" s="1"/>
      <c r="C1934" s="1"/>
      <c r="D1934"/>
      <c r="E1934" s="1"/>
      <c r="F1934" s="1"/>
      <c r="G1934"/>
      <c r="H1934"/>
      <c r="I1934" s="1"/>
      <c r="J1934"/>
      <c r="K1934"/>
      <c r="L1934"/>
      <c r="M1934" s="2"/>
      <c r="N1934" s="3"/>
      <c r="O1934"/>
      <c r="P1934"/>
      <c r="Q1934"/>
      <c r="R1934"/>
      <c r="S1934"/>
      <c r="T1934"/>
      <c r="U1934" s="1"/>
      <c r="V1934"/>
      <c r="W1934" s="1"/>
      <c r="X1934"/>
      <c r="Y1934"/>
      <c r="Z1934" s="1"/>
      <c r="AA1934" s="1"/>
      <c r="AB1934" s="1"/>
      <c r="AC1934" s="1"/>
      <c r="AD1934"/>
    </row>
    <row r="1935" spans="1:30" x14ac:dyDescent="0.25">
      <c r="A1935" s="1"/>
      <c r="B1935" s="1"/>
      <c r="C1935" s="1"/>
      <c r="D1935"/>
      <c r="E1935" s="1"/>
      <c r="F1935" s="1"/>
      <c r="G1935"/>
      <c r="H1935"/>
      <c r="I1935" s="1"/>
      <c r="J1935"/>
      <c r="K1935"/>
      <c r="L1935"/>
      <c r="M1935" s="2"/>
      <c r="N1935" s="3"/>
      <c r="O1935"/>
      <c r="P1935"/>
      <c r="Q1935"/>
      <c r="R1935"/>
      <c r="S1935"/>
      <c r="T1935"/>
      <c r="U1935" s="1"/>
      <c r="V1935"/>
      <c r="W1935" s="1"/>
      <c r="X1935"/>
      <c r="Y1935"/>
      <c r="Z1935" s="1"/>
      <c r="AA1935" s="1"/>
      <c r="AB1935" s="1"/>
      <c r="AC1935" s="1"/>
      <c r="AD1935"/>
    </row>
    <row r="1936" spans="1:30" x14ac:dyDescent="0.25">
      <c r="A1936" s="1"/>
      <c r="B1936" s="1"/>
      <c r="C1936" s="1"/>
      <c r="D1936"/>
      <c r="E1936" s="1"/>
      <c r="F1936" s="1"/>
      <c r="G1936"/>
      <c r="H1936"/>
      <c r="I1936" s="1"/>
      <c r="J1936"/>
      <c r="K1936"/>
      <c r="L1936"/>
      <c r="M1936" s="2"/>
      <c r="N1936" s="3"/>
      <c r="O1936"/>
      <c r="P1936"/>
      <c r="Q1936"/>
      <c r="R1936"/>
      <c r="S1936"/>
      <c r="T1936"/>
      <c r="U1936" s="1"/>
      <c r="V1936"/>
      <c r="W1936" s="1"/>
      <c r="X1936"/>
      <c r="Y1936"/>
      <c r="Z1936" s="1"/>
      <c r="AA1936" s="1"/>
      <c r="AB1936" s="1"/>
      <c r="AC1936" s="1"/>
      <c r="AD1936"/>
    </row>
    <row r="1937" spans="1:30" x14ac:dyDescent="0.25">
      <c r="A1937" s="1"/>
      <c r="B1937" s="1"/>
      <c r="C1937" s="1"/>
      <c r="D1937"/>
      <c r="E1937" s="1"/>
      <c r="F1937" s="1"/>
      <c r="G1937"/>
      <c r="H1937"/>
      <c r="I1937" s="1"/>
      <c r="J1937"/>
      <c r="K1937"/>
      <c r="L1937"/>
      <c r="M1937" s="2"/>
      <c r="N1937" s="3"/>
      <c r="O1937"/>
      <c r="P1937"/>
      <c r="Q1937"/>
      <c r="R1937"/>
      <c r="S1937"/>
      <c r="T1937"/>
      <c r="U1937" s="1"/>
      <c r="V1937"/>
      <c r="W1937" s="1"/>
      <c r="X1937"/>
      <c r="Y1937"/>
      <c r="Z1937" s="1"/>
      <c r="AA1937" s="1"/>
      <c r="AB1937" s="1"/>
      <c r="AC1937" s="1"/>
      <c r="AD1937"/>
    </row>
    <row r="1938" spans="1:30" x14ac:dyDescent="0.25">
      <c r="A1938" s="1"/>
      <c r="B1938" s="1"/>
      <c r="C1938" s="1"/>
      <c r="D1938"/>
      <c r="E1938" s="1"/>
      <c r="F1938" s="1"/>
      <c r="G1938"/>
      <c r="H1938"/>
      <c r="I1938" s="1"/>
      <c r="J1938"/>
      <c r="K1938"/>
      <c r="L1938"/>
      <c r="M1938" s="2"/>
      <c r="N1938" s="3"/>
      <c r="O1938"/>
      <c r="P1938"/>
      <c r="Q1938"/>
      <c r="R1938"/>
      <c r="S1938"/>
      <c r="T1938"/>
      <c r="U1938" s="1"/>
      <c r="V1938"/>
      <c r="W1938" s="1"/>
      <c r="X1938"/>
      <c r="Y1938"/>
      <c r="Z1938" s="1"/>
      <c r="AA1938" s="1"/>
      <c r="AB1938" s="1"/>
      <c r="AC1938" s="1"/>
      <c r="AD1938"/>
    </row>
    <row r="1939" spans="1:30" x14ac:dyDescent="0.25">
      <c r="A1939" s="1"/>
      <c r="B1939" s="1"/>
      <c r="C1939" s="1"/>
      <c r="D1939"/>
      <c r="E1939" s="1"/>
      <c r="F1939" s="1"/>
      <c r="G1939"/>
      <c r="H1939"/>
      <c r="I1939" s="1"/>
      <c r="J1939"/>
      <c r="K1939"/>
      <c r="L1939"/>
      <c r="M1939" s="2"/>
      <c r="N1939" s="3"/>
      <c r="O1939"/>
      <c r="P1939"/>
      <c r="Q1939"/>
      <c r="R1939"/>
      <c r="S1939"/>
      <c r="T1939"/>
      <c r="U1939" s="1"/>
      <c r="V1939"/>
      <c r="W1939" s="1"/>
      <c r="X1939"/>
      <c r="Y1939"/>
      <c r="Z1939" s="1"/>
      <c r="AA1939" s="1"/>
      <c r="AB1939" s="1"/>
      <c r="AC1939" s="1"/>
      <c r="AD1939"/>
    </row>
    <row r="1940" spans="1:30" x14ac:dyDescent="0.25">
      <c r="A1940" s="1"/>
      <c r="B1940" s="1"/>
      <c r="C1940" s="1"/>
      <c r="D1940"/>
      <c r="E1940" s="1"/>
      <c r="F1940" s="1"/>
      <c r="G1940"/>
      <c r="H1940"/>
      <c r="I1940" s="1"/>
      <c r="J1940"/>
      <c r="K1940"/>
      <c r="L1940"/>
      <c r="M1940" s="2"/>
      <c r="N1940" s="3"/>
      <c r="O1940"/>
      <c r="P1940"/>
      <c r="Q1940"/>
      <c r="R1940"/>
      <c r="S1940"/>
      <c r="T1940"/>
      <c r="U1940" s="1"/>
      <c r="V1940"/>
      <c r="W1940" s="1"/>
      <c r="X1940"/>
      <c r="Y1940"/>
      <c r="Z1940" s="1"/>
      <c r="AA1940" s="1"/>
      <c r="AB1940" s="1"/>
      <c r="AC1940" s="1"/>
      <c r="AD1940"/>
    </row>
    <row r="1941" spans="1:30" x14ac:dyDescent="0.25">
      <c r="A1941" s="1"/>
      <c r="B1941" s="1"/>
      <c r="C1941" s="1"/>
      <c r="D1941"/>
      <c r="E1941" s="1"/>
      <c r="F1941" s="1"/>
      <c r="G1941"/>
      <c r="H1941"/>
      <c r="I1941" s="1"/>
      <c r="J1941"/>
      <c r="K1941"/>
      <c r="L1941"/>
      <c r="M1941" s="2"/>
      <c r="N1941" s="3"/>
      <c r="O1941"/>
      <c r="P1941"/>
      <c r="Q1941"/>
      <c r="R1941"/>
      <c r="S1941"/>
      <c r="T1941"/>
      <c r="U1941" s="1"/>
      <c r="V1941"/>
      <c r="W1941" s="1"/>
      <c r="X1941"/>
      <c r="Y1941"/>
      <c r="Z1941" s="1"/>
      <c r="AA1941" s="1"/>
      <c r="AB1941" s="1"/>
      <c r="AC1941" s="1"/>
      <c r="AD1941"/>
    </row>
    <row r="1942" spans="1:30" x14ac:dyDescent="0.25">
      <c r="A1942" s="1"/>
      <c r="B1942" s="1"/>
      <c r="C1942" s="1"/>
      <c r="D1942"/>
      <c r="E1942" s="1"/>
      <c r="F1942" s="1"/>
      <c r="G1942"/>
      <c r="H1942"/>
      <c r="I1942" s="1"/>
      <c r="J1942"/>
      <c r="K1942"/>
      <c r="L1942"/>
      <c r="M1942" s="2"/>
      <c r="N1942" s="3"/>
      <c r="O1942"/>
      <c r="P1942"/>
      <c r="Q1942"/>
      <c r="R1942"/>
      <c r="S1942"/>
      <c r="T1942"/>
      <c r="U1942" s="1"/>
      <c r="V1942"/>
      <c r="W1942" s="1"/>
      <c r="X1942"/>
      <c r="Y1942"/>
      <c r="Z1942" s="1"/>
      <c r="AA1942" s="1"/>
      <c r="AB1942" s="1"/>
      <c r="AC1942" s="1"/>
      <c r="AD1942"/>
    </row>
    <row r="1943" spans="1:30" x14ac:dyDescent="0.25">
      <c r="A1943" s="1"/>
      <c r="B1943" s="1"/>
      <c r="C1943" s="1"/>
      <c r="D1943"/>
      <c r="E1943" s="1"/>
      <c r="F1943" s="1"/>
      <c r="G1943"/>
      <c r="H1943"/>
      <c r="I1943" s="1"/>
      <c r="J1943"/>
      <c r="K1943"/>
      <c r="L1943"/>
      <c r="M1943" s="2"/>
      <c r="N1943" s="3"/>
      <c r="O1943"/>
      <c r="P1943"/>
      <c r="Q1943"/>
      <c r="R1943"/>
      <c r="S1943"/>
      <c r="T1943"/>
      <c r="U1943" s="1"/>
      <c r="V1943"/>
      <c r="W1943" s="1"/>
      <c r="X1943"/>
      <c r="Y1943"/>
      <c r="Z1943" s="1"/>
      <c r="AA1943" s="1"/>
      <c r="AB1943" s="1"/>
      <c r="AC1943" s="1"/>
      <c r="AD1943"/>
    </row>
    <row r="1944" spans="1:30" x14ac:dyDescent="0.25">
      <c r="A1944" s="1"/>
      <c r="B1944" s="1"/>
      <c r="C1944" s="1"/>
      <c r="D1944"/>
      <c r="E1944" s="1"/>
      <c r="F1944" s="1"/>
      <c r="G1944"/>
      <c r="H1944"/>
      <c r="I1944" s="1"/>
      <c r="J1944"/>
      <c r="K1944"/>
      <c r="L1944"/>
      <c r="M1944" s="2"/>
      <c r="N1944" s="3"/>
      <c r="O1944"/>
      <c r="P1944"/>
      <c r="Q1944"/>
      <c r="R1944"/>
      <c r="S1944"/>
      <c r="T1944"/>
      <c r="U1944" s="1"/>
      <c r="V1944"/>
      <c r="W1944" s="1"/>
      <c r="X1944"/>
      <c r="Y1944"/>
      <c r="Z1944" s="1"/>
      <c r="AA1944" s="1"/>
      <c r="AB1944" s="1"/>
      <c r="AC1944" s="1"/>
      <c r="AD1944"/>
    </row>
    <row r="1945" spans="1:30" x14ac:dyDescent="0.25">
      <c r="A1945" s="1"/>
      <c r="B1945" s="1"/>
      <c r="C1945" s="1"/>
      <c r="D1945"/>
      <c r="E1945" s="1"/>
      <c r="F1945" s="1"/>
      <c r="G1945"/>
      <c r="H1945"/>
      <c r="I1945" s="1"/>
      <c r="J1945"/>
      <c r="K1945"/>
      <c r="L1945"/>
      <c r="M1945" s="2"/>
      <c r="N1945" s="3"/>
      <c r="O1945"/>
      <c r="P1945"/>
      <c r="Q1945"/>
      <c r="R1945"/>
      <c r="S1945"/>
      <c r="T1945"/>
      <c r="U1945" s="1"/>
      <c r="V1945"/>
      <c r="W1945" s="1"/>
      <c r="X1945"/>
      <c r="Y1945"/>
      <c r="Z1945" s="1"/>
      <c r="AA1945" s="1"/>
      <c r="AB1945" s="1"/>
      <c r="AC1945" s="1"/>
      <c r="AD1945"/>
    </row>
    <row r="1946" spans="1:30" x14ac:dyDescent="0.25">
      <c r="A1946" s="1"/>
      <c r="B1946" s="1"/>
      <c r="C1946" s="1"/>
      <c r="D1946"/>
      <c r="E1946" s="1"/>
      <c r="F1946" s="1"/>
      <c r="G1946"/>
      <c r="H1946"/>
      <c r="I1946" s="1"/>
      <c r="J1946"/>
      <c r="K1946"/>
      <c r="L1946"/>
      <c r="M1946" s="2"/>
      <c r="N1946" s="3"/>
      <c r="O1946"/>
      <c r="P1946"/>
      <c r="Q1946"/>
      <c r="R1946"/>
      <c r="S1946"/>
      <c r="T1946"/>
      <c r="U1946" s="1"/>
      <c r="V1946"/>
      <c r="W1946" s="1"/>
      <c r="X1946"/>
      <c r="Y1946"/>
      <c r="Z1946" s="1"/>
      <c r="AA1946" s="1"/>
      <c r="AB1946" s="1"/>
      <c r="AC1946" s="1"/>
      <c r="AD1946"/>
    </row>
    <row r="1947" spans="1:30" x14ac:dyDescent="0.25">
      <c r="A1947" s="1"/>
      <c r="B1947" s="1"/>
      <c r="C1947" s="1"/>
      <c r="D1947"/>
      <c r="E1947" s="1"/>
      <c r="F1947" s="1"/>
      <c r="G1947"/>
      <c r="H1947"/>
      <c r="I1947" s="1"/>
      <c r="J1947"/>
      <c r="K1947"/>
      <c r="L1947"/>
      <c r="M1947" s="2"/>
      <c r="N1947" s="3"/>
      <c r="O1947"/>
      <c r="P1947"/>
      <c r="Q1947"/>
      <c r="R1947"/>
      <c r="S1947"/>
      <c r="T1947"/>
      <c r="U1947" s="1"/>
      <c r="V1947"/>
      <c r="W1947" s="1"/>
      <c r="X1947"/>
      <c r="Y1947"/>
      <c r="Z1947" s="1"/>
      <c r="AA1947" s="1"/>
      <c r="AB1947" s="1"/>
      <c r="AC1947" s="1"/>
      <c r="AD1947"/>
    </row>
    <row r="1948" spans="1:30" x14ac:dyDescent="0.25">
      <c r="A1948" s="1"/>
      <c r="B1948" s="1"/>
      <c r="C1948" s="1"/>
      <c r="D1948"/>
      <c r="E1948" s="1"/>
      <c r="F1948" s="1"/>
      <c r="G1948"/>
      <c r="H1948"/>
      <c r="I1948" s="1"/>
      <c r="J1948"/>
      <c r="K1948"/>
      <c r="L1948"/>
      <c r="M1948" s="2"/>
      <c r="N1948" s="3"/>
      <c r="O1948"/>
      <c r="P1948"/>
      <c r="Q1948"/>
      <c r="R1948"/>
      <c r="S1948"/>
      <c r="T1948"/>
      <c r="U1948" s="1"/>
      <c r="V1948"/>
      <c r="W1948" s="1"/>
      <c r="X1948"/>
      <c r="Y1948"/>
      <c r="Z1948" s="1"/>
      <c r="AA1948" s="1"/>
      <c r="AB1948" s="1"/>
      <c r="AC1948" s="1"/>
      <c r="AD1948"/>
    </row>
    <row r="1949" spans="1:30" x14ac:dyDescent="0.25">
      <c r="A1949" s="1"/>
      <c r="B1949" s="1"/>
      <c r="C1949" s="1"/>
      <c r="D1949"/>
      <c r="E1949" s="1"/>
      <c r="F1949" s="1"/>
      <c r="G1949"/>
      <c r="H1949"/>
      <c r="I1949" s="1"/>
      <c r="J1949"/>
      <c r="K1949"/>
      <c r="L1949"/>
      <c r="M1949" s="2"/>
      <c r="N1949" s="3"/>
      <c r="O1949"/>
      <c r="P1949"/>
      <c r="Q1949"/>
      <c r="R1949"/>
      <c r="S1949"/>
      <c r="T1949"/>
      <c r="U1949" s="1"/>
      <c r="V1949"/>
      <c r="W1949" s="1"/>
      <c r="X1949"/>
      <c r="Y1949"/>
      <c r="Z1949" s="1"/>
      <c r="AA1949" s="1"/>
      <c r="AB1949" s="1"/>
      <c r="AC1949" s="1"/>
      <c r="AD1949"/>
    </row>
    <row r="1950" spans="1:30" x14ac:dyDescent="0.25">
      <c r="A1950" s="1"/>
      <c r="B1950" s="1"/>
      <c r="C1950" s="1"/>
      <c r="D1950"/>
      <c r="E1950" s="1"/>
      <c r="F1950" s="1"/>
      <c r="G1950"/>
      <c r="H1950"/>
      <c r="I1950" s="1"/>
      <c r="J1950"/>
      <c r="K1950"/>
      <c r="L1950"/>
      <c r="M1950" s="2"/>
      <c r="N1950" s="3"/>
      <c r="O1950"/>
      <c r="P1950"/>
      <c r="Q1950"/>
      <c r="R1950"/>
      <c r="S1950"/>
      <c r="T1950"/>
      <c r="U1950" s="1"/>
      <c r="V1950"/>
      <c r="W1950" s="1"/>
      <c r="X1950"/>
      <c r="Y1950"/>
      <c r="Z1950" s="1"/>
      <c r="AA1950" s="1"/>
      <c r="AB1950" s="1"/>
      <c r="AC1950" s="1"/>
      <c r="AD1950"/>
    </row>
    <row r="1951" spans="1:30" x14ac:dyDescent="0.25">
      <c r="A1951" s="1"/>
      <c r="B1951" s="1"/>
      <c r="C1951" s="1"/>
      <c r="D1951"/>
      <c r="E1951" s="1"/>
      <c r="F1951" s="1"/>
      <c r="G1951"/>
      <c r="H1951"/>
      <c r="I1951" s="1"/>
      <c r="J1951"/>
      <c r="K1951"/>
      <c r="L1951"/>
      <c r="M1951" s="2"/>
      <c r="N1951" s="3"/>
      <c r="O1951"/>
      <c r="P1951"/>
      <c r="Q1951"/>
      <c r="R1951"/>
      <c r="S1951"/>
      <c r="T1951"/>
      <c r="U1951" s="1"/>
      <c r="V1951"/>
      <c r="W1951" s="1"/>
      <c r="X1951"/>
      <c r="Y1951"/>
      <c r="Z1951" s="1"/>
      <c r="AA1951" s="1"/>
      <c r="AB1951" s="1"/>
      <c r="AC1951" s="1"/>
      <c r="AD1951"/>
    </row>
    <row r="1952" spans="1:30" x14ac:dyDescent="0.25">
      <c r="A1952" s="1"/>
      <c r="B1952" s="1"/>
      <c r="C1952" s="1"/>
      <c r="D1952"/>
      <c r="E1952" s="1"/>
      <c r="F1952" s="1"/>
      <c r="G1952"/>
      <c r="H1952"/>
      <c r="I1952" s="1"/>
      <c r="J1952"/>
      <c r="K1952"/>
      <c r="L1952"/>
      <c r="M1952" s="2"/>
      <c r="N1952" s="3"/>
      <c r="O1952"/>
      <c r="P1952"/>
      <c r="Q1952"/>
      <c r="R1952"/>
      <c r="S1952"/>
      <c r="T1952"/>
      <c r="U1952" s="1"/>
      <c r="V1952"/>
      <c r="W1952" s="1"/>
      <c r="X1952"/>
      <c r="Y1952"/>
      <c r="Z1952" s="1"/>
      <c r="AA1952" s="1"/>
      <c r="AB1952" s="1"/>
      <c r="AC1952" s="1"/>
      <c r="AD1952"/>
    </row>
    <row r="1953" spans="1:30" x14ac:dyDescent="0.25">
      <c r="A1953" s="1"/>
      <c r="B1953" s="1"/>
      <c r="C1953" s="1"/>
      <c r="D1953"/>
      <c r="E1953" s="1"/>
      <c r="F1953" s="1"/>
      <c r="G1953"/>
      <c r="H1953"/>
      <c r="I1953" s="1"/>
      <c r="J1953"/>
      <c r="K1953"/>
      <c r="L1953"/>
      <c r="M1953" s="2"/>
      <c r="N1953" s="3"/>
      <c r="O1953"/>
      <c r="P1953"/>
      <c r="Q1953"/>
      <c r="R1953"/>
      <c r="S1953"/>
      <c r="T1953"/>
      <c r="U1953" s="1"/>
      <c r="V1953"/>
      <c r="W1953" s="1"/>
      <c r="X1953"/>
      <c r="Y1953"/>
      <c r="Z1953" s="1"/>
      <c r="AA1953" s="1"/>
      <c r="AB1953" s="1"/>
      <c r="AC1953" s="1"/>
      <c r="AD1953"/>
    </row>
    <row r="1954" spans="1:30" x14ac:dyDescent="0.25">
      <c r="A1954" s="1"/>
      <c r="B1954" s="1"/>
      <c r="C1954" s="1"/>
      <c r="D1954"/>
      <c r="E1954" s="1"/>
      <c r="F1954" s="1"/>
      <c r="G1954"/>
      <c r="H1954"/>
      <c r="I1954" s="1"/>
      <c r="J1954"/>
      <c r="K1954"/>
      <c r="L1954"/>
      <c r="M1954" s="2"/>
      <c r="N1954" s="3"/>
      <c r="O1954"/>
      <c r="P1954"/>
      <c r="Q1954"/>
      <c r="R1954"/>
      <c r="S1954"/>
      <c r="T1954"/>
      <c r="U1954" s="1"/>
      <c r="V1954"/>
      <c r="W1954" s="1"/>
      <c r="X1954"/>
      <c r="Y1954"/>
      <c r="Z1954" s="1"/>
      <c r="AA1954" s="1"/>
      <c r="AB1954" s="1"/>
      <c r="AC1954" s="1"/>
      <c r="AD1954"/>
    </row>
    <row r="1955" spans="1:30" x14ac:dyDescent="0.25">
      <c r="A1955" s="1"/>
      <c r="B1955" s="1"/>
      <c r="C1955" s="1"/>
      <c r="D1955"/>
      <c r="E1955" s="1"/>
      <c r="F1955" s="1"/>
      <c r="G1955"/>
      <c r="H1955"/>
      <c r="I1955" s="1"/>
      <c r="J1955"/>
      <c r="K1955"/>
      <c r="L1955"/>
      <c r="M1955" s="2"/>
      <c r="N1955" s="3"/>
      <c r="O1955"/>
      <c r="P1955"/>
      <c r="Q1955"/>
      <c r="R1955"/>
      <c r="S1955"/>
      <c r="T1955"/>
      <c r="U1955" s="1"/>
      <c r="V1955"/>
      <c r="W1955" s="1"/>
      <c r="X1955"/>
      <c r="Y1955"/>
      <c r="Z1955" s="1"/>
      <c r="AA1955" s="1"/>
      <c r="AB1955" s="1"/>
      <c r="AC1955" s="1"/>
      <c r="AD1955"/>
    </row>
    <row r="1956" spans="1:30" x14ac:dyDescent="0.25">
      <c r="A1956" s="1"/>
      <c r="B1956" s="1"/>
      <c r="C1956" s="1"/>
      <c r="D1956"/>
      <c r="E1956" s="1"/>
      <c r="F1956" s="1"/>
      <c r="G1956"/>
      <c r="H1956"/>
      <c r="I1956" s="1"/>
      <c r="J1956"/>
      <c r="K1956"/>
      <c r="L1956"/>
      <c r="M1956" s="2"/>
      <c r="N1956" s="3"/>
      <c r="O1956"/>
      <c r="P1956"/>
      <c r="Q1956"/>
      <c r="R1956"/>
      <c r="S1956"/>
      <c r="T1956"/>
      <c r="U1956" s="1"/>
      <c r="V1956"/>
      <c r="W1956" s="1"/>
      <c r="X1956"/>
      <c r="Y1956"/>
      <c r="Z1956" s="1"/>
      <c r="AA1956" s="1"/>
      <c r="AB1956" s="1"/>
      <c r="AC1956" s="1"/>
      <c r="AD1956"/>
    </row>
    <row r="1957" spans="1:30" x14ac:dyDescent="0.25">
      <c r="A1957" s="1"/>
      <c r="B1957" s="1"/>
      <c r="C1957" s="1"/>
      <c r="D1957"/>
      <c r="E1957" s="1"/>
      <c r="F1957" s="1"/>
      <c r="G1957"/>
      <c r="H1957"/>
      <c r="I1957" s="1"/>
      <c r="J1957"/>
      <c r="K1957"/>
      <c r="L1957"/>
      <c r="M1957" s="2"/>
      <c r="N1957" s="3"/>
      <c r="O1957"/>
      <c r="P1957"/>
      <c r="Q1957"/>
      <c r="R1957"/>
      <c r="S1957"/>
      <c r="T1957"/>
      <c r="U1957" s="1"/>
      <c r="V1957"/>
      <c r="W1957" s="1"/>
      <c r="X1957"/>
      <c r="Y1957"/>
      <c r="Z1957" s="1"/>
      <c r="AA1957" s="1"/>
      <c r="AB1957" s="1"/>
      <c r="AC1957" s="1"/>
      <c r="AD1957"/>
    </row>
    <row r="1958" spans="1:30" x14ac:dyDescent="0.25">
      <c r="A1958" s="1"/>
      <c r="B1958" s="1"/>
      <c r="C1958" s="1"/>
      <c r="D1958"/>
      <c r="E1958" s="1"/>
      <c r="F1958" s="1"/>
      <c r="G1958"/>
      <c r="H1958"/>
      <c r="I1958" s="1"/>
      <c r="J1958"/>
      <c r="K1958"/>
      <c r="L1958"/>
      <c r="M1958" s="2"/>
      <c r="N1958" s="3"/>
      <c r="O1958"/>
      <c r="P1958"/>
      <c r="Q1958"/>
      <c r="R1958"/>
      <c r="S1958"/>
      <c r="T1958"/>
      <c r="U1958" s="1"/>
      <c r="V1958"/>
      <c r="W1958" s="1"/>
      <c r="X1958"/>
      <c r="Y1958"/>
      <c r="Z1958" s="1"/>
      <c r="AA1958" s="1"/>
      <c r="AB1958" s="1"/>
      <c r="AC1958" s="1"/>
      <c r="AD1958"/>
    </row>
    <row r="1959" spans="1:30" x14ac:dyDescent="0.25">
      <c r="A1959" s="1"/>
      <c r="B1959" s="1"/>
      <c r="C1959" s="1"/>
      <c r="D1959"/>
      <c r="E1959" s="1"/>
      <c r="F1959" s="1"/>
      <c r="G1959"/>
      <c r="H1959"/>
      <c r="I1959" s="1"/>
      <c r="J1959"/>
      <c r="K1959"/>
      <c r="L1959"/>
      <c r="M1959" s="2"/>
      <c r="N1959" s="3"/>
      <c r="O1959"/>
      <c r="P1959"/>
      <c r="Q1959"/>
      <c r="R1959"/>
      <c r="S1959"/>
      <c r="T1959"/>
      <c r="U1959" s="1"/>
      <c r="V1959"/>
      <c r="W1959" s="1"/>
      <c r="X1959"/>
      <c r="Y1959"/>
      <c r="Z1959" s="1"/>
      <c r="AA1959" s="1"/>
      <c r="AB1959" s="1"/>
      <c r="AC1959" s="1"/>
      <c r="AD1959"/>
    </row>
    <row r="1960" spans="1:30" x14ac:dyDescent="0.25">
      <c r="A1960" s="1"/>
      <c r="B1960" s="1"/>
      <c r="C1960" s="1"/>
      <c r="D1960"/>
      <c r="E1960" s="1"/>
      <c r="F1960" s="1"/>
      <c r="G1960"/>
      <c r="H1960"/>
      <c r="I1960" s="1"/>
      <c r="J1960"/>
      <c r="K1960"/>
      <c r="L1960"/>
      <c r="M1960" s="2"/>
      <c r="N1960" s="3"/>
      <c r="O1960"/>
      <c r="P1960"/>
      <c r="Q1960"/>
      <c r="R1960"/>
      <c r="S1960"/>
      <c r="T1960"/>
      <c r="U1960" s="1"/>
      <c r="V1960"/>
      <c r="W1960" s="1"/>
      <c r="X1960"/>
      <c r="Y1960"/>
      <c r="Z1960" s="1"/>
      <c r="AA1960" s="1"/>
      <c r="AB1960" s="1"/>
      <c r="AC1960" s="1"/>
      <c r="AD1960"/>
    </row>
    <row r="1961" spans="1:30" x14ac:dyDescent="0.25">
      <c r="A1961" s="1"/>
      <c r="B1961" s="1"/>
      <c r="C1961" s="1"/>
      <c r="D1961"/>
      <c r="E1961" s="1"/>
      <c r="F1961" s="1"/>
      <c r="G1961"/>
      <c r="H1961"/>
      <c r="I1961" s="1"/>
      <c r="J1961"/>
      <c r="K1961"/>
      <c r="L1961"/>
      <c r="M1961" s="2"/>
      <c r="N1961" s="3"/>
      <c r="O1961"/>
      <c r="P1961"/>
      <c r="Q1961"/>
      <c r="R1961"/>
      <c r="S1961"/>
      <c r="T1961"/>
      <c r="U1961" s="1"/>
      <c r="V1961"/>
      <c r="W1961" s="1"/>
      <c r="X1961"/>
      <c r="Y1961"/>
      <c r="Z1961" s="1"/>
      <c r="AA1961" s="1"/>
      <c r="AB1961" s="1"/>
      <c r="AC1961" s="1"/>
      <c r="AD1961"/>
    </row>
    <row r="1962" spans="1:30" x14ac:dyDescent="0.25">
      <c r="A1962" s="1"/>
      <c r="B1962" s="1"/>
      <c r="C1962" s="1"/>
      <c r="D1962"/>
      <c r="E1962" s="1"/>
      <c r="F1962" s="1"/>
      <c r="G1962"/>
      <c r="H1962"/>
      <c r="I1962" s="1"/>
      <c r="J1962"/>
      <c r="K1962"/>
      <c r="L1962"/>
      <c r="M1962" s="2"/>
      <c r="N1962" s="3"/>
      <c r="O1962"/>
      <c r="P1962"/>
      <c r="Q1962"/>
      <c r="R1962"/>
      <c r="S1962"/>
      <c r="T1962"/>
      <c r="U1962" s="1"/>
      <c r="V1962"/>
      <c r="W1962" s="1"/>
      <c r="X1962"/>
      <c r="Y1962"/>
      <c r="Z1962" s="1"/>
      <c r="AA1962" s="1"/>
      <c r="AB1962" s="1"/>
      <c r="AC1962" s="1"/>
      <c r="AD1962"/>
    </row>
    <row r="1963" spans="1:30" x14ac:dyDescent="0.25">
      <c r="A1963" s="1"/>
      <c r="B1963" s="1"/>
      <c r="C1963" s="1"/>
      <c r="D1963"/>
      <c r="E1963" s="1"/>
      <c r="F1963" s="1"/>
      <c r="G1963"/>
      <c r="H1963"/>
      <c r="I1963" s="1"/>
      <c r="J1963"/>
      <c r="K1963"/>
      <c r="L1963"/>
      <c r="M1963" s="2"/>
      <c r="N1963" s="3"/>
      <c r="O1963"/>
      <c r="P1963"/>
      <c r="Q1963"/>
      <c r="R1963"/>
      <c r="S1963"/>
      <c r="T1963"/>
      <c r="U1963" s="1"/>
      <c r="V1963"/>
      <c r="W1963" s="1"/>
      <c r="X1963"/>
      <c r="Y1963"/>
      <c r="Z1963" s="1"/>
      <c r="AA1963" s="1"/>
      <c r="AB1963" s="1"/>
      <c r="AC1963" s="1"/>
      <c r="AD1963"/>
    </row>
    <row r="1964" spans="1:30" x14ac:dyDescent="0.25">
      <c r="A1964" s="1"/>
      <c r="B1964" s="1"/>
      <c r="C1964" s="1"/>
      <c r="D1964"/>
      <c r="E1964" s="1"/>
      <c r="F1964" s="1"/>
      <c r="G1964"/>
      <c r="H1964"/>
      <c r="I1964" s="1"/>
      <c r="J1964"/>
      <c r="K1964"/>
      <c r="L1964"/>
      <c r="M1964" s="2"/>
      <c r="N1964" s="3"/>
      <c r="O1964"/>
      <c r="P1964"/>
      <c r="Q1964"/>
      <c r="R1964"/>
      <c r="S1964"/>
      <c r="T1964"/>
      <c r="U1964" s="1"/>
      <c r="V1964"/>
      <c r="W1964" s="1"/>
      <c r="X1964"/>
      <c r="Y1964"/>
      <c r="Z1964" s="1"/>
      <c r="AA1964" s="1"/>
      <c r="AB1964" s="1"/>
      <c r="AC1964" s="1"/>
      <c r="AD1964"/>
    </row>
    <row r="1965" spans="1:30" x14ac:dyDescent="0.25">
      <c r="A1965" s="1"/>
      <c r="B1965" s="1"/>
      <c r="C1965" s="1"/>
      <c r="D1965"/>
      <c r="E1965" s="1"/>
      <c r="F1965" s="1"/>
      <c r="G1965"/>
      <c r="H1965"/>
      <c r="I1965" s="1"/>
      <c r="J1965"/>
      <c r="K1965"/>
      <c r="L1965"/>
      <c r="M1965" s="2"/>
      <c r="N1965" s="3"/>
      <c r="O1965"/>
      <c r="P1965"/>
      <c r="Q1965"/>
      <c r="R1965"/>
      <c r="S1965"/>
      <c r="T1965"/>
      <c r="U1965" s="1"/>
      <c r="V1965"/>
      <c r="W1965" s="1"/>
      <c r="X1965"/>
      <c r="Y1965"/>
      <c r="Z1965" s="1"/>
      <c r="AA1965" s="1"/>
      <c r="AB1965" s="1"/>
      <c r="AC1965" s="1"/>
      <c r="AD1965"/>
    </row>
    <row r="1966" spans="1:30" x14ac:dyDescent="0.25">
      <c r="A1966" s="1"/>
      <c r="B1966" s="1"/>
      <c r="C1966" s="1"/>
      <c r="D1966"/>
      <c r="E1966" s="1"/>
      <c r="F1966" s="1"/>
      <c r="G1966"/>
      <c r="H1966"/>
      <c r="I1966" s="1"/>
      <c r="J1966"/>
      <c r="K1966"/>
      <c r="L1966"/>
      <c r="M1966" s="2"/>
      <c r="N1966" s="3"/>
      <c r="O1966"/>
      <c r="P1966"/>
      <c r="Q1966"/>
      <c r="R1966"/>
      <c r="S1966"/>
      <c r="T1966"/>
      <c r="U1966" s="1"/>
      <c r="V1966"/>
      <c r="W1966" s="1"/>
      <c r="X1966"/>
      <c r="Y1966"/>
      <c r="Z1966" s="1"/>
      <c r="AA1966" s="1"/>
      <c r="AB1966" s="1"/>
      <c r="AC1966" s="1"/>
      <c r="AD1966"/>
    </row>
    <row r="1967" spans="1:30" x14ac:dyDescent="0.25">
      <c r="A1967" s="1"/>
      <c r="B1967" s="1"/>
      <c r="C1967" s="1"/>
      <c r="D1967"/>
      <c r="E1967" s="1"/>
      <c r="F1967" s="1"/>
      <c r="G1967"/>
      <c r="H1967"/>
      <c r="I1967" s="1"/>
      <c r="J1967"/>
      <c r="K1967"/>
      <c r="L1967"/>
      <c r="M1967" s="2"/>
      <c r="N1967" s="3"/>
      <c r="O1967"/>
      <c r="P1967"/>
      <c r="Q1967"/>
      <c r="R1967"/>
      <c r="S1967"/>
      <c r="T1967"/>
      <c r="U1967" s="1"/>
      <c r="V1967"/>
      <c r="W1967" s="1"/>
      <c r="X1967"/>
      <c r="Y1967"/>
      <c r="Z1967" s="1"/>
      <c r="AA1967" s="1"/>
      <c r="AB1967" s="1"/>
      <c r="AC1967" s="1"/>
      <c r="AD1967"/>
    </row>
    <row r="1968" spans="1:30" x14ac:dyDescent="0.25">
      <c r="A1968" s="1"/>
      <c r="B1968" s="1"/>
      <c r="C1968" s="1"/>
      <c r="D1968"/>
      <c r="E1968" s="1"/>
      <c r="F1968" s="1"/>
      <c r="G1968"/>
      <c r="H1968"/>
      <c r="I1968" s="1"/>
      <c r="J1968"/>
      <c r="K1968"/>
      <c r="L1968"/>
      <c r="M1968" s="2"/>
      <c r="N1968" s="3"/>
      <c r="O1968"/>
      <c r="P1968"/>
      <c r="Q1968"/>
      <c r="R1968"/>
      <c r="S1968"/>
      <c r="T1968"/>
      <c r="U1968" s="1"/>
      <c r="V1968"/>
      <c r="W1968" s="1"/>
      <c r="X1968"/>
      <c r="Y1968"/>
      <c r="Z1968" s="1"/>
      <c r="AA1968" s="1"/>
      <c r="AB1968" s="1"/>
      <c r="AC1968" s="1"/>
      <c r="AD1968"/>
    </row>
    <row r="1969" spans="1:30" x14ac:dyDescent="0.25">
      <c r="A1969" s="1"/>
      <c r="B1969" s="1"/>
      <c r="C1969" s="1"/>
      <c r="D1969"/>
      <c r="E1969" s="1"/>
      <c r="F1969" s="1"/>
      <c r="G1969"/>
      <c r="H1969"/>
      <c r="I1969" s="1"/>
      <c r="J1969"/>
      <c r="K1969"/>
      <c r="L1969"/>
      <c r="M1969" s="2"/>
      <c r="N1969" s="3"/>
      <c r="O1969"/>
      <c r="P1969"/>
      <c r="Q1969"/>
      <c r="R1969"/>
      <c r="S1969"/>
      <c r="T1969"/>
      <c r="U1969" s="1"/>
      <c r="V1969"/>
      <c r="W1969" s="1"/>
      <c r="X1969"/>
      <c r="Y1969"/>
      <c r="Z1969" s="1"/>
      <c r="AA1969" s="1"/>
      <c r="AB1969" s="1"/>
      <c r="AC1969" s="1"/>
      <c r="AD1969"/>
    </row>
    <row r="1970" spans="1:30" x14ac:dyDescent="0.25">
      <c r="A1970" s="1"/>
      <c r="B1970" s="1"/>
      <c r="C1970" s="1"/>
      <c r="D1970"/>
      <c r="E1970" s="1"/>
      <c r="F1970" s="1"/>
      <c r="G1970"/>
      <c r="H1970"/>
      <c r="I1970" s="1"/>
      <c r="J1970"/>
      <c r="K1970"/>
      <c r="L1970"/>
      <c r="M1970" s="2"/>
      <c r="N1970" s="3"/>
      <c r="O1970"/>
      <c r="P1970"/>
      <c r="Q1970"/>
      <c r="R1970"/>
      <c r="S1970"/>
      <c r="T1970"/>
      <c r="U1970" s="1"/>
      <c r="V1970"/>
      <c r="W1970" s="1"/>
      <c r="X1970"/>
      <c r="Y1970"/>
      <c r="Z1970" s="1"/>
      <c r="AA1970" s="1"/>
      <c r="AB1970" s="1"/>
      <c r="AC1970" s="1"/>
      <c r="AD1970"/>
    </row>
    <row r="1971" spans="1:30" x14ac:dyDescent="0.25">
      <c r="A1971" s="1"/>
      <c r="B1971" s="1"/>
      <c r="C1971" s="1"/>
      <c r="D1971"/>
      <c r="E1971" s="1"/>
      <c r="F1971" s="1"/>
      <c r="G1971"/>
      <c r="H1971"/>
      <c r="I1971" s="1"/>
      <c r="J1971"/>
      <c r="K1971"/>
      <c r="L1971"/>
      <c r="M1971" s="2"/>
      <c r="N1971" s="3"/>
      <c r="O1971"/>
      <c r="P1971"/>
      <c r="Q1971"/>
      <c r="R1971"/>
      <c r="S1971"/>
      <c r="T1971"/>
      <c r="U1971" s="1"/>
      <c r="V1971"/>
      <c r="W1971" s="1"/>
      <c r="X1971"/>
      <c r="Y1971"/>
      <c r="Z1971" s="1"/>
      <c r="AA1971" s="1"/>
      <c r="AB1971" s="1"/>
      <c r="AC1971" s="1"/>
      <c r="AD1971"/>
    </row>
    <row r="1972" spans="1:30" x14ac:dyDescent="0.25">
      <c r="A1972" s="1"/>
      <c r="B1972" s="1"/>
      <c r="C1972" s="1"/>
      <c r="D1972"/>
      <c r="E1972" s="1"/>
      <c r="F1972" s="1"/>
      <c r="G1972"/>
      <c r="H1972"/>
      <c r="I1972" s="1"/>
      <c r="J1972"/>
      <c r="K1972"/>
      <c r="L1972"/>
      <c r="M1972" s="2"/>
      <c r="N1972" s="3"/>
      <c r="O1972"/>
      <c r="P1972"/>
      <c r="Q1972"/>
      <c r="R1972"/>
      <c r="S1972"/>
      <c r="T1972"/>
      <c r="U1972" s="1"/>
      <c r="V1972"/>
      <c r="W1972" s="1"/>
      <c r="X1972"/>
      <c r="Y1972"/>
      <c r="Z1972" s="1"/>
      <c r="AA1972" s="1"/>
      <c r="AB1972" s="1"/>
      <c r="AC1972" s="1"/>
      <c r="AD1972"/>
    </row>
    <row r="1973" spans="1:30" x14ac:dyDescent="0.25">
      <c r="A1973" s="1"/>
      <c r="B1973" s="1"/>
      <c r="C1973" s="1"/>
      <c r="D1973"/>
      <c r="E1973" s="1"/>
      <c r="F1973" s="1"/>
      <c r="G1973"/>
      <c r="H1973"/>
      <c r="I1973" s="1"/>
      <c r="J1973"/>
      <c r="K1973"/>
      <c r="L1973"/>
      <c r="M1973" s="2"/>
      <c r="N1973" s="3"/>
      <c r="O1973"/>
      <c r="P1973"/>
      <c r="Q1973"/>
      <c r="R1973"/>
      <c r="S1973"/>
      <c r="T1973"/>
      <c r="U1973" s="1"/>
      <c r="V1973"/>
      <c r="W1973" s="1"/>
      <c r="X1973"/>
      <c r="Y1973"/>
      <c r="Z1973" s="1"/>
      <c r="AA1973" s="1"/>
      <c r="AB1973" s="1"/>
      <c r="AC1973" s="1"/>
      <c r="AD1973"/>
    </row>
    <row r="1974" spans="1:30" x14ac:dyDescent="0.25">
      <c r="A1974" s="1"/>
      <c r="B1974" s="1"/>
      <c r="C1974" s="1"/>
      <c r="D1974"/>
      <c r="E1974" s="1"/>
      <c r="F1974" s="1"/>
      <c r="G1974"/>
      <c r="H1974"/>
      <c r="I1974" s="1"/>
      <c r="J1974"/>
      <c r="K1974"/>
      <c r="L1974"/>
      <c r="M1974" s="2"/>
      <c r="N1974" s="3"/>
      <c r="O1974"/>
      <c r="P1974"/>
      <c r="Q1974"/>
      <c r="R1974"/>
      <c r="S1974"/>
      <c r="T1974"/>
      <c r="U1974" s="1"/>
      <c r="V1974"/>
      <c r="W1974" s="1"/>
      <c r="X1974"/>
      <c r="Y1974"/>
      <c r="Z1974" s="1"/>
      <c r="AA1974" s="1"/>
      <c r="AB1974" s="1"/>
      <c r="AC1974" s="1"/>
      <c r="AD1974"/>
    </row>
    <row r="1975" spans="1:30" x14ac:dyDescent="0.25">
      <c r="A1975" s="1"/>
      <c r="B1975" s="1"/>
      <c r="C1975" s="1"/>
      <c r="D1975"/>
      <c r="E1975" s="1"/>
      <c r="F1975" s="1"/>
      <c r="G1975"/>
      <c r="H1975"/>
      <c r="I1975" s="1"/>
      <c r="J1975"/>
      <c r="K1975"/>
      <c r="L1975"/>
      <c r="M1975" s="2"/>
      <c r="N1975" s="3"/>
      <c r="O1975"/>
      <c r="P1975"/>
      <c r="Q1975"/>
      <c r="R1975"/>
      <c r="S1975"/>
      <c r="T1975"/>
      <c r="U1975" s="1"/>
      <c r="V1975"/>
      <c r="W1975" s="1"/>
      <c r="X1975"/>
      <c r="Y1975"/>
      <c r="Z1975" s="1"/>
      <c r="AA1975" s="1"/>
      <c r="AB1975" s="1"/>
      <c r="AC1975" s="1"/>
      <c r="AD1975"/>
    </row>
    <row r="1976" spans="1:30" x14ac:dyDescent="0.25">
      <c r="A1976" s="1"/>
      <c r="B1976" s="1"/>
      <c r="C1976" s="1"/>
      <c r="D1976"/>
      <c r="E1976" s="1"/>
      <c r="F1976" s="1"/>
      <c r="G1976"/>
      <c r="H1976"/>
      <c r="I1976" s="1"/>
      <c r="J1976"/>
      <c r="K1976"/>
      <c r="L1976"/>
      <c r="M1976" s="2"/>
      <c r="N1976" s="3"/>
      <c r="O1976"/>
      <c r="P1976"/>
      <c r="Q1976"/>
      <c r="R1976"/>
      <c r="S1976"/>
      <c r="T1976"/>
      <c r="U1976" s="1"/>
      <c r="V1976"/>
      <c r="W1976" s="1"/>
      <c r="X1976"/>
      <c r="Y1976"/>
      <c r="Z1976" s="1"/>
      <c r="AA1976" s="1"/>
      <c r="AB1976" s="1"/>
      <c r="AC1976" s="1"/>
      <c r="AD1976"/>
    </row>
    <row r="1977" spans="1:30" x14ac:dyDescent="0.25">
      <c r="A1977" s="1"/>
      <c r="B1977" s="1"/>
      <c r="C1977" s="1"/>
      <c r="D1977"/>
      <c r="E1977" s="1"/>
      <c r="F1977" s="1"/>
      <c r="G1977"/>
      <c r="H1977"/>
      <c r="I1977" s="1"/>
      <c r="J1977"/>
      <c r="K1977"/>
      <c r="L1977"/>
      <c r="M1977" s="2"/>
      <c r="N1977" s="3"/>
      <c r="O1977"/>
      <c r="P1977"/>
      <c r="Q1977"/>
      <c r="R1977"/>
      <c r="S1977"/>
      <c r="T1977"/>
      <c r="U1977" s="1"/>
      <c r="V1977"/>
      <c r="W1977" s="1"/>
      <c r="X1977"/>
      <c r="Y1977"/>
      <c r="Z1977" s="1"/>
      <c r="AA1977" s="1"/>
      <c r="AB1977" s="1"/>
      <c r="AC1977" s="1"/>
      <c r="AD1977"/>
    </row>
    <row r="1978" spans="1:30" x14ac:dyDescent="0.25">
      <c r="A1978" s="1"/>
      <c r="B1978" s="1"/>
      <c r="C1978" s="1"/>
      <c r="D1978"/>
      <c r="E1978" s="1"/>
      <c r="F1978" s="1"/>
      <c r="G1978"/>
      <c r="H1978"/>
      <c r="I1978" s="1"/>
      <c r="J1978"/>
      <c r="K1978"/>
      <c r="L1978"/>
      <c r="M1978" s="2"/>
      <c r="N1978" s="3"/>
      <c r="O1978"/>
      <c r="P1978"/>
      <c r="Q1978"/>
      <c r="R1978"/>
      <c r="S1978"/>
      <c r="T1978"/>
      <c r="U1978" s="1"/>
      <c r="V1978"/>
      <c r="W1978" s="1"/>
      <c r="X1978"/>
      <c r="Y1978"/>
      <c r="Z1978" s="1"/>
      <c r="AA1978" s="1"/>
      <c r="AB1978" s="1"/>
      <c r="AC1978" s="1"/>
      <c r="AD1978"/>
    </row>
    <row r="1979" spans="1:30" x14ac:dyDescent="0.25">
      <c r="A1979" s="1"/>
      <c r="B1979" s="1"/>
      <c r="C1979" s="1"/>
      <c r="D1979"/>
      <c r="E1979" s="1"/>
      <c r="F1979" s="1"/>
      <c r="G1979"/>
      <c r="H1979"/>
      <c r="I1979" s="1"/>
      <c r="J1979"/>
      <c r="K1979"/>
      <c r="L1979"/>
      <c r="M1979" s="2"/>
      <c r="N1979" s="3"/>
      <c r="O1979"/>
      <c r="P1979"/>
      <c r="Q1979"/>
      <c r="R1979"/>
      <c r="S1979"/>
      <c r="T1979"/>
      <c r="U1979" s="1"/>
      <c r="V1979"/>
      <c r="W1979" s="1"/>
      <c r="X1979"/>
      <c r="Y1979"/>
      <c r="Z1979" s="1"/>
      <c r="AA1979" s="1"/>
      <c r="AB1979" s="1"/>
      <c r="AC1979" s="1"/>
      <c r="AD1979"/>
    </row>
    <row r="1980" spans="1:30" x14ac:dyDescent="0.25">
      <c r="A1980" s="1"/>
      <c r="B1980" s="1"/>
      <c r="C1980" s="1"/>
      <c r="D1980"/>
      <c r="E1980" s="1"/>
      <c r="F1980" s="1"/>
      <c r="G1980"/>
      <c r="H1980"/>
      <c r="I1980" s="1"/>
      <c r="J1980"/>
      <c r="K1980"/>
      <c r="L1980"/>
      <c r="M1980" s="2"/>
      <c r="N1980" s="3"/>
      <c r="O1980"/>
      <c r="P1980"/>
      <c r="Q1980"/>
      <c r="R1980"/>
      <c r="S1980"/>
      <c r="T1980"/>
      <c r="U1980" s="1"/>
      <c r="V1980"/>
      <c r="W1980" s="1"/>
      <c r="X1980"/>
      <c r="Y1980"/>
      <c r="Z1980" s="1"/>
      <c r="AA1980" s="1"/>
      <c r="AB1980" s="1"/>
      <c r="AC1980" s="1"/>
      <c r="AD1980"/>
    </row>
    <row r="1981" spans="1:30" x14ac:dyDescent="0.25">
      <c r="A1981" s="1"/>
      <c r="B1981" s="1"/>
      <c r="C1981" s="1"/>
      <c r="D1981"/>
      <c r="E1981" s="1"/>
      <c r="F1981" s="1"/>
      <c r="G1981"/>
      <c r="H1981"/>
      <c r="I1981" s="1"/>
      <c r="J1981"/>
      <c r="K1981"/>
      <c r="L1981"/>
      <c r="M1981" s="2"/>
      <c r="N1981" s="3"/>
      <c r="O1981"/>
      <c r="P1981"/>
      <c r="Q1981"/>
      <c r="R1981"/>
      <c r="S1981"/>
      <c r="T1981"/>
      <c r="U1981" s="1"/>
      <c r="V1981"/>
      <c r="W1981" s="1"/>
      <c r="X1981"/>
      <c r="Y1981"/>
      <c r="Z1981" s="1"/>
      <c r="AA1981" s="1"/>
      <c r="AB1981" s="1"/>
      <c r="AC1981" s="1"/>
      <c r="AD1981"/>
    </row>
    <row r="1982" spans="1:30" x14ac:dyDescent="0.25">
      <c r="A1982" s="1"/>
      <c r="B1982" s="1"/>
      <c r="C1982" s="1"/>
      <c r="D1982"/>
      <c r="E1982" s="1"/>
      <c r="F1982" s="1"/>
      <c r="G1982"/>
      <c r="H1982"/>
      <c r="I1982" s="1"/>
      <c r="J1982"/>
      <c r="K1982"/>
      <c r="L1982"/>
      <c r="M1982" s="2"/>
      <c r="N1982" s="3"/>
      <c r="O1982"/>
      <c r="P1982"/>
      <c r="Q1982"/>
      <c r="R1982"/>
      <c r="S1982"/>
      <c r="T1982"/>
      <c r="U1982" s="1"/>
      <c r="V1982"/>
      <c r="W1982" s="1"/>
      <c r="X1982"/>
      <c r="Y1982"/>
      <c r="Z1982" s="1"/>
      <c r="AA1982" s="1"/>
      <c r="AB1982" s="1"/>
      <c r="AC1982" s="1"/>
      <c r="AD1982"/>
    </row>
    <row r="1983" spans="1:30" x14ac:dyDescent="0.25">
      <c r="A1983" s="1"/>
      <c r="B1983" s="1"/>
      <c r="C1983" s="1"/>
      <c r="D1983"/>
      <c r="E1983" s="1"/>
      <c r="F1983" s="1"/>
      <c r="G1983"/>
      <c r="H1983"/>
      <c r="I1983" s="1"/>
      <c r="J1983"/>
      <c r="K1983"/>
      <c r="L1983"/>
      <c r="M1983" s="2"/>
      <c r="N1983" s="3"/>
      <c r="O1983"/>
      <c r="P1983"/>
      <c r="Q1983"/>
      <c r="R1983"/>
      <c r="S1983"/>
      <c r="T1983"/>
      <c r="U1983" s="1"/>
      <c r="V1983"/>
      <c r="W1983" s="1"/>
      <c r="X1983"/>
      <c r="Y1983"/>
      <c r="Z1983" s="1"/>
      <c r="AA1983" s="1"/>
      <c r="AB1983" s="1"/>
      <c r="AC1983" s="1"/>
      <c r="AD1983"/>
    </row>
    <row r="1984" spans="1:30" x14ac:dyDescent="0.25">
      <c r="A1984" s="1"/>
      <c r="B1984" s="1"/>
      <c r="C1984" s="1"/>
      <c r="D1984"/>
      <c r="E1984" s="1"/>
      <c r="F1984" s="1"/>
      <c r="G1984"/>
      <c r="H1984"/>
      <c r="I1984" s="1"/>
      <c r="J1984"/>
      <c r="K1984"/>
      <c r="L1984"/>
      <c r="M1984" s="2"/>
      <c r="N1984" s="3"/>
      <c r="O1984"/>
      <c r="P1984"/>
      <c r="Q1984"/>
      <c r="R1984"/>
      <c r="S1984"/>
      <c r="T1984"/>
      <c r="U1984" s="1"/>
      <c r="V1984"/>
      <c r="W1984" s="1"/>
      <c r="X1984"/>
      <c r="Y1984"/>
      <c r="Z1984" s="1"/>
      <c r="AA1984" s="1"/>
      <c r="AB1984" s="1"/>
      <c r="AC1984" s="1"/>
      <c r="AD1984"/>
    </row>
    <row r="1985" spans="1:30" x14ac:dyDescent="0.25">
      <c r="A1985" s="1"/>
      <c r="B1985" s="1"/>
      <c r="C1985" s="1"/>
      <c r="D1985"/>
      <c r="E1985" s="1"/>
      <c r="F1985" s="1"/>
      <c r="G1985"/>
      <c r="H1985"/>
      <c r="I1985" s="1"/>
      <c r="J1985"/>
      <c r="K1985"/>
      <c r="L1985"/>
      <c r="M1985" s="2"/>
      <c r="N1985" s="3"/>
      <c r="O1985"/>
      <c r="P1985"/>
      <c r="Q1985"/>
      <c r="R1985"/>
      <c r="S1985"/>
      <c r="T1985"/>
      <c r="U1985" s="1"/>
      <c r="V1985"/>
      <c r="W1985" s="1"/>
      <c r="X1985"/>
      <c r="Y1985"/>
      <c r="Z1985" s="1"/>
      <c r="AA1985" s="1"/>
      <c r="AB1985" s="1"/>
      <c r="AC1985" s="1"/>
      <c r="AD1985"/>
    </row>
    <row r="1986" spans="1:30" x14ac:dyDescent="0.25">
      <c r="A1986" s="1"/>
      <c r="B1986" s="1"/>
      <c r="C1986" s="1"/>
      <c r="D1986"/>
      <c r="E1986" s="1"/>
      <c r="F1986" s="1"/>
      <c r="G1986"/>
      <c r="H1986"/>
      <c r="I1986" s="1"/>
      <c r="J1986"/>
      <c r="K1986"/>
      <c r="L1986"/>
      <c r="M1986" s="2"/>
      <c r="N1986" s="3"/>
      <c r="O1986"/>
      <c r="P1986"/>
      <c r="Q1986"/>
      <c r="R1986"/>
      <c r="S1986"/>
      <c r="T1986"/>
      <c r="U1986" s="1"/>
      <c r="V1986"/>
      <c r="W1986" s="1"/>
      <c r="X1986"/>
      <c r="Y1986"/>
      <c r="Z1986" s="1"/>
      <c r="AA1986" s="1"/>
      <c r="AB1986" s="1"/>
      <c r="AC1986" s="1"/>
      <c r="AD1986"/>
    </row>
    <row r="1987" spans="1:30" x14ac:dyDescent="0.25">
      <c r="A1987" s="1"/>
      <c r="B1987" s="1"/>
      <c r="C1987" s="1"/>
      <c r="D1987"/>
      <c r="E1987" s="1"/>
      <c r="F1987" s="1"/>
      <c r="G1987"/>
      <c r="H1987"/>
      <c r="I1987" s="1"/>
      <c r="J1987"/>
      <c r="K1987"/>
      <c r="L1987"/>
      <c r="M1987" s="2"/>
      <c r="N1987" s="3"/>
      <c r="O1987"/>
      <c r="P1987"/>
      <c r="Q1987"/>
      <c r="R1987"/>
      <c r="S1987"/>
      <c r="T1987"/>
      <c r="U1987" s="1"/>
      <c r="V1987"/>
      <c r="W1987" s="1"/>
      <c r="X1987"/>
      <c r="Y1987"/>
      <c r="Z1987" s="1"/>
      <c r="AA1987" s="1"/>
      <c r="AB1987" s="1"/>
      <c r="AC1987" s="1"/>
      <c r="AD1987"/>
    </row>
    <row r="1988" spans="1:30" x14ac:dyDescent="0.25">
      <c r="A1988" s="1"/>
      <c r="B1988" s="1"/>
      <c r="C1988" s="1"/>
      <c r="D1988"/>
      <c r="E1988" s="1"/>
      <c r="F1988" s="1"/>
      <c r="G1988"/>
      <c r="H1988"/>
      <c r="I1988" s="1"/>
      <c r="J1988"/>
      <c r="K1988"/>
      <c r="L1988"/>
      <c r="M1988" s="2"/>
      <c r="N1988" s="3"/>
      <c r="O1988"/>
      <c r="P1988"/>
      <c r="Q1988"/>
      <c r="R1988"/>
      <c r="S1988"/>
      <c r="T1988"/>
      <c r="U1988" s="1"/>
      <c r="V1988"/>
      <c r="W1988" s="1"/>
      <c r="X1988"/>
      <c r="Y1988"/>
      <c r="Z1988" s="1"/>
      <c r="AA1988" s="1"/>
      <c r="AB1988" s="1"/>
      <c r="AC1988" s="1"/>
      <c r="AD1988"/>
    </row>
    <row r="1989" spans="1:30" x14ac:dyDescent="0.25">
      <c r="A1989" s="1"/>
      <c r="B1989" s="1"/>
      <c r="C1989" s="1"/>
      <c r="D1989"/>
      <c r="E1989" s="1"/>
      <c r="F1989" s="1"/>
      <c r="G1989"/>
      <c r="H1989"/>
      <c r="I1989" s="1"/>
      <c r="J1989"/>
      <c r="K1989"/>
      <c r="L1989"/>
      <c r="M1989" s="2"/>
      <c r="N1989" s="3"/>
      <c r="O1989"/>
      <c r="P1989"/>
      <c r="Q1989"/>
      <c r="R1989"/>
      <c r="S1989"/>
      <c r="T1989"/>
      <c r="U1989" s="1"/>
      <c r="V1989"/>
      <c r="W1989" s="1"/>
      <c r="X1989"/>
      <c r="Y1989"/>
      <c r="Z1989" s="1"/>
      <c r="AA1989" s="1"/>
      <c r="AB1989" s="1"/>
      <c r="AC1989" s="1"/>
      <c r="AD1989"/>
    </row>
    <row r="1990" spans="1:30" x14ac:dyDescent="0.25">
      <c r="A1990" s="1"/>
      <c r="B1990" s="1"/>
      <c r="C1990" s="1"/>
      <c r="D1990"/>
      <c r="E1990" s="1"/>
      <c r="F1990" s="1"/>
      <c r="G1990"/>
      <c r="H1990"/>
      <c r="I1990" s="1"/>
      <c r="J1990"/>
      <c r="K1990"/>
      <c r="L1990"/>
      <c r="M1990" s="2"/>
      <c r="N1990" s="3"/>
      <c r="O1990"/>
      <c r="P1990"/>
      <c r="Q1990"/>
      <c r="R1990"/>
      <c r="S1990"/>
      <c r="T1990"/>
      <c r="U1990" s="1"/>
      <c r="V1990"/>
      <c r="W1990" s="1"/>
      <c r="X1990"/>
      <c r="Y1990"/>
      <c r="Z1990" s="1"/>
      <c r="AA1990" s="1"/>
      <c r="AB1990" s="1"/>
      <c r="AC1990" s="1"/>
      <c r="AD1990"/>
    </row>
    <row r="1991" spans="1:30" x14ac:dyDescent="0.25">
      <c r="A1991" s="1"/>
      <c r="B1991" s="1"/>
      <c r="C1991" s="1"/>
      <c r="D1991"/>
      <c r="E1991" s="1"/>
      <c r="F1991" s="1"/>
      <c r="G1991"/>
      <c r="H1991"/>
      <c r="I1991" s="1"/>
      <c r="J1991"/>
      <c r="K1991"/>
      <c r="L1991"/>
      <c r="M1991" s="2"/>
      <c r="N1991" s="3"/>
      <c r="O1991"/>
      <c r="P1991"/>
      <c r="Q1991"/>
      <c r="R1991"/>
      <c r="S1991"/>
      <c r="T1991"/>
      <c r="U1991" s="1"/>
      <c r="V1991"/>
      <c r="W1991" s="1"/>
      <c r="X1991"/>
      <c r="Y1991"/>
      <c r="Z1991" s="1"/>
      <c r="AA1991" s="1"/>
      <c r="AB1991" s="1"/>
      <c r="AC1991" s="1"/>
      <c r="AD1991"/>
    </row>
    <row r="1992" spans="1:30" x14ac:dyDescent="0.25">
      <c r="A1992" s="1"/>
      <c r="B1992" s="1"/>
      <c r="C1992" s="1"/>
      <c r="D1992"/>
      <c r="E1992" s="1"/>
      <c r="F1992" s="1"/>
      <c r="G1992"/>
      <c r="H1992"/>
      <c r="I1992" s="1"/>
      <c r="J1992"/>
      <c r="K1992"/>
      <c r="L1992"/>
      <c r="M1992" s="2"/>
      <c r="N1992" s="3"/>
      <c r="O1992"/>
      <c r="P1992"/>
      <c r="Q1992"/>
      <c r="R1992"/>
      <c r="S1992"/>
      <c r="T1992"/>
      <c r="U1992" s="1"/>
      <c r="V1992"/>
      <c r="W1992" s="1"/>
      <c r="X1992"/>
      <c r="Y1992"/>
      <c r="Z1992" s="1"/>
      <c r="AA1992" s="1"/>
      <c r="AB1992" s="1"/>
      <c r="AC1992" s="1"/>
      <c r="AD1992"/>
    </row>
    <row r="1993" spans="1:30" x14ac:dyDescent="0.25">
      <c r="A1993" s="1"/>
      <c r="B1993" s="1"/>
      <c r="C1993" s="1"/>
      <c r="D1993"/>
      <c r="E1993" s="1"/>
      <c r="F1993" s="1"/>
      <c r="G1993"/>
      <c r="H1993"/>
      <c r="I1993" s="1"/>
      <c r="J1993"/>
      <c r="K1993"/>
      <c r="L1993"/>
      <c r="M1993" s="2"/>
      <c r="N1993" s="3"/>
      <c r="O1993"/>
      <c r="P1993"/>
      <c r="Q1993"/>
      <c r="R1993"/>
      <c r="S1993"/>
      <c r="T1993"/>
      <c r="U1993" s="1"/>
      <c r="V1993"/>
      <c r="W1993" s="1"/>
      <c r="X1993"/>
      <c r="Y1993"/>
      <c r="Z1993" s="1"/>
      <c r="AA1993" s="1"/>
      <c r="AB1993" s="1"/>
      <c r="AC1993" s="1"/>
      <c r="AD1993"/>
    </row>
    <row r="1994" spans="1:30" x14ac:dyDescent="0.25">
      <c r="A1994" s="1"/>
      <c r="B1994" s="1"/>
      <c r="C1994" s="1"/>
      <c r="D1994"/>
      <c r="E1994" s="1"/>
      <c r="F1994" s="1"/>
      <c r="G1994"/>
      <c r="H1994"/>
      <c r="I1994" s="1"/>
      <c r="J1994"/>
      <c r="K1994"/>
      <c r="L1994"/>
      <c r="M1994" s="2"/>
      <c r="N1994" s="3"/>
      <c r="O1994"/>
      <c r="P1994"/>
      <c r="Q1994"/>
      <c r="R1994"/>
      <c r="S1994"/>
      <c r="T1994"/>
      <c r="U1994" s="1"/>
      <c r="V1994"/>
      <c r="W1994" s="1"/>
      <c r="X1994"/>
      <c r="Y1994"/>
      <c r="Z1994" s="1"/>
      <c r="AA1994" s="1"/>
      <c r="AB1994" s="1"/>
      <c r="AC1994" s="1"/>
      <c r="AD1994"/>
    </row>
    <row r="1995" spans="1:30" x14ac:dyDescent="0.25">
      <c r="A1995" s="1"/>
      <c r="B1995" s="1"/>
      <c r="C1995" s="1"/>
      <c r="D1995"/>
      <c r="E1995" s="1"/>
      <c r="F1995" s="1"/>
      <c r="G1995"/>
      <c r="H1995"/>
      <c r="I1995" s="1"/>
      <c r="J1995"/>
      <c r="K1995"/>
      <c r="L1995"/>
      <c r="M1995" s="2"/>
      <c r="N1995" s="3"/>
      <c r="O1995"/>
      <c r="P1995"/>
      <c r="Q1995"/>
      <c r="R1995"/>
      <c r="S1995"/>
      <c r="T1995"/>
      <c r="U1995" s="1"/>
      <c r="V1995"/>
      <c r="W1995" s="1"/>
      <c r="X1995"/>
      <c r="Y1995"/>
      <c r="Z1995" s="1"/>
      <c r="AA1995" s="1"/>
      <c r="AB1995" s="1"/>
      <c r="AC1995" s="1"/>
      <c r="AD1995"/>
    </row>
    <row r="1996" spans="1:30" x14ac:dyDescent="0.25">
      <c r="A1996" s="1"/>
      <c r="B1996" s="1"/>
      <c r="C1996" s="1"/>
      <c r="D1996"/>
      <c r="E1996" s="1"/>
      <c r="F1996" s="1"/>
      <c r="G1996"/>
      <c r="H1996"/>
      <c r="I1996" s="1"/>
      <c r="J1996"/>
      <c r="K1996"/>
      <c r="L1996"/>
      <c r="M1996" s="2"/>
      <c r="N1996" s="3"/>
      <c r="O1996"/>
      <c r="P1996"/>
      <c r="Q1996"/>
      <c r="R1996"/>
      <c r="S1996"/>
      <c r="T1996"/>
      <c r="U1996" s="1"/>
      <c r="V1996"/>
      <c r="W1996" s="1"/>
      <c r="X1996"/>
      <c r="Y1996"/>
      <c r="Z1996" s="1"/>
      <c r="AA1996" s="1"/>
      <c r="AB1996" s="1"/>
      <c r="AC1996" s="1"/>
      <c r="AD1996"/>
    </row>
    <row r="1997" spans="1:30" x14ac:dyDescent="0.25">
      <c r="A1997" s="1"/>
      <c r="B1997" s="1"/>
      <c r="C1997" s="1"/>
      <c r="D1997"/>
      <c r="E1997" s="1"/>
      <c r="F1997" s="1"/>
      <c r="G1997"/>
      <c r="H1997"/>
      <c r="I1997" s="1"/>
      <c r="J1997"/>
      <c r="K1997"/>
      <c r="L1997"/>
      <c r="M1997" s="2"/>
      <c r="N1997" s="3"/>
      <c r="O1997"/>
      <c r="P1997"/>
      <c r="Q1997"/>
      <c r="R1997"/>
      <c r="S1997"/>
      <c r="T1997"/>
      <c r="U1997" s="1"/>
      <c r="V1997"/>
      <c r="W1997" s="1"/>
      <c r="X1997"/>
      <c r="Y1997"/>
      <c r="Z1997" s="1"/>
      <c r="AA1997" s="1"/>
      <c r="AB1997" s="1"/>
      <c r="AC1997" s="1"/>
      <c r="AD1997"/>
    </row>
    <row r="1998" spans="1:30" x14ac:dyDescent="0.25">
      <c r="A1998" s="1"/>
      <c r="B1998" s="1"/>
      <c r="C1998" s="1"/>
      <c r="D1998"/>
      <c r="E1998" s="1"/>
      <c r="F1998" s="1"/>
      <c r="G1998"/>
      <c r="H1998"/>
      <c r="I1998" s="1"/>
      <c r="J1998"/>
      <c r="K1998"/>
      <c r="L1998"/>
      <c r="M1998" s="2"/>
      <c r="N1998" s="3"/>
      <c r="O1998"/>
      <c r="P1998"/>
      <c r="Q1998"/>
      <c r="R1998"/>
      <c r="S1998"/>
      <c r="T1998"/>
      <c r="U1998" s="1"/>
      <c r="V1998"/>
      <c r="W1998" s="1"/>
      <c r="X1998"/>
      <c r="Y1998"/>
      <c r="Z1998" s="1"/>
      <c r="AA1998" s="1"/>
      <c r="AB1998" s="1"/>
      <c r="AC1998" s="1"/>
      <c r="AD1998"/>
    </row>
    <row r="1999" spans="1:30" x14ac:dyDescent="0.25">
      <c r="A1999" s="1"/>
      <c r="B1999" s="1"/>
      <c r="C1999" s="1"/>
      <c r="D1999"/>
      <c r="E1999" s="1"/>
      <c r="F1999" s="1"/>
      <c r="G1999"/>
      <c r="H1999"/>
      <c r="I1999" s="1"/>
      <c r="J1999"/>
      <c r="K1999"/>
      <c r="L1999"/>
      <c r="M1999" s="2"/>
      <c r="N1999" s="3"/>
      <c r="O1999"/>
      <c r="P1999"/>
      <c r="Q1999"/>
      <c r="R1999"/>
      <c r="S1999"/>
      <c r="T1999"/>
      <c r="U1999" s="1"/>
      <c r="V1999"/>
      <c r="W1999" s="1"/>
      <c r="X1999"/>
      <c r="Y1999"/>
      <c r="Z1999" s="1"/>
      <c r="AA1999" s="1"/>
      <c r="AB1999" s="1"/>
      <c r="AC1999" s="1"/>
      <c r="AD1999"/>
    </row>
    <row r="2000" spans="1:30" x14ac:dyDescent="0.25">
      <c r="A2000" s="1"/>
      <c r="B2000" s="1"/>
      <c r="C2000" s="1"/>
      <c r="D2000"/>
      <c r="E2000" s="1"/>
      <c r="F2000" s="1"/>
      <c r="G2000"/>
      <c r="H2000"/>
      <c r="I2000" s="1"/>
      <c r="J2000"/>
      <c r="K2000"/>
      <c r="L2000"/>
      <c r="M2000" s="2"/>
      <c r="N2000" s="3"/>
      <c r="O2000"/>
      <c r="P2000"/>
      <c r="Q2000"/>
      <c r="R2000"/>
      <c r="S2000"/>
      <c r="T2000"/>
      <c r="U2000" s="1"/>
      <c r="V2000"/>
      <c r="W2000" s="1"/>
      <c r="X2000"/>
      <c r="Y2000"/>
      <c r="Z2000" s="1"/>
      <c r="AA2000" s="1"/>
      <c r="AB2000" s="1"/>
      <c r="AC2000" s="1"/>
      <c r="AD2000"/>
    </row>
    <row r="2001" spans="1:30" x14ac:dyDescent="0.25">
      <c r="A2001" s="1"/>
      <c r="B2001" s="1"/>
      <c r="C2001" s="1"/>
      <c r="D2001"/>
      <c r="E2001" s="1"/>
      <c r="F2001" s="1"/>
      <c r="G2001"/>
      <c r="H2001"/>
      <c r="I2001" s="1"/>
      <c r="J2001"/>
      <c r="K2001"/>
      <c r="L2001"/>
      <c r="M2001" s="2"/>
      <c r="N2001" s="3"/>
      <c r="O2001"/>
      <c r="P2001"/>
      <c r="Q2001"/>
      <c r="R2001"/>
      <c r="S2001"/>
      <c r="T2001"/>
      <c r="U2001" s="1"/>
      <c r="V2001"/>
      <c r="W2001" s="1"/>
      <c r="X2001"/>
      <c r="Y2001"/>
      <c r="Z2001" s="1"/>
      <c r="AA2001" s="1"/>
      <c r="AB2001" s="1"/>
      <c r="AC2001" s="1"/>
      <c r="AD2001"/>
    </row>
    <row r="2002" spans="1:30" x14ac:dyDescent="0.25">
      <c r="A2002" s="1"/>
      <c r="B2002" s="1"/>
      <c r="C2002" s="1"/>
      <c r="D2002"/>
      <c r="E2002" s="1"/>
      <c r="F2002" s="1"/>
      <c r="G2002"/>
      <c r="H2002"/>
      <c r="I2002" s="1"/>
      <c r="J2002"/>
      <c r="K2002"/>
      <c r="L2002"/>
      <c r="M2002" s="2"/>
      <c r="N2002" s="3"/>
      <c r="O2002"/>
      <c r="P2002"/>
      <c r="Q2002"/>
      <c r="R2002"/>
      <c r="S2002"/>
      <c r="T2002"/>
      <c r="U2002" s="1"/>
      <c r="V2002"/>
      <c r="W2002" s="1"/>
      <c r="X2002"/>
      <c r="Y2002"/>
      <c r="Z2002" s="1"/>
      <c r="AA2002" s="1"/>
      <c r="AB2002" s="1"/>
      <c r="AC2002" s="1"/>
      <c r="AD2002"/>
    </row>
    <row r="2003" spans="1:30" x14ac:dyDescent="0.25">
      <c r="A2003" s="1"/>
      <c r="B2003" s="1"/>
      <c r="C2003" s="1"/>
      <c r="D2003"/>
      <c r="E2003" s="1"/>
      <c r="F2003" s="1"/>
      <c r="G2003"/>
      <c r="H2003"/>
      <c r="I2003" s="1"/>
      <c r="J2003"/>
      <c r="K2003"/>
      <c r="L2003"/>
      <c r="M2003" s="2"/>
      <c r="N2003" s="3"/>
      <c r="O2003"/>
      <c r="P2003"/>
      <c r="Q2003"/>
      <c r="R2003"/>
      <c r="S2003"/>
      <c r="T2003"/>
      <c r="U2003" s="1"/>
      <c r="V2003"/>
      <c r="W2003" s="1"/>
      <c r="X2003"/>
      <c r="Y2003"/>
      <c r="Z2003" s="1"/>
      <c r="AA2003" s="1"/>
      <c r="AB2003" s="1"/>
      <c r="AC2003" s="1"/>
      <c r="AD2003"/>
    </row>
    <row r="2004" spans="1:30" x14ac:dyDescent="0.25">
      <c r="A2004" s="1"/>
      <c r="B2004" s="1"/>
      <c r="C2004" s="1"/>
      <c r="D2004"/>
      <c r="E2004" s="1"/>
      <c r="F2004" s="1"/>
      <c r="G2004"/>
      <c r="H2004"/>
      <c r="I2004" s="1"/>
      <c r="J2004"/>
      <c r="K2004"/>
      <c r="L2004"/>
      <c r="M2004" s="2"/>
      <c r="N2004" s="3"/>
      <c r="O2004"/>
      <c r="P2004"/>
      <c r="Q2004"/>
      <c r="R2004"/>
      <c r="S2004"/>
      <c r="T2004"/>
      <c r="U2004" s="1"/>
      <c r="V2004"/>
      <c r="W2004" s="1"/>
      <c r="X2004"/>
      <c r="Y2004"/>
      <c r="Z2004" s="1"/>
      <c r="AA2004" s="1"/>
      <c r="AB2004" s="1"/>
      <c r="AC2004" s="1"/>
      <c r="AD2004"/>
    </row>
    <row r="2005" spans="1:30" x14ac:dyDescent="0.25">
      <c r="A2005" s="1"/>
      <c r="B2005" s="1"/>
      <c r="C2005" s="1"/>
      <c r="D2005"/>
      <c r="E2005" s="1"/>
      <c r="F2005" s="1"/>
      <c r="G2005"/>
      <c r="H2005"/>
      <c r="I2005" s="1"/>
      <c r="J2005"/>
      <c r="K2005"/>
      <c r="L2005"/>
      <c r="M2005" s="2"/>
      <c r="N2005" s="3"/>
      <c r="O2005"/>
      <c r="P2005"/>
      <c r="Q2005"/>
      <c r="R2005"/>
      <c r="S2005"/>
      <c r="T2005"/>
      <c r="U2005" s="1"/>
      <c r="V2005"/>
      <c r="W2005" s="1"/>
      <c r="X2005"/>
      <c r="Y2005"/>
      <c r="Z2005" s="1"/>
      <c r="AA2005" s="1"/>
      <c r="AB2005" s="1"/>
      <c r="AC2005" s="1"/>
      <c r="AD2005"/>
    </row>
    <row r="2006" spans="1:30" x14ac:dyDescent="0.25">
      <c r="A2006" s="1"/>
      <c r="B2006" s="1"/>
      <c r="C2006" s="1"/>
      <c r="D2006"/>
      <c r="E2006" s="1"/>
      <c r="F2006" s="1"/>
      <c r="G2006"/>
      <c r="H2006"/>
      <c r="I2006" s="1"/>
      <c r="J2006"/>
      <c r="K2006"/>
      <c r="L2006"/>
      <c r="M2006" s="2"/>
      <c r="N2006" s="3"/>
      <c r="O2006"/>
      <c r="P2006"/>
      <c r="Q2006"/>
      <c r="R2006"/>
      <c r="S2006"/>
      <c r="T2006"/>
      <c r="U2006" s="1"/>
      <c r="V2006"/>
      <c r="W2006" s="1"/>
      <c r="X2006"/>
      <c r="Y2006"/>
      <c r="Z2006" s="1"/>
      <c r="AA2006" s="1"/>
      <c r="AB2006" s="1"/>
      <c r="AC2006" s="1"/>
      <c r="AD2006"/>
    </row>
    <row r="2007" spans="1:30" x14ac:dyDescent="0.25">
      <c r="A2007" s="1"/>
      <c r="B2007" s="1"/>
      <c r="C2007" s="1"/>
      <c r="D2007"/>
      <c r="E2007" s="1"/>
      <c r="F2007" s="1"/>
      <c r="G2007"/>
      <c r="H2007"/>
      <c r="I2007" s="1"/>
      <c r="J2007"/>
      <c r="K2007"/>
      <c r="L2007"/>
      <c r="M2007" s="2"/>
      <c r="N2007" s="3"/>
      <c r="O2007"/>
      <c r="P2007"/>
      <c r="Q2007"/>
      <c r="R2007"/>
      <c r="S2007"/>
      <c r="T2007"/>
      <c r="U2007" s="1"/>
      <c r="V2007"/>
      <c r="W2007" s="1"/>
      <c r="X2007"/>
      <c r="Y2007"/>
      <c r="Z2007" s="1"/>
      <c r="AA2007" s="1"/>
      <c r="AB2007" s="1"/>
      <c r="AC2007" s="1"/>
      <c r="AD2007"/>
    </row>
    <row r="2008" spans="1:30" x14ac:dyDescent="0.25">
      <c r="A2008" s="1"/>
      <c r="B2008" s="1"/>
      <c r="C2008" s="1"/>
      <c r="D2008"/>
      <c r="E2008" s="1"/>
      <c r="F2008" s="1"/>
      <c r="G2008"/>
      <c r="H2008"/>
      <c r="I2008" s="1"/>
      <c r="J2008"/>
      <c r="K2008"/>
      <c r="L2008"/>
      <c r="M2008" s="2"/>
      <c r="N2008" s="3"/>
      <c r="O2008"/>
      <c r="P2008"/>
      <c r="Q2008"/>
      <c r="R2008"/>
      <c r="S2008"/>
      <c r="T2008"/>
      <c r="U2008" s="1"/>
      <c r="V2008"/>
      <c r="W2008" s="1"/>
      <c r="X2008"/>
      <c r="Y2008"/>
      <c r="Z2008" s="1"/>
      <c r="AA2008" s="1"/>
      <c r="AB2008" s="1"/>
      <c r="AC2008" s="1"/>
      <c r="AD2008"/>
    </row>
    <row r="2009" spans="1:30" x14ac:dyDescent="0.25">
      <c r="A2009" s="1"/>
      <c r="B2009" s="1"/>
      <c r="C2009" s="1"/>
      <c r="D2009"/>
      <c r="E2009" s="1"/>
      <c r="F2009" s="1"/>
      <c r="G2009"/>
      <c r="H2009"/>
      <c r="I2009" s="1"/>
      <c r="J2009"/>
      <c r="K2009"/>
      <c r="L2009"/>
      <c r="M2009" s="2"/>
      <c r="N2009" s="3"/>
      <c r="O2009"/>
      <c r="P2009"/>
      <c r="Q2009"/>
      <c r="R2009"/>
      <c r="S2009"/>
      <c r="T2009"/>
      <c r="U2009" s="1"/>
      <c r="V2009"/>
      <c r="W2009" s="1"/>
      <c r="X2009"/>
      <c r="Y2009"/>
      <c r="Z2009" s="1"/>
      <c r="AA2009" s="1"/>
      <c r="AB2009" s="1"/>
      <c r="AC2009" s="1"/>
      <c r="AD2009"/>
    </row>
    <row r="2010" spans="1:30" x14ac:dyDescent="0.25">
      <c r="A2010" s="1"/>
      <c r="B2010" s="1"/>
      <c r="C2010" s="1"/>
      <c r="D2010"/>
      <c r="E2010" s="1"/>
      <c r="F2010" s="1"/>
      <c r="G2010"/>
      <c r="H2010"/>
      <c r="I2010" s="1"/>
      <c r="J2010"/>
      <c r="K2010"/>
      <c r="L2010"/>
      <c r="M2010" s="2"/>
      <c r="N2010" s="3"/>
      <c r="O2010"/>
      <c r="P2010"/>
      <c r="Q2010"/>
      <c r="R2010"/>
      <c r="S2010"/>
      <c r="T2010"/>
      <c r="U2010" s="1"/>
      <c r="V2010"/>
      <c r="W2010" s="1"/>
      <c r="X2010"/>
      <c r="Y2010"/>
      <c r="Z2010" s="1"/>
      <c r="AA2010" s="1"/>
      <c r="AB2010" s="1"/>
      <c r="AC2010" s="1"/>
      <c r="AD2010"/>
    </row>
    <row r="2011" spans="1:30" x14ac:dyDescent="0.25">
      <c r="A2011" s="1"/>
      <c r="B2011" s="1"/>
      <c r="C2011" s="1"/>
      <c r="D2011"/>
      <c r="E2011" s="1"/>
      <c r="F2011" s="1"/>
      <c r="G2011"/>
      <c r="H2011"/>
      <c r="I2011" s="1"/>
      <c r="J2011"/>
      <c r="K2011"/>
      <c r="L2011"/>
      <c r="M2011" s="2"/>
      <c r="N2011" s="3"/>
      <c r="O2011"/>
      <c r="P2011"/>
      <c r="Q2011"/>
      <c r="R2011"/>
      <c r="S2011"/>
      <c r="T2011"/>
      <c r="U2011" s="1"/>
      <c r="V2011"/>
      <c r="W2011" s="1"/>
      <c r="X2011"/>
      <c r="Y2011"/>
      <c r="Z2011" s="1"/>
      <c r="AA2011" s="1"/>
      <c r="AB2011" s="1"/>
      <c r="AC2011" s="1"/>
      <c r="AD2011"/>
    </row>
    <row r="2012" spans="1:30" x14ac:dyDescent="0.25">
      <c r="A2012" s="1"/>
      <c r="B2012" s="1"/>
      <c r="C2012" s="1"/>
      <c r="D2012"/>
      <c r="E2012" s="1"/>
      <c r="F2012" s="1"/>
      <c r="G2012"/>
      <c r="H2012"/>
      <c r="I2012" s="1"/>
      <c r="J2012"/>
      <c r="K2012"/>
      <c r="L2012"/>
      <c r="M2012" s="2"/>
      <c r="N2012" s="3"/>
      <c r="O2012"/>
      <c r="P2012"/>
      <c r="Q2012"/>
      <c r="R2012"/>
      <c r="S2012"/>
      <c r="T2012"/>
      <c r="U2012" s="1"/>
      <c r="V2012"/>
      <c r="W2012" s="1"/>
      <c r="X2012"/>
      <c r="Y2012"/>
      <c r="Z2012" s="1"/>
      <c r="AA2012" s="1"/>
      <c r="AB2012" s="1"/>
      <c r="AC2012" s="1"/>
      <c r="AD2012"/>
    </row>
    <row r="2013" spans="1:30" x14ac:dyDescent="0.25">
      <c r="A2013" s="1"/>
      <c r="B2013" s="1"/>
      <c r="C2013" s="1"/>
      <c r="D2013"/>
      <c r="E2013" s="1"/>
      <c r="F2013" s="1"/>
      <c r="G2013"/>
      <c r="H2013"/>
      <c r="I2013" s="1"/>
      <c r="J2013"/>
      <c r="K2013"/>
      <c r="L2013"/>
      <c r="M2013" s="2"/>
      <c r="N2013" s="3"/>
      <c r="O2013"/>
      <c r="P2013"/>
      <c r="Q2013"/>
      <c r="R2013"/>
      <c r="S2013"/>
      <c r="T2013"/>
      <c r="U2013" s="1"/>
      <c r="V2013"/>
      <c r="W2013" s="1"/>
      <c r="X2013"/>
      <c r="Y2013"/>
      <c r="Z2013" s="1"/>
      <c r="AA2013" s="1"/>
      <c r="AB2013" s="1"/>
      <c r="AC2013" s="1"/>
      <c r="AD2013"/>
    </row>
    <row r="2014" spans="1:30" x14ac:dyDescent="0.25">
      <c r="A2014" s="1"/>
      <c r="B2014" s="1"/>
      <c r="C2014" s="1"/>
      <c r="D2014"/>
      <c r="E2014" s="1"/>
      <c r="F2014" s="1"/>
      <c r="G2014"/>
      <c r="H2014"/>
      <c r="I2014" s="1"/>
      <c r="J2014"/>
      <c r="K2014"/>
      <c r="L2014"/>
      <c r="M2014" s="2"/>
      <c r="N2014" s="3"/>
      <c r="O2014"/>
      <c r="P2014"/>
      <c r="Q2014"/>
      <c r="R2014"/>
      <c r="S2014"/>
      <c r="T2014"/>
      <c r="U2014" s="1"/>
      <c r="V2014"/>
      <c r="W2014" s="1"/>
      <c r="X2014"/>
      <c r="Y2014"/>
      <c r="Z2014" s="1"/>
      <c r="AA2014" s="1"/>
      <c r="AB2014" s="1"/>
      <c r="AC2014" s="1"/>
      <c r="AD2014"/>
    </row>
    <row r="2015" spans="1:30" x14ac:dyDescent="0.25">
      <c r="A2015" s="1"/>
      <c r="B2015" s="1"/>
      <c r="C2015" s="1"/>
      <c r="D2015"/>
      <c r="E2015" s="1"/>
      <c r="F2015" s="1"/>
      <c r="G2015"/>
      <c r="H2015"/>
      <c r="I2015" s="1"/>
      <c r="J2015"/>
      <c r="K2015"/>
      <c r="L2015"/>
      <c r="M2015" s="2"/>
      <c r="N2015" s="3"/>
      <c r="O2015"/>
      <c r="P2015"/>
      <c r="Q2015"/>
      <c r="R2015"/>
      <c r="S2015"/>
      <c r="T2015"/>
      <c r="U2015" s="1"/>
      <c r="V2015"/>
      <c r="W2015" s="1"/>
      <c r="X2015"/>
      <c r="Y2015"/>
      <c r="Z2015" s="1"/>
      <c r="AA2015" s="1"/>
      <c r="AB2015" s="1"/>
      <c r="AC2015" s="1"/>
      <c r="AD2015"/>
    </row>
    <row r="2016" spans="1:30" x14ac:dyDescent="0.25">
      <c r="A2016" s="1"/>
      <c r="B2016" s="1"/>
      <c r="C2016" s="1"/>
      <c r="D2016"/>
      <c r="E2016" s="1"/>
      <c r="F2016" s="1"/>
      <c r="G2016"/>
      <c r="H2016"/>
      <c r="I2016" s="1"/>
      <c r="J2016"/>
      <c r="K2016"/>
      <c r="L2016"/>
      <c r="M2016" s="2"/>
      <c r="N2016" s="3"/>
      <c r="O2016"/>
      <c r="P2016"/>
      <c r="Q2016"/>
      <c r="R2016"/>
      <c r="S2016"/>
      <c r="T2016"/>
      <c r="U2016" s="1"/>
      <c r="V2016"/>
      <c r="W2016" s="1"/>
      <c r="X2016"/>
      <c r="Y2016"/>
      <c r="Z2016" s="1"/>
      <c r="AA2016" s="1"/>
      <c r="AB2016" s="1"/>
      <c r="AC2016" s="1"/>
      <c r="AD2016"/>
    </row>
    <row r="2017" spans="1:30" x14ac:dyDescent="0.25">
      <c r="A2017" s="1"/>
      <c r="B2017" s="1"/>
      <c r="C2017" s="1"/>
      <c r="D2017"/>
      <c r="E2017" s="1"/>
      <c r="F2017" s="1"/>
      <c r="G2017"/>
      <c r="H2017"/>
      <c r="I2017" s="1"/>
      <c r="J2017"/>
      <c r="K2017"/>
      <c r="L2017"/>
      <c r="M2017" s="2"/>
      <c r="N2017" s="3"/>
      <c r="O2017"/>
      <c r="P2017"/>
      <c r="Q2017"/>
      <c r="R2017"/>
      <c r="S2017"/>
      <c r="T2017"/>
      <c r="U2017" s="1"/>
      <c r="V2017"/>
      <c r="W2017" s="1"/>
      <c r="X2017"/>
      <c r="Y2017"/>
      <c r="Z2017" s="1"/>
      <c r="AA2017" s="1"/>
      <c r="AB2017" s="1"/>
      <c r="AC2017" s="1"/>
      <c r="AD2017"/>
    </row>
    <row r="2018" spans="1:30" x14ac:dyDescent="0.25">
      <c r="A2018" s="1"/>
      <c r="B2018" s="1"/>
      <c r="C2018" s="1"/>
      <c r="D2018"/>
      <c r="E2018" s="1"/>
      <c r="F2018" s="1"/>
      <c r="G2018"/>
      <c r="H2018"/>
      <c r="I2018" s="1"/>
      <c r="J2018"/>
      <c r="K2018"/>
      <c r="L2018"/>
      <c r="M2018" s="2"/>
      <c r="N2018" s="3"/>
      <c r="O2018"/>
      <c r="P2018"/>
      <c r="Q2018"/>
      <c r="R2018"/>
      <c r="S2018"/>
      <c r="T2018"/>
      <c r="U2018" s="1"/>
      <c r="V2018"/>
      <c r="W2018" s="1"/>
      <c r="X2018"/>
      <c r="Y2018"/>
      <c r="Z2018" s="1"/>
      <c r="AA2018" s="1"/>
      <c r="AB2018" s="1"/>
      <c r="AC2018" s="1"/>
      <c r="AD2018"/>
    </row>
    <row r="2019" spans="1:30" x14ac:dyDescent="0.25">
      <c r="A2019" s="1"/>
      <c r="B2019" s="1"/>
      <c r="C2019" s="1"/>
      <c r="D2019"/>
      <c r="E2019" s="1"/>
      <c r="F2019" s="1"/>
      <c r="G2019"/>
      <c r="H2019"/>
      <c r="I2019" s="1"/>
      <c r="J2019"/>
      <c r="K2019"/>
      <c r="L2019"/>
      <c r="M2019" s="2"/>
      <c r="N2019" s="3"/>
      <c r="O2019"/>
      <c r="P2019"/>
      <c r="Q2019"/>
      <c r="R2019"/>
      <c r="S2019"/>
      <c r="T2019"/>
      <c r="U2019" s="1"/>
      <c r="V2019"/>
      <c r="W2019" s="1"/>
      <c r="X2019"/>
      <c r="Y2019"/>
      <c r="Z2019" s="1"/>
      <c r="AA2019" s="1"/>
      <c r="AB2019" s="1"/>
      <c r="AC2019" s="1"/>
      <c r="AD2019"/>
    </row>
    <row r="2020" spans="1:30" x14ac:dyDescent="0.25">
      <c r="A2020" s="1"/>
      <c r="B2020" s="1"/>
      <c r="C2020" s="1"/>
      <c r="D2020"/>
      <c r="E2020" s="1"/>
      <c r="F2020" s="1"/>
      <c r="G2020"/>
      <c r="H2020"/>
      <c r="I2020" s="1"/>
      <c r="J2020"/>
      <c r="K2020"/>
      <c r="L2020"/>
      <c r="M2020" s="2"/>
      <c r="N2020" s="3"/>
      <c r="O2020"/>
      <c r="P2020"/>
      <c r="Q2020"/>
      <c r="R2020"/>
      <c r="S2020"/>
      <c r="T2020"/>
      <c r="U2020" s="1"/>
      <c r="V2020"/>
      <c r="W2020" s="1"/>
      <c r="X2020"/>
      <c r="Y2020"/>
      <c r="Z2020" s="1"/>
      <c r="AA2020" s="1"/>
      <c r="AB2020" s="1"/>
      <c r="AC2020" s="1"/>
      <c r="AD2020"/>
    </row>
    <row r="2021" spans="1:30" x14ac:dyDescent="0.25">
      <c r="A2021" s="1"/>
      <c r="B2021" s="1"/>
      <c r="C2021" s="1"/>
      <c r="D2021"/>
      <c r="E2021" s="1"/>
      <c r="F2021" s="1"/>
      <c r="G2021"/>
      <c r="H2021"/>
      <c r="I2021" s="1"/>
      <c r="J2021"/>
      <c r="K2021"/>
      <c r="L2021"/>
      <c r="M2021" s="2"/>
      <c r="N2021" s="3"/>
      <c r="O2021"/>
      <c r="P2021"/>
      <c r="Q2021"/>
      <c r="R2021"/>
      <c r="S2021"/>
      <c r="T2021"/>
      <c r="U2021" s="1"/>
      <c r="V2021"/>
      <c r="W2021" s="1"/>
      <c r="X2021"/>
      <c r="Y2021"/>
      <c r="Z2021" s="1"/>
      <c r="AA2021" s="1"/>
      <c r="AB2021" s="1"/>
      <c r="AC2021" s="1"/>
      <c r="AD2021"/>
    </row>
    <row r="2022" spans="1:30" x14ac:dyDescent="0.25">
      <c r="A2022" s="1"/>
      <c r="B2022" s="1"/>
      <c r="C2022" s="1"/>
      <c r="D2022"/>
      <c r="E2022" s="1"/>
      <c r="F2022" s="1"/>
      <c r="G2022"/>
      <c r="H2022"/>
      <c r="I2022" s="1"/>
      <c r="J2022"/>
      <c r="K2022"/>
      <c r="L2022"/>
      <c r="M2022" s="2"/>
      <c r="N2022" s="3"/>
      <c r="O2022"/>
      <c r="P2022"/>
      <c r="Q2022"/>
      <c r="R2022"/>
      <c r="S2022"/>
      <c r="T2022"/>
      <c r="U2022" s="1"/>
      <c r="V2022"/>
      <c r="W2022" s="1"/>
      <c r="X2022"/>
      <c r="Y2022"/>
      <c r="Z2022" s="1"/>
      <c r="AA2022" s="1"/>
      <c r="AB2022" s="1"/>
      <c r="AC2022" s="1"/>
      <c r="AD2022"/>
    </row>
    <row r="2023" spans="1:30" x14ac:dyDescent="0.25">
      <c r="A2023" s="1"/>
      <c r="B2023" s="1"/>
      <c r="C2023" s="1"/>
      <c r="D2023"/>
      <c r="E2023" s="1"/>
      <c r="F2023" s="1"/>
      <c r="G2023"/>
      <c r="H2023"/>
      <c r="I2023" s="1"/>
      <c r="J2023"/>
      <c r="K2023"/>
      <c r="L2023"/>
      <c r="M2023" s="2"/>
      <c r="N2023" s="3"/>
      <c r="O2023"/>
      <c r="P2023"/>
      <c r="Q2023"/>
      <c r="R2023"/>
      <c r="S2023"/>
      <c r="T2023"/>
      <c r="U2023" s="1"/>
      <c r="V2023"/>
      <c r="W2023" s="1"/>
      <c r="X2023"/>
      <c r="Y2023"/>
      <c r="Z2023" s="1"/>
      <c r="AA2023" s="1"/>
      <c r="AB2023" s="1"/>
      <c r="AC2023" s="1"/>
      <c r="AD2023"/>
    </row>
    <row r="2024" spans="1:30" x14ac:dyDescent="0.25">
      <c r="A2024" s="1"/>
      <c r="B2024" s="1"/>
      <c r="C2024" s="1"/>
      <c r="D2024"/>
      <c r="E2024" s="1"/>
      <c r="F2024" s="1"/>
      <c r="G2024"/>
      <c r="H2024"/>
      <c r="I2024" s="1"/>
      <c r="J2024"/>
      <c r="K2024"/>
      <c r="L2024"/>
      <c r="M2024" s="2"/>
      <c r="N2024" s="3"/>
      <c r="O2024"/>
      <c r="P2024"/>
      <c r="Q2024"/>
      <c r="R2024"/>
      <c r="S2024"/>
      <c r="T2024"/>
      <c r="U2024" s="1"/>
      <c r="V2024"/>
      <c r="W2024" s="1"/>
      <c r="X2024"/>
      <c r="Y2024"/>
      <c r="Z2024" s="1"/>
      <c r="AA2024" s="1"/>
      <c r="AB2024" s="1"/>
      <c r="AC2024" s="1"/>
      <c r="AD2024"/>
    </row>
    <row r="2025" spans="1:30" x14ac:dyDescent="0.25">
      <c r="A2025" s="1"/>
      <c r="B2025" s="1"/>
      <c r="C2025" s="1"/>
      <c r="D2025"/>
      <c r="E2025" s="1"/>
      <c r="F2025" s="1"/>
      <c r="G2025"/>
      <c r="H2025"/>
      <c r="I2025" s="1"/>
      <c r="J2025"/>
      <c r="K2025"/>
      <c r="L2025"/>
      <c r="M2025" s="2"/>
      <c r="N2025" s="3"/>
      <c r="O2025"/>
      <c r="P2025"/>
      <c r="Q2025"/>
      <c r="R2025"/>
      <c r="S2025"/>
      <c r="T2025"/>
      <c r="U2025" s="1"/>
      <c r="V2025"/>
      <c r="W2025" s="1"/>
      <c r="X2025"/>
      <c r="Y2025"/>
      <c r="Z2025" s="1"/>
      <c r="AA2025" s="1"/>
      <c r="AB2025" s="1"/>
      <c r="AC2025" s="1"/>
      <c r="AD2025"/>
    </row>
    <row r="2026" spans="1:30" x14ac:dyDescent="0.25">
      <c r="A2026" s="1"/>
      <c r="B2026" s="1"/>
      <c r="C2026" s="1"/>
      <c r="D2026"/>
      <c r="E2026" s="1"/>
      <c r="F2026" s="1"/>
      <c r="G2026"/>
      <c r="H2026"/>
      <c r="I2026" s="1"/>
      <c r="J2026"/>
      <c r="K2026"/>
      <c r="L2026"/>
      <c r="M2026" s="2"/>
      <c r="N2026" s="3"/>
      <c r="O2026"/>
      <c r="P2026"/>
      <c r="Q2026"/>
      <c r="R2026"/>
      <c r="S2026"/>
      <c r="T2026"/>
      <c r="U2026" s="1"/>
      <c r="V2026"/>
      <c r="W2026" s="1"/>
      <c r="X2026"/>
      <c r="Y2026"/>
      <c r="Z2026" s="1"/>
      <c r="AA2026" s="1"/>
      <c r="AB2026" s="1"/>
      <c r="AC2026" s="1"/>
      <c r="AD2026"/>
    </row>
    <row r="2027" spans="1:30" x14ac:dyDescent="0.25">
      <c r="A2027" s="1"/>
      <c r="B2027" s="1"/>
      <c r="C2027" s="1"/>
      <c r="D2027"/>
      <c r="E2027" s="1"/>
      <c r="F2027" s="1"/>
      <c r="G2027"/>
      <c r="H2027"/>
      <c r="I2027" s="1"/>
      <c r="J2027"/>
      <c r="K2027"/>
      <c r="L2027"/>
      <c r="M2027" s="2"/>
      <c r="N2027" s="3"/>
      <c r="O2027"/>
      <c r="P2027"/>
      <c r="Q2027"/>
      <c r="R2027"/>
      <c r="S2027"/>
      <c r="T2027"/>
      <c r="U2027" s="1"/>
      <c r="V2027"/>
      <c r="W2027" s="1"/>
      <c r="X2027"/>
      <c r="Y2027"/>
      <c r="Z2027" s="1"/>
      <c r="AA2027" s="1"/>
      <c r="AB2027" s="1"/>
      <c r="AC2027" s="1"/>
      <c r="AD2027"/>
    </row>
    <row r="2028" spans="1:30" x14ac:dyDescent="0.25">
      <c r="A2028" s="1"/>
      <c r="B2028" s="1"/>
      <c r="C2028" s="1"/>
      <c r="D2028"/>
      <c r="E2028" s="1"/>
      <c r="F2028" s="1"/>
      <c r="G2028"/>
      <c r="H2028"/>
      <c r="I2028" s="1"/>
      <c r="J2028"/>
      <c r="K2028"/>
      <c r="L2028"/>
      <c r="M2028" s="2"/>
      <c r="N2028" s="3"/>
      <c r="O2028"/>
      <c r="P2028"/>
      <c r="Q2028"/>
      <c r="R2028"/>
      <c r="S2028"/>
      <c r="T2028"/>
      <c r="U2028" s="1"/>
      <c r="V2028"/>
      <c r="W2028" s="1"/>
      <c r="X2028"/>
      <c r="Y2028"/>
      <c r="Z2028" s="1"/>
      <c r="AA2028" s="1"/>
      <c r="AB2028" s="1"/>
      <c r="AC2028" s="1"/>
      <c r="AD2028"/>
    </row>
    <row r="2029" spans="1:30" x14ac:dyDescent="0.25">
      <c r="A2029" s="1"/>
      <c r="B2029" s="1"/>
      <c r="C2029" s="1"/>
      <c r="D2029"/>
      <c r="E2029" s="1"/>
      <c r="F2029" s="1"/>
      <c r="G2029"/>
      <c r="H2029"/>
      <c r="I2029" s="1"/>
      <c r="J2029"/>
      <c r="K2029"/>
      <c r="L2029"/>
      <c r="M2029" s="2"/>
      <c r="N2029" s="3"/>
      <c r="O2029"/>
      <c r="P2029"/>
      <c r="Q2029"/>
      <c r="R2029"/>
      <c r="S2029"/>
      <c r="T2029"/>
      <c r="U2029" s="1"/>
      <c r="V2029"/>
      <c r="W2029" s="1"/>
      <c r="X2029"/>
      <c r="Y2029"/>
      <c r="Z2029" s="1"/>
      <c r="AA2029" s="1"/>
      <c r="AB2029" s="1"/>
      <c r="AC2029" s="1"/>
      <c r="AD2029"/>
    </row>
    <row r="2030" spans="1:30" x14ac:dyDescent="0.25">
      <c r="A2030" s="1"/>
      <c r="B2030" s="1"/>
      <c r="C2030" s="1"/>
      <c r="D2030"/>
      <c r="E2030" s="1"/>
      <c r="F2030" s="1"/>
      <c r="G2030"/>
      <c r="H2030"/>
      <c r="I2030" s="1"/>
      <c r="J2030"/>
      <c r="K2030"/>
      <c r="L2030"/>
      <c r="M2030" s="2"/>
      <c r="N2030" s="3"/>
      <c r="O2030"/>
      <c r="P2030"/>
      <c r="Q2030"/>
      <c r="R2030"/>
      <c r="S2030"/>
      <c r="T2030"/>
      <c r="U2030" s="1"/>
      <c r="V2030"/>
      <c r="W2030" s="1"/>
      <c r="X2030"/>
      <c r="Y2030"/>
      <c r="Z2030" s="1"/>
      <c r="AA2030" s="1"/>
      <c r="AB2030" s="1"/>
      <c r="AC2030" s="1"/>
      <c r="AD2030"/>
    </row>
    <row r="2031" spans="1:30" x14ac:dyDescent="0.25">
      <c r="A2031" s="1"/>
      <c r="B2031" s="1"/>
      <c r="C2031" s="1"/>
      <c r="D2031"/>
      <c r="E2031" s="1"/>
      <c r="F2031" s="1"/>
      <c r="G2031"/>
      <c r="H2031"/>
      <c r="I2031" s="1"/>
      <c r="J2031"/>
      <c r="K2031"/>
      <c r="L2031"/>
      <c r="M2031" s="2"/>
      <c r="N2031" s="3"/>
      <c r="O2031"/>
      <c r="P2031"/>
      <c r="Q2031"/>
      <c r="R2031"/>
      <c r="S2031"/>
      <c r="T2031"/>
      <c r="U2031" s="1"/>
      <c r="V2031"/>
      <c r="W2031" s="1"/>
      <c r="X2031"/>
      <c r="Y2031"/>
      <c r="Z2031" s="1"/>
      <c r="AA2031" s="1"/>
      <c r="AB2031" s="1"/>
      <c r="AC2031" s="1"/>
      <c r="AD2031"/>
    </row>
    <row r="2032" spans="1:30" x14ac:dyDescent="0.25">
      <c r="A2032" s="1"/>
      <c r="B2032" s="1"/>
      <c r="C2032" s="1"/>
      <c r="D2032"/>
      <c r="E2032" s="1"/>
      <c r="F2032" s="1"/>
      <c r="G2032"/>
      <c r="H2032"/>
      <c r="I2032" s="1"/>
      <c r="J2032"/>
      <c r="K2032"/>
      <c r="L2032"/>
      <c r="M2032" s="2"/>
      <c r="N2032" s="3"/>
      <c r="O2032"/>
      <c r="P2032"/>
      <c r="Q2032"/>
      <c r="R2032"/>
      <c r="S2032"/>
      <c r="T2032"/>
      <c r="U2032" s="1"/>
      <c r="V2032"/>
      <c r="W2032" s="1"/>
      <c r="X2032"/>
      <c r="Y2032"/>
      <c r="Z2032" s="1"/>
      <c r="AA2032" s="1"/>
      <c r="AB2032" s="1"/>
      <c r="AC2032" s="1"/>
      <c r="AD2032"/>
    </row>
    <row r="2033" spans="1:30" x14ac:dyDescent="0.25">
      <c r="A2033" s="1"/>
      <c r="B2033" s="1"/>
      <c r="C2033" s="1"/>
      <c r="D2033"/>
      <c r="E2033" s="1"/>
      <c r="F2033" s="1"/>
      <c r="G2033"/>
      <c r="H2033"/>
      <c r="I2033" s="1"/>
      <c r="J2033"/>
      <c r="K2033"/>
      <c r="L2033"/>
      <c r="M2033" s="2"/>
      <c r="N2033" s="3"/>
      <c r="O2033"/>
      <c r="P2033"/>
      <c r="Q2033"/>
      <c r="R2033"/>
      <c r="S2033"/>
      <c r="T2033"/>
      <c r="U2033" s="1"/>
      <c r="V2033"/>
      <c r="W2033" s="1"/>
      <c r="X2033"/>
      <c r="Y2033"/>
      <c r="Z2033" s="1"/>
      <c r="AA2033" s="1"/>
      <c r="AB2033" s="1"/>
      <c r="AC2033" s="1"/>
      <c r="AD2033"/>
    </row>
    <row r="2034" spans="1:30" x14ac:dyDescent="0.25">
      <c r="A2034" s="1"/>
      <c r="B2034" s="1"/>
      <c r="C2034" s="1"/>
      <c r="D2034"/>
      <c r="E2034" s="1"/>
      <c r="F2034" s="1"/>
      <c r="G2034"/>
      <c r="H2034"/>
      <c r="I2034" s="1"/>
      <c r="J2034"/>
      <c r="K2034"/>
      <c r="L2034"/>
      <c r="M2034" s="2"/>
      <c r="N2034" s="3"/>
      <c r="O2034"/>
      <c r="P2034"/>
      <c r="Q2034"/>
      <c r="R2034"/>
      <c r="S2034"/>
      <c r="T2034"/>
      <c r="U2034" s="1"/>
      <c r="V2034"/>
      <c r="W2034" s="1"/>
      <c r="X2034"/>
      <c r="Y2034"/>
      <c r="Z2034" s="1"/>
      <c r="AA2034" s="1"/>
      <c r="AB2034" s="1"/>
      <c r="AC2034" s="1"/>
      <c r="AD2034"/>
    </row>
    <row r="2035" spans="1:30" x14ac:dyDescent="0.25">
      <c r="A2035" s="1"/>
      <c r="B2035" s="1"/>
      <c r="C2035" s="1"/>
      <c r="D2035"/>
      <c r="E2035" s="1"/>
      <c r="F2035" s="1"/>
      <c r="G2035"/>
      <c r="H2035"/>
      <c r="I2035" s="1"/>
      <c r="J2035"/>
      <c r="K2035"/>
      <c r="L2035"/>
      <c r="M2035" s="2"/>
      <c r="N2035" s="3"/>
      <c r="O2035"/>
      <c r="P2035"/>
      <c r="Q2035"/>
      <c r="R2035"/>
      <c r="S2035"/>
      <c r="T2035"/>
      <c r="U2035" s="1"/>
      <c r="V2035"/>
      <c r="W2035" s="1"/>
      <c r="X2035"/>
      <c r="Y2035"/>
      <c r="Z2035" s="1"/>
      <c r="AA2035" s="1"/>
      <c r="AB2035" s="1"/>
      <c r="AC2035" s="1"/>
      <c r="AD2035"/>
    </row>
    <row r="2036" spans="1:30" x14ac:dyDescent="0.25">
      <c r="A2036" s="1"/>
      <c r="B2036" s="1"/>
      <c r="C2036" s="1"/>
      <c r="D2036"/>
      <c r="E2036" s="1"/>
      <c r="F2036" s="1"/>
      <c r="G2036"/>
      <c r="H2036"/>
      <c r="I2036" s="1"/>
      <c r="J2036"/>
      <c r="K2036"/>
      <c r="L2036"/>
      <c r="M2036" s="2"/>
      <c r="N2036" s="3"/>
      <c r="O2036"/>
      <c r="P2036"/>
      <c r="Q2036"/>
      <c r="R2036"/>
      <c r="S2036"/>
      <c r="T2036"/>
      <c r="U2036" s="1"/>
      <c r="V2036"/>
      <c r="W2036" s="1"/>
      <c r="X2036"/>
      <c r="Y2036"/>
      <c r="Z2036" s="1"/>
      <c r="AA2036" s="1"/>
      <c r="AB2036" s="1"/>
      <c r="AC2036" s="1"/>
      <c r="AD2036"/>
    </row>
    <row r="2037" spans="1:30" x14ac:dyDescent="0.25">
      <c r="A2037" s="1"/>
      <c r="B2037" s="1"/>
      <c r="C2037" s="1"/>
      <c r="D2037"/>
      <c r="E2037" s="1"/>
      <c r="F2037" s="1"/>
      <c r="G2037"/>
      <c r="H2037"/>
      <c r="I2037" s="1"/>
      <c r="J2037"/>
      <c r="K2037"/>
      <c r="L2037"/>
      <c r="M2037" s="2"/>
      <c r="N2037" s="3"/>
      <c r="O2037"/>
      <c r="P2037"/>
      <c r="Q2037"/>
      <c r="R2037"/>
      <c r="S2037"/>
      <c r="T2037"/>
      <c r="U2037" s="1"/>
      <c r="V2037"/>
      <c r="W2037" s="1"/>
      <c r="X2037"/>
      <c r="Y2037"/>
      <c r="Z2037" s="1"/>
      <c r="AA2037" s="1"/>
      <c r="AB2037" s="1"/>
      <c r="AC2037" s="1"/>
      <c r="AD2037"/>
    </row>
    <row r="2038" spans="1:30" x14ac:dyDescent="0.25">
      <c r="A2038" s="1"/>
      <c r="B2038" s="1"/>
      <c r="C2038" s="1"/>
      <c r="D2038"/>
      <c r="E2038" s="1"/>
      <c r="F2038" s="1"/>
      <c r="G2038"/>
      <c r="H2038"/>
      <c r="I2038" s="1"/>
      <c r="J2038"/>
      <c r="K2038"/>
      <c r="L2038"/>
      <c r="M2038" s="2"/>
      <c r="N2038" s="3"/>
      <c r="O2038"/>
      <c r="P2038"/>
      <c r="Q2038"/>
      <c r="R2038"/>
      <c r="S2038"/>
      <c r="T2038"/>
      <c r="U2038" s="1"/>
      <c r="V2038"/>
      <c r="W2038" s="1"/>
      <c r="X2038"/>
      <c r="Y2038"/>
      <c r="Z2038" s="1"/>
      <c r="AA2038" s="1"/>
      <c r="AB2038" s="1"/>
      <c r="AC2038" s="1"/>
      <c r="AD2038"/>
    </row>
    <row r="2039" spans="1:30" x14ac:dyDescent="0.25">
      <c r="A2039" s="1"/>
      <c r="B2039" s="1"/>
      <c r="C2039" s="1"/>
      <c r="D2039"/>
      <c r="E2039" s="1"/>
      <c r="F2039" s="1"/>
      <c r="G2039"/>
      <c r="H2039"/>
      <c r="I2039" s="1"/>
      <c r="J2039"/>
      <c r="K2039"/>
      <c r="L2039"/>
      <c r="M2039" s="2"/>
      <c r="N2039" s="3"/>
      <c r="O2039"/>
      <c r="P2039"/>
      <c r="Q2039"/>
      <c r="R2039"/>
      <c r="S2039"/>
      <c r="T2039"/>
      <c r="U2039" s="1"/>
      <c r="V2039"/>
      <c r="W2039" s="1"/>
      <c r="X2039"/>
      <c r="Y2039"/>
      <c r="Z2039" s="1"/>
      <c r="AA2039" s="1"/>
      <c r="AB2039" s="1"/>
      <c r="AC2039" s="1"/>
      <c r="AD2039"/>
    </row>
    <row r="2040" spans="1:30" x14ac:dyDescent="0.25">
      <c r="A2040" s="1"/>
      <c r="B2040" s="1"/>
      <c r="C2040" s="1"/>
      <c r="D2040"/>
      <c r="E2040" s="1"/>
      <c r="F2040" s="1"/>
      <c r="G2040"/>
      <c r="H2040"/>
      <c r="I2040" s="1"/>
      <c r="J2040"/>
      <c r="K2040"/>
      <c r="L2040"/>
      <c r="M2040" s="2"/>
      <c r="N2040" s="3"/>
      <c r="O2040"/>
      <c r="P2040"/>
      <c r="Q2040"/>
      <c r="R2040"/>
      <c r="S2040"/>
      <c r="T2040"/>
      <c r="U2040" s="1"/>
      <c r="V2040"/>
      <c r="W2040" s="1"/>
      <c r="X2040"/>
      <c r="Y2040"/>
      <c r="Z2040" s="1"/>
      <c r="AA2040" s="1"/>
      <c r="AB2040" s="1"/>
      <c r="AC2040" s="1"/>
      <c r="AD2040"/>
    </row>
    <row r="2041" spans="1:30" x14ac:dyDescent="0.25">
      <c r="A2041" s="1"/>
      <c r="B2041" s="1"/>
      <c r="C2041" s="1"/>
      <c r="D2041"/>
      <c r="E2041" s="1"/>
      <c r="F2041" s="1"/>
      <c r="G2041"/>
      <c r="H2041"/>
      <c r="I2041" s="1"/>
      <c r="J2041"/>
      <c r="K2041"/>
      <c r="L2041"/>
      <c r="M2041" s="2"/>
      <c r="N2041" s="3"/>
      <c r="O2041"/>
      <c r="P2041"/>
      <c r="Q2041"/>
      <c r="R2041"/>
      <c r="S2041"/>
      <c r="T2041"/>
      <c r="U2041" s="1"/>
      <c r="V2041"/>
      <c r="W2041" s="1"/>
      <c r="X2041"/>
      <c r="Y2041"/>
      <c r="Z2041" s="1"/>
      <c r="AA2041" s="1"/>
      <c r="AB2041" s="1"/>
      <c r="AC2041" s="1"/>
      <c r="AD2041"/>
    </row>
    <row r="2042" spans="1:30" x14ac:dyDescent="0.25">
      <c r="A2042" s="1"/>
      <c r="B2042" s="1"/>
      <c r="C2042" s="1"/>
      <c r="D2042"/>
      <c r="E2042" s="1"/>
      <c r="F2042" s="1"/>
      <c r="G2042"/>
      <c r="H2042"/>
      <c r="I2042" s="1"/>
      <c r="J2042"/>
      <c r="K2042"/>
      <c r="L2042"/>
      <c r="M2042" s="2"/>
      <c r="N2042" s="3"/>
      <c r="O2042"/>
      <c r="P2042"/>
      <c r="Q2042"/>
      <c r="R2042"/>
      <c r="S2042"/>
      <c r="T2042"/>
      <c r="U2042" s="1"/>
      <c r="V2042"/>
      <c r="W2042" s="1"/>
      <c r="X2042"/>
      <c r="Y2042"/>
      <c r="Z2042" s="1"/>
      <c r="AA2042" s="1"/>
      <c r="AB2042" s="1"/>
      <c r="AC2042" s="1"/>
      <c r="AD2042"/>
    </row>
    <row r="2043" spans="1:30" x14ac:dyDescent="0.25">
      <c r="A2043" s="1"/>
      <c r="B2043" s="1"/>
      <c r="C2043" s="1"/>
      <c r="D2043"/>
      <c r="E2043" s="1"/>
      <c r="F2043" s="1"/>
      <c r="G2043"/>
      <c r="H2043"/>
      <c r="I2043" s="1"/>
      <c r="J2043"/>
      <c r="K2043"/>
      <c r="L2043"/>
      <c r="M2043" s="2"/>
      <c r="N2043" s="3"/>
      <c r="O2043"/>
      <c r="P2043"/>
      <c r="Q2043"/>
      <c r="R2043"/>
      <c r="S2043"/>
      <c r="T2043"/>
      <c r="U2043" s="1"/>
      <c r="V2043"/>
      <c r="W2043" s="1"/>
      <c r="X2043"/>
      <c r="Y2043"/>
      <c r="Z2043" s="1"/>
      <c r="AA2043" s="1"/>
      <c r="AB2043" s="1"/>
      <c r="AC2043" s="1"/>
      <c r="AD2043"/>
    </row>
    <row r="2044" spans="1:30" x14ac:dyDescent="0.25">
      <c r="A2044" s="1"/>
      <c r="B2044" s="1"/>
      <c r="C2044" s="1"/>
      <c r="D2044"/>
      <c r="E2044" s="1"/>
      <c r="F2044" s="1"/>
      <c r="G2044"/>
      <c r="H2044"/>
      <c r="I2044" s="1"/>
      <c r="J2044"/>
      <c r="K2044"/>
      <c r="L2044"/>
      <c r="M2044" s="2"/>
      <c r="N2044" s="3"/>
      <c r="O2044"/>
      <c r="P2044"/>
      <c r="Q2044"/>
      <c r="R2044"/>
      <c r="S2044"/>
      <c r="T2044"/>
      <c r="U2044" s="1"/>
      <c r="V2044"/>
      <c r="W2044" s="1"/>
      <c r="X2044"/>
      <c r="Y2044"/>
      <c r="Z2044" s="1"/>
      <c r="AA2044" s="1"/>
      <c r="AB2044" s="1"/>
      <c r="AC2044" s="1"/>
      <c r="AD2044"/>
    </row>
    <row r="2045" spans="1:30" x14ac:dyDescent="0.25">
      <c r="A2045" s="1"/>
      <c r="B2045" s="1"/>
      <c r="C2045" s="1"/>
      <c r="D2045"/>
      <c r="E2045" s="1"/>
      <c r="F2045" s="1"/>
      <c r="G2045"/>
      <c r="H2045"/>
      <c r="I2045" s="1"/>
      <c r="J2045"/>
      <c r="K2045"/>
      <c r="L2045"/>
      <c r="M2045" s="2"/>
      <c r="N2045" s="3"/>
      <c r="O2045"/>
      <c r="P2045"/>
      <c r="Q2045"/>
      <c r="R2045"/>
      <c r="S2045"/>
      <c r="T2045"/>
      <c r="U2045" s="1"/>
      <c r="V2045"/>
      <c r="W2045" s="1"/>
      <c r="X2045"/>
      <c r="Y2045"/>
      <c r="Z2045" s="1"/>
      <c r="AA2045" s="1"/>
      <c r="AB2045" s="1"/>
      <c r="AC2045" s="1"/>
      <c r="AD2045"/>
    </row>
    <row r="2046" spans="1:30" x14ac:dyDescent="0.25">
      <c r="A2046" s="1"/>
      <c r="B2046" s="1"/>
      <c r="C2046" s="1"/>
      <c r="D2046"/>
      <c r="E2046" s="1"/>
      <c r="F2046" s="1"/>
      <c r="G2046"/>
      <c r="H2046"/>
      <c r="I2046" s="1"/>
      <c r="J2046"/>
      <c r="K2046"/>
      <c r="L2046"/>
      <c r="M2046" s="2"/>
      <c r="N2046" s="3"/>
      <c r="O2046"/>
      <c r="P2046"/>
      <c r="Q2046"/>
      <c r="R2046"/>
      <c r="S2046"/>
      <c r="T2046"/>
      <c r="U2046" s="1"/>
      <c r="V2046"/>
      <c r="W2046" s="1"/>
      <c r="X2046"/>
      <c r="Y2046"/>
      <c r="Z2046" s="1"/>
      <c r="AA2046" s="1"/>
      <c r="AB2046" s="1"/>
      <c r="AC2046" s="1"/>
      <c r="AD2046"/>
    </row>
    <row r="2047" spans="1:30" x14ac:dyDescent="0.25">
      <c r="A2047" s="1"/>
      <c r="B2047" s="1"/>
      <c r="C2047" s="1"/>
      <c r="D2047"/>
      <c r="E2047" s="1"/>
      <c r="F2047" s="1"/>
      <c r="G2047"/>
      <c r="H2047"/>
      <c r="I2047" s="1"/>
      <c r="J2047"/>
      <c r="K2047"/>
      <c r="L2047"/>
      <c r="M2047" s="2"/>
      <c r="N2047" s="3"/>
      <c r="O2047"/>
      <c r="P2047"/>
      <c r="Q2047"/>
      <c r="R2047"/>
      <c r="S2047"/>
      <c r="T2047"/>
      <c r="U2047" s="1"/>
      <c r="V2047"/>
      <c r="W2047" s="1"/>
      <c r="X2047"/>
      <c r="Y2047"/>
      <c r="Z2047" s="1"/>
      <c r="AA2047" s="1"/>
      <c r="AB2047" s="1"/>
      <c r="AC2047" s="1"/>
      <c r="AD2047"/>
    </row>
    <row r="2048" spans="1:30" x14ac:dyDescent="0.25">
      <c r="A2048" s="1"/>
      <c r="B2048" s="1"/>
      <c r="C2048" s="1"/>
      <c r="D2048"/>
      <c r="E2048" s="1"/>
      <c r="F2048" s="1"/>
      <c r="G2048"/>
      <c r="H2048"/>
      <c r="I2048" s="1"/>
      <c r="J2048"/>
      <c r="K2048"/>
      <c r="L2048"/>
      <c r="M2048" s="2"/>
      <c r="N2048" s="3"/>
      <c r="O2048"/>
      <c r="P2048"/>
      <c r="Q2048"/>
      <c r="R2048"/>
      <c r="S2048"/>
      <c r="T2048"/>
      <c r="U2048" s="1"/>
      <c r="V2048"/>
      <c r="W2048" s="1"/>
      <c r="X2048"/>
      <c r="Y2048"/>
      <c r="Z2048" s="1"/>
      <c r="AA2048" s="1"/>
      <c r="AB2048" s="1"/>
      <c r="AC2048" s="1"/>
      <c r="AD2048"/>
    </row>
    <row r="2049" spans="1:30" x14ac:dyDescent="0.25">
      <c r="A2049" s="1"/>
      <c r="B2049" s="1"/>
      <c r="C2049" s="1"/>
      <c r="D2049"/>
      <c r="E2049" s="1"/>
      <c r="F2049" s="1"/>
      <c r="G2049"/>
      <c r="H2049"/>
      <c r="I2049" s="1"/>
      <c r="J2049"/>
      <c r="K2049"/>
      <c r="L2049"/>
      <c r="M2049" s="2"/>
      <c r="N2049" s="3"/>
      <c r="O2049"/>
      <c r="P2049"/>
      <c r="Q2049"/>
      <c r="R2049"/>
      <c r="S2049"/>
      <c r="T2049"/>
      <c r="U2049" s="1"/>
      <c r="V2049"/>
      <c r="W2049" s="1"/>
      <c r="X2049"/>
      <c r="Y2049"/>
      <c r="Z2049" s="1"/>
      <c r="AA2049" s="1"/>
      <c r="AB2049" s="1"/>
      <c r="AC2049" s="1"/>
      <c r="AD2049"/>
    </row>
    <row r="2050" spans="1:30" x14ac:dyDescent="0.25">
      <c r="A2050" s="1"/>
      <c r="B2050" s="1"/>
      <c r="C2050" s="1"/>
      <c r="D2050"/>
      <c r="E2050" s="1"/>
      <c r="F2050" s="1"/>
      <c r="G2050"/>
      <c r="H2050"/>
      <c r="I2050" s="1"/>
      <c r="J2050"/>
      <c r="K2050"/>
      <c r="L2050"/>
      <c r="M2050" s="2"/>
      <c r="N2050" s="3"/>
      <c r="O2050"/>
      <c r="P2050"/>
      <c r="Q2050"/>
      <c r="R2050"/>
      <c r="S2050"/>
      <c r="T2050"/>
      <c r="U2050" s="1"/>
      <c r="V2050"/>
      <c r="W2050" s="1"/>
      <c r="X2050"/>
      <c r="Y2050"/>
      <c r="Z2050" s="1"/>
      <c r="AA2050" s="1"/>
      <c r="AB2050" s="1"/>
      <c r="AC2050" s="1"/>
      <c r="AD2050"/>
    </row>
    <row r="2051" spans="1:30" x14ac:dyDescent="0.25">
      <c r="A2051" s="1"/>
      <c r="B2051" s="1"/>
      <c r="C2051" s="1"/>
      <c r="D2051"/>
      <c r="E2051" s="1"/>
      <c r="F2051" s="1"/>
      <c r="G2051"/>
      <c r="H2051"/>
      <c r="I2051" s="1"/>
      <c r="J2051"/>
      <c r="K2051"/>
      <c r="L2051"/>
      <c r="M2051" s="2"/>
      <c r="N2051" s="3"/>
      <c r="O2051"/>
      <c r="P2051"/>
      <c r="Q2051"/>
      <c r="R2051"/>
      <c r="S2051"/>
      <c r="T2051"/>
      <c r="U2051" s="1"/>
      <c r="V2051"/>
      <c r="W2051" s="1"/>
      <c r="X2051"/>
      <c r="Y2051"/>
      <c r="Z2051" s="1"/>
      <c r="AA2051" s="1"/>
      <c r="AB2051" s="1"/>
      <c r="AC2051" s="1"/>
      <c r="AD2051"/>
    </row>
    <row r="2052" spans="1:30" x14ac:dyDescent="0.25">
      <c r="A2052" s="1"/>
      <c r="B2052" s="1"/>
      <c r="C2052" s="1"/>
      <c r="D2052"/>
      <c r="E2052" s="1"/>
      <c r="F2052" s="1"/>
      <c r="G2052"/>
      <c r="H2052"/>
      <c r="I2052" s="1"/>
      <c r="J2052"/>
      <c r="K2052"/>
      <c r="L2052"/>
      <c r="M2052" s="2"/>
      <c r="N2052" s="3"/>
      <c r="O2052"/>
      <c r="P2052"/>
      <c r="Q2052"/>
      <c r="R2052"/>
      <c r="S2052"/>
      <c r="T2052"/>
      <c r="U2052" s="1"/>
      <c r="V2052"/>
      <c r="W2052" s="1"/>
      <c r="X2052"/>
      <c r="Y2052"/>
      <c r="Z2052" s="1"/>
      <c r="AA2052" s="1"/>
      <c r="AB2052" s="1"/>
      <c r="AC2052" s="1"/>
      <c r="AD2052"/>
    </row>
    <row r="2053" spans="1:30" x14ac:dyDescent="0.25">
      <c r="A2053" s="1"/>
      <c r="B2053" s="1"/>
      <c r="C2053" s="1"/>
      <c r="D2053"/>
      <c r="E2053" s="1"/>
      <c r="F2053" s="1"/>
      <c r="G2053"/>
      <c r="H2053"/>
      <c r="I2053" s="1"/>
      <c r="J2053"/>
      <c r="K2053"/>
      <c r="L2053"/>
      <c r="M2053" s="2"/>
      <c r="N2053" s="3"/>
      <c r="O2053"/>
      <c r="P2053"/>
      <c r="Q2053"/>
      <c r="R2053"/>
      <c r="S2053"/>
      <c r="T2053"/>
      <c r="U2053" s="1"/>
      <c r="V2053"/>
      <c r="W2053" s="1"/>
      <c r="X2053"/>
      <c r="Y2053"/>
      <c r="Z2053" s="1"/>
      <c r="AA2053" s="1"/>
      <c r="AB2053" s="1"/>
      <c r="AC2053" s="1"/>
      <c r="AD2053"/>
    </row>
    <row r="2054" spans="1:30" x14ac:dyDescent="0.25">
      <c r="A2054" s="1"/>
      <c r="B2054" s="1"/>
      <c r="C2054" s="1"/>
      <c r="D2054"/>
      <c r="E2054" s="1"/>
      <c r="F2054" s="1"/>
      <c r="G2054"/>
      <c r="H2054"/>
      <c r="I2054" s="1"/>
      <c r="J2054"/>
      <c r="K2054"/>
      <c r="L2054"/>
      <c r="M2054" s="2"/>
      <c r="N2054" s="3"/>
      <c r="O2054"/>
      <c r="P2054"/>
      <c r="Q2054"/>
      <c r="R2054"/>
      <c r="S2054"/>
      <c r="T2054"/>
      <c r="U2054" s="1"/>
      <c r="V2054"/>
      <c r="W2054" s="1"/>
      <c r="X2054"/>
      <c r="Y2054"/>
      <c r="Z2054" s="1"/>
      <c r="AA2054" s="1"/>
      <c r="AB2054" s="1"/>
      <c r="AC2054" s="1"/>
      <c r="AD2054"/>
    </row>
    <row r="2055" spans="1:30" x14ac:dyDescent="0.25">
      <c r="A2055" s="1"/>
      <c r="B2055" s="1"/>
      <c r="C2055" s="1"/>
      <c r="D2055"/>
      <c r="E2055" s="1"/>
      <c r="F2055" s="1"/>
      <c r="G2055"/>
      <c r="H2055"/>
      <c r="I2055" s="1"/>
      <c r="J2055"/>
      <c r="K2055"/>
      <c r="L2055"/>
      <c r="M2055" s="2"/>
      <c r="N2055" s="3"/>
      <c r="O2055"/>
      <c r="P2055"/>
      <c r="Q2055"/>
      <c r="R2055"/>
      <c r="S2055"/>
      <c r="T2055"/>
      <c r="U2055" s="1"/>
      <c r="V2055"/>
      <c r="W2055" s="1"/>
      <c r="X2055"/>
      <c r="Y2055"/>
      <c r="Z2055" s="1"/>
      <c r="AA2055" s="1"/>
      <c r="AB2055" s="1"/>
      <c r="AC2055" s="1"/>
      <c r="AD2055"/>
    </row>
    <row r="2056" spans="1:30" x14ac:dyDescent="0.25">
      <c r="A2056" s="1"/>
      <c r="B2056" s="1"/>
      <c r="C2056" s="1"/>
      <c r="D2056"/>
      <c r="E2056" s="1"/>
      <c r="F2056" s="1"/>
      <c r="G2056"/>
      <c r="H2056"/>
      <c r="I2056" s="1"/>
      <c r="J2056"/>
      <c r="K2056"/>
      <c r="L2056"/>
      <c r="M2056" s="2"/>
      <c r="N2056" s="3"/>
      <c r="O2056"/>
      <c r="P2056"/>
      <c r="Q2056"/>
      <c r="R2056"/>
      <c r="S2056"/>
      <c r="T2056"/>
      <c r="U2056" s="1"/>
      <c r="V2056"/>
      <c r="W2056" s="1"/>
      <c r="X2056"/>
      <c r="Y2056"/>
      <c r="Z2056" s="1"/>
      <c r="AA2056" s="1"/>
      <c r="AB2056" s="1"/>
      <c r="AC2056" s="1"/>
      <c r="AD2056"/>
    </row>
    <row r="2057" spans="1:30" x14ac:dyDescent="0.25">
      <c r="A2057" s="1"/>
      <c r="B2057" s="1"/>
      <c r="C2057" s="1"/>
      <c r="D2057"/>
      <c r="E2057" s="1"/>
      <c r="F2057" s="1"/>
      <c r="G2057"/>
      <c r="H2057"/>
      <c r="I2057" s="1"/>
      <c r="J2057"/>
      <c r="K2057"/>
      <c r="L2057"/>
      <c r="M2057" s="2"/>
      <c r="N2057" s="3"/>
      <c r="O2057"/>
      <c r="P2057"/>
      <c r="Q2057"/>
      <c r="R2057"/>
      <c r="S2057"/>
      <c r="T2057"/>
      <c r="U2057" s="1"/>
      <c r="V2057"/>
      <c r="W2057" s="1"/>
      <c r="X2057"/>
      <c r="Y2057"/>
      <c r="Z2057" s="1"/>
      <c r="AA2057" s="1"/>
      <c r="AB2057" s="1"/>
      <c r="AC2057" s="1"/>
      <c r="AD2057"/>
    </row>
    <row r="2058" spans="1:30" x14ac:dyDescent="0.25">
      <c r="A2058" s="1"/>
      <c r="B2058" s="1"/>
      <c r="C2058" s="1"/>
      <c r="D2058"/>
      <c r="E2058" s="1"/>
      <c r="F2058" s="1"/>
      <c r="G2058"/>
      <c r="H2058"/>
      <c r="I2058" s="1"/>
      <c r="J2058"/>
      <c r="K2058"/>
      <c r="L2058"/>
      <c r="M2058" s="2"/>
      <c r="N2058" s="3"/>
      <c r="O2058"/>
      <c r="P2058"/>
      <c r="Q2058"/>
      <c r="R2058"/>
      <c r="S2058"/>
      <c r="T2058"/>
      <c r="U2058" s="1"/>
      <c r="V2058"/>
      <c r="W2058" s="1"/>
      <c r="X2058"/>
      <c r="Y2058"/>
      <c r="Z2058" s="1"/>
      <c r="AA2058" s="1"/>
      <c r="AB2058" s="1"/>
      <c r="AC2058" s="1"/>
      <c r="AD2058"/>
    </row>
    <row r="2059" spans="1:30" x14ac:dyDescent="0.25">
      <c r="A2059" s="1"/>
      <c r="B2059" s="1"/>
      <c r="C2059" s="1"/>
      <c r="D2059"/>
      <c r="E2059" s="1"/>
      <c r="F2059" s="1"/>
      <c r="G2059"/>
      <c r="H2059"/>
      <c r="I2059" s="1"/>
      <c r="J2059"/>
      <c r="K2059"/>
      <c r="L2059"/>
      <c r="M2059" s="2"/>
      <c r="N2059" s="3"/>
      <c r="O2059"/>
      <c r="P2059"/>
      <c r="Q2059"/>
      <c r="R2059"/>
      <c r="S2059"/>
      <c r="T2059"/>
      <c r="U2059" s="1"/>
      <c r="V2059"/>
      <c r="W2059" s="1"/>
      <c r="X2059"/>
      <c r="Y2059"/>
      <c r="Z2059" s="1"/>
      <c r="AA2059" s="1"/>
      <c r="AB2059" s="1"/>
      <c r="AC2059" s="1"/>
      <c r="AD2059"/>
    </row>
    <row r="2060" spans="1:30" x14ac:dyDescent="0.25">
      <c r="A2060" s="1"/>
      <c r="B2060" s="1"/>
      <c r="C2060" s="1"/>
      <c r="D2060"/>
      <c r="E2060" s="1"/>
      <c r="F2060" s="1"/>
      <c r="G2060"/>
      <c r="H2060"/>
      <c r="I2060" s="1"/>
      <c r="J2060"/>
      <c r="K2060"/>
      <c r="L2060"/>
      <c r="M2060" s="2"/>
      <c r="N2060" s="3"/>
      <c r="O2060"/>
      <c r="P2060"/>
      <c r="Q2060"/>
      <c r="R2060"/>
      <c r="S2060"/>
      <c r="T2060"/>
      <c r="U2060" s="1"/>
      <c r="V2060"/>
      <c r="W2060" s="1"/>
      <c r="X2060"/>
      <c r="Y2060"/>
      <c r="Z2060" s="1"/>
      <c r="AA2060" s="1"/>
      <c r="AB2060" s="1"/>
      <c r="AC2060" s="1"/>
      <c r="AD2060"/>
    </row>
    <row r="2061" spans="1:30" x14ac:dyDescent="0.25">
      <c r="A2061" s="1"/>
      <c r="B2061" s="1"/>
      <c r="C2061" s="1"/>
      <c r="D2061"/>
      <c r="E2061" s="1"/>
      <c r="F2061" s="1"/>
      <c r="G2061"/>
      <c r="H2061"/>
      <c r="I2061" s="1"/>
      <c r="J2061"/>
      <c r="K2061"/>
      <c r="L2061"/>
      <c r="M2061" s="2"/>
      <c r="N2061" s="3"/>
      <c r="O2061"/>
      <c r="P2061"/>
      <c r="Q2061"/>
      <c r="R2061"/>
      <c r="S2061"/>
      <c r="T2061"/>
      <c r="U2061" s="1"/>
      <c r="V2061"/>
      <c r="W2061" s="1"/>
      <c r="X2061"/>
      <c r="Y2061"/>
      <c r="Z2061" s="1"/>
      <c r="AA2061" s="1"/>
      <c r="AB2061" s="1"/>
      <c r="AC2061" s="1"/>
      <c r="AD2061"/>
    </row>
    <row r="2062" spans="1:30" x14ac:dyDescent="0.25">
      <c r="A2062" s="1"/>
      <c r="B2062" s="1"/>
      <c r="C2062" s="1"/>
      <c r="D2062"/>
      <c r="E2062" s="1"/>
      <c r="F2062" s="1"/>
      <c r="G2062"/>
      <c r="H2062"/>
      <c r="I2062" s="1"/>
      <c r="J2062"/>
      <c r="K2062"/>
      <c r="L2062"/>
      <c r="M2062" s="2"/>
      <c r="N2062" s="3"/>
      <c r="O2062"/>
      <c r="P2062"/>
      <c r="Q2062"/>
      <c r="R2062"/>
      <c r="S2062"/>
      <c r="T2062"/>
      <c r="U2062" s="1"/>
      <c r="V2062"/>
      <c r="W2062" s="1"/>
      <c r="X2062"/>
      <c r="Y2062"/>
      <c r="Z2062" s="1"/>
      <c r="AA2062" s="1"/>
      <c r="AB2062" s="1"/>
      <c r="AC2062" s="1"/>
      <c r="AD2062"/>
    </row>
    <row r="2063" spans="1:30" x14ac:dyDescent="0.25">
      <c r="A2063" s="1"/>
      <c r="B2063" s="1"/>
      <c r="C2063" s="1"/>
      <c r="D2063"/>
      <c r="E2063" s="1"/>
      <c r="F2063" s="1"/>
      <c r="G2063"/>
      <c r="H2063"/>
      <c r="I2063" s="1"/>
      <c r="J2063"/>
      <c r="K2063"/>
      <c r="L2063"/>
      <c r="M2063" s="2"/>
      <c r="N2063" s="3"/>
      <c r="O2063"/>
      <c r="P2063"/>
      <c r="Q2063"/>
      <c r="R2063"/>
      <c r="S2063"/>
      <c r="T2063"/>
      <c r="U2063" s="1"/>
      <c r="V2063"/>
      <c r="W2063" s="1"/>
      <c r="X2063"/>
      <c r="Y2063"/>
      <c r="Z2063" s="1"/>
      <c r="AA2063" s="1"/>
      <c r="AB2063" s="1"/>
      <c r="AC2063" s="1"/>
      <c r="AD2063"/>
    </row>
    <row r="2064" spans="1:30" x14ac:dyDescent="0.25">
      <c r="A2064" s="1"/>
      <c r="B2064" s="1"/>
      <c r="C2064" s="1"/>
      <c r="D2064"/>
      <c r="E2064" s="1"/>
      <c r="F2064" s="1"/>
      <c r="G2064"/>
      <c r="H2064"/>
      <c r="I2064" s="1"/>
      <c r="J2064"/>
      <c r="K2064"/>
      <c r="L2064"/>
      <c r="M2064" s="2"/>
      <c r="N2064" s="3"/>
      <c r="O2064"/>
      <c r="P2064"/>
      <c r="Q2064"/>
      <c r="R2064"/>
      <c r="S2064"/>
      <c r="T2064"/>
      <c r="U2064" s="1"/>
      <c r="V2064"/>
      <c r="W2064" s="1"/>
      <c r="X2064"/>
      <c r="Y2064"/>
      <c r="Z2064" s="1"/>
      <c r="AA2064" s="1"/>
      <c r="AB2064" s="1"/>
      <c r="AC2064" s="1"/>
      <c r="AD2064"/>
    </row>
    <row r="2065" spans="1:30" x14ac:dyDescent="0.25">
      <c r="A2065" s="1"/>
      <c r="B2065" s="1"/>
      <c r="C2065" s="1"/>
      <c r="D2065"/>
      <c r="E2065" s="1"/>
      <c r="F2065" s="1"/>
      <c r="G2065"/>
      <c r="H2065"/>
      <c r="I2065" s="1"/>
      <c r="J2065"/>
      <c r="K2065"/>
      <c r="L2065"/>
      <c r="M2065" s="2"/>
      <c r="N2065" s="3"/>
      <c r="O2065"/>
      <c r="P2065"/>
      <c r="Q2065"/>
      <c r="R2065"/>
      <c r="S2065"/>
      <c r="T2065"/>
      <c r="U2065" s="1"/>
      <c r="V2065"/>
      <c r="W2065" s="1"/>
      <c r="X2065"/>
      <c r="Y2065"/>
      <c r="Z2065" s="1"/>
      <c r="AA2065" s="1"/>
      <c r="AB2065" s="1"/>
      <c r="AC2065" s="1"/>
      <c r="AD2065"/>
    </row>
    <row r="2066" spans="1:30" x14ac:dyDescent="0.25">
      <c r="A2066" s="1"/>
      <c r="B2066" s="1"/>
      <c r="C2066" s="1"/>
      <c r="D2066"/>
      <c r="E2066" s="1"/>
      <c r="F2066" s="1"/>
      <c r="G2066"/>
      <c r="H2066"/>
      <c r="I2066" s="1"/>
      <c r="J2066"/>
      <c r="K2066"/>
      <c r="L2066"/>
      <c r="M2066" s="2"/>
      <c r="N2066" s="3"/>
      <c r="O2066"/>
      <c r="P2066"/>
      <c r="Q2066"/>
      <c r="R2066"/>
      <c r="S2066"/>
      <c r="T2066"/>
      <c r="U2066" s="1"/>
      <c r="V2066"/>
      <c r="W2066" s="1"/>
      <c r="X2066"/>
      <c r="Y2066"/>
      <c r="Z2066" s="1"/>
      <c r="AA2066" s="1"/>
      <c r="AB2066" s="1"/>
      <c r="AC2066" s="1"/>
      <c r="AD2066"/>
    </row>
    <row r="2067" spans="1:30" x14ac:dyDescent="0.25">
      <c r="A2067" s="1"/>
      <c r="B2067" s="1"/>
      <c r="C2067" s="1"/>
      <c r="D2067"/>
      <c r="E2067" s="1"/>
      <c r="F2067" s="1"/>
      <c r="G2067"/>
      <c r="H2067"/>
      <c r="I2067" s="1"/>
      <c r="J2067"/>
      <c r="K2067"/>
      <c r="L2067"/>
      <c r="M2067" s="2"/>
      <c r="N2067" s="3"/>
      <c r="O2067"/>
      <c r="P2067"/>
      <c r="Q2067"/>
      <c r="R2067"/>
      <c r="S2067"/>
      <c r="T2067"/>
      <c r="U2067" s="1"/>
      <c r="V2067"/>
      <c r="W2067" s="1"/>
      <c r="X2067"/>
      <c r="Y2067"/>
      <c r="Z2067" s="1"/>
      <c r="AA2067" s="1"/>
      <c r="AB2067" s="1"/>
      <c r="AC2067" s="1"/>
      <c r="AD2067"/>
    </row>
    <row r="2068" spans="1:30" x14ac:dyDescent="0.25">
      <c r="A2068" s="1"/>
      <c r="B2068" s="1"/>
      <c r="C2068" s="1"/>
      <c r="D2068"/>
      <c r="E2068" s="1"/>
      <c r="F2068" s="1"/>
      <c r="G2068"/>
      <c r="H2068"/>
      <c r="I2068" s="1"/>
      <c r="J2068"/>
      <c r="K2068"/>
      <c r="L2068"/>
      <c r="M2068" s="2"/>
      <c r="N2068" s="3"/>
      <c r="O2068"/>
      <c r="P2068"/>
      <c r="Q2068"/>
      <c r="R2068"/>
      <c r="S2068"/>
      <c r="T2068"/>
      <c r="U2068" s="1"/>
      <c r="V2068"/>
      <c r="W2068" s="1"/>
      <c r="X2068"/>
      <c r="Y2068"/>
      <c r="Z2068" s="1"/>
      <c r="AA2068" s="1"/>
      <c r="AB2068" s="1"/>
      <c r="AC2068" s="1"/>
      <c r="AD2068"/>
    </row>
    <row r="2069" spans="1:30" x14ac:dyDescent="0.25">
      <c r="A2069" s="1"/>
      <c r="B2069" s="1"/>
      <c r="C2069" s="1"/>
      <c r="D2069"/>
      <c r="E2069" s="1"/>
      <c r="F2069" s="1"/>
      <c r="G2069"/>
      <c r="H2069"/>
      <c r="I2069" s="1"/>
      <c r="J2069"/>
      <c r="K2069"/>
      <c r="L2069"/>
      <c r="M2069" s="2"/>
      <c r="N2069" s="3"/>
      <c r="O2069"/>
      <c r="P2069"/>
      <c r="Q2069"/>
      <c r="R2069"/>
      <c r="S2069"/>
      <c r="T2069"/>
      <c r="U2069" s="1"/>
      <c r="V2069"/>
      <c r="W2069" s="1"/>
      <c r="X2069"/>
      <c r="Y2069"/>
      <c r="Z2069" s="1"/>
      <c r="AA2069" s="1"/>
      <c r="AB2069" s="1"/>
      <c r="AC2069" s="1"/>
      <c r="AD2069"/>
    </row>
    <row r="2070" spans="1:30" x14ac:dyDescent="0.25">
      <c r="A2070" s="1"/>
      <c r="B2070" s="1"/>
      <c r="C2070" s="1"/>
      <c r="D2070"/>
      <c r="E2070" s="1"/>
      <c r="F2070" s="1"/>
      <c r="G2070"/>
      <c r="H2070"/>
      <c r="I2070" s="1"/>
      <c r="J2070"/>
      <c r="K2070"/>
      <c r="L2070"/>
      <c r="M2070" s="2"/>
      <c r="N2070" s="3"/>
      <c r="O2070"/>
      <c r="P2070"/>
      <c r="Q2070"/>
      <c r="R2070"/>
      <c r="S2070"/>
      <c r="T2070"/>
      <c r="U2070" s="1"/>
      <c r="V2070"/>
      <c r="W2070" s="1"/>
      <c r="X2070"/>
      <c r="Y2070"/>
      <c r="Z2070" s="1"/>
      <c r="AA2070" s="1"/>
      <c r="AB2070" s="1"/>
      <c r="AC2070" s="1"/>
      <c r="AD2070"/>
    </row>
    <row r="2071" spans="1:30" x14ac:dyDescent="0.25">
      <c r="A2071" s="1"/>
      <c r="B2071" s="1"/>
      <c r="C2071" s="1"/>
      <c r="D2071"/>
      <c r="E2071" s="1"/>
      <c r="F2071" s="1"/>
      <c r="G2071"/>
      <c r="H2071"/>
      <c r="I2071" s="1"/>
      <c r="J2071"/>
      <c r="K2071"/>
      <c r="L2071"/>
      <c r="M2071" s="2"/>
      <c r="N2071" s="3"/>
      <c r="O2071"/>
      <c r="P2071"/>
      <c r="Q2071"/>
      <c r="R2071"/>
      <c r="S2071"/>
      <c r="T2071"/>
      <c r="U2071" s="1"/>
      <c r="V2071"/>
      <c r="W2071" s="1"/>
      <c r="X2071"/>
      <c r="Y2071"/>
      <c r="Z2071" s="1"/>
      <c r="AA2071" s="1"/>
      <c r="AB2071" s="1"/>
      <c r="AC2071" s="1"/>
      <c r="AD2071"/>
    </row>
    <row r="2072" spans="1:30" x14ac:dyDescent="0.25">
      <c r="A2072" s="1"/>
      <c r="B2072" s="1"/>
      <c r="C2072" s="1"/>
      <c r="D2072"/>
      <c r="E2072" s="1"/>
      <c r="F2072" s="1"/>
      <c r="G2072"/>
      <c r="H2072"/>
      <c r="I2072" s="1"/>
      <c r="J2072"/>
      <c r="K2072"/>
      <c r="L2072"/>
      <c r="M2072" s="2"/>
      <c r="N2072" s="3"/>
      <c r="O2072"/>
      <c r="P2072"/>
      <c r="Q2072"/>
      <c r="R2072"/>
      <c r="S2072"/>
      <c r="T2072"/>
      <c r="U2072" s="1"/>
      <c r="V2072"/>
      <c r="W2072" s="1"/>
      <c r="X2072"/>
      <c r="Y2072"/>
      <c r="Z2072" s="1"/>
      <c r="AA2072" s="1"/>
      <c r="AB2072" s="1"/>
      <c r="AC2072" s="1"/>
      <c r="AD2072"/>
    </row>
    <row r="2073" spans="1:30" x14ac:dyDescent="0.25">
      <c r="A2073" s="1"/>
      <c r="B2073" s="1"/>
      <c r="C2073" s="1"/>
      <c r="D2073"/>
      <c r="E2073" s="1"/>
      <c r="F2073" s="1"/>
      <c r="G2073"/>
      <c r="H2073"/>
      <c r="I2073" s="1"/>
      <c r="J2073"/>
      <c r="K2073"/>
      <c r="L2073"/>
      <c r="M2073" s="2"/>
      <c r="N2073" s="3"/>
      <c r="O2073"/>
      <c r="P2073"/>
      <c r="Q2073"/>
      <c r="R2073"/>
      <c r="S2073"/>
      <c r="T2073"/>
      <c r="U2073" s="1"/>
      <c r="V2073"/>
      <c r="W2073" s="1"/>
      <c r="X2073"/>
      <c r="Y2073"/>
      <c r="Z2073" s="1"/>
      <c r="AA2073" s="1"/>
      <c r="AB2073" s="1"/>
      <c r="AC2073" s="1"/>
      <c r="AD2073"/>
    </row>
    <row r="2074" spans="1:30" x14ac:dyDescent="0.25">
      <c r="A2074" s="1"/>
      <c r="B2074" s="1"/>
      <c r="C2074" s="1"/>
      <c r="D2074"/>
      <c r="E2074" s="1"/>
      <c r="F2074" s="1"/>
      <c r="G2074"/>
      <c r="H2074"/>
      <c r="I2074" s="1"/>
      <c r="J2074"/>
      <c r="K2074"/>
      <c r="L2074"/>
      <c r="M2074" s="2"/>
      <c r="N2074" s="3"/>
      <c r="O2074"/>
      <c r="P2074"/>
      <c r="Q2074"/>
      <c r="R2074"/>
      <c r="S2074"/>
      <c r="T2074"/>
      <c r="U2074" s="1"/>
      <c r="V2074"/>
      <c r="W2074" s="1"/>
      <c r="X2074"/>
      <c r="Y2074"/>
      <c r="Z2074" s="1"/>
      <c r="AA2074" s="1"/>
      <c r="AB2074" s="1"/>
      <c r="AC2074" s="1"/>
      <c r="AD2074"/>
    </row>
    <row r="2075" spans="1:30" x14ac:dyDescent="0.25">
      <c r="A2075" s="1"/>
      <c r="B2075" s="1"/>
      <c r="C2075" s="1"/>
      <c r="D2075"/>
      <c r="E2075" s="1"/>
      <c r="F2075" s="1"/>
      <c r="G2075"/>
      <c r="H2075"/>
      <c r="I2075" s="1"/>
      <c r="J2075"/>
      <c r="K2075"/>
      <c r="L2075"/>
      <c r="M2075" s="2"/>
      <c r="N2075" s="3"/>
      <c r="O2075"/>
      <c r="P2075"/>
      <c r="Q2075"/>
      <c r="R2075"/>
      <c r="S2075"/>
      <c r="T2075"/>
      <c r="U2075" s="1"/>
      <c r="V2075"/>
      <c r="W2075" s="1"/>
      <c r="X2075"/>
      <c r="Y2075"/>
      <c r="Z2075" s="1"/>
      <c r="AA2075" s="1"/>
      <c r="AB2075" s="1"/>
      <c r="AC2075" s="1"/>
      <c r="AD2075"/>
    </row>
    <row r="2076" spans="1:30" x14ac:dyDescent="0.25">
      <c r="A2076" s="1"/>
      <c r="B2076" s="1"/>
      <c r="C2076" s="1"/>
      <c r="D2076"/>
      <c r="E2076" s="1"/>
      <c r="F2076" s="1"/>
      <c r="G2076"/>
      <c r="H2076"/>
      <c r="I2076" s="1"/>
      <c r="J2076"/>
      <c r="K2076"/>
      <c r="L2076"/>
      <c r="M2076" s="2"/>
      <c r="N2076" s="3"/>
      <c r="O2076"/>
      <c r="P2076"/>
      <c r="Q2076"/>
      <c r="R2076"/>
      <c r="S2076"/>
      <c r="T2076"/>
      <c r="U2076" s="1"/>
      <c r="V2076"/>
      <c r="W2076" s="1"/>
      <c r="X2076"/>
      <c r="Y2076"/>
      <c r="Z2076" s="1"/>
      <c r="AA2076" s="1"/>
      <c r="AB2076" s="1"/>
      <c r="AC2076" s="1"/>
      <c r="AD2076"/>
    </row>
    <row r="2077" spans="1:30" x14ac:dyDescent="0.25">
      <c r="A2077" s="1"/>
      <c r="B2077" s="1"/>
      <c r="C2077" s="1"/>
      <c r="D2077"/>
      <c r="E2077" s="1"/>
      <c r="F2077" s="1"/>
      <c r="G2077"/>
      <c r="H2077"/>
      <c r="I2077" s="1"/>
      <c r="J2077"/>
      <c r="K2077"/>
      <c r="L2077"/>
      <c r="M2077" s="2"/>
      <c r="N2077" s="3"/>
      <c r="O2077"/>
      <c r="P2077"/>
      <c r="Q2077"/>
      <c r="R2077"/>
      <c r="S2077"/>
      <c r="T2077"/>
      <c r="U2077" s="1"/>
      <c r="V2077"/>
      <c r="W2077" s="1"/>
      <c r="X2077"/>
      <c r="Y2077"/>
      <c r="Z2077" s="1"/>
      <c r="AA2077" s="1"/>
      <c r="AB2077" s="1"/>
      <c r="AC2077" s="1"/>
      <c r="AD2077"/>
    </row>
    <row r="2078" spans="1:30" x14ac:dyDescent="0.25">
      <c r="A2078" s="1"/>
      <c r="B2078" s="1"/>
      <c r="C2078" s="1"/>
      <c r="D2078"/>
      <c r="E2078" s="1"/>
      <c r="F2078" s="1"/>
      <c r="G2078"/>
      <c r="H2078"/>
      <c r="I2078" s="1"/>
      <c r="J2078"/>
      <c r="K2078"/>
      <c r="L2078"/>
      <c r="M2078" s="2"/>
      <c r="N2078" s="3"/>
      <c r="O2078"/>
      <c r="P2078"/>
      <c r="Q2078"/>
      <c r="R2078"/>
      <c r="S2078"/>
      <c r="T2078"/>
      <c r="U2078" s="1"/>
      <c r="V2078"/>
      <c r="W2078" s="1"/>
      <c r="X2078"/>
      <c r="Y2078"/>
      <c r="Z2078" s="1"/>
      <c r="AA2078" s="1"/>
      <c r="AB2078" s="1"/>
      <c r="AC2078" s="1"/>
      <c r="AD2078"/>
    </row>
    <row r="2079" spans="1:30" x14ac:dyDescent="0.25">
      <c r="A2079" s="1"/>
      <c r="B2079" s="1"/>
      <c r="C2079" s="1"/>
      <c r="D2079"/>
      <c r="E2079" s="1"/>
      <c r="F2079" s="1"/>
      <c r="G2079"/>
      <c r="H2079"/>
      <c r="I2079" s="1"/>
      <c r="J2079"/>
      <c r="K2079"/>
      <c r="L2079"/>
      <c r="M2079" s="2"/>
      <c r="N2079" s="3"/>
      <c r="O2079"/>
      <c r="P2079"/>
      <c r="Q2079"/>
      <c r="R2079"/>
      <c r="S2079"/>
      <c r="T2079"/>
      <c r="U2079" s="1"/>
      <c r="V2079"/>
      <c r="W2079" s="1"/>
      <c r="X2079"/>
      <c r="Y2079"/>
      <c r="Z2079" s="1"/>
      <c r="AA2079" s="1"/>
      <c r="AB2079" s="1"/>
      <c r="AC2079" s="1"/>
      <c r="AD2079"/>
    </row>
    <row r="2080" spans="1:30" x14ac:dyDescent="0.25">
      <c r="A2080" s="1"/>
      <c r="B2080" s="1"/>
      <c r="C2080" s="1"/>
      <c r="D2080"/>
      <c r="E2080" s="1"/>
      <c r="F2080" s="1"/>
      <c r="G2080"/>
      <c r="H2080"/>
      <c r="I2080" s="1"/>
      <c r="J2080"/>
      <c r="K2080"/>
      <c r="L2080"/>
      <c r="M2080" s="2"/>
      <c r="N2080" s="3"/>
      <c r="O2080"/>
      <c r="P2080"/>
      <c r="Q2080"/>
      <c r="R2080"/>
      <c r="S2080"/>
      <c r="T2080"/>
      <c r="U2080" s="1"/>
      <c r="V2080"/>
      <c r="W2080" s="1"/>
      <c r="X2080"/>
      <c r="Y2080"/>
      <c r="Z2080" s="1"/>
      <c r="AA2080" s="1"/>
      <c r="AB2080" s="1"/>
      <c r="AC2080" s="1"/>
      <c r="AD2080"/>
    </row>
    <row r="2081" spans="1:30" x14ac:dyDescent="0.25">
      <c r="A2081" s="1"/>
      <c r="B2081" s="1"/>
      <c r="C2081" s="1"/>
      <c r="D2081"/>
      <c r="E2081" s="1"/>
      <c r="F2081" s="1"/>
      <c r="G2081"/>
      <c r="H2081"/>
      <c r="I2081" s="1"/>
      <c r="J2081"/>
      <c r="K2081"/>
      <c r="L2081"/>
      <c r="M2081" s="2"/>
      <c r="N2081" s="3"/>
      <c r="O2081"/>
      <c r="P2081"/>
      <c r="Q2081"/>
      <c r="R2081"/>
      <c r="S2081"/>
      <c r="T2081"/>
      <c r="U2081" s="1"/>
      <c r="V2081"/>
      <c r="W2081" s="1"/>
      <c r="X2081"/>
      <c r="Y2081"/>
      <c r="Z2081" s="1"/>
      <c r="AA2081" s="1"/>
      <c r="AB2081" s="1"/>
      <c r="AC2081" s="1"/>
      <c r="AD2081"/>
    </row>
    <row r="2082" spans="1:30" x14ac:dyDescent="0.25">
      <c r="A2082" s="1"/>
      <c r="B2082" s="1"/>
      <c r="C2082" s="1"/>
      <c r="D2082"/>
      <c r="E2082" s="1"/>
      <c r="F2082" s="1"/>
      <c r="G2082"/>
      <c r="H2082"/>
      <c r="I2082" s="1"/>
      <c r="J2082"/>
      <c r="K2082"/>
      <c r="L2082"/>
      <c r="M2082" s="2"/>
      <c r="N2082" s="3"/>
      <c r="O2082"/>
      <c r="P2082"/>
      <c r="Q2082"/>
      <c r="R2082"/>
      <c r="S2082"/>
      <c r="T2082"/>
      <c r="U2082" s="1"/>
      <c r="V2082"/>
      <c r="W2082" s="1"/>
      <c r="X2082"/>
      <c r="Y2082"/>
      <c r="Z2082" s="1"/>
      <c r="AA2082" s="1"/>
      <c r="AB2082" s="1"/>
      <c r="AC2082" s="1"/>
      <c r="AD2082"/>
    </row>
    <row r="2083" spans="1:30" x14ac:dyDescent="0.25">
      <c r="A2083" s="1"/>
      <c r="B2083" s="1"/>
      <c r="C2083" s="1"/>
      <c r="D2083"/>
      <c r="E2083" s="1"/>
      <c r="F2083" s="1"/>
      <c r="G2083"/>
      <c r="H2083"/>
      <c r="I2083" s="1"/>
      <c r="J2083"/>
      <c r="K2083"/>
      <c r="L2083"/>
      <c r="M2083" s="2"/>
      <c r="N2083" s="3"/>
      <c r="O2083"/>
      <c r="P2083"/>
      <c r="Q2083"/>
      <c r="R2083"/>
      <c r="S2083"/>
      <c r="T2083"/>
      <c r="U2083" s="1"/>
      <c r="V2083"/>
      <c r="W2083" s="1"/>
      <c r="X2083"/>
      <c r="Y2083"/>
      <c r="Z2083" s="1"/>
      <c r="AA2083" s="1"/>
      <c r="AB2083" s="1"/>
      <c r="AC2083" s="1"/>
      <c r="AD2083"/>
    </row>
    <row r="2084" spans="1:30" x14ac:dyDescent="0.25">
      <c r="A2084" s="1"/>
      <c r="B2084" s="1"/>
      <c r="C2084" s="1"/>
      <c r="D2084"/>
      <c r="E2084" s="1"/>
      <c r="F2084" s="1"/>
      <c r="G2084"/>
      <c r="H2084"/>
      <c r="I2084" s="1"/>
      <c r="J2084"/>
      <c r="K2084"/>
      <c r="L2084"/>
      <c r="M2084" s="2"/>
      <c r="N2084" s="3"/>
      <c r="O2084"/>
      <c r="P2084"/>
      <c r="Q2084"/>
      <c r="R2084"/>
      <c r="S2084"/>
      <c r="T2084"/>
      <c r="U2084" s="1"/>
      <c r="V2084"/>
      <c r="W2084" s="1"/>
      <c r="X2084"/>
      <c r="Y2084"/>
      <c r="Z2084" s="1"/>
      <c r="AA2084" s="1"/>
      <c r="AB2084" s="1"/>
      <c r="AC2084" s="1"/>
      <c r="AD2084"/>
    </row>
    <row r="2085" spans="1:30" x14ac:dyDescent="0.25">
      <c r="A2085" s="1"/>
      <c r="B2085" s="1"/>
      <c r="C2085" s="1"/>
      <c r="D2085"/>
      <c r="E2085" s="1"/>
      <c r="F2085" s="1"/>
      <c r="G2085"/>
      <c r="H2085"/>
      <c r="I2085" s="1"/>
      <c r="J2085"/>
      <c r="K2085"/>
      <c r="L2085"/>
      <c r="M2085" s="2"/>
      <c r="N2085" s="3"/>
      <c r="O2085"/>
      <c r="P2085"/>
      <c r="Q2085"/>
      <c r="R2085"/>
      <c r="S2085"/>
      <c r="T2085"/>
      <c r="U2085" s="1"/>
      <c r="V2085"/>
      <c r="W2085" s="1"/>
      <c r="X2085"/>
      <c r="Y2085"/>
      <c r="Z2085" s="1"/>
      <c r="AA2085" s="1"/>
      <c r="AB2085" s="1"/>
      <c r="AC2085" s="1"/>
      <c r="AD2085"/>
    </row>
    <row r="2086" spans="1:30" x14ac:dyDescent="0.25">
      <c r="A2086" s="1"/>
      <c r="B2086" s="1"/>
      <c r="C2086" s="1"/>
      <c r="D2086"/>
      <c r="E2086" s="1"/>
      <c r="F2086" s="1"/>
      <c r="G2086"/>
      <c r="H2086"/>
      <c r="I2086" s="1"/>
      <c r="J2086"/>
      <c r="K2086"/>
      <c r="L2086"/>
      <c r="M2086" s="2"/>
      <c r="N2086" s="3"/>
      <c r="O2086"/>
      <c r="P2086"/>
      <c r="Q2086"/>
      <c r="R2086"/>
      <c r="S2086"/>
      <c r="T2086"/>
      <c r="U2086" s="1"/>
      <c r="V2086"/>
      <c r="W2086" s="1"/>
      <c r="X2086"/>
      <c r="Y2086"/>
      <c r="Z2086" s="1"/>
      <c r="AA2086" s="1"/>
      <c r="AB2086" s="1"/>
      <c r="AC2086" s="1"/>
      <c r="AD2086"/>
    </row>
    <row r="2087" spans="1:30" x14ac:dyDescent="0.25">
      <c r="A2087" s="1"/>
      <c r="B2087" s="1"/>
      <c r="C2087" s="1"/>
      <c r="D2087"/>
      <c r="E2087" s="1"/>
      <c r="F2087" s="1"/>
      <c r="G2087"/>
      <c r="H2087"/>
      <c r="I2087" s="1"/>
      <c r="J2087"/>
      <c r="K2087"/>
      <c r="L2087"/>
      <c r="M2087" s="2"/>
      <c r="N2087" s="3"/>
      <c r="O2087"/>
      <c r="P2087"/>
      <c r="Q2087"/>
      <c r="R2087"/>
      <c r="S2087"/>
      <c r="T2087"/>
      <c r="U2087" s="1"/>
      <c r="V2087"/>
      <c r="W2087" s="1"/>
      <c r="X2087"/>
      <c r="Y2087"/>
      <c r="Z2087" s="1"/>
      <c r="AA2087" s="1"/>
      <c r="AB2087" s="1"/>
      <c r="AC2087" s="1"/>
      <c r="AD2087"/>
    </row>
    <row r="2088" spans="1:30" x14ac:dyDescent="0.25">
      <c r="A2088" s="1"/>
      <c r="B2088" s="1"/>
      <c r="C2088" s="1"/>
      <c r="D2088"/>
      <c r="E2088" s="1"/>
      <c r="F2088" s="1"/>
      <c r="G2088"/>
      <c r="H2088"/>
      <c r="I2088" s="1"/>
      <c r="J2088"/>
      <c r="K2088"/>
      <c r="L2088"/>
      <c r="M2088" s="2"/>
      <c r="N2088" s="3"/>
      <c r="O2088"/>
      <c r="P2088"/>
      <c r="Q2088"/>
      <c r="R2088"/>
      <c r="S2088"/>
      <c r="T2088"/>
      <c r="U2088" s="1"/>
      <c r="V2088"/>
      <c r="W2088" s="1"/>
      <c r="X2088"/>
      <c r="Y2088"/>
      <c r="Z2088" s="1"/>
      <c r="AA2088" s="1"/>
      <c r="AB2088" s="1"/>
      <c r="AC2088" s="1"/>
      <c r="AD2088"/>
    </row>
    <row r="2089" spans="1:30" x14ac:dyDescent="0.25">
      <c r="A2089" s="1"/>
      <c r="B2089" s="1"/>
      <c r="C2089" s="1"/>
      <c r="D2089"/>
      <c r="E2089" s="1"/>
      <c r="F2089" s="1"/>
      <c r="G2089"/>
      <c r="H2089"/>
      <c r="I2089" s="1"/>
      <c r="J2089"/>
      <c r="K2089"/>
      <c r="L2089"/>
      <c r="M2089" s="2"/>
      <c r="N2089" s="3"/>
      <c r="O2089"/>
      <c r="P2089"/>
      <c r="Q2089"/>
      <c r="R2089"/>
      <c r="S2089"/>
      <c r="T2089"/>
      <c r="U2089" s="1"/>
      <c r="V2089"/>
      <c r="W2089" s="1"/>
      <c r="X2089"/>
      <c r="Y2089"/>
      <c r="Z2089" s="1"/>
      <c r="AA2089" s="1"/>
      <c r="AB2089" s="1"/>
      <c r="AC2089" s="1"/>
      <c r="AD2089"/>
    </row>
    <row r="2090" spans="1:30" x14ac:dyDescent="0.25">
      <c r="A2090" s="1"/>
      <c r="B2090" s="1"/>
      <c r="C2090" s="1"/>
      <c r="D2090"/>
      <c r="E2090" s="1"/>
      <c r="F2090" s="1"/>
      <c r="G2090"/>
      <c r="H2090"/>
      <c r="I2090" s="1"/>
      <c r="J2090"/>
      <c r="K2090"/>
      <c r="L2090"/>
      <c r="M2090" s="2"/>
      <c r="N2090" s="3"/>
      <c r="O2090"/>
      <c r="P2090"/>
      <c r="Q2090"/>
      <c r="R2090"/>
      <c r="S2090"/>
      <c r="T2090"/>
      <c r="U2090" s="1"/>
      <c r="V2090"/>
      <c r="W2090" s="1"/>
      <c r="X2090"/>
      <c r="Y2090"/>
      <c r="Z2090" s="1"/>
      <c r="AA2090" s="1"/>
      <c r="AB2090" s="1"/>
      <c r="AC2090" s="1"/>
      <c r="AD2090"/>
    </row>
    <row r="2091" spans="1:30" x14ac:dyDescent="0.25">
      <c r="A2091" s="1"/>
      <c r="B2091" s="1"/>
      <c r="C2091" s="1"/>
      <c r="D2091"/>
      <c r="E2091" s="1"/>
      <c r="F2091" s="1"/>
      <c r="G2091"/>
      <c r="H2091"/>
      <c r="I2091" s="1"/>
      <c r="J2091"/>
      <c r="K2091"/>
      <c r="L2091"/>
      <c r="M2091" s="2"/>
      <c r="N2091" s="3"/>
      <c r="O2091"/>
      <c r="P2091"/>
      <c r="Q2091"/>
      <c r="R2091"/>
      <c r="S2091"/>
      <c r="T2091"/>
      <c r="U2091" s="1"/>
      <c r="V2091"/>
      <c r="W2091" s="1"/>
      <c r="X2091"/>
      <c r="Y2091"/>
      <c r="Z2091" s="1"/>
      <c r="AA2091" s="1"/>
      <c r="AB2091" s="1"/>
      <c r="AC2091" s="1"/>
      <c r="AD2091"/>
    </row>
    <row r="2092" spans="1:30" x14ac:dyDescent="0.25">
      <c r="A2092" s="1"/>
      <c r="B2092" s="1"/>
      <c r="C2092" s="1"/>
      <c r="D2092"/>
      <c r="E2092" s="1"/>
      <c r="F2092" s="1"/>
      <c r="G2092"/>
      <c r="H2092"/>
      <c r="I2092" s="1"/>
      <c r="J2092"/>
      <c r="K2092"/>
      <c r="L2092"/>
      <c r="M2092" s="2"/>
      <c r="N2092" s="3"/>
      <c r="O2092"/>
      <c r="P2092"/>
      <c r="Q2092"/>
      <c r="R2092"/>
      <c r="S2092"/>
      <c r="T2092"/>
      <c r="U2092" s="1"/>
      <c r="V2092"/>
      <c r="W2092" s="1"/>
      <c r="X2092"/>
      <c r="Y2092"/>
      <c r="Z2092" s="1"/>
      <c r="AA2092" s="1"/>
      <c r="AB2092" s="1"/>
      <c r="AC2092" s="1"/>
      <c r="AD2092"/>
    </row>
    <row r="2093" spans="1:30" x14ac:dyDescent="0.25">
      <c r="A2093" s="1"/>
      <c r="B2093" s="1"/>
      <c r="C2093" s="1"/>
      <c r="D2093"/>
      <c r="E2093" s="1"/>
      <c r="F2093" s="1"/>
      <c r="G2093"/>
      <c r="H2093"/>
      <c r="I2093" s="1"/>
      <c r="J2093"/>
      <c r="K2093"/>
      <c r="L2093"/>
      <c r="M2093" s="2"/>
      <c r="N2093" s="3"/>
      <c r="O2093"/>
      <c r="P2093"/>
      <c r="Q2093"/>
      <c r="R2093"/>
      <c r="S2093"/>
      <c r="T2093"/>
      <c r="U2093" s="1"/>
      <c r="V2093"/>
      <c r="W2093" s="1"/>
      <c r="X2093"/>
      <c r="Y2093"/>
      <c r="Z2093" s="1"/>
      <c r="AA2093" s="1"/>
      <c r="AB2093" s="1"/>
      <c r="AC2093" s="1"/>
      <c r="AD2093"/>
    </row>
    <row r="2094" spans="1:30" x14ac:dyDescent="0.25">
      <c r="A2094" s="1"/>
      <c r="B2094" s="1"/>
      <c r="C2094" s="1"/>
      <c r="D2094"/>
      <c r="E2094" s="1"/>
      <c r="F2094" s="1"/>
      <c r="G2094"/>
      <c r="H2094"/>
      <c r="I2094" s="1"/>
      <c r="J2094"/>
      <c r="K2094"/>
      <c r="L2094"/>
      <c r="M2094" s="2"/>
      <c r="N2094" s="3"/>
      <c r="O2094"/>
      <c r="P2094"/>
      <c r="Q2094"/>
      <c r="R2094"/>
      <c r="S2094"/>
      <c r="T2094"/>
      <c r="U2094" s="1"/>
      <c r="V2094"/>
      <c r="W2094" s="1"/>
      <c r="X2094"/>
      <c r="Y2094"/>
      <c r="Z2094" s="1"/>
      <c r="AA2094" s="1"/>
      <c r="AB2094" s="1"/>
      <c r="AC2094" s="1"/>
      <c r="AD2094"/>
    </row>
    <row r="2095" spans="1:30" x14ac:dyDescent="0.25">
      <c r="A2095" s="1"/>
      <c r="B2095" s="1"/>
      <c r="C2095" s="1"/>
      <c r="D2095"/>
      <c r="E2095" s="1"/>
      <c r="F2095" s="1"/>
      <c r="G2095"/>
      <c r="H2095"/>
      <c r="I2095" s="1"/>
      <c r="J2095"/>
      <c r="K2095"/>
      <c r="L2095"/>
      <c r="M2095" s="2"/>
      <c r="N2095" s="3"/>
      <c r="O2095"/>
      <c r="P2095"/>
      <c r="Q2095"/>
      <c r="R2095"/>
      <c r="S2095"/>
      <c r="T2095"/>
      <c r="U2095" s="1"/>
      <c r="V2095"/>
      <c r="W2095" s="1"/>
      <c r="X2095"/>
      <c r="Y2095"/>
      <c r="Z2095" s="1"/>
      <c r="AA2095" s="1"/>
      <c r="AB2095" s="1"/>
      <c r="AC2095" s="1"/>
      <c r="AD2095"/>
    </row>
    <row r="2096" spans="1:30" x14ac:dyDescent="0.25">
      <c r="A2096" s="1"/>
      <c r="B2096" s="1"/>
      <c r="C2096" s="1"/>
      <c r="D2096"/>
      <c r="E2096" s="1"/>
      <c r="F2096" s="1"/>
      <c r="G2096"/>
      <c r="H2096"/>
      <c r="I2096" s="1"/>
      <c r="J2096"/>
      <c r="K2096"/>
      <c r="L2096"/>
      <c r="M2096" s="2"/>
      <c r="N2096" s="3"/>
      <c r="O2096"/>
      <c r="P2096"/>
      <c r="Q2096"/>
      <c r="R2096"/>
      <c r="S2096"/>
      <c r="T2096"/>
      <c r="U2096" s="1"/>
      <c r="V2096"/>
      <c r="W2096" s="1"/>
      <c r="X2096"/>
      <c r="Y2096"/>
      <c r="Z2096" s="1"/>
      <c r="AA2096" s="1"/>
      <c r="AB2096" s="1"/>
      <c r="AC2096" s="1"/>
      <c r="AD2096"/>
    </row>
    <row r="2097" spans="1:30" x14ac:dyDescent="0.25">
      <c r="A2097" s="1"/>
      <c r="B2097" s="1"/>
      <c r="C2097" s="1"/>
      <c r="D2097"/>
      <c r="E2097" s="1"/>
      <c r="F2097" s="1"/>
      <c r="G2097"/>
      <c r="H2097"/>
      <c r="I2097" s="1"/>
      <c r="J2097"/>
      <c r="K2097"/>
      <c r="L2097"/>
      <c r="M2097" s="2"/>
      <c r="N2097" s="3"/>
      <c r="O2097"/>
      <c r="P2097"/>
      <c r="Q2097"/>
      <c r="R2097"/>
      <c r="S2097"/>
      <c r="T2097"/>
      <c r="U2097" s="1"/>
      <c r="V2097"/>
      <c r="W2097" s="1"/>
      <c r="X2097"/>
      <c r="Y2097"/>
      <c r="Z2097" s="1"/>
      <c r="AA2097" s="1"/>
      <c r="AB2097" s="1"/>
      <c r="AC2097" s="1"/>
      <c r="AD2097"/>
    </row>
    <row r="2098" spans="1:30" x14ac:dyDescent="0.25">
      <c r="A2098" s="1"/>
      <c r="B2098" s="1"/>
      <c r="C2098" s="1"/>
      <c r="D2098"/>
      <c r="E2098" s="1"/>
      <c r="F2098" s="1"/>
      <c r="G2098"/>
      <c r="H2098"/>
      <c r="I2098" s="1"/>
      <c r="J2098"/>
      <c r="K2098"/>
      <c r="L2098"/>
      <c r="M2098" s="2"/>
      <c r="N2098" s="3"/>
      <c r="O2098"/>
      <c r="P2098"/>
      <c r="Q2098"/>
      <c r="R2098"/>
      <c r="S2098"/>
      <c r="T2098"/>
      <c r="U2098" s="1"/>
      <c r="V2098"/>
      <c r="W2098" s="1"/>
      <c r="X2098"/>
      <c r="Y2098"/>
      <c r="Z2098" s="1"/>
      <c r="AA2098" s="1"/>
      <c r="AB2098" s="1"/>
      <c r="AC2098" s="1"/>
      <c r="AD2098"/>
    </row>
    <row r="2099" spans="1:30" x14ac:dyDescent="0.25">
      <c r="A2099" s="1"/>
      <c r="B2099" s="1"/>
      <c r="C2099" s="1"/>
      <c r="D2099"/>
      <c r="E2099" s="1"/>
      <c r="F2099" s="1"/>
      <c r="G2099"/>
      <c r="H2099"/>
      <c r="I2099" s="1"/>
      <c r="J2099"/>
      <c r="K2099"/>
      <c r="L2099"/>
      <c r="M2099" s="2"/>
      <c r="N2099" s="3"/>
      <c r="O2099"/>
      <c r="P2099"/>
      <c r="Q2099"/>
      <c r="R2099"/>
      <c r="S2099"/>
      <c r="T2099"/>
      <c r="U2099" s="1"/>
      <c r="V2099"/>
      <c r="W2099" s="1"/>
      <c r="X2099"/>
      <c r="Y2099"/>
      <c r="Z2099" s="1"/>
      <c r="AA2099" s="1"/>
      <c r="AB2099" s="1"/>
      <c r="AC2099" s="1"/>
      <c r="AD2099"/>
    </row>
    <row r="2100" spans="1:30" x14ac:dyDescent="0.25">
      <c r="A2100" s="1"/>
      <c r="B2100" s="1"/>
      <c r="C2100" s="1"/>
      <c r="D2100"/>
      <c r="E2100" s="1"/>
      <c r="F2100" s="1"/>
      <c r="G2100"/>
      <c r="H2100"/>
      <c r="I2100" s="1"/>
      <c r="J2100"/>
      <c r="K2100"/>
      <c r="L2100"/>
      <c r="M2100" s="2"/>
      <c r="N2100" s="3"/>
      <c r="O2100"/>
      <c r="P2100"/>
      <c r="Q2100"/>
      <c r="R2100"/>
      <c r="S2100"/>
      <c r="T2100"/>
      <c r="U2100" s="1"/>
      <c r="V2100"/>
      <c r="W2100" s="1"/>
      <c r="X2100"/>
      <c r="Y2100"/>
      <c r="Z2100" s="1"/>
      <c r="AA2100" s="1"/>
      <c r="AB2100" s="1"/>
      <c r="AC2100" s="1"/>
      <c r="AD2100"/>
    </row>
    <row r="2101" spans="1:30" x14ac:dyDescent="0.25">
      <c r="A2101" s="1"/>
      <c r="B2101" s="1"/>
      <c r="C2101" s="1"/>
      <c r="D2101"/>
      <c r="E2101" s="1"/>
      <c r="F2101" s="1"/>
      <c r="G2101"/>
      <c r="H2101"/>
      <c r="I2101" s="1"/>
      <c r="J2101"/>
      <c r="K2101"/>
      <c r="L2101"/>
      <c r="M2101" s="2"/>
      <c r="N2101" s="3"/>
      <c r="O2101"/>
      <c r="P2101"/>
      <c r="Q2101"/>
      <c r="R2101"/>
      <c r="S2101"/>
      <c r="T2101"/>
      <c r="U2101" s="1"/>
      <c r="V2101"/>
      <c r="W2101" s="1"/>
      <c r="X2101"/>
      <c r="Y2101"/>
      <c r="Z2101" s="1"/>
      <c r="AA2101" s="1"/>
      <c r="AB2101" s="1"/>
      <c r="AC2101" s="1"/>
      <c r="AD2101"/>
    </row>
    <row r="2102" spans="1:30" x14ac:dyDescent="0.25">
      <c r="A2102" s="1"/>
      <c r="B2102" s="1"/>
      <c r="C2102" s="1"/>
      <c r="D2102"/>
      <c r="E2102" s="1"/>
      <c r="F2102" s="1"/>
      <c r="G2102"/>
      <c r="H2102"/>
      <c r="I2102" s="1"/>
      <c r="J2102"/>
      <c r="K2102"/>
      <c r="L2102"/>
      <c r="M2102" s="2"/>
      <c r="N2102" s="3"/>
      <c r="O2102"/>
      <c r="P2102"/>
      <c r="Q2102"/>
      <c r="R2102"/>
      <c r="S2102"/>
      <c r="T2102"/>
      <c r="U2102" s="1"/>
      <c r="V2102"/>
      <c r="W2102" s="1"/>
      <c r="X2102"/>
      <c r="Y2102"/>
      <c r="Z2102" s="1"/>
      <c r="AA2102" s="1"/>
      <c r="AB2102" s="1"/>
      <c r="AC2102" s="1"/>
      <c r="AD2102"/>
    </row>
    <row r="2103" spans="1:30" x14ac:dyDescent="0.25">
      <c r="A2103" s="1"/>
      <c r="B2103" s="1"/>
      <c r="C2103" s="1"/>
      <c r="D2103"/>
      <c r="E2103" s="1"/>
      <c r="F2103" s="1"/>
      <c r="G2103"/>
      <c r="H2103"/>
      <c r="I2103" s="1"/>
      <c r="J2103"/>
      <c r="K2103"/>
      <c r="L2103"/>
      <c r="M2103" s="2"/>
      <c r="N2103" s="3"/>
      <c r="O2103"/>
      <c r="P2103"/>
      <c r="Q2103"/>
      <c r="R2103"/>
      <c r="S2103"/>
      <c r="T2103"/>
      <c r="U2103" s="1"/>
      <c r="V2103"/>
      <c r="W2103" s="1"/>
      <c r="X2103"/>
      <c r="Y2103"/>
      <c r="Z2103" s="1"/>
      <c r="AA2103" s="1"/>
      <c r="AB2103" s="1"/>
      <c r="AC2103" s="1"/>
      <c r="AD2103"/>
    </row>
    <row r="2104" spans="1:30" x14ac:dyDescent="0.25">
      <c r="A2104" s="1"/>
      <c r="B2104" s="1"/>
      <c r="C2104" s="1"/>
      <c r="D2104"/>
      <c r="E2104" s="1"/>
      <c r="F2104" s="1"/>
      <c r="G2104"/>
      <c r="H2104"/>
      <c r="I2104" s="1"/>
      <c r="J2104"/>
      <c r="K2104"/>
      <c r="L2104"/>
      <c r="M2104" s="2"/>
      <c r="N2104" s="3"/>
      <c r="O2104"/>
      <c r="P2104"/>
      <c r="Q2104"/>
      <c r="R2104"/>
      <c r="S2104"/>
      <c r="T2104"/>
      <c r="U2104" s="1"/>
      <c r="V2104"/>
      <c r="W2104" s="1"/>
      <c r="X2104"/>
      <c r="Y2104"/>
      <c r="Z2104" s="1"/>
      <c r="AA2104" s="1"/>
      <c r="AB2104" s="1"/>
      <c r="AC2104" s="1"/>
      <c r="AD2104"/>
    </row>
    <row r="2105" spans="1:30" x14ac:dyDescent="0.25">
      <c r="A2105" s="1"/>
      <c r="B2105" s="1"/>
      <c r="C2105" s="1"/>
      <c r="D2105"/>
      <c r="E2105" s="1"/>
      <c r="F2105" s="1"/>
      <c r="G2105"/>
      <c r="H2105"/>
      <c r="I2105" s="1"/>
      <c r="J2105"/>
      <c r="K2105"/>
      <c r="L2105"/>
      <c r="M2105" s="2"/>
      <c r="N2105" s="3"/>
      <c r="O2105"/>
      <c r="P2105"/>
      <c r="Q2105"/>
      <c r="R2105"/>
      <c r="S2105"/>
      <c r="T2105"/>
      <c r="U2105" s="1"/>
      <c r="V2105"/>
      <c r="W2105" s="1"/>
      <c r="X2105"/>
      <c r="Y2105"/>
      <c r="Z2105" s="1"/>
      <c r="AA2105" s="1"/>
      <c r="AB2105" s="1"/>
      <c r="AC2105" s="1"/>
      <c r="AD2105"/>
    </row>
    <row r="2106" spans="1:30" x14ac:dyDescent="0.25">
      <c r="A2106" s="1"/>
      <c r="B2106" s="1"/>
      <c r="C2106" s="1"/>
      <c r="D2106"/>
      <c r="E2106" s="1"/>
      <c r="F2106" s="1"/>
      <c r="G2106"/>
      <c r="H2106"/>
      <c r="I2106" s="1"/>
      <c r="J2106"/>
      <c r="K2106"/>
      <c r="L2106"/>
      <c r="M2106" s="2"/>
      <c r="N2106" s="3"/>
      <c r="O2106"/>
      <c r="P2106"/>
      <c r="Q2106"/>
      <c r="R2106"/>
      <c r="S2106"/>
      <c r="T2106"/>
      <c r="U2106" s="1"/>
      <c r="V2106"/>
      <c r="W2106" s="1"/>
      <c r="X2106"/>
      <c r="Y2106"/>
      <c r="Z2106" s="1"/>
      <c r="AA2106" s="1"/>
      <c r="AB2106" s="1"/>
      <c r="AC2106" s="1"/>
      <c r="AD2106"/>
    </row>
    <row r="2107" spans="1:30" x14ac:dyDescent="0.25">
      <c r="A2107" s="1"/>
      <c r="B2107" s="1"/>
      <c r="C2107" s="1"/>
      <c r="D2107"/>
      <c r="E2107" s="1"/>
      <c r="F2107" s="1"/>
      <c r="G2107"/>
      <c r="H2107"/>
      <c r="I2107" s="1"/>
      <c r="J2107"/>
      <c r="K2107"/>
      <c r="L2107"/>
      <c r="M2107" s="2"/>
      <c r="N2107" s="3"/>
      <c r="O2107"/>
      <c r="P2107"/>
      <c r="Q2107"/>
      <c r="R2107"/>
      <c r="S2107"/>
      <c r="T2107"/>
      <c r="U2107" s="1"/>
      <c r="V2107"/>
      <c r="W2107" s="1"/>
      <c r="X2107"/>
      <c r="Y2107"/>
      <c r="Z2107" s="1"/>
      <c r="AA2107" s="1"/>
      <c r="AB2107" s="1"/>
      <c r="AC2107" s="1"/>
      <c r="AD2107"/>
    </row>
    <row r="2108" spans="1:30" x14ac:dyDescent="0.25">
      <c r="A2108" s="1"/>
      <c r="B2108" s="1"/>
      <c r="C2108" s="1"/>
      <c r="D2108"/>
      <c r="E2108" s="1"/>
      <c r="F2108" s="1"/>
      <c r="G2108"/>
      <c r="H2108"/>
      <c r="I2108" s="1"/>
      <c r="J2108"/>
      <c r="K2108"/>
      <c r="L2108"/>
      <c r="M2108" s="2"/>
      <c r="N2108" s="3"/>
      <c r="O2108"/>
      <c r="P2108"/>
      <c r="Q2108"/>
      <c r="R2108"/>
      <c r="S2108"/>
      <c r="T2108"/>
      <c r="U2108" s="1"/>
      <c r="V2108"/>
      <c r="W2108" s="1"/>
      <c r="X2108"/>
      <c r="Y2108"/>
      <c r="Z2108" s="1"/>
      <c r="AA2108" s="1"/>
      <c r="AB2108" s="1"/>
      <c r="AC2108" s="1"/>
      <c r="AD2108"/>
    </row>
    <row r="2109" spans="1:30" x14ac:dyDescent="0.25">
      <c r="A2109" s="1"/>
      <c r="B2109" s="1"/>
      <c r="C2109" s="1"/>
      <c r="D2109"/>
      <c r="E2109" s="1"/>
      <c r="F2109" s="1"/>
      <c r="G2109"/>
      <c r="H2109"/>
      <c r="I2109" s="1"/>
      <c r="J2109"/>
      <c r="K2109"/>
      <c r="L2109"/>
      <c r="M2109" s="2"/>
      <c r="N2109" s="3"/>
      <c r="O2109"/>
      <c r="P2109"/>
      <c r="Q2109"/>
      <c r="R2109"/>
      <c r="S2109"/>
      <c r="T2109"/>
      <c r="U2109" s="1"/>
      <c r="V2109"/>
      <c r="W2109" s="1"/>
      <c r="X2109"/>
      <c r="Y2109"/>
      <c r="Z2109" s="1"/>
      <c r="AA2109" s="1"/>
      <c r="AB2109" s="1"/>
      <c r="AC2109" s="1"/>
      <c r="AD2109"/>
    </row>
    <row r="2110" spans="1:30" x14ac:dyDescent="0.25">
      <c r="A2110" s="1"/>
      <c r="B2110" s="1"/>
      <c r="C2110" s="1"/>
      <c r="D2110"/>
      <c r="E2110" s="1"/>
      <c r="F2110" s="1"/>
      <c r="G2110"/>
      <c r="H2110"/>
      <c r="I2110" s="1"/>
      <c r="J2110"/>
      <c r="K2110"/>
      <c r="L2110"/>
      <c r="M2110" s="2"/>
      <c r="N2110" s="3"/>
      <c r="O2110"/>
      <c r="P2110"/>
      <c r="Q2110"/>
      <c r="R2110"/>
      <c r="S2110"/>
      <c r="T2110"/>
      <c r="U2110" s="1"/>
      <c r="V2110"/>
      <c r="W2110" s="1"/>
      <c r="X2110"/>
      <c r="Y2110"/>
      <c r="Z2110" s="1"/>
      <c r="AA2110" s="1"/>
      <c r="AB2110" s="1"/>
      <c r="AC2110" s="1"/>
      <c r="AD2110"/>
    </row>
    <row r="2111" spans="1:30" x14ac:dyDescent="0.25">
      <c r="A2111" s="1"/>
      <c r="B2111" s="1"/>
      <c r="C2111" s="1"/>
      <c r="D2111"/>
      <c r="E2111" s="1"/>
      <c r="F2111" s="1"/>
      <c r="G2111"/>
      <c r="H2111"/>
      <c r="I2111" s="1"/>
      <c r="J2111"/>
      <c r="K2111"/>
      <c r="L2111"/>
      <c r="M2111" s="2"/>
      <c r="N2111" s="3"/>
      <c r="O2111"/>
      <c r="P2111"/>
      <c r="Q2111"/>
      <c r="R2111"/>
      <c r="S2111"/>
      <c r="T2111"/>
      <c r="U2111" s="1"/>
      <c r="V2111"/>
      <c r="W2111" s="1"/>
      <c r="X2111"/>
      <c r="Y2111"/>
      <c r="Z2111" s="1"/>
      <c r="AA2111" s="1"/>
      <c r="AB2111" s="1"/>
      <c r="AC2111" s="1"/>
      <c r="AD2111"/>
    </row>
    <row r="2112" spans="1:30" x14ac:dyDescent="0.25">
      <c r="A2112" s="1"/>
      <c r="B2112" s="1"/>
      <c r="C2112" s="1"/>
      <c r="D2112"/>
      <c r="E2112" s="1"/>
      <c r="F2112" s="1"/>
      <c r="G2112"/>
      <c r="H2112"/>
      <c r="I2112" s="1"/>
      <c r="J2112"/>
      <c r="K2112"/>
      <c r="L2112"/>
      <c r="M2112" s="2"/>
      <c r="N2112" s="3"/>
      <c r="O2112"/>
      <c r="P2112"/>
      <c r="Q2112"/>
      <c r="R2112"/>
      <c r="S2112"/>
      <c r="T2112"/>
      <c r="U2112" s="1"/>
      <c r="V2112"/>
      <c r="W2112" s="1"/>
      <c r="X2112"/>
      <c r="Y2112"/>
      <c r="Z2112" s="1"/>
      <c r="AA2112" s="1"/>
      <c r="AB2112" s="1"/>
      <c r="AC2112" s="1"/>
      <c r="AD2112"/>
    </row>
    <row r="2113" spans="1:30" x14ac:dyDescent="0.25">
      <c r="A2113" s="1"/>
      <c r="B2113" s="1"/>
      <c r="C2113" s="1"/>
      <c r="D2113"/>
      <c r="E2113" s="1"/>
      <c r="F2113" s="1"/>
      <c r="G2113"/>
      <c r="H2113"/>
      <c r="I2113" s="1"/>
      <c r="J2113"/>
      <c r="K2113"/>
      <c r="L2113"/>
      <c r="M2113" s="2"/>
      <c r="N2113" s="3"/>
      <c r="O2113"/>
      <c r="P2113"/>
      <c r="Q2113"/>
      <c r="R2113"/>
      <c r="S2113"/>
      <c r="T2113"/>
      <c r="U2113" s="1"/>
      <c r="V2113"/>
      <c r="W2113" s="1"/>
      <c r="X2113"/>
      <c r="Y2113"/>
      <c r="Z2113" s="1"/>
      <c r="AA2113" s="1"/>
      <c r="AB2113" s="1"/>
      <c r="AC2113" s="1"/>
      <c r="AD2113"/>
    </row>
    <row r="2114" spans="1:30" x14ac:dyDescent="0.25">
      <c r="A2114" s="1"/>
      <c r="B2114" s="1"/>
      <c r="C2114" s="1"/>
      <c r="D2114"/>
      <c r="E2114" s="1"/>
      <c r="F2114" s="1"/>
      <c r="G2114"/>
      <c r="H2114"/>
      <c r="I2114" s="1"/>
      <c r="J2114"/>
      <c r="K2114"/>
      <c r="L2114"/>
      <c r="M2114" s="2"/>
      <c r="N2114" s="3"/>
      <c r="O2114"/>
      <c r="P2114"/>
      <c r="Q2114"/>
      <c r="R2114"/>
      <c r="S2114"/>
      <c r="T2114"/>
      <c r="U2114" s="1"/>
      <c r="V2114"/>
      <c r="W2114" s="1"/>
      <c r="X2114"/>
      <c r="Y2114"/>
      <c r="Z2114" s="1"/>
      <c r="AA2114" s="1"/>
      <c r="AB2114" s="1"/>
      <c r="AC2114" s="1"/>
      <c r="AD2114"/>
    </row>
    <row r="2115" spans="1:30" x14ac:dyDescent="0.25">
      <c r="A2115" s="1"/>
      <c r="B2115" s="1"/>
      <c r="C2115" s="1"/>
      <c r="D2115"/>
      <c r="E2115" s="1"/>
      <c r="F2115" s="1"/>
      <c r="G2115"/>
      <c r="H2115"/>
      <c r="I2115" s="1"/>
      <c r="J2115"/>
      <c r="K2115"/>
      <c r="L2115"/>
      <c r="M2115" s="2"/>
      <c r="N2115" s="3"/>
      <c r="O2115"/>
      <c r="P2115"/>
      <c r="Q2115"/>
      <c r="R2115"/>
      <c r="S2115"/>
      <c r="T2115"/>
      <c r="U2115" s="1"/>
      <c r="V2115"/>
      <c r="W2115" s="1"/>
      <c r="X2115"/>
      <c r="Y2115"/>
      <c r="Z2115" s="1"/>
      <c r="AA2115" s="1"/>
      <c r="AB2115" s="1"/>
      <c r="AC2115" s="1"/>
      <c r="AD2115"/>
    </row>
    <row r="2116" spans="1:30" x14ac:dyDescent="0.25">
      <c r="A2116" s="1"/>
      <c r="B2116" s="1"/>
      <c r="C2116" s="1"/>
      <c r="D2116"/>
      <c r="E2116" s="1"/>
      <c r="F2116" s="1"/>
      <c r="G2116"/>
      <c r="H2116"/>
      <c r="I2116" s="1"/>
      <c r="J2116"/>
      <c r="K2116"/>
      <c r="L2116"/>
      <c r="M2116" s="2"/>
      <c r="N2116" s="3"/>
      <c r="O2116"/>
      <c r="P2116"/>
      <c r="Q2116"/>
      <c r="R2116"/>
      <c r="S2116"/>
      <c r="T2116"/>
      <c r="U2116" s="1"/>
      <c r="V2116"/>
      <c r="W2116" s="1"/>
      <c r="X2116"/>
      <c r="Y2116"/>
      <c r="Z2116" s="1"/>
      <c r="AA2116" s="1"/>
      <c r="AB2116" s="1"/>
      <c r="AC2116" s="1"/>
      <c r="AD2116"/>
    </row>
    <row r="2117" spans="1:30" x14ac:dyDescent="0.25">
      <c r="A2117" s="1"/>
      <c r="B2117" s="1"/>
      <c r="C2117" s="1"/>
      <c r="D2117"/>
      <c r="E2117" s="1"/>
      <c r="F2117" s="1"/>
      <c r="G2117"/>
      <c r="H2117"/>
      <c r="I2117" s="1"/>
      <c r="J2117"/>
      <c r="K2117"/>
      <c r="L2117"/>
      <c r="M2117" s="2"/>
      <c r="N2117" s="3"/>
      <c r="O2117"/>
      <c r="P2117"/>
      <c r="Q2117"/>
      <c r="R2117"/>
      <c r="S2117"/>
      <c r="T2117"/>
      <c r="U2117" s="1"/>
      <c r="V2117"/>
      <c r="W2117" s="1"/>
      <c r="X2117"/>
      <c r="Y2117"/>
      <c r="Z2117" s="1"/>
      <c r="AA2117" s="1"/>
      <c r="AB2117" s="1"/>
      <c r="AC2117" s="1"/>
      <c r="AD2117"/>
    </row>
    <row r="2118" spans="1:30" x14ac:dyDescent="0.25">
      <c r="A2118" s="1"/>
      <c r="B2118" s="1"/>
      <c r="C2118" s="1"/>
      <c r="D2118"/>
      <c r="E2118" s="1"/>
      <c r="F2118" s="1"/>
      <c r="G2118"/>
      <c r="H2118"/>
      <c r="I2118" s="1"/>
      <c r="J2118"/>
      <c r="K2118"/>
      <c r="L2118"/>
      <c r="M2118" s="2"/>
      <c r="N2118" s="3"/>
      <c r="O2118"/>
      <c r="P2118"/>
      <c r="Q2118"/>
      <c r="R2118"/>
      <c r="S2118"/>
      <c r="T2118"/>
      <c r="U2118" s="1"/>
      <c r="V2118"/>
      <c r="W2118" s="1"/>
      <c r="X2118"/>
      <c r="Y2118"/>
      <c r="Z2118" s="1"/>
      <c r="AA2118" s="1"/>
      <c r="AB2118" s="1"/>
      <c r="AC2118" s="1"/>
      <c r="AD2118"/>
    </row>
    <row r="2119" spans="1:30" x14ac:dyDescent="0.25">
      <c r="A2119" s="1"/>
      <c r="B2119" s="1"/>
      <c r="C2119" s="1"/>
      <c r="D2119"/>
      <c r="E2119" s="1"/>
      <c r="F2119" s="1"/>
      <c r="G2119"/>
      <c r="H2119"/>
      <c r="I2119" s="1"/>
      <c r="J2119"/>
      <c r="K2119"/>
      <c r="L2119"/>
      <c r="M2119" s="2"/>
      <c r="N2119" s="3"/>
      <c r="O2119"/>
      <c r="P2119"/>
      <c r="Q2119"/>
      <c r="R2119"/>
      <c r="S2119"/>
      <c r="T2119"/>
      <c r="U2119" s="1"/>
      <c r="V2119"/>
      <c r="W2119" s="1"/>
      <c r="X2119"/>
      <c r="Y2119"/>
      <c r="Z2119" s="1"/>
      <c r="AA2119" s="1"/>
      <c r="AB2119" s="1"/>
      <c r="AC2119" s="1"/>
      <c r="AD2119"/>
    </row>
    <row r="2120" spans="1:30" x14ac:dyDescent="0.25">
      <c r="A2120" s="1"/>
      <c r="B2120" s="1"/>
      <c r="C2120" s="1"/>
      <c r="D2120"/>
      <c r="E2120" s="1"/>
      <c r="F2120" s="1"/>
      <c r="G2120"/>
      <c r="H2120"/>
      <c r="I2120" s="1"/>
      <c r="J2120"/>
      <c r="K2120"/>
      <c r="L2120"/>
      <c r="M2120" s="2"/>
      <c r="N2120" s="3"/>
      <c r="O2120"/>
      <c r="P2120"/>
      <c r="Q2120"/>
      <c r="R2120"/>
      <c r="S2120"/>
      <c r="T2120"/>
      <c r="U2120" s="1"/>
      <c r="V2120"/>
      <c r="W2120" s="1"/>
      <c r="X2120"/>
      <c r="Y2120"/>
      <c r="Z2120" s="1"/>
      <c r="AA2120" s="1"/>
      <c r="AB2120" s="1"/>
      <c r="AC2120" s="1"/>
      <c r="AD2120"/>
    </row>
    <row r="2121" spans="1:30" x14ac:dyDescent="0.25">
      <c r="A2121" s="1"/>
      <c r="B2121" s="1"/>
      <c r="C2121" s="1"/>
      <c r="D2121"/>
      <c r="E2121" s="1"/>
      <c r="F2121" s="1"/>
      <c r="G2121"/>
      <c r="H2121"/>
      <c r="I2121" s="1"/>
      <c r="J2121"/>
      <c r="K2121"/>
      <c r="L2121"/>
      <c r="M2121" s="2"/>
      <c r="N2121" s="3"/>
      <c r="O2121"/>
      <c r="P2121"/>
      <c r="Q2121"/>
      <c r="R2121"/>
      <c r="S2121"/>
      <c r="T2121"/>
      <c r="U2121" s="1"/>
      <c r="V2121"/>
      <c r="W2121" s="1"/>
      <c r="X2121"/>
      <c r="Y2121"/>
      <c r="Z2121" s="1"/>
      <c r="AA2121" s="1"/>
      <c r="AB2121" s="1"/>
      <c r="AC2121" s="1"/>
      <c r="AD2121"/>
    </row>
    <row r="2122" spans="1:30" x14ac:dyDescent="0.25">
      <c r="A2122" s="1"/>
      <c r="B2122" s="1"/>
      <c r="C2122" s="1"/>
      <c r="D2122"/>
      <c r="E2122" s="1"/>
      <c r="F2122" s="1"/>
      <c r="G2122"/>
      <c r="H2122"/>
      <c r="I2122" s="1"/>
      <c r="J2122"/>
      <c r="K2122"/>
      <c r="L2122"/>
      <c r="M2122" s="2"/>
      <c r="N2122" s="3"/>
      <c r="O2122"/>
      <c r="P2122"/>
      <c r="Q2122"/>
      <c r="R2122"/>
      <c r="S2122"/>
      <c r="T2122"/>
      <c r="U2122" s="1"/>
      <c r="V2122"/>
      <c r="W2122" s="1"/>
      <c r="X2122"/>
      <c r="Y2122"/>
      <c r="Z2122" s="1"/>
      <c r="AA2122" s="1"/>
      <c r="AB2122" s="1"/>
      <c r="AC2122" s="1"/>
      <c r="AD2122"/>
    </row>
    <row r="2123" spans="1:30" x14ac:dyDescent="0.25">
      <c r="A2123" s="1"/>
      <c r="B2123" s="1"/>
      <c r="C2123" s="1"/>
      <c r="D2123"/>
      <c r="E2123" s="1"/>
      <c r="F2123" s="1"/>
      <c r="G2123"/>
      <c r="H2123"/>
      <c r="I2123" s="1"/>
      <c r="J2123"/>
      <c r="K2123"/>
      <c r="L2123"/>
      <c r="M2123" s="2"/>
      <c r="N2123" s="3"/>
      <c r="O2123"/>
      <c r="P2123"/>
      <c r="Q2123"/>
      <c r="R2123"/>
      <c r="S2123"/>
      <c r="T2123"/>
      <c r="U2123" s="1"/>
      <c r="V2123"/>
      <c r="W2123" s="1"/>
      <c r="X2123"/>
      <c r="Y2123"/>
      <c r="Z2123" s="1"/>
      <c r="AA2123" s="1"/>
      <c r="AB2123" s="1"/>
      <c r="AC2123" s="1"/>
      <c r="AD2123"/>
    </row>
    <row r="2124" spans="1:30" x14ac:dyDescent="0.25">
      <c r="A2124" s="1"/>
      <c r="B2124" s="1"/>
      <c r="C2124" s="1"/>
      <c r="D2124"/>
      <c r="E2124" s="1"/>
      <c r="F2124" s="1"/>
      <c r="G2124"/>
      <c r="H2124"/>
      <c r="I2124" s="1"/>
      <c r="J2124"/>
      <c r="K2124"/>
      <c r="L2124"/>
      <c r="M2124" s="2"/>
      <c r="N2124" s="3"/>
      <c r="O2124"/>
      <c r="P2124"/>
      <c r="Q2124"/>
      <c r="R2124"/>
      <c r="S2124"/>
      <c r="T2124"/>
      <c r="U2124" s="1"/>
      <c r="V2124"/>
      <c r="W2124" s="1"/>
      <c r="X2124"/>
      <c r="Y2124"/>
      <c r="Z2124" s="1"/>
      <c r="AA2124" s="1"/>
      <c r="AB2124" s="1"/>
      <c r="AC2124" s="1"/>
      <c r="AD2124"/>
    </row>
    <row r="2125" spans="1:30" x14ac:dyDescent="0.25">
      <c r="A2125" s="1"/>
      <c r="B2125" s="1"/>
      <c r="C2125" s="1"/>
      <c r="D2125"/>
      <c r="E2125" s="1"/>
      <c r="F2125" s="1"/>
      <c r="G2125"/>
      <c r="H2125"/>
      <c r="I2125" s="1"/>
      <c r="J2125"/>
      <c r="K2125"/>
      <c r="L2125"/>
      <c r="M2125" s="2"/>
      <c r="N2125" s="3"/>
      <c r="O2125"/>
      <c r="P2125"/>
      <c r="Q2125"/>
      <c r="R2125"/>
      <c r="S2125"/>
      <c r="T2125"/>
      <c r="U2125" s="1"/>
      <c r="V2125"/>
      <c r="W2125" s="1"/>
      <c r="X2125"/>
      <c r="Y2125"/>
      <c r="Z2125" s="1"/>
      <c r="AA2125" s="1"/>
      <c r="AB2125" s="1"/>
      <c r="AC2125" s="1"/>
      <c r="AD2125"/>
    </row>
    <row r="2126" spans="1:30" x14ac:dyDescent="0.25">
      <c r="A2126" s="1"/>
      <c r="B2126" s="1"/>
      <c r="C2126" s="1"/>
      <c r="D2126"/>
      <c r="E2126" s="1"/>
      <c r="F2126" s="1"/>
      <c r="G2126"/>
      <c r="H2126"/>
      <c r="I2126" s="1"/>
      <c r="J2126"/>
      <c r="K2126"/>
      <c r="L2126"/>
      <c r="M2126" s="2"/>
      <c r="N2126" s="3"/>
      <c r="O2126"/>
      <c r="P2126"/>
      <c r="Q2126"/>
      <c r="R2126"/>
      <c r="S2126"/>
      <c r="T2126"/>
      <c r="U2126" s="1"/>
      <c r="V2126"/>
      <c r="W2126" s="1"/>
      <c r="X2126"/>
      <c r="Y2126"/>
      <c r="Z2126" s="1"/>
      <c r="AA2126" s="1"/>
      <c r="AB2126" s="1"/>
      <c r="AC2126" s="1"/>
      <c r="AD2126"/>
    </row>
    <row r="2127" spans="1:30" x14ac:dyDescent="0.25">
      <c r="A2127" s="1"/>
      <c r="B2127" s="1"/>
      <c r="C2127" s="1"/>
      <c r="D2127"/>
      <c r="E2127" s="1"/>
      <c r="F2127" s="1"/>
      <c r="G2127"/>
      <c r="H2127"/>
      <c r="I2127" s="1"/>
      <c r="J2127"/>
      <c r="K2127"/>
      <c r="L2127"/>
      <c r="M2127" s="2"/>
      <c r="N2127" s="3"/>
      <c r="O2127"/>
      <c r="P2127"/>
      <c r="Q2127"/>
      <c r="R2127"/>
      <c r="S2127"/>
      <c r="T2127"/>
      <c r="U2127" s="1"/>
      <c r="V2127"/>
      <c r="W2127" s="1"/>
      <c r="X2127"/>
      <c r="Y2127"/>
      <c r="Z2127" s="1"/>
      <c r="AA2127" s="1"/>
      <c r="AB2127" s="1"/>
      <c r="AC2127" s="1"/>
      <c r="AD2127"/>
    </row>
    <row r="2128" spans="1:30" x14ac:dyDescent="0.25">
      <c r="A2128" s="1"/>
      <c r="B2128" s="1"/>
      <c r="C2128" s="1"/>
      <c r="D2128"/>
      <c r="E2128" s="1"/>
      <c r="F2128" s="1"/>
      <c r="G2128"/>
      <c r="H2128"/>
      <c r="I2128" s="1"/>
      <c r="J2128"/>
      <c r="K2128"/>
      <c r="L2128"/>
      <c r="M2128" s="2"/>
      <c r="N2128" s="3"/>
      <c r="O2128"/>
      <c r="P2128"/>
      <c r="Q2128"/>
      <c r="R2128"/>
      <c r="S2128"/>
      <c r="T2128"/>
      <c r="U2128" s="1"/>
      <c r="V2128"/>
      <c r="W2128" s="1"/>
      <c r="X2128"/>
      <c r="Y2128"/>
      <c r="Z2128" s="1"/>
      <c r="AA2128" s="1"/>
      <c r="AB2128" s="1"/>
      <c r="AC2128" s="1"/>
      <c r="AD2128"/>
    </row>
    <row r="2129" spans="1:30" x14ac:dyDescent="0.25">
      <c r="A2129" s="1"/>
      <c r="B2129" s="1"/>
      <c r="C2129" s="1"/>
      <c r="D2129"/>
      <c r="E2129" s="1"/>
      <c r="F2129" s="1"/>
      <c r="G2129"/>
      <c r="H2129"/>
      <c r="I2129" s="1"/>
      <c r="J2129"/>
      <c r="K2129"/>
      <c r="L2129"/>
      <c r="M2129" s="2"/>
      <c r="N2129" s="3"/>
      <c r="O2129"/>
      <c r="P2129"/>
      <c r="Q2129"/>
      <c r="R2129"/>
      <c r="S2129"/>
      <c r="T2129"/>
      <c r="U2129" s="1"/>
      <c r="V2129"/>
      <c r="W2129" s="1"/>
      <c r="X2129"/>
      <c r="Y2129"/>
      <c r="Z2129" s="1"/>
      <c r="AA2129" s="1"/>
      <c r="AB2129" s="1"/>
      <c r="AC2129" s="1"/>
      <c r="AD2129"/>
    </row>
    <row r="2130" spans="1:30" x14ac:dyDescent="0.25">
      <c r="A2130" s="1"/>
      <c r="B2130" s="1"/>
      <c r="C2130" s="1"/>
      <c r="D2130"/>
      <c r="E2130" s="1"/>
      <c r="F2130" s="1"/>
      <c r="G2130"/>
      <c r="H2130"/>
      <c r="I2130" s="1"/>
      <c r="J2130"/>
      <c r="K2130"/>
      <c r="L2130"/>
      <c r="M2130" s="2"/>
      <c r="N2130" s="3"/>
      <c r="O2130"/>
      <c r="P2130"/>
      <c r="Q2130"/>
      <c r="R2130"/>
      <c r="S2130"/>
      <c r="T2130"/>
      <c r="U2130" s="1"/>
      <c r="V2130"/>
      <c r="W2130" s="1"/>
      <c r="X2130"/>
      <c r="Y2130"/>
      <c r="Z2130" s="1"/>
      <c r="AA2130" s="1"/>
      <c r="AB2130" s="1"/>
      <c r="AC2130" s="1"/>
      <c r="AD2130"/>
    </row>
    <row r="2131" spans="1:30" x14ac:dyDescent="0.25">
      <c r="A2131" s="1"/>
      <c r="B2131" s="1"/>
      <c r="C2131" s="1"/>
      <c r="D2131"/>
      <c r="E2131" s="1"/>
      <c r="F2131" s="1"/>
      <c r="G2131"/>
      <c r="H2131"/>
      <c r="I2131" s="1"/>
      <c r="J2131"/>
      <c r="K2131"/>
      <c r="L2131"/>
      <c r="M2131" s="2"/>
      <c r="N2131" s="3"/>
      <c r="O2131"/>
      <c r="P2131"/>
      <c r="Q2131"/>
      <c r="R2131"/>
      <c r="S2131"/>
      <c r="T2131"/>
      <c r="U2131" s="1"/>
      <c r="V2131"/>
      <c r="W2131" s="1"/>
      <c r="X2131"/>
      <c r="Y2131"/>
      <c r="Z2131" s="1"/>
      <c r="AA2131" s="1"/>
      <c r="AB2131" s="1"/>
      <c r="AC2131" s="1"/>
      <c r="AD2131"/>
    </row>
    <row r="2132" spans="1:30" x14ac:dyDescent="0.25">
      <c r="A2132" s="1"/>
      <c r="B2132" s="1"/>
      <c r="C2132" s="1"/>
      <c r="D2132"/>
      <c r="E2132" s="1"/>
      <c r="F2132" s="1"/>
      <c r="G2132"/>
      <c r="H2132"/>
      <c r="I2132" s="1"/>
      <c r="J2132"/>
      <c r="K2132"/>
      <c r="L2132"/>
      <c r="M2132" s="2"/>
      <c r="N2132" s="3"/>
      <c r="O2132"/>
      <c r="P2132"/>
      <c r="Q2132"/>
      <c r="R2132"/>
      <c r="S2132"/>
      <c r="T2132"/>
      <c r="U2132" s="1"/>
      <c r="V2132"/>
      <c r="W2132" s="1"/>
      <c r="X2132"/>
      <c r="Y2132"/>
      <c r="Z2132" s="1"/>
      <c r="AA2132" s="1"/>
      <c r="AB2132" s="1"/>
      <c r="AC2132" s="1"/>
      <c r="AD2132"/>
    </row>
    <row r="2133" spans="1:30" x14ac:dyDescent="0.25">
      <c r="A2133" s="1"/>
      <c r="B2133" s="1"/>
      <c r="C2133" s="1"/>
      <c r="D2133"/>
      <c r="E2133" s="1"/>
      <c r="F2133" s="1"/>
      <c r="G2133"/>
      <c r="H2133"/>
      <c r="I2133" s="1"/>
      <c r="J2133"/>
      <c r="K2133"/>
      <c r="L2133"/>
      <c r="M2133" s="2"/>
      <c r="N2133" s="3"/>
      <c r="O2133"/>
      <c r="P2133"/>
      <c r="Q2133"/>
      <c r="R2133"/>
      <c r="S2133"/>
      <c r="T2133"/>
      <c r="U2133" s="1"/>
      <c r="V2133"/>
      <c r="W2133" s="1"/>
      <c r="X2133"/>
      <c r="Y2133"/>
      <c r="Z2133" s="1"/>
      <c r="AA2133" s="1"/>
      <c r="AB2133" s="1"/>
      <c r="AC2133" s="1"/>
      <c r="AD2133"/>
    </row>
    <row r="2134" spans="1:30" x14ac:dyDescent="0.25">
      <c r="A2134" s="1"/>
      <c r="B2134" s="1"/>
      <c r="C2134" s="1"/>
      <c r="D2134"/>
      <c r="E2134" s="1"/>
      <c r="F2134" s="1"/>
      <c r="G2134"/>
      <c r="H2134"/>
      <c r="I2134" s="1"/>
      <c r="J2134"/>
      <c r="K2134"/>
      <c r="L2134"/>
      <c r="M2134" s="2"/>
      <c r="N2134" s="3"/>
      <c r="O2134"/>
      <c r="P2134"/>
      <c r="Q2134"/>
      <c r="R2134"/>
      <c r="S2134"/>
      <c r="T2134"/>
      <c r="U2134" s="1"/>
      <c r="V2134"/>
      <c r="W2134" s="1"/>
      <c r="X2134"/>
      <c r="Y2134"/>
      <c r="Z2134" s="1"/>
      <c r="AA2134" s="1"/>
      <c r="AB2134" s="1"/>
      <c r="AC2134" s="1"/>
      <c r="AD2134"/>
    </row>
    <row r="2135" spans="1:30" x14ac:dyDescent="0.25">
      <c r="A2135" s="1"/>
      <c r="B2135" s="1"/>
      <c r="C2135" s="1"/>
      <c r="D2135"/>
      <c r="E2135" s="1"/>
      <c r="F2135" s="1"/>
      <c r="G2135"/>
      <c r="H2135"/>
      <c r="I2135" s="1"/>
      <c r="J2135"/>
      <c r="K2135"/>
      <c r="L2135"/>
      <c r="M2135" s="2"/>
      <c r="N2135" s="3"/>
      <c r="O2135"/>
      <c r="P2135"/>
      <c r="Q2135"/>
      <c r="R2135"/>
      <c r="S2135"/>
      <c r="T2135"/>
      <c r="U2135" s="1"/>
      <c r="V2135"/>
      <c r="W2135" s="1"/>
      <c r="X2135"/>
      <c r="Y2135"/>
      <c r="Z2135" s="1"/>
      <c r="AA2135" s="1"/>
      <c r="AB2135" s="1"/>
      <c r="AC2135" s="1"/>
      <c r="AD2135"/>
    </row>
    <row r="2136" spans="1:30" x14ac:dyDescent="0.25">
      <c r="A2136" s="1"/>
      <c r="B2136" s="1"/>
      <c r="C2136" s="1"/>
      <c r="D2136"/>
      <c r="E2136" s="1"/>
      <c r="F2136" s="1"/>
      <c r="G2136"/>
      <c r="H2136"/>
      <c r="I2136" s="1"/>
      <c r="J2136"/>
      <c r="K2136"/>
      <c r="L2136"/>
      <c r="M2136" s="2"/>
      <c r="N2136" s="3"/>
      <c r="O2136"/>
      <c r="P2136"/>
      <c r="Q2136"/>
      <c r="R2136"/>
      <c r="S2136"/>
      <c r="T2136"/>
      <c r="U2136" s="1"/>
      <c r="V2136"/>
      <c r="W2136" s="1"/>
      <c r="X2136"/>
      <c r="Y2136"/>
      <c r="Z2136" s="1"/>
      <c r="AA2136" s="1"/>
      <c r="AB2136" s="1"/>
      <c r="AC2136" s="1"/>
      <c r="AD2136"/>
    </row>
    <row r="2137" spans="1:30" x14ac:dyDescent="0.25">
      <c r="A2137" s="1"/>
      <c r="B2137" s="1"/>
      <c r="C2137" s="1"/>
      <c r="D2137"/>
      <c r="E2137" s="1"/>
      <c r="F2137" s="1"/>
      <c r="G2137"/>
      <c r="H2137"/>
      <c r="I2137" s="1"/>
      <c r="J2137"/>
      <c r="K2137"/>
      <c r="L2137"/>
      <c r="M2137" s="2"/>
      <c r="N2137" s="3"/>
      <c r="O2137"/>
      <c r="P2137"/>
      <c r="Q2137"/>
      <c r="R2137"/>
      <c r="S2137"/>
      <c r="T2137"/>
      <c r="U2137" s="1"/>
      <c r="V2137"/>
      <c r="W2137" s="1"/>
      <c r="X2137"/>
      <c r="Y2137"/>
      <c r="Z2137" s="1"/>
      <c r="AA2137" s="1"/>
      <c r="AB2137" s="1"/>
      <c r="AC2137" s="1"/>
      <c r="AD2137"/>
    </row>
    <row r="2138" spans="1:30" x14ac:dyDescent="0.25">
      <c r="A2138" s="1"/>
      <c r="B2138" s="1"/>
      <c r="C2138" s="1"/>
      <c r="D2138"/>
      <c r="E2138" s="1"/>
      <c r="F2138" s="1"/>
      <c r="G2138"/>
      <c r="H2138"/>
      <c r="I2138" s="1"/>
      <c r="J2138"/>
      <c r="K2138"/>
      <c r="L2138"/>
      <c r="M2138" s="2"/>
      <c r="N2138" s="3"/>
      <c r="O2138"/>
      <c r="P2138"/>
      <c r="Q2138"/>
      <c r="R2138"/>
      <c r="S2138"/>
      <c r="T2138"/>
      <c r="U2138" s="1"/>
      <c r="V2138"/>
      <c r="W2138" s="1"/>
      <c r="X2138"/>
      <c r="Y2138"/>
      <c r="Z2138" s="1"/>
      <c r="AA2138" s="1"/>
      <c r="AB2138" s="1"/>
      <c r="AC2138" s="1"/>
      <c r="AD2138"/>
    </row>
    <row r="2139" spans="1:30" x14ac:dyDescent="0.25">
      <c r="A2139" s="1"/>
      <c r="B2139" s="1"/>
      <c r="C2139" s="1"/>
      <c r="D2139"/>
      <c r="E2139" s="1"/>
      <c r="F2139" s="1"/>
      <c r="G2139"/>
      <c r="H2139"/>
      <c r="I2139" s="1"/>
      <c r="J2139"/>
      <c r="K2139"/>
      <c r="L2139"/>
      <c r="M2139" s="2"/>
      <c r="N2139" s="3"/>
      <c r="O2139"/>
      <c r="P2139"/>
      <c r="Q2139"/>
      <c r="R2139"/>
      <c r="S2139"/>
      <c r="T2139"/>
      <c r="U2139" s="1"/>
      <c r="V2139"/>
      <c r="W2139" s="1"/>
      <c r="X2139"/>
      <c r="Y2139"/>
      <c r="Z2139" s="1"/>
      <c r="AA2139" s="1"/>
      <c r="AB2139" s="1"/>
      <c r="AC2139" s="1"/>
      <c r="AD2139"/>
    </row>
    <row r="2140" spans="1:30" x14ac:dyDescent="0.25">
      <c r="A2140" s="1"/>
      <c r="B2140" s="1"/>
      <c r="C2140" s="1"/>
      <c r="D2140"/>
      <c r="E2140" s="1"/>
      <c r="F2140" s="1"/>
      <c r="G2140"/>
      <c r="H2140"/>
      <c r="I2140" s="1"/>
      <c r="J2140"/>
      <c r="K2140"/>
      <c r="L2140"/>
      <c r="M2140" s="2"/>
      <c r="N2140" s="3"/>
      <c r="O2140"/>
      <c r="P2140"/>
      <c r="Q2140"/>
      <c r="R2140"/>
      <c r="S2140"/>
      <c r="T2140"/>
      <c r="U2140" s="1"/>
      <c r="V2140"/>
      <c r="W2140" s="1"/>
      <c r="X2140"/>
      <c r="Y2140"/>
      <c r="Z2140" s="1"/>
      <c r="AA2140" s="1"/>
      <c r="AB2140" s="1"/>
      <c r="AC2140" s="1"/>
      <c r="AD2140"/>
    </row>
    <row r="2141" spans="1:30" x14ac:dyDescent="0.25">
      <c r="A2141" s="1"/>
      <c r="B2141" s="1"/>
      <c r="C2141" s="1"/>
      <c r="D2141"/>
      <c r="E2141" s="1"/>
      <c r="F2141" s="1"/>
      <c r="G2141"/>
      <c r="H2141"/>
      <c r="I2141" s="1"/>
      <c r="J2141"/>
      <c r="K2141"/>
      <c r="L2141"/>
      <c r="M2141" s="2"/>
      <c r="N2141" s="3"/>
      <c r="O2141"/>
      <c r="P2141"/>
      <c r="Q2141"/>
      <c r="R2141"/>
      <c r="S2141"/>
      <c r="T2141"/>
      <c r="U2141" s="1"/>
      <c r="V2141"/>
      <c r="W2141" s="1"/>
      <c r="X2141"/>
      <c r="Y2141"/>
      <c r="Z2141" s="1"/>
      <c r="AA2141" s="1"/>
      <c r="AB2141" s="1"/>
      <c r="AC2141" s="1"/>
      <c r="AD2141"/>
    </row>
    <row r="2142" spans="1:30" x14ac:dyDescent="0.25">
      <c r="A2142" s="1"/>
      <c r="B2142" s="1"/>
      <c r="C2142" s="1"/>
      <c r="D2142"/>
      <c r="E2142" s="1"/>
      <c r="F2142" s="1"/>
      <c r="G2142"/>
      <c r="H2142"/>
      <c r="I2142" s="1"/>
      <c r="J2142"/>
      <c r="K2142"/>
      <c r="L2142"/>
      <c r="M2142" s="2"/>
      <c r="N2142" s="3"/>
      <c r="O2142"/>
      <c r="P2142"/>
      <c r="Q2142"/>
      <c r="R2142"/>
      <c r="S2142"/>
      <c r="T2142"/>
      <c r="U2142" s="1"/>
      <c r="V2142"/>
      <c r="W2142" s="1"/>
      <c r="X2142"/>
      <c r="Y2142"/>
      <c r="Z2142" s="1"/>
      <c r="AA2142" s="1"/>
      <c r="AB2142" s="1"/>
      <c r="AC2142" s="1"/>
      <c r="AD2142"/>
    </row>
    <row r="2143" spans="1:30" x14ac:dyDescent="0.25">
      <c r="A2143" s="1"/>
      <c r="B2143" s="1"/>
      <c r="C2143" s="1"/>
      <c r="D2143"/>
      <c r="E2143" s="1"/>
      <c r="F2143" s="1"/>
      <c r="G2143"/>
      <c r="H2143"/>
      <c r="I2143" s="1"/>
      <c r="J2143"/>
      <c r="K2143"/>
      <c r="L2143"/>
      <c r="M2143" s="2"/>
      <c r="N2143" s="3"/>
      <c r="O2143"/>
      <c r="P2143"/>
      <c r="Q2143"/>
      <c r="R2143"/>
      <c r="S2143"/>
      <c r="T2143"/>
      <c r="U2143" s="1"/>
      <c r="V2143"/>
      <c r="W2143" s="1"/>
      <c r="X2143"/>
      <c r="Y2143"/>
      <c r="Z2143" s="1"/>
      <c r="AA2143" s="1"/>
      <c r="AB2143" s="1"/>
      <c r="AC2143" s="1"/>
      <c r="AD2143"/>
    </row>
    <row r="2144" spans="1:30" x14ac:dyDescent="0.25">
      <c r="A2144" s="1"/>
      <c r="B2144" s="1"/>
      <c r="C2144" s="1"/>
      <c r="D2144"/>
      <c r="E2144" s="1"/>
      <c r="F2144" s="1"/>
      <c r="G2144"/>
      <c r="H2144"/>
      <c r="I2144" s="1"/>
      <c r="J2144"/>
      <c r="K2144"/>
      <c r="L2144"/>
      <c r="M2144" s="2"/>
      <c r="N2144" s="3"/>
      <c r="O2144"/>
      <c r="P2144"/>
      <c r="Q2144"/>
      <c r="R2144"/>
      <c r="S2144"/>
      <c r="T2144"/>
      <c r="U2144" s="1"/>
      <c r="V2144"/>
      <c r="W2144" s="1"/>
      <c r="X2144"/>
      <c r="Y2144"/>
      <c r="Z2144" s="1"/>
      <c r="AA2144" s="1"/>
      <c r="AB2144" s="1"/>
      <c r="AC2144" s="1"/>
      <c r="AD2144"/>
    </row>
    <row r="2145" spans="1:30" x14ac:dyDescent="0.25">
      <c r="A2145" s="1"/>
      <c r="B2145" s="1"/>
      <c r="C2145" s="1"/>
      <c r="D2145"/>
      <c r="E2145" s="1"/>
      <c r="F2145" s="1"/>
      <c r="G2145"/>
      <c r="H2145"/>
      <c r="I2145" s="1"/>
      <c r="J2145"/>
      <c r="K2145"/>
      <c r="L2145"/>
      <c r="M2145" s="2"/>
      <c r="N2145" s="3"/>
      <c r="O2145"/>
      <c r="P2145"/>
      <c r="Q2145"/>
      <c r="R2145"/>
      <c r="S2145"/>
      <c r="T2145"/>
      <c r="U2145" s="1"/>
      <c r="V2145"/>
      <c r="W2145" s="1"/>
      <c r="X2145"/>
      <c r="Y2145"/>
      <c r="Z2145" s="1"/>
      <c r="AA2145" s="1"/>
      <c r="AB2145" s="1"/>
      <c r="AC2145" s="1"/>
      <c r="AD2145"/>
    </row>
    <row r="2146" spans="1:30" x14ac:dyDescent="0.25">
      <c r="A2146" s="1"/>
      <c r="B2146" s="1"/>
      <c r="C2146" s="1"/>
      <c r="D2146"/>
      <c r="E2146" s="1"/>
      <c r="F2146" s="1"/>
      <c r="G2146"/>
      <c r="H2146"/>
      <c r="I2146" s="1"/>
      <c r="J2146"/>
      <c r="K2146"/>
      <c r="L2146"/>
      <c r="M2146" s="2"/>
      <c r="N2146" s="3"/>
      <c r="O2146"/>
      <c r="P2146"/>
      <c r="Q2146"/>
      <c r="R2146"/>
      <c r="S2146"/>
      <c r="T2146"/>
      <c r="U2146" s="1"/>
      <c r="V2146"/>
      <c r="W2146" s="1"/>
      <c r="X2146"/>
      <c r="Y2146"/>
      <c r="Z2146" s="1"/>
      <c r="AA2146" s="1"/>
      <c r="AB2146" s="1"/>
      <c r="AC2146" s="1"/>
      <c r="AD2146"/>
    </row>
    <row r="2147" spans="1:30" x14ac:dyDescent="0.25">
      <c r="A2147" s="1"/>
      <c r="B2147" s="1"/>
      <c r="C2147" s="1"/>
      <c r="D2147"/>
      <c r="E2147" s="1"/>
      <c r="F2147" s="1"/>
      <c r="G2147"/>
      <c r="H2147"/>
      <c r="I2147" s="1"/>
      <c r="J2147"/>
      <c r="K2147"/>
      <c r="L2147"/>
      <c r="M2147" s="2"/>
      <c r="N2147" s="3"/>
      <c r="O2147"/>
      <c r="P2147"/>
      <c r="Q2147"/>
      <c r="R2147"/>
      <c r="S2147"/>
      <c r="T2147"/>
      <c r="U2147" s="1"/>
      <c r="V2147"/>
      <c r="W2147" s="1"/>
      <c r="X2147"/>
      <c r="Y2147"/>
      <c r="Z2147" s="1"/>
      <c r="AA2147" s="1"/>
      <c r="AB2147" s="1"/>
      <c r="AC2147" s="1"/>
      <c r="AD2147"/>
    </row>
    <row r="2148" spans="1:30" x14ac:dyDescent="0.25">
      <c r="A2148" s="1"/>
      <c r="B2148" s="1"/>
      <c r="C2148" s="1"/>
      <c r="D2148"/>
      <c r="E2148" s="1"/>
      <c r="F2148" s="1"/>
      <c r="G2148"/>
      <c r="H2148"/>
      <c r="I2148" s="1"/>
      <c r="J2148"/>
      <c r="K2148"/>
      <c r="L2148"/>
      <c r="M2148" s="2"/>
      <c r="N2148" s="3"/>
      <c r="O2148"/>
      <c r="P2148"/>
      <c r="Q2148"/>
      <c r="R2148"/>
      <c r="S2148"/>
      <c r="T2148"/>
      <c r="U2148" s="1"/>
      <c r="V2148"/>
      <c r="W2148" s="1"/>
      <c r="X2148"/>
      <c r="Y2148"/>
      <c r="Z2148" s="1"/>
      <c r="AA2148" s="1"/>
      <c r="AB2148" s="1"/>
      <c r="AC2148" s="1"/>
      <c r="AD2148"/>
    </row>
    <row r="2149" spans="1:30" x14ac:dyDescent="0.25">
      <c r="A2149" s="1"/>
      <c r="B2149" s="1"/>
      <c r="C2149" s="1"/>
      <c r="D2149"/>
      <c r="E2149" s="1"/>
      <c r="F2149" s="1"/>
      <c r="G2149"/>
      <c r="H2149"/>
      <c r="I2149" s="1"/>
      <c r="J2149"/>
      <c r="K2149"/>
      <c r="L2149"/>
      <c r="M2149" s="2"/>
      <c r="N2149" s="3"/>
      <c r="O2149"/>
      <c r="P2149"/>
      <c r="Q2149"/>
      <c r="R2149"/>
      <c r="S2149"/>
      <c r="T2149"/>
      <c r="U2149" s="1"/>
      <c r="V2149"/>
      <c r="W2149" s="1"/>
      <c r="X2149"/>
      <c r="Y2149"/>
      <c r="Z2149" s="1"/>
      <c r="AA2149" s="1"/>
      <c r="AB2149" s="1"/>
      <c r="AC2149" s="1"/>
      <c r="AD2149"/>
    </row>
    <row r="2150" spans="1:30" x14ac:dyDescent="0.25">
      <c r="A2150" s="1"/>
      <c r="B2150" s="1"/>
      <c r="C2150" s="1"/>
      <c r="D2150"/>
      <c r="E2150" s="1"/>
      <c r="F2150" s="1"/>
      <c r="G2150"/>
      <c r="H2150"/>
      <c r="I2150" s="1"/>
      <c r="J2150"/>
      <c r="K2150"/>
      <c r="L2150"/>
      <c r="M2150" s="2"/>
      <c r="N2150" s="3"/>
      <c r="O2150"/>
      <c r="P2150"/>
      <c r="Q2150"/>
      <c r="R2150"/>
      <c r="S2150"/>
      <c r="T2150"/>
      <c r="U2150" s="1"/>
      <c r="V2150"/>
      <c r="W2150" s="1"/>
      <c r="X2150"/>
      <c r="Y2150"/>
      <c r="Z2150" s="1"/>
      <c r="AA2150" s="1"/>
      <c r="AB2150" s="1"/>
      <c r="AC2150" s="1"/>
      <c r="AD2150"/>
    </row>
    <row r="2151" spans="1:30" x14ac:dyDescent="0.25">
      <c r="A2151" s="1"/>
      <c r="B2151" s="1"/>
      <c r="C2151" s="1"/>
      <c r="D2151"/>
      <c r="E2151" s="1"/>
      <c r="F2151" s="1"/>
      <c r="G2151"/>
      <c r="H2151"/>
      <c r="I2151" s="1"/>
      <c r="J2151"/>
      <c r="K2151"/>
      <c r="L2151"/>
      <c r="M2151" s="2"/>
      <c r="N2151" s="3"/>
      <c r="O2151"/>
      <c r="P2151"/>
      <c r="Q2151"/>
      <c r="R2151"/>
      <c r="S2151"/>
      <c r="T2151"/>
      <c r="U2151" s="1"/>
      <c r="V2151"/>
      <c r="W2151" s="1"/>
      <c r="X2151"/>
      <c r="Y2151"/>
      <c r="Z2151" s="1"/>
      <c r="AA2151" s="1"/>
      <c r="AB2151" s="1"/>
      <c r="AC2151" s="1"/>
      <c r="AD2151"/>
    </row>
    <row r="2152" spans="1:30" x14ac:dyDescent="0.25">
      <c r="A2152" s="1"/>
      <c r="B2152" s="1"/>
      <c r="C2152" s="1"/>
      <c r="D2152"/>
      <c r="E2152" s="1"/>
      <c r="F2152" s="1"/>
      <c r="G2152"/>
      <c r="H2152"/>
      <c r="I2152" s="1"/>
      <c r="J2152"/>
      <c r="K2152"/>
      <c r="L2152"/>
      <c r="M2152" s="2"/>
      <c r="N2152" s="3"/>
      <c r="O2152"/>
      <c r="P2152"/>
      <c r="Q2152"/>
      <c r="R2152"/>
      <c r="S2152"/>
      <c r="T2152"/>
      <c r="U2152" s="1"/>
      <c r="V2152"/>
      <c r="W2152" s="1"/>
      <c r="X2152"/>
      <c r="Y2152"/>
      <c r="Z2152" s="1"/>
      <c r="AA2152" s="1"/>
      <c r="AB2152" s="1"/>
      <c r="AC2152" s="1"/>
      <c r="AD2152"/>
    </row>
    <row r="2153" spans="1:30" x14ac:dyDescent="0.25">
      <c r="A2153" s="1"/>
      <c r="B2153" s="1"/>
      <c r="C2153" s="1"/>
      <c r="D2153"/>
      <c r="E2153" s="1"/>
      <c r="F2153" s="1"/>
      <c r="G2153"/>
      <c r="H2153"/>
      <c r="I2153" s="1"/>
      <c r="J2153"/>
      <c r="K2153"/>
      <c r="L2153"/>
      <c r="M2153" s="2"/>
      <c r="N2153" s="3"/>
      <c r="O2153"/>
      <c r="P2153"/>
      <c r="Q2153"/>
      <c r="R2153"/>
      <c r="S2153"/>
      <c r="T2153"/>
      <c r="U2153" s="1"/>
      <c r="V2153"/>
      <c r="W2153" s="1"/>
      <c r="X2153"/>
      <c r="Y2153"/>
      <c r="Z2153" s="1"/>
      <c r="AA2153" s="1"/>
      <c r="AB2153" s="1"/>
      <c r="AC2153" s="1"/>
      <c r="AD2153"/>
    </row>
    <row r="2154" spans="1:30" x14ac:dyDescent="0.25">
      <c r="A2154" s="1"/>
      <c r="B2154" s="1"/>
      <c r="C2154" s="1"/>
      <c r="D2154"/>
      <c r="E2154" s="1"/>
      <c r="F2154" s="1"/>
      <c r="G2154"/>
      <c r="H2154"/>
      <c r="I2154" s="1"/>
      <c r="J2154"/>
      <c r="K2154"/>
      <c r="L2154"/>
      <c r="M2154" s="2"/>
      <c r="N2154" s="3"/>
      <c r="O2154"/>
      <c r="P2154"/>
      <c r="Q2154"/>
      <c r="R2154"/>
      <c r="S2154"/>
      <c r="T2154"/>
      <c r="U2154" s="1"/>
      <c r="V2154"/>
      <c r="W2154" s="1"/>
      <c r="X2154"/>
      <c r="Y2154"/>
      <c r="Z2154" s="1"/>
      <c r="AA2154" s="1"/>
      <c r="AB2154" s="1"/>
      <c r="AC2154" s="1"/>
      <c r="AD2154"/>
    </row>
    <row r="2155" spans="1:30" x14ac:dyDescent="0.25">
      <c r="A2155" s="1"/>
      <c r="B2155" s="1"/>
      <c r="C2155" s="1"/>
      <c r="D2155"/>
      <c r="E2155" s="1"/>
      <c r="F2155" s="1"/>
      <c r="G2155"/>
      <c r="H2155"/>
      <c r="I2155" s="1"/>
      <c r="J2155"/>
      <c r="K2155"/>
      <c r="L2155"/>
      <c r="M2155" s="2"/>
      <c r="N2155" s="3"/>
      <c r="O2155"/>
      <c r="P2155"/>
      <c r="Q2155"/>
      <c r="R2155"/>
      <c r="S2155"/>
      <c r="T2155"/>
      <c r="U2155" s="1"/>
      <c r="V2155"/>
      <c r="W2155" s="1"/>
      <c r="X2155"/>
      <c r="Y2155"/>
      <c r="Z2155" s="1"/>
      <c r="AA2155" s="1"/>
      <c r="AB2155" s="1"/>
      <c r="AC2155" s="1"/>
      <c r="AD2155"/>
    </row>
    <row r="2156" spans="1:30" x14ac:dyDescent="0.25">
      <c r="A2156" s="1"/>
      <c r="B2156" s="1"/>
      <c r="C2156" s="1"/>
      <c r="D2156"/>
      <c r="E2156" s="1"/>
      <c r="F2156" s="1"/>
      <c r="G2156"/>
      <c r="H2156"/>
      <c r="I2156" s="1"/>
      <c r="J2156"/>
      <c r="K2156"/>
      <c r="L2156"/>
      <c r="M2156" s="2"/>
      <c r="N2156" s="3"/>
      <c r="O2156"/>
      <c r="P2156"/>
      <c r="Q2156"/>
      <c r="R2156"/>
      <c r="S2156"/>
      <c r="T2156"/>
      <c r="U2156" s="1"/>
      <c r="V2156"/>
      <c r="W2156" s="1"/>
      <c r="X2156"/>
      <c r="Y2156"/>
      <c r="Z2156" s="1"/>
      <c r="AA2156" s="1"/>
      <c r="AB2156" s="1"/>
      <c r="AC2156" s="1"/>
      <c r="AD2156"/>
    </row>
    <row r="2157" spans="1:30" x14ac:dyDescent="0.25">
      <c r="A2157" s="1"/>
      <c r="B2157" s="1"/>
      <c r="C2157" s="1"/>
      <c r="D2157"/>
      <c r="E2157" s="1"/>
      <c r="F2157" s="1"/>
      <c r="G2157"/>
      <c r="H2157"/>
      <c r="I2157" s="1"/>
      <c r="J2157"/>
      <c r="K2157"/>
      <c r="L2157"/>
      <c r="M2157" s="2"/>
      <c r="N2157" s="3"/>
      <c r="O2157"/>
      <c r="P2157"/>
      <c r="Q2157"/>
      <c r="R2157"/>
      <c r="S2157"/>
      <c r="T2157"/>
      <c r="U2157" s="1"/>
      <c r="V2157"/>
      <c r="W2157" s="1"/>
      <c r="X2157"/>
      <c r="Y2157"/>
      <c r="Z2157" s="1"/>
      <c r="AA2157" s="1"/>
      <c r="AB2157" s="1"/>
      <c r="AC2157" s="1"/>
      <c r="AD2157"/>
    </row>
    <row r="2158" spans="1:30" x14ac:dyDescent="0.25">
      <c r="A2158" s="1"/>
      <c r="B2158" s="1"/>
      <c r="C2158" s="1"/>
      <c r="D2158"/>
      <c r="E2158" s="1"/>
      <c r="F2158" s="1"/>
      <c r="G2158"/>
      <c r="H2158"/>
      <c r="I2158" s="1"/>
      <c r="J2158"/>
      <c r="K2158"/>
      <c r="L2158"/>
      <c r="M2158" s="2"/>
      <c r="N2158" s="3"/>
      <c r="O2158"/>
      <c r="P2158"/>
      <c r="Q2158"/>
      <c r="R2158"/>
      <c r="S2158"/>
      <c r="T2158"/>
      <c r="U2158" s="1"/>
      <c r="V2158"/>
      <c r="W2158" s="1"/>
      <c r="X2158"/>
      <c r="Y2158"/>
      <c r="Z2158" s="1"/>
      <c r="AA2158" s="1"/>
      <c r="AB2158" s="1"/>
      <c r="AC2158" s="1"/>
      <c r="AD2158"/>
    </row>
    <row r="2159" spans="1:30" x14ac:dyDescent="0.25">
      <c r="A2159" s="1"/>
      <c r="B2159" s="1"/>
      <c r="C2159" s="1"/>
      <c r="D2159"/>
      <c r="E2159" s="1"/>
      <c r="F2159" s="1"/>
      <c r="G2159"/>
      <c r="H2159"/>
      <c r="I2159" s="1"/>
      <c r="J2159"/>
      <c r="K2159"/>
      <c r="L2159"/>
      <c r="M2159" s="2"/>
      <c r="N2159" s="3"/>
      <c r="O2159"/>
      <c r="P2159"/>
      <c r="Q2159"/>
      <c r="R2159"/>
      <c r="S2159"/>
      <c r="T2159"/>
      <c r="U2159" s="1"/>
      <c r="V2159"/>
      <c r="W2159" s="1"/>
      <c r="X2159"/>
      <c r="Y2159"/>
      <c r="Z2159" s="1"/>
      <c r="AA2159" s="1"/>
      <c r="AB2159" s="1"/>
      <c r="AC2159" s="1"/>
      <c r="AD2159"/>
    </row>
    <row r="2160" spans="1:30" x14ac:dyDescent="0.25">
      <c r="A2160" s="1"/>
      <c r="B2160" s="1"/>
      <c r="C2160" s="1"/>
      <c r="D2160"/>
      <c r="E2160" s="1"/>
      <c r="F2160" s="1"/>
      <c r="G2160"/>
      <c r="H2160"/>
      <c r="I2160" s="1"/>
      <c r="J2160"/>
      <c r="K2160"/>
      <c r="L2160"/>
      <c r="M2160" s="2"/>
      <c r="N2160" s="3"/>
      <c r="O2160"/>
      <c r="P2160"/>
      <c r="Q2160"/>
      <c r="R2160"/>
      <c r="S2160"/>
      <c r="T2160"/>
      <c r="U2160" s="1"/>
      <c r="V2160"/>
      <c r="W2160" s="1"/>
      <c r="X2160"/>
      <c r="Y2160"/>
      <c r="Z2160" s="1"/>
      <c r="AA2160" s="1"/>
      <c r="AB2160" s="1"/>
      <c r="AC2160" s="1"/>
      <c r="AD2160"/>
    </row>
    <row r="2161" spans="1:30" x14ac:dyDescent="0.25">
      <c r="A2161" s="1"/>
      <c r="B2161" s="1"/>
      <c r="C2161" s="1"/>
      <c r="D2161"/>
      <c r="E2161" s="1"/>
      <c r="F2161" s="1"/>
      <c r="G2161"/>
      <c r="H2161"/>
      <c r="I2161" s="1"/>
      <c r="J2161"/>
      <c r="K2161"/>
      <c r="L2161"/>
      <c r="M2161" s="2"/>
      <c r="N2161" s="3"/>
      <c r="O2161"/>
      <c r="P2161"/>
      <c r="Q2161"/>
      <c r="R2161"/>
      <c r="S2161"/>
      <c r="T2161"/>
      <c r="U2161" s="1"/>
      <c r="V2161"/>
      <c r="W2161" s="1"/>
      <c r="X2161"/>
      <c r="Y2161"/>
      <c r="Z2161" s="1"/>
      <c r="AA2161" s="1"/>
      <c r="AB2161" s="1"/>
      <c r="AC2161" s="1"/>
      <c r="AD2161"/>
    </row>
    <row r="2162" spans="1:30" x14ac:dyDescent="0.25">
      <c r="A2162" s="1"/>
      <c r="B2162" s="1"/>
      <c r="C2162" s="1"/>
      <c r="D2162"/>
      <c r="E2162" s="1"/>
      <c r="F2162" s="1"/>
      <c r="G2162"/>
      <c r="H2162"/>
      <c r="I2162" s="1"/>
      <c r="J2162"/>
      <c r="K2162"/>
      <c r="L2162"/>
      <c r="M2162" s="2"/>
      <c r="N2162" s="3"/>
      <c r="O2162"/>
      <c r="P2162"/>
      <c r="Q2162"/>
      <c r="R2162"/>
      <c r="S2162"/>
      <c r="T2162"/>
      <c r="U2162" s="1"/>
      <c r="V2162"/>
      <c r="W2162" s="1"/>
      <c r="X2162"/>
      <c r="Y2162"/>
      <c r="Z2162" s="1"/>
      <c r="AA2162" s="1"/>
      <c r="AB2162" s="1"/>
      <c r="AC2162" s="1"/>
      <c r="AD2162"/>
    </row>
    <row r="2163" spans="1:30" x14ac:dyDescent="0.25">
      <c r="A2163" s="1"/>
      <c r="B2163" s="1"/>
      <c r="C2163" s="1"/>
      <c r="D2163"/>
      <c r="E2163" s="1"/>
      <c r="F2163" s="1"/>
      <c r="G2163"/>
      <c r="H2163"/>
      <c r="I2163" s="1"/>
      <c r="J2163"/>
      <c r="K2163"/>
      <c r="L2163"/>
      <c r="M2163" s="2"/>
      <c r="N2163" s="3"/>
      <c r="O2163"/>
      <c r="P2163"/>
      <c r="Q2163"/>
      <c r="R2163"/>
      <c r="S2163"/>
      <c r="T2163"/>
      <c r="U2163" s="1"/>
      <c r="V2163"/>
      <c r="W2163" s="1"/>
      <c r="X2163"/>
      <c r="Y2163"/>
      <c r="Z2163" s="1"/>
      <c r="AA2163" s="1"/>
      <c r="AB2163" s="1"/>
      <c r="AC2163" s="1"/>
      <c r="AD2163"/>
    </row>
    <row r="2164" spans="1:30" x14ac:dyDescent="0.25">
      <c r="A2164" s="1"/>
      <c r="B2164" s="1"/>
      <c r="C2164" s="1"/>
      <c r="D2164"/>
      <c r="E2164" s="1"/>
      <c r="F2164" s="1"/>
      <c r="G2164"/>
      <c r="H2164"/>
      <c r="I2164" s="1"/>
      <c r="J2164"/>
      <c r="K2164"/>
      <c r="L2164"/>
      <c r="M2164" s="2"/>
      <c r="N2164" s="3"/>
      <c r="O2164"/>
      <c r="P2164"/>
      <c r="Q2164"/>
      <c r="R2164"/>
      <c r="S2164"/>
      <c r="T2164"/>
      <c r="U2164" s="1"/>
      <c r="V2164"/>
      <c r="W2164" s="1"/>
      <c r="X2164"/>
      <c r="Y2164"/>
      <c r="Z2164" s="1"/>
      <c r="AA2164" s="1"/>
      <c r="AB2164" s="1"/>
      <c r="AC2164" s="1"/>
      <c r="AD2164"/>
    </row>
    <row r="2165" spans="1:30" x14ac:dyDescent="0.25">
      <c r="A2165" s="1"/>
      <c r="B2165" s="1"/>
      <c r="C2165" s="1"/>
      <c r="D2165"/>
      <c r="E2165" s="1"/>
      <c r="F2165" s="1"/>
      <c r="G2165"/>
      <c r="H2165"/>
      <c r="I2165" s="1"/>
      <c r="J2165"/>
      <c r="K2165"/>
      <c r="L2165"/>
      <c r="M2165" s="2"/>
      <c r="N2165" s="3"/>
      <c r="O2165"/>
      <c r="P2165"/>
      <c r="Q2165"/>
      <c r="R2165"/>
      <c r="S2165"/>
      <c r="T2165"/>
      <c r="U2165" s="1"/>
      <c r="V2165"/>
      <c r="W2165" s="1"/>
      <c r="X2165"/>
      <c r="Y2165"/>
      <c r="Z2165" s="1"/>
      <c r="AA2165" s="1"/>
      <c r="AB2165" s="1"/>
      <c r="AC2165" s="1"/>
      <c r="AD2165"/>
    </row>
    <row r="2166" spans="1:30" x14ac:dyDescent="0.25">
      <c r="A2166" s="1"/>
      <c r="B2166" s="1"/>
      <c r="C2166" s="1"/>
      <c r="D2166"/>
      <c r="E2166" s="1"/>
      <c r="F2166" s="1"/>
      <c r="G2166"/>
      <c r="H2166"/>
      <c r="I2166" s="1"/>
      <c r="J2166"/>
      <c r="K2166"/>
      <c r="L2166"/>
      <c r="M2166" s="2"/>
      <c r="N2166" s="3"/>
      <c r="O2166"/>
      <c r="P2166"/>
      <c r="Q2166"/>
      <c r="R2166"/>
      <c r="S2166"/>
      <c r="T2166"/>
      <c r="U2166" s="1"/>
      <c r="V2166"/>
      <c r="W2166" s="1"/>
      <c r="X2166"/>
      <c r="Y2166"/>
      <c r="Z2166" s="1"/>
      <c r="AA2166" s="1"/>
      <c r="AB2166" s="1"/>
      <c r="AC2166" s="1"/>
      <c r="AD2166"/>
    </row>
    <row r="2167" spans="1:30" x14ac:dyDescent="0.25">
      <c r="A2167" s="1"/>
      <c r="B2167" s="1"/>
      <c r="C2167" s="1"/>
      <c r="D2167"/>
      <c r="E2167" s="1"/>
      <c r="F2167" s="1"/>
      <c r="G2167"/>
      <c r="H2167"/>
      <c r="I2167" s="1"/>
      <c r="J2167"/>
      <c r="K2167"/>
      <c r="L2167"/>
      <c r="M2167" s="2"/>
      <c r="N2167" s="3"/>
      <c r="O2167"/>
      <c r="P2167"/>
      <c r="Q2167"/>
      <c r="R2167"/>
      <c r="S2167"/>
      <c r="T2167"/>
      <c r="U2167" s="1"/>
      <c r="V2167"/>
      <c r="W2167" s="1"/>
      <c r="X2167"/>
      <c r="Y2167"/>
      <c r="Z2167" s="1"/>
      <c r="AA2167" s="1"/>
      <c r="AB2167" s="1"/>
      <c r="AC2167" s="1"/>
      <c r="AD2167"/>
    </row>
    <row r="2168" spans="1:30" x14ac:dyDescent="0.25">
      <c r="A2168" s="1"/>
      <c r="B2168" s="1"/>
      <c r="C2168" s="1"/>
      <c r="D2168"/>
      <c r="E2168" s="1"/>
      <c r="F2168" s="1"/>
      <c r="G2168"/>
      <c r="H2168"/>
      <c r="I2168" s="1"/>
      <c r="J2168"/>
      <c r="K2168"/>
      <c r="L2168"/>
      <c r="M2168" s="2"/>
      <c r="N2168" s="3"/>
      <c r="O2168"/>
      <c r="P2168"/>
      <c r="Q2168"/>
      <c r="R2168"/>
      <c r="S2168"/>
      <c r="T2168"/>
      <c r="U2168" s="1"/>
      <c r="V2168"/>
      <c r="W2168" s="1"/>
      <c r="X2168"/>
      <c r="Y2168"/>
      <c r="Z2168" s="1"/>
      <c r="AA2168" s="1"/>
      <c r="AB2168" s="1"/>
      <c r="AC2168" s="1"/>
      <c r="AD2168"/>
    </row>
    <row r="2169" spans="1:30" x14ac:dyDescent="0.25">
      <c r="A2169" s="1"/>
      <c r="B2169" s="1"/>
      <c r="C2169" s="1"/>
      <c r="D2169"/>
      <c r="E2169" s="1"/>
      <c r="F2169" s="1"/>
      <c r="G2169"/>
      <c r="H2169"/>
      <c r="I2169" s="1"/>
      <c r="J2169"/>
      <c r="K2169"/>
      <c r="L2169"/>
      <c r="M2169" s="2"/>
      <c r="N2169" s="3"/>
      <c r="O2169"/>
      <c r="P2169"/>
      <c r="Q2169"/>
      <c r="R2169"/>
      <c r="S2169"/>
      <c r="T2169"/>
      <c r="U2169" s="1"/>
      <c r="V2169"/>
      <c r="W2169" s="1"/>
      <c r="X2169"/>
      <c r="Y2169"/>
      <c r="Z2169" s="1"/>
      <c r="AA2169" s="1"/>
      <c r="AB2169" s="1"/>
      <c r="AC2169" s="1"/>
      <c r="AD2169"/>
    </row>
    <row r="2170" spans="1:30" x14ac:dyDescent="0.25">
      <c r="A2170" s="1"/>
      <c r="B2170" s="1"/>
      <c r="C2170" s="1"/>
      <c r="D2170"/>
      <c r="E2170" s="1"/>
      <c r="F2170" s="1"/>
      <c r="G2170"/>
      <c r="H2170"/>
      <c r="I2170" s="1"/>
      <c r="J2170"/>
      <c r="K2170"/>
      <c r="L2170"/>
      <c r="M2170" s="2"/>
      <c r="N2170" s="3"/>
      <c r="O2170"/>
      <c r="P2170"/>
      <c r="Q2170"/>
      <c r="R2170"/>
      <c r="S2170"/>
      <c r="T2170"/>
      <c r="U2170" s="1"/>
      <c r="V2170"/>
      <c r="W2170" s="1"/>
      <c r="X2170"/>
      <c r="Y2170"/>
      <c r="Z2170" s="1"/>
      <c r="AA2170" s="1"/>
      <c r="AB2170" s="1"/>
      <c r="AC2170" s="1"/>
      <c r="AD2170"/>
    </row>
    <row r="2171" spans="1:30" x14ac:dyDescent="0.25">
      <c r="A2171" s="1"/>
      <c r="B2171" s="1"/>
      <c r="C2171" s="1"/>
      <c r="D2171"/>
      <c r="E2171" s="1"/>
      <c r="F2171" s="1"/>
      <c r="G2171"/>
      <c r="H2171"/>
      <c r="I2171" s="1"/>
      <c r="J2171"/>
      <c r="K2171"/>
      <c r="L2171"/>
      <c r="M2171" s="2"/>
      <c r="N2171" s="3"/>
      <c r="O2171"/>
      <c r="P2171"/>
      <c r="Q2171"/>
      <c r="R2171"/>
      <c r="S2171"/>
      <c r="T2171"/>
      <c r="U2171" s="1"/>
      <c r="V2171"/>
      <c r="W2171" s="1"/>
      <c r="X2171"/>
      <c r="Y2171"/>
      <c r="Z2171" s="1"/>
      <c r="AA2171" s="1"/>
      <c r="AB2171" s="1"/>
      <c r="AC2171" s="1"/>
      <c r="AD2171"/>
    </row>
    <row r="2172" spans="1:30" x14ac:dyDescent="0.25">
      <c r="A2172" s="1"/>
      <c r="B2172" s="1"/>
      <c r="C2172" s="1"/>
      <c r="D2172"/>
      <c r="E2172" s="1"/>
      <c r="F2172" s="1"/>
      <c r="G2172"/>
      <c r="H2172"/>
      <c r="I2172" s="1"/>
      <c r="J2172"/>
      <c r="K2172"/>
      <c r="L2172"/>
      <c r="M2172" s="2"/>
      <c r="N2172" s="3"/>
      <c r="O2172"/>
      <c r="P2172"/>
      <c r="Q2172"/>
      <c r="R2172"/>
      <c r="S2172"/>
      <c r="T2172"/>
      <c r="U2172" s="1"/>
      <c r="V2172"/>
      <c r="W2172" s="1"/>
      <c r="X2172"/>
      <c r="Y2172"/>
      <c r="Z2172" s="1"/>
      <c r="AA2172" s="1"/>
      <c r="AB2172" s="1"/>
      <c r="AC2172" s="1"/>
      <c r="AD2172"/>
    </row>
    <row r="2173" spans="1:30" x14ac:dyDescent="0.25">
      <c r="A2173" s="1"/>
      <c r="B2173" s="1"/>
      <c r="C2173" s="1"/>
      <c r="D2173"/>
      <c r="E2173" s="1"/>
      <c r="F2173" s="1"/>
      <c r="G2173"/>
      <c r="H2173"/>
      <c r="I2173" s="1"/>
      <c r="J2173"/>
      <c r="K2173"/>
      <c r="L2173"/>
      <c r="M2173" s="2"/>
      <c r="N2173" s="3"/>
      <c r="O2173"/>
      <c r="P2173"/>
      <c r="Q2173"/>
      <c r="R2173"/>
      <c r="S2173"/>
      <c r="T2173"/>
      <c r="U2173" s="1"/>
      <c r="V2173"/>
      <c r="W2173" s="1"/>
      <c r="X2173"/>
      <c r="Y2173"/>
      <c r="Z2173" s="1"/>
      <c r="AA2173" s="1"/>
      <c r="AB2173" s="1"/>
      <c r="AC2173" s="1"/>
      <c r="AD2173"/>
    </row>
    <row r="2174" spans="1:30" x14ac:dyDescent="0.25">
      <c r="A2174" s="1"/>
      <c r="B2174" s="1"/>
      <c r="C2174" s="1"/>
      <c r="D2174"/>
      <c r="E2174" s="1"/>
      <c r="F2174" s="1"/>
      <c r="G2174"/>
      <c r="H2174"/>
      <c r="I2174" s="1"/>
      <c r="J2174"/>
      <c r="K2174"/>
      <c r="L2174"/>
      <c r="M2174" s="2"/>
      <c r="N2174" s="3"/>
      <c r="O2174"/>
      <c r="P2174"/>
      <c r="Q2174"/>
      <c r="R2174"/>
      <c r="S2174"/>
      <c r="T2174"/>
      <c r="U2174" s="1"/>
      <c r="V2174"/>
      <c r="W2174" s="1"/>
      <c r="X2174"/>
      <c r="Y2174"/>
      <c r="Z2174" s="1"/>
      <c r="AA2174" s="1"/>
      <c r="AB2174" s="1"/>
      <c r="AC2174" s="1"/>
      <c r="AD2174"/>
    </row>
    <row r="2175" spans="1:30" x14ac:dyDescent="0.25">
      <c r="A2175" s="1"/>
      <c r="B2175" s="1"/>
      <c r="C2175" s="1"/>
      <c r="D2175"/>
      <c r="E2175" s="1"/>
      <c r="F2175" s="1"/>
      <c r="G2175"/>
      <c r="H2175"/>
      <c r="I2175" s="1"/>
      <c r="J2175"/>
      <c r="K2175"/>
      <c r="L2175"/>
      <c r="M2175" s="2"/>
      <c r="N2175" s="3"/>
      <c r="O2175"/>
      <c r="P2175"/>
      <c r="Q2175"/>
      <c r="R2175"/>
      <c r="S2175"/>
      <c r="T2175"/>
      <c r="U2175" s="1"/>
      <c r="V2175"/>
      <c r="W2175" s="1"/>
      <c r="X2175"/>
      <c r="Y2175"/>
      <c r="Z2175" s="1"/>
      <c r="AA2175" s="1"/>
      <c r="AB2175" s="1"/>
      <c r="AC2175" s="1"/>
      <c r="AD2175"/>
    </row>
    <row r="2176" spans="1:30" x14ac:dyDescent="0.25">
      <c r="A2176" s="1"/>
      <c r="B2176" s="1"/>
      <c r="C2176" s="1"/>
      <c r="D2176"/>
      <c r="E2176" s="1"/>
      <c r="F2176" s="1"/>
      <c r="G2176"/>
      <c r="H2176"/>
      <c r="I2176" s="1"/>
      <c r="J2176"/>
      <c r="K2176"/>
      <c r="L2176"/>
      <c r="M2176" s="2"/>
      <c r="N2176" s="3"/>
      <c r="O2176"/>
      <c r="P2176"/>
      <c r="Q2176"/>
      <c r="R2176"/>
      <c r="S2176"/>
      <c r="T2176"/>
      <c r="U2176" s="1"/>
      <c r="V2176"/>
      <c r="W2176" s="1"/>
      <c r="X2176"/>
      <c r="Y2176"/>
      <c r="Z2176" s="1"/>
      <c r="AA2176" s="1"/>
      <c r="AB2176" s="1"/>
      <c r="AC2176" s="1"/>
      <c r="AD2176"/>
    </row>
    <row r="2177" spans="1:30" x14ac:dyDescent="0.25">
      <c r="A2177" s="1"/>
      <c r="B2177" s="1"/>
      <c r="C2177" s="1"/>
      <c r="D2177"/>
      <c r="E2177" s="1"/>
      <c r="F2177" s="1"/>
      <c r="G2177"/>
      <c r="H2177"/>
      <c r="I2177" s="1"/>
      <c r="J2177"/>
      <c r="K2177"/>
      <c r="L2177"/>
      <c r="M2177" s="2"/>
      <c r="N2177" s="3"/>
      <c r="O2177"/>
      <c r="P2177"/>
      <c r="Q2177"/>
      <c r="R2177"/>
      <c r="S2177"/>
      <c r="T2177"/>
      <c r="U2177" s="1"/>
      <c r="V2177"/>
      <c r="W2177" s="1"/>
      <c r="X2177"/>
      <c r="Y2177"/>
      <c r="Z2177" s="1"/>
      <c r="AA2177" s="1"/>
      <c r="AB2177" s="1"/>
      <c r="AC2177" s="1"/>
      <c r="AD2177"/>
    </row>
    <row r="2178" spans="1:30" x14ac:dyDescent="0.25">
      <c r="A2178" s="1"/>
      <c r="B2178" s="1"/>
      <c r="C2178" s="1"/>
      <c r="D2178"/>
      <c r="E2178" s="1"/>
      <c r="F2178" s="1"/>
      <c r="G2178"/>
      <c r="H2178"/>
      <c r="I2178" s="1"/>
      <c r="J2178"/>
      <c r="K2178"/>
      <c r="L2178"/>
      <c r="M2178" s="2"/>
      <c r="N2178" s="3"/>
      <c r="O2178"/>
      <c r="P2178"/>
      <c r="Q2178"/>
      <c r="R2178"/>
      <c r="S2178"/>
      <c r="T2178"/>
      <c r="U2178" s="1"/>
      <c r="V2178"/>
      <c r="W2178" s="1"/>
      <c r="X2178"/>
      <c r="Y2178"/>
      <c r="Z2178" s="1"/>
      <c r="AA2178" s="1"/>
      <c r="AB2178" s="1"/>
      <c r="AC2178" s="1"/>
      <c r="AD2178"/>
    </row>
    <row r="2179" spans="1:30" x14ac:dyDescent="0.25">
      <c r="A2179" s="1"/>
      <c r="B2179" s="1"/>
      <c r="C2179" s="1"/>
      <c r="D2179"/>
      <c r="E2179" s="1"/>
      <c r="F2179" s="1"/>
      <c r="G2179"/>
      <c r="H2179"/>
      <c r="I2179" s="1"/>
      <c r="J2179"/>
      <c r="K2179"/>
      <c r="L2179"/>
      <c r="M2179" s="2"/>
      <c r="N2179" s="3"/>
      <c r="O2179"/>
      <c r="P2179"/>
      <c r="Q2179"/>
      <c r="R2179"/>
      <c r="S2179"/>
      <c r="T2179"/>
      <c r="U2179" s="1"/>
      <c r="V2179"/>
      <c r="W2179" s="1"/>
      <c r="X2179"/>
      <c r="Y2179"/>
      <c r="Z2179" s="1"/>
      <c r="AA2179" s="1"/>
      <c r="AB2179" s="1"/>
      <c r="AC2179" s="1"/>
      <c r="AD2179"/>
    </row>
    <row r="2180" spans="1:30" x14ac:dyDescent="0.25">
      <c r="A2180" s="1"/>
      <c r="B2180" s="1"/>
      <c r="C2180" s="1"/>
      <c r="D2180"/>
      <c r="E2180" s="1"/>
      <c r="F2180" s="1"/>
      <c r="G2180"/>
      <c r="H2180"/>
      <c r="I2180" s="1"/>
      <c r="J2180"/>
      <c r="K2180"/>
      <c r="L2180"/>
      <c r="M2180" s="2"/>
      <c r="N2180" s="3"/>
      <c r="O2180"/>
      <c r="P2180"/>
      <c r="Q2180"/>
      <c r="R2180"/>
      <c r="S2180"/>
      <c r="T2180"/>
      <c r="U2180" s="1"/>
      <c r="V2180"/>
      <c r="W2180" s="1"/>
      <c r="X2180"/>
      <c r="Y2180"/>
      <c r="Z2180" s="1"/>
      <c r="AA2180" s="1"/>
      <c r="AB2180" s="1"/>
      <c r="AC2180" s="1"/>
      <c r="AD2180"/>
    </row>
    <row r="2181" spans="1:30" x14ac:dyDescent="0.25">
      <c r="A2181" s="1"/>
      <c r="B2181" s="1"/>
      <c r="C2181" s="1"/>
      <c r="D2181"/>
      <c r="E2181" s="1"/>
      <c r="F2181" s="1"/>
      <c r="G2181"/>
      <c r="H2181"/>
      <c r="I2181" s="1"/>
      <c r="J2181"/>
      <c r="K2181"/>
      <c r="L2181"/>
      <c r="M2181" s="2"/>
      <c r="N2181" s="3"/>
      <c r="O2181"/>
      <c r="P2181"/>
      <c r="Q2181"/>
      <c r="R2181"/>
      <c r="S2181"/>
      <c r="T2181"/>
      <c r="U2181" s="1"/>
      <c r="V2181"/>
      <c r="W2181" s="1"/>
      <c r="X2181"/>
      <c r="Y2181"/>
      <c r="Z2181" s="1"/>
      <c r="AA2181" s="1"/>
      <c r="AB2181" s="1"/>
      <c r="AC2181" s="1"/>
      <c r="AD2181"/>
    </row>
    <row r="2182" spans="1:30" x14ac:dyDescent="0.25">
      <c r="A2182" s="1"/>
      <c r="B2182" s="1"/>
      <c r="C2182" s="1"/>
      <c r="D2182"/>
      <c r="E2182" s="1"/>
      <c r="F2182" s="1"/>
      <c r="G2182"/>
      <c r="H2182"/>
      <c r="I2182" s="1"/>
      <c r="J2182"/>
      <c r="K2182"/>
      <c r="L2182"/>
      <c r="M2182" s="2"/>
      <c r="N2182" s="3"/>
      <c r="O2182"/>
      <c r="P2182"/>
      <c r="Q2182"/>
      <c r="R2182"/>
      <c r="S2182"/>
      <c r="T2182"/>
      <c r="U2182" s="1"/>
      <c r="V2182"/>
      <c r="W2182" s="1"/>
      <c r="X2182"/>
      <c r="Y2182"/>
      <c r="Z2182" s="1"/>
      <c r="AA2182" s="1"/>
      <c r="AB2182" s="1"/>
      <c r="AC2182" s="1"/>
      <c r="AD2182"/>
    </row>
    <row r="2183" spans="1:30" x14ac:dyDescent="0.25">
      <c r="A2183" s="1"/>
      <c r="B2183" s="1"/>
      <c r="C2183" s="1"/>
      <c r="D2183"/>
      <c r="E2183" s="1"/>
      <c r="F2183" s="1"/>
      <c r="G2183"/>
      <c r="H2183"/>
      <c r="I2183" s="1"/>
      <c r="J2183"/>
      <c r="K2183"/>
      <c r="L2183"/>
      <c r="M2183" s="2"/>
      <c r="N2183" s="3"/>
      <c r="O2183"/>
      <c r="P2183"/>
      <c r="Q2183"/>
      <c r="R2183"/>
      <c r="S2183"/>
      <c r="T2183"/>
      <c r="U2183" s="1"/>
      <c r="V2183"/>
      <c r="W2183" s="1"/>
      <c r="X2183"/>
      <c r="Y2183"/>
      <c r="Z2183" s="1"/>
      <c r="AA2183" s="1"/>
      <c r="AB2183" s="1"/>
      <c r="AC2183" s="1"/>
      <c r="AD2183"/>
    </row>
    <row r="2184" spans="1:30" x14ac:dyDescent="0.25">
      <c r="A2184" s="1"/>
      <c r="B2184" s="1"/>
      <c r="C2184" s="1"/>
      <c r="D2184"/>
      <c r="E2184" s="1"/>
      <c r="F2184" s="1"/>
      <c r="G2184"/>
      <c r="H2184"/>
      <c r="I2184" s="1"/>
      <c r="J2184"/>
      <c r="K2184"/>
      <c r="L2184"/>
      <c r="M2184" s="2"/>
      <c r="N2184" s="3"/>
      <c r="O2184"/>
      <c r="P2184"/>
      <c r="Q2184"/>
      <c r="R2184"/>
      <c r="S2184"/>
      <c r="T2184"/>
      <c r="U2184" s="1"/>
      <c r="V2184"/>
      <c r="W2184" s="1"/>
      <c r="X2184"/>
      <c r="Y2184"/>
      <c r="Z2184" s="1"/>
      <c r="AA2184" s="1"/>
      <c r="AB2184" s="1"/>
      <c r="AC2184" s="1"/>
      <c r="AD2184"/>
    </row>
    <row r="2185" spans="1:30" x14ac:dyDescent="0.25">
      <c r="A2185" s="1"/>
      <c r="B2185" s="1"/>
      <c r="C2185" s="1"/>
      <c r="D2185"/>
      <c r="E2185" s="1"/>
      <c r="F2185" s="1"/>
      <c r="G2185"/>
      <c r="H2185"/>
      <c r="I2185" s="1"/>
      <c r="J2185"/>
      <c r="K2185"/>
      <c r="L2185"/>
      <c r="M2185" s="2"/>
      <c r="N2185" s="3"/>
      <c r="O2185"/>
      <c r="P2185"/>
      <c r="Q2185"/>
      <c r="R2185"/>
      <c r="S2185"/>
      <c r="T2185"/>
      <c r="U2185" s="1"/>
      <c r="V2185"/>
      <c r="W2185" s="1"/>
      <c r="X2185"/>
      <c r="Y2185"/>
      <c r="Z2185" s="1"/>
      <c r="AA2185" s="1"/>
      <c r="AB2185" s="1"/>
      <c r="AC2185" s="1"/>
      <c r="AD2185"/>
    </row>
    <row r="2186" spans="1:30" x14ac:dyDescent="0.25">
      <c r="A2186" s="1"/>
      <c r="B2186" s="1"/>
      <c r="C2186" s="1"/>
      <c r="D2186"/>
      <c r="E2186" s="1"/>
      <c r="F2186" s="1"/>
      <c r="G2186"/>
      <c r="H2186"/>
      <c r="I2186" s="1"/>
      <c r="J2186"/>
      <c r="K2186"/>
      <c r="L2186"/>
      <c r="M2186" s="2"/>
      <c r="N2186" s="3"/>
      <c r="O2186"/>
      <c r="P2186"/>
      <c r="Q2186"/>
      <c r="R2186"/>
      <c r="S2186"/>
      <c r="T2186"/>
      <c r="U2186" s="1"/>
      <c r="V2186"/>
      <c r="W2186" s="1"/>
      <c r="X2186"/>
      <c r="Y2186"/>
      <c r="Z2186" s="1"/>
      <c r="AA2186" s="1"/>
      <c r="AB2186" s="1"/>
      <c r="AC2186" s="1"/>
      <c r="AD2186"/>
    </row>
    <row r="2187" spans="1:30" x14ac:dyDescent="0.25">
      <c r="A2187" s="1"/>
      <c r="B2187" s="1"/>
      <c r="C2187" s="1"/>
      <c r="D2187"/>
      <c r="E2187" s="1"/>
      <c r="F2187" s="1"/>
      <c r="G2187"/>
      <c r="H2187"/>
      <c r="I2187" s="1"/>
      <c r="J2187"/>
      <c r="K2187"/>
      <c r="L2187"/>
      <c r="M2187" s="2"/>
      <c r="N2187" s="3"/>
      <c r="O2187"/>
      <c r="P2187"/>
      <c r="Q2187"/>
      <c r="R2187"/>
      <c r="S2187"/>
      <c r="T2187"/>
      <c r="U2187" s="1"/>
      <c r="V2187"/>
      <c r="W2187" s="1"/>
      <c r="X2187"/>
      <c r="Y2187"/>
      <c r="Z2187" s="1"/>
      <c r="AA2187" s="1"/>
      <c r="AB2187" s="1"/>
      <c r="AC2187" s="1"/>
      <c r="AD2187"/>
    </row>
    <row r="2188" spans="1:30" x14ac:dyDescent="0.25">
      <c r="A2188" s="1"/>
      <c r="B2188" s="1"/>
      <c r="C2188" s="1"/>
      <c r="D2188"/>
      <c r="E2188" s="1"/>
      <c r="F2188" s="1"/>
      <c r="G2188"/>
      <c r="H2188"/>
      <c r="I2188" s="1"/>
      <c r="J2188"/>
      <c r="K2188"/>
      <c r="L2188"/>
      <c r="M2188" s="2"/>
      <c r="N2188" s="3"/>
      <c r="O2188"/>
      <c r="P2188"/>
      <c r="Q2188"/>
      <c r="R2188"/>
      <c r="S2188"/>
      <c r="T2188"/>
      <c r="U2188" s="1"/>
      <c r="V2188"/>
      <c r="W2188" s="1"/>
      <c r="X2188"/>
      <c r="Y2188"/>
      <c r="Z2188" s="1"/>
      <c r="AA2188" s="1"/>
      <c r="AB2188" s="1"/>
      <c r="AC2188" s="1"/>
      <c r="AD2188"/>
    </row>
    <row r="2189" spans="1:30" x14ac:dyDescent="0.25">
      <c r="A2189" s="1"/>
      <c r="B2189" s="1"/>
      <c r="C2189" s="1"/>
      <c r="D2189"/>
      <c r="E2189" s="1"/>
      <c r="F2189" s="1"/>
      <c r="G2189"/>
      <c r="H2189"/>
      <c r="I2189" s="1"/>
      <c r="J2189"/>
      <c r="K2189"/>
      <c r="L2189"/>
      <c r="M2189" s="2"/>
      <c r="N2189" s="3"/>
      <c r="O2189"/>
      <c r="P2189"/>
      <c r="Q2189"/>
      <c r="R2189"/>
      <c r="S2189"/>
      <c r="T2189"/>
      <c r="U2189" s="1"/>
      <c r="V2189"/>
      <c r="W2189" s="1"/>
      <c r="X2189"/>
      <c r="Y2189"/>
      <c r="Z2189" s="1"/>
      <c r="AA2189" s="1"/>
      <c r="AB2189" s="1"/>
      <c r="AC2189" s="1"/>
      <c r="AD2189"/>
    </row>
    <row r="2190" spans="1:30" x14ac:dyDescent="0.25">
      <c r="A2190" s="1"/>
      <c r="B2190" s="1"/>
      <c r="C2190" s="1"/>
      <c r="D2190"/>
      <c r="E2190" s="1"/>
      <c r="F2190" s="1"/>
      <c r="G2190"/>
      <c r="H2190"/>
      <c r="I2190" s="1"/>
      <c r="J2190"/>
      <c r="K2190"/>
      <c r="L2190"/>
      <c r="M2190" s="2"/>
      <c r="N2190" s="3"/>
      <c r="O2190"/>
      <c r="P2190"/>
      <c r="Q2190"/>
      <c r="R2190"/>
      <c r="S2190"/>
      <c r="T2190"/>
      <c r="U2190" s="1"/>
      <c r="V2190"/>
      <c r="W2190" s="1"/>
      <c r="X2190"/>
      <c r="Y2190"/>
      <c r="Z2190" s="1"/>
      <c r="AA2190" s="1"/>
      <c r="AB2190" s="1"/>
      <c r="AC2190" s="1"/>
      <c r="AD2190"/>
    </row>
    <row r="2191" spans="1:30" x14ac:dyDescent="0.25">
      <c r="A2191" s="1"/>
      <c r="B2191" s="1"/>
      <c r="C2191" s="1"/>
      <c r="D2191"/>
      <c r="E2191" s="1"/>
      <c r="F2191" s="1"/>
      <c r="G2191"/>
      <c r="H2191"/>
      <c r="I2191" s="1"/>
      <c r="J2191"/>
      <c r="K2191"/>
      <c r="L2191"/>
      <c r="M2191" s="2"/>
      <c r="N2191" s="3"/>
      <c r="O2191"/>
      <c r="P2191"/>
      <c r="Q2191"/>
      <c r="R2191"/>
      <c r="S2191"/>
      <c r="T2191"/>
      <c r="U2191" s="1"/>
      <c r="V2191"/>
      <c r="W2191" s="1"/>
      <c r="X2191"/>
      <c r="Y2191"/>
      <c r="Z2191" s="1"/>
      <c r="AA2191" s="1"/>
      <c r="AB2191" s="1"/>
      <c r="AC2191" s="1"/>
      <c r="AD2191"/>
    </row>
    <row r="2192" spans="1:30" x14ac:dyDescent="0.25">
      <c r="A2192" s="1"/>
      <c r="B2192" s="1"/>
      <c r="C2192" s="1"/>
      <c r="D2192"/>
      <c r="E2192" s="1"/>
      <c r="F2192" s="1"/>
      <c r="G2192"/>
      <c r="H2192"/>
      <c r="I2192" s="1"/>
      <c r="J2192"/>
      <c r="K2192"/>
      <c r="L2192"/>
      <c r="M2192" s="2"/>
      <c r="N2192" s="3"/>
      <c r="O2192"/>
      <c r="P2192"/>
      <c r="Q2192"/>
      <c r="R2192"/>
      <c r="S2192"/>
      <c r="T2192"/>
      <c r="U2192" s="1"/>
      <c r="V2192"/>
      <c r="W2192" s="1"/>
      <c r="X2192"/>
      <c r="Y2192"/>
      <c r="Z2192" s="1"/>
      <c r="AA2192" s="1"/>
      <c r="AB2192" s="1"/>
      <c r="AC2192" s="1"/>
      <c r="AD2192"/>
    </row>
    <row r="2193" spans="1:30" x14ac:dyDescent="0.25">
      <c r="A2193" s="1"/>
      <c r="B2193" s="1"/>
      <c r="C2193" s="1"/>
      <c r="D2193"/>
      <c r="E2193" s="1"/>
      <c r="F2193" s="1"/>
      <c r="G2193"/>
      <c r="H2193"/>
      <c r="I2193" s="1"/>
      <c r="J2193"/>
      <c r="K2193"/>
      <c r="L2193"/>
      <c r="M2193" s="2"/>
      <c r="N2193" s="3"/>
      <c r="O2193"/>
      <c r="P2193"/>
      <c r="Q2193"/>
      <c r="R2193"/>
      <c r="S2193"/>
      <c r="T2193"/>
      <c r="U2193" s="1"/>
      <c r="V2193"/>
      <c r="W2193" s="1"/>
      <c r="X2193"/>
      <c r="Y2193"/>
      <c r="Z2193" s="1"/>
      <c r="AA2193" s="1"/>
      <c r="AB2193" s="1"/>
      <c r="AC2193" s="1"/>
      <c r="AD2193"/>
    </row>
    <row r="2194" spans="1:30" x14ac:dyDescent="0.25">
      <c r="A2194" s="1"/>
      <c r="B2194" s="1"/>
      <c r="C2194" s="1"/>
      <c r="D2194"/>
      <c r="E2194" s="1"/>
      <c r="F2194" s="1"/>
      <c r="G2194"/>
      <c r="H2194"/>
      <c r="I2194" s="1"/>
      <c r="J2194"/>
      <c r="K2194"/>
      <c r="L2194"/>
      <c r="M2194" s="2"/>
      <c r="N2194" s="3"/>
      <c r="O2194"/>
      <c r="P2194"/>
      <c r="Q2194"/>
      <c r="R2194"/>
      <c r="S2194"/>
      <c r="T2194"/>
      <c r="U2194" s="1"/>
      <c r="V2194"/>
      <c r="W2194" s="1"/>
      <c r="X2194"/>
      <c r="Y2194"/>
      <c r="Z2194" s="1"/>
      <c r="AA2194" s="1"/>
      <c r="AB2194" s="1"/>
      <c r="AC2194" s="1"/>
      <c r="AD2194"/>
    </row>
    <row r="2195" spans="1:30" x14ac:dyDescent="0.25">
      <c r="A2195" s="1"/>
      <c r="B2195" s="1"/>
      <c r="C2195" s="1"/>
      <c r="D2195"/>
      <c r="E2195" s="1"/>
      <c r="F2195" s="1"/>
      <c r="G2195"/>
      <c r="H2195"/>
      <c r="I2195" s="1"/>
      <c r="J2195"/>
      <c r="K2195"/>
      <c r="L2195"/>
      <c r="M2195" s="2"/>
      <c r="N2195" s="3"/>
      <c r="O2195"/>
      <c r="P2195"/>
      <c r="Q2195"/>
      <c r="R2195"/>
      <c r="S2195"/>
      <c r="T2195"/>
      <c r="U2195" s="1"/>
      <c r="V2195"/>
      <c r="W2195" s="1"/>
      <c r="X2195"/>
      <c r="Y2195"/>
      <c r="Z2195" s="1"/>
      <c r="AA2195" s="1"/>
      <c r="AB2195" s="1"/>
      <c r="AC2195" s="1"/>
      <c r="AD2195"/>
    </row>
    <row r="2196" spans="1:30" x14ac:dyDescent="0.25">
      <c r="A2196" s="1"/>
      <c r="B2196" s="1"/>
      <c r="C2196" s="1"/>
      <c r="D2196"/>
      <c r="E2196" s="1"/>
      <c r="F2196" s="1"/>
      <c r="G2196"/>
      <c r="H2196"/>
      <c r="I2196" s="1"/>
      <c r="J2196"/>
      <c r="K2196"/>
      <c r="L2196"/>
      <c r="M2196" s="2"/>
      <c r="N2196" s="3"/>
      <c r="O2196"/>
      <c r="P2196"/>
      <c r="Q2196"/>
      <c r="R2196"/>
      <c r="S2196"/>
      <c r="T2196"/>
      <c r="U2196" s="1"/>
      <c r="V2196"/>
      <c r="W2196" s="1"/>
      <c r="X2196"/>
      <c r="Y2196"/>
      <c r="Z2196" s="1"/>
      <c r="AA2196" s="1"/>
      <c r="AB2196" s="1"/>
      <c r="AC2196" s="1"/>
      <c r="AD2196"/>
    </row>
    <row r="2197" spans="1:30" x14ac:dyDescent="0.25">
      <c r="A2197" s="1"/>
      <c r="B2197" s="1"/>
      <c r="C2197" s="1"/>
      <c r="D2197"/>
      <c r="E2197" s="1"/>
      <c r="F2197" s="1"/>
      <c r="G2197"/>
      <c r="H2197"/>
      <c r="I2197" s="1"/>
      <c r="J2197"/>
      <c r="K2197"/>
      <c r="L2197"/>
      <c r="M2197" s="2"/>
      <c r="N2197" s="3"/>
      <c r="O2197"/>
      <c r="P2197"/>
      <c r="Q2197"/>
      <c r="R2197"/>
      <c r="S2197"/>
      <c r="T2197"/>
      <c r="U2197" s="1"/>
      <c r="V2197"/>
      <c r="W2197" s="1"/>
      <c r="X2197"/>
      <c r="Y2197"/>
      <c r="Z2197" s="1"/>
      <c r="AA2197" s="1"/>
      <c r="AB2197" s="1"/>
      <c r="AC2197" s="1"/>
      <c r="AD2197"/>
    </row>
    <row r="2198" spans="1:30" x14ac:dyDescent="0.25">
      <c r="A2198" s="1"/>
      <c r="B2198" s="1"/>
      <c r="C2198" s="1"/>
      <c r="D2198"/>
      <c r="E2198" s="1"/>
      <c r="F2198" s="1"/>
      <c r="G2198"/>
      <c r="H2198"/>
      <c r="I2198" s="1"/>
      <c r="J2198"/>
      <c r="K2198"/>
      <c r="L2198"/>
      <c r="M2198" s="2"/>
      <c r="N2198" s="3"/>
      <c r="O2198"/>
      <c r="P2198"/>
      <c r="Q2198"/>
      <c r="R2198"/>
      <c r="S2198"/>
      <c r="T2198"/>
      <c r="U2198" s="1"/>
      <c r="V2198"/>
      <c r="W2198" s="1"/>
      <c r="X2198"/>
      <c r="Y2198"/>
      <c r="Z2198" s="1"/>
      <c r="AA2198" s="1"/>
      <c r="AB2198" s="1"/>
      <c r="AC2198" s="1"/>
      <c r="AD2198"/>
    </row>
    <row r="2199" spans="1:30" x14ac:dyDescent="0.25">
      <c r="A2199" s="1"/>
      <c r="B2199" s="1"/>
      <c r="C2199" s="1"/>
      <c r="D2199"/>
      <c r="E2199" s="1"/>
      <c r="F2199" s="1"/>
      <c r="G2199"/>
      <c r="H2199"/>
      <c r="I2199" s="1"/>
      <c r="J2199"/>
      <c r="K2199"/>
      <c r="L2199"/>
      <c r="M2199" s="2"/>
      <c r="N2199" s="3"/>
      <c r="O2199"/>
      <c r="P2199"/>
      <c r="Q2199"/>
      <c r="R2199"/>
      <c r="S2199"/>
      <c r="T2199"/>
      <c r="U2199" s="1"/>
      <c r="V2199"/>
      <c r="W2199" s="1"/>
      <c r="X2199"/>
      <c r="Y2199"/>
      <c r="Z2199" s="1"/>
      <c r="AA2199" s="1"/>
      <c r="AB2199" s="1"/>
      <c r="AC2199" s="1"/>
      <c r="AD2199"/>
    </row>
    <row r="2200" spans="1:30" x14ac:dyDescent="0.25">
      <c r="A2200" s="1"/>
      <c r="B2200" s="1"/>
      <c r="C2200" s="1"/>
      <c r="D2200"/>
      <c r="E2200" s="1"/>
      <c r="F2200" s="1"/>
      <c r="G2200"/>
      <c r="H2200"/>
      <c r="I2200" s="1"/>
      <c r="J2200"/>
      <c r="K2200"/>
      <c r="L2200"/>
      <c r="M2200" s="2"/>
      <c r="N2200" s="3"/>
      <c r="O2200"/>
      <c r="P2200"/>
      <c r="Q2200"/>
      <c r="R2200"/>
      <c r="S2200"/>
      <c r="T2200"/>
      <c r="U2200" s="1"/>
      <c r="V2200"/>
      <c r="W2200" s="1"/>
      <c r="X2200"/>
      <c r="Y2200"/>
      <c r="Z2200" s="1"/>
      <c r="AA2200" s="1"/>
      <c r="AB2200" s="1"/>
      <c r="AC2200" s="1"/>
      <c r="AD2200"/>
    </row>
    <row r="2201" spans="1:30" x14ac:dyDescent="0.25">
      <c r="A2201" s="1"/>
      <c r="B2201" s="1"/>
      <c r="C2201" s="1"/>
      <c r="D2201"/>
      <c r="E2201" s="1"/>
      <c r="F2201" s="1"/>
      <c r="G2201"/>
      <c r="H2201"/>
      <c r="I2201" s="1"/>
      <c r="J2201"/>
      <c r="K2201"/>
      <c r="L2201"/>
      <c r="M2201" s="2"/>
      <c r="N2201" s="3"/>
      <c r="O2201"/>
      <c r="P2201"/>
      <c r="Q2201"/>
      <c r="R2201"/>
      <c r="S2201"/>
      <c r="T2201"/>
      <c r="U2201" s="1"/>
      <c r="V2201"/>
      <c r="W2201" s="1"/>
      <c r="X2201"/>
      <c r="Y2201"/>
      <c r="Z2201" s="1"/>
      <c r="AA2201" s="1"/>
      <c r="AB2201" s="1"/>
      <c r="AC2201" s="1"/>
      <c r="AD2201"/>
    </row>
    <row r="2202" spans="1:30" x14ac:dyDescent="0.25">
      <c r="A2202" s="1"/>
      <c r="B2202" s="1"/>
      <c r="C2202" s="1"/>
      <c r="D2202"/>
      <c r="E2202" s="1"/>
      <c r="F2202" s="1"/>
      <c r="G2202"/>
      <c r="H2202"/>
      <c r="I2202" s="1"/>
      <c r="J2202"/>
      <c r="K2202"/>
      <c r="L2202"/>
      <c r="M2202" s="2"/>
      <c r="N2202" s="3"/>
      <c r="O2202"/>
      <c r="P2202"/>
      <c r="Q2202"/>
      <c r="R2202"/>
      <c r="S2202"/>
      <c r="T2202"/>
      <c r="U2202" s="1"/>
      <c r="V2202"/>
      <c r="W2202" s="1"/>
      <c r="X2202"/>
      <c r="Y2202"/>
      <c r="Z2202" s="1"/>
      <c r="AA2202" s="1"/>
      <c r="AB2202" s="1"/>
      <c r="AC2202" s="1"/>
      <c r="AD2202"/>
    </row>
    <row r="2203" spans="1:30" x14ac:dyDescent="0.25">
      <c r="A2203" s="1"/>
      <c r="B2203" s="1"/>
      <c r="C2203" s="1"/>
      <c r="D2203"/>
      <c r="E2203" s="1"/>
      <c r="F2203" s="1"/>
      <c r="G2203"/>
      <c r="H2203"/>
      <c r="I2203" s="1"/>
      <c r="J2203"/>
      <c r="K2203"/>
      <c r="L2203"/>
      <c r="M2203" s="2"/>
      <c r="N2203" s="3"/>
      <c r="O2203"/>
      <c r="P2203"/>
      <c r="Q2203"/>
      <c r="R2203"/>
      <c r="S2203"/>
      <c r="T2203"/>
      <c r="U2203" s="1"/>
      <c r="V2203"/>
      <c r="W2203" s="1"/>
      <c r="X2203"/>
      <c r="Y2203"/>
      <c r="Z2203" s="1"/>
      <c r="AA2203" s="1"/>
      <c r="AB2203" s="1"/>
      <c r="AC2203" s="1"/>
      <c r="AD2203"/>
    </row>
    <row r="2204" spans="1:30" x14ac:dyDescent="0.25">
      <c r="A2204" s="1"/>
      <c r="B2204" s="1"/>
      <c r="C2204" s="1"/>
      <c r="D2204"/>
      <c r="E2204" s="1"/>
      <c r="F2204" s="1"/>
      <c r="G2204"/>
      <c r="H2204"/>
      <c r="I2204" s="1"/>
      <c r="J2204"/>
      <c r="K2204"/>
      <c r="L2204"/>
      <c r="M2204" s="2"/>
      <c r="N2204" s="3"/>
      <c r="O2204"/>
      <c r="P2204"/>
      <c r="Q2204"/>
      <c r="R2204"/>
      <c r="S2204"/>
      <c r="T2204"/>
      <c r="U2204" s="1"/>
      <c r="V2204"/>
      <c r="W2204" s="1"/>
      <c r="X2204"/>
      <c r="Y2204"/>
      <c r="Z2204" s="1"/>
      <c r="AA2204" s="1"/>
      <c r="AB2204" s="1"/>
      <c r="AC2204" s="1"/>
      <c r="AD2204"/>
    </row>
    <row r="2205" spans="1:30" x14ac:dyDescent="0.25">
      <c r="A2205" s="1"/>
      <c r="B2205" s="1"/>
      <c r="C2205" s="1"/>
      <c r="D2205"/>
      <c r="E2205" s="1"/>
      <c r="F2205" s="1"/>
      <c r="G2205"/>
      <c r="H2205"/>
      <c r="I2205" s="1"/>
      <c r="J2205"/>
      <c r="K2205"/>
      <c r="L2205"/>
      <c r="M2205" s="2"/>
      <c r="N2205" s="3"/>
      <c r="O2205"/>
      <c r="P2205"/>
      <c r="Q2205"/>
      <c r="R2205"/>
      <c r="S2205"/>
      <c r="T2205"/>
      <c r="U2205" s="1"/>
      <c r="V2205"/>
      <c r="W2205" s="1"/>
      <c r="X2205"/>
      <c r="Y2205"/>
      <c r="Z2205" s="1"/>
      <c r="AA2205" s="1"/>
      <c r="AB2205" s="1"/>
      <c r="AC2205" s="1"/>
      <c r="AD2205"/>
    </row>
    <row r="2206" spans="1:30" x14ac:dyDescent="0.25">
      <c r="A2206" s="1"/>
      <c r="B2206" s="1"/>
      <c r="C2206" s="1"/>
      <c r="D2206"/>
      <c r="E2206" s="1"/>
      <c r="F2206" s="1"/>
      <c r="G2206"/>
      <c r="H2206"/>
      <c r="I2206" s="1"/>
      <c r="J2206"/>
      <c r="K2206"/>
      <c r="L2206"/>
      <c r="M2206" s="2"/>
      <c r="N2206" s="3"/>
      <c r="O2206"/>
      <c r="P2206"/>
      <c r="Q2206"/>
      <c r="R2206"/>
      <c r="S2206"/>
      <c r="T2206"/>
      <c r="U2206" s="1"/>
      <c r="V2206"/>
      <c r="W2206" s="1"/>
      <c r="X2206"/>
      <c r="Y2206"/>
      <c r="Z2206" s="1"/>
      <c r="AA2206" s="1"/>
      <c r="AB2206" s="1"/>
      <c r="AC2206" s="1"/>
      <c r="AD2206"/>
    </row>
    <row r="2207" spans="1:30" x14ac:dyDescent="0.25">
      <c r="A2207" s="1"/>
      <c r="B2207" s="1"/>
      <c r="C2207" s="1"/>
      <c r="D2207"/>
      <c r="E2207" s="1"/>
      <c r="F2207" s="1"/>
      <c r="G2207"/>
      <c r="H2207"/>
      <c r="I2207" s="1"/>
      <c r="J2207"/>
      <c r="K2207"/>
      <c r="L2207"/>
      <c r="M2207" s="2"/>
      <c r="N2207" s="3"/>
      <c r="O2207"/>
      <c r="P2207"/>
      <c r="Q2207"/>
      <c r="R2207"/>
      <c r="S2207"/>
      <c r="T2207"/>
      <c r="U2207" s="1"/>
      <c r="V2207"/>
      <c r="W2207" s="1"/>
      <c r="X2207"/>
      <c r="Y2207"/>
      <c r="Z2207" s="1"/>
      <c r="AA2207" s="1"/>
      <c r="AB2207" s="1"/>
      <c r="AC2207" s="1"/>
      <c r="AD2207"/>
    </row>
    <row r="2208" spans="1:30" x14ac:dyDescent="0.25">
      <c r="A2208" s="1"/>
      <c r="B2208" s="1"/>
      <c r="C2208" s="1"/>
      <c r="D2208"/>
      <c r="E2208" s="1"/>
      <c r="F2208" s="1"/>
      <c r="G2208"/>
      <c r="H2208"/>
      <c r="I2208" s="1"/>
      <c r="J2208"/>
      <c r="K2208"/>
      <c r="L2208"/>
      <c r="M2208" s="2"/>
      <c r="N2208" s="3"/>
      <c r="O2208"/>
      <c r="P2208"/>
      <c r="Q2208"/>
      <c r="R2208"/>
      <c r="S2208"/>
      <c r="T2208"/>
      <c r="U2208" s="1"/>
      <c r="V2208"/>
      <c r="W2208" s="1"/>
      <c r="X2208"/>
      <c r="Y2208"/>
      <c r="Z2208" s="1"/>
      <c r="AA2208" s="1"/>
      <c r="AB2208" s="1"/>
      <c r="AC2208" s="1"/>
      <c r="AD2208"/>
    </row>
    <row r="2209" spans="1:30" x14ac:dyDescent="0.25">
      <c r="A2209" s="1"/>
      <c r="B2209" s="1"/>
      <c r="C2209" s="1"/>
      <c r="D2209"/>
      <c r="E2209" s="1"/>
      <c r="F2209" s="1"/>
      <c r="G2209"/>
      <c r="H2209"/>
      <c r="I2209" s="1"/>
      <c r="J2209"/>
      <c r="K2209"/>
      <c r="L2209"/>
      <c r="M2209" s="2"/>
      <c r="N2209" s="3"/>
      <c r="O2209"/>
      <c r="P2209"/>
      <c r="Q2209"/>
      <c r="R2209"/>
      <c r="S2209"/>
      <c r="T2209"/>
      <c r="U2209" s="1"/>
      <c r="V2209"/>
      <c r="W2209" s="1"/>
      <c r="X2209"/>
      <c r="Y2209"/>
      <c r="Z2209" s="1"/>
      <c r="AA2209" s="1"/>
      <c r="AB2209" s="1"/>
      <c r="AC2209" s="1"/>
      <c r="AD2209"/>
    </row>
    <row r="2210" spans="1:30" x14ac:dyDescent="0.25">
      <c r="A2210" s="1"/>
      <c r="B2210" s="1"/>
      <c r="C2210" s="1"/>
      <c r="D2210"/>
      <c r="E2210" s="1"/>
      <c r="F2210" s="1"/>
      <c r="G2210"/>
      <c r="H2210"/>
      <c r="I2210" s="1"/>
      <c r="J2210"/>
      <c r="K2210"/>
      <c r="L2210"/>
      <c r="M2210" s="2"/>
      <c r="N2210" s="3"/>
      <c r="O2210"/>
      <c r="P2210"/>
      <c r="Q2210"/>
      <c r="R2210"/>
      <c r="S2210"/>
      <c r="T2210"/>
      <c r="U2210" s="1"/>
      <c r="V2210"/>
      <c r="W2210" s="1"/>
      <c r="X2210"/>
      <c r="Y2210"/>
      <c r="Z2210" s="1"/>
      <c r="AA2210" s="1"/>
      <c r="AB2210" s="1"/>
      <c r="AC2210" s="1"/>
      <c r="AD2210"/>
    </row>
    <row r="2211" spans="1:30" x14ac:dyDescent="0.25">
      <c r="A2211" s="1"/>
      <c r="B2211" s="1"/>
      <c r="C2211" s="1"/>
      <c r="D2211"/>
      <c r="E2211" s="1"/>
      <c r="F2211" s="1"/>
      <c r="G2211"/>
      <c r="H2211"/>
      <c r="I2211" s="1"/>
      <c r="J2211"/>
      <c r="K2211"/>
      <c r="L2211"/>
      <c r="M2211" s="2"/>
      <c r="N2211" s="3"/>
      <c r="O2211"/>
      <c r="P2211"/>
      <c r="Q2211"/>
      <c r="R2211"/>
      <c r="S2211"/>
      <c r="T2211"/>
      <c r="U2211" s="1"/>
      <c r="V2211"/>
      <c r="W2211" s="1"/>
      <c r="X2211"/>
      <c r="Y2211"/>
      <c r="Z2211" s="1"/>
      <c r="AA2211" s="1"/>
      <c r="AB2211" s="1"/>
      <c r="AC2211" s="1"/>
      <c r="AD2211"/>
    </row>
    <row r="2212" spans="1:30" x14ac:dyDescent="0.25">
      <c r="A2212" s="1"/>
      <c r="B2212" s="1"/>
      <c r="C2212" s="1"/>
      <c r="D2212"/>
      <c r="E2212" s="1"/>
      <c r="F2212" s="1"/>
      <c r="G2212"/>
      <c r="H2212"/>
      <c r="I2212" s="1"/>
      <c r="J2212"/>
      <c r="K2212"/>
      <c r="L2212"/>
      <c r="M2212" s="2"/>
      <c r="N2212" s="3"/>
      <c r="O2212"/>
      <c r="P2212"/>
      <c r="Q2212"/>
      <c r="R2212"/>
      <c r="S2212"/>
      <c r="T2212"/>
      <c r="U2212" s="1"/>
      <c r="V2212"/>
      <c r="W2212" s="1"/>
      <c r="X2212"/>
      <c r="Y2212"/>
      <c r="Z2212" s="1"/>
      <c r="AA2212" s="1"/>
      <c r="AB2212" s="1"/>
      <c r="AC2212" s="1"/>
      <c r="AD2212"/>
    </row>
    <row r="2213" spans="1:30" x14ac:dyDescent="0.25">
      <c r="A2213" s="1"/>
      <c r="B2213" s="1"/>
      <c r="C2213" s="1"/>
      <c r="D2213"/>
      <c r="E2213" s="1"/>
      <c r="F2213" s="1"/>
      <c r="G2213"/>
      <c r="H2213"/>
      <c r="I2213" s="1"/>
      <c r="J2213"/>
      <c r="K2213"/>
      <c r="L2213"/>
      <c r="M2213" s="2"/>
      <c r="N2213" s="3"/>
      <c r="O2213"/>
      <c r="P2213"/>
      <c r="Q2213"/>
      <c r="R2213"/>
      <c r="S2213"/>
      <c r="T2213"/>
      <c r="U2213" s="1"/>
      <c r="V2213"/>
      <c r="W2213" s="1"/>
      <c r="X2213"/>
      <c r="Y2213"/>
      <c r="Z2213" s="1"/>
      <c r="AA2213" s="1"/>
      <c r="AB2213" s="1"/>
      <c r="AC2213" s="1"/>
      <c r="AD2213"/>
    </row>
    <row r="2214" spans="1:30" x14ac:dyDescent="0.25">
      <c r="A2214" s="1"/>
      <c r="B2214" s="1"/>
      <c r="C2214" s="1"/>
      <c r="D2214"/>
      <c r="E2214" s="1"/>
      <c r="F2214" s="1"/>
      <c r="G2214"/>
      <c r="H2214"/>
      <c r="I2214" s="1"/>
      <c r="J2214"/>
      <c r="K2214"/>
      <c r="L2214"/>
      <c r="M2214" s="2"/>
      <c r="N2214" s="3"/>
      <c r="O2214"/>
      <c r="P2214"/>
      <c r="Q2214"/>
      <c r="R2214"/>
      <c r="S2214"/>
      <c r="T2214"/>
      <c r="U2214" s="1"/>
      <c r="V2214"/>
      <c r="W2214" s="1"/>
      <c r="X2214"/>
      <c r="Y2214"/>
      <c r="Z2214" s="1"/>
      <c r="AA2214" s="1"/>
      <c r="AB2214" s="1"/>
      <c r="AC2214" s="1"/>
      <c r="AD2214"/>
    </row>
    <row r="2215" spans="1:30" x14ac:dyDescent="0.25">
      <c r="A2215" s="1"/>
      <c r="B2215" s="1"/>
      <c r="C2215" s="1"/>
      <c r="D2215"/>
      <c r="E2215" s="1"/>
      <c r="F2215" s="1"/>
      <c r="G2215"/>
      <c r="H2215"/>
      <c r="I2215" s="1"/>
      <c r="J2215"/>
      <c r="K2215"/>
      <c r="L2215"/>
      <c r="M2215" s="2"/>
      <c r="N2215" s="3"/>
      <c r="O2215"/>
      <c r="P2215"/>
      <c r="Q2215"/>
      <c r="R2215"/>
      <c r="S2215"/>
      <c r="T2215"/>
      <c r="U2215" s="1"/>
      <c r="V2215"/>
      <c r="W2215" s="1"/>
      <c r="X2215"/>
      <c r="Y2215"/>
      <c r="Z2215" s="1"/>
      <c r="AA2215" s="1"/>
      <c r="AB2215" s="1"/>
      <c r="AC2215" s="1"/>
      <c r="AD2215"/>
    </row>
    <row r="2216" spans="1:30" x14ac:dyDescent="0.25">
      <c r="A2216" s="1"/>
      <c r="B2216" s="1"/>
      <c r="C2216" s="1"/>
      <c r="D2216"/>
      <c r="E2216" s="1"/>
      <c r="F2216" s="1"/>
      <c r="G2216"/>
      <c r="H2216"/>
      <c r="I2216" s="1"/>
      <c r="J2216"/>
      <c r="K2216"/>
      <c r="L2216"/>
      <c r="M2216" s="2"/>
      <c r="N2216" s="3"/>
      <c r="O2216"/>
      <c r="P2216"/>
      <c r="Q2216"/>
      <c r="R2216"/>
      <c r="S2216"/>
      <c r="T2216"/>
      <c r="U2216" s="1"/>
      <c r="V2216"/>
      <c r="W2216" s="1"/>
      <c r="X2216"/>
      <c r="Y2216"/>
      <c r="Z2216" s="1"/>
      <c r="AA2216" s="1"/>
      <c r="AB2216" s="1"/>
      <c r="AC2216" s="1"/>
      <c r="AD2216"/>
    </row>
    <row r="2217" spans="1:30" x14ac:dyDescent="0.25">
      <c r="A2217" s="1"/>
      <c r="B2217" s="1"/>
      <c r="C2217" s="1"/>
      <c r="D2217"/>
      <c r="E2217" s="1"/>
      <c r="F2217" s="1"/>
      <c r="G2217"/>
      <c r="H2217"/>
      <c r="I2217" s="1"/>
      <c r="J2217"/>
      <c r="K2217"/>
      <c r="L2217"/>
      <c r="M2217" s="2"/>
      <c r="N2217" s="3"/>
      <c r="O2217"/>
      <c r="P2217"/>
      <c r="Q2217"/>
      <c r="R2217"/>
      <c r="S2217"/>
      <c r="T2217"/>
      <c r="U2217" s="1"/>
      <c r="V2217"/>
      <c r="W2217" s="1"/>
      <c r="X2217"/>
      <c r="Y2217"/>
      <c r="Z2217" s="1"/>
      <c r="AA2217" s="1"/>
      <c r="AB2217" s="1"/>
      <c r="AC2217" s="1"/>
      <c r="AD2217"/>
    </row>
    <row r="2218" spans="1:30" x14ac:dyDescent="0.25">
      <c r="A2218" s="1"/>
      <c r="B2218" s="1"/>
      <c r="C2218" s="1"/>
      <c r="D2218"/>
      <c r="E2218" s="1"/>
      <c r="F2218" s="1"/>
      <c r="G2218"/>
      <c r="H2218"/>
      <c r="I2218" s="1"/>
      <c r="J2218"/>
      <c r="K2218"/>
      <c r="L2218"/>
      <c r="M2218" s="2"/>
      <c r="N2218" s="3"/>
      <c r="O2218"/>
      <c r="P2218"/>
      <c r="Q2218"/>
      <c r="R2218"/>
      <c r="S2218"/>
      <c r="T2218"/>
      <c r="U2218" s="1"/>
      <c r="V2218"/>
      <c r="W2218" s="1"/>
      <c r="X2218"/>
      <c r="Y2218"/>
      <c r="Z2218" s="1"/>
      <c r="AA2218" s="1"/>
      <c r="AB2218" s="1"/>
      <c r="AC2218" s="1"/>
      <c r="AD2218"/>
    </row>
    <row r="2219" spans="1:30" x14ac:dyDescent="0.25">
      <c r="A2219" s="1"/>
      <c r="B2219" s="1"/>
      <c r="C2219" s="1"/>
      <c r="D2219"/>
      <c r="E2219" s="1"/>
      <c r="F2219" s="1"/>
      <c r="G2219"/>
      <c r="H2219"/>
      <c r="I2219" s="1"/>
      <c r="J2219"/>
      <c r="K2219"/>
      <c r="L2219"/>
      <c r="M2219" s="2"/>
      <c r="N2219" s="3"/>
      <c r="O2219"/>
      <c r="P2219"/>
      <c r="Q2219"/>
      <c r="R2219"/>
      <c r="S2219"/>
      <c r="T2219"/>
      <c r="U2219" s="1"/>
      <c r="V2219"/>
      <c r="W2219" s="1"/>
      <c r="X2219"/>
      <c r="Y2219"/>
      <c r="Z2219" s="1"/>
      <c r="AA2219" s="1"/>
      <c r="AB2219" s="1"/>
      <c r="AC2219" s="1"/>
      <c r="AD2219"/>
    </row>
    <row r="2220" spans="1:30" x14ac:dyDescent="0.25">
      <c r="A2220" s="1"/>
      <c r="B2220" s="1"/>
      <c r="C2220" s="1"/>
      <c r="D2220"/>
      <c r="E2220" s="1"/>
      <c r="F2220" s="1"/>
      <c r="G2220"/>
      <c r="H2220"/>
      <c r="I2220" s="1"/>
      <c r="J2220"/>
      <c r="K2220"/>
      <c r="L2220"/>
      <c r="M2220" s="2"/>
      <c r="N2220" s="3"/>
      <c r="O2220"/>
      <c r="P2220"/>
      <c r="Q2220"/>
      <c r="R2220"/>
      <c r="S2220"/>
      <c r="T2220"/>
      <c r="U2220" s="1"/>
      <c r="V2220"/>
      <c r="W2220" s="1"/>
      <c r="X2220"/>
      <c r="Y2220"/>
      <c r="Z2220" s="1"/>
      <c r="AA2220" s="1"/>
      <c r="AB2220" s="1"/>
      <c r="AC2220" s="1"/>
      <c r="AD2220"/>
    </row>
    <row r="2221" spans="1:30" x14ac:dyDescent="0.25">
      <c r="A2221" s="1"/>
      <c r="B2221" s="1"/>
      <c r="C2221" s="1"/>
      <c r="D2221"/>
      <c r="E2221" s="1"/>
      <c r="F2221" s="1"/>
      <c r="G2221"/>
      <c r="H2221"/>
      <c r="I2221" s="1"/>
      <c r="J2221"/>
      <c r="K2221"/>
      <c r="L2221"/>
      <c r="M2221" s="2"/>
      <c r="N2221" s="3"/>
      <c r="O2221"/>
      <c r="P2221"/>
      <c r="Q2221"/>
      <c r="R2221"/>
      <c r="S2221"/>
      <c r="T2221"/>
      <c r="U2221" s="1"/>
      <c r="V2221"/>
      <c r="W2221" s="1"/>
      <c r="X2221"/>
      <c r="Y2221"/>
      <c r="Z2221" s="1"/>
      <c r="AA2221" s="1"/>
      <c r="AB2221" s="1"/>
      <c r="AC2221" s="1"/>
      <c r="AD2221"/>
    </row>
    <row r="2222" spans="1:30" x14ac:dyDescent="0.25">
      <c r="A2222" s="1"/>
      <c r="B2222" s="1"/>
      <c r="C2222" s="1"/>
      <c r="D2222"/>
      <c r="E2222" s="1"/>
      <c r="F2222" s="1"/>
      <c r="G2222"/>
      <c r="H2222"/>
      <c r="I2222" s="1"/>
      <c r="J2222"/>
      <c r="K2222"/>
      <c r="L2222"/>
      <c r="M2222" s="2"/>
      <c r="N2222" s="3"/>
      <c r="O2222"/>
      <c r="P2222"/>
      <c r="Q2222"/>
      <c r="R2222"/>
      <c r="S2222"/>
      <c r="T2222"/>
      <c r="U2222" s="1"/>
      <c r="V2222"/>
      <c r="W2222" s="1"/>
      <c r="X2222"/>
      <c r="Y2222"/>
      <c r="Z2222" s="1"/>
      <c r="AA2222" s="1"/>
      <c r="AB2222" s="1"/>
      <c r="AC2222" s="1"/>
      <c r="AD2222"/>
    </row>
    <row r="2223" spans="1:30" x14ac:dyDescent="0.25">
      <c r="A2223" s="1"/>
      <c r="B2223" s="1"/>
      <c r="C2223" s="1"/>
      <c r="D2223"/>
      <c r="E2223" s="1"/>
      <c r="F2223" s="1"/>
      <c r="G2223"/>
      <c r="H2223"/>
      <c r="I2223" s="1"/>
      <c r="J2223"/>
      <c r="K2223"/>
      <c r="L2223"/>
      <c r="M2223" s="2"/>
      <c r="N2223" s="3"/>
      <c r="O2223"/>
      <c r="P2223"/>
      <c r="Q2223"/>
      <c r="R2223"/>
      <c r="S2223"/>
      <c r="T2223"/>
      <c r="U2223" s="1"/>
      <c r="V2223"/>
      <c r="W2223" s="1"/>
      <c r="X2223"/>
      <c r="Y2223"/>
      <c r="Z2223" s="1"/>
      <c r="AA2223" s="1"/>
      <c r="AB2223" s="1"/>
      <c r="AC2223" s="1"/>
      <c r="AD2223"/>
    </row>
    <row r="2224" spans="1:30" x14ac:dyDescent="0.25">
      <c r="A2224" s="1"/>
      <c r="B2224" s="1"/>
      <c r="C2224" s="1"/>
      <c r="D2224"/>
      <c r="E2224" s="1"/>
      <c r="F2224" s="1"/>
      <c r="G2224"/>
      <c r="H2224"/>
      <c r="I2224" s="1"/>
      <c r="J2224"/>
      <c r="K2224"/>
      <c r="L2224"/>
      <c r="M2224" s="2"/>
      <c r="N2224" s="3"/>
      <c r="O2224"/>
      <c r="P2224"/>
      <c r="Q2224"/>
      <c r="R2224"/>
      <c r="S2224"/>
      <c r="T2224"/>
      <c r="U2224" s="1"/>
      <c r="V2224"/>
      <c r="W2224" s="1"/>
      <c r="X2224"/>
      <c r="Y2224"/>
      <c r="Z2224" s="1"/>
      <c r="AA2224" s="1"/>
      <c r="AB2224" s="1"/>
      <c r="AC2224" s="1"/>
      <c r="AD2224"/>
    </row>
    <row r="2225" spans="1:30" x14ac:dyDescent="0.25">
      <c r="A2225" s="1"/>
      <c r="B2225" s="1"/>
      <c r="C2225" s="1"/>
      <c r="D2225"/>
      <c r="E2225" s="1"/>
      <c r="F2225" s="1"/>
      <c r="G2225"/>
      <c r="H2225"/>
      <c r="I2225" s="1"/>
      <c r="J2225"/>
      <c r="K2225"/>
      <c r="L2225"/>
      <c r="M2225" s="2"/>
      <c r="N2225" s="3"/>
      <c r="O2225"/>
      <c r="P2225"/>
      <c r="Q2225"/>
      <c r="R2225"/>
      <c r="S2225"/>
      <c r="T2225"/>
      <c r="U2225" s="1"/>
      <c r="V2225"/>
      <c r="W2225" s="1"/>
      <c r="X2225"/>
      <c r="Y2225"/>
      <c r="Z2225" s="1"/>
      <c r="AA2225" s="1"/>
      <c r="AB2225" s="1"/>
      <c r="AC2225" s="1"/>
      <c r="AD2225"/>
    </row>
    <row r="2226" spans="1:30" x14ac:dyDescent="0.25">
      <c r="A2226" s="1"/>
      <c r="B2226" s="1"/>
      <c r="C2226" s="1"/>
      <c r="D2226"/>
      <c r="E2226" s="1"/>
      <c r="F2226" s="1"/>
      <c r="G2226"/>
      <c r="H2226"/>
      <c r="I2226" s="1"/>
      <c r="J2226"/>
      <c r="K2226"/>
      <c r="L2226"/>
      <c r="M2226" s="2"/>
      <c r="N2226" s="3"/>
      <c r="O2226"/>
      <c r="P2226"/>
      <c r="Q2226"/>
      <c r="R2226"/>
      <c r="S2226"/>
      <c r="T2226"/>
      <c r="U2226" s="1"/>
      <c r="V2226"/>
      <c r="W2226" s="1"/>
      <c r="X2226"/>
      <c r="Y2226"/>
      <c r="Z2226" s="1"/>
      <c r="AA2226" s="1"/>
      <c r="AB2226" s="1"/>
      <c r="AC2226" s="1"/>
      <c r="AD2226"/>
    </row>
    <row r="2227" spans="1:30" x14ac:dyDescent="0.25">
      <c r="A2227" s="1"/>
      <c r="B2227" s="1"/>
      <c r="C2227" s="1"/>
      <c r="D2227"/>
      <c r="E2227" s="1"/>
      <c r="F2227" s="1"/>
      <c r="G2227"/>
      <c r="H2227"/>
      <c r="I2227" s="1"/>
      <c r="J2227"/>
      <c r="K2227"/>
      <c r="L2227"/>
      <c r="M2227" s="2"/>
      <c r="N2227" s="3"/>
      <c r="O2227"/>
      <c r="P2227"/>
      <c r="Q2227"/>
      <c r="R2227"/>
      <c r="S2227"/>
      <c r="T2227"/>
      <c r="U2227" s="1"/>
      <c r="V2227"/>
      <c r="W2227" s="1"/>
      <c r="X2227"/>
      <c r="Y2227"/>
      <c r="Z2227" s="1"/>
      <c r="AA2227" s="1"/>
      <c r="AB2227" s="1"/>
      <c r="AC2227" s="1"/>
      <c r="AD2227"/>
    </row>
    <row r="2228" spans="1:30" x14ac:dyDescent="0.25">
      <c r="A2228" s="1"/>
      <c r="B2228" s="1"/>
      <c r="C2228" s="1"/>
      <c r="D2228"/>
      <c r="E2228" s="1"/>
      <c r="F2228" s="1"/>
      <c r="G2228"/>
      <c r="H2228"/>
      <c r="I2228" s="1"/>
      <c r="J2228"/>
      <c r="K2228"/>
      <c r="L2228"/>
      <c r="M2228" s="2"/>
      <c r="N2228" s="3"/>
      <c r="O2228"/>
      <c r="P2228"/>
      <c r="Q2228"/>
      <c r="R2228"/>
      <c r="S2228"/>
      <c r="T2228"/>
      <c r="U2228" s="1"/>
      <c r="V2228"/>
      <c r="W2228" s="1"/>
      <c r="X2228"/>
      <c r="Y2228"/>
      <c r="Z2228" s="1"/>
      <c r="AA2228" s="1"/>
      <c r="AB2228" s="1"/>
      <c r="AC2228" s="1"/>
      <c r="AD2228"/>
    </row>
    <row r="2229" spans="1:30" x14ac:dyDescent="0.25">
      <c r="A2229" s="1"/>
      <c r="B2229" s="1"/>
      <c r="C2229" s="1"/>
      <c r="D2229"/>
      <c r="E2229" s="1"/>
      <c r="F2229" s="1"/>
      <c r="G2229"/>
      <c r="H2229"/>
      <c r="I2229" s="1"/>
      <c r="J2229"/>
      <c r="K2229"/>
      <c r="L2229"/>
      <c r="M2229" s="2"/>
      <c r="N2229" s="3"/>
      <c r="O2229"/>
      <c r="P2229"/>
      <c r="Q2229"/>
      <c r="R2229"/>
      <c r="S2229"/>
      <c r="T2229"/>
      <c r="U2229" s="1"/>
      <c r="V2229"/>
      <c r="W2229" s="1"/>
      <c r="X2229"/>
      <c r="Y2229"/>
      <c r="Z2229" s="1"/>
      <c r="AA2229" s="1"/>
      <c r="AB2229" s="1"/>
      <c r="AC2229" s="1"/>
      <c r="AD2229"/>
    </row>
    <row r="2230" spans="1:30" x14ac:dyDescent="0.25">
      <c r="A2230" s="1"/>
      <c r="B2230" s="1"/>
      <c r="C2230" s="1"/>
      <c r="D2230"/>
      <c r="E2230" s="1"/>
      <c r="F2230" s="1"/>
      <c r="G2230"/>
      <c r="H2230"/>
      <c r="I2230" s="1"/>
      <c r="J2230"/>
      <c r="K2230"/>
      <c r="L2230"/>
      <c r="M2230" s="2"/>
      <c r="N2230" s="3"/>
      <c r="O2230"/>
      <c r="P2230"/>
      <c r="Q2230"/>
      <c r="R2230"/>
      <c r="S2230"/>
      <c r="T2230"/>
      <c r="U2230" s="1"/>
      <c r="V2230"/>
      <c r="W2230" s="1"/>
      <c r="X2230"/>
      <c r="Y2230"/>
      <c r="Z2230" s="1"/>
      <c r="AA2230" s="1"/>
      <c r="AB2230" s="1"/>
      <c r="AC2230" s="1"/>
      <c r="AD2230"/>
    </row>
    <row r="2231" spans="1:30" x14ac:dyDescent="0.25">
      <c r="A2231" s="1"/>
      <c r="B2231" s="1"/>
      <c r="C2231" s="1"/>
      <c r="D2231"/>
      <c r="E2231" s="1"/>
      <c r="F2231" s="1"/>
      <c r="G2231"/>
      <c r="H2231"/>
      <c r="I2231" s="1"/>
      <c r="J2231"/>
      <c r="K2231"/>
      <c r="L2231"/>
      <c r="M2231" s="2"/>
      <c r="N2231" s="3"/>
      <c r="O2231"/>
      <c r="P2231"/>
      <c r="Q2231"/>
      <c r="R2231"/>
      <c r="S2231"/>
      <c r="T2231"/>
      <c r="U2231" s="1"/>
      <c r="V2231"/>
      <c r="W2231" s="1"/>
      <c r="X2231"/>
      <c r="Y2231"/>
      <c r="Z2231" s="1"/>
      <c r="AA2231" s="1"/>
      <c r="AB2231" s="1"/>
      <c r="AC2231" s="1"/>
      <c r="AD2231"/>
    </row>
    <row r="2232" spans="1:30" x14ac:dyDescent="0.25">
      <c r="A2232" s="1"/>
      <c r="B2232" s="1"/>
      <c r="C2232" s="1"/>
      <c r="D2232"/>
      <c r="E2232" s="1"/>
      <c r="F2232" s="1"/>
      <c r="G2232"/>
      <c r="H2232"/>
      <c r="I2232" s="1"/>
      <c r="J2232"/>
      <c r="K2232"/>
      <c r="L2232"/>
      <c r="M2232" s="2"/>
      <c r="N2232" s="3"/>
      <c r="O2232"/>
      <c r="P2232"/>
      <c r="Q2232"/>
      <c r="R2232"/>
      <c r="S2232"/>
      <c r="T2232"/>
      <c r="U2232" s="1"/>
      <c r="V2232"/>
      <c r="W2232" s="1"/>
      <c r="X2232"/>
      <c r="Y2232"/>
      <c r="Z2232" s="1"/>
      <c r="AA2232" s="1"/>
      <c r="AB2232" s="1"/>
      <c r="AC2232" s="1"/>
      <c r="AD2232"/>
    </row>
    <row r="2233" spans="1:30" x14ac:dyDescent="0.25">
      <c r="A2233" s="1"/>
      <c r="B2233" s="1"/>
      <c r="C2233" s="1"/>
      <c r="D2233"/>
      <c r="E2233" s="1"/>
      <c r="F2233" s="1"/>
      <c r="G2233"/>
      <c r="H2233"/>
      <c r="I2233" s="1"/>
      <c r="J2233"/>
      <c r="K2233"/>
      <c r="L2233"/>
      <c r="M2233" s="2"/>
      <c r="N2233" s="3"/>
      <c r="O2233"/>
      <c r="P2233"/>
      <c r="Q2233"/>
      <c r="R2233"/>
      <c r="S2233"/>
      <c r="T2233"/>
      <c r="U2233" s="1"/>
      <c r="V2233"/>
      <c r="W2233" s="1"/>
      <c r="X2233"/>
      <c r="Y2233"/>
      <c r="Z2233" s="1"/>
      <c r="AA2233" s="1"/>
      <c r="AB2233" s="1"/>
      <c r="AC2233" s="1"/>
      <c r="AD2233"/>
    </row>
    <row r="2234" spans="1:30" x14ac:dyDescent="0.25">
      <c r="A2234" s="1"/>
      <c r="B2234" s="1"/>
      <c r="C2234" s="1"/>
      <c r="D2234"/>
      <c r="E2234" s="1"/>
      <c r="F2234" s="1"/>
      <c r="G2234"/>
      <c r="H2234"/>
      <c r="I2234" s="1"/>
      <c r="J2234"/>
      <c r="K2234"/>
      <c r="L2234"/>
      <c r="M2234" s="2"/>
      <c r="N2234" s="3"/>
      <c r="O2234"/>
      <c r="P2234"/>
      <c r="Q2234"/>
      <c r="R2234"/>
      <c r="S2234"/>
      <c r="T2234"/>
      <c r="U2234" s="1"/>
      <c r="V2234"/>
      <c r="W2234" s="1"/>
      <c r="X2234"/>
      <c r="Y2234"/>
      <c r="Z2234" s="1"/>
      <c r="AA2234" s="1"/>
      <c r="AB2234" s="1"/>
      <c r="AC2234" s="1"/>
      <c r="AD2234"/>
    </row>
    <row r="2235" spans="1:30" x14ac:dyDescent="0.25">
      <c r="A2235" s="1"/>
      <c r="B2235" s="1"/>
      <c r="C2235" s="1"/>
      <c r="D2235"/>
      <c r="E2235" s="1"/>
      <c r="F2235" s="1"/>
      <c r="G2235"/>
      <c r="H2235"/>
      <c r="I2235" s="1"/>
      <c r="J2235"/>
      <c r="K2235"/>
      <c r="L2235"/>
      <c r="M2235" s="2"/>
      <c r="N2235" s="3"/>
      <c r="O2235"/>
      <c r="P2235"/>
      <c r="Q2235"/>
      <c r="R2235"/>
      <c r="S2235"/>
      <c r="T2235"/>
      <c r="U2235" s="1"/>
      <c r="V2235"/>
      <c r="W2235" s="1"/>
      <c r="X2235"/>
      <c r="Y2235"/>
      <c r="Z2235" s="1"/>
      <c r="AA2235" s="1"/>
      <c r="AB2235" s="1"/>
      <c r="AC2235" s="1"/>
      <c r="AD2235"/>
    </row>
    <row r="2236" spans="1:30" x14ac:dyDescent="0.25">
      <c r="A2236" s="1"/>
      <c r="B2236" s="1"/>
      <c r="C2236" s="1"/>
      <c r="D2236"/>
      <c r="E2236" s="1"/>
      <c r="F2236" s="1"/>
      <c r="G2236"/>
      <c r="H2236"/>
      <c r="I2236" s="1"/>
      <c r="J2236"/>
      <c r="K2236"/>
      <c r="L2236"/>
      <c r="M2236" s="2"/>
      <c r="N2236" s="3"/>
      <c r="O2236"/>
      <c r="P2236"/>
      <c r="Q2236"/>
      <c r="R2236"/>
      <c r="S2236"/>
      <c r="T2236"/>
      <c r="U2236" s="1"/>
      <c r="V2236"/>
      <c r="W2236" s="1"/>
      <c r="X2236"/>
      <c r="Y2236"/>
      <c r="Z2236" s="1"/>
      <c r="AA2236" s="1"/>
      <c r="AB2236" s="1"/>
      <c r="AC2236" s="1"/>
      <c r="AD2236"/>
    </row>
    <row r="2237" spans="1:30" x14ac:dyDescent="0.25">
      <c r="A2237" s="1"/>
      <c r="B2237" s="1"/>
      <c r="C2237" s="1"/>
      <c r="D2237"/>
      <c r="E2237" s="1"/>
      <c r="F2237" s="1"/>
      <c r="G2237"/>
      <c r="H2237"/>
      <c r="I2237" s="1"/>
      <c r="J2237"/>
      <c r="K2237"/>
      <c r="L2237"/>
      <c r="M2237" s="2"/>
      <c r="N2237" s="3"/>
      <c r="O2237"/>
      <c r="P2237"/>
      <c r="Q2237"/>
      <c r="R2237"/>
      <c r="S2237"/>
      <c r="T2237"/>
      <c r="U2237" s="1"/>
      <c r="V2237"/>
      <c r="W2237" s="1"/>
      <c r="X2237"/>
      <c r="Y2237"/>
      <c r="Z2237" s="1"/>
      <c r="AA2237" s="1"/>
      <c r="AB2237" s="1"/>
      <c r="AC2237" s="1"/>
      <c r="AD2237"/>
    </row>
    <row r="2238" spans="1:30" x14ac:dyDescent="0.25">
      <c r="A2238" s="1"/>
      <c r="B2238" s="1"/>
      <c r="C2238" s="1"/>
      <c r="D2238"/>
      <c r="E2238" s="1"/>
      <c r="F2238" s="1"/>
      <c r="G2238"/>
      <c r="H2238"/>
      <c r="I2238" s="1"/>
      <c r="J2238"/>
      <c r="K2238"/>
      <c r="L2238"/>
      <c r="M2238" s="2"/>
      <c r="N2238" s="3"/>
      <c r="O2238"/>
      <c r="P2238"/>
      <c r="Q2238"/>
      <c r="R2238"/>
      <c r="S2238"/>
      <c r="T2238"/>
      <c r="U2238" s="1"/>
      <c r="V2238"/>
      <c r="W2238" s="1"/>
      <c r="X2238"/>
      <c r="Y2238"/>
      <c r="Z2238" s="1"/>
      <c r="AA2238" s="1"/>
      <c r="AB2238" s="1"/>
      <c r="AC2238" s="1"/>
      <c r="AD2238"/>
    </row>
    <row r="2239" spans="1:30" x14ac:dyDescent="0.25">
      <c r="A2239" s="1"/>
      <c r="B2239" s="1"/>
      <c r="C2239" s="1"/>
      <c r="D2239"/>
      <c r="E2239" s="1"/>
      <c r="F2239" s="1"/>
      <c r="G2239"/>
      <c r="H2239"/>
      <c r="I2239" s="1"/>
      <c r="J2239"/>
      <c r="K2239"/>
      <c r="L2239"/>
      <c r="M2239" s="2"/>
      <c r="N2239" s="3"/>
      <c r="O2239"/>
      <c r="P2239"/>
      <c r="Q2239"/>
      <c r="R2239"/>
      <c r="S2239"/>
      <c r="T2239"/>
      <c r="U2239" s="1"/>
      <c r="V2239"/>
      <c r="W2239" s="1"/>
      <c r="X2239"/>
      <c r="Y2239"/>
      <c r="Z2239" s="1"/>
      <c r="AA2239" s="1"/>
      <c r="AB2239" s="1"/>
      <c r="AC2239" s="1"/>
      <c r="AD2239"/>
    </row>
    <row r="2240" spans="1:30" x14ac:dyDescent="0.25">
      <c r="A2240" s="1"/>
      <c r="B2240" s="1"/>
      <c r="C2240" s="1"/>
      <c r="D2240"/>
      <c r="E2240" s="1"/>
      <c r="F2240" s="1"/>
      <c r="G2240"/>
      <c r="H2240"/>
      <c r="I2240" s="1"/>
      <c r="J2240"/>
      <c r="K2240"/>
      <c r="L2240"/>
      <c r="M2240" s="2"/>
      <c r="N2240" s="3"/>
      <c r="O2240"/>
      <c r="P2240"/>
      <c r="Q2240"/>
      <c r="R2240"/>
      <c r="S2240"/>
      <c r="T2240"/>
      <c r="U2240" s="1"/>
      <c r="V2240"/>
      <c r="W2240" s="1"/>
      <c r="X2240"/>
      <c r="Y2240"/>
      <c r="Z2240" s="1"/>
      <c r="AA2240" s="1"/>
      <c r="AB2240" s="1"/>
      <c r="AC2240" s="1"/>
      <c r="AD2240"/>
    </row>
    <row r="2241" spans="1:30" x14ac:dyDescent="0.25">
      <c r="A2241" s="1"/>
      <c r="B2241" s="1"/>
      <c r="C2241" s="1"/>
      <c r="D2241"/>
      <c r="E2241" s="1"/>
      <c r="F2241" s="1"/>
      <c r="G2241"/>
      <c r="H2241"/>
      <c r="I2241" s="1"/>
      <c r="J2241"/>
      <c r="K2241"/>
      <c r="L2241"/>
      <c r="M2241" s="2"/>
      <c r="N2241" s="3"/>
      <c r="O2241"/>
      <c r="P2241"/>
      <c r="Q2241"/>
      <c r="R2241"/>
      <c r="S2241"/>
      <c r="T2241"/>
      <c r="U2241" s="1"/>
      <c r="V2241"/>
      <c r="W2241" s="1"/>
      <c r="X2241"/>
      <c r="Y2241"/>
      <c r="Z2241" s="1"/>
      <c r="AA2241" s="1"/>
      <c r="AB2241" s="1"/>
      <c r="AC2241" s="1"/>
      <c r="AD2241"/>
    </row>
    <row r="2242" spans="1:30" x14ac:dyDescent="0.25">
      <c r="A2242" s="1"/>
      <c r="B2242" s="1"/>
      <c r="C2242" s="1"/>
      <c r="D2242"/>
      <c r="E2242" s="1"/>
      <c r="F2242" s="1"/>
      <c r="G2242"/>
      <c r="H2242"/>
      <c r="I2242" s="1"/>
      <c r="J2242"/>
      <c r="K2242"/>
      <c r="L2242"/>
      <c r="M2242" s="2"/>
      <c r="N2242" s="3"/>
      <c r="O2242"/>
      <c r="P2242"/>
      <c r="Q2242"/>
      <c r="R2242"/>
      <c r="S2242"/>
      <c r="T2242"/>
      <c r="U2242" s="1"/>
      <c r="V2242"/>
      <c r="W2242" s="1"/>
      <c r="X2242"/>
      <c r="Y2242"/>
      <c r="Z2242" s="1"/>
      <c r="AA2242" s="1"/>
      <c r="AB2242" s="1"/>
      <c r="AC2242" s="1"/>
      <c r="AD2242"/>
    </row>
    <row r="2243" spans="1:30" x14ac:dyDescent="0.25">
      <c r="A2243" s="1"/>
      <c r="B2243" s="1"/>
      <c r="C2243" s="1"/>
      <c r="D2243"/>
      <c r="E2243" s="1"/>
      <c r="F2243" s="1"/>
      <c r="G2243"/>
      <c r="H2243"/>
      <c r="I2243" s="1"/>
      <c r="J2243"/>
      <c r="K2243"/>
      <c r="L2243"/>
      <c r="M2243" s="2"/>
      <c r="N2243" s="3"/>
      <c r="O2243"/>
      <c r="P2243"/>
      <c r="Q2243"/>
      <c r="R2243"/>
      <c r="S2243"/>
      <c r="T2243"/>
      <c r="U2243" s="1"/>
      <c r="V2243"/>
      <c r="W2243" s="1"/>
      <c r="X2243"/>
      <c r="Y2243"/>
      <c r="Z2243" s="1"/>
      <c r="AA2243" s="1"/>
      <c r="AB2243" s="1"/>
      <c r="AC2243" s="1"/>
      <c r="AD2243"/>
    </row>
    <row r="2244" spans="1:30" x14ac:dyDescent="0.25">
      <c r="A2244" s="1"/>
      <c r="B2244" s="1"/>
      <c r="C2244" s="1"/>
      <c r="D2244"/>
      <c r="E2244" s="1"/>
      <c r="F2244" s="1"/>
      <c r="G2244"/>
      <c r="H2244"/>
      <c r="I2244" s="1"/>
      <c r="J2244"/>
      <c r="K2244"/>
      <c r="L2244"/>
      <c r="M2244" s="2"/>
      <c r="N2244" s="3"/>
      <c r="O2244"/>
      <c r="P2244"/>
      <c r="Q2244"/>
      <c r="R2244"/>
      <c r="S2244"/>
      <c r="T2244"/>
      <c r="U2244" s="1"/>
      <c r="V2244"/>
      <c r="W2244" s="1"/>
      <c r="X2244"/>
      <c r="Y2244"/>
      <c r="Z2244" s="1"/>
      <c r="AA2244" s="1"/>
      <c r="AB2244" s="1"/>
      <c r="AC2244" s="1"/>
      <c r="AD2244"/>
    </row>
    <row r="2245" spans="1:30" x14ac:dyDescent="0.25">
      <c r="A2245" s="1"/>
      <c r="B2245" s="1"/>
      <c r="C2245" s="1"/>
      <c r="D2245"/>
      <c r="E2245" s="1"/>
      <c r="F2245" s="1"/>
      <c r="G2245"/>
      <c r="H2245"/>
      <c r="I2245" s="1"/>
      <c r="J2245"/>
      <c r="K2245"/>
      <c r="L2245"/>
      <c r="M2245" s="2"/>
      <c r="N2245" s="3"/>
      <c r="O2245"/>
      <c r="P2245"/>
      <c r="Q2245"/>
      <c r="R2245"/>
      <c r="S2245"/>
      <c r="T2245"/>
      <c r="U2245" s="1"/>
      <c r="V2245"/>
      <c r="W2245" s="1"/>
      <c r="X2245"/>
      <c r="Y2245"/>
      <c r="Z2245" s="1"/>
      <c r="AA2245" s="1"/>
      <c r="AB2245" s="1"/>
      <c r="AC2245" s="1"/>
      <c r="AD2245"/>
    </row>
    <row r="2246" spans="1:30" x14ac:dyDescent="0.25">
      <c r="A2246" s="1"/>
      <c r="B2246" s="1"/>
      <c r="C2246" s="1"/>
      <c r="D2246"/>
      <c r="E2246" s="1"/>
      <c r="F2246" s="1"/>
      <c r="G2246"/>
      <c r="H2246"/>
      <c r="I2246" s="1"/>
      <c r="J2246"/>
      <c r="K2246"/>
      <c r="L2246"/>
      <c r="M2246" s="2"/>
      <c r="N2246" s="3"/>
      <c r="O2246"/>
      <c r="P2246"/>
      <c r="Q2246"/>
      <c r="R2246"/>
      <c r="S2246"/>
      <c r="T2246"/>
      <c r="U2246" s="1"/>
      <c r="V2246"/>
      <c r="W2246" s="1"/>
      <c r="X2246"/>
      <c r="Y2246"/>
      <c r="Z2246" s="1"/>
      <c r="AA2246" s="1"/>
      <c r="AB2246" s="1"/>
      <c r="AC2246" s="1"/>
      <c r="AD2246"/>
    </row>
    <row r="2247" spans="1:30" x14ac:dyDescent="0.25">
      <c r="A2247" s="1"/>
      <c r="B2247" s="1"/>
      <c r="C2247" s="1"/>
      <c r="D2247"/>
      <c r="E2247" s="1"/>
      <c r="F2247" s="1"/>
      <c r="G2247"/>
      <c r="H2247"/>
      <c r="I2247" s="1"/>
      <c r="J2247"/>
      <c r="K2247"/>
      <c r="L2247"/>
      <c r="M2247" s="2"/>
      <c r="N2247" s="3"/>
      <c r="O2247"/>
      <c r="P2247"/>
      <c r="Q2247"/>
      <c r="R2247"/>
      <c r="S2247"/>
      <c r="T2247"/>
      <c r="U2247" s="1"/>
      <c r="V2247"/>
      <c r="W2247" s="1"/>
      <c r="X2247"/>
      <c r="Y2247"/>
      <c r="Z2247" s="1"/>
      <c r="AA2247" s="1"/>
      <c r="AB2247" s="1"/>
      <c r="AC2247" s="1"/>
      <c r="AD2247"/>
    </row>
    <row r="2248" spans="1:30" x14ac:dyDescent="0.25">
      <c r="A2248" s="1"/>
      <c r="B2248" s="1"/>
      <c r="C2248" s="1"/>
      <c r="D2248"/>
      <c r="E2248" s="1"/>
      <c r="F2248" s="1"/>
      <c r="G2248"/>
      <c r="H2248"/>
      <c r="I2248" s="1"/>
      <c r="J2248"/>
      <c r="K2248"/>
      <c r="L2248"/>
      <c r="M2248" s="2"/>
      <c r="N2248" s="3"/>
      <c r="O2248"/>
      <c r="P2248"/>
      <c r="Q2248"/>
      <c r="R2248"/>
      <c r="S2248"/>
      <c r="T2248"/>
      <c r="U2248" s="1"/>
      <c r="V2248"/>
      <c r="W2248" s="1"/>
      <c r="X2248"/>
      <c r="Y2248"/>
      <c r="Z2248" s="1"/>
      <c r="AA2248" s="1"/>
      <c r="AB2248" s="1"/>
      <c r="AC2248" s="1"/>
      <c r="AD2248"/>
    </row>
    <row r="2249" spans="1:30" x14ac:dyDescent="0.25">
      <c r="A2249" s="1"/>
      <c r="B2249" s="1"/>
      <c r="C2249" s="1"/>
      <c r="D2249"/>
      <c r="E2249" s="1"/>
      <c r="F2249" s="1"/>
      <c r="G2249"/>
      <c r="H2249"/>
      <c r="I2249" s="1"/>
      <c r="J2249"/>
      <c r="K2249"/>
      <c r="L2249"/>
      <c r="M2249" s="2"/>
      <c r="N2249" s="3"/>
      <c r="O2249"/>
      <c r="P2249"/>
      <c r="Q2249"/>
      <c r="R2249"/>
      <c r="S2249"/>
      <c r="T2249"/>
      <c r="U2249" s="1"/>
      <c r="V2249"/>
      <c r="W2249" s="1"/>
      <c r="X2249"/>
      <c r="Y2249"/>
      <c r="Z2249" s="1"/>
      <c r="AA2249" s="1"/>
      <c r="AB2249" s="1"/>
      <c r="AC2249" s="1"/>
      <c r="AD2249"/>
    </row>
    <row r="2250" spans="1:30" x14ac:dyDescent="0.25">
      <c r="A2250" s="1"/>
      <c r="B2250" s="1"/>
      <c r="C2250" s="1"/>
      <c r="D2250"/>
      <c r="E2250" s="1"/>
      <c r="F2250" s="1"/>
      <c r="G2250"/>
      <c r="H2250"/>
      <c r="I2250" s="1"/>
      <c r="J2250"/>
      <c r="K2250"/>
      <c r="L2250"/>
      <c r="M2250" s="2"/>
      <c r="N2250" s="3"/>
      <c r="O2250"/>
      <c r="P2250"/>
      <c r="Q2250"/>
      <c r="R2250"/>
      <c r="S2250"/>
      <c r="T2250"/>
      <c r="U2250" s="1"/>
      <c r="V2250"/>
      <c r="W2250" s="1"/>
      <c r="X2250"/>
      <c r="Y2250"/>
      <c r="Z2250" s="1"/>
      <c r="AA2250" s="1"/>
      <c r="AB2250" s="1"/>
      <c r="AC2250" s="1"/>
      <c r="AD2250"/>
    </row>
    <row r="2251" spans="1:30" x14ac:dyDescent="0.25">
      <c r="A2251" s="1"/>
      <c r="B2251" s="1"/>
      <c r="C2251" s="1"/>
      <c r="D2251"/>
      <c r="E2251" s="1"/>
      <c r="F2251" s="1"/>
      <c r="G2251"/>
      <c r="H2251"/>
      <c r="I2251" s="1"/>
      <c r="J2251"/>
      <c r="K2251"/>
      <c r="L2251"/>
      <c r="M2251" s="2"/>
      <c r="N2251" s="3"/>
      <c r="O2251"/>
      <c r="P2251"/>
      <c r="Q2251"/>
      <c r="R2251"/>
      <c r="S2251"/>
      <c r="T2251"/>
      <c r="U2251" s="1"/>
      <c r="V2251"/>
      <c r="W2251" s="1"/>
      <c r="X2251"/>
      <c r="Y2251"/>
      <c r="Z2251" s="1"/>
      <c r="AA2251" s="1"/>
      <c r="AB2251" s="1"/>
      <c r="AC2251" s="1"/>
      <c r="AD2251"/>
    </row>
    <row r="2252" spans="1:30" x14ac:dyDescent="0.25">
      <c r="A2252" s="1"/>
      <c r="B2252" s="1"/>
      <c r="C2252" s="1"/>
      <c r="D2252"/>
      <c r="E2252" s="1"/>
      <c r="F2252" s="1"/>
      <c r="G2252"/>
      <c r="H2252"/>
      <c r="I2252" s="1"/>
      <c r="J2252"/>
      <c r="K2252"/>
      <c r="L2252"/>
      <c r="M2252" s="2"/>
      <c r="N2252" s="3"/>
      <c r="O2252"/>
      <c r="P2252"/>
      <c r="Q2252"/>
      <c r="R2252"/>
      <c r="S2252"/>
      <c r="T2252"/>
      <c r="U2252" s="1"/>
      <c r="V2252"/>
      <c r="W2252" s="1"/>
      <c r="X2252"/>
      <c r="Y2252"/>
      <c r="Z2252" s="1"/>
      <c r="AA2252" s="1"/>
      <c r="AB2252" s="1"/>
      <c r="AC2252" s="1"/>
      <c r="AD2252"/>
    </row>
    <row r="2253" spans="1:30" x14ac:dyDescent="0.25">
      <c r="A2253" s="1"/>
      <c r="B2253" s="1"/>
      <c r="C2253" s="1"/>
      <c r="D2253"/>
      <c r="E2253" s="1"/>
      <c r="F2253" s="1"/>
      <c r="G2253"/>
      <c r="H2253"/>
      <c r="I2253" s="1"/>
      <c r="J2253"/>
      <c r="K2253"/>
      <c r="L2253"/>
      <c r="M2253" s="2"/>
      <c r="N2253" s="3"/>
      <c r="O2253"/>
      <c r="P2253"/>
      <c r="Q2253"/>
      <c r="R2253"/>
      <c r="S2253"/>
      <c r="T2253"/>
      <c r="U2253" s="1"/>
      <c r="V2253"/>
      <c r="W2253" s="1"/>
      <c r="X2253"/>
      <c r="Y2253"/>
      <c r="Z2253" s="1"/>
      <c r="AA2253" s="1"/>
      <c r="AB2253" s="1"/>
      <c r="AC2253" s="1"/>
      <c r="AD2253"/>
    </row>
    <row r="2254" spans="1:30" x14ac:dyDescent="0.25">
      <c r="A2254" s="1"/>
      <c r="B2254" s="1"/>
      <c r="C2254" s="1"/>
      <c r="D2254"/>
      <c r="E2254" s="1"/>
      <c r="F2254" s="1"/>
      <c r="G2254"/>
      <c r="H2254"/>
      <c r="I2254" s="1"/>
      <c r="J2254"/>
      <c r="K2254"/>
      <c r="L2254"/>
      <c r="M2254" s="2"/>
      <c r="N2254" s="3"/>
      <c r="O2254"/>
      <c r="P2254"/>
      <c r="Q2254"/>
      <c r="R2254"/>
      <c r="S2254"/>
      <c r="T2254"/>
      <c r="U2254" s="1"/>
      <c r="V2254"/>
      <c r="W2254" s="1"/>
      <c r="X2254"/>
      <c r="Y2254"/>
      <c r="Z2254" s="1"/>
      <c r="AA2254" s="1"/>
      <c r="AB2254" s="1"/>
      <c r="AC2254" s="1"/>
      <c r="AD2254"/>
    </row>
    <row r="2255" spans="1:30" x14ac:dyDescent="0.25">
      <c r="A2255" s="1"/>
      <c r="B2255" s="1"/>
      <c r="C2255" s="1"/>
      <c r="D2255"/>
      <c r="E2255" s="1"/>
      <c r="F2255" s="1"/>
      <c r="G2255"/>
      <c r="H2255"/>
      <c r="I2255" s="1"/>
      <c r="J2255"/>
      <c r="K2255"/>
      <c r="L2255"/>
      <c r="M2255" s="2"/>
      <c r="N2255" s="3"/>
      <c r="O2255"/>
      <c r="P2255"/>
      <c r="Q2255"/>
      <c r="R2255"/>
      <c r="S2255"/>
      <c r="T2255"/>
      <c r="U2255" s="1"/>
      <c r="V2255"/>
      <c r="W2255" s="1"/>
      <c r="X2255"/>
      <c r="Y2255"/>
      <c r="Z2255" s="1"/>
      <c r="AA2255" s="1"/>
      <c r="AB2255" s="1"/>
      <c r="AC2255" s="1"/>
      <c r="AD2255"/>
    </row>
    <row r="2256" spans="1:30" x14ac:dyDescent="0.25">
      <c r="A2256" s="1"/>
      <c r="B2256" s="1"/>
      <c r="C2256" s="1"/>
      <c r="D2256"/>
      <c r="E2256" s="1"/>
      <c r="F2256" s="1"/>
      <c r="G2256"/>
      <c r="H2256"/>
      <c r="I2256" s="1"/>
      <c r="J2256"/>
      <c r="K2256"/>
      <c r="L2256"/>
      <c r="M2256" s="2"/>
      <c r="N2256" s="3"/>
      <c r="O2256"/>
      <c r="P2256"/>
      <c r="Q2256"/>
      <c r="R2256"/>
      <c r="S2256"/>
      <c r="T2256"/>
      <c r="U2256" s="1"/>
      <c r="V2256"/>
      <c r="W2256" s="1"/>
      <c r="X2256"/>
      <c r="Y2256"/>
      <c r="Z2256" s="1"/>
      <c r="AA2256" s="1"/>
      <c r="AB2256" s="1"/>
      <c r="AC2256" s="1"/>
      <c r="AD2256"/>
    </row>
    <row r="2257" spans="1:30" x14ac:dyDescent="0.25">
      <c r="A2257" s="1"/>
      <c r="B2257" s="1"/>
      <c r="C2257" s="1"/>
      <c r="D2257"/>
      <c r="E2257" s="1"/>
      <c r="F2257" s="1"/>
      <c r="G2257"/>
      <c r="H2257"/>
      <c r="I2257" s="1"/>
      <c r="J2257"/>
      <c r="K2257"/>
      <c r="L2257"/>
      <c r="M2257" s="2"/>
      <c r="N2257" s="3"/>
      <c r="O2257"/>
      <c r="P2257"/>
      <c r="Q2257"/>
      <c r="R2257"/>
      <c r="S2257"/>
      <c r="T2257"/>
      <c r="U2257" s="1"/>
      <c r="V2257"/>
      <c r="W2257" s="1"/>
      <c r="X2257"/>
      <c r="Y2257"/>
      <c r="Z2257" s="1"/>
      <c r="AA2257" s="1"/>
      <c r="AB2257" s="1"/>
      <c r="AC2257" s="1"/>
      <c r="AD2257"/>
    </row>
    <row r="2258" spans="1:30" x14ac:dyDescent="0.25">
      <c r="A2258" s="1"/>
      <c r="B2258" s="1"/>
      <c r="C2258" s="1"/>
      <c r="D2258"/>
      <c r="E2258" s="1"/>
      <c r="F2258" s="1"/>
      <c r="G2258"/>
      <c r="H2258"/>
      <c r="I2258" s="1"/>
      <c r="J2258"/>
      <c r="K2258"/>
      <c r="L2258"/>
      <c r="M2258" s="2"/>
      <c r="N2258" s="3"/>
      <c r="O2258"/>
      <c r="P2258"/>
      <c r="Q2258"/>
      <c r="R2258"/>
      <c r="S2258"/>
      <c r="T2258"/>
      <c r="U2258" s="1"/>
      <c r="V2258"/>
      <c r="W2258" s="1"/>
      <c r="X2258"/>
      <c r="Y2258"/>
      <c r="Z2258" s="1"/>
      <c r="AA2258" s="1"/>
      <c r="AB2258" s="1"/>
      <c r="AC2258" s="1"/>
      <c r="AD2258"/>
    </row>
    <row r="2259" spans="1:30" x14ac:dyDescent="0.25">
      <c r="A2259" s="1"/>
      <c r="B2259" s="1"/>
      <c r="C2259" s="1"/>
      <c r="D2259"/>
      <c r="E2259" s="1"/>
      <c r="F2259" s="1"/>
      <c r="G2259"/>
      <c r="H2259"/>
      <c r="I2259" s="1"/>
      <c r="J2259"/>
      <c r="K2259"/>
      <c r="L2259"/>
      <c r="M2259" s="2"/>
      <c r="N2259" s="3"/>
      <c r="O2259"/>
      <c r="P2259"/>
      <c r="Q2259"/>
      <c r="R2259"/>
      <c r="S2259"/>
      <c r="T2259"/>
      <c r="U2259" s="1"/>
      <c r="V2259"/>
      <c r="W2259" s="1"/>
      <c r="X2259"/>
      <c r="Y2259"/>
      <c r="Z2259" s="1"/>
      <c r="AA2259" s="1"/>
      <c r="AB2259" s="1"/>
      <c r="AC2259" s="1"/>
      <c r="AD2259"/>
    </row>
    <row r="2260" spans="1:30" x14ac:dyDescent="0.25">
      <c r="A2260" s="1"/>
      <c r="B2260" s="1"/>
      <c r="C2260" s="1"/>
      <c r="D2260"/>
      <c r="E2260" s="1"/>
      <c r="F2260" s="1"/>
      <c r="G2260"/>
      <c r="H2260"/>
      <c r="I2260" s="1"/>
      <c r="J2260"/>
      <c r="K2260"/>
      <c r="L2260"/>
      <c r="M2260" s="2"/>
      <c r="N2260" s="3"/>
      <c r="O2260"/>
      <c r="P2260"/>
      <c r="Q2260"/>
      <c r="R2260"/>
      <c r="S2260"/>
      <c r="T2260"/>
      <c r="U2260" s="1"/>
      <c r="V2260"/>
      <c r="W2260" s="1"/>
      <c r="X2260"/>
      <c r="Y2260"/>
      <c r="Z2260" s="1"/>
      <c r="AA2260" s="1"/>
      <c r="AB2260" s="1"/>
      <c r="AC2260" s="1"/>
      <c r="AD2260"/>
    </row>
    <row r="2261" spans="1:30" x14ac:dyDescent="0.25">
      <c r="A2261" s="1"/>
      <c r="B2261" s="1"/>
      <c r="C2261" s="1"/>
      <c r="D2261"/>
      <c r="E2261" s="1"/>
      <c r="F2261" s="1"/>
      <c r="G2261"/>
      <c r="H2261"/>
      <c r="I2261" s="1"/>
      <c r="J2261"/>
      <c r="K2261"/>
      <c r="L2261"/>
      <c r="M2261" s="2"/>
      <c r="N2261" s="3"/>
      <c r="O2261"/>
      <c r="P2261"/>
      <c r="Q2261"/>
      <c r="R2261"/>
      <c r="S2261"/>
      <c r="T2261"/>
      <c r="U2261" s="1"/>
      <c r="V2261"/>
      <c r="W2261" s="1"/>
      <c r="X2261"/>
      <c r="Y2261"/>
      <c r="Z2261" s="1"/>
      <c r="AA2261" s="1"/>
      <c r="AB2261" s="1"/>
      <c r="AC2261" s="1"/>
      <c r="AD2261"/>
    </row>
    <row r="2262" spans="1:30" x14ac:dyDescent="0.25">
      <c r="A2262" s="1"/>
      <c r="B2262" s="1"/>
      <c r="C2262" s="1"/>
      <c r="D2262"/>
      <c r="E2262" s="1"/>
      <c r="F2262" s="1"/>
      <c r="G2262"/>
      <c r="H2262"/>
      <c r="I2262" s="1"/>
      <c r="J2262"/>
      <c r="K2262"/>
      <c r="L2262"/>
      <c r="M2262" s="2"/>
      <c r="N2262" s="3"/>
      <c r="O2262"/>
      <c r="P2262"/>
      <c r="Q2262"/>
      <c r="R2262"/>
      <c r="S2262"/>
      <c r="T2262"/>
      <c r="U2262" s="1"/>
      <c r="V2262"/>
      <c r="W2262" s="1"/>
      <c r="X2262"/>
      <c r="Y2262"/>
      <c r="Z2262" s="1"/>
      <c r="AA2262" s="1"/>
      <c r="AB2262" s="1"/>
      <c r="AC2262" s="1"/>
      <c r="AD2262"/>
    </row>
    <row r="2263" spans="1:30" x14ac:dyDescent="0.25">
      <c r="A2263" s="1"/>
      <c r="B2263" s="1"/>
      <c r="C2263" s="1"/>
      <c r="D2263"/>
      <c r="E2263" s="1"/>
      <c r="F2263" s="1"/>
      <c r="G2263"/>
      <c r="H2263"/>
      <c r="I2263" s="1"/>
      <c r="J2263"/>
      <c r="K2263"/>
      <c r="L2263"/>
      <c r="M2263" s="2"/>
      <c r="N2263" s="3"/>
      <c r="O2263"/>
      <c r="P2263"/>
      <c r="Q2263"/>
      <c r="R2263"/>
      <c r="S2263"/>
      <c r="T2263"/>
      <c r="U2263" s="1"/>
      <c r="V2263"/>
      <c r="W2263" s="1"/>
      <c r="X2263"/>
      <c r="Y2263"/>
      <c r="Z2263" s="1"/>
      <c r="AA2263" s="1"/>
      <c r="AB2263" s="1"/>
      <c r="AC2263" s="1"/>
      <c r="AD2263"/>
    </row>
    <row r="2264" spans="1:30" x14ac:dyDescent="0.25">
      <c r="A2264" s="1"/>
      <c r="B2264" s="1"/>
      <c r="C2264" s="1"/>
      <c r="D2264"/>
      <c r="E2264" s="1"/>
      <c r="F2264" s="1"/>
      <c r="G2264"/>
      <c r="H2264"/>
      <c r="I2264" s="1"/>
      <c r="J2264"/>
      <c r="K2264"/>
      <c r="L2264"/>
      <c r="M2264" s="2"/>
      <c r="N2264" s="3"/>
      <c r="O2264"/>
      <c r="P2264"/>
      <c r="Q2264"/>
      <c r="R2264"/>
      <c r="S2264"/>
      <c r="T2264"/>
      <c r="U2264" s="1"/>
      <c r="V2264"/>
      <c r="W2264" s="1"/>
      <c r="X2264"/>
      <c r="Y2264"/>
      <c r="Z2264" s="1"/>
      <c r="AA2264" s="1"/>
      <c r="AB2264" s="1"/>
      <c r="AC2264" s="1"/>
      <c r="AD2264"/>
    </row>
    <row r="2265" spans="1:30" x14ac:dyDescent="0.25">
      <c r="A2265" s="1"/>
      <c r="B2265" s="1"/>
      <c r="C2265" s="1"/>
      <c r="D2265"/>
      <c r="E2265" s="1"/>
      <c r="F2265" s="1"/>
      <c r="G2265"/>
      <c r="H2265"/>
      <c r="I2265" s="1"/>
      <c r="J2265"/>
      <c r="K2265"/>
      <c r="L2265"/>
      <c r="M2265" s="2"/>
      <c r="N2265" s="3"/>
      <c r="O2265"/>
      <c r="P2265"/>
      <c r="Q2265"/>
      <c r="R2265"/>
      <c r="S2265"/>
      <c r="T2265"/>
      <c r="U2265" s="1"/>
      <c r="V2265"/>
      <c r="W2265" s="1"/>
      <c r="X2265"/>
      <c r="Y2265"/>
      <c r="Z2265" s="1"/>
      <c r="AA2265" s="1"/>
      <c r="AB2265" s="1"/>
      <c r="AC2265" s="1"/>
      <c r="AD2265"/>
    </row>
    <row r="2266" spans="1:30" x14ac:dyDescent="0.25">
      <c r="A2266" s="1"/>
      <c r="B2266" s="1"/>
      <c r="C2266" s="1"/>
      <c r="D2266"/>
      <c r="E2266" s="1"/>
      <c r="F2266" s="1"/>
      <c r="G2266"/>
      <c r="H2266"/>
      <c r="I2266" s="1"/>
      <c r="J2266"/>
      <c r="K2266"/>
      <c r="L2266"/>
      <c r="M2266" s="2"/>
      <c r="N2266" s="3"/>
      <c r="O2266"/>
      <c r="P2266"/>
      <c r="Q2266"/>
      <c r="R2266"/>
      <c r="S2266"/>
      <c r="T2266"/>
      <c r="U2266" s="1"/>
      <c r="V2266"/>
      <c r="W2266" s="1"/>
      <c r="X2266"/>
      <c r="Y2266"/>
      <c r="Z2266" s="1"/>
      <c r="AA2266" s="1"/>
      <c r="AB2266" s="1"/>
      <c r="AC2266" s="1"/>
      <c r="AD2266"/>
    </row>
    <row r="2267" spans="1:30" x14ac:dyDescent="0.25">
      <c r="A2267" s="1"/>
      <c r="B2267" s="1"/>
      <c r="C2267" s="1"/>
      <c r="D2267"/>
      <c r="E2267" s="1"/>
      <c r="F2267" s="1"/>
      <c r="G2267"/>
      <c r="H2267"/>
      <c r="I2267" s="1"/>
      <c r="J2267"/>
      <c r="K2267"/>
      <c r="L2267"/>
      <c r="M2267" s="2"/>
      <c r="N2267" s="3"/>
      <c r="O2267"/>
      <c r="P2267"/>
      <c r="Q2267"/>
      <c r="R2267"/>
      <c r="S2267"/>
      <c r="T2267"/>
      <c r="U2267" s="1"/>
      <c r="V2267"/>
      <c r="W2267" s="1"/>
      <c r="X2267"/>
      <c r="Y2267"/>
      <c r="Z2267" s="1"/>
      <c r="AA2267" s="1"/>
      <c r="AB2267" s="1"/>
      <c r="AC2267" s="1"/>
      <c r="AD2267"/>
    </row>
    <row r="2268" spans="1:30" x14ac:dyDescent="0.25">
      <c r="A2268" s="1"/>
      <c r="B2268" s="1"/>
      <c r="C2268" s="1"/>
      <c r="D2268"/>
      <c r="E2268" s="1"/>
      <c r="F2268" s="1"/>
      <c r="G2268"/>
      <c r="H2268"/>
      <c r="I2268" s="1"/>
      <c r="J2268"/>
      <c r="K2268"/>
      <c r="L2268"/>
      <c r="M2268" s="2"/>
      <c r="N2268" s="3"/>
      <c r="O2268"/>
      <c r="P2268"/>
      <c r="Q2268"/>
      <c r="R2268"/>
      <c r="S2268"/>
      <c r="T2268"/>
      <c r="U2268" s="1"/>
      <c r="V2268"/>
      <c r="W2268" s="1"/>
      <c r="X2268"/>
      <c r="Y2268"/>
      <c r="Z2268" s="1"/>
      <c r="AA2268" s="1"/>
      <c r="AB2268" s="1"/>
      <c r="AC2268" s="1"/>
      <c r="AD2268"/>
    </row>
    <row r="2269" spans="1:30" x14ac:dyDescent="0.25">
      <c r="A2269" s="1"/>
      <c r="B2269" s="1"/>
      <c r="C2269" s="1"/>
      <c r="D2269"/>
      <c r="E2269" s="1"/>
      <c r="F2269" s="1"/>
      <c r="G2269"/>
      <c r="H2269"/>
      <c r="I2269" s="1"/>
      <c r="J2269"/>
      <c r="K2269"/>
      <c r="L2269"/>
      <c r="M2269" s="2"/>
      <c r="N2269" s="3"/>
      <c r="O2269"/>
      <c r="P2269"/>
      <c r="Q2269"/>
      <c r="R2269"/>
      <c r="S2269"/>
      <c r="T2269"/>
      <c r="U2269" s="1"/>
      <c r="V2269"/>
      <c r="W2269" s="1"/>
      <c r="X2269"/>
      <c r="Y2269"/>
      <c r="Z2269" s="1"/>
      <c r="AA2269" s="1"/>
      <c r="AB2269" s="1"/>
      <c r="AC2269" s="1"/>
      <c r="AD2269"/>
    </row>
    <row r="2270" spans="1:30" x14ac:dyDescent="0.25">
      <c r="A2270" s="1"/>
      <c r="B2270" s="1"/>
      <c r="C2270" s="1"/>
      <c r="D2270"/>
      <c r="E2270" s="1"/>
      <c r="F2270" s="1"/>
      <c r="G2270"/>
      <c r="H2270"/>
      <c r="I2270" s="1"/>
      <c r="J2270"/>
      <c r="K2270"/>
      <c r="L2270"/>
      <c r="M2270" s="2"/>
      <c r="N2270" s="3"/>
      <c r="O2270"/>
      <c r="P2270"/>
      <c r="Q2270"/>
      <c r="R2270"/>
      <c r="S2270"/>
      <c r="T2270"/>
      <c r="U2270" s="1"/>
      <c r="V2270"/>
      <c r="W2270" s="1"/>
      <c r="X2270"/>
      <c r="Y2270"/>
      <c r="Z2270" s="1"/>
      <c r="AA2270" s="1"/>
      <c r="AB2270" s="1"/>
      <c r="AC2270" s="1"/>
      <c r="AD2270"/>
    </row>
    <row r="2271" spans="1:30" x14ac:dyDescent="0.25">
      <c r="A2271" s="1"/>
      <c r="B2271" s="1"/>
      <c r="C2271" s="1"/>
      <c r="D2271"/>
      <c r="E2271" s="1"/>
      <c r="F2271" s="1"/>
      <c r="G2271"/>
      <c r="H2271"/>
      <c r="I2271" s="1"/>
      <c r="J2271"/>
      <c r="K2271"/>
      <c r="L2271"/>
      <c r="M2271" s="2"/>
      <c r="N2271" s="3"/>
      <c r="O2271"/>
      <c r="P2271"/>
      <c r="Q2271"/>
      <c r="R2271"/>
      <c r="S2271"/>
      <c r="T2271"/>
      <c r="U2271" s="1"/>
      <c r="V2271"/>
      <c r="W2271" s="1"/>
      <c r="X2271"/>
      <c r="Y2271"/>
      <c r="Z2271" s="1"/>
      <c r="AA2271" s="1"/>
      <c r="AB2271" s="1"/>
      <c r="AC2271" s="1"/>
      <c r="AD2271"/>
    </row>
    <row r="2272" spans="1:30" x14ac:dyDescent="0.25">
      <c r="A2272" s="1"/>
      <c r="B2272" s="1"/>
      <c r="C2272" s="1"/>
      <c r="D2272"/>
      <c r="E2272" s="1"/>
      <c r="F2272" s="1"/>
      <c r="G2272"/>
      <c r="H2272"/>
      <c r="I2272" s="1"/>
      <c r="J2272"/>
      <c r="K2272"/>
      <c r="L2272"/>
      <c r="M2272" s="2"/>
      <c r="N2272" s="3"/>
      <c r="O2272"/>
      <c r="P2272"/>
      <c r="Q2272"/>
      <c r="R2272"/>
      <c r="S2272"/>
      <c r="T2272"/>
      <c r="U2272" s="1"/>
      <c r="V2272"/>
      <c r="W2272" s="1"/>
      <c r="X2272"/>
      <c r="Y2272"/>
      <c r="Z2272" s="1"/>
      <c r="AA2272" s="1"/>
      <c r="AB2272" s="1"/>
      <c r="AC2272" s="1"/>
      <c r="AD2272"/>
    </row>
    <row r="2273" spans="1:30" x14ac:dyDescent="0.25">
      <c r="A2273" s="1"/>
      <c r="B2273" s="1"/>
      <c r="C2273" s="1"/>
      <c r="D2273"/>
      <c r="E2273" s="1"/>
      <c r="F2273" s="1"/>
      <c r="G2273"/>
      <c r="H2273"/>
      <c r="I2273" s="1"/>
      <c r="J2273"/>
      <c r="K2273"/>
      <c r="L2273"/>
      <c r="M2273" s="2"/>
      <c r="N2273" s="3"/>
      <c r="O2273"/>
      <c r="P2273"/>
      <c r="Q2273"/>
      <c r="R2273"/>
      <c r="S2273"/>
      <c r="T2273"/>
      <c r="U2273" s="1"/>
      <c r="V2273"/>
      <c r="W2273" s="1"/>
      <c r="X2273"/>
      <c r="Y2273"/>
      <c r="Z2273" s="1"/>
      <c r="AA2273" s="1"/>
      <c r="AB2273" s="1"/>
      <c r="AC2273" s="1"/>
      <c r="AD2273"/>
    </row>
    <row r="2274" spans="1:30" x14ac:dyDescent="0.25">
      <c r="A2274" s="1"/>
      <c r="B2274" s="1"/>
      <c r="C2274" s="1"/>
      <c r="D2274"/>
      <c r="E2274" s="1"/>
      <c r="F2274" s="1"/>
      <c r="G2274"/>
      <c r="H2274"/>
      <c r="I2274" s="1"/>
      <c r="J2274"/>
      <c r="K2274"/>
      <c r="L2274"/>
      <c r="M2274" s="2"/>
      <c r="N2274" s="3"/>
      <c r="O2274"/>
      <c r="P2274"/>
      <c r="Q2274"/>
      <c r="R2274"/>
      <c r="S2274"/>
      <c r="T2274"/>
      <c r="U2274" s="1"/>
      <c r="V2274"/>
      <c r="W2274" s="1"/>
      <c r="X2274"/>
      <c r="Y2274"/>
      <c r="Z2274" s="1"/>
      <c r="AA2274" s="1"/>
      <c r="AB2274" s="1"/>
      <c r="AC2274" s="1"/>
      <c r="AD2274"/>
    </row>
    <row r="2275" spans="1:30" x14ac:dyDescent="0.25">
      <c r="A2275" s="1"/>
      <c r="B2275" s="1"/>
      <c r="C2275" s="1"/>
      <c r="D2275"/>
      <c r="E2275" s="1"/>
      <c r="F2275" s="1"/>
      <c r="G2275"/>
      <c r="H2275"/>
      <c r="I2275" s="1"/>
      <c r="J2275"/>
      <c r="K2275"/>
      <c r="L2275"/>
      <c r="M2275" s="2"/>
      <c r="N2275" s="3"/>
      <c r="O2275"/>
      <c r="P2275"/>
      <c r="Q2275"/>
      <c r="R2275"/>
      <c r="S2275"/>
      <c r="T2275"/>
      <c r="U2275" s="1"/>
      <c r="V2275"/>
      <c r="W2275" s="1"/>
      <c r="X2275"/>
      <c r="Y2275"/>
      <c r="Z2275" s="1"/>
      <c r="AA2275" s="1"/>
      <c r="AB2275" s="1"/>
      <c r="AC2275" s="1"/>
      <c r="AD2275"/>
    </row>
    <row r="2276" spans="1:30" x14ac:dyDescent="0.25">
      <c r="A2276" s="1"/>
      <c r="B2276" s="1"/>
      <c r="C2276" s="1"/>
      <c r="D2276"/>
      <c r="E2276" s="1"/>
      <c r="F2276" s="1"/>
      <c r="G2276"/>
      <c r="H2276"/>
      <c r="I2276" s="1"/>
      <c r="J2276"/>
      <c r="K2276"/>
      <c r="L2276"/>
      <c r="M2276" s="2"/>
      <c r="N2276" s="3"/>
      <c r="O2276"/>
      <c r="P2276"/>
      <c r="Q2276"/>
      <c r="R2276"/>
      <c r="S2276"/>
      <c r="T2276"/>
      <c r="U2276" s="1"/>
      <c r="V2276"/>
      <c r="W2276" s="1"/>
      <c r="X2276"/>
      <c r="Y2276"/>
      <c r="Z2276" s="1"/>
      <c r="AA2276" s="1"/>
      <c r="AB2276" s="1"/>
      <c r="AC2276" s="1"/>
      <c r="AD2276"/>
    </row>
    <row r="2277" spans="1:30" x14ac:dyDescent="0.25">
      <c r="A2277" s="1"/>
      <c r="B2277" s="1"/>
      <c r="C2277" s="1"/>
      <c r="D2277"/>
      <c r="E2277" s="1"/>
      <c r="F2277" s="1"/>
      <c r="G2277"/>
      <c r="H2277"/>
      <c r="I2277" s="1"/>
      <c r="J2277"/>
      <c r="K2277"/>
      <c r="L2277"/>
      <c r="M2277" s="2"/>
      <c r="N2277" s="3"/>
      <c r="O2277"/>
      <c r="P2277"/>
      <c r="Q2277"/>
      <c r="R2277"/>
      <c r="S2277"/>
      <c r="T2277"/>
      <c r="U2277" s="1"/>
      <c r="V2277"/>
      <c r="W2277" s="1"/>
      <c r="X2277"/>
      <c r="Y2277"/>
      <c r="Z2277" s="1"/>
      <c r="AA2277" s="1"/>
      <c r="AB2277" s="1"/>
      <c r="AC2277" s="1"/>
      <c r="AD2277"/>
    </row>
    <row r="2278" spans="1:30" x14ac:dyDescent="0.25">
      <c r="A2278" s="1"/>
      <c r="B2278" s="1"/>
      <c r="C2278" s="1"/>
      <c r="D2278"/>
      <c r="E2278" s="1"/>
      <c r="F2278" s="1"/>
      <c r="G2278"/>
      <c r="H2278"/>
      <c r="I2278" s="1"/>
      <c r="J2278"/>
      <c r="K2278"/>
      <c r="L2278"/>
      <c r="M2278" s="2"/>
      <c r="N2278" s="3"/>
      <c r="O2278"/>
      <c r="P2278"/>
      <c r="Q2278"/>
      <c r="R2278"/>
      <c r="S2278"/>
      <c r="T2278"/>
      <c r="U2278" s="1"/>
      <c r="V2278"/>
      <c r="W2278" s="1"/>
      <c r="X2278"/>
      <c r="Y2278"/>
      <c r="Z2278" s="1"/>
      <c r="AA2278" s="1"/>
      <c r="AB2278" s="1"/>
      <c r="AC2278" s="1"/>
      <c r="AD2278"/>
    </row>
    <row r="2279" spans="1:30" x14ac:dyDescent="0.25">
      <c r="A2279" s="1"/>
      <c r="B2279" s="1"/>
      <c r="C2279" s="1"/>
      <c r="D2279"/>
      <c r="E2279" s="1"/>
      <c r="F2279" s="1"/>
      <c r="G2279"/>
      <c r="H2279"/>
      <c r="I2279" s="1"/>
      <c r="J2279"/>
      <c r="K2279"/>
      <c r="L2279"/>
      <c r="M2279" s="2"/>
      <c r="N2279" s="3"/>
      <c r="O2279"/>
      <c r="P2279"/>
      <c r="Q2279"/>
      <c r="R2279"/>
      <c r="S2279"/>
      <c r="T2279"/>
      <c r="U2279" s="1"/>
      <c r="V2279"/>
      <c r="W2279" s="1"/>
      <c r="X2279"/>
      <c r="Y2279"/>
      <c r="Z2279" s="1"/>
      <c r="AA2279" s="1"/>
      <c r="AB2279" s="1"/>
      <c r="AC2279" s="1"/>
      <c r="AD2279"/>
    </row>
    <row r="2280" spans="1:30" x14ac:dyDescent="0.25">
      <c r="A2280" s="1"/>
      <c r="B2280" s="1"/>
      <c r="C2280" s="1"/>
      <c r="D2280"/>
      <c r="E2280" s="1"/>
      <c r="F2280" s="1"/>
      <c r="G2280"/>
      <c r="H2280"/>
      <c r="I2280" s="1"/>
      <c r="J2280"/>
      <c r="K2280"/>
      <c r="L2280"/>
      <c r="M2280" s="2"/>
      <c r="N2280" s="3"/>
      <c r="O2280"/>
      <c r="P2280"/>
      <c r="Q2280"/>
      <c r="R2280"/>
      <c r="S2280"/>
      <c r="T2280"/>
      <c r="U2280" s="1"/>
      <c r="V2280"/>
      <c r="W2280" s="1"/>
      <c r="X2280"/>
      <c r="Y2280"/>
      <c r="Z2280" s="1"/>
      <c r="AA2280" s="1"/>
      <c r="AB2280" s="1"/>
      <c r="AC2280" s="1"/>
      <c r="AD2280"/>
    </row>
    <row r="2281" spans="1:30" x14ac:dyDescent="0.25">
      <c r="A2281" s="1"/>
      <c r="B2281" s="1"/>
      <c r="C2281" s="1"/>
      <c r="D2281"/>
      <c r="E2281" s="1"/>
      <c r="F2281" s="1"/>
      <c r="G2281"/>
      <c r="H2281"/>
      <c r="I2281" s="1"/>
      <c r="J2281"/>
      <c r="K2281"/>
      <c r="L2281"/>
      <c r="M2281" s="2"/>
      <c r="N2281" s="3"/>
      <c r="O2281"/>
      <c r="P2281"/>
      <c r="Q2281"/>
      <c r="R2281"/>
      <c r="S2281"/>
      <c r="T2281"/>
      <c r="U2281" s="1"/>
      <c r="V2281"/>
      <c r="W2281" s="1"/>
      <c r="X2281"/>
      <c r="Y2281"/>
      <c r="Z2281" s="1"/>
      <c r="AA2281" s="1"/>
      <c r="AB2281" s="1"/>
      <c r="AC2281" s="1"/>
      <c r="AD2281"/>
    </row>
    <row r="2282" spans="1:30" x14ac:dyDescent="0.25">
      <c r="A2282" s="1"/>
      <c r="B2282" s="1"/>
      <c r="C2282" s="1"/>
      <c r="D2282"/>
      <c r="E2282" s="1"/>
      <c r="F2282" s="1"/>
      <c r="G2282"/>
      <c r="H2282"/>
      <c r="I2282" s="1"/>
      <c r="J2282"/>
      <c r="K2282"/>
      <c r="L2282"/>
      <c r="M2282" s="2"/>
      <c r="N2282" s="3"/>
      <c r="O2282"/>
      <c r="P2282"/>
      <c r="Q2282"/>
      <c r="R2282"/>
      <c r="S2282"/>
      <c r="T2282"/>
      <c r="U2282" s="1"/>
      <c r="V2282"/>
      <c r="W2282" s="1"/>
      <c r="X2282"/>
      <c r="Y2282"/>
      <c r="Z2282" s="1"/>
      <c r="AA2282" s="1"/>
      <c r="AB2282" s="1"/>
      <c r="AC2282" s="1"/>
      <c r="AD2282"/>
    </row>
    <row r="2283" spans="1:30" x14ac:dyDescent="0.25">
      <c r="A2283" s="1"/>
      <c r="B2283" s="1"/>
      <c r="C2283" s="1"/>
      <c r="D2283"/>
      <c r="E2283" s="1"/>
      <c r="F2283" s="1"/>
      <c r="G2283"/>
      <c r="H2283"/>
      <c r="I2283" s="1"/>
      <c r="J2283"/>
      <c r="K2283"/>
      <c r="L2283"/>
      <c r="M2283" s="2"/>
      <c r="N2283" s="3"/>
      <c r="O2283"/>
      <c r="P2283"/>
      <c r="Q2283"/>
      <c r="R2283"/>
      <c r="S2283"/>
      <c r="T2283"/>
      <c r="U2283" s="1"/>
      <c r="V2283"/>
      <c r="W2283" s="1"/>
      <c r="X2283"/>
      <c r="Y2283"/>
      <c r="Z2283" s="1"/>
      <c r="AA2283" s="1"/>
      <c r="AB2283" s="1"/>
      <c r="AC2283" s="1"/>
      <c r="AD2283"/>
    </row>
    <row r="2284" spans="1:30" x14ac:dyDescent="0.25">
      <c r="A2284" s="1"/>
      <c r="B2284" s="1"/>
      <c r="C2284" s="1"/>
      <c r="D2284"/>
      <c r="E2284" s="1"/>
      <c r="F2284" s="1"/>
      <c r="G2284"/>
      <c r="H2284"/>
      <c r="I2284" s="1"/>
      <c r="J2284"/>
      <c r="K2284"/>
      <c r="L2284"/>
      <c r="M2284" s="2"/>
      <c r="N2284" s="3"/>
      <c r="O2284"/>
      <c r="P2284"/>
      <c r="Q2284"/>
      <c r="R2284"/>
      <c r="S2284"/>
      <c r="T2284"/>
      <c r="U2284" s="1"/>
      <c r="V2284"/>
      <c r="W2284" s="1"/>
      <c r="X2284"/>
      <c r="Y2284"/>
      <c r="Z2284" s="1"/>
      <c r="AA2284" s="1"/>
      <c r="AB2284" s="1"/>
      <c r="AC2284" s="1"/>
      <c r="AD2284"/>
    </row>
    <row r="2285" spans="1:30" x14ac:dyDescent="0.25">
      <c r="A2285" s="1"/>
      <c r="B2285" s="1"/>
      <c r="C2285" s="1"/>
      <c r="D2285"/>
      <c r="E2285" s="1"/>
      <c r="F2285" s="1"/>
      <c r="G2285"/>
      <c r="H2285"/>
      <c r="I2285" s="1"/>
      <c r="J2285"/>
      <c r="K2285"/>
      <c r="L2285"/>
      <c r="M2285" s="2"/>
      <c r="N2285" s="3"/>
      <c r="O2285"/>
      <c r="P2285"/>
      <c r="Q2285"/>
      <c r="R2285"/>
      <c r="S2285"/>
      <c r="T2285"/>
      <c r="U2285" s="1"/>
      <c r="V2285"/>
      <c r="W2285" s="1"/>
      <c r="X2285"/>
      <c r="Y2285"/>
      <c r="Z2285" s="1"/>
      <c r="AA2285" s="1"/>
      <c r="AB2285" s="1"/>
      <c r="AC2285" s="1"/>
      <c r="AD2285"/>
    </row>
    <row r="2286" spans="1:30" x14ac:dyDescent="0.25">
      <c r="A2286" s="1"/>
      <c r="B2286" s="1"/>
      <c r="C2286" s="1"/>
      <c r="D2286"/>
      <c r="E2286" s="1"/>
      <c r="F2286" s="1"/>
      <c r="G2286"/>
      <c r="H2286"/>
      <c r="I2286" s="1"/>
      <c r="J2286"/>
      <c r="K2286"/>
      <c r="L2286"/>
      <c r="M2286" s="2"/>
      <c r="N2286" s="3"/>
      <c r="O2286"/>
      <c r="P2286"/>
      <c r="Q2286"/>
      <c r="R2286"/>
      <c r="S2286"/>
      <c r="T2286"/>
      <c r="U2286" s="1"/>
      <c r="V2286"/>
      <c r="W2286" s="1"/>
      <c r="X2286"/>
      <c r="Y2286"/>
      <c r="Z2286" s="1"/>
      <c r="AA2286" s="1"/>
      <c r="AB2286" s="1"/>
      <c r="AC2286" s="1"/>
      <c r="AD2286"/>
    </row>
    <row r="2287" spans="1:30" x14ac:dyDescent="0.25">
      <c r="A2287" s="1"/>
      <c r="B2287" s="1"/>
      <c r="C2287" s="1"/>
      <c r="D2287"/>
      <c r="E2287" s="1"/>
      <c r="F2287" s="1"/>
      <c r="G2287"/>
      <c r="H2287"/>
      <c r="I2287" s="1"/>
      <c r="J2287"/>
      <c r="K2287"/>
      <c r="L2287"/>
      <c r="M2287" s="2"/>
      <c r="N2287" s="3"/>
      <c r="O2287"/>
      <c r="P2287"/>
      <c r="Q2287"/>
      <c r="R2287"/>
      <c r="S2287"/>
      <c r="T2287"/>
      <c r="U2287" s="1"/>
      <c r="V2287"/>
      <c r="W2287" s="1"/>
      <c r="X2287"/>
      <c r="Y2287"/>
      <c r="Z2287" s="1"/>
      <c r="AA2287" s="1"/>
      <c r="AB2287" s="1"/>
      <c r="AC2287" s="1"/>
      <c r="AD2287"/>
    </row>
    <row r="2288" spans="1:30" x14ac:dyDescent="0.25">
      <c r="A2288" s="1"/>
      <c r="B2288" s="1"/>
      <c r="C2288" s="1"/>
      <c r="D2288"/>
      <c r="E2288" s="1"/>
      <c r="F2288" s="1"/>
      <c r="G2288"/>
      <c r="H2288"/>
      <c r="I2288" s="1"/>
      <c r="J2288"/>
      <c r="K2288"/>
      <c r="L2288"/>
      <c r="M2288" s="2"/>
      <c r="N2288" s="3"/>
      <c r="O2288"/>
      <c r="P2288"/>
      <c r="Q2288"/>
      <c r="R2288"/>
      <c r="S2288"/>
      <c r="T2288"/>
      <c r="U2288" s="1"/>
      <c r="V2288"/>
      <c r="W2288" s="1"/>
      <c r="X2288"/>
      <c r="Y2288"/>
      <c r="Z2288" s="1"/>
      <c r="AA2288" s="1"/>
      <c r="AB2288" s="1"/>
      <c r="AC2288" s="1"/>
      <c r="AD2288"/>
    </row>
    <row r="2289" spans="1:30" x14ac:dyDescent="0.25">
      <c r="A2289" s="1"/>
      <c r="B2289" s="1"/>
      <c r="C2289" s="1"/>
      <c r="D2289"/>
      <c r="E2289" s="1"/>
      <c r="F2289" s="1"/>
      <c r="G2289"/>
      <c r="H2289"/>
      <c r="I2289" s="1"/>
      <c r="J2289"/>
      <c r="K2289"/>
      <c r="L2289"/>
      <c r="M2289" s="2"/>
      <c r="N2289" s="3"/>
      <c r="O2289"/>
      <c r="P2289"/>
      <c r="Q2289"/>
      <c r="R2289"/>
      <c r="S2289"/>
      <c r="T2289"/>
      <c r="U2289" s="1"/>
      <c r="V2289"/>
      <c r="W2289" s="1"/>
      <c r="X2289"/>
      <c r="Y2289"/>
      <c r="Z2289" s="1"/>
      <c r="AA2289" s="1"/>
      <c r="AB2289" s="1"/>
      <c r="AC2289" s="1"/>
      <c r="AD2289"/>
    </row>
    <row r="2290" spans="1:30" x14ac:dyDescent="0.25">
      <c r="A2290" s="1"/>
      <c r="B2290" s="1"/>
      <c r="C2290" s="1"/>
      <c r="D2290"/>
      <c r="E2290" s="1"/>
      <c r="F2290" s="1"/>
      <c r="G2290"/>
      <c r="H2290"/>
      <c r="I2290" s="1"/>
      <c r="J2290"/>
      <c r="K2290"/>
      <c r="L2290"/>
      <c r="M2290" s="2"/>
      <c r="N2290" s="3"/>
      <c r="O2290"/>
      <c r="P2290"/>
      <c r="Q2290"/>
      <c r="R2290"/>
      <c r="S2290"/>
      <c r="T2290"/>
      <c r="U2290" s="1"/>
      <c r="V2290"/>
      <c r="W2290" s="1"/>
      <c r="X2290"/>
      <c r="Y2290"/>
      <c r="Z2290" s="1"/>
      <c r="AA2290" s="1"/>
      <c r="AB2290" s="1"/>
      <c r="AC2290" s="1"/>
      <c r="AD2290"/>
    </row>
    <row r="2291" spans="1:30" x14ac:dyDescent="0.25">
      <c r="A2291" s="1"/>
      <c r="B2291" s="1"/>
      <c r="C2291" s="1"/>
      <c r="D2291"/>
      <c r="E2291" s="1"/>
      <c r="F2291" s="1"/>
      <c r="G2291"/>
      <c r="H2291"/>
      <c r="I2291" s="1"/>
      <c r="J2291"/>
      <c r="K2291"/>
      <c r="L2291"/>
      <c r="M2291" s="2"/>
      <c r="N2291" s="3"/>
      <c r="O2291"/>
      <c r="P2291"/>
      <c r="Q2291"/>
      <c r="R2291"/>
      <c r="S2291"/>
      <c r="T2291"/>
      <c r="U2291" s="1"/>
      <c r="V2291"/>
      <c r="W2291" s="1"/>
      <c r="X2291"/>
      <c r="Y2291"/>
      <c r="Z2291" s="1"/>
      <c r="AA2291" s="1"/>
      <c r="AB2291" s="1"/>
      <c r="AC2291" s="1"/>
      <c r="AD2291"/>
    </row>
    <row r="2292" spans="1:30" x14ac:dyDescent="0.25">
      <c r="A2292" s="1"/>
      <c r="B2292" s="1"/>
      <c r="C2292" s="1"/>
      <c r="D2292"/>
      <c r="E2292" s="1"/>
      <c r="F2292" s="1"/>
      <c r="G2292"/>
      <c r="H2292"/>
      <c r="I2292" s="1"/>
      <c r="J2292"/>
      <c r="K2292"/>
      <c r="L2292"/>
      <c r="M2292" s="2"/>
      <c r="N2292" s="3"/>
      <c r="O2292"/>
      <c r="P2292"/>
      <c r="Q2292"/>
      <c r="R2292"/>
      <c r="S2292"/>
      <c r="T2292"/>
      <c r="U2292" s="1"/>
      <c r="V2292"/>
      <c r="W2292" s="1"/>
      <c r="X2292"/>
      <c r="Y2292"/>
      <c r="Z2292" s="1"/>
      <c r="AA2292" s="1"/>
      <c r="AB2292" s="1"/>
      <c r="AC2292" s="1"/>
      <c r="AD2292"/>
    </row>
    <row r="2293" spans="1:30" x14ac:dyDescent="0.25">
      <c r="A2293" s="1"/>
      <c r="B2293" s="1"/>
      <c r="C2293" s="1"/>
      <c r="D2293"/>
      <c r="E2293" s="1"/>
      <c r="F2293" s="1"/>
      <c r="G2293"/>
      <c r="H2293"/>
      <c r="I2293" s="1"/>
      <c r="J2293"/>
      <c r="K2293"/>
      <c r="L2293"/>
      <c r="M2293" s="2"/>
      <c r="N2293" s="3"/>
      <c r="O2293"/>
      <c r="P2293"/>
      <c r="Q2293"/>
      <c r="R2293"/>
      <c r="S2293"/>
      <c r="T2293"/>
      <c r="U2293" s="1"/>
      <c r="V2293"/>
      <c r="W2293" s="1"/>
      <c r="X2293"/>
      <c r="Y2293"/>
      <c r="Z2293" s="1"/>
      <c r="AA2293" s="1"/>
      <c r="AB2293" s="1"/>
      <c r="AC2293" s="1"/>
      <c r="AD2293"/>
    </row>
    <row r="2294" spans="1:30" x14ac:dyDescent="0.25">
      <c r="A2294" s="1"/>
      <c r="B2294" s="1"/>
      <c r="C2294" s="1"/>
      <c r="D2294"/>
      <c r="E2294" s="1"/>
      <c r="F2294" s="1"/>
      <c r="G2294"/>
      <c r="H2294"/>
      <c r="I2294" s="1"/>
      <c r="J2294"/>
      <c r="K2294"/>
      <c r="L2294"/>
      <c r="M2294" s="2"/>
      <c r="N2294" s="3"/>
      <c r="O2294"/>
      <c r="P2294"/>
      <c r="Q2294"/>
      <c r="R2294"/>
      <c r="S2294"/>
      <c r="T2294"/>
      <c r="U2294" s="1"/>
      <c r="V2294"/>
      <c r="W2294" s="1"/>
      <c r="X2294"/>
      <c r="Y2294"/>
      <c r="Z2294" s="1"/>
      <c r="AA2294" s="1"/>
      <c r="AB2294" s="1"/>
      <c r="AC2294" s="1"/>
      <c r="AD2294"/>
    </row>
    <row r="2295" spans="1:30" x14ac:dyDescent="0.25">
      <c r="A2295" s="1"/>
      <c r="B2295" s="1"/>
      <c r="C2295" s="1"/>
      <c r="D2295"/>
      <c r="E2295" s="1"/>
      <c r="F2295" s="1"/>
      <c r="G2295"/>
      <c r="H2295"/>
      <c r="I2295" s="1"/>
      <c r="J2295"/>
      <c r="K2295"/>
      <c r="L2295"/>
      <c r="M2295" s="2"/>
      <c r="N2295" s="3"/>
      <c r="O2295"/>
      <c r="P2295"/>
      <c r="Q2295"/>
      <c r="R2295"/>
      <c r="S2295"/>
      <c r="T2295"/>
      <c r="U2295" s="1"/>
      <c r="V2295"/>
      <c r="W2295" s="1"/>
      <c r="X2295"/>
      <c r="Y2295"/>
      <c r="Z2295" s="1"/>
      <c r="AA2295" s="1"/>
      <c r="AB2295" s="1"/>
      <c r="AC2295" s="1"/>
      <c r="AD2295"/>
    </row>
    <row r="2296" spans="1:30" x14ac:dyDescent="0.25">
      <c r="A2296" s="1"/>
      <c r="B2296" s="1"/>
      <c r="C2296" s="1"/>
      <c r="D2296"/>
      <c r="E2296" s="1"/>
      <c r="F2296" s="1"/>
      <c r="G2296"/>
      <c r="H2296"/>
      <c r="I2296" s="1"/>
      <c r="J2296"/>
      <c r="K2296"/>
      <c r="L2296"/>
      <c r="M2296" s="2"/>
      <c r="N2296" s="3"/>
      <c r="O2296"/>
      <c r="P2296"/>
      <c r="Q2296"/>
      <c r="R2296"/>
      <c r="S2296"/>
      <c r="T2296"/>
      <c r="U2296" s="1"/>
      <c r="V2296"/>
      <c r="W2296" s="1"/>
      <c r="X2296"/>
      <c r="Y2296"/>
      <c r="Z2296" s="1"/>
      <c r="AA2296" s="1"/>
      <c r="AB2296" s="1"/>
      <c r="AC2296" s="1"/>
      <c r="AD2296"/>
    </row>
    <row r="2297" spans="1:30" x14ac:dyDescent="0.25">
      <c r="A2297" s="1"/>
      <c r="B2297" s="1"/>
      <c r="C2297" s="1"/>
      <c r="D2297"/>
      <c r="E2297" s="1"/>
      <c r="F2297" s="1"/>
      <c r="G2297"/>
      <c r="H2297"/>
      <c r="I2297" s="1"/>
      <c r="J2297"/>
      <c r="K2297"/>
      <c r="L2297"/>
      <c r="M2297" s="2"/>
      <c r="N2297" s="3"/>
      <c r="O2297"/>
      <c r="P2297"/>
      <c r="Q2297"/>
      <c r="R2297"/>
      <c r="S2297"/>
      <c r="T2297"/>
      <c r="U2297" s="1"/>
      <c r="V2297"/>
      <c r="W2297" s="1"/>
      <c r="X2297"/>
      <c r="Y2297"/>
      <c r="Z2297" s="1"/>
      <c r="AA2297" s="1"/>
      <c r="AB2297" s="1"/>
      <c r="AC2297" s="1"/>
      <c r="AD2297"/>
    </row>
    <row r="2298" spans="1:30" x14ac:dyDescent="0.25">
      <c r="A2298" s="1"/>
      <c r="B2298" s="1"/>
      <c r="C2298" s="1"/>
      <c r="D2298"/>
      <c r="E2298" s="1"/>
      <c r="F2298" s="1"/>
      <c r="G2298"/>
      <c r="H2298"/>
      <c r="I2298" s="1"/>
      <c r="J2298"/>
      <c r="K2298"/>
      <c r="L2298"/>
      <c r="M2298" s="2"/>
      <c r="N2298" s="3"/>
      <c r="O2298"/>
      <c r="P2298"/>
      <c r="Q2298"/>
      <c r="R2298"/>
      <c r="S2298"/>
      <c r="T2298"/>
      <c r="U2298" s="1"/>
      <c r="V2298"/>
      <c r="W2298" s="1"/>
      <c r="X2298"/>
      <c r="Y2298"/>
      <c r="Z2298" s="1"/>
      <c r="AA2298" s="1"/>
      <c r="AB2298" s="1"/>
      <c r="AC2298" s="1"/>
      <c r="AD2298"/>
    </row>
    <row r="2299" spans="1:30" x14ac:dyDescent="0.25">
      <c r="A2299" s="1"/>
      <c r="B2299" s="1"/>
      <c r="C2299" s="1"/>
      <c r="D2299"/>
      <c r="E2299" s="1"/>
      <c r="F2299" s="1"/>
      <c r="G2299"/>
      <c r="H2299"/>
      <c r="I2299" s="1"/>
      <c r="J2299"/>
      <c r="K2299"/>
      <c r="L2299"/>
      <c r="M2299" s="2"/>
      <c r="N2299" s="3"/>
      <c r="O2299"/>
      <c r="P2299"/>
      <c r="Q2299"/>
      <c r="R2299"/>
      <c r="S2299"/>
      <c r="T2299"/>
      <c r="U2299" s="1"/>
      <c r="V2299"/>
      <c r="W2299" s="1"/>
      <c r="X2299"/>
      <c r="Y2299"/>
      <c r="Z2299" s="1"/>
      <c r="AA2299" s="1"/>
      <c r="AB2299" s="1"/>
      <c r="AC2299" s="1"/>
      <c r="AD2299"/>
    </row>
    <row r="2300" spans="1:30" x14ac:dyDescent="0.25">
      <c r="A2300" s="1"/>
      <c r="B2300" s="1"/>
      <c r="C2300" s="1"/>
      <c r="D2300"/>
      <c r="E2300" s="1"/>
      <c r="F2300" s="1"/>
      <c r="G2300"/>
      <c r="H2300"/>
      <c r="I2300" s="1"/>
      <c r="J2300"/>
      <c r="K2300"/>
      <c r="L2300"/>
      <c r="M2300" s="2"/>
      <c r="N2300" s="3"/>
      <c r="O2300"/>
      <c r="P2300"/>
      <c r="Q2300"/>
      <c r="R2300"/>
      <c r="S2300"/>
      <c r="T2300"/>
      <c r="U2300" s="1"/>
      <c r="V2300"/>
      <c r="W2300" s="1"/>
      <c r="X2300"/>
      <c r="Y2300"/>
      <c r="Z2300" s="1"/>
      <c r="AA2300" s="1"/>
      <c r="AB2300" s="1"/>
      <c r="AC2300" s="1"/>
      <c r="AD2300"/>
    </row>
    <row r="2301" spans="1:30" x14ac:dyDescent="0.25">
      <c r="A2301" s="1"/>
      <c r="B2301" s="1"/>
      <c r="C2301" s="1"/>
      <c r="D2301"/>
      <c r="E2301" s="1"/>
      <c r="F2301" s="1"/>
      <c r="G2301"/>
      <c r="H2301"/>
      <c r="I2301" s="1"/>
      <c r="J2301"/>
      <c r="K2301"/>
      <c r="L2301"/>
      <c r="M2301" s="2"/>
      <c r="N2301" s="3"/>
      <c r="O2301"/>
      <c r="P2301"/>
      <c r="Q2301"/>
      <c r="R2301"/>
      <c r="S2301"/>
      <c r="T2301"/>
      <c r="U2301" s="1"/>
      <c r="V2301"/>
      <c r="W2301" s="1"/>
      <c r="X2301"/>
      <c r="Y2301"/>
      <c r="Z2301" s="1"/>
      <c r="AA2301" s="1"/>
      <c r="AB2301" s="1"/>
      <c r="AC2301" s="1"/>
      <c r="AD2301"/>
    </row>
    <row r="2302" spans="1:30" x14ac:dyDescent="0.25">
      <c r="A2302" s="1"/>
      <c r="B2302" s="1"/>
      <c r="C2302" s="1"/>
      <c r="D2302"/>
      <c r="E2302" s="1"/>
      <c r="F2302" s="1"/>
      <c r="G2302"/>
      <c r="H2302"/>
      <c r="I2302" s="1"/>
      <c r="J2302"/>
      <c r="K2302"/>
      <c r="L2302"/>
      <c r="M2302" s="2"/>
      <c r="N2302" s="3"/>
      <c r="O2302"/>
      <c r="P2302"/>
      <c r="Q2302"/>
      <c r="R2302"/>
      <c r="S2302"/>
      <c r="T2302"/>
      <c r="U2302" s="1"/>
      <c r="V2302"/>
      <c r="W2302" s="1"/>
      <c r="X2302"/>
      <c r="Y2302"/>
      <c r="Z2302" s="1"/>
      <c r="AA2302" s="1"/>
      <c r="AB2302" s="1"/>
      <c r="AC2302" s="1"/>
      <c r="AD2302"/>
    </row>
    <row r="2303" spans="1:30" x14ac:dyDescent="0.25">
      <c r="A2303" s="1"/>
      <c r="B2303" s="1"/>
      <c r="C2303" s="1"/>
      <c r="D2303"/>
      <c r="E2303" s="1"/>
      <c r="F2303" s="1"/>
      <c r="G2303"/>
      <c r="H2303"/>
      <c r="I2303" s="1"/>
      <c r="J2303"/>
      <c r="K2303"/>
      <c r="L2303"/>
      <c r="M2303" s="2"/>
      <c r="N2303" s="3"/>
      <c r="O2303"/>
      <c r="P2303"/>
      <c r="Q2303"/>
      <c r="R2303"/>
      <c r="S2303"/>
      <c r="T2303"/>
      <c r="U2303" s="1"/>
      <c r="V2303"/>
      <c r="W2303" s="1"/>
      <c r="X2303"/>
      <c r="Y2303"/>
      <c r="Z2303" s="1"/>
      <c r="AA2303" s="1"/>
      <c r="AB2303" s="1"/>
      <c r="AC2303" s="1"/>
      <c r="AD2303"/>
    </row>
    <row r="2304" spans="1:30" x14ac:dyDescent="0.25">
      <c r="A2304" s="1"/>
      <c r="B2304" s="1"/>
      <c r="C2304" s="1"/>
      <c r="D2304"/>
      <c r="E2304" s="1"/>
      <c r="F2304" s="1"/>
      <c r="G2304"/>
      <c r="H2304"/>
      <c r="I2304" s="1"/>
      <c r="J2304"/>
      <c r="K2304"/>
      <c r="L2304"/>
      <c r="M2304" s="2"/>
      <c r="N2304" s="3"/>
      <c r="O2304"/>
      <c r="P2304"/>
      <c r="Q2304"/>
      <c r="R2304"/>
      <c r="S2304"/>
      <c r="T2304"/>
      <c r="U2304" s="1"/>
      <c r="V2304"/>
      <c r="W2304" s="1"/>
      <c r="X2304"/>
      <c r="Y2304"/>
      <c r="Z2304" s="1"/>
      <c r="AA2304" s="1"/>
      <c r="AB2304" s="1"/>
      <c r="AC2304" s="1"/>
      <c r="AD2304"/>
    </row>
    <row r="2305" spans="1:30" x14ac:dyDescent="0.25">
      <c r="A2305" s="1"/>
      <c r="B2305" s="1"/>
      <c r="C2305" s="1"/>
      <c r="D2305"/>
      <c r="E2305" s="1"/>
      <c r="F2305" s="1"/>
      <c r="G2305"/>
      <c r="H2305"/>
      <c r="I2305" s="1"/>
      <c r="J2305"/>
      <c r="K2305"/>
      <c r="L2305"/>
      <c r="M2305" s="2"/>
      <c r="N2305" s="3"/>
      <c r="O2305"/>
      <c r="P2305"/>
      <c r="Q2305"/>
      <c r="R2305"/>
      <c r="S2305"/>
      <c r="T2305"/>
      <c r="U2305" s="1"/>
      <c r="V2305"/>
      <c r="W2305" s="1"/>
      <c r="X2305"/>
      <c r="Y2305"/>
      <c r="Z2305" s="1"/>
      <c r="AA2305" s="1"/>
      <c r="AB2305" s="1"/>
      <c r="AC2305" s="1"/>
      <c r="AD2305"/>
    </row>
    <row r="2306" spans="1:30" x14ac:dyDescent="0.25">
      <c r="A2306" s="1"/>
      <c r="B2306" s="1"/>
      <c r="C2306" s="1"/>
      <c r="D2306"/>
      <c r="E2306" s="1"/>
      <c r="F2306" s="1"/>
      <c r="G2306"/>
      <c r="H2306"/>
      <c r="I2306" s="1"/>
      <c r="J2306"/>
      <c r="K2306"/>
      <c r="L2306"/>
      <c r="M2306" s="2"/>
      <c r="N2306" s="3"/>
      <c r="O2306"/>
      <c r="P2306"/>
      <c r="Q2306"/>
      <c r="R2306"/>
      <c r="S2306"/>
      <c r="T2306"/>
      <c r="U2306" s="1"/>
      <c r="V2306"/>
      <c r="W2306" s="1"/>
      <c r="X2306"/>
      <c r="Y2306"/>
      <c r="Z2306" s="1"/>
      <c r="AA2306" s="1"/>
      <c r="AB2306" s="1"/>
      <c r="AC2306" s="1"/>
      <c r="AD2306"/>
    </row>
    <row r="2307" spans="1:30" x14ac:dyDescent="0.25">
      <c r="A2307" s="1"/>
      <c r="B2307" s="1"/>
      <c r="C2307" s="1"/>
      <c r="D2307"/>
      <c r="E2307" s="1"/>
      <c r="F2307" s="1"/>
      <c r="G2307"/>
      <c r="H2307"/>
      <c r="I2307" s="1"/>
      <c r="J2307"/>
      <c r="K2307"/>
      <c r="L2307"/>
      <c r="M2307" s="2"/>
      <c r="N2307" s="3"/>
      <c r="O2307"/>
      <c r="P2307"/>
      <c r="Q2307"/>
      <c r="R2307"/>
      <c r="S2307"/>
      <c r="T2307"/>
      <c r="U2307" s="1"/>
      <c r="V2307"/>
      <c r="W2307" s="1"/>
      <c r="X2307"/>
      <c r="Y2307"/>
      <c r="Z2307" s="1"/>
      <c r="AA2307" s="1"/>
      <c r="AB2307" s="1"/>
      <c r="AC2307" s="1"/>
      <c r="AD2307"/>
    </row>
    <row r="2308" spans="1:30" x14ac:dyDescent="0.25">
      <c r="A2308" s="1"/>
      <c r="B2308" s="1"/>
      <c r="C2308" s="1"/>
      <c r="D2308"/>
      <c r="E2308" s="1"/>
      <c r="F2308" s="1"/>
      <c r="G2308"/>
      <c r="H2308"/>
      <c r="I2308" s="1"/>
      <c r="J2308"/>
      <c r="K2308"/>
      <c r="L2308"/>
      <c r="M2308" s="2"/>
      <c r="N2308" s="3"/>
      <c r="O2308"/>
      <c r="P2308"/>
      <c r="Q2308"/>
      <c r="R2308"/>
      <c r="S2308"/>
      <c r="T2308"/>
      <c r="U2308" s="1"/>
      <c r="V2308"/>
      <c r="W2308" s="1"/>
      <c r="X2308"/>
      <c r="Y2308"/>
      <c r="Z2308" s="1"/>
      <c r="AA2308" s="1"/>
      <c r="AB2308" s="1"/>
      <c r="AC2308" s="1"/>
      <c r="AD2308"/>
    </row>
    <row r="2309" spans="1:30" x14ac:dyDescent="0.25">
      <c r="A2309" s="1"/>
      <c r="B2309" s="1"/>
      <c r="C2309" s="1"/>
      <c r="D2309"/>
      <c r="E2309" s="1"/>
      <c r="F2309" s="1"/>
      <c r="G2309"/>
      <c r="H2309"/>
      <c r="I2309" s="1"/>
      <c r="J2309"/>
      <c r="K2309"/>
      <c r="L2309"/>
      <c r="M2309" s="2"/>
      <c r="N2309" s="3"/>
      <c r="O2309"/>
      <c r="P2309"/>
      <c r="Q2309"/>
      <c r="R2309"/>
      <c r="S2309"/>
      <c r="T2309"/>
      <c r="U2309" s="1"/>
      <c r="V2309"/>
      <c r="W2309" s="1"/>
      <c r="X2309"/>
      <c r="Y2309"/>
      <c r="Z2309" s="1"/>
      <c r="AA2309" s="1"/>
      <c r="AB2309" s="1"/>
      <c r="AC2309" s="1"/>
      <c r="AD2309"/>
    </row>
    <row r="2310" spans="1:30" x14ac:dyDescent="0.25">
      <c r="A2310" s="1"/>
      <c r="B2310" s="1"/>
      <c r="C2310" s="1"/>
      <c r="D2310"/>
      <c r="E2310" s="1"/>
      <c r="F2310" s="1"/>
      <c r="G2310"/>
      <c r="H2310"/>
      <c r="I2310" s="1"/>
      <c r="J2310"/>
      <c r="K2310"/>
      <c r="L2310"/>
      <c r="M2310" s="2"/>
      <c r="N2310" s="3"/>
      <c r="O2310"/>
      <c r="P2310"/>
      <c r="Q2310"/>
      <c r="R2310"/>
      <c r="S2310"/>
      <c r="T2310"/>
      <c r="U2310" s="1"/>
      <c r="V2310"/>
      <c r="W2310" s="1"/>
      <c r="X2310"/>
      <c r="Y2310"/>
      <c r="Z2310" s="1"/>
      <c r="AA2310" s="1"/>
      <c r="AB2310" s="1"/>
      <c r="AC2310" s="1"/>
      <c r="AD2310"/>
    </row>
    <row r="2311" spans="1:30" x14ac:dyDescent="0.25">
      <c r="A2311" s="1"/>
      <c r="B2311" s="1"/>
      <c r="C2311" s="1"/>
      <c r="D2311"/>
      <c r="E2311" s="1"/>
      <c r="F2311" s="1"/>
      <c r="G2311"/>
      <c r="H2311"/>
      <c r="I2311" s="1"/>
      <c r="J2311"/>
      <c r="K2311"/>
      <c r="L2311"/>
      <c r="M2311" s="2"/>
      <c r="N2311" s="3"/>
      <c r="O2311"/>
      <c r="P2311"/>
      <c r="Q2311"/>
      <c r="R2311"/>
      <c r="S2311"/>
      <c r="T2311"/>
      <c r="U2311" s="1"/>
      <c r="V2311"/>
      <c r="W2311" s="1"/>
      <c r="X2311"/>
      <c r="Y2311"/>
      <c r="Z2311" s="1"/>
      <c r="AA2311" s="1"/>
      <c r="AB2311" s="1"/>
      <c r="AC2311" s="1"/>
      <c r="AD2311"/>
    </row>
    <row r="2312" spans="1:30" x14ac:dyDescent="0.25">
      <c r="A2312" s="1"/>
      <c r="B2312" s="1"/>
      <c r="C2312" s="1"/>
      <c r="D2312"/>
      <c r="E2312" s="1"/>
      <c r="F2312" s="1"/>
      <c r="G2312"/>
      <c r="H2312"/>
      <c r="I2312" s="1"/>
      <c r="J2312"/>
      <c r="K2312"/>
      <c r="L2312"/>
      <c r="M2312" s="2"/>
      <c r="N2312" s="3"/>
      <c r="O2312"/>
      <c r="P2312"/>
      <c r="Q2312"/>
      <c r="R2312"/>
      <c r="S2312"/>
      <c r="T2312"/>
      <c r="U2312" s="1"/>
      <c r="V2312"/>
      <c r="W2312" s="1"/>
      <c r="X2312"/>
      <c r="Y2312"/>
      <c r="Z2312" s="1"/>
      <c r="AA2312" s="1"/>
      <c r="AB2312" s="1"/>
      <c r="AC2312" s="1"/>
      <c r="AD2312"/>
    </row>
    <row r="2313" spans="1:30" x14ac:dyDescent="0.25">
      <c r="A2313" s="1"/>
      <c r="B2313" s="1"/>
      <c r="C2313" s="1"/>
      <c r="D2313"/>
      <c r="E2313" s="1"/>
      <c r="F2313" s="1"/>
      <c r="G2313"/>
      <c r="H2313"/>
      <c r="I2313" s="1"/>
      <c r="J2313"/>
      <c r="K2313"/>
      <c r="L2313"/>
      <c r="M2313" s="2"/>
      <c r="N2313" s="3"/>
      <c r="O2313"/>
      <c r="P2313"/>
      <c r="Q2313"/>
      <c r="R2313"/>
      <c r="S2313"/>
      <c r="T2313"/>
      <c r="U2313" s="1"/>
      <c r="V2313"/>
      <c r="W2313" s="1"/>
      <c r="X2313"/>
      <c r="Y2313"/>
      <c r="Z2313" s="1"/>
      <c r="AA2313" s="1"/>
      <c r="AB2313" s="1"/>
      <c r="AC2313" s="1"/>
      <c r="AD2313"/>
    </row>
    <row r="2314" spans="1:30" x14ac:dyDescent="0.25">
      <c r="A2314" s="1"/>
      <c r="B2314" s="1"/>
      <c r="C2314" s="1"/>
      <c r="D2314"/>
      <c r="E2314" s="1"/>
      <c r="F2314" s="1"/>
      <c r="G2314"/>
      <c r="H2314"/>
      <c r="I2314" s="1"/>
      <c r="J2314"/>
      <c r="K2314"/>
      <c r="L2314"/>
      <c r="M2314" s="2"/>
      <c r="N2314" s="3"/>
      <c r="O2314"/>
      <c r="P2314"/>
      <c r="Q2314"/>
      <c r="R2314"/>
      <c r="S2314"/>
      <c r="T2314"/>
      <c r="U2314" s="1"/>
      <c r="V2314"/>
      <c r="W2314" s="1"/>
      <c r="X2314"/>
      <c r="Y2314"/>
      <c r="Z2314" s="1"/>
      <c r="AA2314" s="1"/>
      <c r="AB2314" s="1"/>
      <c r="AC2314" s="1"/>
      <c r="AD2314"/>
    </row>
    <row r="2315" spans="1:30" x14ac:dyDescent="0.25">
      <c r="A2315" s="1"/>
      <c r="B2315" s="1"/>
      <c r="C2315" s="1"/>
      <c r="D2315"/>
      <c r="E2315" s="1"/>
      <c r="F2315" s="1"/>
      <c r="G2315"/>
      <c r="H2315"/>
      <c r="I2315" s="1"/>
      <c r="J2315"/>
      <c r="K2315"/>
      <c r="L2315"/>
      <c r="M2315" s="2"/>
      <c r="N2315" s="3"/>
      <c r="O2315"/>
      <c r="P2315"/>
      <c r="Q2315"/>
      <c r="R2315"/>
      <c r="S2315"/>
      <c r="T2315"/>
      <c r="U2315" s="1"/>
      <c r="V2315"/>
      <c r="W2315" s="1"/>
      <c r="X2315"/>
      <c r="Y2315"/>
      <c r="Z2315" s="1"/>
      <c r="AA2315" s="1"/>
      <c r="AB2315" s="1"/>
      <c r="AC2315" s="1"/>
      <c r="AD2315"/>
    </row>
    <row r="2316" spans="1:30" x14ac:dyDescent="0.25">
      <c r="A2316" s="1"/>
      <c r="B2316" s="1"/>
      <c r="C2316" s="1"/>
      <c r="D2316"/>
      <c r="E2316" s="1"/>
      <c r="F2316" s="1"/>
      <c r="G2316"/>
      <c r="H2316"/>
      <c r="I2316" s="1"/>
      <c r="J2316"/>
      <c r="K2316"/>
      <c r="L2316"/>
      <c r="M2316" s="2"/>
      <c r="N2316" s="3"/>
      <c r="O2316"/>
      <c r="P2316"/>
      <c r="Q2316"/>
      <c r="R2316"/>
      <c r="S2316"/>
      <c r="T2316"/>
      <c r="U2316" s="1"/>
      <c r="V2316"/>
      <c r="W2316" s="1"/>
      <c r="X2316"/>
      <c r="Y2316"/>
      <c r="Z2316" s="1"/>
      <c r="AA2316" s="1"/>
      <c r="AB2316" s="1"/>
      <c r="AC2316" s="1"/>
      <c r="AD2316"/>
    </row>
    <row r="2317" spans="1:30" x14ac:dyDescent="0.25">
      <c r="A2317" s="1"/>
      <c r="B2317" s="1"/>
      <c r="C2317" s="1"/>
      <c r="D2317"/>
      <c r="E2317" s="1"/>
      <c r="F2317" s="1"/>
      <c r="G2317"/>
      <c r="H2317"/>
      <c r="I2317" s="1"/>
      <c r="J2317"/>
      <c r="K2317"/>
      <c r="L2317"/>
      <c r="M2317" s="2"/>
      <c r="N2317" s="3"/>
      <c r="O2317"/>
      <c r="P2317"/>
      <c r="Q2317"/>
      <c r="R2317"/>
      <c r="S2317"/>
      <c r="T2317"/>
      <c r="U2317" s="1"/>
      <c r="V2317"/>
      <c r="W2317" s="1"/>
      <c r="X2317"/>
      <c r="Y2317"/>
      <c r="Z2317" s="1"/>
      <c r="AA2317" s="1"/>
      <c r="AB2317" s="1"/>
      <c r="AC2317" s="1"/>
      <c r="AD2317"/>
    </row>
    <row r="2318" spans="1:30" x14ac:dyDescent="0.25">
      <c r="A2318" s="1"/>
      <c r="B2318" s="1"/>
      <c r="C2318" s="1"/>
      <c r="D2318"/>
      <c r="E2318" s="1"/>
      <c r="F2318" s="1"/>
      <c r="G2318"/>
      <c r="H2318"/>
      <c r="I2318" s="1"/>
      <c r="J2318"/>
      <c r="K2318"/>
      <c r="L2318"/>
      <c r="M2318" s="2"/>
      <c r="N2318" s="3"/>
      <c r="O2318"/>
      <c r="P2318"/>
      <c r="Q2318"/>
      <c r="R2318"/>
      <c r="S2318"/>
      <c r="T2318"/>
      <c r="U2318" s="1"/>
      <c r="V2318"/>
      <c r="W2318" s="1"/>
      <c r="X2318"/>
      <c r="Y2318"/>
      <c r="Z2318" s="1"/>
      <c r="AA2318" s="1"/>
      <c r="AB2318" s="1"/>
      <c r="AC2318" s="1"/>
      <c r="AD2318"/>
    </row>
    <row r="2319" spans="1:30" x14ac:dyDescent="0.25">
      <c r="A2319" s="1"/>
      <c r="B2319" s="1"/>
      <c r="C2319" s="1"/>
      <c r="D2319"/>
      <c r="E2319" s="1"/>
      <c r="F2319" s="1"/>
      <c r="G2319"/>
      <c r="H2319"/>
      <c r="I2319" s="1"/>
      <c r="J2319"/>
      <c r="K2319"/>
      <c r="L2319"/>
      <c r="M2319" s="2"/>
      <c r="N2319" s="3"/>
      <c r="O2319"/>
      <c r="P2319"/>
      <c r="Q2319"/>
      <c r="R2319"/>
      <c r="S2319"/>
      <c r="T2319"/>
      <c r="U2319" s="1"/>
      <c r="V2319"/>
      <c r="W2319" s="1"/>
      <c r="X2319"/>
      <c r="Y2319"/>
      <c r="Z2319" s="1"/>
      <c r="AA2319" s="1"/>
      <c r="AB2319" s="1"/>
      <c r="AC2319" s="1"/>
      <c r="AD2319"/>
    </row>
    <row r="2320" spans="1:30" x14ac:dyDescent="0.25">
      <c r="A2320" s="1"/>
      <c r="B2320" s="1"/>
      <c r="C2320" s="1"/>
      <c r="D2320"/>
      <c r="E2320" s="1"/>
      <c r="F2320" s="1"/>
      <c r="G2320"/>
      <c r="H2320"/>
      <c r="I2320" s="1"/>
      <c r="J2320"/>
      <c r="K2320"/>
      <c r="L2320"/>
      <c r="M2320" s="2"/>
      <c r="N2320" s="3"/>
      <c r="O2320"/>
      <c r="P2320"/>
      <c r="Q2320"/>
      <c r="R2320"/>
      <c r="S2320"/>
      <c r="T2320"/>
      <c r="U2320" s="1"/>
      <c r="V2320"/>
      <c r="W2320" s="1"/>
      <c r="X2320"/>
      <c r="Y2320"/>
      <c r="Z2320" s="1"/>
      <c r="AA2320" s="1"/>
      <c r="AB2320" s="1"/>
      <c r="AC2320" s="1"/>
      <c r="AD2320"/>
    </row>
    <row r="2321" spans="1:30" x14ac:dyDescent="0.25">
      <c r="A2321" s="1"/>
      <c r="B2321" s="1"/>
      <c r="C2321" s="1"/>
      <c r="D2321"/>
      <c r="E2321" s="1"/>
      <c r="F2321" s="1"/>
      <c r="G2321"/>
      <c r="H2321"/>
      <c r="I2321" s="1"/>
      <c r="J2321"/>
      <c r="K2321"/>
      <c r="L2321"/>
      <c r="M2321" s="2"/>
      <c r="N2321" s="3"/>
      <c r="O2321"/>
      <c r="P2321"/>
      <c r="Q2321"/>
      <c r="R2321"/>
      <c r="S2321"/>
      <c r="T2321"/>
      <c r="U2321" s="1"/>
      <c r="V2321"/>
      <c r="W2321" s="1"/>
      <c r="X2321"/>
      <c r="Y2321"/>
      <c r="Z2321" s="1"/>
      <c r="AA2321" s="1"/>
      <c r="AB2321" s="1"/>
      <c r="AC2321" s="1"/>
      <c r="AD2321"/>
    </row>
    <row r="2322" spans="1:30" x14ac:dyDescent="0.25">
      <c r="A2322" s="1"/>
      <c r="B2322" s="1"/>
      <c r="C2322" s="1"/>
      <c r="D2322"/>
      <c r="E2322" s="1"/>
      <c r="F2322" s="1"/>
      <c r="G2322"/>
      <c r="H2322"/>
      <c r="I2322" s="1"/>
      <c r="J2322"/>
      <c r="K2322"/>
      <c r="L2322"/>
      <c r="M2322" s="2"/>
      <c r="N2322" s="3"/>
      <c r="O2322"/>
      <c r="P2322"/>
      <c r="Q2322"/>
      <c r="R2322"/>
      <c r="S2322"/>
      <c r="T2322"/>
      <c r="U2322" s="1"/>
      <c r="V2322"/>
      <c r="W2322" s="1"/>
      <c r="X2322"/>
      <c r="Y2322"/>
      <c r="Z2322" s="1"/>
      <c r="AA2322" s="1"/>
      <c r="AB2322" s="1"/>
      <c r="AC2322" s="1"/>
      <c r="AD2322"/>
    </row>
    <row r="2323" spans="1:30" x14ac:dyDescent="0.25">
      <c r="A2323" s="1"/>
      <c r="B2323" s="1"/>
      <c r="C2323" s="1"/>
      <c r="D2323"/>
      <c r="E2323" s="1"/>
      <c r="F2323" s="1"/>
      <c r="G2323"/>
      <c r="H2323"/>
      <c r="I2323" s="1"/>
      <c r="J2323"/>
      <c r="K2323"/>
      <c r="L2323"/>
      <c r="M2323" s="2"/>
      <c r="N2323" s="3"/>
      <c r="O2323"/>
      <c r="P2323"/>
      <c r="Q2323"/>
      <c r="R2323"/>
      <c r="S2323"/>
      <c r="T2323"/>
      <c r="U2323" s="1"/>
      <c r="V2323"/>
      <c r="W2323" s="1"/>
      <c r="X2323"/>
      <c r="Y2323"/>
      <c r="Z2323" s="1"/>
      <c r="AA2323" s="1"/>
      <c r="AB2323" s="1"/>
      <c r="AC2323" s="1"/>
      <c r="AD2323"/>
    </row>
    <row r="2324" spans="1:30" x14ac:dyDescent="0.25">
      <c r="A2324" s="1"/>
      <c r="B2324" s="1"/>
      <c r="C2324" s="1"/>
      <c r="D2324"/>
      <c r="E2324" s="1"/>
      <c r="F2324" s="1"/>
      <c r="G2324"/>
      <c r="H2324"/>
      <c r="I2324" s="1"/>
      <c r="J2324"/>
      <c r="K2324"/>
      <c r="L2324"/>
      <c r="M2324" s="2"/>
      <c r="N2324" s="3"/>
      <c r="O2324"/>
      <c r="P2324"/>
      <c r="Q2324"/>
      <c r="R2324"/>
      <c r="S2324"/>
      <c r="T2324"/>
      <c r="U2324" s="1"/>
      <c r="V2324"/>
      <c r="W2324" s="1"/>
      <c r="X2324"/>
      <c r="Y2324"/>
      <c r="Z2324" s="1"/>
      <c r="AA2324" s="1"/>
      <c r="AB2324" s="1"/>
      <c r="AC2324" s="1"/>
      <c r="AD2324"/>
    </row>
    <row r="2325" spans="1:30" x14ac:dyDescent="0.25">
      <c r="A2325" s="1"/>
      <c r="B2325" s="1"/>
      <c r="C2325" s="1"/>
      <c r="D2325"/>
      <c r="E2325" s="1"/>
      <c r="F2325" s="1"/>
      <c r="G2325"/>
      <c r="H2325"/>
      <c r="I2325" s="1"/>
      <c r="J2325"/>
      <c r="K2325"/>
      <c r="L2325"/>
      <c r="M2325" s="2"/>
      <c r="N2325" s="3"/>
      <c r="O2325"/>
      <c r="P2325"/>
      <c r="Q2325"/>
      <c r="R2325"/>
      <c r="S2325"/>
      <c r="T2325"/>
      <c r="U2325" s="1"/>
      <c r="V2325"/>
      <c r="W2325" s="1"/>
      <c r="X2325"/>
      <c r="Y2325"/>
      <c r="Z2325" s="1"/>
      <c r="AA2325" s="1"/>
      <c r="AB2325" s="1"/>
      <c r="AC2325" s="1"/>
      <c r="AD2325"/>
    </row>
    <row r="2326" spans="1:30" x14ac:dyDescent="0.25">
      <c r="A2326" s="1"/>
      <c r="B2326" s="1"/>
      <c r="C2326" s="1"/>
      <c r="D2326"/>
      <c r="E2326" s="1"/>
      <c r="F2326" s="1"/>
      <c r="G2326"/>
      <c r="H2326"/>
      <c r="I2326" s="1"/>
      <c r="J2326"/>
      <c r="K2326"/>
      <c r="L2326"/>
      <c r="M2326" s="2"/>
      <c r="N2326" s="3"/>
      <c r="O2326"/>
      <c r="P2326"/>
      <c r="Q2326"/>
      <c r="R2326"/>
      <c r="S2326"/>
      <c r="T2326"/>
      <c r="U2326" s="1"/>
      <c r="V2326"/>
      <c r="W2326" s="1"/>
      <c r="X2326"/>
      <c r="Y2326"/>
      <c r="Z2326" s="1"/>
      <c r="AA2326" s="1"/>
      <c r="AB2326" s="1"/>
      <c r="AC2326" s="1"/>
      <c r="AD2326"/>
    </row>
    <row r="2327" spans="1:30" x14ac:dyDescent="0.25">
      <c r="A2327" s="1"/>
      <c r="B2327" s="1"/>
      <c r="C2327" s="1"/>
      <c r="D2327"/>
      <c r="E2327" s="1"/>
      <c r="F2327" s="1"/>
      <c r="G2327"/>
      <c r="H2327"/>
      <c r="I2327" s="1"/>
      <c r="J2327"/>
      <c r="K2327"/>
      <c r="L2327"/>
      <c r="M2327" s="2"/>
      <c r="N2327" s="3"/>
      <c r="O2327"/>
      <c r="P2327"/>
      <c r="Q2327"/>
      <c r="R2327"/>
      <c r="S2327"/>
      <c r="T2327"/>
      <c r="U2327" s="1"/>
      <c r="V2327"/>
      <c r="W2327" s="1"/>
      <c r="X2327"/>
      <c r="Y2327"/>
      <c r="Z2327" s="1"/>
      <c r="AA2327" s="1"/>
      <c r="AB2327" s="1"/>
      <c r="AC2327" s="1"/>
      <c r="AD2327"/>
    </row>
    <row r="2328" spans="1:30" x14ac:dyDescent="0.25">
      <c r="A2328" s="1"/>
      <c r="B2328" s="1"/>
      <c r="C2328" s="1"/>
      <c r="D2328"/>
      <c r="E2328" s="1"/>
      <c r="F2328" s="1"/>
      <c r="G2328"/>
      <c r="H2328"/>
      <c r="I2328" s="1"/>
      <c r="J2328"/>
      <c r="K2328"/>
      <c r="L2328"/>
      <c r="M2328" s="2"/>
      <c r="N2328" s="3"/>
      <c r="O2328"/>
      <c r="P2328"/>
      <c r="Q2328"/>
      <c r="R2328"/>
      <c r="S2328"/>
      <c r="T2328"/>
      <c r="U2328" s="1"/>
      <c r="V2328"/>
      <c r="W2328" s="1"/>
      <c r="X2328"/>
      <c r="Y2328"/>
      <c r="Z2328" s="1"/>
      <c r="AA2328" s="1"/>
      <c r="AB2328" s="1"/>
      <c r="AC2328" s="1"/>
      <c r="AD2328"/>
    </row>
    <row r="2329" spans="1:30" x14ac:dyDescent="0.25">
      <c r="A2329" s="1"/>
      <c r="B2329" s="1"/>
      <c r="C2329" s="1"/>
      <c r="D2329"/>
      <c r="E2329" s="1"/>
      <c r="F2329" s="1"/>
      <c r="G2329"/>
      <c r="H2329"/>
      <c r="I2329" s="1"/>
      <c r="J2329"/>
      <c r="K2329"/>
      <c r="L2329"/>
      <c r="M2329" s="2"/>
      <c r="N2329" s="3"/>
      <c r="O2329"/>
      <c r="P2329"/>
      <c r="Q2329"/>
      <c r="R2329"/>
      <c r="S2329"/>
      <c r="T2329"/>
      <c r="U2329" s="1"/>
      <c r="V2329"/>
      <c r="W2329" s="1"/>
      <c r="X2329"/>
      <c r="Y2329"/>
      <c r="Z2329" s="1"/>
      <c r="AA2329" s="1"/>
      <c r="AB2329" s="1"/>
      <c r="AC2329" s="1"/>
      <c r="AD2329"/>
    </row>
    <row r="2330" spans="1:30" x14ac:dyDescent="0.25">
      <c r="A2330" s="1"/>
      <c r="B2330" s="1"/>
      <c r="C2330" s="1"/>
      <c r="D2330"/>
      <c r="E2330" s="1"/>
      <c r="F2330" s="1"/>
      <c r="G2330"/>
      <c r="H2330"/>
      <c r="I2330" s="1"/>
      <c r="J2330"/>
      <c r="K2330"/>
      <c r="L2330"/>
      <c r="M2330" s="2"/>
      <c r="N2330" s="3"/>
      <c r="O2330"/>
      <c r="P2330"/>
      <c r="Q2330"/>
      <c r="R2330"/>
      <c r="S2330"/>
      <c r="T2330"/>
      <c r="U2330" s="1"/>
      <c r="V2330"/>
      <c r="W2330" s="1"/>
      <c r="X2330"/>
      <c r="Y2330"/>
      <c r="Z2330" s="1"/>
      <c r="AA2330" s="1"/>
      <c r="AB2330" s="1"/>
      <c r="AC2330" s="1"/>
      <c r="AD2330"/>
    </row>
    <row r="2331" spans="1:30" x14ac:dyDescent="0.25">
      <c r="A2331" s="1"/>
      <c r="B2331" s="1"/>
      <c r="C2331" s="1"/>
      <c r="D2331"/>
      <c r="E2331" s="1"/>
      <c r="F2331" s="1"/>
      <c r="G2331"/>
      <c r="H2331"/>
      <c r="I2331" s="1"/>
      <c r="J2331"/>
      <c r="K2331"/>
      <c r="L2331"/>
      <c r="M2331" s="2"/>
      <c r="N2331" s="3"/>
      <c r="O2331"/>
      <c r="P2331"/>
      <c r="Q2331"/>
      <c r="R2331"/>
      <c r="S2331"/>
      <c r="T2331"/>
      <c r="U2331" s="1"/>
      <c r="V2331"/>
      <c r="W2331" s="1"/>
      <c r="X2331"/>
      <c r="Y2331"/>
      <c r="Z2331" s="1"/>
      <c r="AA2331" s="1"/>
      <c r="AB2331" s="1"/>
      <c r="AC2331" s="1"/>
      <c r="AD2331"/>
    </row>
    <row r="2332" spans="1:30" x14ac:dyDescent="0.25">
      <c r="A2332" s="1"/>
      <c r="B2332" s="1"/>
      <c r="C2332" s="1"/>
      <c r="D2332"/>
      <c r="E2332" s="1"/>
      <c r="F2332" s="1"/>
      <c r="G2332"/>
      <c r="H2332"/>
      <c r="I2332" s="1"/>
      <c r="J2332"/>
      <c r="K2332"/>
      <c r="L2332"/>
      <c r="M2332" s="2"/>
      <c r="N2332" s="3"/>
      <c r="O2332"/>
      <c r="P2332"/>
      <c r="Q2332"/>
      <c r="R2332"/>
      <c r="S2332"/>
      <c r="T2332"/>
      <c r="U2332" s="1"/>
      <c r="V2332"/>
      <c r="W2332" s="1"/>
      <c r="X2332"/>
      <c r="Y2332"/>
      <c r="Z2332" s="1"/>
      <c r="AA2332" s="1"/>
      <c r="AB2332" s="1"/>
      <c r="AC2332" s="1"/>
      <c r="AD2332"/>
    </row>
    <row r="2333" spans="1:30" x14ac:dyDescent="0.25">
      <c r="A2333" s="1"/>
      <c r="B2333" s="1"/>
      <c r="C2333" s="1"/>
      <c r="D2333"/>
      <c r="E2333" s="1"/>
      <c r="F2333" s="1"/>
      <c r="G2333"/>
      <c r="H2333"/>
      <c r="I2333" s="1"/>
      <c r="J2333"/>
      <c r="K2333"/>
      <c r="L2333"/>
      <c r="M2333" s="2"/>
      <c r="N2333" s="3"/>
      <c r="O2333"/>
      <c r="P2333"/>
      <c r="Q2333"/>
      <c r="R2333"/>
      <c r="S2333"/>
      <c r="T2333"/>
      <c r="U2333" s="1"/>
      <c r="V2333"/>
      <c r="W2333" s="1"/>
      <c r="X2333"/>
      <c r="Y2333"/>
      <c r="Z2333" s="1"/>
      <c r="AA2333" s="1"/>
      <c r="AB2333" s="1"/>
      <c r="AC2333" s="1"/>
      <c r="AD2333"/>
    </row>
    <row r="2334" spans="1:30" x14ac:dyDescent="0.25">
      <c r="A2334" s="1"/>
      <c r="B2334" s="1"/>
      <c r="C2334" s="1"/>
      <c r="D2334"/>
      <c r="E2334" s="1"/>
      <c r="F2334" s="1"/>
      <c r="G2334"/>
      <c r="H2334"/>
      <c r="I2334" s="1"/>
      <c r="J2334"/>
      <c r="K2334"/>
      <c r="L2334"/>
      <c r="M2334" s="2"/>
      <c r="N2334" s="3"/>
      <c r="O2334"/>
      <c r="P2334"/>
      <c r="Q2334"/>
      <c r="R2334"/>
      <c r="S2334"/>
      <c r="T2334"/>
      <c r="U2334" s="1"/>
      <c r="V2334"/>
      <c r="W2334" s="1"/>
      <c r="X2334"/>
      <c r="Y2334"/>
      <c r="Z2334" s="1"/>
      <c r="AA2334" s="1"/>
      <c r="AB2334" s="1"/>
      <c r="AC2334" s="1"/>
      <c r="AD2334"/>
    </row>
    <row r="2335" spans="1:30" x14ac:dyDescent="0.25">
      <c r="A2335" s="1"/>
      <c r="B2335" s="1"/>
      <c r="C2335" s="1"/>
      <c r="D2335"/>
      <c r="E2335" s="1"/>
      <c r="F2335" s="1"/>
      <c r="G2335"/>
      <c r="H2335"/>
      <c r="I2335" s="1"/>
      <c r="J2335"/>
      <c r="K2335"/>
      <c r="L2335"/>
      <c r="M2335" s="2"/>
      <c r="N2335" s="3"/>
      <c r="O2335"/>
      <c r="P2335"/>
      <c r="Q2335"/>
      <c r="R2335"/>
      <c r="S2335"/>
      <c r="T2335"/>
      <c r="U2335" s="1"/>
      <c r="V2335"/>
      <c r="W2335" s="1"/>
      <c r="X2335"/>
      <c r="Y2335"/>
      <c r="Z2335" s="1"/>
      <c r="AA2335" s="1"/>
      <c r="AB2335" s="1"/>
      <c r="AC2335" s="1"/>
      <c r="AD2335"/>
    </row>
    <row r="2336" spans="1:30" x14ac:dyDescent="0.25">
      <c r="A2336" s="1"/>
      <c r="B2336" s="1"/>
      <c r="C2336" s="1"/>
      <c r="D2336"/>
      <c r="E2336" s="1"/>
      <c r="F2336" s="1"/>
      <c r="G2336"/>
      <c r="H2336"/>
      <c r="I2336" s="1"/>
      <c r="J2336"/>
      <c r="K2336"/>
      <c r="L2336"/>
      <c r="M2336" s="2"/>
      <c r="N2336" s="3"/>
      <c r="O2336"/>
      <c r="P2336"/>
      <c r="Q2336"/>
      <c r="R2336"/>
      <c r="S2336"/>
      <c r="T2336"/>
      <c r="U2336" s="1"/>
      <c r="V2336"/>
      <c r="W2336" s="1"/>
      <c r="X2336"/>
      <c r="Y2336"/>
      <c r="Z2336" s="1"/>
      <c r="AA2336" s="1"/>
      <c r="AB2336" s="1"/>
      <c r="AC2336" s="1"/>
      <c r="AD2336"/>
    </row>
    <row r="2337" spans="1:30" x14ac:dyDescent="0.25">
      <c r="A2337" s="1"/>
      <c r="B2337" s="1"/>
      <c r="C2337" s="1"/>
      <c r="D2337"/>
      <c r="E2337" s="1"/>
      <c r="F2337" s="1"/>
      <c r="G2337"/>
      <c r="H2337"/>
      <c r="I2337" s="1"/>
      <c r="J2337"/>
      <c r="K2337"/>
      <c r="L2337"/>
      <c r="M2337" s="2"/>
      <c r="N2337" s="3"/>
      <c r="O2337"/>
      <c r="P2337"/>
      <c r="Q2337"/>
      <c r="R2337"/>
      <c r="S2337"/>
      <c r="T2337"/>
      <c r="U2337" s="1"/>
      <c r="V2337"/>
      <c r="W2337" s="1"/>
      <c r="X2337"/>
      <c r="Y2337"/>
      <c r="Z2337" s="1"/>
      <c r="AA2337" s="1"/>
      <c r="AB2337" s="1"/>
      <c r="AC2337" s="1"/>
      <c r="AD2337"/>
    </row>
    <row r="2338" spans="1:30" x14ac:dyDescent="0.25">
      <c r="A2338" s="1"/>
      <c r="B2338" s="1"/>
      <c r="C2338" s="1"/>
      <c r="D2338"/>
      <c r="E2338" s="1"/>
      <c r="F2338" s="1"/>
      <c r="G2338"/>
      <c r="H2338"/>
      <c r="I2338" s="1"/>
      <c r="J2338"/>
      <c r="K2338"/>
      <c r="L2338"/>
      <c r="M2338" s="2"/>
      <c r="N2338" s="3"/>
      <c r="O2338"/>
      <c r="P2338"/>
      <c r="Q2338"/>
      <c r="R2338"/>
      <c r="S2338"/>
      <c r="T2338"/>
      <c r="U2338" s="1"/>
      <c r="V2338"/>
      <c r="W2338" s="1"/>
      <c r="X2338"/>
      <c r="Y2338"/>
      <c r="Z2338" s="1"/>
      <c r="AA2338" s="1"/>
      <c r="AB2338" s="1"/>
      <c r="AC2338" s="1"/>
      <c r="AD2338"/>
    </row>
    <row r="2339" spans="1:30" x14ac:dyDescent="0.25">
      <c r="A2339" s="1"/>
      <c r="B2339" s="1"/>
      <c r="C2339" s="1"/>
      <c r="D2339"/>
      <c r="E2339" s="1"/>
      <c r="F2339" s="1"/>
      <c r="G2339"/>
      <c r="H2339"/>
      <c r="I2339" s="1"/>
      <c r="J2339"/>
      <c r="K2339"/>
      <c r="L2339"/>
      <c r="M2339" s="2"/>
      <c r="N2339" s="3"/>
      <c r="O2339"/>
      <c r="P2339"/>
      <c r="Q2339"/>
      <c r="R2339"/>
      <c r="S2339"/>
      <c r="T2339"/>
      <c r="U2339" s="1"/>
      <c r="V2339"/>
      <c r="W2339" s="1"/>
      <c r="X2339"/>
      <c r="Y2339"/>
      <c r="Z2339" s="1"/>
      <c r="AA2339" s="1"/>
      <c r="AB2339" s="1"/>
      <c r="AC2339" s="1"/>
      <c r="AD2339"/>
    </row>
    <row r="2340" spans="1:30" x14ac:dyDescent="0.25">
      <c r="A2340" s="1"/>
      <c r="B2340" s="1"/>
      <c r="C2340" s="1"/>
      <c r="D2340"/>
      <c r="E2340" s="1"/>
      <c r="F2340" s="1"/>
      <c r="G2340"/>
      <c r="H2340"/>
      <c r="I2340" s="1"/>
      <c r="J2340"/>
      <c r="K2340"/>
      <c r="L2340"/>
      <c r="M2340" s="2"/>
      <c r="N2340" s="3"/>
      <c r="O2340"/>
      <c r="P2340"/>
      <c r="Q2340"/>
      <c r="R2340"/>
      <c r="S2340"/>
      <c r="T2340"/>
      <c r="U2340" s="1"/>
      <c r="V2340"/>
      <c r="W2340" s="1"/>
      <c r="X2340"/>
      <c r="Y2340"/>
      <c r="Z2340" s="1"/>
      <c r="AA2340" s="1"/>
      <c r="AB2340" s="1"/>
      <c r="AC2340" s="1"/>
      <c r="AD2340"/>
    </row>
    <row r="2341" spans="1:30" x14ac:dyDescent="0.25">
      <c r="A2341" s="1"/>
      <c r="B2341" s="1"/>
      <c r="C2341" s="1"/>
      <c r="D2341"/>
      <c r="E2341" s="1"/>
      <c r="F2341" s="1"/>
      <c r="G2341"/>
      <c r="H2341"/>
      <c r="I2341" s="1"/>
      <c r="J2341"/>
      <c r="K2341"/>
      <c r="L2341"/>
      <c r="M2341" s="2"/>
      <c r="N2341" s="3"/>
      <c r="O2341"/>
      <c r="P2341"/>
      <c r="Q2341"/>
      <c r="R2341"/>
      <c r="S2341"/>
      <c r="T2341"/>
      <c r="U2341" s="1"/>
      <c r="V2341"/>
      <c r="W2341" s="1"/>
      <c r="X2341"/>
      <c r="Y2341"/>
      <c r="Z2341" s="1"/>
      <c r="AA2341" s="1"/>
      <c r="AB2341" s="1"/>
      <c r="AC2341" s="1"/>
      <c r="AD2341"/>
    </row>
    <row r="2342" spans="1:30" x14ac:dyDescent="0.25">
      <c r="A2342" s="1"/>
      <c r="B2342" s="1"/>
      <c r="C2342" s="1"/>
      <c r="D2342"/>
      <c r="E2342" s="1"/>
      <c r="F2342" s="1"/>
      <c r="G2342"/>
      <c r="H2342"/>
      <c r="I2342" s="1"/>
      <c r="J2342"/>
      <c r="K2342"/>
      <c r="L2342"/>
      <c r="M2342" s="2"/>
      <c r="N2342" s="3"/>
      <c r="O2342"/>
      <c r="P2342"/>
      <c r="Q2342"/>
      <c r="R2342"/>
      <c r="S2342"/>
      <c r="T2342"/>
      <c r="U2342" s="1"/>
      <c r="V2342"/>
      <c r="W2342" s="1"/>
      <c r="X2342"/>
      <c r="Y2342"/>
      <c r="Z2342" s="1"/>
      <c r="AA2342" s="1"/>
      <c r="AB2342" s="1"/>
      <c r="AC2342" s="1"/>
      <c r="AD2342"/>
    </row>
    <row r="2343" spans="1:30" x14ac:dyDescent="0.25">
      <c r="A2343" s="1"/>
      <c r="B2343" s="1"/>
      <c r="C2343" s="1"/>
      <c r="D2343"/>
      <c r="E2343" s="1"/>
      <c r="F2343" s="1"/>
      <c r="G2343"/>
      <c r="H2343"/>
      <c r="I2343" s="1"/>
      <c r="J2343"/>
      <c r="K2343"/>
      <c r="L2343"/>
      <c r="M2343" s="2"/>
      <c r="N2343" s="3"/>
      <c r="O2343"/>
      <c r="P2343"/>
      <c r="Q2343"/>
      <c r="R2343"/>
      <c r="S2343"/>
      <c r="T2343"/>
      <c r="U2343" s="1"/>
      <c r="V2343"/>
      <c r="W2343" s="1"/>
      <c r="X2343"/>
      <c r="Y2343"/>
      <c r="Z2343" s="1"/>
      <c r="AA2343" s="1"/>
      <c r="AB2343" s="1"/>
      <c r="AC2343" s="1"/>
      <c r="AD2343"/>
    </row>
    <row r="2344" spans="1:30" x14ac:dyDescent="0.25">
      <c r="A2344" s="1"/>
      <c r="B2344" s="1"/>
      <c r="C2344" s="1"/>
      <c r="D2344"/>
      <c r="E2344" s="1"/>
      <c r="F2344" s="1"/>
      <c r="G2344"/>
      <c r="H2344"/>
      <c r="I2344" s="1"/>
      <c r="J2344"/>
      <c r="K2344"/>
      <c r="L2344"/>
      <c r="M2344" s="2"/>
      <c r="N2344" s="3"/>
      <c r="O2344"/>
      <c r="P2344"/>
      <c r="Q2344"/>
      <c r="R2344"/>
      <c r="S2344"/>
      <c r="T2344"/>
      <c r="U2344" s="1"/>
      <c r="V2344"/>
      <c r="W2344" s="1"/>
      <c r="X2344"/>
      <c r="Y2344"/>
      <c r="Z2344" s="1"/>
      <c r="AA2344" s="1"/>
      <c r="AB2344" s="1"/>
      <c r="AC2344" s="1"/>
      <c r="AD2344"/>
    </row>
    <row r="2345" spans="1:30" x14ac:dyDescent="0.25">
      <c r="A2345" s="1"/>
      <c r="B2345" s="1"/>
      <c r="C2345" s="1"/>
      <c r="D2345"/>
      <c r="E2345" s="1"/>
      <c r="F2345" s="1"/>
      <c r="G2345"/>
      <c r="H2345"/>
      <c r="I2345" s="1"/>
      <c r="J2345"/>
      <c r="K2345"/>
      <c r="L2345"/>
      <c r="M2345" s="2"/>
      <c r="N2345" s="3"/>
      <c r="O2345"/>
      <c r="P2345"/>
      <c r="Q2345"/>
      <c r="R2345"/>
      <c r="S2345"/>
      <c r="T2345"/>
      <c r="U2345" s="1"/>
      <c r="V2345"/>
      <c r="W2345" s="1"/>
      <c r="X2345"/>
      <c r="Y2345"/>
      <c r="Z2345" s="1"/>
      <c r="AA2345" s="1"/>
      <c r="AB2345" s="1"/>
      <c r="AC2345" s="1"/>
      <c r="AD2345"/>
    </row>
    <row r="2346" spans="1:30" x14ac:dyDescent="0.25">
      <c r="A2346" s="1"/>
      <c r="B2346" s="1"/>
      <c r="C2346" s="1"/>
      <c r="D2346"/>
      <c r="E2346" s="1"/>
      <c r="F2346" s="1"/>
      <c r="G2346"/>
      <c r="H2346"/>
      <c r="I2346" s="1"/>
      <c r="J2346"/>
      <c r="K2346"/>
      <c r="L2346"/>
      <c r="M2346" s="2"/>
      <c r="N2346" s="3"/>
      <c r="O2346"/>
      <c r="P2346"/>
      <c r="Q2346"/>
      <c r="R2346"/>
      <c r="S2346"/>
      <c r="T2346"/>
      <c r="U2346" s="1"/>
      <c r="V2346"/>
      <c r="W2346" s="1"/>
      <c r="X2346"/>
      <c r="Y2346"/>
      <c r="Z2346" s="1"/>
      <c r="AA2346" s="1"/>
      <c r="AB2346" s="1"/>
      <c r="AC2346" s="1"/>
      <c r="AD2346"/>
    </row>
    <row r="2347" spans="1:30" x14ac:dyDescent="0.25">
      <c r="A2347" s="1"/>
      <c r="B2347" s="1"/>
      <c r="C2347" s="1"/>
      <c r="D2347"/>
      <c r="E2347" s="1"/>
      <c r="F2347" s="1"/>
      <c r="G2347"/>
      <c r="H2347"/>
      <c r="I2347" s="1"/>
      <c r="J2347"/>
      <c r="K2347"/>
      <c r="L2347"/>
      <c r="M2347" s="2"/>
      <c r="N2347" s="3"/>
      <c r="O2347"/>
      <c r="P2347"/>
      <c r="Q2347"/>
      <c r="R2347"/>
      <c r="S2347"/>
      <c r="T2347"/>
      <c r="U2347" s="1"/>
      <c r="V2347"/>
      <c r="W2347" s="1"/>
      <c r="X2347"/>
      <c r="Y2347"/>
      <c r="Z2347" s="1"/>
      <c r="AA2347" s="1"/>
      <c r="AB2347" s="1"/>
      <c r="AC2347" s="1"/>
      <c r="AD2347"/>
    </row>
    <row r="2348" spans="1:30" x14ac:dyDescent="0.25">
      <c r="A2348" s="1"/>
      <c r="B2348" s="1"/>
      <c r="C2348" s="1"/>
      <c r="D2348"/>
      <c r="E2348" s="1"/>
      <c r="F2348" s="1"/>
      <c r="G2348"/>
      <c r="H2348"/>
      <c r="I2348" s="1"/>
      <c r="J2348"/>
      <c r="K2348"/>
      <c r="L2348"/>
      <c r="M2348" s="2"/>
      <c r="N2348" s="3"/>
      <c r="O2348"/>
      <c r="P2348"/>
      <c r="Q2348"/>
      <c r="R2348"/>
      <c r="S2348"/>
      <c r="T2348"/>
      <c r="U2348" s="1"/>
      <c r="V2348"/>
      <c r="W2348" s="1"/>
      <c r="X2348"/>
      <c r="Y2348"/>
      <c r="Z2348" s="1"/>
      <c r="AA2348" s="1"/>
      <c r="AB2348" s="1"/>
      <c r="AC2348" s="1"/>
      <c r="AD2348"/>
    </row>
    <row r="2349" spans="1:30" x14ac:dyDescent="0.25">
      <c r="A2349" s="1"/>
      <c r="B2349" s="1"/>
      <c r="C2349" s="1"/>
      <c r="D2349"/>
      <c r="E2349" s="1"/>
      <c r="F2349" s="1"/>
      <c r="G2349"/>
      <c r="H2349"/>
      <c r="I2349" s="1"/>
      <c r="J2349"/>
      <c r="K2349"/>
      <c r="L2349"/>
      <c r="M2349" s="2"/>
      <c r="N2349" s="3"/>
      <c r="O2349"/>
      <c r="P2349"/>
      <c r="Q2349"/>
      <c r="R2349"/>
      <c r="S2349"/>
      <c r="T2349"/>
      <c r="U2349" s="1"/>
      <c r="V2349"/>
      <c r="W2349" s="1"/>
      <c r="X2349"/>
      <c r="Y2349"/>
      <c r="Z2349" s="1"/>
      <c r="AA2349" s="1"/>
      <c r="AB2349" s="1"/>
      <c r="AC2349" s="1"/>
      <c r="AD2349"/>
    </row>
    <row r="2350" spans="1:30" x14ac:dyDescent="0.25">
      <c r="A2350" s="1"/>
      <c r="B2350" s="1"/>
      <c r="C2350" s="1"/>
      <c r="D2350"/>
      <c r="E2350" s="1"/>
      <c r="F2350" s="1"/>
      <c r="G2350"/>
      <c r="H2350"/>
      <c r="I2350" s="1"/>
      <c r="J2350"/>
      <c r="K2350"/>
      <c r="L2350"/>
      <c r="M2350" s="2"/>
      <c r="N2350" s="3"/>
      <c r="O2350"/>
      <c r="P2350"/>
      <c r="Q2350"/>
      <c r="R2350"/>
      <c r="S2350"/>
      <c r="T2350"/>
      <c r="U2350" s="1"/>
      <c r="V2350"/>
      <c r="W2350" s="1"/>
      <c r="X2350"/>
      <c r="Y2350"/>
      <c r="Z2350" s="1"/>
      <c r="AA2350" s="1"/>
      <c r="AB2350" s="1"/>
      <c r="AC2350" s="1"/>
      <c r="AD2350"/>
    </row>
    <row r="2351" spans="1:30" x14ac:dyDescent="0.25">
      <c r="A2351" s="1"/>
      <c r="B2351" s="1"/>
      <c r="C2351" s="1"/>
      <c r="D2351"/>
      <c r="E2351" s="1"/>
      <c r="F2351" s="1"/>
      <c r="G2351"/>
      <c r="H2351"/>
      <c r="I2351" s="1"/>
      <c r="J2351"/>
      <c r="K2351"/>
      <c r="L2351"/>
      <c r="M2351" s="2"/>
      <c r="N2351" s="3"/>
      <c r="O2351"/>
      <c r="P2351"/>
      <c r="Q2351"/>
      <c r="R2351"/>
      <c r="S2351"/>
      <c r="T2351"/>
      <c r="U2351" s="1"/>
      <c r="V2351"/>
      <c r="W2351" s="1"/>
      <c r="X2351"/>
      <c r="Y2351"/>
      <c r="Z2351" s="1"/>
      <c r="AA2351" s="1"/>
      <c r="AB2351" s="1"/>
      <c r="AC2351" s="1"/>
      <c r="AD2351"/>
    </row>
    <row r="2352" spans="1:30" x14ac:dyDescent="0.25">
      <c r="A2352" s="1"/>
      <c r="B2352" s="1"/>
      <c r="C2352" s="1"/>
      <c r="D2352"/>
      <c r="E2352" s="1"/>
      <c r="F2352" s="1"/>
      <c r="G2352"/>
      <c r="H2352"/>
      <c r="I2352" s="1"/>
      <c r="J2352"/>
      <c r="K2352"/>
      <c r="L2352"/>
      <c r="M2352" s="2"/>
      <c r="N2352" s="3"/>
      <c r="O2352"/>
      <c r="P2352"/>
      <c r="Q2352"/>
      <c r="R2352"/>
      <c r="S2352"/>
      <c r="T2352"/>
      <c r="U2352" s="1"/>
      <c r="V2352"/>
      <c r="W2352" s="1"/>
      <c r="X2352"/>
      <c r="Y2352"/>
      <c r="Z2352" s="1"/>
      <c r="AA2352" s="1"/>
      <c r="AB2352" s="1"/>
      <c r="AC2352" s="1"/>
      <c r="AD2352"/>
    </row>
    <row r="2353" spans="1:30" x14ac:dyDescent="0.25">
      <c r="A2353" s="1"/>
      <c r="B2353" s="1"/>
      <c r="C2353" s="1"/>
      <c r="D2353"/>
      <c r="E2353" s="1"/>
      <c r="F2353" s="1"/>
      <c r="G2353"/>
      <c r="H2353"/>
      <c r="I2353" s="1"/>
      <c r="J2353"/>
      <c r="K2353"/>
      <c r="L2353"/>
      <c r="M2353" s="2"/>
      <c r="N2353" s="3"/>
      <c r="O2353"/>
      <c r="P2353"/>
      <c r="Q2353"/>
      <c r="R2353"/>
      <c r="S2353"/>
      <c r="T2353"/>
      <c r="U2353" s="1"/>
      <c r="V2353"/>
      <c r="W2353" s="1"/>
      <c r="X2353"/>
      <c r="Y2353"/>
      <c r="Z2353" s="1"/>
      <c r="AA2353" s="1"/>
      <c r="AB2353" s="1"/>
      <c r="AC2353" s="1"/>
      <c r="AD2353"/>
    </row>
    <row r="2354" spans="1:30" x14ac:dyDescent="0.25">
      <c r="A2354" s="1"/>
      <c r="B2354" s="1"/>
      <c r="C2354" s="1"/>
      <c r="D2354"/>
      <c r="E2354" s="1"/>
      <c r="F2354" s="1"/>
      <c r="G2354"/>
      <c r="H2354"/>
      <c r="I2354" s="1"/>
      <c r="J2354"/>
      <c r="K2354"/>
      <c r="L2354"/>
      <c r="M2354" s="2"/>
      <c r="N2354" s="3"/>
      <c r="O2354"/>
      <c r="P2354"/>
      <c r="Q2354"/>
      <c r="R2354"/>
      <c r="S2354"/>
      <c r="T2354"/>
      <c r="U2354" s="1"/>
      <c r="V2354"/>
      <c r="W2354" s="1"/>
      <c r="X2354"/>
      <c r="Y2354"/>
      <c r="Z2354" s="1"/>
      <c r="AA2354" s="1"/>
      <c r="AB2354" s="1"/>
      <c r="AC2354" s="1"/>
      <c r="AD2354"/>
    </row>
    <row r="2355" spans="1:30" x14ac:dyDescent="0.25">
      <c r="A2355" s="1"/>
      <c r="B2355" s="1"/>
      <c r="C2355" s="1"/>
      <c r="D2355"/>
      <c r="E2355" s="1"/>
      <c r="F2355" s="1"/>
      <c r="G2355"/>
      <c r="H2355"/>
      <c r="I2355" s="1"/>
      <c r="J2355"/>
      <c r="K2355"/>
      <c r="L2355"/>
      <c r="M2355" s="2"/>
      <c r="N2355" s="3"/>
      <c r="O2355"/>
      <c r="P2355"/>
      <c r="Q2355"/>
      <c r="R2355"/>
      <c r="S2355"/>
      <c r="T2355"/>
      <c r="U2355" s="1"/>
      <c r="V2355"/>
      <c r="W2355" s="1"/>
      <c r="X2355"/>
      <c r="Y2355"/>
      <c r="Z2355" s="1"/>
      <c r="AA2355" s="1"/>
      <c r="AB2355" s="1"/>
      <c r="AC2355" s="1"/>
      <c r="AD2355"/>
    </row>
    <row r="2356" spans="1:30" x14ac:dyDescent="0.25">
      <c r="A2356" s="1"/>
      <c r="B2356" s="1"/>
      <c r="C2356" s="1"/>
      <c r="D2356"/>
      <c r="E2356" s="1"/>
      <c r="F2356" s="1"/>
      <c r="G2356"/>
      <c r="H2356"/>
      <c r="I2356" s="1"/>
      <c r="J2356"/>
      <c r="K2356"/>
      <c r="L2356"/>
      <c r="M2356" s="2"/>
      <c r="N2356" s="3"/>
      <c r="O2356"/>
      <c r="P2356"/>
      <c r="Q2356"/>
      <c r="R2356"/>
      <c r="S2356"/>
      <c r="T2356"/>
      <c r="U2356" s="1"/>
      <c r="V2356"/>
      <c r="W2356" s="1"/>
      <c r="X2356"/>
      <c r="Y2356"/>
      <c r="Z2356" s="1"/>
      <c r="AA2356" s="1"/>
      <c r="AB2356" s="1"/>
      <c r="AC2356" s="1"/>
      <c r="AD2356"/>
    </row>
    <row r="2357" spans="1:30" x14ac:dyDescent="0.25">
      <c r="A2357" s="1"/>
      <c r="B2357" s="1"/>
      <c r="C2357" s="1"/>
      <c r="D2357"/>
      <c r="E2357" s="1"/>
      <c r="F2357" s="1"/>
      <c r="G2357"/>
      <c r="H2357"/>
      <c r="I2357" s="1"/>
      <c r="J2357"/>
      <c r="K2357"/>
      <c r="L2357"/>
      <c r="M2357" s="2"/>
      <c r="N2357" s="3"/>
      <c r="O2357"/>
      <c r="P2357"/>
      <c r="Q2357"/>
      <c r="R2357"/>
      <c r="S2357"/>
      <c r="T2357"/>
      <c r="U2357" s="1"/>
      <c r="V2357"/>
      <c r="W2357" s="1"/>
      <c r="X2357"/>
      <c r="Y2357"/>
      <c r="Z2357" s="1"/>
      <c r="AA2357" s="1"/>
      <c r="AB2357" s="1"/>
      <c r="AC2357" s="1"/>
      <c r="AD2357"/>
    </row>
    <row r="2358" spans="1:30" x14ac:dyDescent="0.25">
      <c r="A2358" s="1"/>
      <c r="B2358" s="1"/>
      <c r="C2358" s="1"/>
      <c r="D2358"/>
      <c r="E2358" s="1"/>
      <c r="F2358" s="1"/>
      <c r="G2358"/>
      <c r="H2358"/>
      <c r="I2358" s="1"/>
      <c r="J2358"/>
      <c r="K2358"/>
      <c r="L2358"/>
      <c r="M2358" s="2"/>
      <c r="N2358" s="3"/>
      <c r="O2358"/>
      <c r="P2358"/>
      <c r="Q2358"/>
      <c r="R2358"/>
      <c r="S2358"/>
      <c r="T2358"/>
      <c r="U2358" s="1"/>
      <c r="V2358"/>
      <c r="W2358" s="1"/>
      <c r="X2358"/>
      <c r="Y2358"/>
      <c r="Z2358" s="1"/>
      <c r="AA2358" s="1"/>
      <c r="AB2358" s="1"/>
      <c r="AC2358" s="1"/>
      <c r="AD2358"/>
    </row>
    <row r="2359" spans="1:30" x14ac:dyDescent="0.25">
      <c r="A2359" s="1"/>
      <c r="B2359" s="1"/>
      <c r="C2359" s="1"/>
      <c r="D2359"/>
      <c r="E2359" s="1"/>
      <c r="F2359" s="1"/>
      <c r="G2359"/>
      <c r="H2359"/>
      <c r="I2359" s="1"/>
      <c r="J2359"/>
      <c r="K2359"/>
      <c r="L2359"/>
      <c r="M2359" s="2"/>
      <c r="N2359" s="3"/>
      <c r="O2359"/>
      <c r="P2359"/>
      <c r="Q2359"/>
      <c r="R2359"/>
      <c r="S2359"/>
      <c r="T2359"/>
      <c r="U2359" s="1"/>
      <c r="V2359"/>
      <c r="W2359" s="1"/>
      <c r="X2359"/>
      <c r="Y2359"/>
      <c r="Z2359" s="1"/>
      <c r="AA2359" s="1"/>
      <c r="AB2359" s="1"/>
      <c r="AC2359" s="1"/>
      <c r="AD2359"/>
    </row>
    <row r="2360" spans="1:30" x14ac:dyDescent="0.25">
      <c r="A2360" s="1"/>
      <c r="B2360" s="1"/>
      <c r="C2360" s="1"/>
      <c r="D2360"/>
      <c r="E2360" s="1"/>
      <c r="F2360" s="1"/>
      <c r="G2360"/>
      <c r="H2360"/>
      <c r="I2360" s="1"/>
      <c r="J2360"/>
      <c r="K2360"/>
      <c r="L2360"/>
      <c r="M2360" s="2"/>
      <c r="N2360" s="3"/>
      <c r="O2360"/>
      <c r="P2360"/>
      <c r="Q2360"/>
      <c r="R2360"/>
      <c r="S2360"/>
      <c r="T2360"/>
      <c r="U2360" s="1"/>
      <c r="V2360"/>
      <c r="W2360" s="1"/>
      <c r="X2360"/>
      <c r="Y2360"/>
      <c r="Z2360" s="1"/>
      <c r="AA2360" s="1"/>
      <c r="AB2360" s="1"/>
      <c r="AC2360" s="1"/>
      <c r="AD2360"/>
    </row>
    <row r="2361" spans="1:30" x14ac:dyDescent="0.25">
      <c r="A2361" s="1"/>
      <c r="B2361" s="1"/>
      <c r="C2361" s="1"/>
      <c r="D2361"/>
      <c r="E2361" s="1"/>
      <c r="F2361" s="1"/>
      <c r="G2361"/>
      <c r="H2361"/>
      <c r="I2361" s="1"/>
      <c r="J2361"/>
      <c r="K2361"/>
      <c r="L2361"/>
      <c r="M2361" s="2"/>
      <c r="N2361" s="3"/>
      <c r="O2361"/>
      <c r="P2361"/>
      <c r="Q2361"/>
      <c r="R2361"/>
      <c r="S2361"/>
      <c r="T2361"/>
      <c r="U2361" s="1"/>
      <c r="V2361"/>
      <c r="W2361" s="1"/>
      <c r="X2361"/>
      <c r="Y2361"/>
      <c r="Z2361" s="1"/>
      <c r="AA2361" s="1"/>
      <c r="AB2361" s="1"/>
      <c r="AC2361" s="1"/>
      <c r="AD2361"/>
    </row>
    <row r="2362" spans="1:30" x14ac:dyDescent="0.25">
      <c r="A2362" s="1"/>
      <c r="B2362" s="1"/>
      <c r="C2362" s="1"/>
      <c r="D2362"/>
      <c r="E2362" s="1"/>
      <c r="F2362" s="1"/>
      <c r="G2362"/>
      <c r="H2362"/>
      <c r="I2362" s="1"/>
      <c r="J2362"/>
      <c r="K2362"/>
      <c r="L2362"/>
      <c r="M2362" s="2"/>
      <c r="N2362" s="3"/>
      <c r="O2362"/>
      <c r="P2362"/>
      <c r="Q2362"/>
      <c r="R2362"/>
      <c r="S2362"/>
      <c r="T2362"/>
      <c r="U2362" s="1"/>
      <c r="V2362"/>
      <c r="W2362" s="1"/>
      <c r="X2362"/>
      <c r="Y2362"/>
      <c r="Z2362" s="1"/>
      <c r="AA2362" s="1"/>
      <c r="AB2362" s="1"/>
      <c r="AC2362" s="1"/>
      <c r="AD2362"/>
    </row>
    <row r="2363" spans="1:30" x14ac:dyDescent="0.25">
      <c r="A2363" s="1"/>
      <c r="B2363" s="1"/>
      <c r="C2363" s="1"/>
      <c r="D2363"/>
      <c r="E2363" s="1"/>
      <c r="F2363" s="1"/>
      <c r="G2363"/>
      <c r="H2363"/>
      <c r="I2363" s="1"/>
      <c r="J2363"/>
      <c r="K2363"/>
      <c r="L2363"/>
      <c r="M2363" s="2"/>
      <c r="N2363" s="3"/>
      <c r="O2363"/>
      <c r="P2363"/>
      <c r="Q2363"/>
      <c r="R2363"/>
      <c r="S2363"/>
      <c r="T2363"/>
      <c r="U2363" s="1"/>
      <c r="V2363"/>
      <c r="W2363" s="1"/>
      <c r="X2363"/>
      <c r="Y2363"/>
      <c r="Z2363" s="1"/>
      <c r="AA2363" s="1"/>
      <c r="AB2363" s="1"/>
      <c r="AC2363" s="1"/>
      <c r="AD2363"/>
    </row>
    <row r="2364" spans="1:30" x14ac:dyDescent="0.25">
      <c r="A2364" s="1"/>
      <c r="B2364" s="1"/>
      <c r="C2364" s="1"/>
      <c r="D2364"/>
      <c r="E2364" s="1"/>
      <c r="F2364" s="1"/>
      <c r="G2364"/>
      <c r="H2364"/>
      <c r="I2364" s="1"/>
      <c r="J2364"/>
      <c r="K2364"/>
      <c r="L2364"/>
      <c r="M2364" s="2"/>
      <c r="N2364" s="3"/>
      <c r="O2364"/>
      <c r="P2364"/>
      <c r="Q2364"/>
      <c r="R2364"/>
      <c r="S2364"/>
      <c r="T2364"/>
      <c r="U2364" s="1"/>
      <c r="V2364"/>
      <c r="W2364" s="1"/>
      <c r="X2364"/>
      <c r="Y2364"/>
      <c r="Z2364" s="1"/>
      <c r="AA2364" s="1"/>
      <c r="AB2364" s="1"/>
      <c r="AC2364" s="1"/>
      <c r="AD2364"/>
    </row>
    <row r="2365" spans="1:30" x14ac:dyDescent="0.25">
      <c r="A2365" s="1"/>
      <c r="B2365" s="1"/>
      <c r="C2365" s="1"/>
      <c r="D2365"/>
      <c r="E2365" s="1"/>
      <c r="F2365" s="1"/>
      <c r="G2365"/>
      <c r="H2365"/>
      <c r="I2365" s="1"/>
      <c r="J2365"/>
      <c r="K2365"/>
      <c r="L2365"/>
      <c r="M2365" s="2"/>
      <c r="N2365" s="3"/>
      <c r="O2365"/>
      <c r="P2365"/>
      <c r="Q2365"/>
      <c r="R2365"/>
      <c r="S2365"/>
      <c r="T2365"/>
      <c r="U2365" s="1"/>
      <c r="V2365"/>
      <c r="W2365" s="1"/>
      <c r="X2365"/>
      <c r="Y2365"/>
      <c r="Z2365" s="1"/>
      <c r="AA2365" s="1"/>
      <c r="AB2365" s="1"/>
      <c r="AC2365" s="1"/>
      <c r="AD2365"/>
    </row>
    <row r="2366" spans="1:30" x14ac:dyDescent="0.25">
      <c r="A2366" s="1"/>
      <c r="B2366" s="1"/>
      <c r="C2366" s="1"/>
      <c r="D2366"/>
      <c r="E2366" s="1"/>
      <c r="F2366" s="1"/>
      <c r="G2366"/>
      <c r="H2366"/>
      <c r="I2366" s="1"/>
      <c r="J2366"/>
      <c r="K2366"/>
      <c r="L2366"/>
      <c r="M2366" s="2"/>
      <c r="N2366" s="3"/>
      <c r="O2366"/>
      <c r="P2366"/>
      <c r="Q2366"/>
      <c r="R2366"/>
      <c r="S2366"/>
      <c r="T2366"/>
      <c r="U2366" s="1"/>
      <c r="V2366"/>
      <c r="W2366" s="1"/>
      <c r="X2366"/>
      <c r="Y2366"/>
      <c r="Z2366" s="1"/>
      <c r="AA2366" s="1"/>
      <c r="AB2366" s="1"/>
      <c r="AC2366" s="1"/>
      <c r="AD2366"/>
    </row>
    <row r="2367" spans="1:30" x14ac:dyDescent="0.25">
      <c r="A2367" s="1"/>
      <c r="B2367" s="1"/>
      <c r="C2367" s="1"/>
      <c r="D2367"/>
      <c r="E2367" s="1"/>
      <c r="F2367" s="1"/>
      <c r="G2367"/>
      <c r="H2367"/>
      <c r="I2367" s="1"/>
      <c r="J2367"/>
      <c r="K2367"/>
      <c r="L2367"/>
      <c r="M2367" s="2"/>
      <c r="N2367" s="3"/>
      <c r="O2367"/>
      <c r="P2367"/>
      <c r="Q2367"/>
      <c r="R2367"/>
      <c r="S2367"/>
      <c r="T2367"/>
      <c r="U2367" s="1"/>
      <c r="V2367"/>
      <c r="W2367" s="1"/>
      <c r="X2367"/>
      <c r="Y2367"/>
      <c r="Z2367" s="1"/>
      <c r="AA2367" s="1"/>
      <c r="AB2367" s="1"/>
      <c r="AC2367" s="1"/>
      <c r="AD2367"/>
    </row>
    <row r="2368" spans="1:30" x14ac:dyDescent="0.25">
      <c r="A2368" s="1"/>
      <c r="B2368" s="1"/>
      <c r="C2368" s="1"/>
      <c r="D2368"/>
      <c r="E2368" s="1"/>
      <c r="F2368" s="1"/>
      <c r="G2368"/>
      <c r="H2368"/>
      <c r="I2368" s="1"/>
      <c r="J2368"/>
      <c r="K2368"/>
      <c r="L2368"/>
      <c r="M2368" s="2"/>
      <c r="N2368" s="3"/>
      <c r="O2368"/>
      <c r="P2368"/>
      <c r="Q2368"/>
      <c r="R2368"/>
      <c r="S2368"/>
      <c r="T2368"/>
      <c r="U2368" s="1"/>
      <c r="V2368"/>
      <c r="W2368" s="1"/>
      <c r="X2368"/>
      <c r="Y2368"/>
      <c r="Z2368" s="1"/>
      <c r="AA2368" s="1"/>
      <c r="AB2368" s="1"/>
      <c r="AC2368" s="1"/>
      <c r="AD2368"/>
    </row>
    <row r="2369" spans="1:30" x14ac:dyDescent="0.25">
      <c r="A2369" s="1"/>
      <c r="B2369" s="1"/>
      <c r="C2369" s="1"/>
      <c r="D2369"/>
      <c r="E2369" s="1"/>
      <c r="F2369" s="1"/>
      <c r="G2369"/>
      <c r="H2369"/>
      <c r="I2369" s="1"/>
      <c r="J2369"/>
      <c r="K2369"/>
      <c r="L2369"/>
      <c r="M2369" s="2"/>
      <c r="N2369" s="3"/>
      <c r="O2369"/>
      <c r="P2369"/>
      <c r="Q2369"/>
      <c r="R2369"/>
      <c r="S2369"/>
      <c r="T2369"/>
      <c r="U2369" s="1"/>
      <c r="V2369"/>
      <c r="W2369" s="1"/>
      <c r="X2369"/>
      <c r="Y2369"/>
      <c r="Z2369" s="1"/>
      <c r="AA2369" s="1"/>
      <c r="AB2369" s="1"/>
      <c r="AC2369" s="1"/>
      <c r="AD2369"/>
    </row>
    <row r="2370" spans="1:30" x14ac:dyDescent="0.25">
      <c r="A2370" s="1"/>
      <c r="B2370" s="1"/>
      <c r="C2370" s="1"/>
      <c r="D2370"/>
      <c r="E2370" s="1"/>
      <c r="F2370" s="1"/>
      <c r="G2370"/>
      <c r="H2370"/>
      <c r="I2370" s="1"/>
      <c r="J2370"/>
      <c r="K2370"/>
      <c r="L2370"/>
      <c r="M2370" s="2"/>
      <c r="N2370" s="3"/>
      <c r="O2370"/>
      <c r="P2370"/>
      <c r="Q2370"/>
      <c r="R2370"/>
      <c r="S2370"/>
      <c r="T2370"/>
      <c r="U2370" s="1"/>
      <c r="V2370"/>
      <c r="W2370" s="1"/>
      <c r="X2370"/>
      <c r="Y2370"/>
      <c r="Z2370" s="1"/>
      <c r="AA2370" s="1"/>
      <c r="AB2370" s="1"/>
      <c r="AC2370" s="1"/>
      <c r="AD2370"/>
    </row>
    <row r="2371" spans="1:30" x14ac:dyDescent="0.25">
      <c r="A2371" s="1"/>
      <c r="B2371" s="1"/>
      <c r="C2371" s="1"/>
      <c r="D2371"/>
      <c r="E2371" s="1"/>
      <c r="F2371" s="1"/>
      <c r="G2371"/>
      <c r="H2371"/>
      <c r="I2371" s="1"/>
      <c r="J2371"/>
      <c r="K2371"/>
      <c r="L2371"/>
      <c r="M2371" s="2"/>
      <c r="N2371" s="3"/>
      <c r="O2371"/>
      <c r="P2371"/>
      <c r="Q2371"/>
      <c r="R2371"/>
      <c r="S2371"/>
      <c r="T2371"/>
      <c r="U2371" s="1"/>
      <c r="V2371"/>
      <c r="W2371" s="1"/>
      <c r="X2371"/>
      <c r="Y2371"/>
      <c r="Z2371" s="1"/>
      <c r="AA2371" s="1"/>
      <c r="AB2371" s="1"/>
      <c r="AC2371" s="1"/>
      <c r="AD2371"/>
    </row>
    <row r="2372" spans="1:30" x14ac:dyDescent="0.25">
      <c r="A2372" s="1"/>
      <c r="B2372" s="1"/>
      <c r="C2372" s="1"/>
      <c r="D2372"/>
      <c r="E2372" s="1"/>
      <c r="F2372" s="1"/>
      <c r="G2372"/>
      <c r="H2372"/>
      <c r="I2372" s="1"/>
      <c r="J2372"/>
      <c r="K2372"/>
      <c r="L2372"/>
      <c r="M2372" s="2"/>
      <c r="N2372" s="3"/>
      <c r="O2372"/>
      <c r="P2372"/>
      <c r="Q2372"/>
      <c r="R2372"/>
      <c r="S2372"/>
      <c r="T2372"/>
      <c r="U2372" s="1"/>
      <c r="V2372"/>
      <c r="W2372" s="1"/>
      <c r="X2372"/>
      <c r="Y2372"/>
      <c r="Z2372" s="1"/>
      <c r="AA2372" s="1"/>
      <c r="AB2372" s="1"/>
      <c r="AC2372" s="1"/>
      <c r="AD2372"/>
    </row>
    <row r="2373" spans="1:30" x14ac:dyDescent="0.25">
      <c r="A2373" s="1"/>
      <c r="B2373" s="1"/>
      <c r="C2373" s="1"/>
      <c r="D2373"/>
      <c r="E2373" s="1"/>
      <c r="F2373" s="1"/>
      <c r="G2373"/>
      <c r="H2373"/>
      <c r="I2373" s="1"/>
      <c r="J2373"/>
      <c r="K2373"/>
      <c r="L2373"/>
      <c r="M2373" s="2"/>
      <c r="N2373" s="3"/>
      <c r="O2373"/>
      <c r="P2373"/>
      <c r="Q2373"/>
      <c r="R2373"/>
      <c r="S2373"/>
      <c r="T2373"/>
      <c r="U2373" s="1"/>
      <c r="V2373"/>
      <c r="W2373" s="1"/>
      <c r="X2373"/>
      <c r="Y2373"/>
      <c r="Z2373" s="1"/>
      <c r="AA2373" s="1"/>
      <c r="AB2373" s="1"/>
      <c r="AC2373" s="1"/>
      <c r="AD2373"/>
    </row>
    <row r="2374" spans="1:30" x14ac:dyDescent="0.25">
      <c r="A2374" s="1"/>
      <c r="B2374" s="1"/>
      <c r="C2374" s="1"/>
      <c r="D2374"/>
      <c r="E2374" s="1"/>
      <c r="F2374" s="1"/>
      <c r="G2374"/>
      <c r="H2374"/>
      <c r="I2374" s="1"/>
      <c r="J2374"/>
      <c r="K2374"/>
      <c r="L2374"/>
      <c r="M2374" s="2"/>
      <c r="N2374" s="3"/>
      <c r="O2374"/>
      <c r="P2374"/>
      <c r="Q2374"/>
      <c r="R2374"/>
      <c r="S2374"/>
      <c r="T2374"/>
      <c r="U2374" s="1"/>
      <c r="V2374"/>
      <c r="W2374" s="1"/>
      <c r="X2374"/>
      <c r="Y2374"/>
      <c r="Z2374" s="1"/>
      <c r="AA2374" s="1"/>
      <c r="AB2374" s="1"/>
      <c r="AC2374" s="1"/>
      <c r="AD2374"/>
    </row>
    <row r="2375" spans="1:30" x14ac:dyDescent="0.25">
      <c r="A2375" s="1"/>
      <c r="B2375" s="1"/>
      <c r="C2375" s="1"/>
      <c r="D2375"/>
      <c r="E2375" s="1"/>
      <c r="F2375" s="1"/>
      <c r="G2375"/>
      <c r="H2375"/>
      <c r="I2375" s="1"/>
      <c r="J2375"/>
      <c r="K2375"/>
      <c r="L2375"/>
      <c r="M2375" s="2"/>
      <c r="N2375" s="3"/>
      <c r="O2375"/>
      <c r="P2375"/>
      <c r="Q2375"/>
      <c r="R2375"/>
      <c r="S2375"/>
      <c r="T2375"/>
      <c r="U2375" s="1"/>
      <c r="V2375"/>
      <c r="W2375" s="1"/>
      <c r="X2375"/>
      <c r="Y2375"/>
      <c r="Z2375" s="1"/>
      <c r="AA2375" s="1"/>
      <c r="AB2375" s="1"/>
      <c r="AC2375" s="1"/>
      <c r="AD2375"/>
    </row>
    <row r="2376" spans="1:30" x14ac:dyDescent="0.25">
      <c r="A2376" s="1"/>
      <c r="B2376" s="1"/>
      <c r="C2376" s="1"/>
      <c r="D2376"/>
      <c r="E2376" s="1"/>
      <c r="F2376" s="1"/>
      <c r="G2376"/>
      <c r="H2376"/>
      <c r="I2376" s="1"/>
      <c r="J2376"/>
      <c r="K2376"/>
      <c r="L2376"/>
      <c r="M2376" s="2"/>
      <c r="N2376" s="3"/>
      <c r="O2376"/>
      <c r="P2376"/>
      <c r="Q2376"/>
      <c r="R2376"/>
      <c r="S2376"/>
      <c r="T2376"/>
      <c r="U2376" s="1"/>
      <c r="V2376"/>
      <c r="W2376" s="1"/>
      <c r="X2376"/>
      <c r="Y2376"/>
      <c r="Z2376" s="1"/>
      <c r="AA2376" s="1"/>
      <c r="AB2376" s="1"/>
      <c r="AC2376" s="1"/>
      <c r="AD2376"/>
    </row>
    <row r="2377" spans="1:30" x14ac:dyDescent="0.25">
      <c r="A2377" s="1"/>
      <c r="B2377" s="1"/>
      <c r="C2377" s="1"/>
      <c r="D2377"/>
      <c r="E2377" s="1"/>
      <c r="F2377" s="1"/>
      <c r="G2377"/>
      <c r="H2377"/>
      <c r="I2377" s="1"/>
      <c r="J2377"/>
      <c r="K2377"/>
      <c r="L2377"/>
      <c r="M2377" s="2"/>
      <c r="N2377" s="3"/>
      <c r="O2377"/>
      <c r="P2377"/>
      <c r="Q2377"/>
      <c r="R2377"/>
      <c r="S2377"/>
      <c r="T2377"/>
      <c r="U2377" s="1"/>
      <c r="V2377"/>
      <c r="W2377" s="1"/>
      <c r="X2377"/>
      <c r="Y2377"/>
      <c r="Z2377" s="1"/>
      <c r="AA2377" s="1"/>
      <c r="AB2377" s="1"/>
      <c r="AC2377" s="1"/>
      <c r="AD2377"/>
    </row>
    <row r="2378" spans="1:30" x14ac:dyDescent="0.25">
      <c r="A2378" s="1"/>
      <c r="B2378" s="1"/>
      <c r="C2378" s="1"/>
      <c r="D2378"/>
      <c r="E2378" s="1"/>
      <c r="F2378" s="1"/>
      <c r="G2378"/>
      <c r="H2378"/>
      <c r="I2378" s="1"/>
      <c r="J2378"/>
      <c r="K2378"/>
      <c r="L2378"/>
      <c r="M2378" s="2"/>
      <c r="N2378" s="3"/>
      <c r="O2378"/>
      <c r="P2378"/>
      <c r="Q2378"/>
      <c r="R2378"/>
      <c r="S2378"/>
      <c r="T2378"/>
      <c r="U2378" s="1"/>
      <c r="V2378"/>
      <c r="W2378" s="1"/>
      <c r="X2378"/>
      <c r="Y2378"/>
      <c r="Z2378" s="1"/>
      <c r="AA2378" s="1"/>
      <c r="AB2378" s="1"/>
      <c r="AC2378" s="1"/>
      <c r="AD2378"/>
    </row>
    <row r="2379" spans="1:30" x14ac:dyDescent="0.25">
      <c r="A2379" s="1"/>
      <c r="B2379" s="1"/>
      <c r="C2379" s="1"/>
      <c r="D2379"/>
      <c r="E2379" s="1"/>
      <c r="F2379" s="1"/>
      <c r="G2379"/>
      <c r="H2379"/>
      <c r="I2379" s="1"/>
      <c r="J2379"/>
      <c r="K2379"/>
      <c r="L2379"/>
      <c r="M2379" s="2"/>
      <c r="N2379" s="3"/>
      <c r="O2379"/>
      <c r="P2379"/>
      <c r="Q2379"/>
      <c r="R2379"/>
      <c r="S2379"/>
      <c r="T2379"/>
      <c r="U2379" s="1"/>
      <c r="V2379"/>
      <c r="W2379" s="1"/>
      <c r="X2379"/>
      <c r="Y2379"/>
      <c r="Z2379" s="1"/>
      <c r="AA2379" s="1"/>
      <c r="AB2379" s="1"/>
      <c r="AC2379" s="1"/>
      <c r="AD2379"/>
    </row>
    <row r="2380" spans="1:30" x14ac:dyDescent="0.25">
      <c r="A2380" s="1"/>
      <c r="B2380" s="1"/>
      <c r="C2380" s="1"/>
      <c r="D2380"/>
      <c r="E2380" s="1"/>
      <c r="F2380" s="1"/>
      <c r="G2380"/>
      <c r="H2380"/>
      <c r="I2380" s="1"/>
      <c r="J2380"/>
      <c r="K2380"/>
      <c r="L2380"/>
      <c r="M2380" s="2"/>
      <c r="N2380" s="3"/>
      <c r="O2380"/>
      <c r="P2380"/>
      <c r="Q2380"/>
      <c r="R2380"/>
      <c r="S2380"/>
      <c r="T2380"/>
      <c r="U2380" s="1"/>
      <c r="V2380"/>
      <c r="W2380" s="1"/>
      <c r="X2380"/>
      <c r="Y2380"/>
      <c r="Z2380" s="1"/>
      <c r="AA2380" s="1"/>
      <c r="AB2380" s="1"/>
      <c r="AC2380" s="1"/>
      <c r="AD2380"/>
    </row>
    <row r="2381" spans="1:30" x14ac:dyDescent="0.25">
      <c r="A2381" s="1"/>
      <c r="B2381" s="1"/>
      <c r="C2381" s="1"/>
      <c r="D2381"/>
      <c r="E2381" s="1"/>
      <c r="F2381" s="1"/>
      <c r="G2381"/>
      <c r="H2381"/>
      <c r="I2381" s="1"/>
      <c r="J2381"/>
      <c r="K2381"/>
      <c r="L2381"/>
      <c r="M2381" s="2"/>
      <c r="N2381" s="3"/>
      <c r="O2381"/>
      <c r="P2381"/>
      <c r="Q2381"/>
      <c r="R2381"/>
      <c r="S2381"/>
      <c r="T2381"/>
      <c r="U2381" s="1"/>
      <c r="V2381"/>
      <c r="W2381" s="1"/>
      <c r="X2381"/>
      <c r="Y2381"/>
      <c r="Z2381" s="1"/>
      <c r="AA2381" s="1"/>
      <c r="AB2381" s="1"/>
      <c r="AC2381" s="1"/>
      <c r="AD2381"/>
    </row>
    <row r="2382" spans="1:30" x14ac:dyDescent="0.25">
      <c r="A2382" s="1"/>
      <c r="B2382" s="1"/>
      <c r="C2382" s="1"/>
      <c r="D2382"/>
      <c r="E2382" s="1"/>
      <c r="F2382" s="1"/>
      <c r="G2382"/>
      <c r="H2382"/>
      <c r="I2382" s="1"/>
      <c r="J2382"/>
      <c r="K2382"/>
      <c r="L2382"/>
      <c r="M2382" s="2"/>
      <c r="N2382" s="3"/>
      <c r="O2382"/>
      <c r="P2382"/>
      <c r="Q2382"/>
      <c r="R2382"/>
      <c r="S2382"/>
      <c r="T2382"/>
      <c r="U2382" s="1"/>
      <c r="V2382"/>
      <c r="W2382" s="1"/>
      <c r="X2382"/>
      <c r="Y2382"/>
      <c r="Z2382" s="1"/>
      <c r="AA2382" s="1"/>
      <c r="AB2382" s="1"/>
      <c r="AC2382" s="1"/>
      <c r="AD2382"/>
    </row>
    <row r="2383" spans="1:30" x14ac:dyDescent="0.25">
      <c r="A2383" s="1"/>
      <c r="B2383" s="1"/>
      <c r="C2383" s="1"/>
      <c r="D2383"/>
      <c r="E2383" s="1"/>
      <c r="F2383" s="1"/>
      <c r="G2383"/>
      <c r="H2383"/>
      <c r="I2383" s="1"/>
      <c r="J2383"/>
      <c r="K2383"/>
      <c r="L2383"/>
      <c r="M2383" s="2"/>
      <c r="N2383" s="3"/>
      <c r="O2383"/>
      <c r="P2383"/>
      <c r="Q2383"/>
      <c r="R2383"/>
      <c r="S2383"/>
      <c r="T2383"/>
      <c r="U2383" s="1"/>
      <c r="V2383"/>
      <c r="W2383" s="1"/>
      <c r="X2383"/>
      <c r="Y2383"/>
      <c r="Z2383" s="1"/>
      <c r="AA2383" s="1"/>
      <c r="AB2383" s="1"/>
      <c r="AC2383" s="1"/>
      <c r="AD2383"/>
    </row>
    <row r="2384" spans="1:30" x14ac:dyDescent="0.25">
      <c r="A2384" s="1"/>
      <c r="B2384" s="1"/>
      <c r="C2384" s="1"/>
      <c r="D2384"/>
      <c r="E2384" s="1"/>
      <c r="F2384" s="1"/>
      <c r="G2384"/>
      <c r="H2384"/>
      <c r="I2384" s="1"/>
      <c r="J2384"/>
      <c r="K2384"/>
      <c r="L2384"/>
      <c r="M2384" s="2"/>
      <c r="N2384" s="3"/>
      <c r="O2384"/>
      <c r="P2384"/>
      <c r="Q2384"/>
      <c r="R2384"/>
      <c r="S2384"/>
      <c r="T2384"/>
      <c r="U2384" s="1"/>
      <c r="V2384"/>
      <c r="W2384" s="1"/>
      <c r="X2384"/>
      <c r="Y2384"/>
      <c r="Z2384" s="1"/>
      <c r="AA2384" s="1"/>
      <c r="AB2384" s="1"/>
      <c r="AC2384" s="1"/>
      <c r="AD2384"/>
    </row>
    <row r="2385" spans="1:30" x14ac:dyDescent="0.25">
      <c r="A2385" s="1"/>
      <c r="B2385" s="1"/>
      <c r="C2385" s="1"/>
      <c r="D2385"/>
      <c r="E2385" s="1"/>
      <c r="F2385" s="1"/>
      <c r="G2385"/>
      <c r="H2385"/>
      <c r="I2385" s="1"/>
      <c r="J2385"/>
      <c r="K2385"/>
      <c r="L2385"/>
      <c r="M2385" s="2"/>
      <c r="N2385" s="3"/>
      <c r="O2385"/>
      <c r="P2385"/>
      <c r="Q2385"/>
      <c r="R2385"/>
      <c r="S2385"/>
      <c r="T2385"/>
      <c r="U2385" s="1"/>
      <c r="V2385"/>
      <c r="W2385" s="1"/>
      <c r="X2385"/>
      <c r="Y2385"/>
      <c r="Z2385" s="1"/>
      <c r="AA2385" s="1"/>
      <c r="AB2385" s="1"/>
      <c r="AC2385" s="1"/>
      <c r="AD2385"/>
    </row>
    <row r="2386" spans="1:30" x14ac:dyDescent="0.25">
      <c r="A2386" s="1"/>
      <c r="B2386" s="1"/>
      <c r="C2386" s="1"/>
      <c r="D2386"/>
      <c r="E2386" s="1"/>
      <c r="F2386" s="1"/>
      <c r="G2386"/>
      <c r="H2386"/>
      <c r="I2386" s="1"/>
      <c r="J2386"/>
      <c r="K2386"/>
      <c r="L2386"/>
      <c r="M2386" s="2"/>
      <c r="N2386" s="3"/>
      <c r="O2386"/>
      <c r="P2386"/>
      <c r="Q2386"/>
      <c r="R2386"/>
      <c r="S2386"/>
      <c r="T2386"/>
      <c r="U2386" s="1"/>
      <c r="V2386"/>
      <c r="W2386" s="1"/>
      <c r="X2386"/>
      <c r="Y2386"/>
      <c r="Z2386" s="1"/>
      <c r="AA2386" s="1"/>
      <c r="AB2386" s="1"/>
      <c r="AC2386" s="1"/>
      <c r="AD2386"/>
    </row>
    <row r="2387" spans="1:30" x14ac:dyDescent="0.25">
      <c r="A2387" s="1"/>
      <c r="B2387" s="1"/>
      <c r="C2387" s="1"/>
      <c r="D2387"/>
      <c r="E2387" s="1"/>
      <c r="F2387" s="1"/>
      <c r="G2387"/>
      <c r="H2387"/>
      <c r="I2387" s="1"/>
      <c r="J2387"/>
      <c r="K2387"/>
      <c r="L2387"/>
      <c r="M2387" s="2"/>
      <c r="N2387" s="3"/>
      <c r="O2387"/>
      <c r="P2387"/>
      <c r="Q2387"/>
      <c r="R2387"/>
      <c r="S2387"/>
      <c r="T2387"/>
      <c r="U2387" s="1"/>
      <c r="V2387"/>
      <c r="W2387" s="1"/>
      <c r="X2387"/>
      <c r="Y2387"/>
      <c r="Z2387" s="1"/>
      <c r="AA2387" s="1"/>
      <c r="AB2387" s="1"/>
      <c r="AC2387" s="1"/>
      <c r="AD2387"/>
    </row>
    <row r="2388" spans="1:30" x14ac:dyDescent="0.25">
      <c r="A2388" s="1"/>
      <c r="B2388" s="1"/>
      <c r="C2388" s="1"/>
      <c r="D2388"/>
      <c r="E2388" s="1"/>
      <c r="F2388" s="1"/>
      <c r="G2388"/>
      <c r="H2388"/>
      <c r="I2388" s="1"/>
      <c r="J2388"/>
      <c r="K2388"/>
      <c r="L2388"/>
      <c r="M2388" s="2"/>
      <c r="N2388" s="3"/>
      <c r="O2388"/>
      <c r="P2388"/>
      <c r="Q2388"/>
      <c r="R2388"/>
      <c r="S2388"/>
      <c r="T2388"/>
      <c r="U2388" s="1"/>
      <c r="V2388"/>
      <c r="W2388" s="1"/>
      <c r="X2388"/>
      <c r="Y2388"/>
      <c r="Z2388" s="1"/>
      <c r="AA2388" s="1"/>
      <c r="AB2388" s="1"/>
      <c r="AC2388" s="1"/>
      <c r="AD2388"/>
    </row>
    <row r="2389" spans="1:30" x14ac:dyDescent="0.25">
      <c r="A2389" s="1"/>
      <c r="B2389" s="1"/>
      <c r="C2389" s="1"/>
      <c r="D2389"/>
      <c r="E2389" s="1"/>
      <c r="F2389" s="1"/>
      <c r="G2389"/>
      <c r="H2389"/>
      <c r="I2389" s="1"/>
      <c r="J2389"/>
      <c r="K2389"/>
      <c r="L2389"/>
      <c r="M2389" s="2"/>
      <c r="N2389" s="3"/>
      <c r="O2389"/>
      <c r="P2389"/>
      <c r="Q2389"/>
      <c r="R2389"/>
      <c r="S2389"/>
      <c r="T2389"/>
      <c r="U2389" s="1"/>
      <c r="V2389"/>
      <c r="W2389" s="1"/>
      <c r="X2389"/>
      <c r="Y2389"/>
      <c r="Z2389" s="1"/>
      <c r="AA2389" s="1"/>
      <c r="AB2389" s="1"/>
      <c r="AC2389" s="1"/>
      <c r="AD2389"/>
    </row>
    <row r="2390" spans="1:30" x14ac:dyDescent="0.25">
      <c r="A2390" s="1"/>
      <c r="B2390" s="1"/>
      <c r="C2390" s="1"/>
      <c r="D2390"/>
      <c r="E2390" s="1"/>
      <c r="F2390" s="1"/>
      <c r="G2390"/>
      <c r="H2390"/>
      <c r="I2390" s="1"/>
      <c r="J2390"/>
      <c r="K2390"/>
      <c r="L2390"/>
      <c r="M2390" s="2"/>
      <c r="N2390" s="3"/>
      <c r="O2390"/>
      <c r="P2390"/>
      <c r="Q2390"/>
      <c r="R2390"/>
      <c r="S2390"/>
      <c r="T2390"/>
      <c r="U2390" s="1"/>
      <c r="V2390"/>
      <c r="W2390" s="1"/>
      <c r="X2390"/>
      <c r="Y2390"/>
      <c r="Z2390" s="1"/>
      <c r="AA2390" s="1"/>
      <c r="AB2390" s="1"/>
      <c r="AC2390" s="1"/>
      <c r="AD2390"/>
    </row>
    <row r="2391" spans="1:30" x14ac:dyDescent="0.25">
      <c r="A2391" s="1"/>
      <c r="B2391" s="1"/>
      <c r="C2391" s="1"/>
      <c r="D2391"/>
      <c r="E2391" s="1"/>
      <c r="F2391" s="1"/>
      <c r="G2391"/>
      <c r="H2391"/>
      <c r="I2391" s="1"/>
      <c r="J2391"/>
      <c r="K2391"/>
      <c r="L2391"/>
      <c r="M2391" s="2"/>
      <c r="N2391" s="3"/>
      <c r="O2391"/>
      <c r="P2391"/>
      <c r="Q2391"/>
      <c r="R2391"/>
      <c r="S2391"/>
      <c r="T2391"/>
      <c r="U2391" s="1"/>
      <c r="V2391"/>
      <c r="W2391" s="1"/>
      <c r="X2391"/>
      <c r="Y2391"/>
      <c r="Z2391" s="1"/>
      <c r="AA2391" s="1"/>
      <c r="AB2391" s="1"/>
      <c r="AC2391" s="1"/>
      <c r="AD2391"/>
    </row>
    <row r="2392" spans="1:30" x14ac:dyDescent="0.25">
      <c r="A2392" s="1"/>
      <c r="B2392" s="1"/>
      <c r="C2392" s="1"/>
      <c r="D2392"/>
      <c r="E2392" s="1"/>
      <c r="F2392" s="1"/>
      <c r="G2392"/>
      <c r="H2392"/>
      <c r="I2392" s="1"/>
      <c r="J2392"/>
      <c r="K2392"/>
      <c r="L2392"/>
      <c r="M2392" s="2"/>
      <c r="N2392" s="3"/>
      <c r="O2392"/>
      <c r="P2392"/>
      <c r="Q2392"/>
      <c r="R2392"/>
      <c r="S2392"/>
      <c r="T2392"/>
      <c r="U2392" s="1"/>
      <c r="V2392"/>
      <c r="W2392" s="1"/>
      <c r="X2392"/>
      <c r="Y2392"/>
      <c r="Z2392" s="1"/>
      <c r="AA2392" s="1"/>
      <c r="AB2392" s="1"/>
      <c r="AC2392" s="1"/>
      <c r="AD2392"/>
    </row>
    <row r="2393" spans="1:30" x14ac:dyDescent="0.25">
      <c r="A2393" s="1"/>
      <c r="B2393" s="1"/>
      <c r="C2393" s="1"/>
      <c r="D2393"/>
      <c r="E2393" s="1"/>
      <c r="F2393" s="1"/>
      <c r="G2393"/>
      <c r="H2393"/>
      <c r="I2393" s="1"/>
      <c r="J2393"/>
      <c r="K2393"/>
      <c r="L2393"/>
      <c r="M2393" s="2"/>
      <c r="N2393" s="3"/>
      <c r="O2393"/>
      <c r="P2393"/>
      <c r="Q2393"/>
      <c r="R2393"/>
      <c r="S2393"/>
      <c r="T2393"/>
      <c r="U2393" s="1"/>
      <c r="V2393"/>
      <c r="W2393" s="1"/>
      <c r="X2393"/>
      <c r="Y2393"/>
      <c r="Z2393" s="1"/>
      <c r="AA2393" s="1"/>
      <c r="AB2393" s="1"/>
      <c r="AC2393" s="1"/>
      <c r="AD2393"/>
    </row>
    <row r="2394" spans="1:30" x14ac:dyDescent="0.25">
      <c r="A2394" s="1"/>
      <c r="B2394" s="1"/>
      <c r="C2394" s="1"/>
      <c r="D2394"/>
      <c r="E2394" s="1"/>
      <c r="F2394" s="1"/>
      <c r="G2394"/>
      <c r="H2394"/>
      <c r="I2394" s="1"/>
      <c r="J2394"/>
      <c r="K2394"/>
      <c r="L2394"/>
      <c r="M2394" s="2"/>
      <c r="N2394" s="3"/>
      <c r="O2394"/>
      <c r="P2394"/>
      <c r="Q2394"/>
      <c r="R2394"/>
      <c r="S2394"/>
      <c r="T2394"/>
      <c r="U2394" s="1"/>
      <c r="V2394"/>
      <c r="W2394" s="1"/>
      <c r="X2394"/>
      <c r="Y2394"/>
      <c r="Z2394" s="1"/>
      <c r="AA2394" s="1"/>
      <c r="AB2394" s="1"/>
      <c r="AC2394" s="1"/>
      <c r="AD2394"/>
    </row>
    <row r="2395" spans="1:30" x14ac:dyDescent="0.25">
      <c r="A2395" s="1"/>
      <c r="B2395" s="1"/>
      <c r="C2395" s="1"/>
      <c r="D2395"/>
      <c r="E2395" s="1"/>
      <c r="F2395" s="1"/>
      <c r="G2395"/>
      <c r="H2395"/>
      <c r="I2395" s="1"/>
      <c r="J2395"/>
      <c r="K2395"/>
      <c r="L2395"/>
      <c r="M2395" s="2"/>
      <c r="N2395" s="3"/>
      <c r="O2395"/>
      <c r="P2395"/>
      <c r="Q2395"/>
      <c r="R2395"/>
      <c r="S2395"/>
      <c r="T2395"/>
      <c r="U2395" s="1"/>
      <c r="V2395"/>
      <c r="W2395" s="1"/>
      <c r="X2395"/>
      <c r="Y2395"/>
      <c r="Z2395" s="1"/>
      <c r="AA2395" s="1"/>
      <c r="AB2395" s="1"/>
      <c r="AC2395" s="1"/>
      <c r="AD2395"/>
    </row>
    <row r="2396" spans="1:30" x14ac:dyDescent="0.25">
      <c r="A2396" s="1"/>
      <c r="B2396" s="1"/>
      <c r="C2396" s="1"/>
      <c r="D2396"/>
      <c r="E2396" s="1"/>
      <c r="F2396" s="1"/>
      <c r="G2396"/>
      <c r="H2396"/>
      <c r="I2396" s="1"/>
      <c r="J2396"/>
      <c r="K2396"/>
      <c r="L2396"/>
      <c r="M2396" s="2"/>
      <c r="N2396" s="3"/>
      <c r="O2396"/>
      <c r="P2396"/>
      <c r="Q2396"/>
      <c r="R2396"/>
      <c r="S2396"/>
      <c r="T2396"/>
      <c r="U2396" s="1"/>
      <c r="V2396"/>
      <c r="W2396" s="1"/>
      <c r="X2396"/>
      <c r="Y2396"/>
      <c r="Z2396" s="1"/>
      <c r="AA2396" s="1"/>
      <c r="AB2396" s="1"/>
      <c r="AC2396" s="1"/>
      <c r="AD2396"/>
    </row>
    <row r="2397" spans="1:30" x14ac:dyDescent="0.25">
      <c r="A2397" s="1"/>
      <c r="B2397" s="1"/>
      <c r="C2397" s="1"/>
      <c r="D2397"/>
      <c r="E2397" s="1"/>
      <c r="F2397" s="1"/>
      <c r="G2397"/>
      <c r="H2397"/>
      <c r="I2397" s="1"/>
      <c r="J2397"/>
      <c r="K2397"/>
      <c r="L2397"/>
      <c r="M2397" s="2"/>
      <c r="N2397" s="3"/>
      <c r="O2397"/>
      <c r="P2397"/>
      <c r="Q2397"/>
      <c r="R2397"/>
      <c r="S2397"/>
      <c r="T2397"/>
      <c r="U2397" s="1"/>
      <c r="V2397"/>
      <c r="W2397" s="1"/>
      <c r="X2397"/>
      <c r="Y2397"/>
      <c r="Z2397" s="1"/>
      <c r="AA2397" s="1"/>
      <c r="AB2397" s="1"/>
      <c r="AC2397" s="1"/>
      <c r="AD2397"/>
    </row>
    <row r="2398" spans="1:30" x14ac:dyDescent="0.25">
      <c r="A2398" s="1"/>
      <c r="B2398" s="1"/>
      <c r="C2398" s="1"/>
      <c r="D2398"/>
      <c r="E2398" s="1"/>
      <c r="F2398" s="1"/>
      <c r="G2398"/>
      <c r="H2398"/>
      <c r="I2398" s="1"/>
      <c r="J2398"/>
      <c r="K2398"/>
      <c r="L2398"/>
      <c r="M2398" s="2"/>
      <c r="N2398" s="3"/>
      <c r="O2398"/>
      <c r="P2398"/>
      <c r="Q2398"/>
      <c r="R2398"/>
      <c r="S2398"/>
      <c r="T2398"/>
      <c r="U2398" s="1"/>
      <c r="V2398"/>
      <c r="W2398" s="1"/>
      <c r="X2398"/>
      <c r="Y2398"/>
      <c r="Z2398" s="1"/>
      <c r="AA2398" s="1"/>
      <c r="AB2398" s="1"/>
      <c r="AC2398" s="1"/>
      <c r="AD2398"/>
    </row>
    <row r="2399" spans="1:30" x14ac:dyDescent="0.25">
      <c r="A2399" s="1"/>
      <c r="B2399" s="1"/>
      <c r="C2399" s="1"/>
      <c r="D2399"/>
      <c r="E2399" s="1"/>
      <c r="F2399" s="1"/>
      <c r="G2399"/>
      <c r="H2399"/>
      <c r="I2399" s="1"/>
      <c r="J2399"/>
      <c r="K2399"/>
      <c r="L2399"/>
      <c r="M2399" s="2"/>
      <c r="N2399" s="3"/>
      <c r="O2399"/>
      <c r="P2399"/>
      <c r="Q2399"/>
      <c r="R2399"/>
      <c r="S2399"/>
      <c r="T2399"/>
      <c r="U2399" s="1"/>
      <c r="V2399"/>
      <c r="W2399" s="1"/>
      <c r="X2399"/>
      <c r="Y2399"/>
      <c r="Z2399" s="1"/>
      <c r="AA2399" s="1"/>
      <c r="AB2399" s="1"/>
      <c r="AC2399" s="1"/>
      <c r="AD2399"/>
    </row>
    <row r="2400" spans="1:30" x14ac:dyDescent="0.25">
      <c r="A2400" s="1"/>
      <c r="B2400" s="1"/>
      <c r="C2400" s="1"/>
      <c r="D2400"/>
      <c r="E2400" s="1"/>
      <c r="F2400" s="1"/>
      <c r="G2400"/>
      <c r="H2400"/>
      <c r="I2400" s="1"/>
      <c r="J2400"/>
      <c r="K2400"/>
      <c r="L2400"/>
      <c r="M2400" s="2"/>
      <c r="N2400" s="3"/>
      <c r="O2400"/>
      <c r="P2400"/>
      <c r="Q2400"/>
      <c r="R2400"/>
      <c r="S2400"/>
      <c r="T2400"/>
      <c r="U2400" s="1"/>
      <c r="V2400"/>
      <c r="W2400" s="1"/>
      <c r="X2400"/>
      <c r="Y2400"/>
      <c r="Z2400" s="1"/>
      <c r="AA2400" s="1"/>
      <c r="AB2400" s="1"/>
      <c r="AC2400" s="1"/>
      <c r="AD2400"/>
    </row>
    <row r="2401" spans="1:30" x14ac:dyDescent="0.25">
      <c r="A2401" s="1"/>
      <c r="B2401" s="1"/>
      <c r="C2401" s="1"/>
      <c r="D2401"/>
      <c r="E2401" s="1"/>
      <c r="F2401" s="1"/>
      <c r="G2401"/>
      <c r="H2401"/>
      <c r="I2401" s="1"/>
      <c r="J2401"/>
      <c r="K2401"/>
      <c r="L2401"/>
      <c r="M2401" s="2"/>
      <c r="N2401" s="3"/>
      <c r="O2401"/>
      <c r="P2401"/>
      <c r="Q2401"/>
      <c r="R2401"/>
      <c r="S2401"/>
      <c r="T2401"/>
      <c r="U2401" s="1"/>
      <c r="V2401"/>
      <c r="W2401" s="1"/>
      <c r="X2401"/>
      <c r="Y2401"/>
      <c r="Z2401" s="1"/>
      <c r="AA2401" s="1"/>
      <c r="AB2401" s="1"/>
      <c r="AC2401" s="1"/>
      <c r="AD2401"/>
    </row>
    <row r="2402" spans="1:30" x14ac:dyDescent="0.25">
      <c r="A2402" s="1"/>
      <c r="B2402" s="1"/>
      <c r="C2402" s="1"/>
      <c r="D2402"/>
      <c r="E2402" s="1"/>
      <c r="F2402" s="1"/>
      <c r="G2402"/>
      <c r="H2402"/>
      <c r="I2402" s="1"/>
      <c r="J2402"/>
      <c r="K2402"/>
      <c r="L2402"/>
      <c r="M2402" s="2"/>
      <c r="N2402" s="3"/>
      <c r="O2402"/>
      <c r="P2402"/>
      <c r="Q2402"/>
      <c r="R2402"/>
      <c r="S2402"/>
      <c r="T2402"/>
      <c r="U2402" s="1"/>
      <c r="V2402"/>
      <c r="W2402" s="1"/>
      <c r="X2402"/>
      <c r="Y2402"/>
      <c r="Z2402" s="1"/>
      <c r="AA2402" s="1"/>
      <c r="AB2402" s="1"/>
      <c r="AC2402" s="1"/>
      <c r="AD2402"/>
    </row>
    <row r="2403" spans="1:30" x14ac:dyDescent="0.25">
      <c r="A2403" s="1"/>
      <c r="B2403" s="1"/>
      <c r="C2403" s="1"/>
      <c r="D2403"/>
      <c r="E2403" s="1"/>
      <c r="F2403" s="1"/>
      <c r="G2403"/>
      <c r="H2403"/>
      <c r="I2403" s="1"/>
      <c r="J2403"/>
      <c r="K2403"/>
      <c r="L2403"/>
      <c r="M2403" s="2"/>
      <c r="N2403" s="3"/>
      <c r="O2403"/>
      <c r="P2403"/>
      <c r="Q2403"/>
      <c r="R2403"/>
      <c r="S2403"/>
      <c r="T2403"/>
      <c r="U2403" s="1"/>
      <c r="V2403"/>
      <c r="W2403" s="1"/>
      <c r="X2403"/>
      <c r="Y2403"/>
      <c r="Z2403" s="1"/>
      <c r="AA2403" s="1"/>
      <c r="AB2403" s="1"/>
      <c r="AC2403" s="1"/>
      <c r="AD2403"/>
    </row>
    <row r="2404" spans="1:30" x14ac:dyDescent="0.25">
      <c r="A2404" s="1"/>
      <c r="B2404" s="1"/>
      <c r="C2404" s="1"/>
      <c r="D2404"/>
      <c r="E2404" s="1"/>
      <c r="F2404" s="1"/>
      <c r="G2404"/>
      <c r="H2404"/>
      <c r="I2404" s="1"/>
      <c r="J2404"/>
      <c r="K2404"/>
      <c r="L2404"/>
      <c r="M2404" s="2"/>
      <c r="N2404" s="3"/>
      <c r="O2404"/>
      <c r="P2404"/>
      <c r="Q2404"/>
      <c r="R2404"/>
      <c r="S2404"/>
      <c r="T2404"/>
      <c r="U2404" s="1"/>
      <c r="V2404"/>
      <c r="W2404" s="1"/>
      <c r="X2404"/>
      <c r="Y2404"/>
      <c r="Z2404" s="1"/>
      <c r="AA2404" s="1"/>
      <c r="AB2404" s="1"/>
      <c r="AC2404" s="1"/>
      <c r="AD2404"/>
    </row>
    <row r="2405" spans="1:30" x14ac:dyDescent="0.25">
      <c r="A2405" s="1"/>
      <c r="B2405" s="1"/>
      <c r="C2405" s="1"/>
      <c r="D2405"/>
      <c r="E2405" s="1"/>
      <c r="F2405" s="1"/>
      <c r="G2405"/>
      <c r="H2405"/>
      <c r="I2405" s="1"/>
      <c r="J2405"/>
      <c r="K2405"/>
      <c r="L2405"/>
      <c r="M2405" s="2"/>
      <c r="N2405" s="3"/>
      <c r="O2405"/>
      <c r="P2405"/>
      <c r="Q2405"/>
      <c r="R2405"/>
      <c r="S2405"/>
      <c r="T2405"/>
      <c r="U2405" s="1"/>
      <c r="V2405"/>
      <c r="W2405" s="1"/>
      <c r="X2405"/>
      <c r="Y2405"/>
      <c r="Z2405" s="1"/>
      <c r="AA2405" s="1"/>
      <c r="AB2405" s="1"/>
      <c r="AC2405" s="1"/>
      <c r="AD2405"/>
    </row>
    <row r="2406" spans="1:30" x14ac:dyDescent="0.25">
      <c r="A2406" s="1"/>
      <c r="B2406" s="1"/>
      <c r="C2406" s="1"/>
      <c r="D2406"/>
      <c r="E2406" s="1"/>
      <c r="F2406" s="1"/>
      <c r="G2406"/>
      <c r="H2406"/>
      <c r="I2406" s="1"/>
      <c r="J2406"/>
      <c r="K2406"/>
      <c r="L2406"/>
      <c r="M2406" s="2"/>
      <c r="N2406" s="3"/>
      <c r="O2406"/>
      <c r="P2406"/>
      <c r="Q2406"/>
      <c r="R2406"/>
      <c r="S2406"/>
      <c r="T2406"/>
      <c r="U2406" s="1"/>
      <c r="V2406"/>
      <c r="W2406" s="1"/>
      <c r="X2406"/>
      <c r="Y2406"/>
      <c r="Z2406" s="1"/>
      <c r="AA2406" s="1"/>
      <c r="AB2406" s="1"/>
      <c r="AC2406" s="1"/>
      <c r="AD2406"/>
    </row>
    <row r="2407" spans="1:30" x14ac:dyDescent="0.25">
      <c r="A2407" s="1"/>
      <c r="B2407" s="1"/>
      <c r="C2407" s="1"/>
      <c r="D2407"/>
      <c r="E2407" s="1"/>
      <c r="F2407" s="1"/>
      <c r="G2407"/>
      <c r="H2407"/>
      <c r="I2407" s="1"/>
      <c r="J2407"/>
      <c r="K2407"/>
      <c r="L2407"/>
      <c r="M2407" s="2"/>
      <c r="N2407" s="3"/>
      <c r="O2407"/>
      <c r="P2407"/>
      <c r="Q2407"/>
      <c r="R2407"/>
      <c r="S2407"/>
      <c r="T2407"/>
      <c r="U2407" s="1"/>
      <c r="V2407"/>
      <c r="W2407" s="1"/>
      <c r="X2407"/>
      <c r="Y2407"/>
      <c r="Z2407" s="1"/>
      <c r="AA2407" s="1"/>
      <c r="AB2407" s="1"/>
      <c r="AC2407" s="1"/>
      <c r="AD2407"/>
    </row>
    <row r="2408" spans="1:30" x14ac:dyDescent="0.25">
      <c r="A2408" s="1"/>
      <c r="B2408" s="1"/>
      <c r="C2408" s="1"/>
      <c r="D2408"/>
      <c r="E2408" s="1"/>
      <c r="F2408" s="1"/>
      <c r="G2408"/>
      <c r="H2408"/>
      <c r="I2408" s="1"/>
      <c r="J2408"/>
      <c r="K2408"/>
      <c r="L2408"/>
      <c r="M2408" s="2"/>
      <c r="N2408" s="3"/>
      <c r="O2408"/>
      <c r="P2408"/>
      <c r="Q2408"/>
      <c r="R2408"/>
      <c r="S2408"/>
      <c r="T2408"/>
      <c r="U2408" s="1"/>
      <c r="V2408"/>
      <c r="W2408" s="1"/>
      <c r="X2408"/>
      <c r="Y2408"/>
      <c r="Z2408" s="1"/>
      <c r="AA2408" s="1"/>
      <c r="AB2408" s="1"/>
      <c r="AC2408" s="1"/>
      <c r="AD2408"/>
    </row>
    <row r="2409" spans="1:30" x14ac:dyDescent="0.25">
      <c r="A2409" s="1"/>
      <c r="B2409" s="1"/>
      <c r="C2409" s="1"/>
      <c r="D2409"/>
      <c r="E2409" s="1"/>
      <c r="F2409" s="1"/>
      <c r="G2409"/>
      <c r="H2409"/>
      <c r="I2409" s="1"/>
      <c r="J2409"/>
      <c r="K2409"/>
      <c r="L2409"/>
      <c r="M2409" s="2"/>
      <c r="N2409" s="3"/>
      <c r="O2409"/>
      <c r="P2409"/>
      <c r="Q2409"/>
      <c r="R2409"/>
      <c r="S2409"/>
      <c r="T2409"/>
      <c r="U2409" s="1"/>
      <c r="V2409"/>
      <c r="W2409" s="1"/>
      <c r="X2409"/>
      <c r="Y2409"/>
      <c r="Z2409" s="1"/>
      <c r="AA2409" s="1"/>
      <c r="AB2409" s="1"/>
      <c r="AC2409" s="1"/>
      <c r="AD2409"/>
    </row>
    <row r="2410" spans="1:30" x14ac:dyDescent="0.25">
      <c r="A2410" s="1"/>
      <c r="B2410" s="1"/>
      <c r="C2410" s="1"/>
      <c r="D2410"/>
      <c r="E2410" s="1"/>
      <c r="F2410" s="1"/>
      <c r="G2410"/>
      <c r="H2410"/>
      <c r="I2410" s="1"/>
      <c r="J2410"/>
      <c r="K2410"/>
      <c r="L2410"/>
      <c r="M2410" s="2"/>
      <c r="N2410" s="3"/>
      <c r="O2410"/>
      <c r="P2410"/>
      <c r="Q2410"/>
      <c r="R2410"/>
      <c r="S2410"/>
      <c r="T2410"/>
      <c r="U2410" s="1"/>
      <c r="V2410"/>
      <c r="W2410" s="1"/>
      <c r="X2410"/>
      <c r="Y2410"/>
      <c r="Z2410" s="1"/>
      <c r="AA2410" s="1"/>
      <c r="AB2410" s="1"/>
      <c r="AC2410" s="1"/>
      <c r="AD2410"/>
    </row>
    <row r="2411" spans="1:30" x14ac:dyDescent="0.25">
      <c r="A2411" s="1"/>
      <c r="B2411" s="1"/>
      <c r="C2411" s="1"/>
      <c r="D2411"/>
      <c r="E2411" s="1"/>
      <c r="F2411" s="1"/>
      <c r="G2411"/>
      <c r="H2411"/>
      <c r="I2411" s="1"/>
      <c r="J2411"/>
      <c r="K2411"/>
      <c r="L2411"/>
      <c r="M2411" s="2"/>
      <c r="N2411" s="3"/>
      <c r="O2411"/>
      <c r="P2411"/>
      <c r="Q2411"/>
      <c r="R2411"/>
      <c r="S2411"/>
      <c r="T2411"/>
      <c r="U2411" s="1"/>
      <c r="V2411"/>
      <c r="W2411" s="1"/>
      <c r="X2411"/>
      <c r="Y2411"/>
      <c r="Z2411" s="1"/>
      <c r="AA2411" s="1"/>
      <c r="AB2411" s="1"/>
      <c r="AC2411" s="1"/>
      <c r="AD2411"/>
    </row>
    <row r="2412" spans="1:30" x14ac:dyDescent="0.25">
      <c r="A2412" s="1"/>
      <c r="B2412" s="1"/>
      <c r="C2412" s="1"/>
      <c r="D2412"/>
      <c r="E2412" s="1"/>
      <c r="F2412" s="1"/>
      <c r="G2412"/>
      <c r="H2412"/>
      <c r="I2412" s="1"/>
      <c r="J2412"/>
      <c r="K2412"/>
      <c r="L2412"/>
      <c r="M2412" s="2"/>
      <c r="N2412" s="3"/>
      <c r="O2412"/>
      <c r="P2412"/>
      <c r="Q2412"/>
      <c r="R2412"/>
      <c r="S2412"/>
      <c r="T2412"/>
      <c r="U2412" s="1"/>
      <c r="V2412"/>
      <c r="W2412" s="1"/>
      <c r="X2412"/>
      <c r="Y2412"/>
      <c r="Z2412" s="1"/>
      <c r="AA2412" s="1"/>
      <c r="AB2412" s="1"/>
      <c r="AC2412" s="1"/>
      <c r="AD2412"/>
    </row>
    <row r="2413" spans="1:30" x14ac:dyDescent="0.25">
      <c r="A2413" s="1"/>
      <c r="B2413" s="1"/>
      <c r="C2413" s="1"/>
      <c r="D2413"/>
      <c r="E2413" s="1"/>
      <c r="F2413" s="1"/>
      <c r="G2413"/>
      <c r="H2413"/>
      <c r="I2413" s="1"/>
      <c r="J2413"/>
      <c r="K2413"/>
      <c r="L2413"/>
      <c r="M2413" s="2"/>
      <c r="N2413" s="3"/>
      <c r="O2413"/>
      <c r="P2413"/>
      <c r="Q2413"/>
      <c r="R2413"/>
      <c r="S2413"/>
      <c r="T2413"/>
      <c r="U2413" s="1"/>
      <c r="V2413"/>
      <c r="W2413" s="1"/>
      <c r="X2413"/>
      <c r="Y2413"/>
      <c r="Z2413" s="1"/>
      <c r="AA2413" s="1"/>
      <c r="AB2413" s="1"/>
      <c r="AC2413" s="1"/>
      <c r="AD2413"/>
    </row>
    <row r="2414" spans="1:30" x14ac:dyDescent="0.25">
      <c r="A2414" s="1"/>
      <c r="B2414" s="1"/>
      <c r="C2414" s="1"/>
      <c r="D2414"/>
      <c r="E2414" s="1"/>
      <c r="F2414" s="1"/>
      <c r="G2414"/>
      <c r="H2414"/>
      <c r="I2414" s="1"/>
      <c r="J2414"/>
      <c r="K2414"/>
      <c r="L2414"/>
      <c r="M2414" s="2"/>
      <c r="N2414" s="3"/>
      <c r="O2414"/>
      <c r="P2414"/>
      <c r="Q2414"/>
      <c r="R2414"/>
      <c r="S2414"/>
      <c r="T2414"/>
      <c r="U2414" s="1"/>
      <c r="V2414"/>
      <c r="W2414" s="1"/>
      <c r="X2414"/>
      <c r="Y2414"/>
      <c r="Z2414" s="1"/>
      <c r="AA2414" s="1"/>
      <c r="AB2414" s="1"/>
      <c r="AC2414" s="1"/>
      <c r="AD2414"/>
    </row>
    <row r="2415" spans="1:30" x14ac:dyDescent="0.25">
      <c r="A2415" s="1"/>
      <c r="B2415" s="1"/>
      <c r="C2415" s="1"/>
      <c r="D2415"/>
      <c r="E2415" s="1"/>
      <c r="F2415" s="1"/>
      <c r="G2415"/>
      <c r="H2415"/>
      <c r="I2415" s="1"/>
      <c r="J2415"/>
      <c r="K2415"/>
      <c r="L2415"/>
      <c r="M2415" s="2"/>
      <c r="N2415" s="3"/>
      <c r="O2415"/>
      <c r="P2415"/>
      <c r="Q2415"/>
      <c r="R2415"/>
      <c r="S2415"/>
      <c r="T2415"/>
      <c r="U2415" s="1"/>
      <c r="V2415"/>
      <c r="W2415" s="1"/>
      <c r="X2415"/>
      <c r="Y2415"/>
      <c r="Z2415" s="1"/>
      <c r="AA2415" s="1"/>
      <c r="AB2415" s="1"/>
      <c r="AC2415" s="1"/>
      <c r="AD2415"/>
    </row>
    <row r="2416" spans="1:30" x14ac:dyDescent="0.25">
      <c r="A2416" s="1"/>
      <c r="B2416" s="1"/>
      <c r="C2416" s="1"/>
      <c r="D2416"/>
      <c r="E2416" s="1"/>
      <c r="F2416" s="1"/>
      <c r="G2416"/>
      <c r="H2416"/>
      <c r="I2416" s="1"/>
      <c r="J2416"/>
      <c r="K2416"/>
      <c r="L2416"/>
      <c r="M2416" s="2"/>
      <c r="N2416" s="3"/>
      <c r="O2416"/>
      <c r="P2416"/>
      <c r="Q2416"/>
      <c r="R2416"/>
      <c r="S2416"/>
      <c r="T2416"/>
      <c r="U2416" s="1"/>
      <c r="V2416"/>
      <c r="W2416" s="1"/>
      <c r="X2416"/>
      <c r="Y2416"/>
      <c r="Z2416" s="1"/>
      <c r="AA2416" s="1"/>
      <c r="AB2416" s="1"/>
      <c r="AC2416" s="1"/>
      <c r="AD2416"/>
    </row>
    <row r="2417" spans="1:30" x14ac:dyDescent="0.25">
      <c r="A2417" s="1"/>
      <c r="B2417" s="1"/>
      <c r="C2417" s="1"/>
      <c r="D2417"/>
      <c r="E2417" s="1"/>
      <c r="F2417" s="1"/>
      <c r="G2417"/>
      <c r="H2417"/>
      <c r="I2417" s="1"/>
      <c r="J2417"/>
      <c r="K2417"/>
      <c r="L2417"/>
      <c r="M2417" s="2"/>
      <c r="N2417" s="3"/>
      <c r="O2417"/>
      <c r="P2417"/>
      <c r="Q2417"/>
      <c r="R2417"/>
      <c r="S2417"/>
      <c r="T2417"/>
      <c r="U2417" s="1"/>
      <c r="V2417"/>
      <c r="W2417" s="1"/>
      <c r="X2417"/>
      <c r="Y2417"/>
      <c r="Z2417" s="1"/>
      <c r="AA2417" s="1"/>
      <c r="AB2417" s="1"/>
      <c r="AC2417" s="1"/>
      <c r="AD2417"/>
    </row>
    <row r="2418" spans="1:30" x14ac:dyDescent="0.25">
      <c r="A2418" s="1"/>
      <c r="B2418" s="1"/>
      <c r="C2418" s="1"/>
      <c r="D2418"/>
      <c r="E2418" s="1"/>
      <c r="F2418" s="1"/>
      <c r="G2418"/>
      <c r="H2418"/>
      <c r="I2418" s="1"/>
      <c r="J2418"/>
      <c r="K2418"/>
      <c r="L2418"/>
      <c r="M2418" s="2"/>
      <c r="N2418" s="3"/>
      <c r="O2418"/>
      <c r="P2418"/>
      <c r="Q2418"/>
      <c r="R2418"/>
      <c r="S2418"/>
      <c r="T2418"/>
      <c r="U2418" s="1"/>
      <c r="V2418"/>
      <c r="W2418" s="1"/>
      <c r="X2418"/>
      <c r="Y2418"/>
      <c r="Z2418" s="1"/>
      <c r="AA2418" s="1"/>
      <c r="AB2418" s="1"/>
      <c r="AC2418" s="1"/>
      <c r="AD2418"/>
    </row>
    <row r="2419" spans="1:30" x14ac:dyDescent="0.25">
      <c r="A2419" s="1"/>
      <c r="B2419" s="1"/>
      <c r="C2419" s="1"/>
      <c r="D2419"/>
      <c r="E2419" s="1"/>
      <c r="F2419" s="1"/>
      <c r="G2419"/>
      <c r="H2419"/>
      <c r="I2419" s="1"/>
      <c r="J2419"/>
      <c r="K2419"/>
      <c r="L2419"/>
      <c r="M2419" s="2"/>
      <c r="N2419" s="3"/>
      <c r="O2419"/>
      <c r="P2419"/>
      <c r="Q2419"/>
      <c r="R2419"/>
      <c r="S2419"/>
      <c r="T2419"/>
      <c r="U2419" s="1"/>
      <c r="V2419"/>
      <c r="W2419" s="1"/>
      <c r="X2419"/>
      <c r="Y2419"/>
      <c r="Z2419" s="1"/>
      <c r="AA2419" s="1"/>
      <c r="AB2419" s="1"/>
      <c r="AC2419" s="1"/>
      <c r="AD2419"/>
    </row>
    <row r="2420" spans="1:30" x14ac:dyDescent="0.25">
      <c r="A2420" s="1"/>
      <c r="B2420" s="1"/>
      <c r="C2420" s="1"/>
      <c r="D2420"/>
      <c r="E2420" s="1"/>
      <c r="F2420" s="1"/>
      <c r="G2420"/>
      <c r="H2420"/>
      <c r="I2420" s="1"/>
      <c r="J2420"/>
      <c r="K2420"/>
      <c r="L2420"/>
      <c r="M2420" s="2"/>
      <c r="N2420" s="3"/>
      <c r="O2420"/>
      <c r="P2420"/>
      <c r="Q2420"/>
      <c r="R2420"/>
      <c r="S2420"/>
      <c r="T2420"/>
      <c r="U2420" s="1"/>
      <c r="V2420"/>
      <c r="W2420" s="1"/>
      <c r="X2420"/>
      <c r="Y2420"/>
      <c r="Z2420" s="1"/>
      <c r="AA2420" s="1"/>
      <c r="AB2420" s="1"/>
      <c r="AC2420" s="1"/>
      <c r="AD2420"/>
    </row>
    <row r="2421" spans="1:30" x14ac:dyDescent="0.25">
      <c r="A2421" s="1"/>
      <c r="B2421" s="1"/>
      <c r="C2421" s="1"/>
      <c r="D2421"/>
      <c r="E2421" s="1"/>
      <c r="F2421" s="1"/>
      <c r="G2421"/>
      <c r="H2421"/>
      <c r="I2421" s="1"/>
      <c r="J2421"/>
      <c r="K2421"/>
      <c r="L2421"/>
      <c r="M2421" s="2"/>
      <c r="N2421" s="3"/>
      <c r="O2421"/>
      <c r="P2421"/>
      <c r="Q2421"/>
      <c r="R2421"/>
      <c r="S2421"/>
      <c r="T2421"/>
      <c r="U2421" s="1"/>
      <c r="V2421"/>
      <c r="W2421" s="1"/>
      <c r="X2421"/>
      <c r="Y2421"/>
      <c r="Z2421" s="1"/>
      <c r="AA2421" s="1"/>
      <c r="AB2421" s="1"/>
      <c r="AC2421" s="1"/>
      <c r="AD2421"/>
    </row>
    <row r="2422" spans="1:30" x14ac:dyDescent="0.25">
      <c r="A2422" s="1"/>
      <c r="B2422" s="1"/>
      <c r="C2422" s="1"/>
      <c r="D2422"/>
      <c r="E2422" s="1"/>
      <c r="F2422" s="1"/>
      <c r="G2422"/>
      <c r="H2422"/>
      <c r="I2422" s="1"/>
      <c r="J2422"/>
      <c r="K2422"/>
      <c r="L2422"/>
      <c r="M2422" s="2"/>
      <c r="N2422" s="3"/>
      <c r="O2422"/>
      <c r="P2422"/>
      <c r="Q2422"/>
      <c r="R2422"/>
      <c r="S2422"/>
      <c r="T2422"/>
      <c r="U2422" s="1"/>
      <c r="V2422"/>
      <c r="W2422" s="1"/>
      <c r="X2422"/>
      <c r="Y2422"/>
      <c r="Z2422" s="1"/>
      <c r="AA2422" s="1"/>
      <c r="AB2422" s="1"/>
      <c r="AC2422" s="1"/>
      <c r="AD2422"/>
    </row>
    <row r="2423" spans="1:30" x14ac:dyDescent="0.25">
      <c r="A2423" s="1"/>
      <c r="B2423" s="1"/>
      <c r="C2423" s="1"/>
      <c r="D2423"/>
      <c r="E2423" s="1"/>
      <c r="F2423" s="1"/>
      <c r="G2423"/>
      <c r="H2423"/>
      <c r="I2423" s="1"/>
      <c r="J2423"/>
      <c r="K2423"/>
      <c r="L2423"/>
      <c r="M2423" s="2"/>
      <c r="N2423" s="3"/>
      <c r="O2423"/>
      <c r="P2423"/>
      <c r="Q2423"/>
      <c r="R2423"/>
      <c r="S2423"/>
      <c r="T2423"/>
      <c r="U2423" s="1"/>
      <c r="V2423"/>
      <c r="W2423" s="1"/>
      <c r="X2423"/>
      <c r="Y2423"/>
      <c r="Z2423" s="1"/>
      <c r="AA2423" s="1"/>
      <c r="AB2423" s="1"/>
      <c r="AC2423" s="1"/>
      <c r="AD2423"/>
    </row>
    <row r="2424" spans="1:30" x14ac:dyDescent="0.25">
      <c r="A2424" s="1"/>
      <c r="B2424" s="1"/>
      <c r="C2424" s="1"/>
      <c r="D2424"/>
      <c r="E2424" s="1"/>
      <c r="F2424" s="1"/>
      <c r="G2424"/>
      <c r="H2424"/>
      <c r="I2424" s="1"/>
      <c r="J2424"/>
      <c r="K2424"/>
      <c r="L2424"/>
      <c r="M2424" s="2"/>
      <c r="N2424" s="3"/>
      <c r="O2424"/>
      <c r="P2424"/>
      <c r="Q2424"/>
      <c r="R2424"/>
      <c r="S2424"/>
      <c r="T2424"/>
      <c r="U2424" s="1"/>
      <c r="V2424"/>
      <c r="W2424" s="1"/>
      <c r="X2424"/>
      <c r="Y2424"/>
      <c r="Z2424" s="1"/>
      <c r="AA2424" s="1"/>
      <c r="AB2424" s="1"/>
      <c r="AC2424" s="1"/>
      <c r="AD2424"/>
    </row>
    <row r="2425" spans="1:30" x14ac:dyDescent="0.25">
      <c r="A2425" s="1"/>
      <c r="B2425" s="1"/>
      <c r="C2425" s="1"/>
      <c r="D2425"/>
      <c r="E2425" s="1"/>
      <c r="F2425" s="1"/>
      <c r="G2425"/>
      <c r="H2425"/>
      <c r="I2425" s="1"/>
      <c r="J2425"/>
      <c r="K2425"/>
      <c r="L2425"/>
      <c r="M2425" s="2"/>
      <c r="N2425" s="3"/>
      <c r="O2425"/>
      <c r="P2425"/>
      <c r="Q2425"/>
      <c r="R2425"/>
      <c r="S2425"/>
      <c r="T2425"/>
      <c r="U2425" s="1"/>
      <c r="V2425"/>
      <c r="W2425" s="1"/>
      <c r="X2425"/>
      <c r="Y2425"/>
      <c r="Z2425" s="1"/>
      <c r="AA2425" s="1"/>
      <c r="AB2425" s="1"/>
      <c r="AC2425" s="1"/>
      <c r="AD2425"/>
    </row>
    <row r="2426" spans="1:30" x14ac:dyDescent="0.25">
      <c r="A2426" s="1"/>
      <c r="B2426" s="1"/>
      <c r="C2426" s="1"/>
      <c r="D2426"/>
      <c r="E2426" s="1"/>
      <c r="F2426" s="1"/>
      <c r="G2426"/>
      <c r="H2426"/>
      <c r="I2426" s="1"/>
      <c r="J2426"/>
      <c r="K2426"/>
      <c r="L2426"/>
      <c r="M2426" s="2"/>
      <c r="N2426" s="3"/>
      <c r="O2426"/>
      <c r="P2426"/>
      <c r="Q2426"/>
      <c r="R2426"/>
      <c r="S2426"/>
      <c r="T2426"/>
      <c r="U2426" s="1"/>
      <c r="V2426"/>
      <c r="W2426" s="1"/>
      <c r="X2426"/>
      <c r="Y2426"/>
      <c r="Z2426" s="1"/>
      <c r="AA2426" s="1"/>
      <c r="AB2426" s="1"/>
      <c r="AC2426" s="1"/>
      <c r="AD2426"/>
    </row>
    <row r="2427" spans="1:30" x14ac:dyDescent="0.25">
      <c r="A2427" s="1"/>
      <c r="B2427" s="1"/>
      <c r="C2427" s="1"/>
      <c r="D2427"/>
      <c r="E2427" s="1"/>
      <c r="F2427" s="1"/>
      <c r="G2427"/>
      <c r="H2427"/>
      <c r="I2427" s="1"/>
      <c r="J2427"/>
      <c r="K2427"/>
      <c r="L2427"/>
      <c r="M2427" s="2"/>
      <c r="N2427" s="3"/>
      <c r="O2427"/>
      <c r="P2427"/>
      <c r="Q2427"/>
      <c r="R2427"/>
      <c r="S2427"/>
      <c r="T2427"/>
      <c r="U2427" s="1"/>
      <c r="V2427"/>
      <c r="W2427" s="1"/>
      <c r="X2427"/>
      <c r="Y2427"/>
      <c r="Z2427" s="1"/>
      <c r="AA2427" s="1"/>
      <c r="AB2427" s="1"/>
      <c r="AC2427" s="1"/>
      <c r="AD2427"/>
    </row>
    <row r="2428" spans="1:30" x14ac:dyDescent="0.25">
      <c r="A2428" s="1"/>
      <c r="B2428" s="1"/>
      <c r="C2428" s="1"/>
      <c r="D2428"/>
      <c r="E2428" s="1"/>
      <c r="F2428" s="1"/>
      <c r="G2428"/>
      <c r="H2428"/>
      <c r="I2428" s="1"/>
      <c r="J2428"/>
      <c r="K2428"/>
      <c r="L2428"/>
      <c r="M2428" s="2"/>
      <c r="N2428" s="3"/>
      <c r="O2428"/>
      <c r="P2428"/>
      <c r="Q2428"/>
      <c r="R2428"/>
      <c r="S2428"/>
      <c r="T2428"/>
      <c r="U2428" s="1"/>
      <c r="V2428"/>
      <c r="W2428" s="1"/>
      <c r="X2428"/>
      <c r="Y2428"/>
      <c r="Z2428" s="1"/>
      <c r="AA2428" s="1"/>
      <c r="AB2428" s="1"/>
      <c r="AC2428" s="1"/>
      <c r="AD2428"/>
    </row>
    <row r="2429" spans="1:30" x14ac:dyDescent="0.25">
      <c r="A2429" s="1"/>
      <c r="B2429" s="1"/>
      <c r="C2429" s="1"/>
      <c r="D2429"/>
      <c r="E2429" s="1"/>
      <c r="F2429" s="1"/>
      <c r="G2429"/>
      <c r="H2429"/>
      <c r="I2429" s="1"/>
      <c r="J2429"/>
      <c r="K2429"/>
      <c r="L2429"/>
      <c r="M2429" s="2"/>
      <c r="N2429" s="3"/>
      <c r="O2429"/>
      <c r="P2429"/>
      <c r="Q2429"/>
      <c r="R2429"/>
      <c r="S2429"/>
      <c r="T2429"/>
      <c r="U2429" s="1"/>
      <c r="V2429"/>
      <c r="W2429" s="1"/>
      <c r="X2429"/>
      <c r="Y2429"/>
      <c r="Z2429" s="1"/>
      <c r="AA2429" s="1"/>
      <c r="AB2429" s="1"/>
      <c r="AC2429" s="1"/>
      <c r="AD2429"/>
    </row>
    <row r="2430" spans="1:30" x14ac:dyDescent="0.25">
      <c r="A2430" s="1"/>
      <c r="B2430" s="1"/>
      <c r="C2430" s="1"/>
      <c r="D2430"/>
      <c r="E2430" s="1"/>
      <c r="F2430" s="1"/>
      <c r="G2430"/>
      <c r="H2430"/>
      <c r="I2430" s="1"/>
      <c r="J2430"/>
      <c r="K2430"/>
      <c r="L2430"/>
      <c r="M2430" s="2"/>
      <c r="N2430" s="3"/>
      <c r="O2430"/>
      <c r="P2430"/>
      <c r="Q2430"/>
      <c r="R2430"/>
      <c r="S2430"/>
      <c r="T2430"/>
      <c r="U2430" s="1"/>
      <c r="V2430"/>
      <c r="W2430" s="1"/>
      <c r="X2430"/>
      <c r="Y2430"/>
      <c r="Z2430" s="1"/>
      <c r="AA2430" s="1"/>
      <c r="AB2430" s="1"/>
      <c r="AC2430" s="1"/>
      <c r="AD2430"/>
    </row>
    <row r="2431" spans="1:30" x14ac:dyDescent="0.25">
      <c r="A2431" s="1"/>
      <c r="B2431" s="1"/>
      <c r="C2431" s="1"/>
      <c r="D2431"/>
      <c r="E2431" s="1"/>
      <c r="F2431" s="1"/>
      <c r="G2431"/>
      <c r="H2431"/>
      <c r="I2431" s="1"/>
      <c r="J2431"/>
      <c r="K2431"/>
      <c r="L2431"/>
      <c r="M2431" s="2"/>
      <c r="N2431" s="3"/>
      <c r="O2431"/>
      <c r="P2431"/>
      <c r="Q2431"/>
      <c r="R2431"/>
      <c r="S2431"/>
      <c r="T2431"/>
      <c r="U2431" s="1"/>
      <c r="V2431"/>
      <c r="W2431" s="1"/>
      <c r="X2431"/>
      <c r="Y2431"/>
      <c r="Z2431" s="1"/>
      <c r="AA2431" s="1"/>
      <c r="AB2431" s="1"/>
      <c r="AC2431" s="1"/>
      <c r="AD2431"/>
    </row>
    <row r="2432" spans="1:30" x14ac:dyDescent="0.25">
      <c r="A2432" s="1"/>
      <c r="B2432" s="1"/>
      <c r="C2432" s="1"/>
      <c r="D2432"/>
      <c r="E2432" s="1"/>
      <c r="F2432" s="1"/>
      <c r="G2432"/>
      <c r="H2432"/>
      <c r="I2432" s="1"/>
      <c r="J2432"/>
      <c r="K2432"/>
      <c r="L2432"/>
      <c r="M2432" s="2"/>
      <c r="N2432" s="3"/>
      <c r="O2432"/>
      <c r="P2432"/>
      <c r="Q2432"/>
      <c r="R2432"/>
      <c r="S2432"/>
      <c r="T2432"/>
      <c r="U2432" s="1"/>
      <c r="V2432"/>
      <c r="W2432" s="1"/>
      <c r="X2432"/>
      <c r="Y2432"/>
      <c r="Z2432" s="1"/>
      <c r="AA2432" s="1"/>
      <c r="AB2432" s="1"/>
      <c r="AC2432" s="1"/>
      <c r="AD2432"/>
    </row>
    <row r="2433" spans="1:30" x14ac:dyDescent="0.25">
      <c r="A2433" s="1"/>
      <c r="B2433" s="1"/>
      <c r="C2433" s="1"/>
      <c r="D2433"/>
      <c r="E2433" s="1"/>
      <c r="F2433" s="1"/>
      <c r="G2433"/>
      <c r="H2433"/>
      <c r="I2433" s="1"/>
      <c r="J2433"/>
      <c r="K2433"/>
      <c r="L2433"/>
      <c r="M2433" s="2"/>
      <c r="N2433" s="3"/>
      <c r="O2433"/>
      <c r="P2433"/>
      <c r="Q2433"/>
      <c r="R2433"/>
      <c r="S2433"/>
      <c r="T2433"/>
      <c r="U2433" s="1"/>
      <c r="V2433"/>
      <c r="W2433" s="1"/>
      <c r="X2433"/>
      <c r="Y2433"/>
      <c r="Z2433" s="1"/>
      <c r="AA2433" s="1"/>
      <c r="AB2433" s="1"/>
      <c r="AC2433" s="1"/>
      <c r="AD2433"/>
    </row>
    <row r="2434" spans="1:30" x14ac:dyDescent="0.25">
      <c r="A2434" s="1"/>
      <c r="B2434" s="1"/>
      <c r="C2434" s="1"/>
      <c r="D2434"/>
      <c r="E2434" s="1"/>
      <c r="F2434" s="1"/>
      <c r="G2434"/>
      <c r="H2434"/>
      <c r="I2434" s="1"/>
      <c r="J2434"/>
      <c r="K2434"/>
      <c r="L2434"/>
      <c r="M2434" s="2"/>
      <c r="N2434" s="3"/>
      <c r="O2434"/>
      <c r="P2434"/>
      <c r="Q2434"/>
      <c r="R2434"/>
      <c r="S2434"/>
      <c r="T2434"/>
      <c r="U2434" s="1"/>
      <c r="V2434"/>
      <c r="W2434" s="1"/>
      <c r="X2434"/>
      <c r="Y2434"/>
      <c r="Z2434" s="1"/>
      <c r="AA2434" s="1"/>
      <c r="AB2434" s="1"/>
      <c r="AC2434" s="1"/>
      <c r="AD2434"/>
    </row>
    <row r="2435" spans="1:30" x14ac:dyDescent="0.25">
      <c r="A2435" s="1"/>
      <c r="B2435" s="1"/>
      <c r="C2435" s="1"/>
      <c r="D2435"/>
      <c r="E2435" s="1"/>
      <c r="F2435" s="1"/>
      <c r="G2435"/>
      <c r="H2435"/>
      <c r="I2435" s="1"/>
      <c r="J2435"/>
      <c r="K2435"/>
      <c r="L2435"/>
      <c r="M2435" s="2"/>
      <c r="N2435" s="3"/>
      <c r="O2435"/>
      <c r="P2435"/>
      <c r="Q2435"/>
      <c r="R2435"/>
      <c r="S2435"/>
      <c r="T2435"/>
      <c r="U2435" s="1"/>
      <c r="V2435"/>
      <c r="W2435" s="1"/>
      <c r="X2435"/>
      <c r="Y2435"/>
      <c r="Z2435" s="1"/>
      <c r="AA2435" s="1"/>
      <c r="AB2435" s="1"/>
      <c r="AC2435" s="1"/>
      <c r="AD2435"/>
    </row>
    <row r="2436" spans="1:30" x14ac:dyDescent="0.25">
      <c r="A2436" s="1"/>
      <c r="B2436" s="1"/>
      <c r="C2436" s="1"/>
      <c r="D2436"/>
      <c r="E2436" s="1"/>
      <c r="F2436" s="1"/>
      <c r="G2436"/>
      <c r="H2436"/>
      <c r="I2436" s="1"/>
      <c r="J2436"/>
      <c r="K2436"/>
      <c r="L2436"/>
      <c r="M2436" s="2"/>
      <c r="N2436" s="3"/>
      <c r="O2436"/>
      <c r="P2436"/>
      <c r="Q2436"/>
      <c r="R2436"/>
      <c r="S2436"/>
      <c r="T2436"/>
      <c r="U2436" s="1"/>
      <c r="V2436"/>
      <c r="W2436" s="1"/>
      <c r="X2436"/>
      <c r="Y2436"/>
      <c r="Z2436" s="1"/>
      <c r="AA2436" s="1"/>
      <c r="AB2436" s="1"/>
      <c r="AC2436" s="1"/>
      <c r="AD2436"/>
    </row>
    <row r="2437" spans="1:30" x14ac:dyDescent="0.25">
      <c r="A2437" s="1"/>
      <c r="B2437" s="1"/>
      <c r="C2437" s="1"/>
      <c r="D2437"/>
      <c r="E2437" s="1"/>
      <c r="F2437" s="1"/>
      <c r="G2437"/>
      <c r="H2437"/>
      <c r="I2437" s="1"/>
      <c r="J2437"/>
      <c r="K2437"/>
      <c r="L2437"/>
      <c r="M2437" s="2"/>
      <c r="N2437" s="3"/>
      <c r="O2437"/>
      <c r="P2437"/>
      <c r="Q2437"/>
      <c r="R2437"/>
      <c r="S2437"/>
      <c r="T2437"/>
      <c r="U2437" s="1"/>
      <c r="V2437"/>
      <c r="W2437" s="1"/>
      <c r="X2437"/>
      <c r="Y2437"/>
      <c r="Z2437" s="1"/>
      <c r="AA2437" s="1"/>
      <c r="AB2437" s="1"/>
      <c r="AC2437" s="1"/>
      <c r="AD2437"/>
    </row>
    <row r="2438" spans="1:30" x14ac:dyDescent="0.25">
      <c r="A2438" s="1"/>
      <c r="B2438" s="1"/>
      <c r="C2438" s="1"/>
      <c r="D2438"/>
      <c r="E2438" s="1"/>
      <c r="F2438" s="1"/>
      <c r="G2438"/>
      <c r="H2438"/>
      <c r="I2438" s="1"/>
      <c r="J2438"/>
      <c r="K2438"/>
      <c r="L2438"/>
      <c r="M2438" s="2"/>
      <c r="N2438" s="3"/>
      <c r="O2438"/>
      <c r="P2438"/>
      <c r="Q2438"/>
      <c r="R2438"/>
      <c r="S2438"/>
      <c r="T2438"/>
      <c r="U2438" s="1"/>
      <c r="V2438"/>
      <c r="W2438" s="1"/>
      <c r="X2438"/>
      <c r="Y2438"/>
      <c r="Z2438" s="1"/>
      <c r="AA2438" s="1"/>
      <c r="AB2438" s="1"/>
      <c r="AC2438" s="1"/>
      <c r="AD2438"/>
    </row>
    <row r="2439" spans="1:30" x14ac:dyDescent="0.25">
      <c r="A2439" s="1"/>
      <c r="B2439" s="1"/>
      <c r="C2439" s="1"/>
      <c r="D2439"/>
      <c r="E2439" s="1"/>
      <c r="F2439" s="1"/>
      <c r="G2439"/>
      <c r="H2439"/>
      <c r="I2439" s="1"/>
      <c r="J2439"/>
      <c r="K2439"/>
      <c r="L2439"/>
      <c r="M2439" s="2"/>
      <c r="N2439" s="3"/>
      <c r="O2439"/>
      <c r="P2439"/>
      <c r="Q2439"/>
      <c r="R2439"/>
      <c r="S2439"/>
      <c r="T2439"/>
      <c r="U2439" s="1"/>
      <c r="V2439"/>
      <c r="W2439" s="1"/>
      <c r="X2439"/>
      <c r="Y2439"/>
      <c r="Z2439" s="1"/>
      <c r="AA2439" s="1"/>
      <c r="AB2439" s="1"/>
      <c r="AC2439" s="1"/>
      <c r="AD2439"/>
    </row>
    <row r="2440" spans="1:30" x14ac:dyDescent="0.25">
      <c r="A2440" s="1"/>
      <c r="B2440" s="1"/>
      <c r="C2440" s="1"/>
      <c r="D2440"/>
      <c r="E2440" s="1"/>
      <c r="F2440" s="1"/>
      <c r="G2440"/>
      <c r="H2440"/>
      <c r="I2440" s="1"/>
      <c r="J2440"/>
      <c r="K2440"/>
      <c r="L2440"/>
      <c r="M2440" s="2"/>
      <c r="N2440" s="3"/>
      <c r="O2440"/>
      <c r="P2440"/>
      <c r="Q2440"/>
      <c r="R2440"/>
      <c r="S2440"/>
      <c r="T2440"/>
      <c r="U2440" s="1"/>
      <c r="V2440"/>
      <c r="W2440" s="1"/>
      <c r="X2440"/>
      <c r="Y2440"/>
      <c r="Z2440" s="1"/>
      <c r="AA2440" s="1"/>
      <c r="AB2440" s="1"/>
      <c r="AC2440" s="1"/>
      <c r="AD2440"/>
    </row>
    <row r="2441" spans="1:30" x14ac:dyDescent="0.25">
      <c r="A2441" s="1"/>
      <c r="B2441" s="1"/>
      <c r="C2441" s="1"/>
      <c r="D2441"/>
      <c r="E2441" s="1"/>
      <c r="F2441" s="1"/>
      <c r="G2441"/>
      <c r="H2441"/>
      <c r="I2441" s="1"/>
      <c r="J2441"/>
      <c r="K2441"/>
      <c r="L2441"/>
      <c r="M2441" s="2"/>
      <c r="N2441" s="3"/>
      <c r="O2441"/>
      <c r="P2441"/>
      <c r="Q2441"/>
      <c r="R2441"/>
      <c r="S2441"/>
      <c r="T2441"/>
      <c r="U2441" s="1"/>
      <c r="V2441"/>
      <c r="W2441" s="1"/>
      <c r="X2441"/>
      <c r="Y2441"/>
      <c r="Z2441" s="1"/>
      <c r="AA2441" s="1"/>
      <c r="AB2441" s="1"/>
      <c r="AC2441" s="1"/>
      <c r="AD2441"/>
    </row>
    <row r="2442" spans="1:30" x14ac:dyDescent="0.25">
      <c r="A2442" s="1"/>
      <c r="B2442" s="1"/>
      <c r="C2442" s="1"/>
      <c r="D2442"/>
      <c r="E2442" s="1"/>
      <c r="F2442" s="1"/>
      <c r="G2442"/>
      <c r="H2442"/>
      <c r="I2442" s="1"/>
      <c r="J2442"/>
      <c r="K2442"/>
      <c r="L2442"/>
      <c r="M2442" s="2"/>
      <c r="N2442" s="3"/>
      <c r="O2442"/>
      <c r="P2442"/>
      <c r="Q2442"/>
      <c r="R2442"/>
      <c r="S2442"/>
      <c r="T2442"/>
      <c r="U2442" s="1"/>
      <c r="V2442"/>
      <c r="W2442" s="1"/>
      <c r="X2442"/>
      <c r="Y2442"/>
      <c r="Z2442" s="1"/>
      <c r="AA2442" s="1"/>
      <c r="AB2442" s="1"/>
      <c r="AC2442" s="1"/>
      <c r="AD2442"/>
    </row>
    <row r="2443" spans="1:30" x14ac:dyDescent="0.25">
      <c r="A2443" s="1"/>
      <c r="B2443" s="1"/>
      <c r="C2443" s="1"/>
      <c r="D2443"/>
      <c r="E2443" s="1"/>
      <c r="F2443" s="1"/>
      <c r="G2443"/>
      <c r="H2443"/>
      <c r="I2443" s="1"/>
      <c r="J2443"/>
      <c r="K2443"/>
      <c r="L2443"/>
      <c r="M2443" s="2"/>
      <c r="N2443" s="3"/>
      <c r="O2443"/>
      <c r="P2443"/>
      <c r="Q2443"/>
      <c r="R2443"/>
      <c r="S2443"/>
      <c r="T2443"/>
      <c r="U2443" s="1"/>
      <c r="V2443"/>
      <c r="W2443" s="1"/>
      <c r="X2443"/>
      <c r="Y2443"/>
      <c r="Z2443" s="1"/>
      <c r="AA2443" s="1"/>
      <c r="AB2443" s="1"/>
      <c r="AC2443" s="1"/>
      <c r="AD2443"/>
    </row>
    <row r="2444" spans="1:30" x14ac:dyDescent="0.25">
      <c r="A2444" s="1"/>
      <c r="B2444" s="1"/>
      <c r="C2444" s="1"/>
      <c r="D2444"/>
      <c r="E2444" s="1"/>
      <c r="F2444" s="1"/>
      <c r="G2444"/>
      <c r="H2444"/>
      <c r="I2444" s="1"/>
      <c r="J2444"/>
      <c r="K2444"/>
      <c r="L2444"/>
      <c r="M2444" s="2"/>
      <c r="N2444" s="3"/>
      <c r="O2444"/>
      <c r="P2444"/>
      <c r="Q2444"/>
      <c r="R2444"/>
      <c r="S2444"/>
      <c r="T2444"/>
      <c r="U2444" s="1"/>
      <c r="V2444"/>
      <c r="W2444" s="1"/>
      <c r="X2444"/>
      <c r="Y2444"/>
      <c r="Z2444" s="1"/>
      <c r="AA2444" s="1"/>
      <c r="AB2444" s="1"/>
      <c r="AC2444" s="1"/>
      <c r="AD2444"/>
    </row>
    <row r="2445" spans="1:30" x14ac:dyDescent="0.25">
      <c r="A2445" s="1"/>
      <c r="B2445" s="1"/>
      <c r="C2445" s="1"/>
      <c r="D2445"/>
      <c r="E2445" s="1"/>
      <c r="F2445" s="1"/>
      <c r="G2445"/>
      <c r="H2445"/>
      <c r="I2445" s="1"/>
      <c r="J2445"/>
      <c r="K2445"/>
      <c r="L2445"/>
      <c r="M2445" s="2"/>
      <c r="N2445" s="3"/>
      <c r="O2445"/>
      <c r="P2445"/>
      <c r="Q2445"/>
      <c r="R2445"/>
      <c r="S2445"/>
      <c r="T2445"/>
      <c r="U2445" s="1"/>
      <c r="V2445"/>
      <c r="W2445" s="1"/>
      <c r="X2445"/>
      <c r="Y2445"/>
      <c r="Z2445" s="1"/>
      <c r="AA2445" s="1"/>
      <c r="AB2445" s="1"/>
      <c r="AC2445" s="1"/>
      <c r="AD2445"/>
    </row>
    <row r="2446" spans="1:30" x14ac:dyDescent="0.25">
      <c r="A2446" s="1"/>
      <c r="B2446" s="1"/>
      <c r="C2446" s="1"/>
      <c r="D2446"/>
      <c r="E2446" s="1"/>
      <c r="F2446" s="1"/>
      <c r="G2446"/>
      <c r="H2446"/>
      <c r="I2446" s="1"/>
      <c r="J2446"/>
      <c r="K2446"/>
      <c r="L2446"/>
      <c r="M2446" s="2"/>
      <c r="N2446" s="3"/>
      <c r="O2446"/>
      <c r="P2446"/>
      <c r="Q2446"/>
      <c r="R2446"/>
      <c r="S2446"/>
      <c r="T2446"/>
      <c r="U2446" s="1"/>
      <c r="V2446"/>
      <c r="W2446" s="1"/>
      <c r="X2446"/>
      <c r="Y2446"/>
      <c r="Z2446" s="1"/>
      <c r="AA2446" s="1"/>
      <c r="AB2446" s="1"/>
      <c r="AC2446" s="1"/>
      <c r="AD2446"/>
    </row>
    <row r="2447" spans="1:30" x14ac:dyDescent="0.25">
      <c r="A2447" s="1"/>
      <c r="B2447" s="1"/>
      <c r="C2447" s="1"/>
      <c r="D2447"/>
      <c r="E2447" s="1"/>
      <c r="F2447" s="1"/>
      <c r="G2447"/>
      <c r="H2447"/>
      <c r="I2447" s="1"/>
      <c r="J2447"/>
      <c r="K2447"/>
      <c r="L2447"/>
      <c r="M2447" s="2"/>
      <c r="N2447" s="3"/>
      <c r="O2447"/>
      <c r="P2447"/>
      <c r="Q2447"/>
      <c r="R2447"/>
      <c r="S2447"/>
      <c r="T2447"/>
      <c r="U2447" s="1"/>
      <c r="V2447"/>
      <c r="W2447" s="1"/>
      <c r="X2447"/>
      <c r="Y2447"/>
      <c r="Z2447" s="1"/>
      <c r="AA2447" s="1"/>
      <c r="AB2447" s="1"/>
      <c r="AC2447" s="1"/>
      <c r="AD2447"/>
    </row>
    <row r="2448" spans="1:30" x14ac:dyDescent="0.25">
      <c r="A2448" s="1"/>
      <c r="B2448" s="1"/>
      <c r="C2448" s="1"/>
      <c r="D2448"/>
      <c r="E2448" s="1"/>
      <c r="F2448" s="1"/>
      <c r="G2448"/>
      <c r="H2448"/>
      <c r="I2448" s="1"/>
      <c r="J2448"/>
      <c r="K2448"/>
      <c r="L2448"/>
      <c r="M2448" s="2"/>
      <c r="N2448" s="3"/>
      <c r="O2448"/>
      <c r="P2448"/>
      <c r="Q2448"/>
      <c r="R2448"/>
      <c r="S2448"/>
      <c r="T2448"/>
      <c r="U2448" s="1"/>
      <c r="V2448"/>
      <c r="W2448" s="1"/>
      <c r="X2448"/>
      <c r="Y2448"/>
      <c r="Z2448" s="1"/>
      <c r="AA2448" s="1"/>
      <c r="AB2448" s="1"/>
      <c r="AC2448" s="1"/>
      <c r="AD2448"/>
    </row>
    <row r="2449" spans="1:30" x14ac:dyDescent="0.25">
      <c r="A2449" s="1"/>
      <c r="B2449" s="1"/>
      <c r="C2449" s="1"/>
      <c r="D2449"/>
      <c r="E2449" s="1"/>
      <c r="F2449" s="1"/>
      <c r="G2449"/>
      <c r="H2449"/>
      <c r="I2449" s="1"/>
      <c r="J2449"/>
      <c r="K2449"/>
      <c r="L2449"/>
      <c r="M2449" s="2"/>
      <c r="N2449" s="3"/>
      <c r="O2449"/>
      <c r="P2449"/>
      <c r="Q2449"/>
      <c r="R2449"/>
      <c r="S2449"/>
      <c r="T2449"/>
      <c r="U2449" s="1"/>
      <c r="V2449"/>
      <c r="W2449" s="1"/>
      <c r="X2449"/>
      <c r="Y2449"/>
      <c r="Z2449" s="1"/>
      <c r="AA2449" s="1"/>
      <c r="AB2449" s="1"/>
      <c r="AC2449" s="1"/>
      <c r="AD2449"/>
    </row>
    <row r="2450" spans="1:30" x14ac:dyDescent="0.25">
      <c r="A2450" s="1"/>
      <c r="B2450" s="1"/>
      <c r="C2450" s="1"/>
      <c r="D2450"/>
      <c r="E2450" s="1"/>
      <c r="F2450" s="1"/>
      <c r="G2450"/>
      <c r="H2450"/>
      <c r="I2450" s="1"/>
      <c r="J2450"/>
      <c r="K2450"/>
      <c r="L2450"/>
      <c r="M2450" s="2"/>
      <c r="N2450" s="3"/>
      <c r="O2450"/>
      <c r="P2450"/>
      <c r="Q2450"/>
      <c r="R2450"/>
      <c r="S2450"/>
      <c r="T2450"/>
      <c r="U2450" s="1"/>
      <c r="V2450"/>
      <c r="W2450" s="1"/>
      <c r="X2450"/>
      <c r="Y2450"/>
      <c r="Z2450" s="1"/>
      <c r="AA2450" s="1"/>
      <c r="AB2450" s="1"/>
      <c r="AC2450" s="1"/>
      <c r="AD2450"/>
    </row>
    <row r="2451" spans="1:30" x14ac:dyDescent="0.25">
      <c r="A2451" s="1"/>
      <c r="B2451" s="1"/>
      <c r="C2451" s="1"/>
      <c r="D2451"/>
      <c r="E2451" s="1"/>
      <c r="F2451" s="1"/>
      <c r="G2451"/>
      <c r="H2451"/>
      <c r="I2451" s="1"/>
      <c r="J2451"/>
      <c r="K2451"/>
      <c r="L2451"/>
      <c r="M2451" s="2"/>
      <c r="N2451" s="3"/>
      <c r="O2451"/>
      <c r="P2451"/>
      <c r="Q2451"/>
      <c r="R2451"/>
      <c r="S2451"/>
      <c r="T2451"/>
      <c r="U2451" s="1"/>
      <c r="V2451"/>
      <c r="W2451" s="1"/>
      <c r="X2451"/>
      <c r="Y2451"/>
      <c r="Z2451" s="1"/>
      <c r="AA2451" s="1"/>
      <c r="AB2451" s="1"/>
      <c r="AC2451" s="1"/>
      <c r="AD2451"/>
    </row>
    <row r="2452" spans="1:30" x14ac:dyDescent="0.25">
      <c r="A2452" s="1"/>
      <c r="B2452" s="1"/>
      <c r="C2452" s="1"/>
      <c r="D2452"/>
      <c r="E2452" s="1"/>
      <c r="F2452" s="1"/>
      <c r="G2452"/>
      <c r="H2452"/>
      <c r="I2452" s="1"/>
      <c r="J2452"/>
      <c r="K2452"/>
      <c r="L2452"/>
      <c r="M2452" s="2"/>
      <c r="N2452" s="3"/>
      <c r="O2452"/>
      <c r="P2452"/>
      <c r="Q2452"/>
      <c r="R2452"/>
      <c r="S2452"/>
      <c r="T2452"/>
      <c r="U2452" s="1"/>
      <c r="V2452"/>
      <c r="W2452" s="1"/>
      <c r="X2452"/>
      <c r="Y2452"/>
      <c r="Z2452" s="1"/>
      <c r="AA2452" s="1"/>
      <c r="AB2452" s="1"/>
      <c r="AC2452" s="1"/>
      <c r="AD2452"/>
    </row>
    <row r="2453" spans="1:30" x14ac:dyDescent="0.25">
      <c r="A2453" s="1"/>
      <c r="B2453" s="1"/>
      <c r="C2453" s="1"/>
      <c r="D2453"/>
      <c r="E2453" s="1"/>
      <c r="F2453" s="1"/>
      <c r="G2453"/>
      <c r="H2453"/>
      <c r="I2453" s="1"/>
      <c r="J2453"/>
      <c r="K2453"/>
      <c r="L2453"/>
      <c r="M2453" s="2"/>
      <c r="N2453" s="3"/>
      <c r="O2453"/>
      <c r="P2453"/>
      <c r="Q2453"/>
      <c r="R2453"/>
      <c r="S2453"/>
      <c r="T2453"/>
      <c r="U2453" s="1"/>
      <c r="V2453"/>
      <c r="W2453" s="1"/>
      <c r="X2453"/>
      <c r="Y2453"/>
      <c r="Z2453" s="1"/>
      <c r="AA2453" s="1"/>
      <c r="AB2453" s="1"/>
      <c r="AC2453" s="1"/>
      <c r="AD2453"/>
    </row>
    <row r="2454" spans="1:30" x14ac:dyDescent="0.25">
      <c r="A2454" s="1"/>
      <c r="B2454" s="1"/>
      <c r="C2454" s="1"/>
      <c r="D2454"/>
      <c r="E2454" s="1"/>
      <c r="F2454" s="1"/>
      <c r="G2454"/>
      <c r="H2454"/>
      <c r="I2454" s="1"/>
      <c r="J2454"/>
      <c r="K2454"/>
      <c r="L2454"/>
      <c r="M2454" s="2"/>
      <c r="N2454" s="3"/>
      <c r="O2454"/>
      <c r="P2454"/>
      <c r="Q2454"/>
      <c r="R2454"/>
      <c r="S2454"/>
      <c r="T2454"/>
      <c r="U2454" s="1"/>
      <c r="V2454"/>
      <c r="W2454" s="1"/>
      <c r="X2454"/>
      <c r="Y2454"/>
      <c r="Z2454" s="1"/>
      <c r="AA2454" s="1"/>
      <c r="AB2454" s="1"/>
      <c r="AC2454" s="1"/>
      <c r="AD2454"/>
    </row>
    <row r="2455" spans="1:30" x14ac:dyDescent="0.25">
      <c r="A2455" s="1"/>
      <c r="B2455" s="1"/>
      <c r="C2455" s="1"/>
      <c r="D2455"/>
      <c r="E2455" s="1"/>
      <c r="F2455" s="1"/>
      <c r="G2455"/>
      <c r="H2455"/>
      <c r="I2455" s="1"/>
      <c r="J2455"/>
      <c r="K2455"/>
      <c r="L2455"/>
      <c r="M2455" s="2"/>
      <c r="N2455" s="3"/>
      <c r="O2455"/>
      <c r="P2455"/>
      <c r="Q2455"/>
      <c r="R2455"/>
      <c r="S2455"/>
      <c r="T2455"/>
      <c r="U2455" s="1"/>
      <c r="V2455"/>
      <c r="W2455" s="1"/>
      <c r="X2455"/>
      <c r="Y2455"/>
      <c r="Z2455" s="1"/>
      <c r="AA2455" s="1"/>
      <c r="AB2455" s="1"/>
      <c r="AC2455" s="1"/>
      <c r="AD2455"/>
    </row>
    <row r="2456" spans="1:30" x14ac:dyDescent="0.25">
      <c r="A2456" s="1"/>
      <c r="B2456" s="1"/>
      <c r="C2456" s="1"/>
      <c r="D2456"/>
      <c r="E2456" s="1"/>
      <c r="F2456" s="1"/>
      <c r="G2456"/>
      <c r="H2456"/>
      <c r="I2456" s="1"/>
      <c r="J2456"/>
      <c r="K2456"/>
      <c r="L2456"/>
      <c r="M2456" s="2"/>
      <c r="N2456" s="3"/>
      <c r="O2456"/>
      <c r="P2456"/>
      <c r="Q2456"/>
      <c r="R2456"/>
      <c r="S2456"/>
      <c r="T2456"/>
      <c r="U2456" s="1"/>
      <c r="V2456"/>
      <c r="W2456" s="1"/>
      <c r="X2456"/>
      <c r="Y2456"/>
      <c r="Z2456" s="1"/>
      <c r="AA2456" s="1"/>
      <c r="AB2456" s="1"/>
      <c r="AC2456" s="1"/>
      <c r="AD2456"/>
    </row>
    <row r="2457" spans="1:30" x14ac:dyDescent="0.25">
      <c r="A2457" s="1"/>
      <c r="B2457" s="1"/>
      <c r="C2457" s="1"/>
      <c r="D2457"/>
      <c r="E2457" s="1"/>
      <c r="F2457" s="1"/>
      <c r="G2457"/>
      <c r="H2457"/>
      <c r="I2457" s="1"/>
      <c r="J2457"/>
      <c r="K2457"/>
      <c r="L2457"/>
      <c r="M2457" s="2"/>
      <c r="N2457" s="3"/>
      <c r="O2457"/>
      <c r="P2457"/>
      <c r="Q2457"/>
      <c r="R2457"/>
      <c r="S2457"/>
      <c r="T2457"/>
      <c r="U2457" s="1"/>
      <c r="V2457"/>
      <c r="W2457" s="1"/>
      <c r="X2457"/>
      <c r="Y2457"/>
      <c r="Z2457" s="1"/>
      <c r="AA2457" s="1"/>
      <c r="AB2457" s="1"/>
      <c r="AC2457" s="1"/>
      <c r="AD2457"/>
    </row>
    <row r="2458" spans="1:30" x14ac:dyDescent="0.25">
      <c r="A2458" s="1"/>
      <c r="B2458" s="1"/>
      <c r="C2458" s="1"/>
      <c r="D2458"/>
      <c r="E2458" s="1"/>
      <c r="F2458" s="1"/>
      <c r="G2458"/>
      <c r="H2458"/>
      <c r="I2458" s="1"/>
      <c r="J2458"/>
      <c r="K2458"/>
      <c r="L2458"/>
      <c r="M2458" s="2"/>
      <c r="N2458" s="3"/>
      <c r="O2458"/>
      <c r="P2458"/>
      <c r="Q2458"/>
      <c r="R2458"/>
      <c r="S2458"/>
      <c r="T2458"/>
      <c r="U2458" s="1"/>
      <c r="V2458"/>
      <c r="W2458" s="1"/>
      <c r="X2458"/>
      <c r="Y2458"/>
      <c r="Z2458" s="1"/>
      <c r="AA2458" s="1"/>
      <c r="AB2458" s="1"/>
      <c r="AC2458" s="1"/>
      <c r="AD2458"/>
    </row>
    <row r="2459" spans="1:30" x14ac:dyDescent="0.25">
      <c r="A2459" s="1"/>
      <c r="B2459" s="1"/>
      <c r="C2459" s="1"/>
      <c r="D2459"/>
      <c r="E2459" s="1"/>
      <c r="F2459" s="1"/>
      <c r="G2459"/>
      <c r="H2459"/>
      <c r="I2459" s="1"/>
      <c r="J2459"/>
      <c r="K2459"/>
      <c r="L2459"/>
      <c r="M2459" s="2"/>
      <c r="N2459" s="3"/>
      <c r="O2459"/>
      <c r="P2459"/>
      <c r="Q2459"/>
      <c r="R2459"/>
      <c r="S2459"/>
      <c r="T2459"/>
      <c r="U2459" s="1"/>
      <c r="V2459"/>
      <c r="W2459" s="1"/>
      <c r="X2459"/>
      <c r="Y2459"/>
      <c r="Z2459" s="1"/>
      <c r="AA2459" s="1"/>
      <c r="AB2459" s="1"/>
      <c r="AC2459" s="1"/>
      <c r="AD2459"/>
    </row>
    <row r="2460" spans="1:30" x14ac:dyDescent="0.25">
      <c r="A2460" s="1"/>
      <c r="B2460" s="1"/>
      <c r="C2460" s="1"/>
      <c r="D2460"/>
      <c r="E2460" s="1"/>
      <c r="F2460" s="1"/>
      <c r="G2460"/>
      <c r="H2460"/>
      <c r="I2460" s="1"/>
      <c r="J2460"/>
      <c r="K2460"/>
      <c r="L2460"/>
      <c r="M2460" s="2"/>
      <c r="N2460" s="3"/>
      <c r="O2460"/>
      <c r="P2460"/>
      <c r="Q2460"/>
      <c r="R2460"/>
      <c r="S2460"/>
      <c r="T2460"/>
      <c r="U2460" s="1"/>
      <c r="V2460"/>
      <c r="W2460" s="1"/>
      <c r="X2460"/>
      <c r="Y2460"/>
      <c r="Z2460" s="1"/>
      <c r="AA2460" s="1"/>
      <c r="AB2460" s="1"/>
      <c r="AC2460" s="1"/>
      <c r="AD2460"/>
    </row>
    <row r="2461" spans="1:30" x14ac:dyDescent="0.25">
      <c r="A2461" s="1"/>
      <c r="B2461" s="1"/>
      <c r="C2461" s="1"/>
      <c r="D2461"/>
      <c r="E2461" s="1"/>
      <c r="F2461" s="1"/>
      <c r="G2461"/>
      <c r="H2461"/>
      <c r="I2461" s="1"/>
      <c r="J2461"/>
      <c r="K2461"/>
      <c r="L2461"/>
      <c r="M2461" s="2"/>
      <c r="N2461" s="3"/>
      <c r="O2461"/>
      <c r="P2461"/>
      <c r="Q2461"/>
      <c r="R2461"/>
      <c r="S2461"/>
      <c r="T2461"/>
      <c r="U2461" s="1"/>
      <c r="V2461"/>
      <c r="W2461" s="1"/>
      <c r="X2461"/>
      <c r="Y2461"/>
      <c r="Z2461" s="1"/>
      <c r="AA2461" s="1"/>
      <c r="AB2461" s="1"/>
      <c r="AC2461" s="1"/>
      <c r="AD2461"/>
    </row>
    <row r="2462" spans="1:30" x14ac:dyDescent="0.25">
      <c r="A2462" s="1"/>
      <c r="B2462" s="1"/>
      <c r="C2462" s="1"/>
      <c r="D2462"/>
      <c r="E2462" s="1"/>
      <c r="F2462" s="1"/>
      <c r="G2462"/>
      <c r="H2462"/>
      <c r="I2462" s="1"/>
      <c r="J2462"/>
      <c r="K2462"/>
      <c r="L2462"/>
      <c r="M2462" s="2"/>
      <c r="N2462" s="3"/>
      <c r="O2462"/>
      <c r="P2462"/>
      <c r="Q2462"/>
      <c r="R2462"/>
      <c r="S2462"/>
      <c r="T2462"/>
      <c r="U2462" s="1"/>
      <c r="V2462"/>
      <c r="W2462" s="1"/>
      <c r="X2462"/>
      <c r="Y2462"/>
      <c r="Z2462" s="1"/>
      <c r="AA2462" s="1"/>
      <c r="AB2462" s="1"/>
      <c r="AC2462" s="1"/>
      <c r="AD2462"/>
    </row>
    <row r="2463" spans="1:30" x14ac:dyDescent="0.25">
      <c r="A2463" s="1"/>
      <c r="B2463" s="1"/>
      <c r="C2463" s="1"/>
      <c r="D2463"/>
      <c r="E2463" s="1"/>
      <c r="F2463" s="1"/>
      <c r="G2463"/>
      <c r="H2463"/>
      <c r="I2463" s="1"/>
      <c r="J2463"/>
      <c r="K2463"/>
      <c r="L2463"/>
      <c r="M2463" s="2"/>
      <c r="N2463" s="3"/>
      <c r="O2463"/>
      <c r="P2463"/>
      <c r="Q2463"/>
      <c r="R2463"/>
      <c r="S2463"/>
      <c r="T2463"/>
      <c r="U2463" s="1"/>
      <c r="V2463"/>
      <c r="W2463" s="1"/>
      <c r="X2463"/>
      <c r="Y2463"/>
      <c r="Z2463" s="1"/>
      <c r="AA2463" s="1"/>
      <c r="AB2463" s="1"/>
      <c r="AC2463" s="1"/>
      <c r="AD2463"/>
    </row>
    <row r="2464" spans="1:30" x14ac:dyDescent="0.25">
      <c r="A2464" s="1"/>
      <c r="B2464" s="1"/>
      <c r="C2464" s="1"/>
      <c r="D2464"/>
      <c r="E2464" s="1"/>
      <c r="F2464" s="1"/>
      <c r="G2464"/>
      <c r="H2464"/>
      <c r="I2464" s="1"/>
      <c r="J2464"/>
      <c r="K2464"/>
      <c r="L2464"/>
      <c r="M2464" s="2"/>
      <c r="N2464" s="3"/>
      <c r="O2464"/>
      <c r="P2464"/>
      <c r="Q2464"/>
      <c r="R2464"/>
      <c r="S2464"/>
      <c r="T2464"/>
      <c r="U2464" s="1"/>
      <c r="V2464"/>
      <c r="W2464" s="1"/>
      <c r="X2464"/>
      <c r="Y2464"/>
      <c r="Z2464" s="1"/>
      <c r="AA2464" s="1"/>
      <c r="AB2464" s="1"/>
      <c r="AC2464" s="1"/>
      <c r="AD2464"/>
    </row>
    <row r="2465" spans="1:30" x14ac:dyDescent="0.25">
      <c r="A2465" s="1"/>
      <c r="B2465" s="1"/>
      <c r="C2465" s="1"/>
      <c r="D2465"/>
      <c r="E2465" s="1"/>
      <c r="F2465" s="1"/>
      <c r="G2465"/>
      <c r="H2465"/>
      <c r="I2465" s="1"/>
      <c r="J2465"/>
      <c r="K2465"/>
      <c r="L2465"/>
      <c r="M2465" s="2"/>
      <c r="N2465" s="3"/>
      <c r="O2465"/>
      <c r="P2465"/>
      <c r="Q2465"/>
      <c r="R2465"/>
      <c r="S2465"/>
      <c r="T2465"/>
      <c r="U2465" s="1"/>
      <c r="V2465"/>
      <c r="W2465" s="1"/>
      <c r="X2465"/>
      <c r="Y2465"/>
      <c r="Z2465" s="1"/>
      <c r="AA2465" s="1"/>
      <c r="AB2465" s="1"/>
      <c r="AC2465" s="1"/>
      <c r="AD2465"/>
    </row>
    <row r="2466" spans="1:30" x14ac:dyDescent="0.25">
      <c r="A2466" s="1"/>
      <c r="B2466" s="1"/>
      <c r="C2466" s="1"/>
      <c r="D2466"/>
      <c r="E2466" s="1"/>
      <c r="F2466" s="1"/>
      <c r="G2466"/>
      <c r="H2466"/>
      <c r="I2466" s="1"/>
      <c r="J2466"/>
      <c r="K2466"/>
      <c r="L2466"/>
      <c r="M2466" s="2"/>
      <c r="N2466" s="3"/>
      <c r="O2466"/>
      <c r="P2466"/>
      <c r="Q2466"/>
      <c r="R2466"/>
      <c r="S2466"/>
      <c r="T2466"/>
      <c r="U2466" s="1"/>
      <c r="V2466"/>
      <c r="W2466" s="1"/>
      <c r="X2466"/>
      <c r="Y2466"/>
      <c r="Z2466" s="1"/>
      <c r="AA2466" s="1"/>
      <c r="AB2466" s="1"/>
      <c r="AC2466" s="1"/>
      <c r="AD2466"/>
    </row>
    <row r="2467" spans="1:30" x14ac:dyDescent="0.25">
      <c r="A2467" s="1"/>
      <c r="B2467" s="1"/>
      <c r="C2467" s="1"/>
      <c r="D2467"/>
      <c r="E2467" s="1"/>
      <c r="F2467" s="1"/>
      <c r="G2467"/>
      <c r="H2467"/>
      <c r="I2467" s="1"/>
      <c r="J2467"/>
      <c r="K2467"/>
      <c r="L2467"/>
      <c r="M2467" s="2"/>
      <c r="N2467" s="3"/>
      <c r="O2467"/>
      <c r="P2467"/>
      <c r="Q2467"/>
      <c r="R2467"/>
      <c r="S2467"/>
      <c r="T2467"/>
      <c r="U2467" s="1"/>
      <c r="V2467"/>
      <c r="W2467" s="1"/>
      <c r="X2467"/>
      <c r="Y2467"/>
      <c r="Z2467" s="1"/>
      <c r="AA2467" s="1"/>
      <c r="AB2467" s="1"/>
      <c r="AC2467" s="1"/>
      <c r="AD2467"/>
    </row>
    <row r="2468" spans="1:30" x14ac:dyDescent="0.25">
      <c r="A2468" s="1"/>
      <c r="B2468" s="1"/>
      <c r="C2468" s="1"/>
      <c r="D2468"/>
      <c r="E2468" s="1"/>
      <c r="F2468" s="1"/>
      <c r="G2468"/>
      <c r="H2468"/>
      <c r="I2468" s="1"/>
      <c r="J2468"/>
      <c r="K2468"/>
      <c r="L2468"/>
      <c r="M2468" s="2"/>
      <c r="N2468" s="3"/>
      <c r="O2468"/>
      <c r="P2468"/>
      <c r="Q2468"/>
      <c r="R2468"/>
      <c r="S2468"/>
      <c r="T2468"/>
      <c r="U2468" s="1"/>
      <c r="V2468"/>
      <c r="W2468" s="1"/>
      <c r="X2468"/>
      <c r="Y2468"/>
      <c r="Z2468" s="1"/>
      <c r="AA2468" s="1"/>
      <c r="AB2468" s="1"/>
      <c r="AC2468" s="1"/>
      <c r="AD2468"/>
    </row>
    <row r="2469" spans="1:30" x14ac:dyDescent="0.25">
      <c r="A2469" s="1"/>
      <c r="B2469" s="1"/>
      <c r="C2469" s="1"/>
      <c r="D2469"/>
      <c r="E2469" s="1"/>
      <c r="F2469" s="1"/>
      <c r="G2469"/>
      <c r="H2469"/>
      <c r="I2469" s="1"/>
      <c r="J2469"/>
      <c r="K2469"/>
      <c r="L2469"/>
      <c r="M2469" s="2"/>
      <c r="N2469" s="3"/>
      <c r="O2469"/>
      <c r="P2469"/>
      <c r="Q2469"/>
      <c r="R2469"/>
      <c r="S2469"/>
      <c r="T2469"/>
      <c r="U2469" s="1"/>
      <c r="V2469"/>
      <c r="W2469" s="1"/>
      <c r="X2469"/>
      <c r="Y2469"/>
      <c r="Z2469" s="1"/>
      <c r="AA2469" s="1"/>
      <c r="AB2469" s="1"/>
      <c r="AC2469" s="1"/>
      <c r="AD2469"/>
    </row>
    <row r="2470" spans="1:30" x14ac:dyDescent="0.25">
      <c r="A2470" s="1"/>
      <c r="B2470" s="1"/>
      <c r="C2470" s="1"/>
      <c r="D2470"/>
      <c r="E2470" s="1"/>
      <c r="F2470" s="1"/>
      <c r="G2470"/>
      <c r="H2470"/>
      <c r="I2470" s="1"/>
      <c r="J2470"/>
      <c r="K2470"/>
      <c r="L2470"/>
      <c r="M2470" s="2"/>
      <c r="N2470" s="3"/>
      <c r="O2470"/>
      <c r="P2470"/>
      <c r="Q2470"/>
      <c r="R2470"/>
      <c r="S2470"/>
      <c r="T2470"/>
      <c r="U2470" s="1"/>
      <c r="V2470"/>
      <c r="W2470" s="1"/>
      <c r="X2470"/>
      <c r="Y2470"/>
      <c r="Z2470" s="1"/>
      <c r="AA2470" s="1"/>
      <c r="AB2470" s="1"/>
      <c r="AC2470" s="1"/>
      <c r="AD2470"/>
    </row>
    <row r="2471" spans="1:30" x14ac:dyDescent="0.25">
      <c r="A2471" s="1"/>
      <c r="B2471" s="1"/>
      <c r="C2471" s="1"/>
      <c r="D2471"/>
      <c r="E2471" s="1"/>
      <c r="F2471" s="1"/>
      <c r="G2471"/>
      <c r="H2471"/>
      <c r="I2471" s="1"/>
      <c r="J2471"/>
      <c r="K2471"/>
      <c r="L2471"/>
      <c r="M2471" s="2"/>
      <c r="N2471" s="3"/>
      <c r="O2471"/>
      <c r="P2471"/>
      <c r="Q2471"/>
      <c r="R2471"/>
      <c r="S2471"/>
      <c r="T2471"/>
      <c r="U2471" s="1"/>
      <c r="V2471"/>
      <c r="W2471" s="1"/>
      <c r="X2471"/>
      <c r="Y2471"/>
      <c r="Z2471" s="1"/>
      <c r="AA2471" s="1"/>
      <c r="AB2471" s="1"/>
      <c r="AC2471" s="1"/>
      <c r="AD2471"/>
    </row>
    <row r="2472" spans="1:30" x14ac:dyDescent="0.25">
      <c r="A2472" s="1"/>
      <c r="B2472" s="1"/>
      <c r="C2472" s="1"/>
      <c r="D2472"/>
      <c r="E2472" s="1"/>
      <c r="F2472" s="1"/>
      <c r="G2472"/>
      <c r="H2472"/>
      <c r="I2472" s="1"/>
      <c r="J2472"/>
      <c r="K2472"/>
      <c r="L2472"/>
      <c r="M2472" s="2"/>
      <c r="N2472" s="3"/>
      <c r="O2472"/>
      <c r="P2472"/>
      <c r="Q2472"/>
      <c r="R2472"/>
      <c r="S2472"/>
      <c r="T2472"/>
      <c r="U2472" s="1"/>
      <c r="V2472"/>
      <c r="W2472" s="1"/>
      <c r="X2472"/>
      <c r="Y2472"/>
      <c r="Z2472" s="1"/>
      <c r="AA2472" s="1"/>
      <c r="AB2472" s="1"/>
      <c r="AC2472" s="1"/>
      <c r="AD2472"/>
    </row>
    <row r="2473" spans="1:30" x14ac:dyDescent="0.25">
      <c r="A2473" s="1"/>
      <c r="B2473" s="1"/>
      <c r="C2473" s="1"/>
      <c r="D2473"/>
      <c r="E2473" s="1"/>
      <c r="F2473" s="1"/>
      <c r="G2473"/>
      <c r="H2473"/>
      <c r="I2473" s="1"/>
      <c r="J2473"/>
      <c r="K2473"/>
      <c r="L2473"/>
      <c r="M2473" s="2"/>
      <c r="N2473" s="3"/>
      <c r="O2473"/>
      <c r="P2473"/>
      <c r="Q2473"/>
      <c r="R2473"/>
      <c r="S2473"/>
      <c r="T2473"/>
      <c r="U2473" s="1"/>
      <c r="V2473"/>
      <c r="W2473" s="1"/>
      <c r="X2473"/>
      <c r="Y2473"/>
      <c r="Z2473" s="1"/>
      <c r="AA2473" s="1"/>
      <c r="AB2473" s="1"/>
      <c r="AC2473" s="1"/>
      <c r="AD2473"/>
    </row>
    <row r="2474" spans="1:30" x14ac:dyDescent="0.25">
      <c r="A2474" s="1"/>
      <c r="B2474" s="1"/>
      <c r="C2474" s="1"/>
      <c r="D2474"/>
      <c r="E2474" s="1"/>
      <c r="F2474" s="1"/>
      <c r="G2474"/>
      <c r="H2474"/>
      <c r="I2474" s="1"/>
      <c r="J2474"/>
      <c r="K2474"/>
      <c r="L2474"/>
      <c r="M2474" s="2"/>
      <c r="N2474" s="3"/>
      <c r="O2474"/>
      <c r="P2474"/>
      <c r="Q2474"/>
      <c r="R2474"/>
      <c r="S2474"/>
      <c r="T2474"/>
      <c r="U2474" s="1"/>
      <c r="V2474"/>
      <c r="W2474" s="1"/>
      <c r="X2474"/>
      <c r="Y2474"/>
      <c r="Z2474" s="1"/>
      <c r="AA2474" s="1"/>
      <c r="AB2474" s="1"/>
      <c r="AC2474" s="1"/>
      <c r="AD2474"/>
    </row>
    <row r="2475" spans="1:30" x14ac:dyDescent="0.25">
      <c r="A2475" s="1"/>
      <c r="B2475" s="1"/>
      <c r="C2475" s="1"/>
      <c r="D2475"/>
      <c r="E2475" s="1"/>
      <c r="F2475" s="1"/>
      <c r="G2475"/>
      <c r="H2475"/>
      <c r="I2475" s="1"/>
      <c r="J2475"/>
      <c r="K2475"/>
      <c r="L2475"/>
      <c r="M2475" s="2"/>
      <c r="N2475" s="3"/>
      <c r="O2475"/>
      <c r="P2475"/>
      <c r="Q2475"/>
      <c r="R2475"/>
      <c r="S2475"/>
      <c r="T2475"/>
      <c r="U2475" s="1"/>
      <c r="V2475"/>
      <c r="W2475" s="1"/>
      <c r="X2475"/>
      <c r="Y2475"/>
      <c r="Z2475" s="1"/>
      <c r="AA2475" s="1"/>
      <c r="AB2475" s="1"/>
      <c r="AC2475" s="1"/>
      <c r="AD2475"/>
    </row>
    <row r="2476" spans="1:30" x14ac:dyDescent="0.25">
      <c r="A2476" s="1"/>
      <c r="B2476" s="1"/>
      <c r="C2476" s="1"/>
      <c r="D2476"/>
      <c r="E2476" s="1"/>
      <c r="F2476" s="1"/>
      <c r="G2476"/>
      <c r="H2476"/>
      <c r="I2476" s="1"/>
      <c r="J2476"/>
      <c r="K2476"/>
      <c r="L2476"/>
      <c r="M2476" s="2"/>
      <c r="N2476" s="3"/>
      <c r="O2476"/>
      <c r="P2476"/>
      <c r="Q2476"/>
      <c r="R2476"/>
      <c r="S2476"/>
      <c r="T2476"/>
      <c r="U2476" s="1"/>
      <c r="V2476"/>
      <c r="W2476" s="1"/>
      <c r="X2476"/>
      <c r="Y2476"/>
      <c r="Z2476" s="1"/>
      <c r="AA2476" s="1"/>
      <c r="AB2476" s="1"/>
      <c r="AC2476" s="1"/>
      <c r="AD2476"/>
    </row>
    <row r="2477" spans="1:30" x14ac:dyDescent="0.25">
      <c r="A2477" s="1"/>
      <c r="B2477" s="1"/>
      <c r="C2477" s="1"/>
      <c r="D2477"/>
      <c r="E2477" s="1"/>
      <c r="F2477" s="1"/>
      <c r="G2477"/>
      <c r="H2477"/>
      <c r="I2477" s="1"/>
      <c r="J2477"/>
      <c r="K2477"/>
      <c r="L2477"/>
      <c r="M2477" s="2"/>
      <c r="N2477" s="3"/>
      <c r="O2477"/>
      <c r="P2477"/>
      <c r="Q2477"/>
      <c r="R2477"/>
      <c r="S2477"/>
      <c r="T2477"/>
      <c r="U2477" s="1"/>
      <c r="V2477"/>
      <c r="W2477" s="1"/>
      <c r="X2477"/>
      <c r="Y2477"/>
      <c r="Z2477" s="1"/>
      <c r="AA2477" s="1"/>
      <c r="AB2477" s="1"/>
      <c r="AC2477" s="1"/>
      <c r="AD2477"/>
    </row>
    <row r="2478" spans="1:30" x14ac:dyDescent="0.25">
      <c r="A2478" s="1"/>
      <c r="B2478" s="1"/>
      <c r="C2478" s="1"/>
      <c r="D2478"/>
      <c r="E2478" s="1"/>
      <c r="F2478" s="1"/>
      <c r="G2478"/>
      <c r="H2478"/>
      <c r="I2478" s="1"/>
      <c r="J2478"/>
      <c r="K2478"/>
      <c r="L2478"/>
      <c r="M2478" s="2"/>
      <c r="N2478" s="3"/>
      <c r="O2478"/>
      <c r="P2478"/>
      <c r="Q2478"/>
      <c r="R2478"/>
      <c r="S2478"/>
      <c r="T2478"/>
      <c r="U2478" s="1"/>
      <c r="V2478"/>
      <c r="W2478" s="1"/>
      <c r="X2478"/>
      <c r="Y2478"/>
      <c r="Z2478" s="1"/>
      <c r="AA2478" s="1"/>
      <c r="AB2478" s="1"/>
      <c r="AC2478" s="1"/>
      <c r="AD2478"/>
    </row>
    <row r="2479" spans="1:30" x14ac:dyDescent="0.25">
      <c r="A2479" s="1"/>
      <c r="B2479" s="1"/>
      <c r="C2479" s="1"/>
      <c r="D2479"/>
      <c r="E2479" s="1"/>
      <c r="F2479" s="1"/>
      <c r="G2479"/>
      <c r="H2479"/>
      <c r="I2479" s="1"/>
      <c r="J2479"/>
      <c r="K2479"/>
      <c r="L2479"/>
      <c r="M2479" s="2"/>
      <c r="N2479" s="3"/>
      <c r="O2479"/>
      <c r="P2479"/>
      <c r="Q2479"/>
      <c r="R2479"/>
      <c r="S2479"/>
      <c r="T2479"/>
      <c r="U2479" s="1"/>
      <c r="V2479"/>
      <c r="W2479" s="1"/>
      <c r="X2479"/>
      <c r="Y2479"/>
      <c r="Z2479" s="1"/>
      <c r="AA2479" s="1"/>
      <c r="AB2479" s="1"/>
      <c r="AC2479" s="1"/>
      <c r="AD2479"/>
    </row>
    <row r="2480" spans="1:30" x14ac:dyDescent="0.25">
      <c r="A2480" s="1"/>
      <c r="B2480" s="1"/>
      <c r="C2480" s="1"/>
      <c r="D2480"/>
      <c r="E2480" s="1"/>
      <c r="F2480" s="1"/>
      <c r="G2480"/>
      <c r="H2480"/>
      <c r="I2480" s="1"/>
      <c r="J2480"/>
      <c r="K2480"/>
      <c r="L2480"/>
      <c r="M2480" s="2"/>
      <c r="N2480" s="3"/>
      <c r="O2480"/>
      <c r="P2480"/>
      <c r="Q2480"/>
      <c r="R2480"/>
      <c r="S2480"/>
      <c r="T2480"/>
      <c r="U2480" s="1"/>
      <c r="V2480"/>
      <c r="W2480" s="1"/>
      <c r="X2480"/>
      <c r="Y2480"/>
      <c r="Z2480" s="1"/>
      <c r="AA2480" s="1"/>
      <c r="AB2480" s="1"/>
      <c r="AC2480" s="1"/>
      <c r="AD2480"/>
    </row>
    <row r="2481" spans="1:30" x14ac:dyDescent="0.25">
      <c r="A2481" s="1"/>
      <c r="B2481" s="1"/>
      <c r="C2481" s="1"/>
      <c r="D2481"/>
      <c r="E2481" s="1"/>
      <c r="F2481" s="1"/>
      <c r="G2481"/>
      <c r="H2481"/>
      <c r="I2481" s="1"/>
      <c r="J2481"/>
      <c r="K2481"/>
      <c r="L2481"/>
      <c r="M2481" s="2"/>
      <c r="N2481" s="3"/>
      <c r="O2481"/>
      <c r="P2481"/>
      <c r="Q2481"/>
      <c r="R2481"/>
      <c r="S2481"/>
      <c r="T2481"/>
      <c r="U2481" s="1"/>
      <c r="V2481"/>
      <c r="W2481" s="1"/>
      <c r="X2481"/>
      <c r="Y2481"/>
      <c r="Z2481" s="1"/>
      <c r="AA2481" s="1"/>
      <c r="AB2481" s="1"/>
      <c r="AC2481" s="1"/>
      <c r="AD2481"/>
    </row>
    <row r="2482" spans="1:30" x14ac:dyDescent="0.25">
      <c r="A2482" s="1"/>
      <c r="B2482" s="1"/>
      <c r="C2482" s="1"/>
      <c r="D2482"/>
      <c r="E2482" s="1"/>
      <c r="F2482" s="1"/>
      <c r="G2482"/>
      <c r="H2482"/>
      <c r="I2482" s="1"/>
      <c r="J2482"/>
      <c r="K2482"/>
      <c r="L2482"/>
      <c r="M2482" s="2"/>
      <c r="N2482" s="3"/>
      <c r="O2482"/>
      <c r="P2482"/>
      <c r="Q2482"/>
      <c r="R2482"/>
      <c r="S2482"/>
      <c r="T2482"/>
      <c r="U2482" s="1"/>
      <c r="V2482"/>
      <c r="W2482" s="1"/>
      <c r="X2482"/>
      <c r="Y2482"/>
      <c r="Z2482" s="1"/>
      <c r="AA2482" s="1"/>
      <c r="AB2482" s="1"/>
      <c r="AC2482" s="1"/>
      <c r="AD2482"/>
    </row>
    <row r="2483" spans="1:30" x14ac:dyDescent="0.25">
      <c r="A2483" s="1"/>
      <c r="B2483" s="1"/>
      <c r="C2483" s="1"/>
      <c r="D2483"/>
      <c r="E2483" s="1"/>
      <c r="F2483" s="1"/>
      <c r="G2483"/>
      <c r="H2483"/>
      <c r="I2483" s="1"/>
      <c r="J2483"/>
      <c r="K2483"/>
      <c r="L2483"/>
      <c r="M2483" s="2"/>
      <c r="N2483" s="3"/>
      <c r="O2483"/>
      <c r="P2483"/>
      <c r="Q2483"/>
      <c r="R2483"/>
      <c r="S2483"/>
      <c r="T2483"/>
      <c r="U2483" s="1"/>
      <c r="V2483"/>
      <c r="W2483" s="1"/>
      <c r="X2483"/>
      <c r="Y2483"/>
      <c r="Z2483" s="1"/>
      <c r="AA2483" s="1"/>
      <c r="AB2483" s="1"/>
      <c r="AC2483" s="1"/>
      <c r="AD2483"/>
    </row>
    <row r="2484" spans="1:30" x14ac:dyDescent="0.25">
      <c r="A2484" s="1"/>
      <c r="B2484" s="1"/>
      <c r="C2484" s="1"/>
      <c r="D2484"/>
      <c r="E2484" s="1"/>
      <c r="F2484" s="1"/>
      <c r="G2484"/>
      <c r="H2484"/>
      <c r="I2484" s="1"/>
      <c r="J2484"/>
      <c r="K2484"/>
      <c r="L2484"/>
      <c r="M2484" s="2"/>
      <c r="N2484" s="3"/>
      <c r="O2484"/>
      <c r="P2484"/>
      <c r="Q2484"/>
      <c r="R2484"/>
      <c r="S2484"/>
      <c r="T2484"/>
      <c r="U2484" s="1"/>
      <c r="V2484"/>
      <c r="W2484" s="1"/>
      <c r="X2484"/>
      <c r="Y2484"/>
      <c r="Z2484" s="1"/>
      <c r="AA2484" s="1"/>
      <c r="AB2484" s="1"/>
      <c r="AC2484" s="1"/>
      <c r="AD2484"/>
    </row>
    <row r="2485" spans="1:30" x14ac:dyDescent="0.25">
      <c r="A2485" s="1"/>
      <c r="B2485" s="1"/>
      <c r="C2485" s="1"/>
      <c r="D2485"/>
      <c r="E2485" s="1"/>
      <c r="F2485" s="1"/>
      <c r="G2485"/>
      <c r="H2485"/>
      <c r="I2485" s="1"/>
      <c r="J2485"/>
      <c r="K2485"/>
      <c r="L2485"/>
      <c r="M2485" s="2"/>
      <c r="N2485" s="3"/>
      <c r="O2485"/>
      <c r="P2485"/>
      <c r="Q2485"/>
      <c r="R2485"/>
      <c r="S2485"/>
      <c r="T2485"/>
      <c r="U2485" s="1"/>
      <c r="V2485"/>
      <c r="W2485" s="1"/>
      <c r="X2485"/>
      <c r="Y2485"/>
      <c r="Z2485" s="1"/>
      <c r="AA2485" s="1"/>
      <c r="AB2485" s="1"/>
      <c r="AC2485" s="1"/>
      <c r="AD2485"/>
    </row>
    <row r="2486" spans="1:30" x14ac:dyDescent="0.25">
      <c r="A2486" s="1"/>
      <c r="B2486" s="1"/>
      <c r="C2486" s="1"/>
      <c r="D2486"/>
      <c r="E2486" s="1"/>
      <c r="F2486" s="1"/>
      <c r="G2486"/>
      <c r="H2486"/>
      <c r="I2486" s="1"/>
      <c r="J2486"/>
      <c r="K2486"/>
      <c r="L2486"/>
      <c r="M2486" s="2"/>
      <c r="N2486" s="3"/>
      <c r="O2486"/>
      <c r="P2486"/>
      <c r="Q2486"/>
      <c r="R2486"/>
      <c r="S2486"/>
      <c r="T2486"/>
      <c r="U2486" s="1"/>
      <c r="V2486"/>
      <c r="W2486" s="1"/>
      <c r="X2486"/>
      <c r="Y2486"/>
      <c r="Z2486" s="1"/>
      <c r="AA2486" s="1"/>
      <c r="AB2486" s="1"/>
      <c r="AC2486" s="1"/>
      <c r="AD2486"/>
    </row>
    <row r="2487" spans="1:30" x14ac:dyDescent="0.25">
      <c r="A2487" s="1"/>
      <c r="B2487" s="1"/>
      <c r="C2487" s="1"/>
      <c r="D2487"/>
      <c r="E2487" s="1"/>
      <c r="F2487" s="1"/>
      <c r="G2487"/>
      <c r="H2487"/>
      <c r="I2487" s="1"/>
      <c r="J2487"/>
      <c r="K2487"/>
      <c r="L2487"/>
      <c r="M2487" s="2"/>
      <c r="N2487" s="3"/>
      <c r="O2487"/>
      <c r="P2487"/>
      <c r="Q2487"/>
      <c r="R2487"/>
      <c r="S2487"/>
      <c r="T2487"/>
      <c r="U2487" s="1"/>
      <c r="V2487"/>
      <c r="W2487" s="1"/>
      <c r="X2487"/>
      <c r="Y2487"/>
      <c r="Z2487" s="1"/>
      <c r="AA2487" s="1"/>
      <c r="AB2487" s="1"/>
      <c r="AC2487" s="1"/>
      <c r="AD2487"/>
    </row>
    <row r="2488" spans="1:30" x14ac:dyDescent="0.25">
      <c r="A2488" s="1"/>
      <c r="B2488" s="1"/>
      <c r="C2488" s="1"/>
      <c r="D2488"/>
      <c r="E2488" s="1"/>
      <c r="F2488" s="1"/>
      <c r="G2488"/>
      <c r="H2488"/>
      <c r="I2488" s="1"/>
      <c r="J2488"/>
      <c r="K2488"/>
      <c r="L2488"/>
      <c r="M2488" s="2"/>
      <c r="N2488" s="3"/>
      <c r="O2488"/>
      <c r="P2488"/>
      <c r="Q2488"/>
      <c r="R2488"/>
      <c r="S2488"/>
      <c r="T2488"/>
      <c r="U2488" s="1"/>
      <c r="V2488"/>
      <c r="W2488" s="1"/>
      <c r="X2488"/>
      <c r="Y2488"/>
      <c r="Z2488" s="1"/>
      <c r="AA2488" s="1"/>
      <c r="AB2488" s="1"/>
      <c r="AC2488" s="1"/>
      <c r="AD2488"/>
    </row>
    <row r="2489" spans="1:30" x14ac:dyDescent="0.25">
      <c r="A2489" s="1"/>
      <c r="B2489" s="1"/>
      <c r="C2489" s="1"/>
      <c r="D2489"/>
      <c r="E2489" s="1"/>
      <c r="F2489" s="1"/>
      <c r="G2489"/>
      <c r="H2489"/>
      <c r="I2489" s="1"/>
      <c r="J2489"/>
      <c r="K2489"/>
      <c r="L2489"/>
      <c r="M2489" s="2"/>
      <c r="N2489" s="3"/>
      <c r="O2489"/>
      <c r="P2489"/>
      <c r="Q2489"/>
      <c r="R2489"/>
      <c r="S2489"/>
      <c r="T2489"/>
      <c r="U2489" s="1"/>
      <c r="V2489"/>
      <c r="W2489" s="1"/>
      <c r="X2489"/>
      <c r="Y2489"/>
      <c r="Z2489" s="1"/>
      <c r="AA2489" s="1"/>
      <c r="AB2489" s="1"/>
      <c r="AC2489" s="1"/>
      <c r="AD2489"/>
    </row>
    <row r="2490" spans="1:30" x14ac:dyDescent="0.25">
      <c r="A2490" s="1"/>
      <c r="B2490" s="1"/>
      <c r="C2490" s="1"/>
      <c r="D2490"/>
      <c r="E2490" s="1"/>
      <c r="F2490" s="1"/>
      <c r="G2490"/>
      <c r="H2490"/>
      <c r="I2490" s="1"/>
      <c r="J2490"/>
      <c r="K2490"/>
      <c r="L2490"/>
      <c r="M2490" s="2"/>
      <c r="N2490" s="3"/>
      <c r="O2490"/>
      <c r="P2490"/>
      <c r="Q2490"/>
      <c r="R2490"/>
      <c r="S2490"/>
      <c r="T2490"/>
      <c r="U2490" s="1"/>
      <c r="V2490"/>
      <c r="W2490" s="1"/>
      <c r="X2490"/>
      <c r="Y2490"/>
      <c r="Z2490" s="1"/>
      <c r="AA2490" s="1"/>
      <c r="AB2490" s="1"/>
      <c r="AC2490" s="1"/>
      <c r="AD2490"/>
    </row>
    <row r="2491" spans="1:30" x14ac:dyDescent="0.25">
      <c r="A2491" s="1"/>
      <c r="B2491" s="1"/>
      <c r="C2491" s="1"/>
      <c r="D2491"/>
      <c r="E2491" s="1"/>
      <c r="F2491" s="1"/>
      <c r="G2491"/>
      <c r="H2491"/>
      <c r="I2491" s="1"/>
      <c r="J2491"/>
      <c r="K2491"/>
      <c r="L2491"/>
      <c r="M2491" s="2"/>
      <c r="N2491" s="3"/>
      <c r="O2491"/>
      <c r="P2491"/>
      <c r="Q2491"/>
      <c r="R2491"/>
      <c r="S2491"/>
      <c r="T2491"/>
      <c r="U2491" s="1"/>
      <c r="V2491"/>
      <c r="W2491" s="1"/>
      <c r="X2491"/>
      <c r="Y2491"/>
      <c r="Z2491" s="1"/>
      <c r="AA2491" s="1"/>
      <c r="AB2491" s="1"/>
      <c r="AC2491" s="1"/>
      <c r="AD2491"/>
    </row>
    <row r="2492" spans="1:30" x14ac:dyDescent="0.25">
      <c r="A2492" s="1"/>
      <c r="B2492" s="1"/>
      <c r="C2492" s="1"/>
      <c r="D2492"/>
      <c r="E2492" s="1"/>
      <c r="F2492" s="1"/>
      <c r="G2492"/>
      <c r="H2492"/>
      <c r="I2492" s="1"/>
      <c r="J2492"/>
      <c r="K2492"/>
      <c r="L2492"/>
      <c r="M2492" s="2"/>
      <c r="N2492" s="3"/>
      <c r="O2492"/>
      <c r="P2492"/>
      <c r="Q2492"/>
      <c r="R2492"/>
      <c r="S2492"/>
      <c r="T2492"/>
      <c r="U2492" s="1"/>
      <c r="V2492"/>
      <c r="W2492" s="1"/>
      <c r="X2492"/>
      <c r="Y2492"/>
      <c r="Z2492" s="1"/>
      <c r="AA2492" s="1"/>
      <c r="AB2492" s="1"/>
      <c r="AC2492" s="1"/>
      <c r="AD2492"/>
    </row>
    <row r="2493" spans="1:30" x14ac:dyDescent="0.25">
      <c r="A2493" s="1"/>
      <c r="B2493" s="1"/>
      <c r="C2493" s="1"/>
      <c r="D2493"/>
      <c r="E2493" s="1"/>
      <c r="F2493" s="1"/>
      <c r="G2493"/>
      <c r="H2493"/>
      <c r="I2493" s="1"/>
      <c r="J2493"/>
      <c r="K2493"/>
      <c r="L2493"/>
      <c r="M2493" s="2"/>
      <c r="N2493" s="3"/>
      <c r="O2493"/>
      <c r="P2493"/>
      <c r="Q2493"/>
      <c r="R2493"/>
      <c r="S2493"/>
      <c r="T2493"/>
      <c r="U2493" s="1"/>
      <c r="V2493"/>
      <c r="W2493" s="1"/>
      <c r="X2493"/>
      <c r="Y2493"/>
      <c r="Z2493" s="1"/>
      <c r="AA2493" s="1"/>
      <c r="AB2493" s="1"/>
      <c r="AC2493" s="1"/>
      <c r="AD2493"/>
    </row>
    <row r="2494" spans="1:30" x14ac:dyDescent="0.25">
      <c r="A2494" s="1"/>
      <c r="B2494" s="1"/>
      <c r="C2494" s="1"/>
      <c r="D2494"/>
      <c r="E2494" s="1"/>
      <c r="F2494" s="1"/>
      <c r="G2494"/>
      <c r="H2494"/>
      <c r="I2494" s="1"/>
      <c r="J2494"/>
      <c r="K2494"/>
      <c r="L2494"/>
      <c r="M2494" s="2"/>
      <c r="N2494" s="3"/>
      <c r="O2494"/>
      <c r="P2494"/>
      <c r="Q2494"/>
      <c r="R2494"/>
      <c r="S2494"/>
      <c r="T2494"/>
      <c r="U2494" s="1"/>
      <c r="V2494"/>
      <c r="W2494" s="1"/>
      <c r="X2494"/>
      <c r="Y2494"/>
      <c r="Z2494" s="1"/>
      <c r="AA2494" s="1"/>
      <c r="AB2494" s="1"/>
      <c r="AC2494" s="1"/>
      <c r="AD2494"/>
    </row>
    <row r="2495" spans="1:30" x14ac:dyDescent="0.25">
      <c r="A2495" s="1"/>
      <c r="B2495" s="1"/>
      <c r="C2495" s="1"/>
      <c r="D2495"/>
      <c r="E2495" s="1"/>
      <c r="F2495" s="1"/>
      <c r="G2495"/>
      <c r="H2495"/>
      <c r="I2495" s="1"/>
      <c r="J2495"/>
      <c r="K2495"/>
      <c r="L2495"/>
      <c r="M2495" s="2"/>
      <c r="N2495" s="3"/>
      <c r="O2495"/>
      <c r="P2495"/>
      <c r="Q2495"/>
      <c r="R2495"/>
      <c r="S2495"/>
      <c r="T2495"/>
      <c r="U2495" s="1"/>
      <c r="V2495"/>
      <c r="W2495" s="1"/>
      <c r="X2495"/>
      <c r="Y2495"/>
      <c r="Z2495" s="1"/>
      <c r="AA2495" s="1"/>
      <c r="AB2495" s="1"/>
      <c r="AC2495" s="1"/>
      <c r="AD2495"/>
    </row>
    <row r="2496" spans="1:30" x14ac:dyDescent="0.25">
      <c r="A2496" s="1"/>
      <c r="B2496" s="1"/>
      <c r="C2496" s="1"/>
      <c r="D2496"/>
      <c r="E2496" s="1"/>
      <c r="F2496" s="1"/>
      <c r="G2496"/>
      <c r="H2496"/>
      <c r="I2496" s="1"/>
      <c r="J2496"/>
      <c r="K2496"/>
      <c r="L2496"/>
      <c r="M2496" s="2"/>
      <c r="N2496" s="3"/>
      <c r="O2496"/>
      <c r="P2496"/>
      <c r="Q2496"/>
      <c r="R2496"/>
      <c r="S2496"/>
      <c r="T2496"/>
      <c r="U2496" s="1"/>
      <c r="V2496"/>
      <c r="W2496" s="1"/>
      <c r="X2496"/>
      <c r="Y2496"/>
      <c r="Z2496" s="1"/>
      <c r="AA2496" s="1"/>
      <c r="AB2496" s="1"/>
      <c r="AC2496" s="1"/>
      <c r="AD2496"/>
    </row>
    <row r="2497" spans="1:30" x14ac:dyDescent="0.25">
      <c r="A2497" s="1"/>
      <c r="B2497" s="1"/>
      <c r="C2497" s="1"/>
      <c r="D2497"/>
      <c r="E2497" s="1"/>
      <c r="F2497" s="1"/>
      <c r="G2497"/>
      <c r="H2497"/>
      <c r="I2497" s="1"/>
      <c r="J2497"/>
      <c r="K2497"/>
      <c r="L2497"/>
      <c r="M2497" s="2"/>
      <c r="N2497" s="3"/>
      <c r="O2497"/>
      <c r="P2497"/>
      <c r="Q2497"/>
      <c r="R2497"/>
      <c r="S2497"/>
      <c r="T2497"/>
      <c r="U2497" s="1"/>
      <c r="V2497"/>
      <c r="W2497" s="1"/>
      <c r="X2497"/>
      <c r="Y2497"/>
      <c r="Z2497" s="1"/>
      <c r="AA2497" s="1"/>
      <c r="AB2497" s="1"/>
      <c r="AC2497" s="1"/>
      <c r="AD2497"/>
    </row>
    <row r="2498" spans="1:30" x14ac:dyDescent="0.25">
      <c r="A2498" s="1"/>
      <c r="B2498" s="1"/>
      <c r="C2498" s="1"/>
      <c r="D2498"/>
      <c r="E2498" s="1"/>
      <c r="F2498" s="1"/>
      <c r="G2498"/>
      <c r="H2498"/>
      <c r="I2498" s="1"/>
      <c r="J2498"/>
      <c r="K2498"/>
      <c r="L2498"/>
      <c r="M2498" s="2"/>
      <c r="N2498" s="3"/>
      <c r="O2498"/>
      <c r="P2498"/>
      <c r="Q2498"/>
      <c r="R2498"/>
      <c r="S2498"/>
      <c r="T2498"/>
      <c r="U2498" s="1"/>
      <c r="V2498"/>
      <c r="W2498" s="1"/>
      <c r="X2498"/>
      <c r="Y2498"/>
      <c r="Z2498" s="1"/>
      <c r="AA2498" s="1"/>
      <c r="AB2498" s="1"/>
      <c r="AC2498" s="1"/>
      <c r="AD2498"/>
    </row>
    <row r="2499" spans="1:30" x14ac:dyDescent="0.25">
      <c r="A2499" s="1"/>
      <c r="B2499" s="1"/>
      <c r="C2499" s="1"/>
      <c r="D2499"/>
      <c r="E2499" s="1"/>
      <c r="F2499" s="1"/>
      <c r="G2499"/>
      <c r="H2499"/>
      <c r="I2499" s="1"/>
      <c r="J2499"/>
      <c r="K2499"/>
      <c r="L2499"/>
      <c r="M2499" s="2"/>
      <c r="N2499" s="3"/>
      <c r="O2499"/>
      <c r="P2499"/>
      <c r="Q2499"/>
      <c r="R2499"/>
      <c r="S2499"/>
      <c r="T2499"/>
      <c r="U2499" s="1"/>
      <c r="V2499"/>
      <c r="W2499" s="1"/>
      <c r="X2499"/>
      <c r="Y2499"/>
      <c r="Z2499" s="1"/>
      <c r="AA2499" s="1"/>
      <c r="AB2499" s="1"/>
      <c r="AC2499" s="1"/>
      <c r="AD2499"/>
    </row>
    <row r="2500" spans="1:30" x14ac:dyDescent="0.25">
      <c r="A2500" s="1"/>
      <c r="B2500" s="1"/>
      <c r="C2500" s="1"/>
      <c r="D2500"/>
      <c r="E2500" s="1"/>
      <c r="F2500" s="1"/>
      <c r="G2500"/>
      <c r="H2500"/>
      <c r="I2500" s="1"/>
      <c r="J2500"/>
      <c r="K2500"/>
      <c r="L2500"/>
      <c r="M2500" s="2"/>
      <c r="N2500" s="3"/>
      <c r="O2500"/>
      <c r="P2500"/>
      <c r="Q2500"/>
      <c r="R2500"/>
      <c r="S2500"/>
      <c r="T2500"/>
      <c r="U2500" s="1"/>
      <c r="V2500"/>
      <c r="W2500" s="1"/>
      <c r="X2500"/>
      <c r="Y2500"/>
      <c r="Z2500" s="1"/>
      <c r="AA2500" s="1"/>
      <c r="AB2500" s="1"/>
      <c r="AC2500" s="1"/>
      <c r="AD2500"/>
    </row>
    <row r="2501" spans="1:30" x14ac:dyDescent="0.25">
      <c r="A2501" s="1"/>
      <c r="B2501" s="1"/>
      <c r="C2501" s="1"/>
      <c r="D2501"/>
      <c r="E2501" s="1"/>
      <c r="F2501" s="1"/>
      <c r="G2501"/>
      <c r="H2501"/>
      <c r="I2501" s="1"/>
      <c r="J2501"/>
      <c r="K2501"/>
      <c r="L2501"/>
      <c r="M2501" s="2"/>
      <c r="N2501" s="3"/>
      <c r="O2501"/>
      <c r="P2501"/>
      <c r="Q2501"/>
      <c r="R2501"/>
      <c r="S2501"/>
      <c r="T2501"/>
      <c r="U2501" s="1"/>
      <c r="V2501"/>
      <c r="W2501" s="1"/>
      <c r="X2501"/>
      <c r="Y2501"/>
      <c r="Z2501" s="1"/>
      <c r="AA2501" s="1"/>
      <c r="AB2501" s="1"/>
      <c r="AC2501" s="1"/>
      <c r="AD2501"/>
    </row>
    <row r="2502" spans="1:30" x14ac:dyDescent="0.25">
      <c r="A2502" s="1"/>
      <c r="B2502" s="1"/>
      <c r="C2502" s="1"/>
      <c r="D2502"/>
      <c r="E2502" s="1"/>
      <c r="F2502" s="1"/>
      <c r="G2502"/>
      <c r="H2502"/>
      <c r="I2502" s="1"/>
      <c r="J2502"/>
      <c r="K2502"/>
      <c r="L2502"/>
      <c r="M2502" s="2"/>
      <c r="N2502" s="3"/>
      <c r="O2502"/>
      <c r="P2502"/>
      <c r="Q2502"/>
      <c r="R2502"/>
      <c r="S2502"/>
      <c r="T2502"/>
      <c r="U2502" s="1"/>
      <c r="V2502"/>
      <c r="W2502" s="1"/>
      <c r="X2502"/>
      <c r="Y2502"/>
      <c r="Z2502" s="1"/>
      <c r="AA2502" s="1"/>
      <c r="AB2502" s="1"/>
      <c r="AC2502" s="1"/>
      <c r="AD2502"/>
    </row>
    <row r="2503" spans="1:30" x14ac:dyDescent="0.25">
      <c r="A2503" s="1"/>
      <c r="B2503" s="1"/>
      <c r="C2503" s="1"/>
      <c r="D2503"/>
      <c r="E2503" s="1"/>
      <c r="F2503" s="1"/>
      <c r="G2503"/>
      <c r="H2503"/>
      <c r="I2503" s="1"/>
      <c r="J2503"/>
      <c r="K2503"/>
      <c r="L2503"/>
      <c r="M2503" s="2"/>
      <c r="N2503" s="3"/>
      <c r="O2503"/>
      <c r="P2503"/>
      <c r="Q2503"/>
      <c r="R2503"/>
      <c r="S2503"/>
      <c r="T2503"/>
      <c r="U2503" s="1"/>
      <c r="V2503"/>
      <c r="W2503" s="1"/>
      <c r="X2503"/>
      <c r="Y2503"/>
      <c r="Z2503" s="1"/>
      <c r="AA2503" s="1"/>
      <c r="AB2503" s="1"/>
      <c r="AC2503" s="1"/>
      <c r="AD2503"/>
    </row>
    <row r="2504" spans="1:30" x14ac:dyDescent="0.25">
      <c r="A2504" s="1"/>
      <c r="B2504" s="1"/>
      <c r="C2504" s="1"/>
      <c r="D2504"/>
      <c r="E2504" s="1"/>
      <c r="F2504" s="1"/>
      <c r="G2504"/>
      <c r="H2504"/>
      <c r="I2504" s="1"/>
      <c r="J2504"/>
      <c r="K2504"/>
      <c r="L2504"/>
      <c r="M2504" s="2"/>
      <c r="N2504" s="3"/>
      <c r="O2504"/>
      <c r="P2504"/>
      <c r="Q2504"/>
      <c r="R2504"/>
      <c r="S2504"/>
      <c r="T2504"/>
      <c r="U2504" s="1"/>
      <c r="V2504"/>
      <c r="W2504" s="1"/>
      <c r="X2504"/>
      <c r="Y2504"/>
      <c r="Z2504" s="1"/>
      <c r="AA2504" s="1"/>
      <c r="AB2504" s="1"/>
      <c r="AC2504" s="1"/>
      <c r="AD2504"/>
    </row>
    <row r="2505" spans="1:30" x14ac:dyDescent="0.25">
      <c r="A2505" s="1"/>
      <c r="B2505" s="1"/>
      <c r="C2505" s="1"/>
      <c r="D2505"/>
      <c r="E2505" s="1"/>
      <c r="F2505" s="1"/>
      <c r="G2505"/>
      <c r="H2505"/>
      <c r="I2505" s="1"/>
      <c r="J2505"/>
      <c r="K2505"/>
      <c r="L2505"/>
      <c r="M2505" s="2"/>
      <c r="N2505" s="3"/>
      <c r="O2505"/>
      <c r="P2505"/>
      <c r="Q2505"/>
      <c r="R2505"/>
      <c r="S2505"/>
      <c r="T2505"/>
      <c r="U2505" s="1"/>
      <c r="V2505"/>
      <c r="W2505" s="1"/>
      <c r="X2505"/>
      <c r="Y2505"/>
      <c r="Z2505" s="1"/>
      <c r="AA2505" s="1"/>
      <c r="AB2505" s="1"/>
      <c r="AC2505" s="1"/>
      <c r="AD2505"/>
    </row>
    <row r="2506" spans="1:30" x14ac:dyDescent="0.25">
      <c r="A2506" s="1"/>
      <c r="B2506" s="1"/>
      <c r="C2506" s="1"/>
      <c r="D2506"/>
      <c r="E2506" s="1"/>
      <c r="F2506" s="1"/>
      <c r="G2506"/>
      <c r="H2506"/>
      <c r="I2506" s="1"/>
      <c r="J2506"/>
      <c r="K2506"/>
      <c r="L2506"/>
      <c r="M2506" s="2"/>
      <c r="N2506" s="3"/>
      <c r="O2506"/>
      <c r="P2506"/>
      <c r="Q2506"/>
      <c r="R2506"/>
      <c r="S2506"/>
      <c r="T2506"/>
      <c r="U2506" s="1"/>
      <c r="V2506"/>
      <c r="W2506" s="1"/>
      <c r="X2506"/>
      <c r="Y2506"/>
      <c r="Z2506" s="1"/>
      <c r="AA2506" s="1"/>
      <c r="AB2506" s="1"/>
      <c r="AC2506" s="1"/>
      <c r="AD2506"/>
    </row>
    <row r="2507" spans="1:30" x14ac:dyDescent="0.25">
      <c r="A2507" s="1"/>
      <c r="B2507" s="1"/>
      <c r="C2507" s="1"/>
      <c r="D2507"/>
      <c r="E2507" s="1"/>
      <c r="F2507" s="1"/>
      <c r="G2507"/>
      <c r="H2507"/>
      <c r="I2507" s="1"/>
      <c r="J2507"/>
      <c r="K2507"/>
      <c r="L2507"/>
      <c r="M2507" s="2"/>
      <c r="N2507" s="3"/>
      <c r="O2507"/>
      <c r="P2507"/>
      <c r="Q2507"/>
      <c r="R2507"/>
      <c r="S2507"/>
      <c r="T2507"/>
      <c r="U2507" s="1"/>
      <c r="V2507"/>
      <c r="W2507" s="1"/>
      <c r="X2507"/>
      <c r="Y2507"/>
      <c r="Z2507" s="1"/>
      <c r="AA2507" s="1"/>
      <c r="AB2507" s="1"/>
      <c r="AC2507" s="1"/>
      <c r="AD2507"/>
    </row>
    <row r="2508" spans="1:30" x14ac:dyDescent="0.25">
      <c r="A2508" s="1"/>
      <c r="B2508" s="1"/>
      <c r="C2508" s="1"/>
      <c r="D2508"/>
      <c r="E2508" s="1"/>
      <c r="F2508" s="1"/>
      <c r="G2508"/>
      <c r="H2508"/>
      <c r="I2508" s="1"/>
      <c r="J2508"/>
      <c r="K2508"/>
      <c r="L2508"/>
      <c r="M2508" s="2"/>
      <c r="N2508" s="3"/>
      <c r="O2508"/>
      <c r="P2508"/>
      <c r="Q2508"/>
      <c r="R2508"/>
      <c r="S2508"/>
      <c r="T2508"/>
      <c r="U2508" s="1"/>
      <c r="V2508"/>
      <c r="W2508" s="1"/>
      <c r="X2508"/>
      <c r="Y2508"/>
      <c r="Z2508" s="1"/>
      <c r="AA2508" s="1"/>
      <c r="AB2508" s="1"/>
      <c r="AC2508" s="1"/>
      <c r="AD2508"/>
    </row>
    <row r="2509" spans="1:30" x14ac:dyDescent="0.25">
      <c r="A2509" s="1"/>
      <c r="B2509" s="1"/>
      <c r="C2509" s="1"/>
      <c r="D2509"/>
      <c r="E2509" s="1"/>
      <c r="F2509" s="1"/>
      <c r="G2509"/>
      <c r="H2509"/>
      <c r="I2509" s="1"/>
      <c r="J2509"/>
      <c r="K2509"/>
      <c r="L2509"/>
      <c r="M2509" s="2"/>
      <c r="N2509" s="3"/>
      <c r="O2509"/>
      <c r="P2509"/>
      <c r="Q2509"/>
      <c r="R2509"/>
      <c r="S2509"/>
      <c r="T2509"/>
      <c r="U2509" s="1"/>
      <c r="V2509"/>
      <c r="W2509" s="1"/>
      <c r="X2509"/>
      <c r="Y2509"/>
      <c r="Z2509" s="1"/>
      <c r="AA2509" s="1"/>
      <c r="AB2509" s="1"/>
      <c r="AC2509" s="1"/>
      <c r="AD2509"/>
    </row>
    <row r="2510" spans="1:30" x14ac:dyDescent="0.25">
      <c r="A2510" s="1"/>
      <c r="B2510" s="1"/>
      <c r="C2510" s="1"/>
      <c r="D2510"/>
      <c r="E2510" s="1"/>
      <c r="F2510" s="1"/>
      <c r="G2510"/>
      <c r="H2510"/>
      <c r="I2510" s="1"/>
      <c r="J2510"/>
      <c r="K2510"/>
      <c r="L2510"/>
      <c r="M2510" s="2"/>
      <c r="N2510" s="3"/>
      <c r="O2510"/>
      <c r="P2510"/>
      <c r="Q2510"/>
      <c r="R2510"/>
      <c r="S2510"/>
      <c r="T2510"/>
      <c r="U2510" s="1"/>
      <c r="V2510"/>
      <c r="W2510" s="1"/>
      <c r="X2510"/>
      <c r="Y2510"/>
      <c r="Z2510" s="1"/>
      <c r="AA2510" s="1"/>
      <c r="AB2510" s="1"/>
      <c r="AC2510" s="1"/>
      <c r="AD2510"/>
    </row>
    <row r="2511" spans="1:30" x14ac:dyDescent="0.25">
      <c r="A2511" s="1"/>
      <c r="B2511" s="1"/>
      <c r="C2511" s="1"/>
      <c r="D2511"/>
      <c r="E2511" s="1"/>
      <c r="F2511" s="1"/>
      <c r="G2511"/>
      <c r="H2511"/>
      <c r="I2511" s="1"/>
      <c r="J2511"/>
      <c r="K2511"/>
      <c r="L2511"/>
      <c r="M2511" s="2"/>
      <c r="N2511" s="3"/>
      <c r="O2511"/>
      <c r="P2511"/>
      <c r="Q2511"/>
      <c r="R2511"/>
      <c r="S2511"/>
      <c r="T2511"/>
      <c r="U2511" s="1"/>
      <c r="V2511"/>
      <c r="W2511" s="1"/>
      <c r="X2511"/>
      <c r="Y2511"/>
      <c r="Z2511" s="1"/>
      <c r="AA2511" s="1"/>
      <c r="AB2511" s="1"/>
      <c r="AC2511" s="1"/>
      <c r="AD2511"/>
    </row>
    <row r="2512" spans="1:30" x14ac:dyDescent="0.25">
      <c r="A2512" s="1"/>
      <c r="B2512" s="1"/>
      <c r="C2512" s="1"/>
      <c r="D2512"/>
      <c r="E2512" s="1"/>
      <c r="F2512" s="1"/>
      <c r="G2512"/>
      <c r="H2512"/>
      <c r="I2512" s="1"/>
      <c r="J2512"/>
      <c r="K2512"/>
      <c r="L2512"/>
      <c r="M2512" s="2"/>
      <c r="N2512" s="3"/>
      <c r="O2512"/>
      <c r="P2512"/>
      <c r="Q2512"/>
      <c r="R2512"/>
      <c r="S2512"/>
      <c r="T2512"/>
      <c r="U2512" s="1"/>
      <c r="V2512"/>
      <c r="W2512" s="1"/>
      <c r="X2512"/>
      <c r="Y2512"/>
      <c r="Z2512" s="1"/>
      <c r="AA2512" s="1"/>
      <c r="AB2512" s="1"/>
      <c r="AC2512" s="1"/>
      <c r="AD2512"/>
    </row>
    <row r="2513" spans="1:30" x14ac:dyDescent="0.25">
      <c r="A2513" s="1"/>
      <c r="B2513" s="1"/>
      <c r="C2513" s="1"/>
      <c r="D2513"/>
      <c r="E2513" s="1"/>
      <c r="F2513" s="1"/>
      <c r="G2513"/>
      <c r="H2513"/>
      <c r="I2513" s="1"/>
      <c r="J2513"/>
      <c r="K2513"/>
      <c r="L2513"/>
      <c r="M2513" s="2"/>
      <c r="N2513" s="3"/>
      <c r="O2513"/>
      <c r="P2513"/>
      <c r="Q2513"/>
      <c r="R2513"/>
      <c r="S2513"/>
      <c r="T2513"/>
      <c r="U2513" s="1"/>
      <c r="V2513"/>
      <c r="W2513" s="1"/>
      <c r="X2513"/>
      <c r="Y2513"/>
      <c r="Z2513" s="1"/>
      <c r="AA2513" s="1"/>
      <c r="AB2513" s="1"/>
      <c r="AC2513" s="1"/>
      <c r="AD2513"/>
    </row>
    <row r="2514" spans="1:30" x14ac:dyDescent="0.25">
      <c r="A2514" s="1"/>
      <c r="B2514" s="1"/>
      <c r="C2514" s="1"/>
      <c r="D2514"/>
      <c r="E2514" s="1"/>
      <c r="F2514" s="1"/>
      <c r="G2514"/>
      <c r="H2514"/>
      <c r="I2514" s="1"/>
      <c r="J2514"/>
      <c r="K2514"/>
      <c r="L2514"/>
      <c r="M2514" s="2"/>
      <c r="N2514" s="3"/>
      <c r="O2514"/>
      <c r="P2514"/>
      <c r="Q2514"/>
      <c r="R2514"/>
      <c r="S2514"/>
      <c r="T2514"/>
      <c r="U2514" s="1"/>
      <c r="V2514"/>
      <c r="W2514" s="1"/>
      <c r="X2514"/>
      <c r="Y2514"/>
      <c r="Z2514" s="1"/>
      <c r="AA2514" s="1"/>
      <c r="AB2514" s="1"/>
      <c r="AC2514" s="1"/>
      <c r="AD2514"/>
    </row>
    <row r="2515" spans="1:30" x14ac:dyDescent="0.25">
      <c r="A2515" s="1"/>
      <c r="B2515" s="1"/>
      <c r="C2515" s="1"/>
      <c r="D2515"/>
      <c r="E2515" s="1"/>
      <c r="F2515" s="1"/>
      <c r="G2515"/>
      <c r="H2515"/>
      <c r="I2515" s="1"/>
      <c r="J2515"/>
      <c r="K2515"/>
      <c r="L2515"/>
      <c r="M2515" s="2"/>
      <c r="N2515" s="3"/>
      <c r="O2515"/>
      <c r="P2515"/>
      <c r="Q2515"/>
      <c r="R2515"/>
      <c r="S2515"/>
      <c r="T2515"/>
      <c r="U2515" s="1"/>
      <c r="V2515"/>
      <c r="W2515" s="1"/>
      <c r="X2515"/>
      <c r="Y2515"/>
      <c r="Z2515" s="1"/>
      <c r="AA2515" s="1"/>
      <c r="AB2515" s="1"/>
      <c r="AC2515" s="1"/>
      <c r="AD2515"/>
    </row>
    <row r="2516" spans="1:30" x14ac:dyDescent="0.25">
      <c r="A2516" s="1"/>
      <c r="B2516" s="1"/>
      <c r="C2516" s="1"/>
      <c r="D2516"/>
      <c r="E2516" s="1"/>
      <c r="F2516" s="1"/>
      <c r="G2516"/>
      <c r="H2516"/>
      <c r="I2516" s="1"/>
      <c r="J2516"/>
      <c r="K2516"/>
      <c r="L2516"/>
      <c r="M2516" s="2"/>
      <c r="N2516" s="3"/>
      <c r="O2516"/>
      <c r="P2516"/>
      <c r="Q2516"/>
      <c r="R2516"/>
      <c r="S2516"/>
      <c r="T2516"/>
      <c r="U2516" s="1"/>
      <c r="V2516"/>
      <c r="W2516" s="1"/>
      <c r="X2516"/>
      <c r="Y2516"/>
      <c r="Z2516" s="1"/>
      <c r="AA2516" s="1"/>
      <c r="AB2516" s="1"/>
      <c r="AC2516" s="1"/>
      <c r="AD2516"/>
    </row>
    <row r="2517" spans="1:30" x14ac:dyDescent="0.25">
      <c r="A2517" s="1"/>
      <c r="B2517" s="1"/>
      <c r="C2517" s="1"/>
      <c r="D2517"/>
      <c r="E2517" s="1"/>
      <c r="F2517" s="1"/>
      <c r="G2517"/>
      <c r="H2517"/>
      <c r="I2517" s="1"/>
      <c r="J2517"/>
      <c r="K2517"/>
      <c r="L2517"/>
      <c r="M2517" s="2"/>
      <c r="N2517" s="3"/>
      <c r="O2517"/>
      <c r="P2517"/>
      <c r="Q2517"/>
      <c r="R2517"/>
      <c r="S2517"/>
      <c r="T2517"/>
      <c r="U2517" s="1"/>
      <c r="V2517"/>
      <c r="W2517" s="1"/>
      <c r="X2517"/>
      <c r="Y2517"/>
      <c r="Z2517" s="1"/>
      <c r="AA2517" s="1"/>
      <c r="AB2517" s="1"/>
      <c r="AC2517" s="1"/>
      <c r="AD2517"/>
    </row>
    <row r="2518" spans="1:30" x14ac:dyDescent="0.25">
      <c r="A2518" s="1"/>
      <c r="B2518" s="1"/>
      <c r="C2518" s="1"/>
      <c r="D2518"/>
      <c r="E2518" s="1"/>
      <c r="F2518" s="1"/>
      <c r="G2518"/>
      <c r="H2518"/>
      <c r="I2518" s="1"/>
      <c r="J2518"/>
      <c r="K2518"/>
      <c r="L2518"/>
      <c r="M2518" s="2"/>
      <c r="N2518" s="3"/>
      <c r="O2518"/>
      <c r="P2518"/>
      <c r="Q2518"/>
      <c r="R2518"/>
      <c r="S2518"/>
      <c r="T2518"/>
      <c r="U2518" s="1"/>
      <c r="V2518"/>
      <c r="W2518" s="1"/>
      <c r="X2518"/>
      <c r="Y2518"/>
      <c r="Z2518" s="1"/>
      <c r="AA2518" s="1"/>
      <c r="AB2518" s="1"/>
      <c r="AC2518" s="1"/>
      <c r="AD2518"/>
    </row>
    <row r="2519" spans="1:30" x14ac:dyDescent="0.25">
      <c r="A2519" s="1"/>
      <c r="B2519" s="1"/>
      <c r="C2519" s="1"/>
      <c r="D2519"/>
      <c r="E2519" s="1"/>
      <c r="F2519" s="1"/>
      <c r="G2519"/>
      <c r="H2519"/>
      <c r="I2519" s="1"/>
      <c r="J2519"/>
      <c r="K2519"/>
      <c r="L2519"/>
      <c r="M2519" s="2"/>
      <c r="N2519" s="3"/>
      <c r="O2519"/>
      <c r="P2519"/>
      <c r="Q2519"/>
      <c r="R2519"/>
      <c r="S2519"/>
      <c r="T2519"/>
      <c r="U2519" s="1"/>
      <c r="V2519"/>
      <c r="W2519" s="1"/>
      <c r="X2519"/>
      <c r="Y2519"/>
      <c r="Z2519" s="1"/>
      <c r="AA2519" s="1"/>
      <c r="AB2519" s="1"/>
      <c r="AC2519" s="1"/>
      <c r="AD2519"/>
    </row>
    <row r="2520" spans="1:30" x14ac:dyDescent="0.25">
      <c r="A2520" s="1"/>
      <c r="B2520" s="1"/>
      <c r="C2520" s="1"/>
      <c r="D2520"/>
      <c r="E2520" s="1"/>
      <c r="F2520" s="1"/>
      <c r="G2520"/>
      <c r="H2520"/>
      <c r="I2520" s="1"/>
      <c r="J2520"/>
      <c r="K2520"/>
      <c r="L2520"/>
      <c r="M2520" s="2"/>
      <c r="N2520" s="3"/>
      <c r="O2520"/>
      <c r="P2520"/>
      <c r="Q2520"/>
      <c r="R2520"/>
      <c r="S2520"/>
      <c r="T2520"/>
      <c r="U2520" s="1"/>
      <c r="V2520"/>
      <c r="W2520" s="1"/>
      <c r="X2520"/>
      <c r="Y2520"/>
      <c r="Z2520" s="1"/>
      <c r="AA2520" s="1"/>
      <c r="AB2520" s="1"/>
      <c r="AC2520" s="1"/>
      <c r="AD2520"/>
    </row>
    <row r="2521" spans="1:30" x14ac:dyDescent="0.25">
      <c r="A2521" s="1"/>
      <c r="B2521" s="1"/>
      <c r="C2521" s="1"/>
      <c r="D2521"/>
      <c r="E2521" s="1"/>
      <c r="F2521" s="1"/>
      <c r="G2521"/>
      <c r="H2521"/>
      <c r="I2521" s="1"/>
      <c r="J2521"/>
      <c r="K2521"/>
      <c r="L2521"/>
      <c r="M2521" s="2"/>
      <c r="N2521" s="3"/>
      <c r="O2521"/>
      <c r="P2521"/>
      <c r="Q2521"/>
      <c r="R2521"/>
      <c r="S2521"/>
      <c r="T2521"/>
      <c r="U2521" s="1"/>
      <c r="V2521"/>
      <c r="W2521" s="1"/>
      <c r="X2521"/>
      <c r="Y2521"/>
      <c r="Z2521" s="1"/>
      <c r="AA2521" s="1"/>
      <c r="AB2521" s="1"/>
      <c r="AC2521" s="1"/>
      <c r="AD2521"/>
    </row>
    <row r="2522" spans="1:30" x14ac:dyDescent="0.25">
      <c r="A2522" s="1"/>
      <c r="B2522" s="1"/>
      <c r="C2522" s="1"/>
      <c r="D2522"/>
      <c r="E2522" s="1"/>
      <c r="F2522" s="1"/>
      <c r="G2522"/>
      <c r="H2522"/>
      <c r="I2522" s="1"/>
      <c r="J2522"/>
      <c r="K2522"/>
      <c r="L2522"/>
      <c r="M2522" s="2"/>
      <c r="N2522" s="3"/>
      <c r="O2522"/>
      <c r="P2522"/>
      <c r="Q2522"/>
      <c r="R2522"/>
      <c r="S2522"/>
      <c r="T2522"/>
      <c r="U2522" s="1"/>
      <c r="V2522"/>
      <c r="W2522" s="1"/>
      <c r="X2522"/>
      <c r="Y2522"/>
      <c r="Z2522" s="1"/>
      <c r="AA2522" s="1"/>
      <c r="AB2522" s="1"/>
      <c r="AC2522" s="1"/>
      <c r="AD2522"/>
    </row>
    <row r="2523" spans="1:30" x14ac:dyDescent="0.25">
      <c r="A2523" s="1"/>
      <c r="B2523" s="1"/>
      <c r="C2523" s="1"/>
      <c r="D2523"/>
      <c r="E2523" s="1"/>
      <c r="F2523" s="1"/>
      <c r="G2523"/>
      <c r="H2523"/>
      <c r="I2523" s="1"/>
      <c r="J2523"/>
      <c r="K2523"/>
      <c r="L2523"/>
      <c r="M2523" s="2"/>
      <c r="N2523" s="3"/>
      <c r="O2523"/>
      <c r="P2523"/>
      <c r="Q2523"/>
      <c r="R2523"/>
      <c r="S2523"/>
      <c r="T2523"/>
      <c r="U2523" s="1"/>
      <c r="V2523"/>
      <c r="W2523" s="1"/>
      <c r="X2523"/>
      <c r="Y2523"/>
      <c r="Z2523" s="1"/>
      <c r="AA2523" s="1"/>
      <c r="AB2523" s="1"/>
      <c r="AC2523" s="1"/>
      <c r="AD2523"/>
    </row>
    <row r="2524" spans="1:30" x14ac:dyDescent="0.25">
      <c r="A2524" s="1"/>
      <c r="B2524" s="1"/>
      <c r="C2524" s="1"/>
      <c r="D2524"/>
      <c r="E2524" s="1"/>
      <c r="F2524" s="1"/>
      <c r="G2524"/>
      <c r="H2524"/>
      <c r="I2524" s="1"/>
      <c r="J2524"/>
      <c r="K2524"/>
      <c r="L2524"/>
      <c r="M2524" s="2"/>
      <c r="N2524" s="3"/>
      <c r="O2524"/>
      <c r="P2524"/>
      <c r="Q2524"/>
      <c r="R2524"/>
      <c r="S2524"/>
      <c r="T2524"/>
      <c r="U2524" s="1"/>
      <c r="V2524"/>
      <c r="W2524" s="1"/>
      <c r="X2524"/>
      <c r="Y2524"/>
      <c r="Z2524" s="1"/>
      <c r="AA2524" s="1"/>
      <c r="AB2524" s="1"/>
      <c r="AC2524" s="1"/>
      <c r="AD2524"/>
    </row>
    <row r="2525" spans="1:30" x14ac:dyDescent="0.25">
      <c r="A2525" s="1"/>
      <c r="B2525" s="1"/>
      <c r="C2525" s="1"/>
      <c r="D2525"/>
      <c r="E2525" s="1"/>
      <c r="F2525" s="1"/>
      <c r="G2525"/>
      <c r="H2525"/>
      <c r="I2525" s="1"/>
      <c r="J2525"/>
      <c r="K2525"/>
      <c r="L2525"/>
      <c r="M2525" s="2"/>
      <c r="N2525" s="3"/>
      <c r="O2525"/>
      <c r="P2525"/>
      <c r="Q2525"/>
      <c r="R2525"/>
      <c r="S2525"/>
      <c r="T2525"/>
      <c r="U2525" s="1"/>
      <c r="V2525"/>
      <c r="W2525" s="1"/>
      <c r="X2525"/>
      <c r="Y2525"/>
      <c r="Z2525" s="1"/>
      <c r="AA2525" s="1"/>
      <c r="AB2525" s="1"/>
      <c r="AC2525" s="1"/>
      <c r="AD2525"/>
    </row>
    <row r="2526" spans="1:30" x14ac:dyDescent="0.25">
      <c r="A2526" s="1"/>
      <c r="B2526" s="1"/>
      <c r="C2526" s="1"/>
      <c r="D2526"/>
      <c r="E2526" s="1"/>
      <c r="F2526" s="1"/>
      <c r="G2526"/>
      <c r="H2526"/>
      <c r="I2526" s="1"/>
      <c r="J2526"/>
      <c r="K2526"/>
      <c r="L2526"/>
      <c r="M2526" s="2"/>
      <c r="N2526" s="3"/>
      <c r="O2526"/>
      <c r="P2526"/>
      <c r="Q2526"/>
      <c r="R2526"/>
      <c r="S2526"/>
      <c r="T2526"/>
      <c r="U2526" s="1"/>
      <c r="V2526"/>
      <c r="W2526" s="1"/>
      <c r="X2526"/>
      <c r="Y2526"/>
      <c r="Z2526" s="1"/>
      <c r="AA2526" s="1"/>
      <c r="AB2526" s="1"/>
      <c r="AC2526" s="1"/>
      <c r="AD2526"/>
    </row>
    <row r="2527" spans="1:30" x14ac:dyDescent="0.25">
      <c r="A2527" s="1"/>
      <c r="B2527" s="1"/>
      <c r="C2527" s="1"/>
      <c r="D2527"/>
      <c r="E2527" s="1"/>
      <c r="F2527" s="1"/>
      <c r="G2527"/>
      <c r="H2527"/>
      <c r="I2527" s="1"/>
      <c r="J2527"/>
      <c r="K2527"/>
      <c r="L2527"/>
      <c r="M2527" s="2"/>
      <c r="N2527" s="3"/>
      <c r="O2527"/>
      <c r="P2527"/>
      <c r="Q2527"/>
      <c r="R2527"/>
      <c r="S2527"/>
      <c r="T2527"/>
      <c r="U2527" s="1"/>
      <c r="V2527"/>
      <c r="W2527" s="1"/>
      <c r="X2527"/>
      <c r="Y2527"/>
      <c r="Z2527" s="1"/>
      <c r="AA2527" s="1"/>
      <c r="AB2527" s="1"/>
      <c r="AC2527" s="1"/>
      <c r="AD2527"/>
    </row>
    <row r="2528" spans="1:30" x14ac:dyDescent="0.25">
      <c r="A2528" s="1"/>
      <c r="B2528" s="1"/>
      <c r="C2528" s="1"/>
      <c r="D2528"/>
      <c r="E2528" s="1"/>
      <c r="F2528" s="1"/>
      <c r="G2528"/>
      <c r="H2528"/>
      <c r="I2528" s="1"/>
      <c r="J2528"/>
      <c r="K2528"/>
      <c r="L2528"/>
      <c r="M2528" s="2"/>
      <c r="N2528" s="3"/>
      <c r="O2528"/>
      <c r="P2528"/>
      <c r="Q2528"/>
      <c r="R2528"/>
      <c r="S2528"/>
      <c r="T2528"/>
      <c r="U2528" s="1"/>
      <c r="V2528"/>
      <c r="W2528" s="1"/>
      <c r="X2528"/>
      <c r="Y2528"/>
      <c r="Z2528" s="1"/>
      <c r="AA2528" s="1"/>
      <c r="AB2528" s="1"/>
      <c r="AC2528" s="1"/>
      <c r="AD2528"/>
    </row>
    <row r="2529" spans="1:30" x14ac:dyDescent="0.25">
      <c r="A2529" s="1"/>
      <c r="B2529" s="1"/>
      <c r="C2529" s="1"/>
      <c r="D2529"/>
      <c r="E2529" s="1"/>
      <c r="F2529" s="1"/>
      <c r="G2529"/>
      <c r="H2529"/>
      <c r="I2529" s="1"/>
      <c r="J2529"/>
      <c r="K2529"/>
      <c r="L2529"/>
      <c r="M2529" s="2"/>
      <c r="N2529" s="3"/>
      <c r="O2529"/>
      <c r="P2529"/>
      <c r="Q2529"/>
      <c r="R2529"/>
      <c r="S2529"/>
      <c r="T2529"/>
      <c r="U2529" s="1"/>
      <c r="V2529"/>
      <c r="W2529" s="1"/>
      <c r="X2529"/>
      <c r="Y2529"/>
      <c r="Z2529" s="1"/>
      <c r="AA2529" s="1"/>
      <c r="AB2529" s="1"/>
      <c r="AC2529" s="1"/>
      <c r="AD2529"/>
    </row>
    <row r="2530" spans="1:30" x14ac:dyDescent="0.25">
      <c r="A2530" s="1"/>
      <c r="B2530" s="1"/>
      <c r="C2530" s="1"/>
      <c r="D2530"/>
      <c r="E2530" s="1"/>
      <c r="F2530" s="1"/>
      <c r="G2530"/>
      <c r="H2530"/>
      <c r="I2530" s="1"/>
      <c r="J2530"/>
      <c r="K2530"/>
      <c r="L2530"/>
      <c r="M2530" s="2"/>
      <c r="N2530" s="3"/>
      <c r="O2530"/>
      <c r="P2530"/>
      <c r="Q2530"/>
      <c r="R2530"/>
      <c r="S2530"/>
      <c r="T2530"/>
      <c r="U2530" s="1"/>
      <c r="V2530"/>
      <c r="W2530" s="1"/>
      <c r="X2530"/>
      <c r="Y2530"/>
      <c r="Z2530" s="1"/>
      <c r="AA2530" s="1"/>
      <c r="AB2530" s="1"/>
      <c r="AC2530" s="1"/>
      <c r="AD2530"/>
    </row>
    <row r="2531" spans="1:30" x14ac:dyDescent="0.25">
      <c r="A2531" s="1"/>
      <c r="B2531" s="1"/>
      <c r="C2531" s="1"/>
      <c r="D2531"/>
      <c r="E2531" s="1"/>
      <c r="F2531" s="1"/>
      <c r="G2531"/>
      <c r="H2531"/>
      <c r="I2531" s="1"/>
      <c r="J2531"/>
      <c r="K2531"/>
      <c r="L2531"/>
      <c r="M2531" s="2"/>
      <c r="N2531" s="3"/>
      <c r="O2531"/>
      <c r="P2531"/>
      <c r="Q2531"/>
      <c r="R2531"/>
      <c r="S2531"/>
      <c r="T2531"/>
      <c r="U2531" s="1"/>
      <c r="V2531"/>
      <c r="W2531" s="1"/>
      <c r="X2531"/>
      <c r="Y2531"/>
      <c r="Z2531" s="1"/>
      <c r="AA2531" s="1"/>
      <c r="AB2531" s="1"/>
      <c r="AC2531" s="1"/>
      <c r="AD2531"/>
    </row>
    <row r="2532" spans="1:30" x14ac:dyDescent="0.25">
      <c r="A2532" s="1"/>
      <c r="B2532" s="1"/>
      <c r="C2532" s="1"/>
      <c r="D2532"/>
      <c r="E2532" s="1"/>
      <c r="F2532" s="1"/>
      <c r="G2532"/>
      <c r="H2532"/>
      <c r="I2532" s="1"/>
      <c r="J2532"/>
      <c r="K2532"/>
      <c r="L2532"/>
      <c r="M2532" s="2"/>
      <c r="N2532" s="3"/>
      <c r="O2532"/>
      <c r="P2532"/>
      <c r="Q2532"/>
      <c r="R2532"/>
      <c r="S2532"/>
      <c r="T2532"/>
      <c r="U2532" s="1"/>
      <c r="V2532"/>
      <c r="W2532" s="1"/>
      <c r="X2532"/>
      <c r="Y2532"/>
      <c r="Z2532" s="1"/>
      <c r="AA2532" s="1"/>
      <c r="AB2532" s="1"/>
      <c r="AC2532" s="1"/>
      <c r="AD2532"/>
    </row>
    <row r="2533" spans="1:30" x14ac:dyDescent="0.25">
      <c r="A2533" s="1"/>
      <c r="B2533" s="1"/>
      <c r="C2533" s="1"/>
      <c r="D2533"/>
      <c r="E2533" s="1"/>
      <c r="F2533" s="1"/>
      <c r="G2533"/>
      <c r="H2533"/>
      <c r="I2533" s="1"/>
      <c r="J2533"/>
      <c r="K2533"/>
      <c r="L2533"/>
      <c r="M2533" s="2"/>
      <c r="N2533" s="3"/>
      <c r="O2533"/>
      <c r="P2533"/>
      <c r="Q2533"/>
      <c r="R2533"/>
      <c r="S2533"/>
      <c r="T2533"/>
      <c r="U2533" s="1"/>
      <c r="V2533"/>
      <c r="W2533" s="1"/>
      <c r="X2533"/>
      <c r="Y2533"/>
      <c r="Z2533" s="1"/>
      <c r="AA2533" s="1"/>
      <c r="AB2533" s="1"/>
      <c r="AC2533" s="1"/>
      <c r="AD2533"/>
    </row>
    <row r="2534" spans="1:30" x14ac:dyDescent="0.25">
      <c r="A2534" s="1"/>
      <c r="B2534" s="1"/>
      <c r="C2534" s="1"/>
      <c r="D2534"/>
      <c r="E2534" s="1"/>
      <c r="F2534" s="1"/>
      <c r="G2534"/>
      <c r="H2534"/>
      <c r="I2534" s="1"/>
      <c r="J2534"/>
      <c r="K2534"/>
      <c r="L2534"/>
      <c r="M2534" s="2"/>
      <c r="N2534" s="3"/>
      <c r="O2534"/>
      <c r="P2534"/>
      <c r="Q2534"/>
      <c r="R2534"/>
      <c r="S2534"/>
      <c r="T2534"/>
      <c r="U2534" s="1"/>
      <c r="V2534"/>
      <c r="W2534" s="1"/>
      <c r="X2534"/>
      <c r="Y2534"/>
      <c r="Z2534" s="1"/>
      <c r="AA2534" s="1"/>
      <c r="AB2534" s="1"/>
      <c r="AC2534" s="1"/>
      <c r="AD2534"/>
    </row>
    <row r="2535" spans="1:30" x14ac:dyDescent="0.25">
      <c r="A2535" s="1"/>
      <c r="B2535" s="1"/>
      <c r="C2535" s="1"/>
      <c r="D2535"/>
      <c r="E2535" s="1"/>
      <c r="F2535" s="1"/>
      <c r="G2535"/>
      <c r="H2535"/>
      <c r="I2535" s="1"/>
      <c r="J2535"/>
      <c r="K2535"/>
      <c r="L2535"/>
      <c r="M2535" s="2"/>
      <c r="N2535" s="3"/>
      <c r="O2535"/>
      <c r="P2535"/>
      <c r="Q2535"/>
      <c r="R2535"/>
      <c r="S2535"/>
      <c r="T2535"/>
      <c r="U2535" s="1"/>
      <c r="V2535"/>
      <c r="W2535" s="1"/>
      <c r="X2535"/>
      <c r="Y2535"/>
      <c r="Z2535" s="1"/>
      <c r="AA2535" s="1"/>
      <c r="AB2535" s="1"/>
      <c r="AC2535" s="1"/>
      <c r="AD2535"/>
    </row>
    <row r="2536" spans="1:30" x14ac:dyDescent="0.25">
      <c r="A2536" s="1"/>
      <c r="B2536" s="1"/>
      <c r="C2536" s="1"/>
      <c r="D2536"/>
      <c r="E2536" s="1"/>
      <c r="F2536" s="1"/>
      <c r="G2536"/>
      <c r="H2536"/>
      <c r="I2536" s="1"/>
      <c r="J2536"/>
      <c r="K2536"/>
      <c r="L2536"/>
      <c r="M2536" s="2"/>
      <c r="N2536" s="3"/>
      <c r="O2536"/>
      <c r="P2536"/>
      <c r="Q2536"/>
      <c r="R2536"/>
      <c r="S2536"/>
      <c r="T2536"/>
      <c r="U2536" s="1"/>
      <c r="V2536"/>
      <c r="W2536" s="1"/>
      <c r="X2536"/>
      <c r="Y2536"/>
      <c r="Z2536" s="1"/>
      <c r="AA2536" s="1"/>
      <c r="AB2536" s="1"/>
      <c r="AC2536" s="1"/>
      <c r="AD2536"/>
    </row>
    <row r="2537" spans="1:30" x14ac:dyDescent="0.25">
      <c r="A2537" s="1"/>
      <c r="B2537" s="1"/>
      <c r="C2537" s="1"/>
      <c r="D2537"/>
      <c r="E2537" s="1"/>
      <c r="F2537" s="1"/>
      <c r="G2537"/>
      <c r="H2537"/>
      <c r="I2537" s="1"/>
      <c r="J2537"/>
      <c r="K2537"/>
      <c r="L2537"/>
      <c r="M2537" s="2"/>
      <c r="N2537" s="3"/>
      <c r="O2537"/>
      <c r="P2537"/>
      <c r="Q2537"/>
      <c r="R2537"/>
      <c r="S2537"/>
      <c r="T2537"/>
      <c r="U2537" s="1"/>
      <c r="V2537"/>
      <c r="W2537" s="1"/>
      <c r="X2537"/>
      <c r="Y2537"/>
      <c r="Z2537" s="1"/>
      <c r="AA2537" s="1"/>
      <c r="AB2537" s="1"/>
      <c r="AC2537" s="1"/>
      <c r="AD2537"/>
    </row>
    <row r="2538" spans="1:30" x14ac:dyDescent="0.25">
      <c r="A2538" s="1"/>
      <c r="B2538" s="1"/>
      <c r="C2538" s="1"/>
      <c r="D2538"/>
      <c r="E2538" s="1"/>
      <c r="F2538" s="1"/>
      <c r="G2538"/>
      <c r="H2538"/>
      <c r="I2538" s="1"/>
      <c r="J2538"/>
      <c r="K2538"/>
      <c r="L2538"/>
      <c r="M2538" s="2"/>
      <c r="N2538" s="3"/>
      <c r="O2538"/>
      <c r="P2538"/>
      <c r="Q2538"/>
      <c r="R2538"/>
      <c r="S2538"/>
      <c r="T2538"/>
      <c r="U2538" s="1"/>
      <c r="V2538"/>
      <c r="W2538" s="1"/>
      <c r="X2538"/>
      <c r="Y2538"/>
      <c r="Z2538" s="1"/>
      <c r="AA2538" s="1"/>
      <c r="AB2538" s="1"/>
      <c r="AC2538" s="1"/>
      <c r="AD2538"/>
    </row>
    <row r="2539" spans="1:30" x14ac:dyDescent="0.25">
      <c r="A2539" s="1"/>
      <c r="B2539" s="1"/>
      <c r="C2539" s="1"/>
      <c r="D2539"/>
      <c r="E2539" s="1"/>
      <c r="F2539" s="1"/>
      <c r="G2539"/>
      <c r="H2539"/>
      <c r="I2539" s="1"/>
      <c r="J2539"/>
      <c r="K2539"/>
      <c r="L2539"/>
      <c r="M2539" s="2"/>
      <c r="N2539" s="3"/>
      <c r="O2539"/>
      <c r="P2539"/>
      <c r="Q2539"/>
      <c r="R2539"/>
      <c r="S2539"/>
      <c r="T2539"/>
      <c r="U2539" s="1"/>
      <c r="V2539"/>
      <c r="W2539" s="1"/>
      <c r="X2539"/>
      <c r="Y2539"/>
      <c r="Z2539" s="1"/>
      <c r="AA2539" s="1"/>
      <c r="AB2539" s="1"/>
      <c r="AC2539" s="1"/>
      <c r="AD2539"/>
    </row>
    <row r="2540" spans="1:30" x14ac:dyDescent="0.25">
      <c r="A2540" s="1"/>
      <c r="B2540" s="1"/>
      <c r="C2540" s="1"/>
      <c r="D2540"/>
      <c r="E2540" s="1"/>
      <c r="F2540" s="1"/>
      <c r="G2540"/>
      <c r="H2540"/>
      <c r="I2540" s="1"/>
      <c r="J2540"/>
      <c r="K2540"/>
      <c r="L2540"/>
      <c r="M2540" s="2"/>
      <c r="N2540" s="3"/>
      <c r="O2540"/>
      <c r="P2540"/>
      <c r="Q2540"/>
      <c r="R2540"/>
      <c r="S2540"/>
      <c r="T2540"/>
      <c r="U2540" s="1"/>
      <c r="V2540"/>
      <c r="W2540" s="1"/>
      <c r="X2540"/>
      <c r="Y2540"/>
      <c r="Z2540" s="1"/>
      <c r="AA2540" s="1"/>
      <c r="AB2540" s="1"/>
      <c r="AC2540" s="1"/>
      <c r="AD2540"/>
    </row>
    <row r="2541" spans="1:30" x14ac:dyDescent="0.25">
      <c r="A2541" s="1"/>
      <c r="B2541" s="1"/>
      <c r="C2541" s="1"/>
      <c r="D2541"/>
      <c r="E2541" s="1"/>
      <c r="F2541" s="1"/>
      <c r="G2541"/>
      <c r="H2541"/>
      <c r="I2541" s="1"/>
      <c r="J2541"/>
      <c r="K2541"/>
      <c r="L2541"/>
      <c r="M2541" s="2"/>
      <c r="N2541" s="3"/>
      <c r="O2541"/>
      <c r="P2541"/>
      <c r="Q2541"/>
      <c r="R2541"/>
      <c r="S2541"/>
      <c r="T2541"/>
      <c r="U2541" s="1"/>
      <c r="V2541"/>
      <c r="W2541" s="1"/>
      <c r="X2541"/>
      <c r="Y2541"/>
      <c r="Z2541" s="1"/>
      <c r="AA2541" s="1"/>
      <c r="AB2541" s="1"/>
      <c r="AC2541" s="1"/>
      <c r="AD2541"/>
    </row>
    <row r="2542" spans="1:30" x14ac:dyDescent="0.25">
      <c r="A2542" s="1"/>
      <c r="B2542" s="1"/>
      <c r="C2542" s="1"/>
      <c r="D2542"/>
      <c r="E2542" s="1"/>
      <c r="F2542" s="1"/>
      <c r="G2542"/>
      <c r="H2542"/>
      <c r="I2542" s="1"/>
      <c r="J2542"/>
      <c r="K2542"/>
      <c r="L2542"/>
      <c r="M2542" s="2"/>
      <c r="N2542" s="3"/>
      <c r="O2542"/>
      <c r="P2542"/>
      <c r="Q2542"/>
      <c r="R2542"/>
      <c r="S2542"/>
      <c r="T2542"/>
      <c r="U2542" s="1"/>
      <c r="V2542"/>
      <c r="W2542" s="1"/>
      <c r="X2542"/>
      <c r="Y2542"/>
      <c r="Z2542" s="1"/>
      <c r="AA2542" s="1"/>
      <c r="AB2542" s="1"/>
      <c r="AC2542" s="1"/>
      <c r="AD2542"/>
    </row>
    <row r="2543" spans="1:30" x14ac:dyDescent="0.25">
      <c r="A2543" s="1"/>
      <c r="B2543" s="1"/>
      <c r="C2543" s="1"/>
      <c r="D2543"/>
      <c r="E2543" s="1"/>
      <c r="F2543" s="1"/>
      <c r="G2543"/>
      <c r="H2543"/>
      <c r="I2543" s="1"/>
      <c r="J2543"/>
      <c r="K2543"/>
      <c r="L2543"/>
      <c r="M2543" s="2"/>
      <c r="N2543" s="3"/>
      <c r="O2543"/>
      <c r="P2543"/>
      <c r="Q2543"/>
      <c r="R2543"/>
      <c r="S2543"/>
      <c r="T2543"/>
      <c r="U2543" s="1"/>
      <c r="V2543"/>
      <c r="W2543" s="1"/>
      <c r="X2543"/>
      <c r="Y2543"/>
      <c r="Z2543" s="1"/>
      <c r="AA2543" s="1"/>
      <c r="AB2543" s="1"/>
      <c r="AC2543" s="1"/>
      <c r="AD2543"/>
    </row>
    <row r="2544" spans="1:30" x14ac:dyDescent="0.25">
      <c r="A2544" s="1"/>
      <c r="B2544" s="1"/>
      <c r="C2544" s="1"/>
      <c r="D2544"/>
      <c r="E2544" s="1"/>
      <c r="F2544" s="1"/>
      <c r="G2544"/>
      <c r="H2544"/>
      <c r="I2544" s="1"/>
      <c r="J2544"/>
      <c r="K2544"/>
      <c r="L2544"/>
      <c r="M2544" s="2"/>
      <c r="N2544" s="3"/>
      <c r="O2544"/>
      <c r="P2544"/>
      <c r="Q2544"/>
      <c r="R2544"/>
      <c r="S2544"/>
      <c r="T2544"/>
      <c r="U2544" s="1"/>
      <c r="V2544"/>
      <c r="W2544" s="1"/>
      <c r="X2544"/>
      <c r="Y2544"/>
      <c r="Z2544" s="1"/>
      <c r="AA2544" s="1"/>
      <c r="AB2544" s="1"/>
      <c r="AC2544" s="1"/>
      <c r="AD2544"/>
    </row>
    <row r="2545" spans="1:30" x14ac:dyDescent="0.25">
      <c r="A2545" s="1"/>
      <c r="B2545" s="1"/>
      <c r="C2545" s="1"/>
      <c r="D2545"/>
      <c r="E2545" s="1"/>
      <c r="F2545" s="1"/>
      <c r="G2545"/>
      <c r="H2545"/>
      <c r="I2545" s="1"/>
      <c r="J2545"/>
      <c r="K2545"/>
      <c r="L2545"/>
      <c r="M2545" s="2"/>
      <c r="N2545" s="3"/>
      <c r="O2545"/>
      <c r="P2545"/>
      <c r="Q2545"/>
      <c r="R2545"/>
      <c r="S2545"/>
      <c r="T2545"/>
      <c r="U2545" s="1"/>
      <c r="V2545"/>
      <c r="W2545" s="1"/>
      <c r="X2545"/>
      <c r="Y2545"/>
      <c r="Z2545" s="1"/>
      <c r="AA2545" s="1"/>
      <c r="AB2545" s="1"/>
      <c r="AC2545" s="1"/>
      <c r="AD2545"/>
    </row>
    <row r="2546" spans="1:30" x14ac:dyDescent="0.25">
      <c r="A2546" s="1"/>
      <c r="B2546" s="1"/>
      <c r="C2546" s="1"/>
      <c r="D2546"/>
      <c r="E2546" s="1"/>
      <c r="F2546" s="1"/>
      <c r="G2546"/>
      <c r="H2546"/>
      <c r="I2546" s="1"/>
      <c r="J2546"/>
      <c r="K2546"/>
      <c r="L2546"/>
      <c r="M2546" s="2"/>
      <c r="N2546" s="3"/>
      <c r="O2546"/>
      <c r="P2546"/>
      <c r="Q2546"/>
      <c r="R2546"/>
      <c r="S2546"/>
      <c r="T2546"/>
      <c r="U2546" s="1"/>
      <c r="V2546"/>
      <c r="W2546" s="1"/>
      <c r="X2546"/>
      <c r="Y2546"/>
      <c r="Z2546" s="1"/>
      <c r="AA2546" s="1"/>
      <c r="AB2546" s="1"/>
      <c r="AC2546" s="1"/>
      <c r="AD2546"/>
    </row>
    <row r="2547" spans="1:30" x14ac:dyDescent="0.25">
      <c r="A2547" s="1"/>
      <c r="B2547" s="1"/>
      <c r="C2547" s="1"/>
      <c r="D2547"/>
      <c r="E2547" s="1"/>
      <c r="F2547" s="1"/>
      <c r="G2547"/>
      <c r="H2547"/>
      <c r="I2547" s="1"/>
      <c r="J2547"/>
      <c r="K2547"/>
      <c r="L2547"/>
      <c r="M2547" s="2"/>
      <c r="N2547" s="3"/>
      <c r="O2547"/>
      <c r="P2547"/>
      <c r="Q2547"/>
      <c r="R2547"/>
      <c r="S2547"/>
      <c r="T2547"/>
      <c r="U2547" s="1"/>
      <c r="V2547"/>
      <c r="W2547" s="1"/>
      <c r="X2547"/>
      <c r="Y2547"/>
      <c r="Z2547" s="1"/>
      <c r="AA2547" s="1"/>
      <c r="AB2547" s="1"/>
      <c r="AC2547" s="1"/>
      <c r="AD2547"/>
    </row>
    <row r="2548" spans="1:30" x14ac:dyDescent="0.25">
      <c r="A2548" s="1"/>
      <c r="B2548" s="1"/>
      <c r="C2548" s="1"/>
      <c r="D2548"/>
      <c r="E2548" s="1"/>
      <c r="F2548" s="1"/>
      <c r="G2548"/>
      <c r="H2548"/>
      <c r="I2548" s="1"/>
      <c r="J2548"/>
      <c r="K2548"/>
      <c r="L2548"/>
      <c r="M2548" s="2"/>
      <c r="N2548" s="3"/>
      <c r="O2548"/>
      <c r="P2548"/>
      <c r="Q2548"/>
      <c r="R2548"/>
      <c r="S2548"/>
      <c r="T2548"/>
      <c r="U2548" s="1"/>
      <c r="V2548"/>
      <c r="W2548" s="1"/>
      <c r="X2548"/>
      <c r="Y2548"/>
      <c r="Z2548" s="1"/>
      <c r="AA2548" s="1"/>
      <c r="AB2548" s="1"/>
      <c r="AC2548" s="1"/>
      <c r="AD2548"/>
    </row>
    <row r="2549" spans="1:30" x14ac:dyDescent="0.25">
      <c r="A2549" s="1"/>
      <c r="B2549" s="1"/>
      <c r="C2549" s="1"/>
      <c r="D2549"/>
      <c r="E2549" s="1"/>
      <c r="F2549" s="1"/>
      <c r="G2549"/>
      <c r="H2549"/>
      <c r="I2549" s="1"/>
      <c r="J2549"/>
      <c r="K2549"/>
      <c r="L2549"/>
      <c r="M2549" s="2"/>
      <c r="N2549" s="3"/>
      <c r="O2549"/>
      <c r="P2549"/>
      <c r="Q2549"/>
      <c r="R2549"/>
      <c r="S2549"/>
      <c r="T2549"/>
      <c r="U2549" s="1"/>
      <c r="V2549"/>
      <c r="W2549" s="1"/>
      <c r="X2549"/>
      <c r="Y2549"/>
      <c r="Z2549" s="1"/>
      <c r="AA2549" s="1"/>
      <c r="AB2549" s="1"/>
      <c r="AC2549" s="1"/>
      <c r="AD2549"/>
    </row>
    <row r="2550" spans="1:30" x14ac:dyDescent="0.25">
      <c r="A2550" s="1"/>
      <c r="B2550" s="1"/>
      <c r="C2550" s="1"/>
      <c r="D2550"/>
      <c r="E2550" s="1"/>
      <c r="F2550" s="1"/>
      <c r="G2550"/>
      <c r="H2550"/>
      <c r="I2550" s="1"/>
      <c r="J2550"/>
      <c r="K2550"/>
      <c r="L2550"/>
      <c r="M2550" s="2"/>
      <c r="N2550" s="3"/>
      <c r="O2550"/>
      <c r="P2550"/>
      <c r="Q2550"/>
      <c r="R2550"/>
      <c r="S2550"/>
      <c r="T2550"/>
      <c r="U2550" s="1"/>
      <c r="V2550"/>
      <c r="W2550" s="1"/>
      <c r="X2550"/>
      <c r="Y2550"/>
      <c r="Z2550" s="1"/>
      <c r="AA2550" s="1"/>
      <c r="AB2550" s="1"/>
      <c r="AC2550" s="1"/>
      <c r="AD2550"/>
    </row>
    <row r="2551" spans="1:30" x14ac:dyDescent="0.25">
      <c r="A2551" s="1"/>
      <c r="B2551" s="1"/>
      <c r="C2551" s="1"/>
      <c r="D2551"/>
      <c r="E2551" s="1"/>
      <c r="F2551" s="1"/>
      <c r="G2551"/>
      <c r="H2551"/>
      <c r="I2551" s="1"/>
      <c r="J2551"/>
      <c r="K2551"/>
      <c r="L2551"/>
      <c r="M2551" s="2"/>
      <c r="N2551" s="3"/>
      <c r="O2551"/>
      <c r="P2551"/>
      <c r="Q2551"/>
      <c r="R2551"/>
      <c r="S2551"/>
      <c r="T2551"/>
      <c r="U2551" s="1"/>
      <c r="V2551"/>
      <c r="W2551" s="1"/>
      <c r="X2551"/>
      <c r="Y2551"/>
      <c r="Z2551" s="1"/>
      <c r="AA2551" s="1"/>
      <c r="AB2551" s="1"/>
      <c r="AC2551" s="1"/>
      <c r="AD2551"/>
    </row>
    <row r="2552" spans="1:30" x14ac:dyDescent="0.25">
      <c r="A2552" s="1"/>
      <c r="B2552" s="1"/>
      <c r="C2552" s="1"/>
      <c r="D2552"/>
      <c r="E2552" s="1"/>
      <c r="F2552" s="1"/>
      <c r="G2552"/>
      <c r="H2552"/>
      <c r="I2552" s="1"/>
      <c r="J2552"/>
      <c r="K2552"/>
      <c r="L2552"/>
      <c r="M2552" s="2"/>
      <c r="N2552" s="3"/>
      <c r="O2552"/>
      <c r="P2552"/>
      <c r="Q2552"/>
      <c r="R2552"/>
      <c r="S2552"/>
      <c r="T2552"/>
      <c r="U2552" s="1"/>
      <c r="V2552"/>
      <c r="W2552" s="1"/>
      <c r="X2552"/>
      <c r="Y2552"/>
      <c r="Z2552" s="1"/>
      <c r="AA2552" s="1"/>
      <c r="AB2552" s="1"/>
      <c r="AC2552" s="1"/>
      <c r="AD2552"/>
    </row>
    <row r="2553" spans="1:30" x14ac:dyDescent="0.25">
      <c r="A2553" s="1"/>
      <c r="B2553" s="1"/>
      <c r="C2553" s="1"/>
      <c r="D2553"/>
      <c r="E2553" s="1"/>
      <c r="F2553" s="1"/>
      <c r="G2553"/>
      <c r="H2553"/>
      <c r="I2553" s="1"/>
      <c r="J2553"/>
      <c r="K2553"/>
      <c r="L2553"/>
      <c r="M2553" s="2"/>
      <c r="N2553" s="3"/>
      <c r="O2553"/>
      <c r="P2553"/>
      <c r="Q2553"/>
      <c r="R2553"/>
      <c r="S2553"/>
      <c r="T2553"/>
      <c r="U2553" s="1"/>
      <c r="V2553"/>
      <c r="W2553" s="1"/>
      <c r="X2553"/>
      <c r="Y2553"/>
      <c r="Z2553" s="1"/>
      <c r="AA2553" s="1"/>
      <c r="AB2553" s="1"/>
      <c r="AC2553" s="1"/>
      <c r="AD2553"/>
    </row>
    <row r="2554" spans="1:30" x14ac:dyDescent="0.25">
      <c r="A2554" s="1"/>
      <c r="B2554" s="1"/>
      <c r="C2554" s="1"/>
      <c r="D2554"/>
      <c r="E2554" s="1"/>
      <c r="F2554" s="1"/>
      <c r="G2554"/>
      <c r="H2554"/>
      <c r="I2554" s="1"/>
      <c r="J2554"/>
      <c r="K2554"/>
      <c r="L2554"/>
      <c r="M2554" s="2"/>
      <c r="N2554" s="3"/>
      <c r="O2554"/>
      <c r="P2554"/>
      <c r="Q2554"/>
      <c r="R2554"/>
      <c r="S2554"/>
      <c r="T2554"/>
      <c r="U2554" s="1"/>
      <c r="V2554"/>
      <c r="W2554" s="1"/>
      <c r="X2554"/>
      <c r="Y2554"/>
      <c r="Z2554" s="1"/>
      <c r="AA2554" s="1"/>
      <c r="AB2554" s="1"/>
      <c r="AC2554" s="1"/>
      <c r="AD2554"/>
    </row>
    <row r="2555" spans="1:30" x14ac:dyDescent="0.25">
      <c r="A2555" s="1"/>
      <c r="B2555" s="1"/>
      <c r="C2555" s="1"/>
      <c r="D2555"/>
      <c r="E2555" s="1"/>
      <c r="F2555" s="1"/>
      <c r="G2555"/>
      <c r="H2555"/>
      <c r="I2555" s="1"/>
      <c r="J2555"/>
      <c r="K2555"/>
      <c r="L2555"/>
      <c r="M2555" s="2"/>
      <c r="N2555" s="3"/>
      <c r="O2555"/>
      <c r="P2555"/>
      <c r="Q2555"/>
      <c r="R2555"/>
      <c r="S2555"/>
      <c r="T2555"/>
      <c r="U2555" s="1"/>
      <c r="V2555"/>
      <c r="W2555" s="1"/>
      <c r="X2555"/>
      <c r="Y2555"/>
      <c r="Z2555" s="1"/>
      <c r="AA2555" s="1"/>
      <c r="AB2555" s="1"/>
      <c r="AC2555" s="1"/>
      <c r="AD2555"/>
    </row>
    <row r="2556" spans="1:30" x14ac:dyDescent="0.25">
      <c r="A2556" s="1"/>
      <c r="B2556" s="1"/>
      <c r="C2556" s="1"/>
      <c r="D2556"/>
      <c r="E2556" s="1"/>
      <c r="F2556" s="1"/>
      <c r="G2556"/>
      <c r="H2556"/>
      <c r="I2556" s="1"/>
      <c r="J2556"/>
      <c r="K2556"/>
      <c r="L2556"/>
      <c r="M2556" s="2"/>
      <c r="N2556" s="3"/>
      <c r="O2556"/>
      <c r="P2556"/>
      <c r="Q2556"/>
      <c r="R2556"/>
      <c r="S2556"/>
      <c r="T2556"/>
      <c r="U2556" s="1"/>
      <c r="V2556"/>
      <c r="W2556" s="1"/>
      <c r="X2556"/>
      <c r="Y2556"/>
      <c r="Z2556" s="1"/>
      <c r="AA2556" s="1"/>
      <c r="AB2556" s="1"/>
      <c r="AC2556" s="1"/>
      <c r="AD2556"/>
    </row>
    <row r="2557" spans="1:30" x14ac:dyDescent="0.25">
      <c r="A2557" s="1"/>
      <c r="B2557" s="1"/>
      <c r="C2557" s="1"/>
      <c r="D2557"/>
      <c r="E2557" s="1"/>
      <c r="F2557" s="1"/>
      <c r="G2557"/>
      <c r="H2557"/>
      <c r="I2557" s="1"/>
      <c r="J2557"/>
      <c r="K2557"/>
      <c r="L2557"/>
      <c r="M2557" s="2"/>
      <c r="N2557" s="3"/>
      <c r="O2557"/>
      <c r="P2557"/>
      <c r="Q2557"/>
      <c r="R2557"/>
      <c r="S2557"/>
      <c r="T2557"/>
      <c r="U2557" s="1"/>
      <c r="V2557"/>
      <c r="W2557" s="1"/>
      <c r="X2557"/>
      <c r="Y2557"/>
      <c r="Z2557" s="1"/>
      <c r="AA2557" s="1"/>
      <c r="AB2557" s="1"/>
      <c r="AC2557" s="1"/>
      <c r="AD2557"/>
    </row>
    <row r="2558" spans="1:30" x14ac:dyDescent="0.25">
      <c r="A2558" s="1"/>
      <c r="B2558" s="1"/>
      <c r="C2558" s="1"/>
      <c r="D2558"/>
      <c r="E2558" s="1"/>
      <c r="F2558" s="1"/>
      <c r="G2558"/>
      <c r="H2558"/>
      <c r="I2558" s="1"/>
      <c r="J2558"/>
      <c r="K2558"/>
      <c r="L2558"/>
      <c r="M2558" s="2"/>
      <c r="N2558" s="3"/>
      <c r="O2558"/>
      <c r="P2558"/>
      <c r="Q2558"/>
      <c r="R2558"/>
      <c r="S2558"/>
      <c r="T2558"/>
      <c r="U2558" s="1"/>
      <c r="V2558"/>
      <c r="W2558" s="1"/>
      <c r="X2558"/>
      <c r="Y2558"/>
      <c r="Z2558" s="1"/>
      <c r="AA2558" s="1"/>
      <c r="AB2558" s="1"/>
      <c r="AC2558" s="1"/>
      <c r="AD2558"/>
    </row>
    <row r="2559" spans="1:30" x14ac:dyDescent="0.25">
      <c r="A2559" s="1"/>
      <c r="B2559" s="1"/>
      <c r="C2559" s="1"/>
      <c r="D2559"/>
      <c r="E2559" s="1"/>
      <c r="F2559" s="1"/>
      <c r="G2559"/>
      <c r="H2559"/>
      <c r="I2559" s="1"/>
      <c r="J2559"/>
      <c r="K2559"/>
      <c r="L2559"/>
      <c r="M2559" s="2"/>
      <c r="N2559" s="3"/>
      <c r="O2559"/>
      <c r="P2559"/>
      <c r="Q2559"/>
      <c r="R2559"/>
      <c r="S2559"/>
      <c r="T2559"/>
      <c r="U2559" s="1"/>
      <c r="V2559"/>
      <c r="W2559" s="1"/>
      <c r="X2559"/>
      <c r="Y2559"/>
      <c r="Z2559" s="1"/>
      <c r="AA2559" s="1"/>
      <c r="AB2559" s="1"/>
      <c r="AC2559" s="1"/>
      <c r="AD2559"/>
    </row>
    <row r="2560" spans="1:30" x14ac:dyDescent="0.25">
      <c r="A2560" s="1"/>
      <c r="B2560" s="1"/>
      <c r="C2560" s="1"/>
      <c r="D2560"/>
      <c r="E2560" s="1"/>
      <c r="F2560" s="1"/>
      <c r="G2560"/>
      <c r="H2560"/>
      <c r="I2560" s="1"/>
      <c r="J2560"/>
      <c r="K2560"/>
      <c r="L2560"/>
      <c r="M2560" s="2"/>
      <c r="N2560" s="3"/>
      <c r="O2560"/>
      <c r="P2560"/>
      <c r="Q2560"/>
      <c r="R2560"/>
      <c r="S2560"/>
      <c r="T2560"/>
      <c r="U2560" s="1"/>
      <c r="V2560"/>
      <c r="W2560" s="1"/>
      <c r="X2560"/>
      <c r="Y2560"/>
      <c r="Z2560" s="1"/>
      <c r="AA2560" s="1"/>
      <c r="AB2560" s="1"/>
      <c r="AC2560" s="1"/>
      <c r="AD2560"/>
    </row>
    <row r="2561" spans="1:30" x14ac:dyDescent="0.25">
      <c r="A2561" s="1"/>
      <c r="B2561" s="1"/>
      <c r="C2561" s="1"/>
      <c r="D2561"/>
      <c r="E2561" s="1"/>
      <c r="F2561" s="1"/>
      <c r="G2561"/>
      <c r="H2561"/>
      <c r="I2561" s="1"/>
      <c r="J2561"/>
      <c r="K2561"/>
      <c r="L2561"/>
      <c r="M2561" s="2"/>
      <c r="N2561" s="3"/>
      <c r="O2561"/>
      <c r="P2561"/>
      <c r="Q2561"/>
      <c r="R2561"/>
      <c r="S2561"/>
      <c r="T2561"/>
      <c r="U2561" s="1"/>
      <c r="V2561"/>
      <c r="W2561" s="1"/>
      <c r="X2561"/>
      <c r="Y2561"/>
      <c r="Z2561" s="1"/>
      <c r="AA2561" s="1"/>
      <c r="AB2561" s="1"/>
      <c r="AC2561" s="1"/>
      <c r="AD2561"/>
    </row>
    <row r="2562" spans="1:30" x14ac:dyDescent="0.25">
      <c r="A2562" s="1"/>
      <c r="B2562" s="1"/>
      <c r="C2562" s="1"/>
      <c r="D2562"/>
      <c r="E2562" s="1"/>
      <c r="F2562" s="1"/>
      <c r="G2562"/>
      <c r="H2562"/>
      <c r="I2562" s="1"/>
      <c r="J2562"/>
      <c r="K2562"/>
      <c r="L2562"/>
      <c r="M2562" s="2"/>
      <c r="N2562" s="3"/>
      <c r="O2562"/>
      <c r="P2562"/>
      <c r="Q2562"/>
      <c r="R2562"/>
      <c r="S2562"/>
      <c r="T2562"/>
      <c r="U2562" s="1"/>
      <c r="V2562"/>
      <c r="W2562" s="1"/>
      <c r="X2562"/>
      <c r="Y2562"/>
      <c r="Z2562" s="1"/>
      <c r="AA2562" s="1"/>
      <c r="AB2562" s="1"/>
      <c r="AC2562" s="1"/>
      <c r="AD2562"/>
    </row>
    <row r="2563" spans="1:30" x14ac:dyDescent="0.25">
      <c r="A2563" s="1"/>
      <c r="B2563" s="1"/>
      <c r="C2563" s="1"/>
      <c r="D2563"/>
      <c r="E2563" s="1"/>
      <c r="F2563" s="1"/>
      <c r="G2563"/>
      <c r="H2563"/>
      <c r="I2563" s="1"/>
      <c r="J2563"/>
      <c r="K2563"/>
      <c r="L2563"/>
      <c r="M2563" s="2"/>
      <c r="N2563" s="3"/>
      <c r="O2563"/>
      <c r="P2563"/>
      <c r="Q2563"/>
      <c r="R2563"/>
      <c r="S2563"/>
      <c r="T2563"/>
      <c r="U2563" s="1"/>
      <c r="V2563"/>
      <c r="W2563" s="1"/>
      <c r="X2563"/>
      <c r="Y2563"/>
      <c r="Z2563" s="1"/>
      <c r="AA2563" s="1"/>
      <c r="AB2563" s="1"/>
      <c r="AC2563" s="1"/>
      <c r="AD2563"/>
    </row>
    <row r="2564" spans="1:30" x14ac:dyDescent="0.25">
      <c r="A2564" s="1"/>
      <c r="B2564" s="1"/>
      <c r="C2564" s="1"/>
      <c r="D2564"/>
      <c r="E2564" s="1"/>
      <c r="F2564" s="1"/>
      <c r="G2564"/>
      <c r="H2564"/>
      <c r="I2564" s="1"/>
      <c r="J2564"/>
      <c r="K2564"/>
      <c r="L2564"/>
      <c r="M2564" s="2"/>
      <c r="N2564" s="3"/>
      <c r="O2564"/>
      <c r="P2564"/>
      <c r="Q2564"/>
      <c r="R2564"/>
      <c r="S2564"/>
      <c r="T2564"/>
      <c r="U2564" s="1"/>
      <c r="V2564"/>
      <c r="W2564" s="1"/>
      <c r="X2564"/>
      <c r="Y2564"/>
      <c r="Z2564" s="1"/>
      <c r="AA2564" s="1"/>
      <c r="AB2564" s="1"/>
      <c r="AC2564" s="1"/>
      <c r="AD2564"/>
    </row>
    <row r="2565" spans="1:30" x14ac:dyDescent="0.25">
      <c r="A2565" s="1"/>
      <c r="B2565" s="1"/>
      <c r="C2565" s="1"/>
      <c r="D2565"/>
      <c r="E2565" s="1"/>
      <c r="F2565" s="1"/>
      <c r="G2565"/>
      <c r="H2565"/>
      <c r="I2565" s="1"/>
      <c r="J2565"/>
      <c r="K2565"/>
      <c r="L2565"/>
      <c r="M2565" s="2"/>
      <c r="N2565" s="3"/>
      <c r="O2565"/>
      <c r="P2565"/>
      <c r="Q2565"/>
      <c r="R2565"/>
      <c r="S2565"/>
      <c r="T2565"/>
      <c r="U2565" s="1"/>
      <c r="V2565"/>
      <c r="W2565" s="1"/>
      <c r="X2565"/>
      <c r="Y2565"/>
      <c r="Z2565" s="1"/>
      <c r="AA2565" s="1"/>
      <c r="AB2565" s="1"/>
      <c r="AC2565" s="1"/>
      <c r="AD2565"/>
    </row>
    <row r="2566" spans="1:30" x14ac:dyDescent="0.25">
      <c r="A2566" s="1"/>
      <c r="B2566" s="1"/>
      <c r="C2566" s="1"/>
      <c r="D2566"/>
      <c r="E2566" s="1"/>
      <c r="F2566" s="1"/>
      <c r="G2566"/>
      <c r="H2566"/>
      <c r="I2566" s="1"/>
      <c r="J2566"/>
      <c r="K2566"/>
      <c r="L2566"/>
      <c r="M2566" s="2"/>
      <c r="N2566" s="3"/>
      <c r="O2566"/>
      <c r="P2566"/>
      <c r="Q2566"/>
      <c r="R2566"/>
      <c r="S2566"/>
      <c r="T2566"/>
      <c r="U2566" s="1"/>
      <c r="V2566"/>
      <c r="W2566" s="1"/>
      <c r="X2566"/>
      <c r="Y2566"/>
      <c r="Z2566" s="1"/>
      <c r="AA2566" s="1"/>
      <c r="AB2566" s="1"/>
      <c r="AC2566" s="1"/>
      <c r="AD2566"/>
    </row>
    <row r="2567" spans="1:30" x14ac:dyDescent="0.25">
      <c r="A2567" s="1"/>
      <c r="B2567" s="1"/>
      <c r="C2567" s="1"/>
      <c r="D2567"/>
      <c r="E2567" s="1"/>
      <c r="F2567" s="1"/>
      <c r="G2567"/>
      <c r="H2567"/>
      <c r="I2567" s="1"/>
      <c r="J2567"/>
      <c r="K2567"/>
      <c r="L2567"/>
      <c r="M2567" s="2"/>
      <c r="N2567" s="3"/>
      <c r="O2567"/>
      <c r="P2567"/>
      <c r="Q2567"/>
      <c r="R2567"/>
      <c r="S2567"/>
      <c r="T2567"/>
      <c r="U2567" s="1"/>
      <c r="V2567"/>
      <c r="W2567" s="1"/>
      <c r="X2567"/>
      <c r="Y2567"/>
      <c r="Z2567" s="1"/>
      <c r="AA2567" s="1"/>
      <c r="AB2567" s="1"/>
      <c r="AC2567" s="1"/>
      <c r="AD2567"/>
    </row>
    <row r="2568" spans="1:30" x14ac:dyDescent="0.25">
      <c r="A2568" s="1"/>
      <c r="B2568" s="1"/>
      <c r="C2568" s="1"/>
      <c r="D2568"/>
      <c r="E2568" s="1"/>
      <c r="F2568" s="1"/>
      <c r="G2568"/>
      <c r="H2568"/>
      <c r="I2568" s="1"/>
      <c r="J2568"/>
      <c r="K2568"/>
      <c r="L2568"/>
      <c r="M2568" s="2"/>
      <c r="N2568" s="3"/>
      <c r="O2568"/>
      <c r="P2568"/>
      <c r="Q2568"/>
      <c r="R2568"/>
      <c r="S2568"/>
      <c r="T2568"/>
      <c r="U2568" s="1"/>
      <c r="V2568"/>
      <c r="W2568" s="1"/>
      <c r="X2568"/>
      <c r="Y2568"/>
      <c r="Z2568" s="1"/>
      <c r="AA2568" s="1"/>
      <c r="AB2568" s="1"/>
      <c r="AC2568" s="1"/>
      <c r="AD2568"/>
    </row>
    <row r="2569" spans="1:30" x14ac:dyDescent="0.25">
      <c r="A2569" s="1"/>
      <c r="B2569" s="1"/>
      <c r="C2569" s="1"/>
      <c r="D2569"/>
      <c r="E2569" s="1"/>
      <c r="F2569" s="1"/>
      <c r="G2569"/>
      <c r="H2569"/>
      <c r="I2569" s="1"/>
      <c r="J2569"/>
      <c r="K2569"/>
      <c r="L2569"/>
      <c r="M2569" s="2"/>
      <c r="N2569" s="3"/>
      <c r="O2569"/>
      <c r="P2569"/>
      <c r="Q2569"/>
      <c r="R2569"/>
      <c r="S2569"/>
      <c r="T2569"/>
      <c r="U2569" s="1"/>
      <c r="V2569"/>
      <c r="W2569" s="1"/>
      <c r="X2569"/>
      <c r="Y2569"/>
      <c r="Z2569" s="1"/>
      <c r="AA2569" s="1"/>
      <c r="AB2569" s="1"/>
      <c r="AC2569" s="1"/>
      <c r="AD2569"/>
    </row>
    <row r="2570" spans="1:30" x14ac:dyDescent="0.25">
      <c r="A2570" s="1"/>
      <c r="B2570" s="1"/>
      <c r="C2570" s="1"/>
      <c r="D2570"/>
      <c r="E2570" s="1"/>
      <c r="F2570" s="1"/>
      <c r="G2570"/>
      <c r="H2570"/>
      <c r="I2570" s="1"/>
      <c r="J2570"/>
      <c r="K2570"/>
      <c r="L2570"/>
      <c r="M2570" s="2"/>
      <c r="N2570" s="3"/>
      <c r="O2570"/>
      <c r="P2570"/>
      <c r="Q2570"/>
      <c r="R2570"/>
      <c r="S2570"/>
      <c r="T2570"/>
      <c r="U2570" s="1"/>
      <c r="V2570"/>
      <c r="W2570" s="1"/>
      <c r="X2570"/>
      <c r="Y2570"/>
      <c r="Z2570" s="1"/>
      <c r="AA2570" s="1"/>
      <c r="AB2570" s="1"/>
      <c r="AC2570" s="1"/>
      <c r="AD2570"/>
    </row>
    <row r="2571" spans="1:30" x14ac:dyDescent="0.25">
      <c r="A2571" s="1"/>
      <c r="B2571" s="1"/>
      <c r="C2571" s="1"/>
      <c r="D2571"/>
      <c r="E2571" s="1"/>
      <c r="F2571" s="1"/>
      <c r="G2571"/>
      <c r="H2571"/>
      <c r="I2571" s="1"/>
      <c r="J2571"/>
      <c r="K2571"/>
      <c r="L2571"/>
      <c r="M2571" s="2"/>
      <c r="N2571" s="3"/>
      <c r="O2571"/>
      <c r="P2571"/>
      <c r="Q2571"/>
      <c r="R2571"/>
      <c r="S2571"/>
      <c r="T2571"/>
      <c r="U2571" s="1"/>
      <c r="V2571"/>
      <c r="W2571" s="1"/>
      <c r="X2571"/>
      <c r="Y2571"/>
      <c r="Z2571" s="1"/>
      <c r="AA2571" s="1"/>
      <c r="AB2571" s="1"/>
      <c r="AC2571" s="1"/>
      <c r="AD2571"/>
    </row>
    <row r="2572" spans="1:30" x14ac:dyDescent="0.25">
      <c r="A2572" s="1"/>
      <c r="B2572" s="1"/>
      <c r="C2572" s="1"/>
      <c r="D2572"/>
      <c r="E2572" s="1"/>
      <c r="F2572" s="1"/>
      <c r="G2572"/>
      <c r="H2572"/>
      <c r="I2572" s="1"/>
      <c r="J2572"/>
      <c r="K2572"/>
      <c r="L2572"/>
      <c r="M2572" s="2"/>
      <c r="N2572" s="3"/>
      <c r="O2572"/>
      <c r="P2572"/>
      <c r="Q2572"/>
      <c r="R2572"/>
      <c r="S2572"/>
      <c r="T2572"/>
      <c r="U2572" s="1"/>
      <c r="V2572"/>
      <c r="W2572" s="1"/>
      <c r="X2572"/>
      <c r="Y2572"/>
      <c r="Z2572" s="1"/>
      <c r="AA2572" s="1"/>
      <c r="AB2572" s="1"/>
      <c r="AC2572" s="1"/>
      <c r="AD2572"/>
    </row>
    <row r="2573" spans="1:30" x14ac:dyDescent="0.25">
      <c r="A2573" s="1"/>
      <c r="B2573" s="1"/>
      <c r="C2573" s="1"/>
      <c r="D2573"/>
      <c r="E2573" s="1"/>
      <c r="F2573" s="1"/>
      <c r="G2573"/>
      <c r="H2573"/>
      <c r="I2573" s="1"/>
      <c r="J2573"/>
      <c r="K2573"/>
      <c r="L2573"/>
      <c r="M2573" s="2"/>
      <c r="N2573" s="3"/>
      <c r="O2573"/>
      <c r="P2573"/>
      <c r="Q2573"/>
      <c r="R2573"/>
      <c r="S2573"/>
      <c r="T2573"/>
      <c r="U2573" s="1"/>
      <c r="V2573"/>
      <c r="W2573" s="1"/>
      <c r="X2573"/>
      <c r="Y2573"/>
      <c r="Z2573" s="1"/>
      <c r="AA2573" s="1"/>
      <c r="AB2573" s="1"/>
      <c r="AC2573" s="1"/>
      <c r="AD2573"/>
    </row>
    <row r="2574" spans="1:30" x14ac:dyDescent="0.25">
      <c r="A2574" s="1"/>
      <c r="B2574" s="1"/>
      <c r="C2574" s="1"/>
      <c r="D2574"/>
      <c r="E2574" s="1"/>
      <c r="F2574" s="1"/>
      <c r="G2574"/>
      <c r="H2574"/>
      <c r="I2574" s="1"/>
      <c r="J2574"/>
      <c r="K2574"/>
      <c r="L2574"/>
      <c r="M2574" s="2"/>
      <c r="N2574" s="3"/>
      <c r="O2574"/>
      <c r="P2574"/>
      <c r="Q2574"/>
      <c r="R2574"/>
      <c r="S2574"/>
      <c r="T2574"/>
      <c r="U2574" s="1"/>
      <c r="V2574"/>
      <c r="W2574" s="1"/>
      <c r="X2574"/>
      <c r="Y2574"/>
      <c r="Z2574" s="1"/>
      <c r="AA2574" s="1"/>
      <c r="AB2574" s="1"/>
      <c r="AC2574" s="1"/>
      <c r="AD2574"/>
    </row>
    <row r="2575" spans="1:30" x14ac:dyDescent="0.25">
      <c r="A2575" s="1"/>
      <c r="B2575" s="1"/>
      <c r="C2575" s="1"/>
      <c r="D2575"/>
      <c r="E2575" s="1"/>
      <c r="F2575" s="1"/>
      <c r="G2575"/>
      <c r="H2575"/>
      <c r="I2575" s="1"/>
      <c r="J2575"/>
      <c r="K2575"/>
      <c r="L2575"/>
      <c r="M2575" s="2"/>
      <c r="N2575" s="3"/>
      <c r="O2575"/>
      <c r="P2575"/>
      <c r="Q2575"/>
      <c r="R2575"/>
      <c r="S2575"/>
      <c r="T2575"/>
      <c r="U2575" s="1"/>
      <c r="V2575"/>
      <c r="W2575" s="1"/>
      <c r="X2575"/>
      <c r="Y2575"/>
      <c r="Z2575" s="1"/>
      <c r="AA2575" s="1"/>
      <c r="AB2575" s="1"/>
      <c r="AC2575" s="1"/>
      <c r="AD2575"/>
    </row>
    <row r="2576" spans="1:30" x14ac:dyDescent="0.25">
      <c r="A2576" s="1"/>
      <c r="B2576" s="1"/>
      <c r="C2576" s="1"/>
      <c r="D2576"/>
      <c r="E2576" s="1"/>
      <c r="F2576" s="1"/>
      <c r="G2576"/>
      <c r="H2576"/>
      <c r="I2576" s="1"/>
      <c r="J2576"/>
      <c r="K2576"/>
      <c r="L2576"/>
      <c r="M2576" s="2"/>
      <c r="N2576" s="3"/>
      <c r="O2576"/>
      <c r="P2576"/>
      <c r="Q2576"/>
      <c r="R2576"/>
      <c r="S2576"/>
      <c r="T2576"/>
      <c r="U2576" s="1"/>
      <c r="V2576"/>
      <c r="W2576" s="1"/>
      <c r="X2576"/>
      <c r="Y2576"/>
      <c r="Z2576" s="1"/>
      <c r="AA2576" s="1"/>
      <c r="AB2576" s="1"/>
      <c r="AC2576" s="1"/>
      <c r="AD2576"/>
    </row>
    <row r="2577" spans="1:30" x14ac:dyDescent="0.25">
      <c r="A2577" s="1"/>
      <c r="B2577" s="1"/>
      <c r="C2577" s="1"/>
      <c r="D2577"/>
      <c r="E2577" s="1"/>
      <c r="F2577" s="1"/>
      <c r="G2577"/>
      <c r="H2577"/>
      <c r="I2577" s="1"/>
      <c r="J2577"/>
      <c r="K2577"/>
      <c r="L2577"/>
      <c r="M2577" s="2"/>
      <c r="N2577" s="3"/>
      <c r="O2577"/>
      <c r="P2577"/>
      <c r="Q2577"/>
      <c r="R2577"/>
      <c r="S2577"/>
      <c r="T2577"/>
      <c r="U2577" s="1"/>
      <c r="V2577"/>
      <c r="W2577" s="1"/>
      <c r="X2577"/>
      <c r="Y2577"/>
      <c r="Z2577" s="1"/>
      <c r="AA2577" s="1"/>
      <c r="AB2577" s="1"/>
      <c r="AC2577" s="1"/>
      <c r="AD2577"/>
    </row>
    <row r="2578" spans="1:30" x14ac:dyDescent="0.25">
      <c r="A2578" s="1"/>
      <c r="B2578" s="1"/>
      <c r="C2578" s="1"/>
      <c r="D2578"/>
      <c r="E2578" s="1"/>
      <c r="F2578" s="1"/>
      <c r="G2578"/>
      <c r="H2578"/>
      <c r="I2578" s="1"/>
      <c r="J2578"/>
      <c r="K2578"/>
      <c r="L2578"/>
      <c r="M2578" s="2"/>
      <c r="N2578" s="3"/>
      <c r="O2578"/>
      <c r="P2578"/>
      <c r="Q2578"/>
      <c r="R2578"/>
      <c r="S2578"/>
      <c r="T2578"/>
      <c r="U2578" s="1"/>
      <c r="V2578"/>
      <c r="W2578" s="1"/>
      <c r="X2578"/>
      <c r="Y2578"/>
      <c r="Z2578" s="1"/>
      <c r="AA2578" s="1"/>
      <c r="AB2578" s="1"/>
      <c r="AC2578" s="1"/>
      <c r="AD2578"/>
    </row>
    <row r="2579" spans="1:30" x14ac:dyDescent="0.25">
      <c r="A2579" s="1"/>
      <c r="B2579" s="1"/>
      <c r="C2579" s="1"/>
      <c r="D2579"/>
      <c r="E2579" s="1"/>
      <c r="F2579" s="1"/>
      <c r="G2579"/>
      <c r="H2579"/>
      <c r="I2579" s="1"/>
      <c r="J2579"/>
      <c r="K2579"/>
      <c r="L2579"/>
      <c r="M2579" s="2"/>
      <c r="N2579" s="3"/>
      <c r="O2579"/>
      <c r="P2579"/>
      <c r="Q2579"/>
      <c r="R2579"/>
      <c r="S2579"/>
      <c r="T2579"/>
      <c r="U2579" s="1"/>
      <c r="V2579"/>
      <c r="W2579" s="1"/>
      <c r="X2579"/>
      <c r="Y2579"/>
      <c r="Z2579" s="1"/>
      <c r="AA2579" s="1"/>
      <c r="AB2579" s="1"/>
      <c r="AC2579" s="1"/>
      <c r="AD2579"/>
    </row>
    <row r="2580" spans="1:30" x14ac:dyDescent="0.25">
      <c r="A2580" s="1"/>
      <c r="B2580" s="1"/>
      <c r="C2580" s="1"/>
      <c r="D2580"/>
      <c r="E2580" s="1"/>
      <c r="F2580" s="1"/>
      <c r="G2580"/>
      <c r="H2580"/>
      <c r="I2580" s="1"/>
      <c r="J2580"/>
      <c r="K2580"/>
      <c r="L2580"/>
      <c r="M2580" s="2"/>
      <c r="N2580" s="3"/>
      <c r="O2580"/>
      <c r="P2580"/>
      <c r="Q2580"/>
      <c r="R2580"/>
      <c r="S2580"/>
      <c r="T2580"/>
      <c r="U2580" s="1"/>
      <c r="V2580"/>
      <c r="W2580" s="1"/>
      <c r="X2580"/>
      <c r="Y2580"/>
      <c r="Z2580" s="1"/>
      <c r="AA2580" s="1"/>
      <c r="AB2580" s="1"/>
      <c r="AC2580" s="1"/>
      <c r="AD2580"/>
    </row>
    <row r="2581" spans="1:30" x14ac:dyDescent="0.25">
      <c r="A2581" s="1"/>
      <c r="B2581" s="1"/>
      <c r="C2581" s="1"/>
      <c r="D2581"/>
      <c r="E2581" s="1"/>
      <c r="F2581" s="1"/>
      <c r="G2581"/>
      <c r="H2581"/>
      <c r="I2581" s="1"/>
      <c r="J2581"/>
      <c r="K2581"/>
      <c r="L2581"/>
      <c r="M2581" s="2"/>
      <c r="N2581" s="3"/>
      <c r="O2581"/>
      <c r="P2581"/>
      <c r="Q2581"/>
      <c r="R2581"/>
      <c r="S2581"/>
      <c r="T2581"/>
      <c r="U2581" s="1"/>
      <c r="V2581"/>
      <c r="W2581" s="1"/>
      <c r="X2581"/>
      <c r="Y2581"/>
      <c r="Z2581" s="1"/>
      <c r="AA2581" s="1"/>
      <c r="AB2581" s="1"/>
      <c r="AC2581" s="1"/>
      <c r="AD2581"/>
    </row>
    <row r="2582" spans="1:30" x14ac:dyDescent="0.25">
      <c r="A2582" s="1"/>
      <c r="B2582" s="1"/>
      <c r="C2582" s="1"/>
      <c r="D2582"/>
      <c r="E2582" s="1"/>
      <c r="F2582" s="1"/>
      <c r="G2582"/>
      <c r="H2582"/>
      <c r="I2582" s="1"/>
      <c r="J2582"/>
      <c r="K2582"/>
      <c r="L2582"/>
      <c r="M2582" s="2"/>
      <c r="N2582" s="3"/>
      <c r="O2582"/>
      <c r="P2582"/>
      <c r="Q2582"/>
      <c r="R2582"/>
      <c r="S2582"/>
      <c r="T2582"/>
      <c r="U2582" s="1"/>
      <c r="V2582"/>
      <c r="W2582" s="1"/>
      <c r="X2582"/>
      <c r="Y2582"/>
      <c r="Z2582" s="1"/>
      <c r="AA2582" s="1"/>
      <c r="AB2582" s="1"/>
      <c r="AC2582" s="1"/>
      <c r="AD2582"/>
    </row>
    <row r="2583" spans="1:30" x14ac:dyDescent="0.25">
      <c r="A2583" s="1"/>
      <c r="B2583" s="1"/>
      <c r="C2583" s="1"/>
      <c r="D2583"/>
      <c r="E2583" s="1"/>
      <c r="F2583" s="1"/>
      <c r="G2583"/>
      <c r="H2583"/>
      <c r="I2583" s="1"/>
      <c r="J2583"/>
      <c r="K2583"/>
      <c r="L2583"/>
      <c r="M2583" s="2"/>
      <c r="N2583" s="3"/>
      <c r="O2583"/>
      <c r="P2583"/>
      <c r="Q2583"/>
      <c r="R2583"/>
      <c r="S2583"/>
      <c r="T2583"/>
      <c r="U2583" s="1"/>
      <c r="V2583"/>
      <c r="W2583" s="1"/>
      <c r="X2583"/>
      <c r="Y2583"/>
      <c r="Z2583" s="1"/>
      <c r="AA2583" s="1"/>
      <c r="AB2583" s="1"/>
      <c r="AC2583" s="1"/>
      <c r="AD2583"/>
    </row>
    <row r="2584" spans="1:30" x14ac:dyDescent="0.25">
      <c r="A2584" s="1"/>
      <c r="B2584" s="1"/>
      <c r="C2584" s="1"/>
      <c r="D2584"/>
      <c r="E2584" s="1"/>
      <c r="F2584" s="1"/>
      <c r="G2584"/>
      <c r="H2584"/>
      <c r="I2584" s="1"/>
      <c r="J2584"/>
      <c r="K2584"/>
      <c r="L2584"/>
      <c r="M2584" s="2"/>
      <c r="N2584" s="3"/>
      <c r="O2584"/>
      <c r="P2584"/>
      <c r="Q2584"/>
      <c r="R2584"/>
      <c r="S2584"/>
      <c r="T2584"/>
      <c r="U2584" s="1"/>
      <c r="V2584"/>
      <c r="W2584" s="1"/>
      <c r="X2584"/>
      <c r="Y2584"/>
      <c r="Z2584" s="1"/>
      <c r="AA2584" s="1"/>
      <c r="AB2584" s="1"/>
      <c r="AC2584" s="1"/>
      <c r="AD2584"/>
    </row>
    <row r="2585" spans="1:30" x14ac:dyDescent="0.25">
      <c r="A2585" s="1"/>
      <c r="B2585" s="1"/>
      <c r="C2585" s="1"/>
      <c r="D2585"/>
      <c r="E2585" s="1"/>
      <c r="F2585" s="1"/>
      <c r="G2585"/>
      <c r="H2585"/>
      <c r="I2585" s="1"/>
      <c r="J2585"/>
      <c r="K2585"/>
      <c r="L2585"/>
      <c r="M2585" s="2"/>
      <c r="N2585" s="3"/>
      <c r="O2585"/>
      <c r="P2585"/>
      <c r="Q2585"/>
      <c r="R2585"/>
      <c r="S2585"/>
      <c r="T2585"/>
      <c r="U2585" s="1"/>
      <c r="V2585"/>
      <c r="W2585" s="1"/>
      <c r="X2585"/>
      <c r="Y2585"/>
      <c r="Z2585" s="1"/>
      <c r="AA2585" s="1"/>
      <c r="AB2585" s="1"/>
      <c r="AC2585" s="1"/>
      <c r="AD2585"/>
    </row>
    <row r="2586" spans="1:30" x14ac:dyDescent="0.25">
      <c r="A2586" s="1"/>
      <c r="B2586" s="1"/>
      <c r="C2586" s="1"/>
      <c r="D2586"/>
      <c r="E2586" s="1"/>
      <c r="F2586" s="1"/>
      <c r="G2586"/>
      <c r="H2586"/>
      <c r="I2586" s="1"/>
      <c r="J2586"/>
      <c r="K2586"/>
      <c r="L2586"/>
      <c r="M2586" s="2"/>
      <c r="N2586" s="3"/>
      <c r="O2586"/>
      <c r="P2586"/>
      <c r="Q2586"/>
      <c r="R2586"/>
      <c r="S2586"/>
      <c r="T2586"/>
      <c r="U2586" s="1"/>
      <c r="V2586"/>
      <c r="W2586" s="1"/>
      <c r="X2586"/>
      <c r="Y2586"/>
      <c r="Z2586" s="1"/>
      <c r="AA2586" s="1"/>
      <c r="AB2586" s="1"/>
      <c r="AC2586" s="1"/>
      <c r="AD2586"/>
    </row>
    <row r="2587" spans="1:30" x14ac:dyDescent="0.25">
      <c r="A2587" s="1"/>
      <c r="B2587" s="1"/>
      <c r="C2587" s="1"/>
      <c r="D2587"/>
      <c r="E2587" s="1"/>
      <c r="F2587" s="1"/>
      <c r="G2587"/>
      <c r="H2587"/>
      <c r="I2587" s="1"/>
      <c r="J2587"/>
      <c r="K2587"/>
      <c r="L2587"/>
      <c r="M2587" s="2"/>
      <c r="N2587" s="3"/>
      <c r="O2587"/>
      <c r="P2587"/>
      <c r="Q2587"/>
      <c r="R2587"/>
      <c r="S2587"/>
      <c r="T2587"/>
      <c r="U2587" s="1"/>
      <c r="V2587"/>
      <c r="W2587" s="1"/>
      <c r="X2587"/>
      <c r="Y2587"/>
      <c r="Z2587" s="1"/>
      <c r="AA2587" s="1"/>
      <c r="AB2587" s="1"/>
      <c r="AC2587" s="1"/>
      <c r="AD2587"/>
    </row>
    <row r="2588" spans="1:30" x14ac:dyDescent="0.25">
      <c r="A2588" s="1"/>
      <c r="B2588" s="1"/>
      <c r="C2588" s="1"/>
      <c r="D2588"/>
      <c r="E2588" s="1"/>
      <c r="F2588" s="1"/>
      <c r="G2588"/>
      <c r="H2588"/>
      <c r="I2588" s="1"/>
      <c r="J2588"/>
      <c r="K2588"/>
      <c r="L2588"/>
      <c r="M2588" s="2"/>
      <c r="N2588" s="3"/>
      <c r="O2588"/>
      <c r="P2588"/>
      <c r="Q2588"/>
      <c r="R2588"/>
      <c r="S2588"/>
      <c r="T2588"/>
      <c r="U2588" s="1"/>
      <c r="V2588"/>
      <c r="W2588" s="1"/>
      <c r="X2588"/>
      <c r="Y2588"/>
      <c r="Z2588" s="1"/>
      <c r="AA2588" s="1"/>
      <c r="AB2588" s="1"/>
      <c r="AC2588" s="1"/>
      <c r="AD2588"/>
    </row>
    <row r="2589" spans="1:30" x14ac:dyDescent="0.25">
      <c r="A2589" s="1"/>
      <c r="B2589" s="1"/>
      <c r="C2589" s="1"/>
      <c r="D2589"/>
      <c r="E2589" s="1"/>
      <c r="F2589" s="1"/>
      <c r="G2589"/>
      <c r="H2589"/>
      <c r="I2589" s="1"/>
      <c r="J2589"/>
      <c r="K2589"/>
      <c r="L2589"/>
      <c r="M2589" s="2"/>
      <c r="N2589" s="3"/>
      <c r="O2589"/>
      <c r="P2589"/>
      <c r="Q2589"/>
      <c r="R2589"/>
      <c r="S2589"/>
      <c r="T2589"/>
      <c r="U2589" s="1"/>
      <c r="V2589"/>
      <c r="W2589" s="1"/>
      <c r="X2589"/>
      <c r="Y2589"/>
      <c r="Z2589" s="1"/>
      <c r="AA2589" s="1"/>
      <c r="AB2589" s="1"/>
      <c r="AC2589" s="1"/>
      <c r="AD2589"/>
    </row>
    <row r="2590" spans="1:30" x14ac:dyDescent="0.25">
      <c r="A2590" s="1"/>
      <c r="B2590" s="1"/>
      <c r="C2590" s="1"/>
      <c r="D2590"/>
      <c r="E2590" s="1"/>
      <c r="F2590" s="1"/>
      <c r="G2590"/>
      <c r="H2590"/>
      <c r="I2590" s="1"/>
      <c r="J2590"/>
      <c r="K2590"/>
      <c r="L2590"/>
      <c r="M2590" s="2"/>
      <c r="N2590" s="3"/>
      <c r="O2590"/>
      <c r="P2590"/>
      <c r="Q2590"/>
      <c r="R2590"/>
      <c r="S2590"/>
      <c r="T2590"/>
      <c r="U2590" s="1"/>
      <c r="V2590"/>
      <c r="W2590" s="1"/>
      <c r="X2590"/>
      <c r="Y2590"/>
      <c r="Z2590" s="1"/>
      <c r="AA2590" s="1"/>
      <c r="AB2590" s="1"/>
      <c r="AC2590" s="1"/>
      <c r="AD2590"/>
    </row>
    <row r="2591" spans="1:30" x14ac:dyDescent="0.25">
      <c r="A2591" s="1"/>
      <c r="B2591" s="1"/>
      <c r="C2591" s="1"/>
      <c r="D2591"/>
      <c r="E2591" s="1"/>
      <c r="F2591" s="1"/>
      <c r="G2591"/>
      <c r="H2591"/>
      <c r="I2591" s="1"/>
      <c r="J2591"/>
      <c r="K2591"/>
      <c r="L2591"/>
      <c r="M2591" s="2"/>
      <c r="N2591" s="3"/>
      <c r="O2591"/>
      <c r="P2591"/>
      <c r="Q2591"/>
      <c r="R2591"/>
      <c r="S2591"/>
      <c r="T2591"/>
      <c r="U2591" s="1"/>
      <c r="V2591"/>
      <c r="W2591" s="1"/>
      <c r="X2591"/>
      <c r="Y2591"/>
      <c r="Z2591" s="1"/>
      <c r="AA2591" s="1"/>
      <c r="AB2591" s="1"/>
      <c r="AC2591" s="1"/>
      <c r="AD2591"/>
    </row>
    <row r="2592" spans="1:30" x14ac:dyDescent="0.25">
      <c r="A2592" s="1"/>
      <c r="B2592" s="1"/>
      <c r="C2592" s="1"/>
      <c r="D2592"/>
      <c r="E2592" s="1"/>
      <c r="F2592" s="1"/>
      <c r="G2592"/>
      <c r="H2592"/>
      <c r="I2592" s="1"/>
      <c r="J2592"/>
      <c r="K2592"/>
      <c r="L2592"/>
      <c r="M2592" s="2"/>
      <c r="N2592" s="3"/>
      <c r="O2592"/>
      <c r="P2592"/>
      <c r="Q2592"/>
      <c r="R2592"/>
      <c r="S2592"/>
      <c r="T2592"/>
      <c r="U2592" s="1"/>
      <c r="V2592"/>
      <c r="W2592" s="1"/>
      <c r="X2592"/>
      <c r="Y2592"/>
      <c r="Z2592" s="1"/>
      <c r="AA2592" s="1"/>
      <c r="AB2592" s="1"/>
      <c r="AC2592" s="1"/>
      <c r="AD2592"/>
    </row>
    <row r="2593" spans="1:30" x14ac:dyDescent="0.25">
      <c r="A2593" s="1"/>
      <c r="B2593" s="1"/>
      <c r="C2593" s="1"/>
      <c r="D2593"/>
      <c r="E2593" s="1"/>
      <c r="F2593" s="1"/>
      <c r="G2593"/>
      <c r="H2593"/>
      <c r="I2593" s="1"/>
      <c r="J2593"/>
      <c r="K2593"/>
      <c r="L2593"/>
      <c r="M2593" s="2"/>
      <c r="N2593" s="3"/>
      <c r="O2593"/>
      <c r="P2593"/>
      <c r="Q2593"/>
      <c r="R2593"/>
      <c r="S2593"/>
      <c r="T2593"/>
      <c r="U2593" s="1"/>
      <c r="V2593"/>
      <c r="W2593" s="1"/>
      <c r="X2593"/>
      <c r="Y2593"/>
      <c r="Z2593" s="1"/>
      <c r="AA2593" s="1"/>
      <c r="AB2593" s="1"/>
      <c r="AC2593" s="1"/>
      <c r="AD2593"/>
    </row>
    <row r="2594" spans="1:30" x14ac:dyDescent="0.25">
      <c r="A2594" s="1"/>
      <c r="B2594" s="1"/>
      <c r="C2594" s="1"/>
      <c r="D2594"/>
      <c r="E2594" s="1"/>
      <c r="F2594" s="1"/>
      <c r="G2594"/>
      <c r="H2594"/>
      <c r="I2594" s="1"/>
      <c r="J2594"/>
      <c r="K2594"/>
      <c r="L2594"/>
      <c r="M2594" s="2"/>
      <c r="N2594" s="3"/>
      <c r="O2594"/>
      <c r="P2594"/>
      <c r="Q2594"/>
      <c r="R2594"/>
      <c r="S2594"/>
      <c r="T2594"/>
      <c r="U2594" s="1"/>
      <c r="V2594"/>
      <c r="W2594" s="1"/>
      <c r="X2594"/>
      <c r="Y2594"/>
      <c r="Z2594" s="1"/>
      <c r="AA2594" s="1"/>
      <c r="AB2594" s="1"/>
      <c r="AC2594" s="1"/>
      <c r="AD2594"/>
    </row>
    <row r="2595" spans="1:30" x14ac:dyDescent="0.25">
      <c r="A2595" s="1"/>
      <c r="B2595" s="1"/>
      <c r="C2595" s="1"/>
      <c r="D2595"/>
      <c r="E2595" s="1"/>
      <c r="F2595" s="1"/>
      <c r="G2595"/>
      <c r="H2595"/>
      <c r="I2595" s="1"/>
      <c r="J2595"/>
      <c r="K2595"/>
      <c r="L2595"/>
      <c r="M2595" s="2"/>
      <c r="N2595" s="3"/>
      <c r="O2595"/>
      <c r="P2595"/>
      <c r="Q2595"/>
      <c r="R2595"/>
      <c r="S2595"/>
      <c r="T2595"/>
      <c r="U2595" s="1"/>
      <c r="V2595"/>
      <c r="W2595" s="1"/>
      <c r="X2595"/>
      <c r="Y2595"/>
      <c r="Z2595" s="1"/>
      <c r="AA2595" s="1"/>
      <c r="AB2595" s="1"/>
      <c r="AC2595" s="1"/>
      <c r="AD2595"/>
    </row>
    <row r="2596" spans="1:30" x14ac:dyDescent="0.25">
      <c r="A2596" s="1"/>
      <c r="B2596" s="1"/>
      <c r="C2596" s="1"/>
      <c r="D2596"/>
      <c r="E2596" s="1"/>
      <c r="F2596" s="1"/>
      <c r="G2596"/>
      <c r="H2596"/>
      <c r="I2596" s="1"/>
      <c r="J2596"/>
      <c r="K2596"/>
      <c r="L2596"/>
      <c r="M2596" s="2"/>
      <c r="N2596" s="3"/>
      <c r="O2596"/>
      <c r="P2596"/>
      <c r="Q2596"/>
      <c r="R2596"/>
      <c r="S2596"/>
      <c r="T2596"/>
      <c r="U2596" s="1"/>
      <c r="V2596"/>
      <c r="W2596" s="1"/>
      <c r="X2596"/>
      <c r="Y2596"/>
      <c r="Z2596" s="1"/>
      <c r="AA2596" s="1"/>
      <c r="AB2596" s="1"/>
      <c r="AC2596" s="1"/>
      <c r="AD2596"/>
    </row>
    <row r="2597" spans="1:30" x14ac:dyDescent="0.25">
      <c r="A2597" s="1"/>
      <c r="B2597" s="1"/>
      <c r="C2597" s="1"/>
      <c r="D2597"/>
      <c r="E2597" s="1"/>
      <c r="F2597" s="1"/>
      <c r="G2597"/>
      <c r="H2597"/>
      <c r="I2597" s="1"/>
      <c r="J2597"/>
      <c r="K2597"/>
      <c r="L2597"/>
      <c r="M2597" s="2"/>
      <c r="N2597" s="3"/>
      <c r="O2597"/>
      <c r="P2597"/>
      <c r="Q2597"/>
      <c r="R2597"/>
      <c r="S2597"/>
      <c r="T2597"/>
      <c r="U2597" s="1"/>
      <c r="V2597"/>
      <c r="W2597" s="1"/>
      <c r="X2597"/>
      <c r="Y2597"/>
      <c r="Z2597" s="1"/>
      <c r="AA2597" s="1"/>
      <c r="AB2597" s="1"/>
      <c r="AC2597" s="1"/>
      <c r="AD2597"/>
    </row>
    <row r="2598" spans="1:30" x14ac:dyDescent="0.25">
      <c r="A2598" s="1"/>
      <c r="B2598" s="1"/>
      <c r="C2598" s="1"/>
      <c r="D2598"/>
      <c r="E2598" s="1"/>
      <c r="F2598" s="1"/>
      <c r="G2598"/>
      <c r="H2598"/>
      <c r="I2598" s="1"/>
      <c r="J2598"/>
      <c r="K2598"/>
      <c r="L2598"/>
      <c r="M2598" s="2"/>
      <c r="N2598" s="3"/>
      <c r="O2598"/>
      <c r="P2598"/>
      <c r="Q2598"/>
      <c r="R2598"/>
      <c r="S2598"/>
      <c r="T2598"/>
      <c r="U2598" s="1"/>
      <c r="V2598"/>
      <c r="W2598" s="1"/>
      <c r="X2598"/>
      <c r="Y2598"/>
      <c r="Z2598" s="1"/>
      <c r="AA2598" s="1"/>
      <c r="AB2598" s="1"/>
      <c r="AC2598" s="1"/>
      <c r="AD2598"/>
    </row>
    <row r="2599" spans="1:30" x14ac:dyDescent="0.25">
      <c r="A2599" s="1"/>
      <c r="B2599" s="1"/>
      <c r="C2599" s="1"/>
      <c r="D2599"/>
      <c r="E2599" s="1"/>
      <c r="F2599" s="1"/>
      <c r="G2599"/>
      <c r="H2599"/>
      <c r="I2599" s="1"/>
      <c r="J2599"/>
      <c r="K2599"/>
      <c r="L2599"/>
      <c r="M2599" s="2"/>
      <c r="N2599" s="3"/>
      <c r="O2599"/>
      <c r="P2599"/>
      <c r="Q2599"/>
      <c r="R2599"/>
      <c r="S2599"/>
      <c r="T2599"/>
      <c r="U2599" s="1"/>
      <c r="V2599"/>
      <c r="W2599" s="1"/>
      <c r="X2599"/>
      <c r="Y2599"/>
      <c r="Z2599" s="1"/>
      <c r="AA2599" s="1"/>
      <c r="AB2599" s="1"/>
      <c r="AC2599" s="1"/>
      <c r="AD2599"/>
    </row>
    <row r="2600" spans="1:30" x14ac:dyDescent="0.25">
      <c r="A2600" s="1"/>
      <c r="B2600" s="1"/>
      <c r="C2600" s="1"/>
      <c r="D2600"/>
      <c r="E2600" s="1"/>
      <c r="F2600" s="1"/>
      <c r="G2600"/>
      <c r="H2600"/>
      <c r="I2600" s="1"/>
      <c r="J2600"/>
      <c r="K2600"/>
      <c r="L2600"/>
      <c r="M2600" s="2"/>
      <c r="N2600" s="3"/>
      <c r="O2600"/>
      <c r="P2600"/>
      <c r="Q2600"/>
      <c r="R2600"/>
      <c r="S2600"/>
      <c r="T2600"/>
      <c r="U2600" s="1"/>
      <c r="V2600"/>
      <c r="W2600" s="1"/>
      <c r="X2600"/>
      <c r="Y2600"/>
      <c r="Z2600" s="1"/>
      <c r="AA2600" s="1"/>
      <c r="AB2600" s="1"/>
      <c r="AC2600" s="1"/>
      <c r="AD2600"/>
    </row>
    <row r="2601" spans="1:30" x14ac:dyDescent="0.25">
      <c r="A2601" s="1"/>
      <c r="B2601" s="1"/>
      <c r="C2601" s="1"/>
      <c r="D2601"/>
      <c r="E2601" s="1"/>
      <c r="F2601" s="1"/>
      <c r="G2601"/>
      <c r="H2601"/>
      <c r="I2601" s="1"/>
      <c r="J2601"/>
      <c r="K2601"/>
      <c r="L2601"/>
      <c r="M2601" s="2"/>
      <c r="N2601" s="3"/>
      <c r="O2601"/>
      <c r="P2601"/>
      <c r="Q2601"/>
      <c r="R2601"/>
      <c r="S2601"/>
      <c r="T2601"/>
      <c r="U2601" s="1"/>
      <c r="V2601"/>
      <c r="W2601" s="1"/>
      <c r="X2601"/>
      <c r="Y2601"/>
      <c r="Z2601" s="1"/>
      <c r="AA2601" s="1"/>
      <c r="AB2601" s="1"/>
      <c r="AC2601" s="1"/>
      <c r="AD2601"/>
    </row>
    <row r="2602" spans="1:30" x14ac:dyDescent="0.25">
      <c r="A2602" s="1"/>
      <c r="B2602" s="1"/>
      <c r="C2602" s="1"/>
      <c r="D2602"/>
      <c r="E2602" s="1"/>
      <c r="F2602" s="1"/>
      <c r="G2602"/>
      <c r="H2602"/>
      <c r="I2602" s="1"/>
      <c r="J2602"/>
      <c r="K2602"/>
      <c r="L2602"/>
      <c r="M2602" s="2"/>
      <c r="N2602" s="3"/>
      <c r="O2602"/>
      <c r="P2602"/>
      <c r="Q2602"/>
      <c r="R2602"/>
      <c r="S2602"/>
      <c r="T2602"/>
      <c r="U2602" s="1"/>
      <c r="V2602"/>
      <c r="W2602" s="1"/>
      <c r="X2602"/>
      <c r="Y2602"/>
      <c r="Z2602" s="1"/>
      <c r="AA2602" s="1"/>
      <c r="AB2602" s="1"/>
      <c r="AC2602" s="1"/>
      <c r="AD2602"/>
    </row>
    <row r="2603" spans="1:30" x14ac:dyDescent="0.25">
      <c r="A2603" s="1"/>
      <c r="B2603" s="1"/>
      <c r="C2603" s="1"/>
      <c r="D2603"/>
      <c r="E2603" s="1"/>
      <c r="F2603" s="1"/>
      <c r="G2603"/>
      <c r="H2603"/>
      <c r="I2603" s="1"/>
      <c r="J2603"/>
      <c r="K2603"/>
      <c r="L2603"/>
      <c r="M2603" s="2"/>
      <c r="N2603" s="3"/>
      <c r="O2603"/>
      <c r="P2603"/>
      <c r="Q2603"/>
      <c r="R2603"/>
      <c r="S2603"/>
      <c r="T2603"/>
      <c r="U2603" s="1"/>
      <c r="V2603"/>
      <c r="W2603" s="1"/>
      <c r="X2603"/>
      <c r="Y2603"/>
      <c r="Z2603" s="1"/>
      <c r="AA2603" s="1"/>
      <c r="AB2603" s="1"/>
      <c r="AC2603" s="1"/>
      <c r="AD2603"/>
    </row>
    <row r="2604" spans="1:30" x14ac:dyDescent="0.25">
      <c r="A2604" s="1"/>
      <c r="B2604" s="1"/>
      <c r="C2604" s="1"/>
      <c r="D2604"/>
      <c r="E2604" s="1"/>
      <c r="F2604" s="1"/>
      <c r="G2604"/>
      <c r="H2604"/>
      <c r="I2604" s="1"/>
      <c r="J2604"/>
      <c r="K2604"/>
      <c r="L2604"/>
      <c r="M2604" s="2"/>
      <c r="N2604" s="3"/>
      <c r="O2604"/>
      <c r="P2604"/>
      <c r="Q2604"/>
      <c r="R2604"/>
      <c r="S2604"/>
      <c r="T2604"/>
      <c r="U2604" s="1"/>
      <c r="V2604"/>
      <c r="W2604" s="1"/>
      <c r="X2604"/>
      <c r="Y2604"/>
      <c r="Z2604" s="1"/>
      <c r="AA2604" s="1"/>
      <c r="AB2604" s="1"/>
      <c r="AC2604" s="1"/>
      <c r="AD2604"/>
    </row>
    <row r="2605" spans="1:30" x14ac:dyDescent="0.25">
      <c r="A2605" s="1"/>
      <c r="B2605" s="1"/>
      <c r="C2605" s="1"/>
      <c r="D2605"/>
      <c r="E2605" s="1"/>
      <c r="F2605" s="1"/>
      <c r="G2605"/>
      <c r="H2605"/>
      <c r="I2605" s="1"/>
      <c r="J2605"/>
      <c r="K2605"/>
      <c r="L2605"/>
      <c r="M2605" s="2"/>
      <c r="N2605" s="3"/>
      <c r="O2605"/>
      <c r="P2605"/>
      <c r="Q2605"/>
      <c r="R2605"/>
      <c r="S2605"/>
      <c r="T2605"/>
      <c r="U2605" s="1"/>
      <c r="V2605"/>
      <c r="W2605" s="1"/>
      <c r="X2605"/>
      <c r="Y2605"/>
      <c r="Z2605" s="1"/>
      <c r="AA2605" s="1"/>
      <c r="AB2605" s="1"/>
      <c r="AC2605" s="1"/>
      <c r="AD2605"/>
    </row>
    <row r="2606" spans="1:30" x14ac:dyDescent="0.25">
      <c r="A2606" s="1"/>
      <c r="B2606" s="1"/>
      <c r="C2606" s="1"/>
      <c r="D2606"/>
      <c r="E2606" s="1"/>
      <c r="F2606" s="1"/>
      <c r="G2606"/>
      <c r="H2606"/>
      <c r="I2606" s="1"/>
      <c r="J2606"/>
      <c r="K2606"/>
      <c r="L2606"/>
      <c r="M2606" s="2"/>
      <c r="N2606" s="3"/>
      <c r="O2606"/>
      <c r="P2606"/>
      <c r="Q2606"/>
      <c r="R2606"/>
      <c r="S2606"/>
      <c r="T2606"/>
      <c r="U2606" s="1"/>
      <c r="V2606"/>
      <c r="W2606" s="1"/>
      <c r="X2606"/>
      <c r="Y2606"/>
      <c r="Z2606" s="1"/>
      <c r="AA2606" s="1"/>
      <c r="AB2606" s="1"/>
      <c r="AC2606" s="1"/>
      <c r="AD2606"/>
    </row>
    <row r="2607" spans="1:30" x14ac:dyDescent="0.25">
      <c r="A2607" s="1"/>
      <c r="B2607" s="1"/>
      <c r="C2607" s="1"/>
      <c r="D2607"/>
      <c r="E2607" s="1"/>
      <c r="F2607" s="1"/>
      <c r="G2607"/>
      <c r="H2607"/>
      <c r="I2607" s="1"/>
      <c r="J2607"/>
      <c r="K2607"/>
      <c r="L2607"/>
      <c r="M2607" s="2"/>
      <c r="N2607" s="3"/>
      <c r="O2607"/>
      <c r="P2607"/>
      <c r="Q2607"/>
      <c r="R2607"/>
      <c r="S2607"/>
      <c r="T2607"/>
      <c r="U2607" s="1"/>
      <c r="V2607"/>
      <c r="W2607" s="1"/>
      <c r="X2607"/>
      <c r="Y2607"/>
      <c r="Z2607" s="1"/>
      <c r="AA2607" s="1"/>
      <c r="AB2607" s="1"/>
      <c r="AC2607" s="1"/>
      <c r="AD2607"/>
    </row>
    <row r="2608" spans="1:30" x14ac:dyDescent="0.25">
      <c r="A2608" s="1"/>
      <c r="B2608" s="1"/>
      <c r="C2608" s="1"/>
      <c r="D2608"/>
      <c r="E2608" s="1"/>
      <c r="F2608" s="1"/>
      <c r="G2608"/>
      <c r="H2608"/>
      <c r="I2608" s="1"/>
      <c r="J2608"/>
      <c r="K2608"/>
      <c r="L2608"/>
      <c r="M2608" s="2"/>
      <c r="N2608" s="3"/>
      <c r="O2608"/>
      <c r="P2608"/>
      <c r="Q2608"/>
      <c r="R2608"/>
      <c r="S2608"/>
      <c r="T2608"/>
      <c r="U2608" s="1"/>
      <c r="V2608"/>
      <c r="W2608" s="1"/>
      <c r="X2608"/>
      <c r="Y2608"/>
      <c r="Z2608" s="1"/>
      <c r="AA2608" s="1"/>
      <c r="AB2608" s="1"/>
      <c r="AC2608" s="1"/>
      <c r="AD2608"/>
    </row>
    <row r="2609" spans="1:30" x14ac:dyDescent="0.25">
      <c r="A2609" s="1"/>
      <c r="B2609" s="1"/>
      <c r="C2609" s="1"/>
      <c r="D2609"/>
      <c r="E2609" s="1"/>
      <c r="F2609" s="1"/>
      <c r="G2609"/>
      <c r="H2609"/>
      <c r="I2609" s="1"/>
      <c r="J2609"/>
      <c r="K2609"/>
      <c r="L2609"/>
      <c r="M2609" s="2"/>
      <c r="N2609" s="3"/>
      <c r="O2609"/>
      <c r="P2609"/>
      <c r="Q2609"/>
      <c r="R2609"/>
      <c r="S2609"/>
      <c r="T2609"/>
      <c r="U2609" s="1"/>
      <c r="V2609"/>
      <c r="W2609" s="1"/>
      <c r="X2609"/>
      <c r="Y2609"/>
      <c r="Z2609" s="1"/>
      <c r="AA2609" s="1"/>
      <c r="AB2609" s="1"/>
      <c r="AC2609" s="1"/>
      <c r="AD2609"/>
    </row>
    <row r="2610" spans="1:30" x14ac:dyDescent="0.25">
      <c r="A2610" s="1"/>
      <c r="B2610" s="1"/>
      <c r="C2610" s="1"/>
      <c r="D2610"/>
      <c r="E2610" s="1"/>
      <c r="F2610" s="1"/>
      <c r="G2610"/>
      <c r="H2610"/>
      <c r="I2610" s="1"/>
      <c r="J2610"/>
      <c r="K2610"/>
      <c r="L2610"/>
      <c r="M2610" s="2"/>
      <c r="N2610" s="3"/>
      <c r="O2610"/>
      <c r="P2610"/>
      <c r="Q2610"/>
      <c r="R2610"/>
      <c r="S2610"/>
      <c r="T2610"/>
      <c r="U2610" s="1"/>
      <c r="V2610"/>
      <c r="W2610" s="1"/>
      <c r="X2610"/>
      <c r="Y2610"/>
      <c r="Z2610" s="1"/>
      <c r="AA2610" s="1"/>
      <c r="AB2610" s="1"/>
      <c r="AC2610" s="1"/>
      <c r="AD2610"/>
    </row>
    <row r="2611" spans="1:30" x14ac:dyDescent="0.25">
      <c r="A2611" s="1"/>
      <c r="B2611" s="1"/>
      <c r="C2611" s="1"/>
      <c r="D2611"/>
      <c r="E2611" s="1"/>
      <c r="F2611" s="1"/>
      <c r="G2611"/>
      <c r="H2611"/>
      <c r="I2611" s="1"/>
      <c r="J2611"/>
      <c r="K2611"/>
      <c r="L2611"/>
      <c r="M2611" s="2"/>
      <c r="N2611" s="3"/>
      <c r="O2611"/>
      <c r="P2611"/>
      <c r="Q2611"/>
      <c r="R2611"/>
      <c r="S2611"/>
      <c r="T2611"/>
      <c r="U2611" s="1"/>
      <c r="V2611"/>
      <c r="W2611" s="1"/>
      <c r="X2611"/>
      <c r="Y2611"/>
      <c r="Z2611" s="1"/>
      <c r="AA2611" s="1"/>
      <c r="AB2611" s="1"/>
      <c r="AC2611" s="1"/>
      <c r="AD2611"/>
    </row>
    <row r="2612" spans="1:30" x14ac:dyDescent="0.25">
      <c r="A2612" s="1"/>
      <c r="B2612" s="1"/>
      <c r="C2612" s="1"/>
      <c r="D2612"/>
      <c r="E2612" s="1"/>
      <c r="F2612" s="1"/>
      <c r="G2612"/>
      <c r="H2612"/>
      <c r="I2612" s="1"/>
      <c r="J2612"/>
      <c r="K2612"/>
      <c r="L2612"/>
      <c r="M2612" s="2"/>
      <c r="N2612" s="3"/>
      <c r="O2612"/>
      <c r="P2612"/>
      <c r="Q2612"/>
      <c r="R2612"/>
      <c r="S2612"/>
      <c r="T2612"/>
      <c r="U2612" s="1"/>
      <c r="V2612"/>
      <c r="W2612" s="1"/>
      <c r="X2612"/>
      <c r="Y2612"/>
      <c r="Z2612" s="1"/>
      <c r="AA2612" s="1"/>
      <c r="AB2612" s="1"/>
      <c r="AC2612" s="1"/>
      <c r="AD2612"/>
    </row>
    <row r="2613" spans="1:30" x14ac:dyDescent="0.25">
      <c r="A2613" s="1"/>
      <c r="B2613" s="1"/>
      <c r="C2613" s="1"/>
      <c r="D2613"/>
      <c r="E2613" s="1"/>
      <c r="F2613" s="1"/>
      <c r="G2613"/>
      <c r="H2613"/>
      <c r="I2613" s="1"/>
      <c r="J2613"/>
      <c r="K2613"/>
      <c r="L2613"/>
      <c r="M2613" s="2"/>
      <c r="N2613" s="3"/>
      <c r="O2613"/>
      <c r="P2613"/>
      <c r="Q2613"/>
      <c r="R2613"/>
      <c r="S2613"/>
      <c r="T2613"/>
      <c r="U2613" s="1"/>
      <c r="V2613"/>
      <c r="W2613" s="1"/>
      <c r="X2613"/>
      <c r="Y2613"/>
      <c r="Z2613" s="1"/>
      <c r="AA2613" s="1"/>
      <c r="AB2613" s="1"/>
      <c r="AC2613" s="1"/>
      <c r="AD2613"/>
    </row>
    <row r="2614" spans="1:30" x14ac:dyDescent="0.25">
      <c r="A2614" s="1"/>
      <c r="B2614" s="1"/>
      <c r="C2614" s="1"/>
      <c r="D2614"/>
      <c r="E2614" s="1"/>
      <c r="F2614" s="1"/>
      <c r="G2614"/>
      <c r="H2614"/>
      <c r="I2614" s="1"/>
      <c r="J2614"/>
      <c r="K2614"/>
      <c r="L2614"/>
      <c r="M2614" s="2"/>
      <c r="N2614" s="3"/>
      <c r="O2614"/>
      <c r="P2614"/>
      <c r="Q2614"/>
      <c r="R2614"/>
      <c r="S2614"/>
      <c r="T2614"/>
      <c r="U2614" s="1"/>
      <c r="V2614"/>
      <c r="W2614" s="1"/>
      <c r="X2614"/>
      <c r="Y2614"/>
      <c r="Z2614" s="1"/>
      <c r="AA2614" s="1"/>
      <c r="AB2614" s="1"/>
      <c r="AC2614" s="1"/>
      <c r="AD2614"/>
    </row>
    <row r="2615" spans="1:30" x14ac:dyDescent="0.25">
      <c r="A2615" s="1"/>
      <c r="B2615" s="1"/>
      <c r="C2615" s="1"/>
      <c r="D2615"/>
      <c r="E2615" s="1"/>
      <c r="F2615" s="1"/>
      <c r="G2615"/>
      <c r="H2615"/>
      <c r="I2615" s="1"/>
      <c r="J2615"/>
      <c r="K2615"/>
      <c r="L2615"/>
      <c r="M2615" s="2"/>
      <c r="N2615" s="3"/>
      <c r="O2615"/>
      <c r="P2615"/>
      <c r="Q2615"/>
      <c r="R2615"/>
      <c r="S2615"/>
      <c r="T2615"/>
      <c r="U2615" s="1"/>
      <c r="V2615"/>
      <c r="W2615" s="1"/>
      <c r="X2615"/>
      <c r="Y2615"/>
      <c r="Z2615" s="1"/>
      <c r="AA2615" s="1"/>
      <c r="AB2615" s="1"/>
      <c r="AC2615" s="1"/>
      <c r="AD2615"/>
    </row>
    <row r="2616" spans="1:30" x14ac:dyDescent="0.25">
      <c r="A2616" s="1"/>
      <c r="B2616" s="1"/>
      <c r="C2616" s="1"/>
      <c r="D2616"/>
      <c r="E2616" s="1"/>
      <c r="F2616" s="1"/>
      <c r="G2616"/>
      <c r="H2616"/>
      <c r="I2616" s="1"/>
      <c r="J2616"/>
      <c r="K2616"/>
      <c r="L2616"/>
      <c r="M2616" s="2"/>
      <c r="N2616" s="3"/>
      <c r="O2616"/>
      <c r="P2616"/>
      <c r="Q2616"/>
      <c r="R2616"/>
      <c r="S2616"/>
      <c r="T2616"/>
      <c r="U2616" s="1"/>
      <c r="V2616"/>
      <c r="W2616" s="1"/>
      <c r="X2616"/>
      <c r="Y2616"/>
      <c r="Z2616" s="1"/>
      <c r="AA2616" s="1"/>
      <c r="AB2616" s="1"/>
      <c r="AC2616" s="1"/>
      <c r="AD2616"/>
    </row>
    <row r="2617" spans="1:30" x14ac:dyDescent="0.25">
      <c r="A2617" s="1"/>
      <c r="B2617" s="1"/>
      <c r="C2617" s="1"/>
      <c r="D2617"/>
      <c r="E2617" s="1"/>
      <c r="F2617" s="1"/>
      <c r="G2617"/>
      <c r="H2617"/>
      <c r="I2617" s="1"/>
      <c r="J2617"/>
      <c r="K2617"/>
      <c r="L2617"/>
      <c r="M2617" s="2"/>
      <c r="N2617" s="3"/>
      <c r="O2617"/>
      <c r="P2617"/>
      <c r="Q2617"/>
      <c r="R2617"/>
      <c r="S2617"/>
      <c r="T2617"/>
      <c r="U2617" s="1"/>
      <c r="V2617"/>
      <c r="W2617" s="1"/>
      <c r="X2617"/>
      <c r="Y2617"/>
      <c r="Z2617" s="1"/>
      <c r="AA2617" s="1"/>
      <c r="AB2617" s="1"/>
      <c r="AC2617" s="1"/>
      <c r="AD2617"/>
    </row>
    <row r="2618" spans="1:30" x14ac:dyDescent="0.25">
      <c r="A2618" s="1"/>
      <c r="B2618" s="1"/>
      <c r="C2618" s="1"/>
      <c r="D2618"/>
      <c r="E2618" s="1"/>
      <c r="F2618" s="1"/>
      <c r="G2618"/>
      <c r="H2618"/>
      <c r="I2618" s="1"/>
      <c r="J2618"/>
      <c r="K2618"/>
      <c r="L2618"/>
      <c r="M2618" s="2"/>
      <c r="N2618" s="3"/>
      <c r="O2618"/>
      <c r="P2618"/>
      <c r="Q2618"/>
      <c r="R2618"/>
      <c r="S2618"/>
      <c r="T2618"/>
      <c r="U2618" s="1"/>
      <c r="V2618"/>
      <c r="W2618" s="1"/>
      <c r="X2618"/>
      <c r="Y2618"/>
      <c r="Z2618" s="1"/>
      <c r="AA2618" s="1"/>
      <c r="AB2618" s="1"/>
      <c r="AC2618" s="1"/>
      <c r="AD2618"/>
    </row>
    <row r="2619" spans="1:30" x14ac:dyDescent="0.25">
      <c r="A2619" s="1"/>
      <c r="B2619" s="1"/>
      <c r="C2619" s="1"/>
      <c r="D2619"/>
      <c r="E2619" s="1"/>
      <c r="F2619" s="1"/>
      <c r="G2619"/>
      <c r="H2619"/>
      <c r="I2619" s="1"/>
      <c r="J2619"/>
      <c r="K2619"/>
      <c r="L2619"/>
      <c r="M2619" s="2"/>
      <c r="N2619" s="3"/>
      <c r="O2619"/>
      <c r="P2619"/>
      <c r="Q2619"/>
      <c r="R2619"/>
      <c r="S2619"/>
      <c r="T2619"/>
      <c r="U2619" s="1"/>
      <c r="V2619"/>
      <c r="W2619" s="1"/>
      <c r="X2619"/>
      <c r="Y2619"/>
      <c r="Z2619" s="1"/>
      <c r="AA2619" s="1"/>
      <c r="AB2619" s="1"/>
      <c r="AC2619" s="1"/>
      <c r="AD2619"/>
    </row>
    <row r="2620" spans="1:30" x14ac:dyDescent="0.25">
      <c r="A2620" s="1"/>
      <c r="B2620" s="1"/>
      <c r="C2620" s="1"/>
      <c r="D2620"/>
      <c r="E2620" s="1"/>
      <c r="F2620" s="1"/>
      <c r="G2620"/>
      <c r="H2620"/>
      <c r="I2620" s="1"/>
      <c r="J2620"/>
      <c r="K2620"/>
      <c r="L2620"/>
      <c r="M2620" s="2"/>
      <c r="N2620" s="3"/>
      <c r="O2620"/>
      <c r="P2620"/>
      <c r="Q2620"/>
      <c r="R2620"/>
      <c r="S2620"/>
      <c r="T2620"/>
      <c r="U2620" s="1"/>
      <c r="V2620"/>
      <c r="W2620" s="1"/>
      <c r="X2620"/>
      <c r="Y2620"/>
      <c r="Z2620" s="1"/>
      <c r="AA2620" s="1"/>
      <c r="AB2620" s="1"/>
      <c r="AC2620" s="1"/>
      <c r="AD2620"/>
    </row>
    <row r="2621" spans="1:30" x14ac:dyDescent="0.25">
      <c r="A2621" s="1"/>
      <c r="B2621" s="1"/>
      <c r="C2621" s="1"/>
      <c r="D2621"/>
      <c r="E2621" s="1"/>
      <c r="F2621" s="1"/>
      <c r="G2621"/>
      <c r="H2621"/>
      <c r="I2621" s="1"/>
      <c r="J2621"/>
      <c r="K2621"/>
      <c r="L2621"/>
      <c r="M2621" s="2"/>
      <c r="N2621" s="3"/>
      <c r="O2621"/>
      <c r="P2621"/>
      <c r="Q2621"/>
      <c r="R2621"/>
      <c r="S2621"/>
      <c r="T2621"/>
      <c r="U2621" s="1"/>
      <c r="V2621"/>
      <c r="W2621" s="1"/>
      <c r="X2621"/>
      <c r="Y2621"/>
      <c r="Z2621" s="1"/>
      <c r="AA2621" s="1"/>
      <c r="AB2621" s="1"/>
      <c r="AC2621" s="1"/>
      <c r="AD2621"/>
    </row>
    <row r="2622" spans="1:30" x14ac:dyDescent="0.25">
      <c r="A2622" s="1"/>
      <c r="B2622" s="1"/>
      <c r="C2622" s="1"/>
      <c r="D2622"/>
      <c r="E2622" s="1"/>
      <c r="F2622" s="1"/>
      <c r="G2622"/>
      <c r="H2622"/>
      <c r="I2622" s="1"/>
      <c r="J2622"/>
      <c r="K2622"/>
      <c r="L2622"/>
      <c r="M2622" s="2"/>
      <c r="N2622" s="3"/>
      <c r="O2622"/>
      <c r="P2622"/>
      <c r="Q2622"/>
      <c r="R2622"/>
      <c r="S2622"/>
      <c r="T2622"/>
      <c r="U2622" s="1"/>
      <c r="V2622"/>
      <c r="W2622" s="1"/>
      <c r="X2622"/>
      <c r="Y2622"/>
      <c r="Z2622" s="1"/>
      <c r="AA2622" s="1"/>
      <c r="AB2622" s="1"/>
      <c r="AC2622" s="1"/>
      <c r="AD2622"/>
    </row>
    <row r="2623" spans="1:30" x14ac:dyDescent="0.25">
      <c r="A2623" s="1"/>
      <c r="B2623" s="1"/>
      <c r="C2623" s="1"/>
      <c r="D2623"/>
      <c r="E2623" s="1"/>
      <c r="F2623" s="1"/>
      <c r="G2623"/>
      <c r="H2623"/>
      <c r="I2623" s="1"/>
      <c r="J2623"/>
      <c r="K2623"/>
      <c r="L2623"/>
      <c r="M2623" s="2"/>
      <c r="N2623" s="3"/>
      <c r="O2623"/>
      <c r="P2623"/>
      <c r="Q2623"/>
      <c r="R2623"/>
      <c r="S2623"/>
      <c r="T2623"/>
      <c r="U2623" s="1"/>
      <c r="V2623"/>
      <c r="W2623" s="1"/>
      <c r="X2623"/>
      <c r="Y2623"/>
      <c r="Z2623" s="1"/>
      <c r="AA2623" s="1"/>
      <c r="AB2623" s="1"/>
      <c r="AC2623" s="1"/>
      <c r="AD2623"/>
    </row>
    <row r="2624" spans="1:30" x14ac:dyDescent="0.25">
      <c r="A2624" s="1"/>
      <c r="B2624" s="1"/>
      <c r="C2624" s="1"/>
      <c r="D2624"/>
      <c r="E2624" s="1"/>
      <c r="F2624" s="1"/>
      <c r="G2624"/>
      <c r="H2624"/>
      <c r="I2624" s="1"/>
      <c r="J2624"/>
      <c r="K2624"/>
      <c r="L2624"/>
      <c r="M2624" s="2"/>
      <c r="N2624" s="3"/>
      <c r="O2624"/>
      <c r="P2624"/>
      <c r="Q2624"/>
      <c r="R2624"/>
      <c r="S2624"/>
      <c r="T2624"/>
      <c r="U2624" s="1"/>
      <c r="V2624"/>
      <c r="W2624" s="1"/>
      <c r="X2624"/>
      <c r="Y2624"/>
      <c r="Z2624" s="1"/>
      <c r="AA2624" s="1"/>
      <c r="AB2624" s="1"/>
      <c r="AC2624" s="1"/>
      <c r="AD2624"/>
    </row>
    <row r="2625" spans="1:30" x14ac:dyDescent="0.25">
      <c r="A2625" s="1"/>
      <c r="B2625" s="1"/>
      <c r="C2625" s="1"/>
      <c r="D2625"/>
      <c r="E2625" s="1"/>
      <c r="F2625" s="1"/>
      <c r="G2625"/>
      <c r="H2625"/>
      <c r="I2625" s="1"/>
      <c r="J2625"/>
      <c r="K2625"/>
      <c r="L2625"/>
      <c r="M2625" s="2"/>
      <c r="N2625" s="3"/>
      <c r="O2625"/>
      <c r="P2625"/>
      <c r="Q2625"/>
      <c r="R2625"/>
      <c r="S2625"/>
      <c r="T2625"/>
      <c r="U2625" s="1"/>
      <c r="V2625"/>
      <c r="W2625" s="1"/>
      <c r="X2625"/>
      <c r="Y2625"/>
      <c r="Z2625" s="1"/>
      <c r="AA2625" s="1"/>
      <c r="AB2625" s="1"/>
      <c r="AC2625" s="1"/>
      <c r="AD2625"/>
    </row>
    <row r="2626" spans="1:30" x14ac:dyDescent="0.25">
      <c r="A2626" s="1"/>
      <c r="B2626" s="1"/>
      <c r="C2626" s="1"/>
      <c r="D2626"/>
      <c r="E2626" s="1"/>
      <c r="F2626" s="1"/>
      <c r="G2626"/>
      <c r="H2626"/>
      <c r="I2626" s="1"/>
      <c r="J2626"/>
      <c r="K2626"/>
      <c r="L2626"/>
      <c r="M2626" s="2"/>
      <c r="N2626" s="3"/>
      <c r="O2626"/>
      <c r="P2626"/>
      <c r="Q2626"/>
      <c r="R2626"/>
      <c r="S2626"/>
      <c r="T2626"/>
      <c r="U2626" s="1"/>
      <c r="V2626"/>
      <c r="W2626" s="1"/>
      <c r="X2626"/>
      <c r="Y2626"/>
      <c r="Z2626" s="1"/>
      <c r="AA2626" s="1"/>
      <c r="AB2626" s="1"/>
      <c r="AC2626" s="1"/>
      <c r="AD2626"/>
    </row>
    <row r="2627" spans="1:30" x14ac:dyDescent="0.25">
      <c r="A2627" s="1"/>
      <c r="B2627" s="1"/>
      <c r="C2627" s="1"/>
      <c r="D2627"/>
      <c r="E2627" s="1"/>
      <c r="F2627" s="1"/>
      <c r="G2627"/>
      <c r="H2627"/>
      <c r="I2627" s="1"/>
      <c r="J2627"/>
      <c r="K2627"/>
      <c r="L2627"/>
      <c r="M2627" s="2"/>
      <c r="N2627" s="3"/>
      <c r="O2627"/>
      <c r="P2627"/>
      <c r="Q2627"/>
      <c r="R2627"/>
      <c r="S2627"/>
      <c r="T2627"/>
      <c r="U2627" s="1"/>
      <c r="V2627"/>
      <c r="W2627" s="1"/>
      <c r="X2627"/>
      <c r="Y2627"/>
      <c r="Z2627" s="1"/>
      <c r="AA2627" s="1"/>
      <c r="AB2627" s="1"/>
      <c r="AC2627" s="1"/>
      <c r="AD2627"/>
    </row>
    <row r="2628" spans="1:30" x14ac:dyDescent="0.25">
      <c r="A2628" s="1"/>
      <c r="B2628" s="1"/>
      <c r="C2628" s="1"/>
      <c r="D2628"/>
      <c r="E2628" s="1"/>
      <c r="F2628" s="1"/>
      <c r="G2628"/>
      <c r="H2628"/>
      <c r="I2628" s="1"/>
      <c r="J2628"/>
      <c r="K2628"/>
      <c r="L2628"/>
      <c r="M2628" s="2"/>
      <c r="N2628" s="3"/>
      <c r="O2628"/>
      <c r="P2628"/>
      <c r="Q2628"/>
      <c r="R2628"/>
      <c r="S2628"/>
      <c r="T2628"/>
      <c r="U2628" s="1"/>
      <c r="V2628"/>
      <c r="W2628" s="1"/>
      <c r="X2628"/>
      <c r="Y2628"/>
      <c r="Z2628" s="1"/>
      <c r="AA2628" s="1"/>
      <c r="AB2628" s="1"/>
      <c r="AC2628" s="1"/>
      <c r="AD2628"/>
    </row>
    <row r="2629" spans="1:30" x14ac:dyDescent="0.25">
      <c r="A2629" s="1"/>
      <c r="B2629" s="1"/>
      <c r="C2629" s="1"/>
      <c r="D2629"/>
      <c r="E2629" s="1"/>
      <c r="F2629" s="1"/>
      <c r="G2629"/>
      <c r="H2629"/>
      <c r="I2629" s="1"/>
      <c r="J2629"/>
      <c r="K2629"/>
      <c r="L2629"/>
      <c r="M2629" s="2"/>
      <c r="N2629" s="3"/>
      <c r="O2629"/>
      <c r="P2629"/>
      <c r="Q2629"/>
      <c r="R2629"/>
      <c r="S2629"/>
      <c r="T2629"/>
      <c r="U2629" s="1"/>
      <c r="V2629"/>
      <c r="W2629" s="1"/>
      <c r="X2629"/>
      <c r="Y2629"/>
      <c r="Z2629" s="1"/>
      <c r="AA2629" s="1"/>
      <c r="AB2629" s="1"/>
      <c r="AC2629" s="1"/>
      <c r="AD2629"/>
    </row>
    <row r="2630" spans="1:30" x14ac:dyDescent="0.25">
      <c r="A2630" s="1"/>
      <c r="B2630" s="1"/>
      <c r="C2630" s="1"/>
      <c r="D2630"/>
      <c r="E2630" s="1"/>
      <c r="F2630" s="1"/>
      <c r="G2630"/>
      <c r="H2630"/>
      <c r="I2630" s="1"/>
      <c r="J2630"/>
      <c r="K2630"/>
      <c r="L2630"/>
      <c r="M2630" s="2"/>
      <c r="N2630" s="3"/>
      <c r="O2630"/>
      <c r="P2630"/>
      <c r="Q2630"/>
      <c r="R2630"/>
      <c r="S2630"/>
      <c r="T2630"/>
      <c r="U2630" s="1"/>
      <c r="V2630"/>
      <c r="W2630" s="1"/>
      <c r="X2630"/>
      <c r="Y2630"/>
      <c r="Z2630" s="1"/>
      <c r="AA2630" s="1"/>
      <c r="AB2630" s="1"/>
      <c r="AC2630" s="1"/>
      <c r="AD2630"/>
    </row>
    <row r="2631" spans="1:30" x14ac:dyDescent="0.25">
      <c r="A2631" s="1"/>
      <c r="B2631" s="1"/>
      <c r="C2631" s="1"/>
      <c r="D2631"/>
      <c r="E2631" s="1"/>
      <c r="F2631" s="1"/>
      <c r="G2631"/>
      <c r="H2631"/>
      <c r="I2631" s="1"/>
      <c r="J2631"/>
      <c r="K2631"/>
      <c r="L2631"/>
      <c r="M2631" s="2"/>
      <c r="N2631" s="3"/>
      <c r="O2631"/>
      <c r="P2631"/>
      <c r="Q2631"/>
      <c r="R2631"/>
      <c r="S2631"/>
      <c r="T2631"/>
      <c r="U2631" s="1"/>
      <c r="V2631"/>
      <c r="W2631" s="1"/>
      <c r="X2631"/>
      <c r="Y2631"/>
      <c r="Z2631" s="1"/>
      <c r="AA2631" s="1"/>
      <c r="AB2631" s="1"/>
      <c r="AC2631" s="1"/>
      <c r="AD2631"/>
    </row>
    <row r="2632" spans="1:30" x14ac:dyDescent="0.25">
      <c r="A2632" s="1"/>
      <c r="B2632" s="1"/>
      <c r="C2632" s="1"/>
      <c r="D2632"/>
      <c r="E2632" s="1"/>
      <c r="F2632" s="1"/>
      <c r="G2632"/>
      <c r="H2632"/>
      <c r="I2632" s="1"/>
      <c r="J2632"/>
      <c r="K2632"/>
      <c r="L2632"/>
      <c r="M2632" s="2"/>
      <c r="N2632" s="3"/>
      <c r="O2632"/>
      <c r="P2632"/>
      <c r="Q2632"/>
      <c r="R2632"/>
      <c r="S2632"/>
      <c r="T2632"/>
      <c r="U2632" s="1"/>
      <c r="V2632"/>
      <c r="W2632" s="1"/>
      <c r="X2632"/>
      <c r="Y2632"/>
      <c r="Z2632" s="1"/>
      <c r="AA2632" s="1"/>
      <c r="AB2632" s="1"/>
      <c r="AC2632" s="1"/>
      <c r="AD2632"/>
    </row>
    <row r="2633" spans="1:30" x14ac:dyDescent="0.25">
      <c r="A2633" s="1"/>
      <c r="B2633" s="1"/>
      <c r="C2633" s="1"/>
      <c r="D2633"/>
      <c r="E2633" s="1"/>
      <c r="F2633" s="1"/>
      <c r="G2633"/>
      <c r="H2633"/>
      <c r="I2633" s="1"/>
      <c r="J2633"/>
      <c r="K2633"/>
      <c r="L2633"/>
      <c r="M2633" s="2"/>
      <c r="N2633" s="3"/>
      <c r="O2633"/>
      <c r="P2633"/>
      <c r="Q2633"/>
      <c r="R2633"/>
      <c r="S2633"/>
      <c r="T2633"/>
      <c r="U2633" s="1"/>
      <c r="V2633"/>
      <c r="W2633" s="1"/>
      <c r="X2633"/>
      <c r="Y2633"/>
      <c r="Z2633" s="1"/>
      <c r="AA2633" s="1"/>
      <c r="AB2633" s="1"/>
      <c r="AC2633" s="1"/>
      <c r="AD2633"/>
    </row>
    <row r="2634" spans="1:30" x14ac:dyDescent="0.25">
      <c r="A2634" s="1"/>
      <c r="B2634" s="1"/>
      <c r="C2634" s="1"/>
      <c r="D2634"/>
      <c r="E2634" s="1"/>
      <c r="F2634" s="1"/>
      <c r="G2634"/>
      <c r="H2634"/>
      <c r="I2634" s="1"/>
      <c r="J2634"/>
      <c r="K2634"/>
      <c r="L2634"/>
      <c r="M2634" s="2"/>
      <c r="N2634" s="3"/>
      <c r="O2634"/>
      <c r="P2634"/>
      <c r="Q2634"/>
      <c r="R2634"/>
      <c r="S2634"/>
      <c r="T2634"/>
      <c r="U2634" s="1"/>
      <c r="V2634"/>
      <c r="W2634" s="1"/>
      <c r="X2634"/>
      <c r="Y2634"/>
      <c r="Z2634" s="1"/>
      <c r="AA2634" s="1"/>
      <c r="AB2634" s="1"/>
      <c r="AC2634" s="1"/>
      <c r="AD2634"/>
    </row>
    <row r="2635" spans="1:30" x14ac:dyDescent="0.25">
      <c r="A2635" s="1"/>
      <c r="B2635" s="1"/>
      <c r="C2635" s="1"/>
      <c r="D2635"/>
      <c r="E2635" s="1"/>
      <c r="F2635" s="1"/>
      <c r="G2635"/>
      <c r="H2635"/>
      <c r="I2635" s="1"/>
      <c r="J2635"/>
      <c r="K2635"/>
      <c r="L2635"/>
      <c r="M2635" s="2"/>
      <c r="N2635" s="3"/>
      <c r="O2635"/>
      <c r="P2635"/>
      <c r="Q2635"/>
      <c r="R2635"/>
      <c r="S2635"/>
      <c r="T2635"/>
      <c r="U2635" s="1"/>
      <c r="V2635"/>
      <c r="W2635" s="1"/>
      <c r="X2635"/>
      <c r="Y2635"/>
      <c r="Z2635" s="1"/>
      <c r="AA2635" s="1"/>
      <c r="AB2635" s="1"/>
      <c r="AC2635" s="1"/>
      <c r="AD2635"/>
    </row>
    <row r="2636" spans="1:30" x14ac:dyDescent="0.25">
      <c r="A2636" s="1"/>
      <c r="B2636" s="1"/>
      <c r="C2636" s="1"/>
      <c r="D2636"/>
      <c r="E2636" s="1"/>
      <c r="F2636" s="1"/>
      <c r="G2636"/>
      <c r="H2636"/>
      <c r="I2636" s="1"/>
      <c r="J2636"/>
      <c r="K2636"/>
      <c r="L2636"/>
      <c r="M2636" s="2"/>
      <c r="N2636" s="3"/>
      <c r="O2636"/>
      <c r="P2636"/>
      <c r="Q2636"/>
      <c r="R2636"/>
      <c r="S2636"/>
      <c r="T2636"/>
      <c r="U2636" s="1"/>
      <c r="V2636"/>
      <c r="W2636" s="1"/>
      <c r="X2636"/>
      <c r="Y2636"/>
      <c r="Z2636" s="1"/>
      <c r="AA2636" s="1"/>
      <c r="AB2636" s="1"/>
      <c r="AC2636" s="1"/>
      <c r="AD2636"/>
    </row>
    <row r="2637" spans="1:30" x14ac:dyDescent="0.25">
      <c r="A2637" s="1"/>
      <c r="B2637" s="1"/>
      <c r="C2637" s="1"/>
      <c r="D2637"/>
      <c r="E2637" s="1"/>
      <c r="F2637" s="1"/>
      <c r="G2637"/>
      <c r="H2637"/>
      <c r="I2637" s="1"/>
      <c r="J2637"/>
      <c r="K2637"/>
      <c r="L2637"/>
      <c r="M2637" s="2"/>
      <c r="N2637" s="3"/>
      <c r="O2637"/>
      <c r="P2637"/>
      <c r="Q2637"/>
      <c r="R2637"/>
      <c r="S2637"/>
      <c r="T2637"/>
      <c r="U2637" s="1"/>
      <c r="V2637"/>
      <c r="W2637" s="1"/>
      <c r="X2637"/>
      <c r="Y2637"/>
      <c r="Z2637" s="1"/>
      <c r="AA2637" s="1"/>
      <c r="AB2637" s="1"/>
      <c r="AC2637" s="1"/>
      <c r="AD2637"/>
    </row>
    <row r="2638" spans="1:30" x14ac:dyDescent="0.25">
      <c r="A2638" s="1"/>
      <c r="B2638" s="1"/>
      <c r="C2638" s="1"/>
      <c r="D2638"/>
      <c r="E2638" s="1"/>
      <c r="F2638" s="1"/>
      <c r="G2638"/>
      <c r="H2638"/>
      <c r="I2638" s="1"/>
      <c r="J2638"/>
      <c r="K2638"/>
      <c r="L2638"/>
      <c r="M2638" s="2"/>
      <c r="N2638" s="3"/>
      <c r="O2638"/>
      <c r="P2638"/>
      <c r="Q2638"/>
      <c r="R2638"/>
      <c r="S2638"/>
      <c r="T2638"/>
      <c r="U2638" s="1"/>
      <c r="V2638"/>
      <c r="W2638" s="1"/>
      <c r="X2638"/>
      <c r="Y2638"/>
      <c r="Z2638" s="1"/>
      <c r="AA2638" s="1"/>
      <c r="AB2638" s="1"/>
      <c r="AC2638" s="1"/>
      <c r="AD2638"/>
    </row>
    <row r="2639" spans="1:30" x14ac:dyDescent="0.25">
      <c r="A2639" s="1"/>
      <c r="B2639" s="1"/>
      <c r="C2639" s="1"/>
      <c r="D2639"/>
      <c r="E2639" s="1"/>
      <c r="F2639" s="1"/>
      <c r="G2639"/>
      <c r="H2639"/>
      <c r="I2639" s="1"/>
      <c r="J2639"/>
      <c r="K2639"/>
      <c r="L2639"/>
      <c r="M2639" s="2"/>
      <c r="N2639" s="3"/>
      <c r="O2639"/>
      <c r="P2639"/>
      <c r="Q2639"/>
      <c r="R2639"/>
      <c r="S2639"/>
      <c r="T2639"/>
      <c r="U2639" s="1"/>
      <c r="V2639"/>
      <c r="W2639" s="1"/>
      <c r="X2639"/>
      <c r="Y2639"/>
      <c r="Z2639" s="1"/>
      <c r="AA2639" s="1"/>
      <c r="AB2639" s="1"/>
      <c r="AC2639" s="1"/>
      <c r="AD2639"/>
    </row>
    <row r="2640" spans="1:30" x14ac:dyDescent="0.25">
      <c r="A2640" s="1"/>
      <c r="B2640" s="1"/>
      <c r="C2640" s="1"/>
      <c r="D2640"/>
      <c r="E2640" s="1"/>
      <c r="F2640" s="1"/>
      <c r="G2640"/>
      <c r="H2640"/>
      <c r="I2640" s="1"/>
      <c r="J2640"/>
      <c r="K2640"/>
      <c r="L2640"/>
      <c r="M2640" s="2"/>
      <c r="N2640" s="3"/>
      <c r="O2640"/>
      <c r="P2640"/>
      <c r="Q2640"/>
      <c r="R2640"/>
      <c r="S2640"/>
      <c r="T2640"/>
      <c r="U2640" s="1"/>
      <c r="V2640"/>
      <c r="W2640" s="1"/>
      <c r="X2640"/>
      <c r="Y2640"/>
      <c r="Z2640" s="1"/>
      <c r="AA2640" s="1"/>
      <c r="AB2640" s="1"/>
      <c r="AC2640" s="1"/>
      <c r="AD2640"/>
    </row>
    <row r="2641" spans="1:30" x14ac:dyDescent="0.25">
      <c r="A2641" s="1"/>
      <c r="B2641" s="1"/>
      <c r="C2641" s="1"/>
      <c r="D2641"/>
      <c r="E2641" s="1"/>
      <c r="F2641" s="1"/>
      <c r="G2641"/>
      <c r="H2641"/>
      <c r="I2641" s="1"/>
      <c r="J2641"/>
      <c r="K2641"/>
      <c r="L2641"/>
      <c r="M2641" s="2"/>
      <c r="N2641" s="3"/>
      <c r="O2641"/>
      <c r="P2641"/>
      <c r="Q2641"/>
      <c r="R2641"/>
      <c r="S2641"/>
      <c r="T2641"/>
      <c r="U2641" s="1"/>
      <c r="V2641"/>
      <c r="W2641" s="1"/>
      <c r="X2641"/>
      <c r="Y2641"/>
      <c r="Z2641" s="1"/>
      <c r="AA2641" s="1"/>
      <c r="AB2641" s="1"/>
      <c r="AC2641" s="1"/>
      <c r="AD2641"/>
    </row>
    <row r="2642" spans="1:30" x14ac:dyDescent="0.25">
      <c r="A2642" s="1"/>
      <c r="B2642" s="1"/>
      <c r="C2642" s="1"/>
      <c r="D2642"/>
      <c r="E2642" s="1"/>
      <c r="F2642" s="1"/>
      <c r="G2642"/>
      <c r="H2642"/>
      <c r="I2642" s="1"/>
      <c r="J2642"/>
      <c r="K2642"/>
      <c r="L2642"/>
      <c r="M2642" s="2"/>
      <c r="N2642" s="3"/>
      <c r="O2642"/>
      <c r="P2642"/>
      <c r="Q2642"/>
      <c r="R2642"/>
      <c r="S2642"/>
      <c r="T2642"/>
      <c r="U2642" s="1"/>
      <c r="V2642"/>
      <c r="W2642" s="1"/>
      <c r="X2642"/>
      <c r="Y2642"/>
      <c r="Z2642" s="1"/>
      <c r="AA2642" s="1"/>
      <c r="AB2642" s="1"/>
      <c r="AC2642" s="1"/>
      <c r="AD2642"/>
    </row>
    <row r="2643" spans="1:30" x14ac:dyDescent="0.25">
      <c r="A2643" s="1"/>
      <c r="B2643" s="1"/>
      <c r="C2643" s="1"/>
      <c r="D2643"/>
      <c r="E2643" s="1"/>
      <c r="F2643" s="1"/>
      <c r="G2643"/>
      <c r="H2643"/>
      <c r="I2643" s="1"/>
      <c r="J2643"/>
      <c r="K2643"/>
      <c r="L2643"/>
      <c r="M2643" s="2"/>
      <c r="N2643" s="3"/>
      <c r="O2643"/>
      <c r="P2643"/>
      <c r="Q2643"/>
      <c r="R2643"/>
      <c r="S2643"/>
      <c r="T2643"/>
      <c r="U2643" s="1"/>
      <c r="V2643"/>
      <c r="W2643" s="1"/>
      <c r="X2643"/>
      <c r="Y2643"/>
      <c r="Z2643" s="1"/>
      <c r="AA2643" s="1"/>
      <c r="AB2643" s="1"/>
      <c r="AC2643" s="1"/>
      <c r="AD2643"/>
    </row>
    <row r="2644" spans="1:30" x14ac:dyDescent="0.25">
      <c r="A2644" s="1"/>
      <c r="B2644" s="1"/>
      <c r="C2644" s="1"/>
      <c r="D2644"/>
      <c r="E2644" s="1"/>
      <c r="F2644" s="1"/>
      <c r="G2644"/>
      <c r="H2644"/>
      <c r="I2644" s="1"/>
      <c r="J2644"/>
      <c r="K2644"/>
      <c r="L2644"/>
      <c r="M2644" s="2"/>
      <c r="N2644" s="3"/>
      <c r="O2644"/>
      <c r="P2644"/>
      <c r="Q2644"/>
      <c r="R2644"/>
      <c r="S2644"/>
      <c r="T2644"/>
      <c r="U2644" s="1"/>
      <c r="V2644"/>
      <c r="W2644" s="1"/>
      <c r="X2644"/>
      <c r="Y2644"/>
      <c r="Z2644" s="1"/>
      <c r="AA2644" s="1"/>
      <c r="AB2644" s="1"/>
      <c r="AC2644" s="1"/>
      <c r="AD2644"/>
    </row>
    <row r="2645" spans="1:30" x14ac:dyDescent="0.25">
      <c r="A2645" s="1"/>
      <c r="B2645" s="1"/>
      <c r="C2645" s="1"/>
      <c r="D2645"/>
      <c r="E2645" s="1"/>
      <c r="F2645" s="1"/>
      <c r="G2645"/>
      <c r="H2645"/>
      <c r="I2645" s="1"/>
      <c r="J2645"/>
      <c r="K2645"/>
      <c r="L2645"/>
      <c r="M2645" s="2"/>
      <c r="N2645" s="3"/>
      <c r="O2645"/>
      <c r="P2645"/>
      <c r="Q2645"/>
      <c r="R2645"/>
      <c r="S2645"/>
      <c r="T2645"/>
      <c r="U2645" s="1"/>
      <c r="V2645"/>
      <c r="W2645" s="1"/>
      <c r="X2645"/>
      <c r="Y2645"/>
      <c r="Z2645" s="1"/>
      <c r="AA2645" s="1"/>
      <c r="AB2645" s="1"/>
      <c r="AC2645" s="1"/>
      <c r="AD2645"/>
    </row>
    <row r="2646" spans="1:30" x14ac:dyDescent="0.25">
      <c r="A2646" s="1"/>
      <c r="B2646" s="1"/>
      <c r="C2646" s="1"/>
      <c r="D2646"/>
      <c r="E2646" s="1"/>
      <c r="F2646" s="1"/>
      <c r="G2646"/>
      <c r="H2646"/>
      <c r="I2646" s="1"/>
      <c r="J2646"/>
      <c r="K2646"/>
      <c r="L2646"/>
      <c r="M2646" s="2"/>
      <c r="N2646" s="3"/>
      <c r="O2646"/>
      <c r="P2646"/>
      <c r="Q2646"/>
      <c r="R2646"/>
      <c r="S2646"/>
      <c r="T2646"/>
      <c r="U2646" s="1"/>
      <c r="V2646"/>
      <c r="W2646" s="1"/>
      <c r="X2646"/>
      <c r="Y2646"/>
      <c r="Z2646" s="1"/>
      <c r="AA2646" s="1"/>
      <c r="AB2646" s="1"/>
      <c r="AC2646" s="1"/>
      <c r="AD2646"/>
    </row>
    <row r="2647" spans="1:30" x14ac:dyDescent="0.25">
      <c r="A2647" s="1"/>
      <c r="B2647" s="1"/>
      <c r="C2647" s="1"/>
      <c r="D2647"/>
      <c r="E2647" s="1"/>
      <c r="F2647" s="1"/>
      <c r="G2647"/>
      <c r="H2647"/>
      <c r="I2647" s="1"/>
      <c r="J2647"/>
      <c r="K2647"/>
      <c r="L2647"/>
      <c r="M2647" s="2"/>
      <c r="N2647" s="3"/>
      <c r="O2647"/>
      <c r="P2647"/>
      <c r="Q2647"/>
      <c r="R2647"/>
      <c r="S2647"/>
      <c r="T2647"/>
      <c r="U2647" s="1"/>
      <c r="V2647"/>
      <c r="W2647" s="1"/>
      <c r="X2647"/>
      <c r="Y2647"/>
      <c r="Z2647" s="1"/>
      <c r="AA2647" s="1"/>
      <c r="AB2647" s="1"/>
      <c r="AC2647" s="1"/>
      <c r="AD2647"/>
    </row>
    <row r="2648" spans="1:30" x14ac:dyDescent="0.25">
      <c r="A2648" s="1"/>
      <c r="B2648" s="1"/>
      <c r="C2648" s="1"/>
      <c r="D2648"/>
      <c r="E2648" s="1"/>
      <c r="F2648" s="1"/>
      <c r="G2648"/>
      <c r="H2648"/>
      <c r="I2648" s="1"/>
      <c r="J2648"/>
      <c r="K2648"/>
      <c r="L2648"/>
      <c r="M2648" s="2"/>
      <c r="N2648" s="3"/>
      <c r="O2648"/>
      <c r="P2648"/>
      <c r="Q2648"/>
      <c r="R2648"/>
      <c r="S2648"/>
      <c r="T2648"/>
      <c r="U2648" s="1"/>
      <c r="V2648"/>
      <c r="W2648" s="1"/>
      <c r="X2648"/>
      <c r="Y2648"/>
      <c r="Z2648" s="1"/>
      <c r="AA2648" s="1"/>
      <c r="AB2648" s="1"/>
      <c r="AC2648" s="1"/>
      <c r="AD2648"/>
    </row>
    <row r="2649" spans="1:30" x14ac:dyDescent="0.25">
      <c r="A2649" s="1"/>
      <c r="B2649" s="1"/>
      <c r="C2649" s="1"/>
      <c r="D2649"/>
      <c r="E2649" s="1"/>
      <c r="F2649" s="1"/>
      <c r="G2649"/>
      <c r="H2649"/>
      <c r="I2649" s="1"/>
      <c r="J2649"/>
      <c r="K2649"/>
      <c r="L2649"/>
      <c r="M2649" s="2"/>
      <c r="N2649" s="3"/>
      <c r="O2649"/>
      <c r="P2649"/>
      <c r="Q2649"/>
      <c r="R2649"/>
      <c r="S2649"/>
      <c r="T2649"/>
      <c r="U2649" s="1"/>
      <c r="V2649"/>
      <c r="W2649" s="1"/>
      <c r="X2649"/>
      <c r="Y2649"/>
      <c r="Z2649" s="1"/>
      <c r="AA2649" s="1"/>
      <c r="AB2649" s="1"/>
      <c r="AC2649" s="1"/>
      <c r="AD2649"/>
    </row>
    <row r="2650" spans="1:30" x14ac:dyDescent="0.25">
      <c r="A2650" s="1"/>
      <c r="B2650" s="1"/>
      <c r="C2650" s="1"/>
      <c r="D2650"/>
      <c r="E2650" s="1"/>
      <c r="F2650" s="1"/>
      <c r="G2650"/>
      <c r="H2650"/>
      <c r="I2650" s="1"/>
      <c r="J2650"/>
      <c r="K2650"/>
      <c r="L2650"/>
      <c r="M2650" s="2"/>
      <c r="N2650" s="3"/>
      <c r="O2650"/>
      <c r="P2650"/>
      <c r="Q2650"/>
      <c r="R2650"/>
      <c r="S2650"/>
      <c r="T2650"/>
      <c r="U2650" s="1"/>
      <c r="V2650"/>
      <c r="W2650" s="1"/>
      <c r="X2650"/>
      <c r="Y2650"/>
      <c r="Z2650" s="1"/>
      <c r="AA2650" s="1"/>
      <c r="AB2650" s="1"/>
      <c r="AC2650" s="1"/>
      <c r="AD2650"/>
    </row>
    <row r="2651" spans="1:30" x14ac:dyDescent="0.25">
      <c r="A2651" s="1"/>
      <c r="B2651" s="1"/>
      <c r="C2651" s="1"/>
      <c r="D2651"/>
      <c r="E2651" s="1"/>
      <c r="F2651" s="1"/>
      <c r="G2651"/>
      <c r="H2651"/>
      <c r="I2651" s="1"/>
      <c r="J2651"/>
      <c r="K2651"/>
      <c r="L2651"/>
      <c r="M2651" s="2"/>
      <c r="N2651" s="3"/>
      <c r="O2651"/>
      <c r="P2651"/>
      <c r="Q2651"/>
      <c r="R2651"/>
      <c r="S2651"/>
      <c r="T2651"/>
      <c r="U2651" s="1"/>
      <c r="V2651"/>
      <c r="W2651" s="1"/>
      <c r="X2651"/>
      <c r="Y2651"/>
      <c r="Z2651" s="1"/>
      <c r="AA2651" s="1"/>
      <c r="AB2651" s="1"/>
      <c r="AC2651" s="1"/>
      <c r="AD2651"/>
    </row>
    <row r="2652" spans="1:30" x14ac:dyDescent="0.25">
      <c r="A2652" s="1"/>
      <c r="B2652" s="1"/>
      <c r="C2652" s="1"/>
      <c r="D2652"/>
      <c r="E2652" s="1"/>
      <c r="F2652" s="1"/>
      <c r="G2652"/>
      <c r="H2652"/>
      <c r="I2652" s="1"/>
      <c r="J2652"/>
      <c r="K2652"/>
      <c r="L2652"/>
      <c r="M2652" s="2"/>
      <c r="N2652" s="3"/>
      <c r="O2652"/>
      <c r="P2652"/>
      <c r="Q2652"/>
      <c r="R2652"/>
      <c r="S2652"/>
      <c r="T2652"/>
      <c r="U2652" s="1"/>
      <c r="V2652"/>
      <c r="W2652" s="1"/>
      <c r="X2652"/>
      <c r="Y2652"/>
      <c r="Z2652" s="1"/>
      <c r="AA2652" s="1"/>
      <c r="AB2652" s="1"/>
      <c r="AC2652" s="1"/>
      <c r="AD2652"/>
    </row>
    <row r="2653" spans="1:30" x14ac:dyDescent="0.25">
      <c r="A2653" s="1"/>
      <c r="B2653" s="1"/>
      <c r="C2653" s="1"/>
      <c r="D2653"/>
      <c r="E2653" s="1"/>
      <c r="F2653" s="1"/>
      <c r="G2653"/>
      <c r="H2653"/>
      <c r="I2653" s="1"/>
      <c r="J2653"/>
      <c r="K2653"/>
      <c r="L2653"/>
      <c r="M2653" s="2"/>
      <c r="N2653" s="3"/>
      <c r="O2653"/>
      <c r="P2653"/>
      <c r="Q2653"/>
      <c r="R2653"/>
      <c r="S2653"/>
      <c r="T2653"/>
      <c r="U2653" s="1"/>
      <c r="V2653"/>
      <c r="W2653" s="1"/>
      <c r="X2653"/>
      <c r="Y2653"/>
      <c r="Z2653" s="1"/>
      <c r="AA2653" s="1"/>
      <c r="AB2653" s="1"/>
      <c r="AC2653" s="1"/>
      <c r="AD2653"/>
    </row>
    <row r="2654" spans="1:30" x14ac:dyDescent="0.25">
      <c r="A2654" s="1"/>
      <c r="B2654" s="1"/>
      <c r="C2654" s="1"/>
      <c r="D2654"/>
      <c r="E2654" s="1"/>
      <c r="F2654" s="1"/>
      <c r="G2654"/>
      <c r="H2654"/>
      <c r="I2654" s="1"/>
      <c r="J2654"/>
      <c r="K2654"/>
      <c r="L2654"/>
      <c r="M2654" s="2"/>
      <c r="N2654" s="3"/>
      <c r="O2654"/>
      <c r="P2654"/>
      <c r="Q2654"/>
      <c r="R2654"/>
      <c r="S2654"/>
      <c r="T2654"/>
      <c r="U2654" s="1"/>
      <c r="V2654"/>
      <c r="W2654" s="1"/>
      <c r="X2654"/>
      <c r="Y2654"/>
      <c r="Z2654" s="1"/>
      <c r="AA2654" s="1"/>
      <c r="AB2654" s="1"/>
      <c r="AC2654" s="1"/>
      <c r="AD2654"/>
    </row>
    <row r="2655" spans="1:30" x14ac:dyDescent="0.25">
      <c r="A2655" s="1"/>
      <c r="B2655" s="1"/>
      <c r="C2655" s="1"/>
      <c r="D2655"/>
      <c r="E2655" s="1"/>
      <c r="F2655" s="1"/>
      <c r="G2655"/>
      <c r="H2655"/>
      <c r="I2655" s="1"/>
      <c r="J2655"/>
      <c r="K2655"/>
      <c r="L2655"/>
      <c r="M2655" s="2"/>
      <c r="N2655" s="3"/>
      <c r="O2655"/>
      <c r="P2655"/>
      <c r="Q2655"/>
      <c r="R2655"/>
      <c r="S2655"/>
      <c r="T2655"/>
      <c r="U2655" s="1"/>
      <c r="V2655"/>
      <c r="W2655" s="1"/>
      <c r="X2655"/>
      <c r="Y2655"/>
      <c r="Z2655" s="1"/>
      <c r="AA2655" s="1"/>
      <c r="AB2655" s="1"/>
      <c r="AC2655" s="1"/>
      <c r="AD2655"/>
    </row>
    <row r="2656" spans="1:30" x14ac:dyDescent="0.25">
      <c r="A2656" s="1"/>
      <c r="B2656" s="1"/>
      <c r="C2656" s="1"/>
      <c r="D2656"/>
      <c r="E2656" s="1"/>
      <c r="F2656" s="1"/>
      <c r="G2656"/>
      <c r="H2656"/>
      <c r="I2656" s="1"/>
      <c r="J2656"/>
      <c r="K2656"/>
      <c r="L2656"/>
      <c r="M2656" s="2"/>
      <c r="N2656" s="3"/>
      <c r="O2656"/>
      <c r="P2656"/>
      <c r="Q2656"/>
      <c r="R2656"/>
      <c r="S2656"/>
      <c r="T2656"/>
      <c r="U2656" s="1"/>
      <c r="V2656"/>
      <c r="W2656" s="1"/>
      <c r="X2656"/>
      <c r="Y2656"/>
      <c r="Z2656" s="1"/>
      <c r="AA2656" s="1"/>
      <c r="AB2656" s="1"/>
      <c r="AC2656" s="1"/>
      <c r="AD2656"/>
    </row>
    <row r="2657" spans="1:30" x14ac:dyDescent="0.25">
      <c r="A2657" s="1"/>
      <c r="B2657" s="1"/>
      <c r="C2657" s="1"/>
      <c r="D2657"/>
      <c r="E2657" s="1"/>
      <c r="F2657" s="1"/>
      <c r="G2657"/>
      <c r="H2657"/>
      <c r="I2657" s="1"/>
      <c r="J2657"/>
      <c r="K2657"/>
      <c r="L2657"/>
      <c r="M2657" s="2"/>
      <c r="N2657" s="3"/>
      <c r="O2657"/>
      <c r="P2657"/>
      <c r="Q2657"/>
      <c r="R2657"/>
      <c r="S2657"/>
      <c r="T2657"/>
      <c r="U2657" s="1"/>
      <c r="V2657"/>
      <c r="W2657" s="1"/>
      <c r="X2657"/>
      <c r="Y2657"/>
      <c r="Z2657" s="1"/>
      <c r="AA2657" s="1"/>
      <c r="AB2657" s="1"/>
      <c r="AC2657" s="1"/>
      <c r="AD2657"/>
    </row>
    <row r="2658" spans="1:30" x14ac:dyDescent="0.25">
      <c r="A2658" s="1"/>
      <c r="B2658" s="1"/>
      <c r="C2658" s="1"/>
      <c r="D2658"/>
      <c r="E2658" s="1"/>
      <c r="F2658" s="1"/>
      <c r="G2658"/>
      <c r="H2658"/>
      <c r="I2658" s="1"/>
      <c r="J2658"/>
      <c r="K2658"/>
      <c r="L2658"/>
      <c r="M2658" s="2"/>
      <c r="N2658" s="3"/>
      <c r="O2658"/>
      <c r="P2658"/>
      <c r="Q2658"/>
      <c r="R2658"/>
      <c r="S2658"/>
      <c r="T2658"/>
      <c r="U2658" s="1"/>
      <c r="V2658"/>
      <c r="W2658" s="1"/>
      <c r="X2658"/>
      <c r="Y2658"/>
      <c r="Z2658" s="1"/>
      <c r="AA2658" s="1"/>
      <c r="AB2658" s="1"/>
      <c r="AC2658" s="1"/>
      <c r="AD2658"/>
    </row>
    <row r="2659" spans="1:30" x14ac:dyDescent="0.25">
      <c r="A2659" s="1"/>
      <c r="B2659" s="1"/>
      <c r="C2659" s="1"/>
      <c r="D2659"/>
      <c r="E2659" s="1"/>
      <c r="F2659" s="1"/>
      <c r="G2659"/>
      <c r="H2659"/>
      <c r="I2659" s="1"/>
      <c r="J2659"/>
      <c r="K2659"/>
      <c r="L2659"/>
      <c r="M2659" s="2"/>
      <c r="N2659" s="3"/>
      <c r="O2659"/>
      <c r="P2659"/>
      <c r="Q2659"/>
      <c r="R2659"/>
      <c r="S2659"/>
      <c r="T2659"/>
      <c r="U2659" s="1"/>
      <c r="V2659"/>
      <c r="W2659" s="1"/>
      <c r="X2659"/>
      <c r="Y2659"/>
      <c r="Z2659" s="1"/>
      <c r="AA2659" s="1"/>
      <c r="AB2659" s="1"/>
      <c r="AC2659" s="1"/>
      <c r="AD2659"/>
    </row>
    <row r="2660" spans="1:30" x14ac:dyDescent="0.25">
      <c r="A2660" s="1"/>
      <c r="B2660" s="1"/>
      <c r="C2660" s="1"/>
      <c r="D2660"/>
      <c r="E2660" s="1"/>
      <c r="F2660" s="1"/>
      <c r="G2660"/>
      <c r="H2660"/>
      <c r="I2660" s="1"/>
      <c r="J2660"/>
      <c r="K2660"/>
      <c r="L2660"/>
      <c r="M2660" s="2"/>
      <c r="N2660" s="3"/>
      <c r="O2660"/>
      <c r="P2660"/>
      <c r="Q2660"/>
      <c r="R2660"/>
      <c r="S2660"/>
      <c r="T2660"/>
      <c r="U2660" s="1"/>
      <c r="V2660"/>
      <c r="W2660" s="1"/>
      <c r="X2660"/>
      <c r="Y2660"/>
      <c r="Z2660" s="1"/>
      <c r="AA2660" s="1"/>
      <c r="AB2660" s="1"/>
      <c r="AC2660" s="1"/>
      <c r="AD2660"/>
    </row>
    <row r="2661" spans="1:30" x14ac:dyDescent="0.25">
      <c r="A2661" s="1"/>
      <c r="B2661" s="1"/>
      <c r="C2661" s="1"/>
      <c r="D2661"/>
      <c r="E2661" s="1"/>
      <c r="F2661" s="1"/>
      <c r="G2661"/>
      <c r="H2661"/>
      <c r="I2661" s="1"/>
      <c r="J2661"/>
      <c r="K2661"/>
      <c r="L2661"/>
      <c r="M2661" s="2"/>
      <c r="N2661" s="3"/>
      <c r="O2661"/>
      <c r="P2661"/>
      <c r="Q2661"/>
      <c r="R2661"/>
      <c r="S2661"/>
      <c r="T2661"/>
      <c r="U2661" s="1"/>
      <c r="V2661"/>
      <c r="W2661" s="1"/>
      <c r="X2661"/>
      <c r="Y2661"/>
      <c r="Z2661" s="1"/>
      <c r="AA2661" s="1"/>
      <c r="AB2661" s="1"/>
      <c r="AC2661" s="1"/>
      <c r="AD2661"/>
    </row>
    <row r="2662" spans="1:30" x14ac:dyDescent="0.25">
      <c r="A2662" s="1"/>
      <c r="B2662" s="1"/>
      <c r="C2662" s="1"/>
      <c r="D2662"/>
      <c r="E2662" s="1"/>
      <c r="F2662" s="1"/>
      <c r="G2662"/>
      <c r="H2662"/>
      <c r="I2662" s="1"/>
      <c r="J2662"/>
      <c r="K2662"/>
      <c r="L2662"/>
      <c r="M2662" s="2"/>
      <c r="N2662" s="3"/>
      <c r="O2662"/>
      <c r="P2662"/>
      <c r="Q2662"/>
      <c r="R2662"/>
      <c r="S2662"/>
      <c r="T2662"/>
      <c r="U2662" s="1"/>
      <c r="V2662"/>
      <c r="W2662" s="1"/>
      <c r="X2662"/>
      <c r="Y2662"/>
      <c r="Z2662" s="1"/>
      <c r="AA2662" s="1"/>
      <c r="AB2662" s="1"/>
      <c r="AC2662" s="1"/>
      <c r="AD2662"/>
    </row>
    <row r="2663" spans="1:30" x14ac:dyDescent="0.25">
      <c r="A2663" s="1"/>
      <c r="B2663" s="1"/>
      <c r="C2663" s="1"/>
      <c r="D2663"/>
      <c r="E2663" s="1"/>
      <c r="F2663" s="1"/>
      <c r="G2663"/>
      <c r="H2663"/>
      <c r="I2663" s="1"/>
      <c r="J2663"/>
      <c r="K2663"/>
      <c r="L2663"/>
      <c r="M2663" s="2"/>
      <c r="N2663" s="3"/>
      <c r="O2663"/>
      <c r="P2663"/>
      <c r="Q2663"/>
      <c r="R2663"/>
      <c r="S2663"/>
      <c r="T2663"/>
      <c r="U2663" s="1"/>
      <c r="V2663"/>
      <c r="W2663" s="1"/>
      <c r="X2663"/>
      <c r="Y2663"/>
      <c r="Z2663" s="1"/>
      <c r="AA2663" s="1"/>
      <c r="AB2663" s="1"/>
      <c r="AC2663" s="1"/>
      <c r="AD2663"/>
    </row>
    <row r="2664" spans="1:30" x14ac:dyDescent="0.25">
      <c r="A2664" s="1"/>
      <c r="B2664" s="1"/>
      <c r="C2664" s="1"/>
      <c r="D2664"/>
      <c r="E2664" s="1"/>
      <c r="F2664" s="1"/>
      <c r="G2664"/>
      <c r="H2664"/>
      <c r="I2664" s="1"/>
      <c r="J2664"/>
      <c r="K2664"/>
      <c r="L2664"/>
      <c r="M2664" s="2"/>
      <c r="N2664" s="3"/>
      <c r="O2664"/>
      <c r="P2664"/>
      <c r="Q2664"/>
      <c r="R2664"/>
      <c r="S2664"/>
      <c r="T2664"/>
      <c r="U2664" s="1"/>
      <c r="V2664"/>
      <c r="W2664" s="1"/>
      <c r="X2664"/>
      <c r="Y2664"/>
      <c r="Z2664" s="1"/>
      <c r="AA2664" s="1"/>
      <c r="AB2664" s="1"/>
      <c r="AC2664" s="1"/>
      <c r="AD2664"/>
    </row>
    <row r="2665" spans="1:30" x14ac:dyDescent="0.25">
      <c r="A2665" s="1"/>
      <c r="B2665" s="1"/>
      <c r="C2665" s="1"/>
      <c r="D2665"/>
      <c r="E2665" s="1"/>
      <c r="F2665" s="1"/>
      <c r="G2665"/>
      <c r="H2665"/>
      <c r="I2665" s="1"/>
      <c r="J2665"/>
      <c r="K2665"/>
      <c r="L2665"/>
      <c r="M2665" s="2"/>
      <c r="N2665" s="3"/>
      <c r="O2665"/>
      <c r="P2665"/>
      <c r="Q2665"/>
      <c r="R2665"/>
      <c r="S2665"/>
      <c r="T2665"/>
      <c r="U2665" s="1"/>
      <c r="V2665"/>
      <c r="W2665" s="1"/>
      <c r="X2665"/>
      <c r="Y2665"/>
      <c r="Z2665" s="1"/>
      <c r="AA2665" s="1"/>
      <c r="AB2665" s="1"/>
      <c r="AC2665" s="1"/>
      <c r="AD2665"/>
    </row>
    <row r="2666" spans="1:30" x14ac:dyDescent="0.25">
      <c r="A2666" s="1"/>
      <c r="B2666" s="1"/>
      <c r="C2666" s="1"/>
      <c r="D2666"/>
      <c r="E2666" s="1"/>
      <c r="F2666" s="1"/>
      <c r="G2666"/>
      <c r="H2666"/>
      <c r="I2666" s="1"/>
      <c r="J2666"/>
      <c r="K2666"/>
      <c r="L2666"/>
      <c r="M2666" s="2"/>
      <c r="N2666" s="3"/>
      <c r="O2666"/>
      <c r="P2666"/>
      <c r="Q2666"/>
      <c r="R2666"/>
      <c r="S2666"/>
      <c r="T2666"/>
      <c r="U2666" s="1"/>
      <c r="V2666"/>
      <c r="W2666" s="1"/>
      <c r="X2666"/>
      <c r="Y2666"/>
      <c r="Z2666" s="1"/>
      <c r="AA2666" s="1"/>
      <c r="AB2666" s="1"/>
      <c r="AC2666" s="1"/>
      <c r="AD2666"/>
    </row>
    <row r="2667" spans="1:30" x14ac:dyDescent="0.25">
      <c r="A2667" s="1"/>
      <c r="B2667" s="1"/>
      <c r="C2667" s="1"/>
      <c r="D2667"/>
      <c r="E2667" s="1"/>
      <c r="F2667" s="1"/>
      <c r="G2667"/>
      <c r="H2667"/>
      <c r="I2667" s="1"/>
      <c r="J2667"/>
      <c r="K2667"/>
      <c r="L2667"/>
      <c r="M2667" s="2"/>
      <c r="N2667" s="3"/>
      <c r="O2667"/>
      <c r="P2667"/>
      <c r="Q2667"/>
      <c r="R2667"/>
      <c r="S2667"/>
      <c r="T2667"/>
      <c r="U2667" s="1"/>
      <c r="V2667"/>
      <c r="W2667" s="1"/>
      <c r="X2667"/>
      <c r="Y2667"/>
      <c r="Z2667" s="1"/>
      <c r="AA2667" s="1"/>
      <c r="AB2667" s="1"/>
      <c r="AC2667" s="1"/>
      <c r="AD2667"/>
    </row>
    <row r="2668" spans="1:30" x14ac:dyDescent="0.25">
      <c r="A2668" s="1"/>
      <c r="B2668" s="1"/>
      <c r="C2668" s="1"/>
      <c r="D2668"/>
      <c r="E2668" s="1"/>
      <c r="F2668" s="1"/>
      <c r="G2668"/>
      <c r="H2668"/>
      <c r="I2668" s="1"/>
      <c r="J2668"/>
      <c r="K2668"/>
      <c r="L2668"/>
      <c r="M2668" s="2"/>
      <c r="N2668" s="3"/>
      <c r="O2668"/>
      <c r="P2668"/>
      <c r="Q2668"/>
      <c r="R2668"/>
      <c r="S2668"/>
      <c r="T2668"/>
      <c r="U2668" s="1"/>
      <c r="V2668"/>
      <c r="W2668" s="1"/>
      <c r="X2668"/>
      <c r="Y2668"/>
      <c r="Z2668" s="1"/>
      <c r="AA2668" s="1"/>
      <c r="AB2668" s="1"/>
      <c r="AC2668" s="1"/>
      <c r="AD2668"/>
    </row>
    <row r="2669" spans="1:30" x14ac:dyDescent="0.25">
      <c r="A2669" s="1"/>
      <c r="B2669" s="1"/>
      <c r="C2669" s="1"/>
      <c r="D2669"/>
      <c r="E2669" s="1"/>
      <c r="F2669" s="1"/>
      <c r="G2669"/>
      <c r="H2669"/>
      <c r="I2669" s="1"/>
      <c r="J2669"/>
      <c r="K2669"/>
      <c r="L2669"/>
      <c r="M2669" s="2"/>
      <c r="N2669" s="3"/>
      <c r="O2669"/>
      <c r="P2669"/>
      <c r="Q2669"/>
      <c r="R2669"/>
      <c r="S2669"/>
      <c r="T2669"/>
      <c r="U2669" s="1"/>
      <c r="V2669"/>
      <c r="W2669" s="1"/>
      <c r="X2669"/>
      <c r="Y2669"/>
      <c r="Z2669" s="1"/>
      <c r="AA2669" s="1"/>
      <c r="AB2669" s="1"/>
      <c r="AC2669" s="1"/>
      <c r="AD2669"/>
    </row>
    <row r="2670" spans="1:30" x14ac:dyDescent="0.25">
      <c r="A2670" s="1"/>
      <c r="B2670" s="1"/>
      <c r="C2670" s="1"/>
      <c r="D2670"/>
      <c r="E2670" s="1"/>
      <c r="F2670" s="1"/>
      <c r="G2670"/>
      <c r="H2670"/>
      <c r="I2670" s="1"/>
      <c r="J2670"/>
      <c r="K2670"/>
      <c r="L2670"/>
      <c r="M2670" s="2"/>
      <c r="N2670" s="3"/>
      <c r="O2670"/>
      <c r="P2670"/>
      <c r="Q2670"/>
      <c r="R2670"/>
      <c r="S2670"/>
      <c r="T2670"/>
      <c r="U2670" s="1"/>
      <c r="V2670"/>
      <c r="W2670" s="1"/>
      <c r="X2670"/>
      <c r="Y2670"/>
      <c r="Z2670" s="1"/>
      <c r="AA2670" s="1"/>
      <c r="AB2670" s="1"/>
      <c r="AC2670" s="1"/>
      <c r="AD2670"/>
    </row>
    <row r="2671" spans="1:30" x14ac:dyDescent="0.25">
      <c r="A2671" s="1"/>
      <c r="B2671" s="1"/>
      <c r="C2671" s="1"/>
      <c r="D2671"/>
      <c r="E2671" s="1"/>
      <c r="F2671" s="1"/>
      <c r="G2671"/>
      <c r="H2671"/>
      <c r="I2671" s="1"/>
      <c r="J2671"/>
      <c r="K2671"/>
      <c r="L2671"/>
      <c r="M2671" s="2"/>
      <c r="N2671" s="3"/>
      <c r="O2671"/>
      <c r="P2671"/>
      <c r="Q2671"/>
      <c r="R2671"/>
      <c r="S2671"/>
      <c r="T2671"/>
      <c r="U2671" s="1"/>
      <c r="V2671"/>
      <c r="W2671" s="1"/>
      <c r="X2671"/>
      <c r="Y2671"/>
      <c r="Z2671" s="1"/>
      <c r="AA2671" s="1"/>
      <c r="AB2671" s="1"/>
      <c r="AC2671" s="1"/>
      <c r="AD2671"/>
    </row>
    <row r="2672" spans="1:30" x14ac:dyDescent="0.25">
      <c r="A2672" s="1"/>
      <c r="B2672" s="1"/>
      <c r="C2672" s="1"/>
      <c r="D2672"/>
      <c r="E2672" s="1"/>
      <c r="F2672" s="1"/>
      <c r="G2672"/>
      <c r="H2672"/>
      <c r="I2672" s="1"/>
      <c r="J2672"/>
      <c r="K2672"/>
      <c r="L2672"/>
      <c r="M2672" s="2"/>
      <c r="N2672" s="3"/>
      <c r="O2672"/>
      <c r="P2672"/>
      <c r="Q2672"/>
      <c r="R2672"/>
      <c r="S2672"/>
      <c r="T2672"/>
      <c r="U2672" s="1"/>
      <c r="V2672"/>
      <c r="W2672" s="1"/>
      <c r="X2672"/>
      <c r="Y2672"/>
      <c r="Z2672" s="1"/>
      <c r="AA2672" s="1"/>
      <c r="AB2672" s="1"/>
      <c r="AC2672" s="1"/>
      <c r="AD2672"/>
    </row>
    <row r="2673" spans="1:30" x14ac:dyDescent="0.25">
      <c r="A2673" s="1"/>
      <c r="B2673" s="1"/>
      <c r="C2673" s="1"/>
      <c r="D2673"/>
      <c r="E2673" s="1"/>
      <c r="F2673" s="1"/>
      <c r="G2673"/>
      <c r="H2673"/>
      <c r="I2673" s="1"/>
      <c r="J2673"/>
      <c r="K2673"/>
      <c r="L2673"/>
      <c r="M2673" s="2"/>
      <c r="N2673" s="3"/>
      <c r="O2673"/>
      <c r="P2673"/>
      <c r="Q2673"/>
      <c r="R2673"/>
      <c r="S2673"/>
      <c r="T2673"/>
      <c r="U2673" s="1"/>
      <c r="V2673"/>
      <c r="W2673" s="1"/>
      <c r="X2673"/>
      <c r="Y2673"/>
      <c r="Z2673" s="1"/>
      <c r="AA2673" s="1"/>
      <c r="AB2673" s="1"/>
      <c r="AC2673" s="1"/>
      <c r="AD2673"/>
    </row>
    <row r="2674" spans="1:30" x14ac:dyDescent="0.25">
      <c r="A2674" s="1"/>
      <c r="B2674" s="1"/>
      <c r="C2674" s="1"/>
      <c r="D2674"/>
      <c r="E2674" s="1"/>
      <c r="F2674" s="1"/>
      <c r="G2674"/>
      <c r="H2674"/>
      <c r="I2674" s="1"/>
      <c r="J2674"/>
      <c r="K2674"/>
      <c r="L2674"/>
      <c r="M2674" s="2"/>
      <c r="N2674" s="3"/>
      <c r="O2674"/>
      <c r="P2674"/>
      <c r="Q2674"/>
      <c r="R2674"/>
      <c r="S2674"/>
      <c r="T2674"/>
      <c r="U2674" s="1"/>
      <c r="V2674"/>
      <c r="W2674" s="1"/>
      <c r="X2674"/>
      <c r="Y2674"/>
      <c r="Z2674" s="1"/>
      <c r="AA2674" s="1"/>
      <c r="AB2674" s="1"/>
      <c r="AC2674" s="1"/>
      <c r="AD2674"/>
    </row>
    <row r="2675" spans="1:30" x14ac:dyDescent="0.25">
      <c r="A2675" s="1"/>
      <c r="B2675" s="1"/>
      <c r="C2675" s="1"/>
      <c r="D2675"/>
      <c r="E2675" s="1"/>
      <c r="F2675" s="1"/>
      <c r="G2675"/>
      <c r="H2675"/>
      <c r="I2675" s="1"/>
      <c r="J2675"/>
      <c r="K2675"/>
      <c r="L2675"/>
      <c r="M2675" s="2"/>
      <c r="N2675" s="3"/>
      <c r="O2675"/>
      <c r="P2675"/>
      <c r="Q2675"/>
      <c r="R2675"/>
      <c r="S2675"/>
      <c r="T2675"/>
      <c r="U2675" s="1"/>
      <c r="V2675"/>
      <c r="W2675" s="1"/>
      <c r="X2675"/>
      <c r="Y2675"/>
      <c r="Z2675" s="1"/>
      <c r="AA2675" s="1"/>
      <c r="AB2675" s="1"/>
      <c r="AC2675" s="1"/>
      <c r="AD2675"/>
    </row>
    <row r="2676" spans="1:30" x14ac:dyDescent="0.25">
      <c r="A2676" s="1"/>
      <c r="B2676" s="1"/>
      <c r="C2676" s="1"/>
      <c r="D2676"/>
      <c r="E2676" s="1"/>
      <c r="F2676" s="1"/>
      <c r="G2676"/>
      <c r="H2676"/>
      <c r="I2676" s="1"/>
      <c r="J2676"/>
      <c r="K2676"/>
      <c r="L2676"/>
      <c r="M2676" s="2"/>
      <c r="N2676" s="3"/>
      <c r="O2676"/>
      <c r="P2676"/>
      <c r="Q2676"/>
      <c r="R2676"/>
      <c r="S2676"/>
      <c r="T2676"/>
      <c r="U2676" s="1"/>
      <c r="V2676"/>
      <c r="W2676" s="1"/>
      <c r="X2676"/>
      <c r="Y2676"/>
      <c r="Z2676" s="1"/>
      <c r="AA2676" s="1"/>
      <c r="AB2676" s="1"/>
      <c r="AC2676" s="1"/>
      <c r="AD2676"/>
    </row>
    <row r="2677" spans="1:30" x14ac:dyDescent="0.25">
      <c r="A2677" s="1"/>
      <c r="B2677" s="1"/>
      <c r="C2677" s="1"/>
      <c r="D2677"/>
      <c r="E2677" s="1"/>
      <c r="F2677" s="1"/>
      <c r="G2677"/>
      <c r="H2677"/>
      <c r="I2677" s="1"/>
      <c r="J2677"/>
      <c r="K2677"/>
      <c r="L2677"/>
      <c r="M2677" s="2"/>
      <c r="N2677" s="3"/>
      <c r="O2677"/>
      <c r="P2677"/>
      <c r="Q2677"/>
      <c r="R2677"/>
      <c r="S2677"/>
      <c r="T2677"/>
      <c r="U2677" s="1"/>
      <c r="V2677"/>
      <c r="W2677" s="1"/>
      <c r="X2677"/>
      <c r="Y2677"/>
      <c r="Z2677" s="1"/>
      <c r="AA2677" s="1"/>
      <c r="AB2677" s="1"/>
      <c r="AC2677" s="1"/>
      <c r="AD2677"/>
    </row>
    <row r="2678" spans="1:30" x14ac:dyDescent="0.25">
      <c r="A2678" s="1"/>
      <c r="B2678" s="1"/>
      <c r="C2678" s="1"/>
      <c r="D2678"/>
      <c r="E2678" s="1"/>
      <c r="F2678" s="1"/>
      <c r="G2678"/>
      <c r="H2678"/>
      <c r="I2678" s="1"/>
      <c r="J2678"/>
      <c r="K2678"/>
      <c r="L2678"/>
      <c r="M2678" s="2"/>
      <c r="N2678" s="3"/>
      <c r="O2678"/>
      <c r="P2678"/>
      <c r="Q2678"/>
      <c r="R2678"/>
      <c r="S2678"/>
      <c r="T2678"/>
      <c r="U2678" s="1"/>
      <c r="V2678"/>
      <c r="W2678" s="1"/>
      <c r="X2678"/>
      <c r="Y2678"/>
      <c r="Z2678" s="1"/>
      <c r="AA2678" s="1"/>
      <c r="AB2678" s="1"/>
      <c r="AC2678" s="1"/>
      <c r="AD2678"/>
    </row>
    <row r="2679" spans="1:30" x14ac:dyDescent="0.25">
      <c r="A2679" s="1"/>
      <c r="B2679" s="1"/>
      <c r="C2679" s="1"/>
      <c r="D2679"/>
      <c r="E2679" s="1"/>
      <c r="F2679" s="1"/>
      <c r="G2679"/>
      <c r="H2679"/>
      <c r="I2679" s="1"/>
      <c r="J2679"/>
      <c r="K2679"/>
      <c r="L2679"/>
      <c r="M2679" s="2"/>
      <c r="N2679" s="3"/>
      <c r="O2679"/>
      <c r="P2679"/>
      <c r="Q2679"/>
      <c r="R2679"/>
      <c r="S2679"/>
      <c r="T2679"/>
      <c r="U2679" s="1"/>
      <c r="V2679"/>
      <c r="W2679" s="1"/>
      <c r="X2679"/>
      <c r="Y2679"/>
      <c r="Z2679" s="1"/>
      <c r="AA2679" s="1"/>
      <c r="AB2679" s="1"/>
      <c r="AC2679" s="1"/>
      <c r="AD2679"/>
    </row>
    <row r="2680" spans="1:30" x14ac:dyDescent="0.25">
      <c r="A2680" s="1"/>
      <c r="B2680" s="1"/>
      <c r="C2680" s="1"/>
      <c r="D2680"/>
      <c r="E2680" s="1"/>
      <c r="F2680" s="1"/>
      <c r="G2680"/>
      <c r="H2680"/>
      <c r="I2680" s="1"/>
      <c r="J2680"/>
      <c r="K2680"/>
      <c r="L2680"/>
      <c r="M2680" s="2"/>
      <c r="N2680" s="3"/>
      <c r="O2680"/>
      <c r="P2680"/>
      <c r="Q2680"/>
      <c r="R2680"/>
      <c r="S2680"/>
      <c r="T2680"/>
      <c r="U2680" s="1"/>
      <c r="V2680"/>
      <c r="W2680" s="1"/>
      <c r="X2680"/>
      <c r="Y2680"/>
      <c r="Z2680" s="1"/>
      <c r="AA2680" s="1"/>
      <c r="AB2680" s="1"/>
      <c r="AC2680" s="1"/>
      <c r="AD2680"/>
    </row>
    <row r="2681" spans="1:30" x14ac:dyDescent="0.25">
      <c r="A2681" s="1"/>
      <c r="B2681" s="1"/>
      <c r="C2681" s="1"/>
      <c r="D2681"/>
      <c r="E2681" s="1"/>
      <c r="F2681" s="1"/>
      <c r="G2681"/>
      <c r="H2681"/>
      <c r="I2681" s="1"/>
      <c r="J2681"/>
      <c r="K2681"/>
      <c r="L2681"/>
      <c r="M2681" s="2"/>
      <c r="N2681" s="3"/>
      <c r="O2681"/>
      <c r="P2681"/>
      <c r="Q2681"/>
      <c r="R2681"/>
      <c r="S2681"/>
      <c r="T2681"/>
      <c r="U2681" s="1"/>
      <c r="V2681"/>
      <c r="W2681" s="1"/>
      <c r="X2681"/>
      <c r="Y2681"/>
      <c r="Z2681" s="1"/>
      <c r="AA2681" s="1"/>
      <c r="AB2681" s="1"/>
      <c r="AC2681" s="1"/>
      <c r="AD2681"/>
    </row>
    <row r="2682" spans="1:30" x14ac:dyDescent="0.25">
      <c r="A2682" s="1"/>
      <c r="B2682" s="1"/>
      <c r="C2682" s="1"/>
      <c r="D2682"/>
      <c r="E2682" s="1"/>
      <c r="F2682" s="1"/>
      <c r="G2682"/>
      <c r="H2682"/>
      <c r="I2682" s="1"/>
      <c r="J2682"/>
      <c r="K2682"/>
      <c r="L2682"/>
      <c r="M2682" s="2"/>
      <c r="N2682" s="3"/>
      <c r="O2682"/>
      <c r="P2682"/>
      <c r="Q2682"/>
      <c r="R2682"/>
      <c r="S2682"/>
      <c r="T2682"/>
      <c r="U2682" s="1"/>
      <c r="V2682"/>
      <c r="W2682" s="1"/>
      <c r="X2682"/>
      <c r="Y2682"/>
      <c r="Z2682" s="1"/>
      <c r="AA2682" s="1"/>
      <c r="AB2682" s="1"/>
      <c r="AC2682" s="1"/>
      <c r="AD2682"/>
    </row>
    <row r="2683" spans="1:30" x14ac:dyDescent="0.25">
      <c r="A2683" s="1"/>
      <c r="B2683" s="1"/>
      <c r="C2683" s="1"/>
      <c r="D2683"/>
      <c r="E2683" s="1"/>
      <c r="F2683" s="1"/>
      <c r="G2683"/>
      <c r="H2683"/>
      <c r="I2683" s="1"/>
      <c r="J2683"/>
      <c r="K2683"/>
      <c r="L2683"/>
      <c r="M2683" s="2"/>
      <c r="N2683" s="3"/>
      <c r="O2683"/>
      <c r="P2683"/>
      <c r="Q2683"/>
      <c r="R2683"/>
      <c r="S2683"/>
      <c r="T2683"/>
      <c r="U2683" s="1"/>
      <c r="V2683"/>
      <c r="W2683" s="1"/>
      <c r="X2683"/>
      <c r="Y2683"/>
      <c r="Z2683" s="1"/>
      <c r="AA2683" s="1"/>
      <c r="AB2683" s="1"/>
      <c r="AC2683" s="1"/>
      <c r="AD2683"/>
    </row>
    <row r="2684" spans="1:30" x14ac:dyDescent="0.25">
      <c r="A2684" s="1"/>
      <c r="B2684" s="1"/>
      <c r="C2684" s="1"/>
      <c r="D2684"/>
      <c r="E2684" s="1"/>
      <c r="F2684" s="1"/>
      <c r="G2684"/>
      <c r="H2684"/>
      <c r="I2684" s="1"/>
      <c r="J2684"/>
      <c r="K2684"/>
      <c r="L2684"/>
      <c r="M2684" s="2"/>
      <c r="N2684" s="3"/>
      <c r="O2684"/>
      <c r="P2684"/>
      <c r="Q2684"/>
      <c r="R2684"/>
      <c r="S2684"/>
      <c r="T2684"/>
      <c r="U2684" s="1"/>
      <c r="V2684"/>
      <c r="W2684" s="1"/>
      <c r="X2684"/>
      <c r="Y2684"/>
      <c r="Z2684" s="1"/>
      <c r="AA2684" s="1"/>
      <c r="AB2684" s="1"/>
      <c r="AC2684" s="1"/>
      <c r="AD2684"/>
    </row>
    <row r="2685" spans="1:30" x14ac:dyDescent="0.25">
      <c r="A2685" s="1"/>
      <c r="B2685" s="1"/>
      <c r="C2685" s="1"/>
      <c r="D2685"/>
      <c r="E2685" s="1"/>
      <c r="F2685" s="1"/>
      <c r="G2685"/>
      <c r="H2685"/>
      <c r="I2685" s="1"/>
      <c r="J2685"/>
      <c r="K2685"/>
      <c r="L2685"/>
      <c r="M2685" s="2"/>
      <c r="N2685" s="3"/>
      <c r="O2685"/>
      <c r="P2685"/>
      <c r="Q2685"/>
      <c r="R2685"/>
      <c r="S2685"/>
      <c r="T2685"/>
      <c r="U2685" s="1"/>
      <c r="V2685"/>
      <c r="W2685" s="1"/>
      <c r="X2685"/>
      <c r="Y2685"/>
      <c r="Z2685" s="1"/>
      <c r="AA2685" s="1"/>
      <c r="AB2685" s="1"/>
      <c r="AC2685" s="1"/>
      <c r="AD2685"/>
    </row>
    <row r="2686" spans="1:30" x14ac:dyDescent="0.25">
      <c r="A2686" s="1"/>
      <c r="B2686" s="1"/>
      <c r="C2686" s="1"/>
      <c r="D2686"/>
      <c r="E2686" s="1"/>
      <c r="F2686" s="1"/>
      <c r="G2686"/>
      <c r="H2686"/>
      <c r="I2686" s="1"/>
      <c r="J2686"/>
      <c r="K2686"/>
      <c r="L2686"/>
      <c r="M2686" s="2"/>
      <c r="N2686" s="3"/>
      <c r="O2686"/>
      <c r="P2686"/>
      <c r="Q2686"/>
      <c r="R2686"/>
      <c r="S2686"/>
      <c r="T2686"/>
      <c r="U2686" s="1"/>
      <c r="V2686"/>
      <c r="W2686" s="1"/>
      <c r="X2686"/>
      <c r="Y2686"/>
      <c r="Z2686" s="1"/>
      <c r="AA2686" s="1"/>
      <c r="AB2686" s="1"/>
      <c r="AC2686" s="1"/>
      <c r="AD2686"/>
    </row>
    <row r="2687" spans="1:30" x14ac:dyDescent="0.25">
      <c r="A2687" s="1"/>
      <c r="B2687" s="1"/>
      <c r="C2687" s="1"/>
      <c r="D2687"/>
      <c r="E2687" s="1"/>
      <c r="F2687" s="1"/>
      <c r="G2687"/>
      <c r="H2687"/>
      <c r="I2687" s="1"/>
      <c r="J2687"/>
      <c r="K2687"/>
      <c r="L2687"/>
      <c r="M2687" s="2"/>
      <c r="N2687" s="3"/>
      <c r="O2687"/>
      <c r="P2687"/>
      <c r="Q2687"/>
      <c r="R2687"/>
      <c r="S2687"/>
      <c r="T2687"/>
      <c r="U2687" s="1"/>
      <c r="V2687"/>
      <c r="W2687" s="1"/>
      <c r="X2687"/>
      <c r="Y2687"/>
      <c r="Z2687" s="1"/>
      <c r="AA2687" s="1"/>
      <c r="AB2687" s="1"/>
      <c r="AC2687" s="1"/>
      <c r="AD2687"/>
    </row>
    <row r="2688" spans="1:30" x14ac:dyDescent="0.25">
      <c r="A2688" s="1"/>
      <c r="B2688" s="1"/>
      <c r="C2688" s="1"/>
      <c r="D2688"/>
      <c r="E2688" s="1"/>
      <c r="F2688" s="1"/>
      <c r="G2688"/>
      <c r="H2688"/>
      <c r="I2688" s="1"/>
      <c r="J2688"/>
      <c r="K2688"/>
      <c r="L2688"/>
      <c r="M2688" s="2"/>
      <c r="N2688" s="3"/>
      <c r="O2688"/>
      <c r="P2688"/>
      <c r="Q2688"/>
      <c r="R2688"/>
      <c r="S2688"/>
      <c r="T2688"/>
      <c r="U2688" s="1"/>
      <c r="V2688"/>
      <c r="W2688" s="1"/>
      <c r="X2688"/>
      <c r="Y2688"/>
      <c r="Z2688" s="1"/>
      <c r="AA2688" s="1"/>
      <c r="AB2688" s="1"/>
      <c r="AC2688" s="1"/>
      <c r="AD2688"/>
    </row>
    <row r="2689" spans="1:30" x14ac:dyDescent="0.25">
      <c r="A2689" s="1"/>
      <c r="B2689" s="1"/>
      <c r="C2689" s="1"/>
      <c r="D2689"/>
      <c r="E2689" s="1"/>
      <c r="F2689" s="1"/>
      <c r="G2689"/>
      <c r="H2689"/>
      <c r="I2689" s="1"/>
      <c r="J2689"/>
      <c r="K2689"/>
      <c r="L2689"/>
      <c r="M2689" s="2"/>
      <c r="N2689" s="3"/>
      <c r="O2689"/>
      <c r="P2689"/>
      <c r="Q2689"/>
      <c r="R2689"/>
      <c r="S2689"/>
      <c r="T2689"/>
      <c r="U2689" s="1"/>
      <c r="V2689"/>
      <c r="W2689" s="1"/>
      <c r="X2689"/>
      <c r="Y2689"/>
      <c r="Z2689" s="1"/>
      <c r="AA2689" s="1"/>
      <c r="AB2689" s="1"/>
      <c r="AC2689" s="1"/>
      <c r="AD2689"/>
    </row>
    <row r="2690" spans="1:30" x14ac:dyDescent="0.25">
      <c r="A2690" s="1"/>
      <c r="B2690" s="1"/>
      <c r="C2690" s="1"/>
      <c r="D2690"/>
      <c r="E2690" s="1"/>
      <c r="F2690" s="1"/>
      <c r="G2690"/>
      <c r="H2690"/>
      <c r="I2690" s="1"/>
      <c r="J2690"/>
      <c r="K2690"/>
      <c r="L2690"/>
      <c r="M2690" s="2"/>
      <c r="N2690" s="3"/>
      <c r="O2690"/>
      <c r="P2690"/>
      <c r="Q2690"/>
      <c r="R2690"/>
      <c r="S2690"/>
      <c r="T2690"/>
      <c r="U2690" s="1"/>
      <c r="V2690"/>
      <c r="W2690" s="1"/>
      <c r="X2690"/>
      <c r="Y2690"/>
      <c r="Z2690" s="1"/>
      <c r="AA2690" s="1"/>
      <c r="AB2690" s="1"/>
      <c r="AC2690" s="1"/>
      <c r="AD2690"/>
    </row>
    <row r="2691" spans="1:30" x14ac:dyDescent="0.25">
      <c r="A2691" s="1"/>
      <c r="B2691" s="1"/>
      <c r="C2691" s="1"/>
      <c r="D2691"/>
      <c r="E2691" s="1"/>
      <c r="F2691" s="1"/>
      <c r="G2691"/>
      <c r="H2691"/>
      <c r="I2691" s="1"/>
      <c r="J2691"/>
      <c r="K2691"/>
      <c r="L2691"/>
      <c r="M2691" s="2"/>
      <c r="N2691" s="3"/>
      <c r="O2691"/>
      <c r="P2691"/>
      <c r="Q2691"/>
      <c r="R2691"/>
      <c r="S2691"/>
      <c r="T2691"/>
      <c r="U2691" s="1"/>
      <c r="V2691"/>
      <c r="W2691" s="1"/>
      <c r="X2691"/>
      <c r="Y2691"/>
      <c r="Z2691" s="1"/>
      <c r="AA2691" s="1"/>
      <c r="AB2691" s="1"/>
      <c r="AC2691" s="1"/>
      <c r="AD2691"/>
    </row>
    <row r="2692" spans="1:30" x14ac:dyDescent="0.25">
      <c r="A2692" s="1"/>
      <c r="B2692" s="1"/>
      <c r="C2692" s="1"/>
      <c r="D2692"/>
      <c r="E2692" s="1"/>
      <c r="F2692" s="1"/>
      <c r="G2692"/>
      <c r="H2692"/>
      <c r="I2692" s="1"/>
      <c r="J2692"/>
      <c r="K2692"/>
      <c r="L2692"/>
      <c r="M2692" s="2"/>
      <c r="N2692" s="3"/>
      <c r="O2692"/>
      <c r="P2692"/>
      <c r="Q2692"/>
      <c r="R2692"/>
      <c r="S2692"/>
      <c r="T2692"/>
      <c r="U2692" s="1"/>
      <c r="V2692"/>
      <c r="W2692" s="1"/>
      <c r="X2692"/>
      <c r="Y2692"/>
      <c r="Z2692" s="1"/>
      <c r="AA2692" s="1"/>
      <c r="AB2692" s="1"/>
      <c r="AC2692" s="1"/>
      <c r="AD2692"/>
    </row>
    <row r="2693" spans="1:30" x14ac:dyDescent="0.25">
      <c r="A2693" s="1"/>
      <c r="B2693" s="1"/>
      <c r="C2693" s="1"/>
      <c r="D2693"/>
      <c r="E2693" s="1"/>
      <c r="F2693" s="1"/>
      <c r="G2693"/>
      <c r="H2693"/>
      <c r="I2693" s="1"/>
      <c r="J2693"/>
      <c r="K2693"/>
      <c r="L2693"/>
      <c r="M2693" s="2"/>
      <c r="N2693" s="3"/>
      <c r="O2693"/>
      <c r="P2693"/>
      <c r="Q2693"/>
      <c r="R2693"/>
      <c r="S2693"/>
      <c r="T2693"/>
      <c r="U2693" s="1"/>
      <c r="V2693"/>
      <c r="W2693" s="1"/>
      <c r="X2693"/>
      <c r="Y2693"/>
      <c r="Z2693" s="1"/>
      <c r="AA2693" s="1"/>
      <c r="AB2693" s="1"/>
      <c r="AC2693" s="1"/>
      <c r="AD2693"/>
    </row>
    <row r="2694" spans="1:30" x14ac:dyDescent="0.25">
      <c r="A2694" s="1"/>
      <c r="B2694" s="1"/>
      <c r="C2694" s="1"/>
      <c r="D2694"/>
      <c r="E2694" s="1"/>
      <c r="F2694" s="1"/>
      <c r="G2694"/>
      <c r="H2694"/>
      <c r="I2694" s="1"/>
      <c r="J2694"/>
      <c r="K2694"/>
      <c r="L2694"/>
      <c r="M2694" s="2"/>
      <c r="N2694" s="3"/>
      <c r="O2694"/>
      <c r="P2694"/>
      <c r="Q2694"/>
      <c r="R2694"/>
      <c r="S2694"/>
      <c r="T2694"/>
      <c r="U2694" s="1"/>
      <c r="V2694"/>
      <c r="W2694" s="1"/>
      <c r="X2694"/>
      <c r="Y2694"/>
      <c r="Z2694" s="1"/>
      <c r="AA2694" s="1"/>
      <c r="AB2694" s="1"/>
      <c r="AC2694" s="1"/>
      <c r="AD2694"/>
    </row>
    <row r="2695" spans="1:30" x14ac:dyDescent="0.25">
      <c r="A2695" s="1"/>
      <c r="B2695" s="1"/>
      <c r="C2695" s="1"/>
      <c r="D2695"/>
      <c r="E2695" s="1"/>
      <c r="F2695" s="1"/>
      <c r="G2695"/>
      <c r="H2695"/>
      <c r="I2695" s="1"/>
      <c r="J2695"/>
      <c r="K2695"/>
      <c r="L2695"/>
      <c r="M2695" s="2"/>
      <c r="N2695" s="3"/>
      <c r="O2695"/>
      <c r="P2695"/>
      <c r="Q2695"/>
      <c r="R2695"/>
      <c r="S2695"/>
      <c r="T2695"/>
      <c r="U2695" s="1"/>
      <c r="V2695"/>
      <c r="W2695" s="1"/>
      <c r="X2695"/>
      <c r="Y2695"/>
      <c r="Z2695" s="1"/>
      <c r="AA2695" s="1"/>
      <c r="AB2695" s="1"/>
      <c r="AC2695" s="1"/>
      <c r="AD2695"/>
    </row>
    <row r="2696" spans="1:30" x14ac:dyDescent="0.25">
      <c r="A2696" s="1"/>
      <c r="B2696" s="1"/>
      <c r="C2696" s="1"/>
      <c r="D2696"/>
      <c r="E2696" s="1"/>
      <c r="F2696" s="1"/>
      <c r="G2696"/>
      <c r="H2696"/>
      <c r="I2696" s="1"/>
      <c r="J2696"/>
      <c r="K2696"/>
      <c r="L2696"/>
      <c r="M2696" s="2"/>
      <c r="N2696" s="3"/>
      <c r="O2696"/>
      <c r="P2696"/>
      <c r="Q2696"/>
      <c r="R2696"/>
      <c r="S2696"/>
      <c r="T2696"/>
      <c r="U2696" s="1"/>
      <c r="V2696"/>
      <c r="W2696" s="1"/>
      <c r="X2696"/>
      <c r="Y2696"/>
      <c r="Z2696" s="1"/>
      <c r="AA2696" s="1"/>
      <c r="AB2696" s="1"/>
      <c r="AC2696" s="1"/>
      <c r="AD2696"/>
    </row>
    <row r="2697" spans="1:30" x14ac:dyDescent="0.25">
      <c r="A2697" s="1"/>
      <c r="B2697" s="1"/>
      <c r="C2697" s="1"/>
      <c r="D2697"/>
      <c r="E2697" s="1"/>
      <c r="F2697" s="1"/>
      <c r="G2697"/>
      <c r="H2697"/>
      <c r="I2697" s="1"/>
      <c r="J2697"/>
      <c r="K2697"/>
      <c r="L2697"/>
      <c r="M2697" s="2"/>
      <c r="N2697" s="3"/>
      <c r="O2697"/>
      <c r="P2697"/>
      <c r="Q2697"/>
      <c r="R2697"/>
      <c r="S2697"/>
      <c r="T2697"/>
      <c r="U2697" s="1"/>
      <c r="V2697"/>
      <c r="W2697" s="1"/>
      <c r="X2697"/>
      <c r="Y2697"/>
      <c r="Z2697" s="1"/>
      <c r="AA2697" s="1"/>
      <c r="AB2697" s="1"/>
      <c r="AC2697" s="1"/>
      <c r="AD2697"/>
    </row>
    <row r="2698" spans="1:30" x14ac:dyDescent="0.25">
      <c r="A2698" s="1"/>
      <c r="B2698" s="1"/>
      <c r="C2698" s="1"/>
      <c r="D2698"/>
      <c r="E2698" s="1"/>
      <c r="F2698" s="1"/>
      <c r="G2698"/>
      <c r="H2698"/>
      <c r="I2698" s="1"/>
      <c r="J2698"/>
      <c r="K2698"/>
      <c r="L2698"/>
      <c r="M2698" s="2"/>
      <c r="N2698" s="3"/>
      <c r="O2698"/>
      <c r="P2698"/>
      <c r="Q2698"/>
      <c r="R2698"/>
      <c r="S2698"/>
      <c r="T2698"/>
      <c r="U2698" s="1"/>
      <c r="V2698"/>
      <c r="W2698" s="1"/>
      <c r="X2698"/>
      <c r="Y2698"/>
      <c r="Z2698" s="1"/>
      <c r="AA2698" s="1"/>
      <c r="AB2698" s="1"/>
      <c r="AC2698" s="1"/>
      <c r="AD2698"/>
    </row>
    <row r="2699" spans="1:30" x14ac:dyDescent="0.25">
      <c r="A2699" s="1"/>
      <c r="B2699" s="1"/>
      <c r="C2699" s="1"/>
      <c r="D2699"/>
      <c r="E2699" s="1"/>
      <c r="F2699" s="1"/>
      <c r="G2699"/>
      <c r="H2699"/>
      <c r="I2699" s="1"/>
      <c r="J2699"/>
      <c r="K2699"/>
      <c r="L2699"/>
      <c r="M2699" s="2"/>
      <c r="N2699" s="3"/>
      <c r="O2699"/>
      <c r="P2699"/>
      <c r="Q2699"/>
      <c r="R2699"/>
      <c r="S2699"/>
      <c r="T2699"/>
      <c r="U2699" s="1"/>
      <c r="V2699"/>
      <c r="W2699" s="1"/>
      <c r="X2699"/>
      <c r="Y2699"/>
      <c r="Z2699" s="1"/>
      <c r="AA2699" s="1"/>
      <c r="AB2699" s="1"/>
      <c r="AC2699" s="1"/>
      <c r="AD2699"/>
    </row>
    <row r="2700" spans="1:30" x14ac:dyDescent="0.25">
      <c r="A2700" s="1"/>
      <c r="B2700" s="1"/>
      <c r="C2700" s="1"/>
      <c r="D2700"/>
      <c r="E2700" s="1"/>
      <c r="F2700" s="1"/>
      <c r="G2700"/>
      <c r="H2700"/>
      <c r="I2700" s="1"/>
      <c r="J2700"/>
      <c r="K2700"/>
      <c r="L2700"/>
      <c r="M2700" s="2"/>
      <c r="N2700" s="3"/>
      <c r="O2700"/>
      <c r="P2700"/>
      <c r="Q2700"/>
      <c r="R2700"/>
      <c r="S2700"/>
      <c r="T2700"/>
      <c r="U2700" s="1"/>
      <c r="V2700"/>
      <c r="W2700" s="1"/>
      <c r="X2700"/>
      <c r="Y2700"/>
      <c r="Z2700" s="1"/>
      <c r="AA2700" s="1"/>
      <c r="AB2700" s="1"/>
      <c r="AC2700" s="1"/>
      <c r="AD2700"/>
    </row>
    <row r="2701" spans="1:30" x14ac:dyDescent="0.25">
      <c r="A2701" s="1"/>
      <c r="B2701" s="1"/>
      <c r="C2701" s="1"/>
      <c r="D2701"/>
      <c r="E2701" s="1"/>
      <c r="F2701" s="1"/>
      <c r="G2701"/>
      <c r="H2701"/>
      <c r="I2701" s="1"/>
      <c r="J2701"/>
      <c r="K2701"/>
      <c r="L2701"/>
      <c r="M2701" s="2"/>
      <c r="N2701" s="3"/>
      <c r="O2701"/>
      <c r="P2701"/>
      <c r="Q2701"/>
      <c r="R2701"/>
      <c r="S2701"/>
      <c r="T2701"/>
      <c r="U2701" s="1"/>
      <c r="V2701"/>
      <c r="W2701" s="1"/>
      <c r="X2701"/>
      <c r="Y2701"/>
      <c r="Z2701" s="1"/>
      <c r="AA2701" s="1"/>
      <c r="AB2701" s="1"/>
      <c r="AC2701" s="1"/>
      <c r="AD2701"/>
    </row>
    <row r="2702" spans="1:30" x14ac:dyDescent="0.25">
      <c r="A2702" s="1"/>
      <c r="B2702" s="1"/>
      <c r="C2702" s="1"/>
      <c r="D2702"/>
      <c r="E2702" s="1"/>
      <c r="F2702" s="1"/>
      <c r="G2702"/>
      <c r="H2702"/>
      <c r="I2702" s="1"/>
      <c r="J2702"/>
      <c r="K2702"/>
      <c r="L2702"/>
      <c r="M2702" s="2"/>
      <c r="N2702" s="3"/>
      <c r="O2702"/>
      <c r="P2702"/>
      <c r="Q2702"/>
      <c r="R2702"/>
      <c r="S2702"/>
      <c r="T2702"/>
      <c r="U2702" s="1"/>
      <c r="V2702"/>
      <c r="W2702" s="1"/>
      <c r="X2702"/>
      <c r="Y2702"/>
      <c r="Z2702" s="1"/>
      <c r="AA2702" s="1"/>
      <c r="AB2702" s="1"/>
      <c r="AC2702" s="1"/>
      <c r="AD2702"/>
    </row>
    <row r="2703" spans="1:30" x14ac:dyDescent="0.25">
      <c r="A2703" s="1"/>
      <c r="B2703" s="1"/>
      <c r="C2703" s="1"/>
      <c r="D2703"/>
      <c r="E2703" s="1"/>
      <c r="F2703" s="1"/>
      <c r="G2703"/>
      <c r="H2703"/>
      <c r="I2703" s="1"/>
      <c r="J2703"/>
      <c r="K2703"/>
      <c r="L2703"/>
      <c r="M2703" s="2"/>
      <c r="N2703" s="3"/>
      <c r="O2703"/>
      <c r="P2703"/>
      <c r="Q2703"/>
      <c r="R2703"/>
      <c r="S2703"/>
      <c r="T2703"/>
      <c r="U2703" s="1"/>
      <c r="V2703"/>
      <c r="W2703" s="1"/>
      <c r="X2703"/>
      <c r="Y2703"/>
      <c r="Z2703" s="1"/>
      <c r="AA2703" s="1"/>
      <c r="AB2703" s="1"/>
      <c r="AC2703" s="1"/>
      <c r="AD2703"/>
    </row>
    <row r="2704" spans="1:30" x14ac:dyDescent="0.25">
      <c r="A2704" s="1"/>
      <c r="B2704" s="1"/>
      <c r="C2704" s="1"/>
      <c r="D2704"/>
      <c r="E2704" s="1"/>
      <c r="F2704" s="1"/>
      <c r="G2704"/>
      <c r="H2704"/>
      <c r="I2704" s="1"/>
      <c r="J2704"/>
      <c r="K2704"/>
      <c r="L2704"/>
      <c r="M2704" s="2"/>
      <c r="N2704" s="3"/>
      <c r="O2704"/>
      <c r="P2704"/>
      <c r="Q2704"/>
      <c r="R2704"/>
      <c r="S2704"/>
      <c r="T2704"/>
      <c r="U2704" s="1"/>
      <c r="V2704"/>
      <c r="W2704" s="1"/>
      <c r="X2704"/>
      <c r="Y2704"/>
      <c r="Z2704" s="1"/>
      <c r="AA2704" s="1"/>
      <c r="AB2704" s="1"/>
      <c r="AC2704" s="1"/>
      <c r="AD2704"/>
    </row>
    <row r="2705" spans="1:30" x14ac:dyDescent="0.25">
      <c r="A2705" s="1"/>
      <c r="B2705" s="1"/>
      <c r="C2705" s="1"/>
      <c r="D2705"/>
      <c r="E2705" s="1"/>
      <c r="F2705" s="1"/>
      <c r="G2705"/>
      <c r="H2705"/>
      <c r="I2705" s="1"/>
      <c r="J2705"/>
      <c r="K2705"/>
      <c r="L2705"/>
      <c r="M2705" s="2"/>
      <c r="N2705" s="3"/>
      <c r="O2705"/>
      <c r="P2705"/>
      <c r="Q2705"/>
      <c r="R2705"/>
      <c r="S2705"/>
      <c r="T2705"/>
      <c r="U2705" s="1"/>
      <c r="V2705"/>
      <c r="W2705" s="1"/>
      <c r="X2705"/>
      <c r="Y2705"/>
      <c r="Z2705" s="1"/>
      <c r="AA2705" s="1"/>
      <c r="AB2705" s="1"/>
      <c r="AC2705" s="1"/>
      <c r="AD2705"/>
    </row>
    <row r="2706" spans="1:30" x14ac:dyDescent="0.25">
      <c r="A2706" s="1"/>
      <c r="B2706" s="1"/>
      <c r="C2706" s="1"/>
      <c r="D2706"/>
      <c r="E2706" s="1"/>
      <c r="F2706" s="1"/>
      <c r="G2706"/>
      <c r="H2706"/>
      <c r="I2706" s="1"/>
      <c r="J2706"/>
      <c r="K2706"/>
      <c r="L2706"/>
      <c r="M2706" s="2"/>
      <c r="N2706" s="3"/>
      <c r="O2706"/>
      <c r="P2706"/>
      <c r="Q2706"/>
      <c r="R2706"/>
      <c r="S2706"/>
      <c r="T2706"/>
      <c r="U2706" s="1"/>
      <c r="V2706"/>
      <c r="W2706" s="1"/>
      <c r="X2706"/>
      <c r="Y2706"/>
      <c r="Z2706" s="1"/>
      <c r="AA2706" s="1"/>
      <c r="AB2706" s="1"/>
      <c r="AC2706" s="1"/>
      <c r="AD2706"/>
    </row>
    <row r="2707" spans="1:30" x14ac:dyDescent="0.25">
      <c r="A2707" s="1"/>
      <c r="B2707" s="1"/>
      <c r="C2707" s="1"/>
      <c r="D2707"/>
      <c r="E2707" s="1"/>
      <c r="F2707" s="1"/>
      <c r="G2707"/>
      <c r="H2707"/>
      <c r="I2707" s="1"/>
      <c r="J2707"/>
      <c r="K2707"/>
      <c r="L2707"/>
      <c r="M2707" s="2"/>
      <c r="N2707" s="3"/>
      <c r="O2707"/>
      <c r="P2707"/>
      <c r="Q2707"/>
      <c r="R2707"/>
      <c r="S2707"/>
      <c r="T2707"/>
      <c r="U2707" s="1"/>
      <c r="V2707"/>
      <c r="W2707" s="1"/>
      <c r="X2707"/>
      <c r="Y2707"/>
      <c r="Z2707" s="1"/>
      <c r="AA2707" s="1"/>
      <c r="AB2707" s="1"/>
      <c r="AC2707" s="1"/>
      <c r="AD2707"/>
    </row>
    <row r="2708" spans="1:30" x14ac:dyDescent="0.25">
      <c r="A2708" s="1"/>
      <c r="B2708" s="1"/>
      <c r="C2708" s="1"/>
      <c r="D2708"/>
      <c r="E2708" s="1"/>
      <c r="F2708" s="1"/>
      <c r="G2708"/>
      <c r="H2708"/>
      <c r="I2708" s="1"/>
      <c r="J2708"/>
      <c r="K2708"/>
      <c r="L2708"/>
      <c r="M2708" s="2"/>
      <c r="N2708" s="3"/>
      <c r="O2708"/>
      <c r="P2708"/>
      <c r="Q2708"/>
      <c r="R2708"/>
      <c r="S2708"/>
      <c r="T2708"/>
      <c r="U2708" s="1"/>
      <c r="V2708"/>
      <c r="W2708" s="1"/>
      <c r="X2708"/>
      <c r="Y2708"/>
      <c r="Z2708" s="1"/>
      <c r="AA2708" s="1"/>
      <c r="AB2708" s="1"/>
      <c r="AC2708" s="1"/>
      <c r="AD2708"/>
    </row>
    <row r="2709" spans="1:30" x14ac:dyDescent="0.25">
      <c r="A2709" s="1"/>
      <c r="B2709" s="1"/>
      <c r="C2709" s="1"/>
      <c r="D2709"/>
      <c r="E2709" s="1"/>
      <c r="F2709" s="1"/>
      <c r="G2709"/>
      <c r="H2709"/>
      <c r="I2709" s="1"/>
      <c r="J2709"/>
      <c r="K2709"/>
      <c r="L2709"/>
      <c r="M2709" s="2"/>
      <c r="N2709" s="3"/>
      <c r="O2709"/>
      <c r="P2709"/>
      <c r="Q2709"/>
      <c r="R2709"/>
      <c r="S2709"/>
      <c r="T2709"/>
      <c r="U2709" s="1"/>
      <c r="V2709"/>
      <c r="W2709" s="1"/>
      <c r="X2709"/>
      <c r="Y2709"/>
      <c r="Z2709" s="1"/>
      <c r="AA2709" s="1"/>
      <c r="AB2709" s="1"/>
      <c r="AC2709" s="1"/>
      <c r="AD2709"/>
    </row>
    <row r="2710" spans="1:30" x14ac:dyDescent="0.25">
      <c r="A2710" s="1"/>
      <c r="B2710" s="1"/>
      <c r="C2710" s="1"/>
      <c r="D2710"/>
      <c r="E2710" s="1"/>
      <c r="F2710" s="1"/>
      <c r="G2710"/>
      <c r="H2710"/>
      <c r="I2710" s="1"/>
      <c r="J2710"/>
      <c r="K2710"/>
      <c r="L2710"/>
      <c r="M2710" s="2"/>
      <c r="N2710" s="3"/>
      <c r="O2710"/>
      <c r="P2710"/>
      <c r="Q2710"/>
      <c r="R2710"/>
      <c r="S2710"/>
      <c r="T2710"/>
      <c r="U2710" s="1"/>
      <c r="V2710"/>
      <c r="W2710" s="1"/>
      <c r="X2710"/>
      <c r="Y2710"/>
      <c r="Z2710" s="1"/>
      <c r="AA2710" s="1"/>
      <c r="AB2710" s="1"/>
      <c r="AC2710" s="1"/>
      <c r="AD2710"/>
    </row>
    <row r="2711" spans="1:30" x14ac:dyDescent="0.25">
      <c r="A2711" s="1"/>
      <c r="B2711" s="1"/>
      <c r="C2711" s="1"/>
      <c r="D2711"/>
      <c r="E2711" s="1"/>
      <c r="F2711" s="1"/>
      <c r="G2711"/>
      <c r="H2711"/>
      <c r="I2711" s="1"/>
      <c r="J2711"/>
      <c r="K2711"/>
      <c r="L2711"/>
      <c r="M2711" s="2"/>
      <c r="N2711" s="3"/>
      <c r="O2711"/>
      <c r="P2711"/>
      <c r="Q2711"/>
      <c r="R2711"/>
      <c r="S2711"/>
      <c r="T2711"/>
      <c r="U2711" s="1"/>
      <c r="V2711"/>
      <c r="W2711" s="1"/>
      <c r="X2711"/>
      <c r="Y2711"/>
      <c r="Z2711" s="1"/>
      <c r="AA2711" s="1"/>
      <c r="AB2711" s="1"/>
      <c r="AC2711" s="1"/>
      <c r="AD2711"/>
    </row>
    <row r="2712" spans="1:30" x14ac:dyDescent="0.25">
      <c r="A2712" s="1"/>
      <c r="B2712" s="1"/>
      <c r="C2712" s="1"/>
      <c r="D2712"/>
      <c r="E2712" s="1"/>
      <c r="F2712" s="1"/>
      <c r="G2712"/>
      <c r="H2712"/>
      <c r="I2712" s="1"/>
      <c r="J2712"/>
      <c r="K2712"/>
      <c r="L2712"/>
      <c r="M2712" s="2"/>
      <c r="N2712" s="3"/>
      <c r="O2712"/>
      <c r="P2712"/>
      <c r="Q2712"/>
      <c r="R2712"/>
      <c r="S2712"/>
      <c r="T2712"/>
      <c r="U2712" s="1"/>
      <c r="V2712"/>
      <c r="W2712" s="1"/>
      <c r="X2712"/>
      <c r="Y2712"/>
      <c r="Z2712" s="1"/>
      <c r="AA2712" s="1"/>
      <c r="AB2712" s="1"/>
      <c r="AC2712" s="1"/>
      <c r="AD2712"/>
    </row>
    <row r="2713" spans="1:30" x14ac:dyDescent="0.25">
      <c r="A2713" s="1"/>
      <c r="B2713" s="1"/>
      <c r="C2713" s="1"/>
      <c r="D2713"/>
      <c r="E2713" s="1"/>
      <c r="F2713" s="1"/>
      <c r="G2713"/>
      <c r="H2713"/>
      <c r="I2713" s="1"/>
      <c r="J2713"/>
      <c r="K2713"/>
      <c r="L2713"/>
      <c r="M2713" s="2"/>
      <c r="N2713" s="3"/>
      <c r="O2713"/>
      <c r="P2713"/>
      <c r="Q2713"/>
      <c r="R2713"/>
      <c r="S2713"/>
      <c r="T2713"/>
      <c r="U2713" s="1"/>
      <c r="V2713"/>
      <c r="W2713" s="1"/>
      <c r="X2713"/>
      <c r="Y2713"/>
      <c r="Z2713" s="1"/>
      <c r="AA2713" s="1"/>
      <c r="AB2713" s="1"/>
      <c r="AC2713" s="1"/>
      <c r="AD2713"/>
    </row>
    <row r="2714" spans="1:30" x14ac:dyDescent="0.25">
      <c r="A2714" s="1"/>
      <c r="B2714" s="1"/>
      <c r="C2714" s="1"/>
      <c r="D2714"/>
      <c r="E2714" s="1"/>
      <c r="F2714" s="1"/>
      <c r="G2714"/>
      <c r="H2714"/>
      <c r="I2714" s="1"/>
      <c r="J2714"/>
      <c r="K2714"/>
      <c r="L2714"/>
      <c r="M2714" s="2"/>
      <c r="N2714" s="3"/>
      <c r="O2714"/>
      <c r="P2714"/>
      <c r="Q2714"/>
      <c r="R2714"/>
      <c r="S2714"/>
      <c r="T2714"/>
      <c r="U2714" s="1"/>
      <c r="V2714"/>
      <c r="W2714" s="1"/>
      <c r="X2714"/>
      <c r="Y2714"/>
      <c r="Z2714" s="1"/>
      <c r="AA2714" s="1"/>
      <c r="AB2714" s="1"/>
      <c r="AC2714" s="1"/>
      <c r="AD2714"/>
    </row>
    <row r="2715" spans="1:30" x14ac:dyDescent="0.25">
      <c r="A2715" s="1"/>
      <c r="B2715" s="1"/>
      <c r="C2715" s="1"/>
      <c r="D2715"/>
      <c r="E2715" s="1"/>
      <c r="F2715" s="1"/>
      <c r="G2715"/>
      <c r="H2715"/>
      <c r="I2715" s="1"/>
      <c r="J2715"/>
      <c r="K2715"/>
      <c r="L2715"/>
      <c r="M2715" s="2"/>
      <c r="N2715" s="3"/>
      <c r="O2715"/>
      <c r="P2715"/>
      <c r="Q2715"/>
      <c r="R2715"/>
      <c r="S2715"/>
      <c r="T2715"/>
      <c r="U2715" s="1"/>
      <c r="V2715"/>
      <c r="W2715" s="1"/>
      <c r="X2715"/>
      <c r="Y2715"/>
      <c r="Z2715" s="1"/>
      <c r="AA2715" s="1"/>
      <c r="AB2715" s="1"/>
      <c r="AC2715" s="1"/>
      <c r="AD2715"/>
    </row>
    <row r="2716" spans="1:30" x14ac:dyDescent="0.25">
      <c r="A2716" s="1"/>
      <c r="B2716" s="1"/>
      <c r="C2716" s="1"/>
      <c r="D2716"/>
      <c r="E2716" s="1"/>
      <c r="F2716" s="1"/>
      <c r="G2716"/>
      <c r="H2716"/>
      <c r="I2716" s="1"/>
      <c r="J2716"/>
      <c r="K2716"/>
      <c r="L2716"/>
      <c r="M2716" s="2"/>
      <c r="N2716" s="3"/>
      <c r="O2716"/>
      <c r="P2716"/>
      <c r="Q2716"/>
      <c r="R2716"/>
      <c r="S2716"/>
      <c r="T2716"/>
      <c r="U2716" s="1"/>
      <c r="V2716"/>
      <c r="W2716" s="1"/>
      <c r="X2716"/>
      <c r="Y2716"/>
      <c r="Z2716" s="1"/>
      <c r="AA2716" s="1"/>
      <c r="AB2716" s="1"/>
      <c r="AC2716" s="1"/>
      <c r="AD2716"/>
    </row>
    <row r="2717" spans="1:30" x14ac:dyDescent="0.25">
      <c r="A2717" s="1"/>
      <c r="B2717" s="1"/>
      <c r="C2717" s="1"/>
      <c r="D2717"/>
      <c r="E2717" s="1"/>
      <c r="F2717" s="1"/>
      <c r="G2717"/>
      <c r="H2717"/>
      <c r="I2717" s="1"/>
      <c r="J2717"/>
      <c r="K2717"/>
      <c r="L2717"/>
      <c r="M2717" s="2"/>
      <c r="N2717" s="3"/>
      <c r="O2717"/>
      <c r="P2717"/>
      <c r="Q2717"/>
      <c r="R2717"/>
      <c r="S2717"/>
      <c r="T2717"/>
      <c r="U2717" s="1"/>
      <c r="V2717"/>
      <c r="W2717" s="1"/>
      <c r="X2717"/>
      <c r="Y2717"/>
      <c r="Z2717" s="1"/>
      <c r="AA2717" s="1"/>
      <c r="AB2717" s="1"/>
      <c r="AC2717" s="1"/>
      <c r="AD2717"/>
    </row>
    <row r="2718" spans="1:30" x14ac:dyDescent="0.25">
      <c r="A2718" s="1"/>
      <c r="B2718" s="1"/>
      <c r="C2718" s="1"/>
      <c r="D2718"/>
      <c r="E2718" s="1"/>
      <c r="F2718" s="1"/>
      <c r="G2718"/>
      <c r="H2718"/>
      <c r="I2718" s="1"/>
      <c r="J2718"/>
      <c r="K2718"/>
      <c r="L2718"/>
      <c r="M2718" s="2"/>
      <c r="N2718" s="3"/>
      <c r="O2718"/>
      <c r="P2718"/>
      <c r="Q2718"/>
      <c r="R2718"/>
      <c r="S2718"/>
      <c r="T2718"/>
      <c r="U2718" s="1"/>
      <c r="V2718"/>
      <c r="W2718" s="1"/>
      <c r="X2718"/>
      <c r="Y2718"/>
      <c r="Z2718" s="1"/>
      <c r="AA2718" s="1"/>
      <c r="AB2718" s="1"/>
      <c r="AC2718" s="1"/>
      <c r="AD2718"/>
    </row>
    <row r="2719" spans="1:30" x14ac:dyDescent="0.25">
      <c r="A2719" s="1"/>
      <c r="B2719" s="1"/>
      <c r="C2719" s="1"/>
      <c r="D2719"/>
      <c r="E2719" s="1"/>
      <c r="F2719" s="1"/>
      <c r="G2719"/>
      <c r="H2719"/>
      <c r="I2719" s="1"/>
      <c r="J2719"/>
      <c r="K2719"/>
      <c r="L2719"/>
      <c r="M2719" s="2"/>
      <c r="N2719" s="3"/>
      <c r="O2719"/>
      <c r="P2719"/>
      <c r="Q2719"/>
      <c r="R2719"/>
      <c r="S2719"/>
      <c r="T2719"/>
      <c r="U2719" s="1"/>
      <c r="V2719"/>
      <c r="W2719" s="1"/>
      <c r="X2719"/>
      <c r="Y2719"/>
      <c r="Z2719" s="1"/>
      <c r="AA2719" s="1"/>
      <c r="AB2719" s="1"/>
      <c r="AC2719" s="1"/>
      <c r="AD2719"/>
    </row>
    <row r="2720" spans="1:30" x14ac:dyDescent="0.25">
      <c r="A2720" s="1"/>
      <c r="B2720" s="1"/>
      <c r="C2720" s="1"/>
      <c r="D2720"/>
      <c r="E2720" s="1"/>
      <c r="F2720" s="1"/>
      <c r="G2720"/>
      <c r="H2720"/>
      <c r="I2720" s="1"/>
      <c r="J2720"/>
      <c r="K2720"/>
      <c r="L2720"/>
      <c r="M2720" s="2"/>
      <c r="N2720" s="3"/>
      <c r="O2720"/>
      <c r="P2720"/>
      <c r="Q2720"/>
      <c r="R2720"/>
      <c r="S2720"/>
      <c r="T2720"/>
      <c r="U2720" s="1"/>
      <c r="V2720"/>
      <c r="W2720" s="1"/>
      <c r="X2720"/>
      <c r="Y2720"/>
      <c r="Z2720" s="1"/>
      <c r="AA2720" s="1"/>
      <c r="AB2720" s="1"/>
      <c r="AC2720" s="1"/>
      <c r="AD2720"/>
    </row>
    <row r="2721" spans="1:30" x14ac:dyDescent="0.25">
      <c r="A2721" s="1"/>
      <c r="B2721" s="1"/>
      <c r="C2721" s="1"/>
      <c r="D2721"/>
      <c r="E2721" s="1"/>
      <c r="F2721" s="1"/>
      <c r="G2721"/>
      <c r="H2721"/>
      <c r="I2721" s="1"/>
      <c r="J2721"/>
      <c r="K2721"/>
      <c r="L2721"/>
      <c r="M2721" s="2"/>
      <c r="N2721" s="3"/>
      <c r="O2721"/>
      <c r="P2721"/>
      <c r="Q2721"/>
      <c r="R2721"/>
      <c r="S2721"/>
      <c r="T2721"/>
      <c r="U2721" s="1"/>
      <c r="V2721"/>
      <c r="W2721" s="1"/>
      <c r="X2721"/>
      <c r="Y2721"/>
      <c r="Z2721" s="1"/>
      <c r="AA2721" s="1"/>
      <c r="AB2721" s="1"/>
      <c r="AC2721" s="1"/>
      <c r="AD2721"/>
    </row>
    <row r="2722" spans="1:30" x14ac:dyDescent="0.25">
      <c r="A2722" s="1"/>
      <c r="B2722" s="1"/>
      <c r="C2722" s="1"/>
      <c r="D2722"/>
      <c r="E2722" s="1"/>
      <c r="F2722" s="1"/>
      <c r="G2722"/>
      <c r="H2722"/>
      <c r="I2722" s="1"/>
      <c r="J2722"/>
      <c r="K2722"/>
      <c r="L2722"/>
      <c r="M2722" s="2"/>
      <c r="N2722" s="3"/>
      <c r="O2722"/>
      <c r="P2722"/>
      <c r="Q2722"/>
      <c r="R2722"/>
      <c r="S2722"/>
      <c r="T2722"/>
      <c r="U2722" s="1"/>
      <c r="V2722"/>
      <c r="W2722" s="1"/>
      <c r="X2722"/>
      <c r="Y2722"/>
      <c r="Z2722" s="1"/>
      <c r="AA2722" s="1"/>
      <c r="AB2722" s="1"/>
      <c r="AC2722" s="1"/>
      <c r="AD2722"/>
    </row>
    <row r="2723" spans="1:30" x14ac:dyDescent="0.25">
      <c r="A2723" s="1"/>
      <c r="B2723" s="1"/>
      <c r="C2723" s="1"/>
      <c r="D2723"/>
      <c r="E2723" s="1"/>
      <c r="F2723" s="1"/>
      <c r="G2723"/>
      <c r="H2723"/>
      <c r="I2723" s="1"/>
      <c r="J2723"/>
      <c r="K2723"/>
      <c r="L2723"/>
      <c r="M2723" s="2"/>
      <c r="N2723" s="3"/>
      <c r="O2723"/>
      <c r="P2723"/>
      <c r="Q2723"/>
      <c r="R2723"/>
      <c r="S2723"/>
      <c r="T2723"/>
      <c r="U2723" s="1"/>
      <c r="V2723"/>
      <c r="W2723" s="1"/>
      <c r="X2723"/>
      <c r="Y2723"/>
      <c r="Z2723" s="1"/>
      <c r="AA2723" s="1"/>
      <c r="AB2723" s="1"/>
      <c r="AC2723" s="1"/>
      <c r="AD2723"/>
    </row>
    <row r="2724" spans="1:30" x14ac:dyDescent="0.25">
      <c r="A2724" s="1"/>
      <c r="B2724" s="1"/>
      <c r="C2724" s="1"/>
      <c r="D2724"/>
      <c r="E2724" s="1"/>
      <c r="F2724" s="1"/>
      <c r="G2724"/>
      <c r="H2724"/>
      <c r="I2724" s="1"/>
      <c r="J2724"/>
      <c r="K2724"/>
      <c r="L2724"/>
      <c r="M2724" s="2"/>
      <c r="N2724" s="3"/>
      <c r="O2724"/>
      <c r="P2724"/>
      <c r="Q2724"/>
      <c r="R2724"/>
      <c r="S2724"/>
      <c r="T2724"/>
      <c r="U2724" s="1"/>
      <c r="V2724"/>
      <c r="W2724" s="1"/>
      <c r="X2724"/>
      <c r="Y2724"/>
      <c r="Z2724" s="1"/>
      <c r="AA2724" s="1"/>
      <c r="AB2724" s="1"/>
      <c r="AC2724" s="1"/>
      <c r="AD2724"/>
    </row>
    <row r="2725" spans="1:30" x14ac:dyDescent="0.25">
      <c r="A2725" s="1"/>
      <c r="B2725" s="1"/>
      <c r="C2725" s="1"/>
      <c r="D2725"/>
      <c r="E2725" s="1"/>
      <c r="F2725" s="1"/>
      <c r="G2725"/>
      <c r="H2725"/>
      <c r="I2725" s="1"/>
      <c r="J2725"/>
      <c r="K2725"/>
      <c r="L2725"/>
      <c r="M2725" s="2"/>
      <c r="N2725" s="3"/>
      <c r="O2725"/>
      <c r="P2725"/>
      <c r="Q2725"/>
      <c r="R2725"/>
      <c r="S2725"/>
      <c r="T2725"/>
      <c r="U2725" s="1"/>
      <c r="V2725"/>
      <c r="W2725" s="1"/>
      <c r="X2725"/>
      <c r="Y2725"/>
      <c r="Z2725" s="1"/>
      <c r="AA2725" s="1"/>
      <c r="AB2725" s="1"/>
      <c r="AC2725" s="1"/>
      <c r="AD2725"/>
    </row>
    <row r="2726" spans="1:30" x14ac:dyDescent="0.25">
      <c r="A2726" s="1"/>
      <c r="B2726" s="1"/>
      <c r="C2726" s="1"/>
      <c r="D2726"/>
      <c r="E2726" s="1"/>
      <c r="F2726" s="1"/>
      <c r="G2726"/>
      <c r="H2726"/>
      <c r="I2726" s="1"/>
      <c r="J2726"/>
      <c r="K2726"/>
      <c r="L2726"/>
      <c r="M2726" s="2"/>
      <c r="N2726" s="3"/>
      <c r="O2726"/>
      <c r="P2726"/>
      <c r="Q2726"/>
      <c r="R2726"/>
      <c r="S2726"/>
      <c r="T2726"/>
      <c r="U2726" s="1"/>
      <c r="V2726"/>
      <c r="W2726" s="1"/>
      <c r="X2726"/>
      <c r="Y2726"/>
      <c r="Z2726" s="1"/>
      <c r="AA2726" s="1"/>
      <c r="AB2726" s="1"/>
      <c r="AC2726" s="1"/>
      <c r="AD2726"/>
    </row>
    <row r="2727" spans="1:30" x14ac:dyDescent="0.25">
      <c r="A2727" s="1"/>
      <c r="B2727" s="1"/>
      <c r="C2727" s="1"/>
      <c r="D2727"/>
      <c r="E2727" s="1"/>
      <c r="F2727" s="1"/>
      <c r="G2727"/>
      <c r="H2727"/>
      <c r="I2727" s="1"/>
      <c r="J2727"/>
      <c r="K2727"/>
      <c r="L2727"/>
      <c r="M2727" s="2"/>
      <c r="N2727" s="3"/>
      <c r="O2727"/>
      <c r="P2727"/>
      <c r="Q2727"/>
      <c r="R2727"/>
      <c r="S2727"/>
      <c r="T2727"/>
      <c r="U2727" s="1"/>
      <c r="V2727"/>
      <c r="W2727" s="1"/>
      <c r="X2727"/>
      <c r="Y2727"/>
      <c r="Z2727" s="1"/>
      <c r="AA2727" s="1"/>
      <c r="AB2727" s="1"/>
      <c r="AC2727" s="1"/>
      <c r="AD2727"/>
    </row>
    <row r="2728" spans="1:30" x14ac:dyDescent="0.25">
      <c r="A2728" s="1"/>
      <c r="B2728" s="1"/>
      <c r="C2728" s="1"/>
      <c r="D2728"/>
      <c r="E2728" s="1"/>
      <c r="F2728" s="1"/>
      <c r="G2728"/>
      <c r="H2728"/>
      <c r="I2728" s="1"/>
      <c r="J2728"/>
      <c r="K2728"/>
      <c r="L2728"/>
      <c r="M2728" s="2"/>
      <c r="N2728" s="3"/>
      <c r="O2728"/>
      <c r="P2728"/>
      <c r="Q2728"/>
      <c r="R2728"/>
      <c r="S2728"/>
      <c r="T2728"/>
      <c r="U2728" s="1"/>
      <c r="V2728"/>
      <c r="W2728" s="1"/>
      <c r="X2728"/>
      <c r="Y2728"/>
      <c r="Z2728" s="1"/>
      <c r="AA2728" s="1"/>
      <c r="AB2728" s="1"/>
      <c r="AC2728" s="1"/>
      <c r="AD2728"/>
    </row>
    <row r="2729" spans="1:30" x14ac:dyDescent="0.25">
      <c r="A2729" s="1"/>
      <c r="B2729" s="1"/>
      <c r="C2729" s="1"/>
      <c r="D2729"/>
      <c r="E2729" s="1"/>
      <c r="F2729" s="1"/>
      <c r="G2729"/>
      <c r="H2729"/>
      <c r="I2729" s="1"/>
      <c r="J2729"/>
      <c r="K2729"/>
      <c r="L2729"/>
      <c r="M2729" s="2"/>
      <c r="N2729" s="3"/>
      <c r="O2729"/>
      <c r="P2729"/>
      <c r="Q2729"/>
      <c r="R2729"/>
      <c r="S2729"/>
      <c r="T2729"/>
      <c r="U2729" s="1"/>
      <c r="V2729"/>
      <c r="W2729" s="1"/>
      <c r="X2729"/>
      <c r="Y2729"/>
      <c r="Z2729" s="1"/>
      <c r="AA2729" s="1"/>
      <c r="AB2729" s="1"/>
      <c r="AC2729" s="1"/>
      <c r="AD2729"/>
    </row>
    <row r="2730" spans="1:30" x14ac:dyDescent="0.25">
      <c r="A2730" s="1"/>
      <c r="B2730" s="1"/>
      <c r="C2730" s="1"/>
      <c r="D2730"/>
      <c r="E2730" s="1"/>
      <c r="F2730" s="1"/>
      <c r="G2730"/>
      <c r="H2730"/>
      <c r="I2730" s="1"/>
      <c r="J2730"/>
      <c r="K2730"/>
      <c r="L2730"/>
      <c r="M2730" s="2"/>
      <c r="N2730" s="3"/>
      <c r="O2730"/>
      <c r="P2730"/>
      <c r="Q2730"/>
      <c r="R2730"/>
      <c r="S2730"/>
      <c r="T2730"/>
      <c r="U2730" s="1"/>
      <c r="V2730"/>
      <c r="W2730" s="1"/>
      <c r="X2730"/>
      <c r="Y2730"/>
      <c r="Z2730" s="1"/>
      <c r="AA2730" s="1"/>
      <c r="AB2730" s="1"/>
      <c r="AC2730" s="1"/>
      <c r="AD2730"/>
    </row>
    <row r="2731" spans="1:30" x14ac:dyDescent="0.25">
      <c r="A2731" s="1"/>
      <c r="B2731" s="1"/>
      <c r="C2731" s="1"/>
      <c r="D2731"/>
      <c r="E2731" s="1"/>
      <c r="F2731" s="1"/>
      <c r="G2731"/>
      <c r="H2731"/>
      <c r="I2731" s="1"/>
      <c r="J2731"/>
      <c r="K2731"/>
      <c r="L2731"/>
      <c r="M2731" s="2"/>
      <c r="N2731" s="3"/>
      <c r="O2731"/>
      <c r="P2731"/>
      <c r="Q2731"/>
      <c r="R2731"/>
      <c r="S2731"/>
      <c r="T2731"/>
      <c r="U2731" s="1"/>
      <c r="V2731"/>
      <c r="W2731" s="1"/>
      <c r="X2731"/>
      <c r="Y2731"/>
      <c r="Z2731" s="1"/>
      <c r="AA2731" s="1"/>
      <c r="AB2731" s="1"/>
      <c r="AC2731" s="1"/>
      <c r="AD2731"/>
    </row>
    <row r="2732" spans="1:30" x14ac:dyDescent="0.25">
      <c r="A2732" s="1"/>
      <c r="B2732" s="1"/>
      <c r="C2732" s="1"/>
      <c r="D2732"/>
      <c r="E2732" s="1"/>
      <c r="F2732" s="1"/>
      <c r="G2732"/>
      <c r="H2732"/>
      <c r="I2732" s="1"/>
      <c r="J2732"/>
      <c r="K2732"/>
      <c r="L2732"/>
      <c r="M2732" s="2"/>
      <c r="N2732" s="3"/>
      <c r="O2732"/>
      <c r="P2732"/>
      <c r="Q2732"/>
      <c r="R2732"/>
      <c r="S2732"/>
      <c r="T2732"/>
      <c r="U2732" s="1"/>
      <c r="V2732"/>
      <c r="W2732" s="1"/>
      <c r="X2732"/>
      <c r="Y2732"/>
      <c r="Z2732" s="1"/>
      <c r="AA2732" s="1"/>
      <c r="AB2732" s="1"/>
      <c r="AC2732" s="1"/>
      <c r="AD2732"/>
    </row>
    <row r="2733" spans="1:30" x14ac:dyDescent="0.25">
      <c r="A2733" s="1"/>
      <c r="B2733" s="1"/>
      <c r="C2733" s="1"/>
      <c r="D2733"/>
      <c r="E2733" s="1"/>
      <c r="F2733" s="1"/>
      <c r="G2733"/>
      <c r="H2733"/>
      <c r="I2733" s="1"/>
      <c r="J2733"/>
      <c r="K2733"/>
      <c r="L2733"/>
      <c r="M2733" s="2"/>
      <c r="N2733" s="3"/>
      <c r="O2733"/>
      <c r="P2733"/>
      <c r="Q2733"/>
      <c r="R2733"/>
      <c r="S2733"/>
      <c r="T2733"/>
      <c r="U2733" s="1"/>
      <c r="V2733"/>
      <c r="W2733" s="1"/>
      <c r="X2733"/>
      <c r="Y2733"/>
      <c r="Z2733" s="1"/>
      <c r="AA2733" s="1"/>
      <c r="AB2733" s="1"/>
      <c r="AC2733" s="1"/>
      <c r="AD2733"/>
    </row>
    <row r="2734" spans="1:30" x14ac:dyDescent="0.25">
      <c r="A2734" s="1"/>
      <c r="B2734" s="1"/>
      <c r="C2734" s="1"/>
      <c r="D2734"/>
      <c r="E2734" s="1"/>
      <c r="F2734" s="1"/>
      <c r="G2734"/>
      <c r="H2734"/>
      <c r="I2734" s="1"/>
      <c r="J2734"/>
      <c r="K2734"/>
      <c r="L2734"/>
      <c r="M2734" s="2"/>
      <c r="N2734" s="3"/>
      <c r="O2734"/>
      <c r="P2734"/>
      <c r="Q2734"/>
      <c r="R2734"/>
      <c r="S2734"/>
      <c r="T2734"/>
      <c r="U2734" s="1"/>
      <c r="V2734"/>
      <c r="W2734" s="1"/>
      <c r="X2734"/>
      <c r="Y2734"/>
      <c r="Z2734" s="1"/>
      <c r="AA2734" s="1"/>
      <c r="AB2734" s="1"/>
      <c r="AC2734" s="1"/>
      <c r="AD2734"/>
    </row>
    <row r="2735" spans="1:30" x14ac:dyDescent="0.25">
      <c r="A2735" s="1"/>
      <c r="B2735" s="1"/>
      <c r="C2735" s="1"/>
      <c r="D2735"/>
      <c r="E2735" s="1"/>
      <c r="F2735" s="1"/>
      <c r="G2735"/>
      <c r="H2735"/>
      <c r="I2735" s="1"/>
      <c r="J2735"/>
      <c r="K2735"/>
      <c r="L2735"/>
      <c r="M2735" s="2"/>
      <c r="N2735" s="3"/>
      <c r="O2735"/>
      <c r="P2735"/>
      <c r="Q2735"/>
      <c r="R2735"/>
      <c r="S2735"/>
      <c r="T2735"/>
      <c r="U2735" s="1"/>
      <c r="V2735"/>
      <c r="W2735" s="1"/>
      <c r="X2735"/>
      <c r="Y2735"/>
      <c r="Z2735" s="1"/>
      <c r="AA2735" s="1"/>
      <c r="AB2735" s="1"/>
      <c r="AC2735" s="1"/>
      <c r="AD2735"/>
    </row>
    <row r="2736" spans="1:30" x14ac:dyDescent="0.25">
      <c r="A2736" s="1"/>
      <c r="B2736" s="1"/>
      <c r="C2736" s="1"/>
      <c r="D2736"/>
      <c r="E2736" s="1"/>
      <c r="F2736" s="1"/>
      <c r="G2736"/>
      <c r="H2736"/>
      <c r="I2736" s="1"/>
      <c r="J2736"/>
      <c r="K2736"/>
      <c r="L2736"/>
      <c r="M2736" s="2"/>
      <c r="N2736" s="3"/>
      <c r="O2736"/>
      <c r="P2736"/>
      <c r="Q2736"/>
      <c r="R2736"/>
      <c r="S2736"/>
      <c r="T2736"/>
      <c r="U2736" s="1"/>
      <c r="V2736"/>
      <c r="W2736" s="1"/>
      <c r="X2736"/>
      <c r="Y2736"/>
      <c r="Z2736" s="1"/>
      <c r="AA2736" s="1"/>
      <c r="AB2736" s="1"/>
      <c r="AC2736" s="1"/>
      <c r="AD2736"/>
    </row>
    <row r="2737" spans="1:30" x14ac:dyDescent="0.25">
      <c r="A2737" s="1"/>
      <c r="B2737" s="1"/>
      <c r="C2737" s="1"/>
      <c r="D2737"/>
      <c r="E2737" s="1"/>
      <c r="F2737" s="1"/>
      <c r="G2737"/>
      <c r="H2737"/>
      <c r="I2737" s="1"/>
      <c r="J2737"/>
      <c r="K2737"/>
      <c r="L2737"/>
      <c r="M2737" s="2"/>
      <c r="N2737" s="3"/>
      <c r="O2737"/>
      <c r="P2737"/>
      <c r="Q2737"/>
      <c r="R2737"/>
      <c r="S2737"/>
      <c r="T2737"/>
      <c r="U2737" s="1"/>
      <c r="V2737"/>
      <c r="W2737" s="1"/>
      <c r="X2737"/>
      <c r="Y2737"/>
      <c r="Z2737" s="1"/>
      <c r="AA2737" s="1"/>
      <c r="AB2737" s="1"/>
      <c r="AC2737" s="1"/>
      <c r="AD2737"/>
    </row>
    <row r="2738" spans="1:30" x14ac:dyDescent="0.25">
      <c r="A2738" s="1"/>
      <c r="B2738" s="1"/>
      <c r="C2738" s="1"/>
      <c r="D2738"/>
      <c r="E2738" s="1"/>
      <c r="F2738" s="1"/>
      <c r="G2738"/>
      <c r="H2738"/>
      <c r="I2738" s="1"/>
      <c r="J2738"/>
      <c r="K2738"/>
      <c r="L2738"/>
      <c r="M2738" s="2"/>
      <c r="N2738" s="3"/>
      <c r="O2738"/>
      <c r="P2738"/>
      <c r="Q2738"/>
      <c r="R2738"/>
      <c r="S2738"/>
      <c r="T2738"/>
      <c r="U2738" s="1"/>
      <c r="V2738"/>
      <c r="W2738" s="1"/>
      <c r="X2738"/>
      <c r="Y2738"/>
      <c r="Z2738" s="1"/>
      <c r="AA2738" s="1"/>
      <c r="AB2738" s="1"/>
      <c r="AC2738" s="1"/>
      <c r="AD2738"/>
    </row>
    <row r="2739" spans="1:30" x14ac:dyDescent="0.25">
      <c r="A2739" s="1"/>
      <c r="B2739" s="1"/>
      <c r="C2739" s="1"/>
      <c r="D2739"/>
      <c r="E2739" s="1"/>
      <c r="F2739" s="1"/>
      <c r="G2739"/>
      <c r="H2739"/>
      <c r="I2739" s="1"/>
      <c r="J2739"/>
      <c r="K2739"/>
      <c r="L2739"/>
      <c r="M2739" s="2"/>
      <c r="N2739" s="3"/>
      <c r="O2739"/>
      <c r="P2739"/>
      <c r="Q2739"/>
      <c r="R2739"/>
      <c r="S2739"/>
      <c r="T2739"/>
      <c r="U2739" s="1"/>
      <c r="V2739"/>
      <c r="W2739" s="1"/>
      <c r="X2739"/>
      <c r="Y2739"/>
      <c r="Z2739" s="1"/>
      <c r="AA2739" s="1"/>
      <c r="AB2739" s="1"/>
      <c r="AC2739" s="1"/>
      <c r="AD2739"/>
    </row>
    <row r="2740" spans="1:30" x14ac:dyDescent="0.25">
      <c r="A2740" s="1"/>
      <c r="B2740" s="1"/>
      <c r="C2740" s="1"/>
      <c r="D2740"/>
      <c r="E2740" s="1"/>
      <c r="F2740" s="1"/>
      <c r="G2740"/>
      <c r="H2740"/>
      <c r="I2740" s="1"/>
      <c r="J2740"/>
      <c r="K2740"/>
      <c r="L2740"/>
      <c r="M2740" s="2"/>
      <c r="N2740" s="3"/>
      <c r="O2740"/>
      <c r="P2740"/>
      <c r="Q2740"/>
      <c r="R2740"/>
      <c r="S2740"/>
      <c r="T2740"/>
      <c r="U2740" s="1"/>
      <c r="V2740"/>
      <c r="W2740" s="1"/>
      <c r="X2740"/>
      <c r="Y2740"/>
      <c r="Z2740" s="1"/>
      <c r="AA2740" s="1"/>
      <c r="AB2740" s="1"/>
      <c r="AC2740" s="1"/>
      <c r="AD2740"/>
    </row>
    <row r="2741" spans="1:30" x14ac:dyDescent="0.25">
      <c r="A2741" s="1"/>
      <c r="B2741" s="1"/>
      <c r="C2741" s="1"/>
      <c r="D2741"/>
      <c r="E2741" s="1"/>
      <c r="F2741" s="1"/>
      <c r="G2741"/>
      <c r="H2741"/>
      <c r="I2741" s="1"/>
      <c r="J2741"/>
      <c r="K2741"/>
      <c r="L2741"/>
      <c r="M2741" s="2"/>
      <c r="N2741" s="3"/>
      <c r="O2741"/>
      <c r="P2741"/>
      <c r="Q2741"/>
      <c r="R2741"/>
      <c r="S2741"/>
      <c r="T2741"/>
      <c r="U2741" s="1"/>
      <c r="V2741"/>
      <c r="W2741" s="1"/>
      <c r="X2741"/>
      <c r="Y2741"/>
      <c r="Z2741" s="1"/>
      <c r="AA2741" s="1"/>
      <c r="AB2741" s="1"/>
      <c r="AC2741" s="1"/>
      <c r="AD2741"/>
    </row>
    <row r="2742" spans="1:30" x14ac:dyDescent="0.25">
      <c r="A2742" s="1"/>
      <c r="B2742" s="1"/>
      <c r="C2742" s="1"/>
      <c r="D2742"/>
      <c r="E2742" s="1"/>
      <c r="F2742" s="1"/>
      <c r="G2742"/>
      <c r="H2742"/>
      <c r="I2742" s="1"/>
      <c r="J2742"/>
      <c r="K2742"/>
      <c r="L2742"/>
      <c r="M2742" s="2"/>
      <c r="N2742" s="3"/>
      <c r="O2742"/>
      <c r="P2742"/>
      <c r="Q2742"/>
      <c r="R2742"/>
      <c r="S2742"/>
      <c r="T2742"/>
      <c r="U2742" s="1"/>
      <c r="V2742"/>
      <c r="W2742" s="1"/>
      <c r="X2742"/>
      <c r="Y2742"/>
      <c r="Z2742" s="1"/>
      <c r="AA2742" s="1"/>
      <c r="AB2742" s="1"/>
      <c r="AC2742" s="1"/>
      <c r="AD2742"/>
    </row>
    <row r="2743" spans="1:30" x14ac:dyDescent="0.25">
      <c r="A2743" s="1"/>
      <c r="B2743" s="1"/>
      <c r="C2743" s="1"/>
      <c r="D2743"/>
      <c r="E2743" s="1"/>
      <c r="F2743" s="1"/>
      <c r="G2743"/>
      <c r="H2743"/>
      <c r="I2743" s="1"/>
      <c r="J2743"/>
      <c r="K2743"/>
      <c r="L2743"/>
      <c r="M2743" s="2"/>
      <c r="N2743" s="3"/>
      <c r="O2743"/>
      <c r="P2743"/>
      <c r="Q2743"/>
      <c r="R2743"/>
      <c r="S2743"/>
      <c r="T2743"/>
      <c r="U2743" s="1"/>
      <c r="V2743"/>
      <c r="W2743" s="1"/>
      <c r="X2743"/>
      <c r="Y2743"/>
      <c r="Z2743" s="1"/>
      <c r="AA2743" s="1"/>
      <c r="AB2743" s="1"/>
      <c r="AC2743" s="1"/>
      <c r="AD2743"/>
    </row>
    <row r="2744" spans="1:30" x14ac:dyDescent="0.25">
      <c r="A2744" s="1"/>
      <c r="B2744" s="1"/>
      <c r="C2744" s="1"/>
      <c r="D2744"/>
      <c r="E2744" s="1"/>
      <c r="F2744" s="1"/>
      <c r="G2744"/>
      <c r="H2744"/>
      <c r="I2744" s="1"/>
      <c r="J2744"/>
      <c r="K2744"/>
      <c r="L2744"/>
      <c r="M2744" s="2"/>
      <c r="N2744" s="3"/>
      <c r="O2744"/>
      <c r="P2744"/>
      <c r="Q2744"/>
      <c r="R2744"/>
      <c r="S2744"/>
      <c r="T2744"/>
      <c r="U2744" s="1"/>
      <c r="V2744"/>
      <c r="W2744" s="1"/>
      <c r="X2744"/>
      <c r="Y2744"/>
      <c r="Z2744" s="1"/>
      <c r="AA2744" s="1"/>
      <c r="AB2744" s="1"/>
      <c r="AC2744" s="1"/>
      <c r="AD2744"/>
    </row>
    <row r="2745" spans="1:30" x14ac:dyDescent="0.25">
      <c r="A2745" s="1"/>
      <c r="B2745" s="1"/>
      <c r="C2745" s="1"/>
      <c r="D2745"/>
      <c r="E2745" s="1"/>
      <c r="F2745" s="1"/>
      <c r="G2745"/>
      <c r="H2745"/>
      <c r="I2745" s="1"/>
      <c r="J2745"/>
      <c r="K2745"/>
      <c r="L2745"/>
      <c r="M2745" s="2"/>
      <c r="N2745" s="3"/>
      <c r="O2745"/>
      <c r="P2745"/>
      <c r="Q2745"/>
      <c r="R2745"/>
      <c r="S2745"/>
      <c r="T2745"/>
      <c r="U2745" s="1"/>
      <c r="V2745"/>
      <c r="W2745" s="1"/>
      <c r="X2745"/>
      <c r="Y2745"/>
      <c r="Z2745" s="1"/>
      <c r="AA2745" s="1"/>
      <c r="AB2745" s="1"/>
      <c r="AC2745" s="1"/>
      <c r="AD2745"/>
    </row>
    <row r="2746" spans="1:30" x14ac:dyDescent="0.25">
      <c r="A2746" s="1"/>
      <c r="B2746" s="1"/>
      <c r="C2746" s="1"/>
      <c r="D2746"/>
      <c r="E2746" s="1"/>
      <c r="F2746" s="1"/>
      <c r="G2746"/>
      <c r="H2746"/>
      <c r="I2746" s="1"/>
      <c r="J2746"/>
      <c r="K2746"/>
      <c r="L2746"/>
      <c r="M2746" s="2"/>
      <c r="N2746" s="3"/>
      <c r="O2746"/>
      <c r="P2746"/>
      <c r="Q2746"/>
      <c r="R2746"/>
      <c r="S2746"/>
      <c r="T2746"/>
      <c r="U2746" s="1"/>
      <c r="V2746"/>
      <c r="W2746" s="1"/>
      <c r="X2746"/>
      <c r="Y2746"/>
      <c r="Z2746" s="1"/>
      <c r="AA2746" s="1"/>
      <c r="AB2746" s="1"/>
      <c r="AC2746" s="1"/>
      <c r="AD2746"/>
    </row>
    <row r="2747" spans="1:30" x14ac:dyDescent="0.25">
      <c r="A2747" s="1"/>
      <c r="B2747" s="1"/>
      <c r="C2747" s="1"/>
      <c r="D2747"/>
      <c r="E2747" s="1"/>
      <c r="F2747" s="1"/>
      <c r="G2747"/>
      <c r="H2747"/>
      <c r="I2747" s="1"/>
      <c r="J2747"/>
      <c r="K2747"/>
      <c r="L2747"/>
      <c r="M2747" s="2"/>
      <c r="N2747" s="3"/>
      <c r="O2747"/>
      <c r="P2747"/>
      <c r="Q2747"/>
      <c r="R2747"/>
      <c r="S2747"/>
      <c r="T2747"/>
      <c r="U2747" s="1"/>
      <c r="V2747"/>
      <c r="W2747" s="1"/>
      <c r="X2747"/>
      <c r="Y2747"/>
      <c r="Z2747" s="1"/>
      <c r="AA2747" s="1"/>
      <c r="AB2747" s="1"/>
      <c r="AC2747" s="1"/>
      <c r="AD2747"/>
    </row>
    <row r="2748" spans="1:30" x14ac:dyDescent="0.25">
      <c r="A2748" s="1"/>
      <c r="B2748" s="1"/>
      <c r="C2748" s="1"/>
      <c r="D2748"/>
      <c r="E2748" s="1"/>
      <c r="F2748" s="1"/>
      <c r="G2748"/>
      <c r="H2748"/>
      <c r="I2748" s="1"/>
      <c r="J2748"/>
      <c r="K2748"/>
      <c r="L2748"/>
      <c r="M2748" s="2"/>
      <c r="N2748" s="3"/>
      <c r="O2748"/>
      <c r="P2748"/>
      <c r="Q2748"/>
      <c r="R2748"/>
      <c r="S2748"/>
      <c r="T2748"/>
      <c r="U2748" s="1"/>
      <c r="V2748"/>
      <c r="W2748" s="1"/>
      <c r="X2748"/>
      <c r="Y2748"/>
      <c r="Z2748" s="1"/>
      <c r="AA2748" s="1"/>
      <c r="AB2748" s="1"/>
      <c r="AC2748" s="1"/>
      <c r="AD2748"/>
    </row>
    <row r="2749" spans="1:30" x14ac:dyDescent="0.25">
      <c r="A2749" s="1"/>
      <c r="B2749" s="1"/>
      <c r="C2749" s="1"/>
      <c r="D2749"/>
      <c r="E2749" s="1"/>
      <c r="F2749" s="1"/>
      <c r="G2749"/>
      <c r="H2749"/>
      <c r="I2749" s="1"/>
      <c r="J2749"/>
      <c r="K2749"/>
      <c r="L2749"/>
      <c r="M2749" s="2"/>
      <c r="N2749" s="3"/>
      <c r="O2749"/>
      <c r="P2749"/>
      <c r="Q2749"/>
      <c r="R2749"/>
      <c r="S2749"/>
      <c r="T2749"/>
      <c r="U2749" s="1"/>
      <c r="V2749"/>
      <c r="W2749" s="1"/>
      <c r="X2749"/>
      <c r="Y2749"/>
      <c r="Z2749" s="1"/>
      <c r="AA2749" s="1"/>
      <c r="AB2749" s="1"/>
      <c r="AC2749" s="1"/>
      <c r="AD2749"/>
    </row>
    <row r="2750" spans="1:30" x14ac:dyDescent="0.25">
      <c r="A2750" s="1"/>
      <c r="B2750" s="1"/>
      <c r="C2750" s="1"/>
      <c r="D2750"/>
      <c r="E2750" s="1"/>
      <c r="F2750" s="1"/>
      <c r="G2750"/>
      <c r="H2750"/>
      <c r="I2750" s="1"/>
      <c r="J2750"/>
      <c r="K2750"/>
      <c r="L2750"/>
      <c r="M2750" s="2"/>
      <c r="N2750" s="3"/>
      <c r="O2750"/>
      <c r="P2750"/>
      <c r="Q2750"/>
      <c r="R2750"/>
      <c r="S2750"/>
      <c r="T2750"/>
      <c r="U2750" s="1"/>
      <c r="V2750"/>
      <c r="W2750" s="1"/>
      <c r="X2750"/>
      <c r="Y2750"/>
      <c r="Z2750" s="1"/>
      <c r="AA2750" s="1"/>
      <c r="AB2750" s="1"/>
      <c r="AC2750" s="1"/>
      <c r="AD2750"/>
    </row>
    <row r="2751" spans="1:30" x14ac:dyDescent="0.25">
      <c r="A2751" s="1"/>
      <c r="B2751" s="1"/>
      <c r="C2751" s="1"/>
      <c r="D2751"/>
      <c r="E2751" s="1"/>
      <c r="F2751" s="1"/>
      <c r="G2751"/>
      <c r="H2751"/>
      <c r="I2751" s="1"/>
      <c r="J2751"/>
      <c r="K2751"/>
      <c r="L2751"/>
      <c r="M2751" s="2"/>
      <c r="N2751" s="3"/>
      <c r="O2751"/>
      <c r="P2751"/>
      <c r="Q2751"/>
      <c r="R2751"/>
      <c r="S2751"/>
      <c r="T2751"/>
      <c r="U2751" s="1"/>
      <c r="V2751"/>
      <c r="W2751" s="1"/>
      <c r="X2751"/>
      <c r="Y2751"/>
      <c r="Z2751" s="1"/>
      <c r="AA2751" s="1"/>
      <c r="AB2751" s="1"/>
      <c r="AC2751" s="1"/>
      <c r="AD2751"/>
    </row>
    <row r="2752" spans="1:30" x14ac:dyDescent="0.25">
      <c r="A2752" s="1"/>
      <c r="B2752" s="1"/>
      <c r="C2752" s="1"/>
      <c r="D2752"/>
      <c r="E2752" s="1"/>
      <c r="F2752" s="1"/>
      <c r="G2752"/>
      <c r="H2752"/>
      <c r="I2752" s="1"/>
      <c r="J2752"/>
      <c r="K2752"/>
      <c r="L2752"/>
      <c r="M2752" s="2"/>
      <c r="N2752" s="3"/>
      <c r="O2752"/>
      <c r="P2752"/>
      <c r="Q2752"/>
      <c r="R2752"/>
      <c r="S2752"/>
      <c r="T2752"/>
      <c r="U2752" s="1"/>
      <c r="V2752"/>
      <c r="W2752" s="1"/>
      <c r="X2752"/>
      <c r="Y2752"/>
      <c r="Z2752" s="1"/>
      <c r="AA2752" s="1"/>
      <c r="AB2752" s="1"/>
      <c r="AC2752" s="1"/>
      <c r="AD2752"/>
    </row>
    <row r="2753" spans="1:30" x14ac:dyDescent="0.25">
      <c r="A2753" s="1"/>
      <c r="B2753" s="1"/>
      <c r="C2753" s="1"/>
      <c r="D2753"/>
      <c r="E2753" s="1"/>
      <c r="F2753" s="1"/>
      <c r="G2753"/>
      <c r="H2753"/>
      <c r="I2753" s="1"/>
      <c r="J2753"/>
      <c r="K2753"/>
      <c r="L2753"/>
      <c r="M2753" s="2"/>
      <c r="N2753" s="3"/>
      <c r="O2753"/>
      <c r="P2753"/>
      <c r="Q2753"/>
      <c r="R2753"/>
      <c r="S2753"/>
      <c r="T2753"/>
      <c r="U2753" s="1"/>
      <c r="V2753"/>
      <c r="W2753" s="1"/>
      <c r="X2753"/>
      <c r="Y2753"/>
      <c r="Z2753" s="1"/>
      <c r="AA2753" s="1"/>
      <c r="AB2753" s="1"/>
      <c r="AC2753" s="1"/>
      <c r="AD2753"/>
    </row>
    <row r="2754" spans="1:30" x14ac:dyDescent="0.25">
      <c r="A2754" s="1"/>
      <c r="B2754" s="1"/>
      <c r="C2754" s="1"/>
      <c r="D2754"/>
      <c r="E2754" s="1"/>
      <c r="F2754" s="1"/>
      <c r="G2754"/>
      <c r="H2754"/>
      <c r="I2754" s="1"/>
      <c r="J2754"/>
      <c r="K2754"/>
      <c r="L2754"/>
      <c r="M2754" s="2"/>
      <c r="N2754" s="3"/>
      <c r="O2754"/>
      <c r="P2754"/>
      <c r="Q2754"/>
      <c r="R2754"/>
      <c r="S2754"/>
      <c r="T2754"/>
      <c r="U2754" s="1"/>
      <c r="V2754"/>
      <c r="W2754" s="1"/>
      <c r="X2754"/>
      <c r="Y2754"/>
      <c r="Z2754" s="1"/>
      <c r="AA2754" s="1"/>
      <c r="AB2754" s="1"/>
      <c r="AC2754" s="1"/>
      <c r="AD2754"/>
    </row>
    <row r="2755" spans="1:30" x14ac:dyDescent="0.25">
      <c r="A2755" s="1"/>
      <c r="B2755" s="1"/>
      <c r="C2755" s="1"/>
      <c r="D2755"/>
      <c r="E2755" s="1"/>
      <c r="F2755" s="1"/>
      <c r="G2755"/>
      <c r="H2755"/>
      <c r="I2755" s="1"/>
      <c r="J2755"/>
      <c r="K2755"/>
      <c r="L2755"/>
      <c r="M2755" s="2"/>
      <c r="N2755" s="3"/>
      <c r="O2755"/>
      <c r="P2755"/>
      <c r="Q2755"/>
      <c r="R2755"/>
      <c r="S2755"/>
      <c r="T2755"/>
      <c r="U2755" s="1"/>
      <c r="V2755"/>
      <c r="W2755" s="1"/>
      <c r="X2755"/>
      <c r="Y2755"/>
      <c r="Z2755" s="1"/>
      <c r="AA2755" s="1"/>
      <c r="AB2755" s="1"/>
      <c r="AC2755" s="1"/>
      <c r="AD2755"/>
    </row>
    <row r="2756" spans="1:30" x14ac:dyDescent="0.25">
      <c r="A2756" s="1"/>
      <c r="B2756" s="1"/>
      <c r="C2756" s="1"/>
      <c r="D2756"/>
      <c r="E2756" s="1"/>
      <c r="F2756" s="1"/>
      <c r="G2756"/>
      <c r="H2756"/>
      <c r="I2756" s="1"/>
      <c r="J2756"/>
      <c r="K2756"/>
      <c r="L2756"/>
      <c r="M2756" s="2"/>
      <c r="N2756" s="3"/>
      <c r="O2756"/>
      <c r="P2756"/>
      <c r="Q2756"/>
      <c r="R2756"/>
      <c r="S2756"/>
      <c r="T2756"/>
      <c r="U2756" s="1"/>
      <c r="V2756"/>
      <c r="W2756" s="1"/>
      <c r="X2756"/>
      <c r="Y2756"/>
      <c r="Z2756" s="1"/>
      <c r="AA2756" s="1"/>
      <c r="AB2756" s="1"/>
      <c r="AC2756" s="1"/>
      <c r="AD2756"/>
    </row>
    <row r="2757" spans="1:30" x14ac:dyDescent="0.25">
      <c r="A2757" s="1"/>
      <c r="B2757" s="1"/>
      <c r="C2757" s="1"/>
      <c r="D2757"/>
      <c r="E2757" s="1"/>
      <c r="F2757" s="1"/>
      <c r="G2757"/>
      <c r="H2757"/>
      <c r="I2757" s="1"/>
      <c r="J2757"/>
      <c r="K2757"/>
      <c r="L2757"/>
      <c r="M2757" s="2"/>
      <c r="N2757" s="3"/>
      <c r="O2757"/>
      <c r="P2757"/>
      <c r="Q2757"/>
      <c r="R2757"/>
      <c r="S2757"/>
      <c r="T2757"/>
      <c r="U2757" s="1"/>
      <c r="V2757"/>
      <c r="W2757" s="1"/>
      <c r="X2757"/>
      <c r="Y2757"/>
      <c r="Z2757" s="1"/>
      <c r="AA2757" s="1"/>
      <c r="AB2757" s="1"/>
      <c r="AC2757" s="1"/>
      <c r="AD2757"/>
    </row>
    <row r="2758" spans="1:30" x14ac:dyDescent="0.25">
      <c r="A2758" s="1"/>
      <c r="B2758" s="1"/>
      <c r="C2758" s="1"/>
      <c r="D2758"/>
      <c r="E2758" s="1"/>
      <c r="F2758" s="1"/>
      <c r="G2758"/>
      <c r="H2758"/>
      <c r="I2758" s="1"/>
      <c r="J2758"/>
      <c r="K2758"/>
      <c r="L2758"/>
      <c r="M2758" s="2"/>
      <c r="N2758" s="3"/>
      <c r="O2758"/>
      <c r="P2758"/>
      <c r="Q2758"/>
      <c r="R2758"/>
      <c r="S2758"/>
      <c r="T2758"/>
      <c r="U2758" s="1"/>
      <c r="V2758"/>
      <c r="W2758" s="1"/>
      <c r="X2758"/>
      <c r="Y2758"/>
      <c r="Z2758" s="1"/>
      <c r="AA2758" s="1"/>
      <c r="AB2758" s="1"/>
      <c r="AC2758" s="1"/>
      <c r="AD2758"/>
    </row>
    <row r="2759" spans="1:30" x14ac:dyDescent="0.25">
      <c r="A2759" s="1"/>
      <c r="B2759" s="1"/>
      <c r="C2759" s="1"/>
      <c r="D2759"/>
      <c r="E2759" s="1"/>
      <c r="F2759" s="1"/>
      <c r="G2759"/>
      <c r="H2759"/>
      <c r="I2759" s="1"/>
      <c r="J2759"/>
      <c r="K2759"/>
      <c r="L2759"/>
      <c r="M2759" s="2"/>
      <c r="N2759" s="3"/>
      <c r="O2759"/>
      <c r="P2759"/>
      <c r="Q2759"/>
      <c r="R2759"/>
      <c r="S2759"/>
      <c r="T2759"/>
      <c r="U2759" s="1"/>
      <c r="V2759"/>
      <c r="W2759" s="1"/>
      <c r="X2759"/>
      <c r="Y2759"/>
      <c r="Z2759" s="1"/>
      <c r="AA2759" s="1"/>
      <c r="AB2759" s="1"/>
      <c r="AC2759" s="1"/>
      <c r="AD2759"/>
    </row>
    <row r="2760" spans="1:30" x14ac:dyDescent="0.25">
      <c r="A2760" s="1"/>
      <c r="B2760" s="1"/>
      <c r="C2760" s="1"/>
      <c r="D2760"/>
      <c r="E2760" s="1"/>
      <c r="F2760" s="1"/>
      <c r="G2760"/>
      <c r="H2760"/>
      <c r="I2760" s="1"/>
      <c r="J2760"/>
      <c r="K2760"/>
      <c r="L2760"/>
      <c r="M2760" s="2"/>
      <c r="N2760" s="3"/>
      <c r="O2760"/>
      <c r="P2760"/>
      <c r="Q2760"/>
      <c r="R2760"/>
      <c r="S2760"/>
      <c r="T2760"/>
      <c r="U2760" s="1"/>
      <c r="V2760"/>
      <c r="W2760" s="1"/>
      <c r="X2760"/>
      <c r="Y2760"/>
      <c r="Z2760" s="1"/>
      <c r="AA2760" s="1"/>
      <c r="AB2760" s="1"/>
      <c r="AC2760" s="1"/>
      <c r="AD2760"/>
    </row>
    <row r="2761" spans="1:30" x14ac:dyDescent="0.25">
      <c r="A2761" s="1"/>
      <c r="B2761" s="1"/>
      <c r="C2761" s="1"/>
      <c r="D2761"/>
      <c r="E2761" s="1"/>
      <c r="F2761" s="1"/>
      <c r="G2761"/>
      <c r="H2761"/>
      <c r="I2761" s="1"/>
      <c r="J2761"/>
      <c r="K2761"/>
      <c r="L2761"/>
      <c r="M2761" s="2"/>
      <c r="N2761" s="3"/>
      <c r="O2761"/>
      <c r="P2761"/>
      <c r="Q2761"/>
      <c r="R2761"/>
      <c r="S2761"/>
      <c r="T2761"/>
      <c r="U2761" s="1"/>
      <c r="V2761"/>
      <c r="W2761" s="1"/>
      <c r="X2761"/>
      <c r="Y2761"/>
      <c r="Z2761" s="1"/>
      <c r="AA2761" s="1"/>
      <c r="AB2761" s="1"/>
      <c r="AC2761" s="1"/>
      <c r="AD2761"/>
    </row>
    <row r="2762" spans="1:30" x14ac:dyDescent="0.25">
      <c r="A2762" s="1"/>
      <c r="B2762" s="1"/>
      <c r="C2762" s="1"/>
      <c r="D2762"/>
      <c r="E2762" s="1"/>
      <c r="F2762" s="1"/>
      <c r="G2762"/>
      <c r="H2762"/>
      <c r="I2762" s="1"/>
      <c r="J2762"/>
      <c r="K2762"/>
      <c r="L2762"/>
      <c r="M2762" s="2"/>
      <c r="N2762" s="3"/>
      <c r="O2762"/>
      <c r="P2762"/>
      <c r="Q2762"/>
      <c r="R2762"/>
      <c r="S2762"/>
      <c r="T2762"/>
      <c r="U2762" s="1"/>
      <c r="V2762"/>
      <c r="W2762" s="1"/>
      <c r="X2762"/>
      <c r="Y2762"/>
      <c r="Z2762" s="1"/>
      <c r="AA2762" s="1"/>
      <c r="AB2762" s="1"/>
      <c r="AC2762" s="1"/>
      <c r="AD2762"/>
    </row>
    <row r="2763" spans="1:30" x14ac:dyDescent="0.25">
      <c r="A2763" s="1"/>
      <c r="B2763" s="1"/>
      <c r="C2763" s="1"/>
      <c r="D2763"/>
      <c r="E2763" s="1"/>
      <c r="F2763" s="1"/>
      <c r="G2763"/>
      <c r="H2763"/>
      <c r="I2763" s="1"/>
      <c r="J2763"/>
      <c r="K2763"/>
      <c r="L2763"/>
      <c r="M2763" s="2"/>
      <c r="N2763" s="3"/>
      <c r="O2763"/>
      <c r="P2763"/>
      <c r="Q2763"/>
      <c r="R2763"/>
      <c r="S2763"/>
      <c r="T2763"/>
      <c r="U2763" s="1"/>
      <c r="V2763"/>
      <c r="W2763" s="1"/>
      <c r="X2763"/>
      <c r="Y2763"/>
      <c r="Z2763" s="1"/>
      <c r="AA2763" s="1"/>
      <c r="AB2763" s="1"/>
      <c r="AC2763" s="1"/>
      <c r="AD2763"/>
    </row>
    <row r="2764" spans="1:30" x14ac:dyDescent="0.25">
      <c r="A2764" s="1"/>
      <c r="B2764" s="1"/>
      <c r="C2764" s="1"/>
      <c r="D2764"/>
      <c r="E2764" s="1"/>
      <c r="F2764" s="1"/>
      <c r="G2764"/>
      <c r="H2764"/>
      <c r="I2764" s="1"/>
      <c r="J2764"/>
      <c r="K2764"/>
      <c r="L2764"/>
      <c r="M2764" s="2"/>
      <c r="N2764" s="3"/>
      <c r="O2764"/>
      <c r="P2764"/>
      <c r="Q2764"/>
      <c r="R2764"/>
      <c r="S2764"/>
      <c r="T2764"/>
      <c r="U2764" s="1"/>
      <c r="V2764"/>
      <c r="W2764" s="1"/>
      <c r="X2764"/>
      <c r="Y2764"/>
      <c r="Z2764" s="1"/>
      <c r="AA2764" s="1"/>
      <c r="AB2764" s="1"/>
      <c r="AC2764" s="1"/>
      <c r="AD2764"/>
    </row>
    <row r="2765" spans="1:30" x14ac:dyDescent="0.25">
      <c r="A2765" s="1"/>
      <c r="B2765" s="1"/>
      <c r="C2765" s="1"/>
      <c r="D2765"/>
      <c r="E2765" s="1"/>
      <c r="F2765" s="1"/>
      <c r="G2765"/>
      <c r="H2765"/>
      <c r="I2765" s="1"/>
      <c r="J2765"/>
      <c r="K2765"/>
      <c r="L2765"/>
      <c r="M2765" s="2"/>
      <c r="N2765" s="3"/>
      <c r="O2765"/>
      <c r="P2765"/>
      <c r="Q2765"/>
      <c r="R2765"/>
      <c r="S2765"/>
      <c r="T2765"/>
      <c r="U2765" s="1"/>
      <c r="V2765"/>
      <c r="W2765" s="1"/>
      <c r="X2765"/>
      <c r="Y2765"/>
      <c r="Z2765" s="1"/>
      <c r="AA2765" s="1"/>
      <c r="AB2765" s="1"/>
      <c r="AC2765" s="1"/>
      <c r="AD2765"/>
    </row>
    <row r="2766" spans="1:30" x14ac:dyDescent="0.25">
      <c r="A2766" s="1"/>
      <c r="B2766" s="1"/>
      <c r="C2766" s="1"/>
      <c r="D2766"/>
      <c r="E2766" s="1"/>
      <c r="F2766" s="1"/>
      <c r="G2766"/>
      <c r="H2766"/>
      <c r="I2766" s="1"/>
      <c r="J2766"/>
      <c r="K2766"/>
      <c r="L2766"/>
      <c r="M2766" s="2"/>
      <c r="N2766" s="3"/>
      <c r="O2766"/>
      <c r="P2766"/>
      <c r="Q2766"/>
      <c r="R2766"/>
      <c r="S2766"/>
      <c r="T2766"/>
      <c r="U2766" s="1"/>
      <c r="V2766"/>
      <c r="W2766" s="1"/>
      <c r="X2766"/>
      <c r="Y2766"/>
      <c r="Z2766" s="1"/>
      <c r="AA2766" s="1"/>
      <c r="AB2766" s="1"/>
      <c r="AC2766" s="1"/>
      <c r="AD2766"/>
    </row>
    <row r="2767" spans="1:30" x14ac:dyDescent="0.25">
      <c r="A2767" s="1"/>
      <c r="B2767" s="1"/>
      <c r="C2767" s="1"/>
      <c r="D2767"/>
      <c r="E2767" s="1"/>
      <c r="F2767" s="1"/>
      <c r="G2767"/>
      <c r="H2767"/>
      <c r="I2767" s="1"/>
      <c r="J2767"/>
      <c r="K2767"/>
      <c r="L2767"/>
      <c r="M2767" s="2"/>
      <c r="N2767" s="3"/>
      <c r="O2767"/>
      <c r="P2767"/>
      <c r="Q2767"/>
      <c r="R2767"/>
      <c r="S2767"/>
      <c r="T2767"/>
      <c r="U2767" s="1"/>
      <c r="V2767"/>
      <c r="W2767" s="1"/>
      <c r="X2767"/>
      <c r="Y2767"/>
      <c r="Z2767" s="1"/>
      <c r="AA2767" s="1"/>
      <c r="AB2767" s="1"/>
      <c r="AC2767" s="1"/>
      <c r="AD2767"/>
    </row>
    <row r="2768" spans="1:30" x14ac:dyDescent="0.25">
      <c r="A2768" s="1"/>
      <c r="B2768" s="1"/>
      <c r="C2768" s="1"/>
      <c r="D2768"/>
      <c r="E2768" s="1"/>
      <c r="F2768" s="1"/>
      <c r="G2768"/>
      <c r="H2768"/>
      <c r="I2768" s="1"/>
      <c r="J2768"/>
      <c r="K2768"/>
      <c r="L2768"/>
      <c r="M2768" s="2"/>
      <c r="N2768" s="3"/>
      <c r="O2768"/>
      <c r="P2768"/>
      <c r="Q2768"/>
      <c r="R2768"/>
      <c r="S2768"/>
      <c r="T2768"/>
      <c r="U2768" s="1"/>
      <c r="V2768"/>
      <c r="W2768" s="1"/>
      <c r="X2768"/>
      <c r="Y2768"/>
      <c r="Z2768" s="1"/>
      <c r="AA2768" s="1"/>
      <c r="AB2768" s="1"/>
      <c r="AC2768" s="1"/>
      <c r="AD2768"/>
    </row>
    <row r="2769" spans="1:30" x14ac:dyDescent="0.25">
      <c r="A2769" s="1"/>
      <c r="B2769" s="1"/>
      <c r="C2769" s="1"/>
      <c r="D2769"/>
      <c r="E2769" s="1"/>
      <c r="F2769" s="1"/>
      <c r="G2769"/>
      <c r="H2769"/>
      <c r="I2769" s="1"/>
      <c r="J2769"/>
      <c r="K2769"/>
      <c r="L2769"/>
      <c r="M2769" s="2"/>
      <c r="N2769" s="3"/>
      <c r="O2769"/>
      <c r="P2769"/>
      <c r="Q2769"/>
      <c r="R2769"/>
      <c r="S2769"/>
      <c r="T2769"/>
      <c r="U2769" s="1"/>
      <c r="V2769"/>
      <c r="W2769" s="1"/>
      <c r="X2769"/>
      <c r="Y2769"/>
      <c r="Z2769" s="1"/>
      <c r="AA2769" s="1"/>
      <c r="AB2769" s="1"/>
      <c r="AC2769" s="1"/>
      <c r="AD2769"/>
    </row>
    <row r="2770" spans="1:30" x14ac:dyDescent="0.25">
      <c r="A2770" s="1"/>
      <c r="B2770" s="1"/>
      <c r="C2770" s="1"/>
      <c r="D2770"/>
      <c r="E2770" s="1"/>
      <c r="F2770" s="1"/>
      <c r="G2770"/>
      <c r="H2770"/>
      <c r="I2770" s="1"/>
      <c r="J2770"/>
      <c r="K2770"/>
      <c r="L2770"/>
      <c r="M2770" s="2"/>
      <c r="N2770" s="3"/>
      <c r="O2770"/>
      <c r="P2770"/>
      <c r="Q2770"/>
      <c r="R2770"/>
      <c r="S2770"/>
      <c r="T2770"/>
      <c r="U2770" s="1"/>
      <c r="V2770"/>
      <c r="W2770" s="1"/>
      <c r="X2770"/>
      <c r="Y2770"/>
      <c r="Z2770" s="1"/>
      <c r="AA2770" s="1"/>
      <c r="AB2770" s="1"/>
      <c r="AC2770" s="1"/>
      <c r="AD2770"/>
    </row>
    <row r="2771" spans="1:30" x14ac:dyDescent="0.25">
      <c r="A2771" s="1"/>
      <c r="B2771" s="1"/>
      <c r="C2771" s="1"/>
      <c r="D2771"/>
      <c r="E2771" s="1"/>
      <c r="F2771" s="1"/>
      <c r="G2771"/>
      <c r="H2771"/>
      <c r="I2771" s="1"/>
      <c r="J2771"/>
      <c r="K2771"/>
      <c r="L2771"/>
      <c r="M2771" s="2"/>
      <c r="N2771" s="3"/>
      <c r="O2771"/>
      <c r="P2771"/>
      <c r="Q2771"/>
      <c r="R2771"/>
      <c r="S2771"/>
      <c r="T2771"/>
      <c r="U2771" s="1"/>
      <c r="V2771"/>
      <c r="W2771" s="1"/>
      <c r="X2771"/>
      <c r="Y2771"/>
      <c r="Z2771" s="1"/>
      <c r="AA2771" s="1"/>
      <c r="AB2771" s="1"/>
      <c r="AC2771" s="1"/>
      <c r="AD2771"/>
    </row>
    <row r="2772" spans="1:30" x14ac:dyDescent="0.25">
      <c r="A2772" s="1"/>
      <c r="B2772" s="1"/>
      <c r="C2772" s="1"/>
      <c r="D2772"/>
      <c r="E2772" s="1"/>
      <c r="F2772" s="1"/>
      <c r="G2772"/>
      <c r="H2772"/>
      <c r="I2772" s="1"/>
      <c r="J2772"/>
      <c r="K2772"/>
      <c r="L2772"/>
      <c r="M2772" s="2"/>
      <c r="N2772" s="3"/>
      <c r="O2772"/>
      <c r="P2772"/>
      <c r="Q2772"/>
      <c r="R2772"/>
      <c r="S2772"/>
      <c r="T2772"/>
      <c r="U2772" s="1"/>
      <c r="V2772"/>
      <c r="W2772" s="1"/>
      <c r="X2772"/>
      <c r="Y2772"/>
      <c r="Z2772" s="1"/>
      <c r="AA2772" s="1"/>
      <c r="AB2772" s="1"/>
      <c r="AC2772" s="1"/>
      <c r="AD2772"/>
    </row>
    <row r="2773" spans="1:30" x14ac:dyDescent="0.25">
      <c r="A2773" s="1"/>
      <c r="B2773" s="1"/>
      <c r="C2773" s="1"/>
      <c r="D2773"/>
      <c r="E2773" s="1"/>
      <c r="F2773" s="1"/>
      <c r="G2773"/>
      <c r="H2773"/>
      <c r="I2773" s="1"/>
      <c r="J2773"/>
      <c r="K2773"/>
      <c r="L2773"/>
      <c r="M2773" s="2"/>
      <c r="N2773" s="3"/>
      <c r="O2773"/>
      <c r="P2773"/>
      <c r="Q2773"/>
      <c r="R2773"/>
      <c r="S2773"/>
      <c r="T2773"/>
      <c r="U2773" s="1"/>
      <c r="V2773"/>
      <c r="W2773" s="1"/>
      <c r="X2773"/>
      <c r="Y2773"/>
      <c r="Z2773" s="1"/>
      <c r="AA2773" s="1"/>
      <c r="AB2773" s="1"/>
      <c r="AC2773" s="1"/>
      <c r="AD2773"/>
    </row>
    <row r="2774" spans="1:30" x14ac:dyDescent="0.25">
      <c r="A2774" s="1"/>
      <c r="B2774" s="1"/>
      <c r="C2774" s="1"/>
      <c r="D2774"/>
      <c r="E2774" s="1"/>
      <c r="F2774" s="1"/>
      <c r="G2774"/>
      <c r="H2774"/>
      <c r="I2774" s="1"/>
      <c r="J2774"/>
      <c r="K2774"/>
      <c r="L2774"/>
      <c r="M2774" s="2"/>
      <c r="N2774" s="3"/>
      <c r="O2774"/>
      <c r="P2774"/>
      <c r="Q2774"/>
      <c r="R2774"/>
      <c r="S2774"/>
      <c r="T2774"/>
      <c r="U2774" s="1"/>
      <c r="V2774"/>
      <c r="W2774" s="1"/>
      <c r="X2774"/>
      <c r="Y2774"/>
      <c r="Z2774" s="1"/>
      <c r="AA2774" s="1"/>
      <c r="AB2774" s="1"/>
      <c r="AC2774" s="1"/>
      <c r="AD2774"/>
    </row>
    <row r="2775" spans="1:30" x14ac:dyDescent="0.25">
      <c r="A2775" s="1"/>
      <c r="B2775" s="1"/>
      <c r="C2775" s="1"/>
      <c r="D2775"/>
      <c r="E2775" s="1"/>
      <c r="F2775" s="1"/>
      <c r="G2775"/>
      <c r="H2775"/>
      <c r="I2775" s="1"/>
      <c r="J2775"/>
      <c r="K2775"/>
      <c r="L2775"/>
      <c r="M2775" s="2"/>
      <c r="N2775" s="3"/>
      <c r="O2775"/>
      <c r="P2775"/>
      <c r="Q2775"/>
      <c r="R2775"/>
      <c r="S2775"/>
      <c r="T2775"/>
      <c r="U2775" s="1"/>
      <c r="V2775"/>
      <c r="W2775" s="1"/>
      <c r="X2775"/>
      <c r="Y2775"/>
      <c r="Z2775" s="1"/>
      <c r="AA2775" s="1"/>
      <c r="AB2775" s="1"/>
      <c r="AC2775" s="1"/>
      <c r="AD2775"/>
    </row>
    <row r="2776" spans="1:30" x14ac:dyDescent="0.25">
      <c r="A2776" s="1"/>
      <c r="B2776" s="1"/>
      <c r="C2776" s="1"/>
      <c r="D2776"/>
      <c r="E2776" s="1"/>
      <c r="F2776" s="1"/>
      <c r="G2776"/>
      <c r="H2776"/>
      <c r="I2776" s="1"/>
      <c r="J2776"/>
      <c r="K2776"/>
      <c r="L2776"/>
      <c r="M2776" s="2"/>
      <c r="N2776" s="3"/>
      <c r="O2776"/>
      <c r="P2776"/>
      <c r="Q2776"/>
      <c r="R2776"/>
      <c r="S2776"/>
      <c r="T2776"/>
      <c r="U2776" s="1"/>
      <c r="V2776"/>
      <c r="W2776" s="1"/>
      <c r="X2776"/>
      <c r="Y2776"/>
      <c r="Z2776" s="1"/>
      <c r="AA2776" s="1"/>
      <c r="AB2776" s="1"/>
      <c r="AC2776" s="1"/>
      <c r="AD2776"/>
    </row>
    <row r="2777" spans="1:30" x14ac:dyDescent="0.25">
      <c r="A2777" s="1"/>
      <c r="B2777" s="1"/>
      <c r="C2777" s="1"/>
      <c r="D2777"/>
      <c r="E2777" s="1"/>
      <c r="F2777" s="1"/>
      <c r="G2777"/>
      <c r="H2777"/>
      <c r="I2777" s="1"/>
      <c r="J2777"/>
      <c r="K2777"/>
      <c r="L2777"/>
      <c r="M2777" s="2"/>
      <c r="N2777" s="3"/>
      <c r="O2777"/>
      <c r="P2777"/>
      <c r="Q2777"/>
      <c r="R2777"/>
      <c r="S2777"/>
      <c r="T2777"/>
      <c r="U2777" s="1"/>
      <c r="V2777"/>
      <c r="W2777" s="1"/>
      <c r="X2777"/>
      <c r="Y2777"/>
      <c r="Z2777" s="1"/>
      <c r="AA2777" s="1"/>
      <c r="AB2777" s="1"/>
      <c r="AC2777" s="1"/>
      <c r="AD2777"/>
    </row>
    <row r="2778" spans="1:30" x14ac:dyDescent="0.25">
      <c r="A2778" s="1"/>
      <c r="B2778" s="1"/>
      <c r="C2778" s="1"/>
      <c r="D2778"/>
      <c r="E2778" s="1"/>
      <c r="F2778" s="1"/>
      <c r="G2778"/>
      <c r="H2778"/>
      <c r="I2778" s="1"/>
      <c r="J2778"/>
      <c r="K2778"/>
      <c r="L2778"/>
      <c r="M2778" s="2"/>
      <c r="N2778" s="3"/>
      <c r="O2778"/>
      <c r="P2778"/>
      <c r="Q2778"/>
      <c r="R2778"/>
      <c r="S2778"/>
      <c r="T2778"/>
      <c r="U2778" s="1"/>
      <c r="V2778"/>
      <c r="W2778" s="1"/>
      <c r="X2778"/>
      <c r="Y2778"/>
      <c r="Z2778" s="1"/>
      <c r="AA2778" s="1"/>
      <c r="AB2778" s="1"/>
      <c r="AC2778" s="1"/>
      <c r="AD2778"/>
    </row>
    <row r="2779" spans="1:30" x14ac:dyDescent="0.25">
      <c r="A2779" s="1"/>
      <c r="B2779" s="1"/>
      <c r="C2779" s="1"/>
      <c r="D2779"/>
      <c r="E2779" s="1"/>
      <c r="F2779" s="1"/>
      <c r="G2779"/>
      <c r="H2779"/>
      <c r="I2779" s="1"/>
      <c r="J2779"/>
      <c r="K2779"/>
      <c r="L2779"/>
      <c r="M2779" s="2"/>
      <c r="N2779" s="3"/>
      <c r="O2779"/>
      <c r="P2779"/>
      <c r="Q2779"/>
      <c r="R2779"/>
      <c r="S2779"/>
      <c r="T2779"/>
      <c r="U2779" s="1"/>
      <c r="V2779"/>
      <c r="W2779" s="1"/>
      <c r="X2779"/>
      <c r="Y2779"/>
      <c r="Z2779" s="1"/>
      <c r="AA2779" s="1"/>
      <c r="AB2779" s="1"/>
      <c r="AC2779" s="1"/>
      <c r="AD2779"/>
    </row>
    <row r="2780" spans="1:30" x14ac:dyDescent="0.25">
      <c r="A2780" s="1"/>
      <c r="B2780" s="1"/>
      <c r="C2780" s="1"/>
      <c r="D2780"/>
      <c r="E2780" s="1"/>
      <c r="F2780" s="1"/>
      <c r="G2780"/>
      <c r="H2780"/>
      <c r="I2780" s="1"/>
      <c r="J2780"/>
      <c r="K2780"/>
      <c r="L2780"/>
      <c r="M2780" s="2"/>
      <c r="N2780" s="3"/>
      <c r="O2780"/>
      <c r="P2780"/>
      <c r="Q2780"/>
      <c r="R2780"/>
      <c r="S2780"/>
      <c r="T2780"/>
      <c r="U2780" s="1"/>
      <c r="V2780"/>
      <c r="W2780" s="1"/>
      <c r="X2780"/>
      <c r="Y2780"/>
      <c r="Z2780" s="1"/>
      <c r="AA2780" s="1"/>
      <c r="AB2780" s="1"/>
      <c r="AC2780" s="1"/>
      <c r="AD2780"/>
    </row>
    <row r="2781" spans="1:30" x14ac:dyDescent="0.25">
      <c r="A2781" s="1"/>
      <c r="B2781" s="1"/>
      <c r="C2781" s="1"/>
      <c r="D2781"/>
      <c r="E2781" s="1"/>
      <c r="F2781" s="1"/>
      <c r="G2781"/>
      <c r="H2781"/>
      <c r="I2781" s="1"/>
      <c r="J2781"/>
      <c r="K2781"/>
      <c r="L2781"/>
      <c r="M2781" s="2"/>
      <c r="N2781" s="3"/>
      <c r="O2781"/>
      <c r="P2781"/>
      <c r="Q2781"/>
      <c r="R2781"/>
      <c r="S2781"/>
      <c r="T2781"/>
      <c r="U2781" s="1"/>
      <c r="V2781"/>
      <c r="W2781" s="1"/>
      <c r="X2781"/>
      <c r="Y2781"/>
      <c r="Z2781" s="1"/>
      <c r="AA2781" s="1"/>
      <c r="AB2781" s="1"/>
      <c r="AC2781" s="1"/>
      <c r="AD2781"/>
    </row>
    <row r="2782" spans="1:30" x14ac:dyDescent="0.25">
      <c r="A2782" s="1"/>
      <c r="B2782" s="1"/>
      <c r="C2782" s="1"/>
      <c r="D2782"/>
      <c r="E2782" s="1"/>
      <c r="F2782" s="1"/>
      <c r="G2782"/>
      <c r="H2782"/>
      <c r="I2782" s="1"/>
      <c r="J2782"/>
      <c r="K2782"/>
      <c r="L2782"/>
      <c r="M2782" s="2"/>
      <c r="N2782" s="3"/>
      <c r="O2782"/>
      <c r="P2782"/>
      <c r="Q2782"/>
      <c r="R2782"/>
      <c r="S2782"/>
      <c r="T2782"/>
      <c r="U2782" s="1"/>
      <c r="V2782"/>
      <c r="W2782" s="1"/>
      <c r="X2782"/>
      <c r="Y2782"/>
      <c r="Z2782" s="1"/>
      <c r="AA2782" s="1"/>
      <c r="AB2782" s="1"/>
      <c r="AC2782" s="1"/>
      <c r="AD2782"/>
    </row>
    <row r="2783" spans="1:30" x14ac:dyDescent="0.25">
      <c r="A2783" s="1"/>
      <c r="B2783" s="1"/>
      <c r="C2783" s="1"/>
      <c r="D2783"/>
      <c r="E2783" s="1"/>
      <c r="F2783" s="1"/>
      <c r="G2783"/>
      <c r="H2783"/>
      <c r="I2783" s="1"/>
      <c r="J2783"/>
      <c r="K2783"/>
      <c r="L2783"/>
      <c r="M2783" s="2"/>
      <c r="N2783" s="3"/>
      <c r="O2783"/>
      <c r="P2783"/>
      <c r="Q2783"/>
      <c r="R2783"/>
      <c r="S2783"/>
      <c r="T2783"/>
      <c r="U2783" s="1"/>
      <c r="V2783"/>
      <c r="W2783" s="1"/>
      <c r="X2783"/>
      <c r="Y2783"/>
      <c r="Z2783" s="1"/>
      <c r="AA2783" s="1"/>
      <c r="AB2783" s="1"/>
      <c r="AC2783" s="1"/>
      <c r="AD2783"/>
    </row>
    <row r="2784" spans="1:30" x14ac:dyDescent="0.25">
      <c r="A2784" s="1"/>
      <c r="B2784" s="1"/>
      <c r="C2784" s="1"/>
      <c r="D2784"/>
      <c r="E2784" s="1"/>
      <c r="F2784" s="1"/>
      <c r="G2784"/>
      <c r="H2784"/>
      <c r="I2784" s="1"/>
      <c r="J2784"/>
      <c r="K2784"/>
      <c r="L2784"/>
      <c r="M2784" s="2"/>
      <c r="N2784" s="3"/>
      <c r="O2784"/>
      <c r="P2784"/>
      <c r="Q2784"/>
      <c r="R2784"/>
      <c r="S2784"/>
      <c r="T2784"/>
      <c r="U2784" s="1"/>
      <c r="V2784"/>
      <c r="W2784" s="1"/>
      <c r="X2784"/>
      <c r="Y2784"/>
      <c r="Z2784" s="1"/>
      <c r="AA2784" s="1"/>
      <c r="AB2784" s="1"/>
      <c r="AC2784" s="1"/>
      <c r="AD2784"/>
    </row>
    <row r="2785" spans="1:30" x14ac:dyDescent="0.25">
      <c r="A2785" s="1"/>
      <c r="B2785" s="1"/>
      <c r="C2785" s="1"/>
      <c r="D2785"/>
      <c r="E2785" s="1"/>
      <c r="F2785" s="1"/>
      <c r="G2785"/>
      <c r="H2785"/>
      <c r="I2785" s="1"/>
      <c r="J2785"/>
      <c r="K2785"/>
      <c r="L2785"/>
      <c r="M2785" s="2"/>
      <c r="N2785" s="3"/>
      <c r="O2785"/>
      <c r="P2785"/>
      <c r="Q2785"/>
      <c r="R2785"/>
      <c r="S2785"/>
      <c r="T2785"/>
      <c r="U2785" s="1"/>
      <c r="V2785"/>
      <c r="W2785" s="1"/>
      <c r="X2785"/>
      <c r="Y2785"/>
      <c r="Z2785" s="1"/>
      <c r="AA2785" s="1"/>
      <c r="AB2785" s="1"/>
      <c r="AC2785" s="1"/>
      <c r="AD2785"/>
    </row>
    <row r="2786" spans="1:30" x14ac:dyDescent="0.25">
      <c r="A2786" s="1"/>
      <c r="B2786" s="1"/>
      <c r="C2786" s="1"/>
      <c r="D2786"/>
      <c r="E2786" s="1"/>
      <c r="F2786" s="1"/>
      <c r="G2786"/>
      <c r="H2786"/>
      <c r="I2786" s="1"/>
      <c r="J2786"/>
      <c r="K2786"/>
      <c r="L2786"/>
      <c r="M2786" s="2"/>
      <c r="N2786" s="3"/>
      <c r="O2786"/>
      <c r="P2786"/>
      <c r="Q2786"/>
      <c r="R2786"/>
      <c r="S2786"/>
      <c r="T2786"/>
      <c r="U2786" s="1"/>
      <c r="V2786"/>
      <c r="W2786" s="1"/>
      <c r="X2786"/>
      <c r="Y2786"/>
      <c r="Z2786" s="1"/>
      <c r="AA2786" s="1"/>
      <c r="AB2786" s="1"/>
      <c r="AC2786" s="1"/>
      <c r="AD2786"/>
    </row>
    <row r="2787" spans="1:30" x14ac:dyDescent="0.25">
      <c r="A2787" s="1"/>
      <c r="B2787" s="1"/>
      <c r="C2787" s="1"/>
      <c r="D2787"/>
      <c r="E2787" s="1"/>
      <c r="F2787" s="1"/>
      <c r="G2787"/>
      <c r="H2787"/>
      <c r="I2787" s="1"/>
      <c r="J2787"/>
      <c r="K2787"/>
      <c r="L2787"/>
      <c r="M2787" s="2"/>
      <c r="N2787" s="3"/>
      <c r="O2787"/>
      <c r="P2787"/>
      <c r="Q2787"/>
      <c r="R2787"/>
      <c r="S2787"/>
      <c r="T2787"/>
      <c r="U2787" s="1"/>
      <c r="V2787"/>
      <c r="W2787" s="1"/>
      <c r="X2787"/>
      <c r="Y2787"/>
      <c r="Z2787" s="1"/>
      <c r="AA2787" s="1"/>
      <c r="AB2787" s="1"/>
      <c r="AC2787" s="1"/>
      <c r="AD2787"/>
    </row>
    <row r="2788" spans="1:30" x14ac:dyDescent="0.25">
      <c r="A2788" s="1"/>
      <c r="B2788" s="1"/>
      <c r="C2788" s="1"/>
      <c r="D2788"/>
      <c r="E2788" s="1"/>
      <c r="F2788" s="1"/>
      <c r="G2788"/>
      <c r="H2788"/>
      <c r="I2788" s="1"/>
      <c r="J2788"/>
      <c r="K2788"/>
      <c r="L2788"/>
      <c r="M2788" s="2"/>
      <c r="N2788" s="3"/>
      <c r="O2788"/>
      <c r="P2788"/>
      <c r="Q2788"/>
      <c r="R2788"/>
      <c r="S2788"/>
      <c r="T2788"/>
      <c r="U2788" s="1"/>
      <c r="V2788"/>
      <c r="W2788" s="1"/>
      <c r="X2788"/>
      <c r="Y2788"/>
      <c r="Z2788" s="1"/>
      <c r="AA2788" s="1"/>
      <c r="AB2788" s="1"/>
      <c r="AC2788" s="1"/>
      <c r="AD2788"/>
    </row>
    <row r="2789" spans="1:30" x14ac:dyDescent="0.25">
      <c r="A2789" s="1"/>
      <c r="B2789" s="1"/>
      <c r="C2789" s="1"/>
      <c r="D2789"/>
      <c r="E2789" s="1"/>
      <c r="F2789" s="1"/>
      <c r="G2789"/>
      <c r="H2789"/>
      <c r="I2789" s="1"/>
      <c r="J2789"/>
      <c r="K2789"/>
      <c r="L2789"/>
      <c r="M2789" s="2"/>
      <c r="N2789" s="3"/>
      <c r="O2789"/>
      <c r="P2789"/>
      <c r="Q2789"/>
      <c r="R2789"/>
      <c r="S2789"/>
      <c r="T2789"/>
      <c r="U2789" s="1"/>
      <c r="V2789"/>
      <c r="W2789" s="1"/>
      <c r="X2789"/>
      <c r="Y2789"/>
      <c r="Z2789" s="1"/>
      <c r="AA2789" s="1"/>
      <c r="AB2789" s="1"/>
      <c r="AC2789" s="1"/>
      <c r="AD2789"/>
    </row>
    <row r="2790" spans="1:30" x14ac:dyDescent="0.25">
      <c r="A2790" s="1"/>
      <c r="B2790" s="1"/>
      <c r="C2790" s="1"/>
      <c r="D2790"/>
      <c r="E2790" s="1"/>
      <c r="F2790" s="1"/>
      <c r="G2790"/>
      <c r="H2790"/>
      <c r="I2790" s="1"/>
      <c r="J2790"/>
      <c r="K2790"/>
      <c r="L2790"/>
      <c r="M2790" s="2"/>
      <c r="N2790" s="3"/>
      <c r="O2790"/>
      <c r="P2790"/>
      <c r="Q2790"/>
      <c r="R2790"/>
      <c r="S2790"/>
      <c r="T2790"/>
      <c r="U2790" s="1"/>
      <c r="V2790"/>
      <c r="W2790" s="1"/>
      <c r="X2790"/>
      <c r="Y2790"/>
      <c r="Z2790" s="1"/>
      <c r="AA2790" s="1"/>
      <c r="AB2790" s="1"/>
      <c r="AC2790" s="1"/>
      <c r="AD2790"/>
    </row>
    <row r="2791" spans="1:30" x14ac:dyDescent="0.25">
      <c r="A2791" s="1"/>
      <c r="B2791" s="1"/>
      <c r="C2791" s="1"/>
      <c r="D2791"/>
      <c r="E2791" s="1"/>
      <c r="F2791" s="1"/>
      <c r="G2791"/>
      <c r="H2791"/>
      <c r="I2791" s="1"/>
      <c r="J2791"/>
      <c r="K2791"/>
      <c r="L2791"/>
      <c r="M2791" s="2"/>
      <c r="N2791" s="3"/>
      <c r="O2791"/>
      <c r="P2791"/>
      <c r="Q2791"/>
      <c r="R2791"/>
      <c r="S2791"/>
      <c r="T2791"/>
      <c r="U2791" s="1"/>
      <c r="V2791"/>
      <c r="W2791" s="1"/>
      <c r="X2791"/>
      <c r="Y2791"/>
      <c r="Z2791" s="1"/>
      <c r="AA2791" s="1"/>
      <c r="AB2791" s="1"/>
      <c r="AC2791" s="1"/>
      <c r="AD2791"/>
    </row>
    <row r="2792" spans="1:30" x14ac:dyDescent="0.25">
      <c r="A2792" s="1"/>
      <c r="B2792" s="1"/>
      <c r="C2792" s="1"/>
      <c r="D2792"/>
      <c r="E2792" s="1"/>
      <c r="F2792" s="1"/>
      <c r="G2792"/>
      <c r="H2792"/>
      <c r="I2792" s="1"/>
      <c r="J2792"/>
      <c r="K2792"/>
      <c r="L2792"/>
      <c r="M2792" s="2"/>
      <c r="N2792" s="3"/>
      <c r="O2792"/>
      <c r="P2792"/>
      <c r="Q2792"/>
      <c r="R2792"/>
      <c r="S2792"/>
      <c r="T2792"/>
      <c r="U2792" s="1"/>
      <c r="V2792"/>
      <c r="W2792" s="1"/>
      <c r="X2792"/>
      <c r="Y2792"/>
      <c r="Z2792" s="1"/>
      <c r="AA2792" s="1"/>
      <c r="AB2792" s="1"/>
      <c r="AC2792" s="1"/>
      <c r="AD2792"/>
    </row>
    <row r="2793" spans="1:30" x14ac:dyDescent="0.25">
      <c r="A2793" s="1"/>
      <c r="B2793" s="1"/>
      <c r="C2793" s="1"/>
      <c r="D2793"/>
      <c r="E2793" s="1"/>
      <c r="F2793" s="1"/>
      <c r="G2793"/>
      <c r="H2793"/>
      <c r="I2793" s="1"/>
      <c r="J2793"/>
      <c r="K2793"/>
      <c r="L2793"/>
      <c r="M2793" s="2"/>
      <c r="N2793" s="3"/>
      <c r="O2793"/>
      <c r="P2793"/>
      <c r="Q2793"/>
      <c r="R2793"/>
      <c r="S2793"/>
      <c r="T2793"/>
      <c r="U2793" s="1"/>
      <c r="V2793"/>
      <c r="W2793" s="1"/>
      <c r="X2793"/>
      <c r="Y2793"/>
      <c r="Z2793" s="1"/>
      <c r="AA2793" s="1"/>
      <c r="AB2793" s="1"/>
      <c r="AC2793" s="1"/>
      <c r="AD2793"/>
    </row>
    <row r="2794" spans="1:30" x14ac:dyDescent="0.25">
      <c r="A2794" s="1"/>
      <c r="B2794" s="1"/>
      <c r="C2794" s="1"/>
      <c r="D2794"/>
      <c r="E2794" s="1"/>
      <c r="F2794" s="1"/>
      <c r="G2794"/>
      <c r="H2794"/>
      <c r="I2794" s="1"/>
      <c r="J2794"/>
      <c r="K2794"/>
      <c r="L2794"/>
      <c r="M2794" s="2"/>
      <c r="N2794" s="3"/>
      <c r="O2794"/>
      <c r="P2794"/>
      <c r="Q2794"/>
      <c r="R2794"/>
      <c r="S2794"/>
      <c r="T2794"/>
      <c r="U2794" s="1"/>
      <c r="V2794"/>
      <c r="W2794" s="1"/>
      <c r="X2794"/>
      <c r="Y2794"/>
      <c r="Z2794" s="1"/>
      <c r="AA2794" s="1"/>
      <c r="AB2794" s="1"/>
      <c r="AC2794" s="1"/>
      <c r="AD2794"/>
    </row>
    <row r="2795" spans="1:30" x14ac:dyDescent="0.25">
      <c r="A2795" s="1"/>
      <c r="B2795" s="1"/>
      <c r="C2795" s="1"/>
      <c r="D2795"/>
      <c r="E2795" s="1"/>
      <c r="F2795" s="1"/>
      <c r="G2795"/>
      <c r="H2795"/>
      <c r="I2795" s="1"/>
      <c r="J2795"/>
      <c r="K2795"/>
      <c r="L2795"/>
      <c r="M2795" s="2"/>
      <c r="N2795" s="3"/>
      <c r="O2795"/>
      <c r="P2795"/>
      <c r="Q2795"/>
      <c r="R2795"/>
      <c r="S2795"/>
      <c r="T2795"/>
      <c r="U2795" s="1"/>
      <c r="V2795"/>
      <c r="W2795" s="1"/>
      <c r="X2795"/>
      <c r="Y2795"/>
      <c r="Z2795" s="1"/>
      <c r="AA2795" s="1"/>
      <c r="AB2795" s="1"/>
      <c r="AC2795" s="1"/>
      <c r="AD2795"/>
    </row>
    <row r="2796" spans="1:30" x14ac:dyDescent="0.25">
      <c r="A2796" s="1"/>
      <c r="B2796" s="1"/>
      <c r="C2796" s="1"/>
      <c r="D2796"/>
      <c r="E2796" s="1"/>
      <c r="F2796" s="1"/>
      <c r="G2796"/>
      <c r="H2796"/>
      <c r="I2796" s="1"/>
      <c r="J2796"/>
      <c r="K2796"/>
      <c r="L2796"/>
      <c r="M2796" s="2"/>
      <c r="N2796" s="3"/>
      <c r="O2796"/>
      <c r="P2796"/>
      <c r="Q2796"/>
      <c r="R2796"/>
      <c r="S2796"/>
      <c r="T2796"/>
      <c r="U2796" s="1"/>
      <c r="V2796"/>
      <c r="W2796" s="1"/>
      <c r="X2796"/>
      <c r="Y2796"/>
      <c r="Z2796" s="1"/>
      <c r="AA2796" s="1"/>
      <c r="AB2796" s="1"/>
      <c r="AC2796" s="1"/>
      <c r="AD2796"/>
    </row>
    <row r="2797" spans="1:30" x14ac:dyDescent="0.25">
      <c r="A2797" s="1"/>
      <c r="B2797" s="1"/>
      <c r="C2797" s="1"/>
      <c r="D2797"/>
      <c r="E2797" s="1"/>
      <c r="F2797" s="1"/>
      <c r="G2797"/>
      <c r="H2797"/>
      <c r="I2797" s="1"/>
      <c r="J2797"/>
      <c r="K2797"/>
      <c r="L2797"/>
      <c r="M2797" s="2"/>
      <c r="N2797" s="3"/>
      <c r="O2797"/>
      <c r="P2797"/>
      <c r="Q2797"/>
      <c r="R2797"/>
      <c r="S2797"/>
      <c r="T2797"/>
      <c r="U2797" s="1"/>
      <c r="V2797"/>
      <c r="W2797" s="1"/>
      <c r="X2797"/>
      <c r="Y2797"/>
      <c r="Z2797" s="1"/>
      <c r="AA2797" s="1"/>
      <c r="AB2797" s="1"/>
      <c r="AC2797" s="1"/>
      <c r="AD2797"/>
    </row>
    <row r="2798" spans="1:30" x14ac:dyDescent="0.25">
      <c r="A2798" s="1"/>
      <c r="B2798" s="1"/>
      <c r="C2798" s="1"/>
      <c r="D2798"/>
      <c r="E2798" s="1"/>
      <c r="F2798" s="1"/>
      <c r="G2798"/>
      <c r="H2798"/>
      <c r="I2798" s="1"/>
      <c r="J2798"/>
      <c r="K2798"/>
      <c r="L2798"/>
      <c r="M2798" s="2"/>
      <c r="N2798" s="3"/>
      <c r="O2798"/>
      <c r="P2798"/>
      <c r="Q2798"/>
      <c r="R2798"/>
      <c r="S2798"/>
      <c r="T2798"/>
      <c r="U2798" s="1"/>
      <c r="V2798"/>
      <c r="W2798" s="1"/>
      <c r="X2798"/>
      <c r="Y2798"/>
      <c r="Z2798" s="1"/>
      <c r="AA2798" s="1"/>
      <c r="AB2798" s="1"/>
      <c r="AC2798" s="1"/>
      <c r="AD2798"/>
    </row>
    <row r="2799" spans="1:30" x14ac:dyDescent="0.25">
      <c r="A2799" s="1"/>
      <c r="B2799" s="1"/>
      <c r="C2799" s="1"/>
      <c r="D2799"/>
      <c r="E2799" s="1"/>
      <c r="F2799" s="1"/>
      <c r="G2799"/>
      <c r="H2799"/>
      <c r="I2799" s="1"/>
      <c r="J2799"/>
      <c r="K2799"/>
      <c r="L2799"/>
      <c r="M2799" s="2"/>
      <c r="N2799" s="3"/>
      <c r="O2799"/>
      <c r="P2799"/>
      <c r="Q2799"/>
      <c r="R2799"/>
      <c r="S2799"/>
      <c r="T2799"/>
      <c r="U2799" s="1"/>
      <c r="V2799"/>
      <c r="W2799" s="1"/>
      <c r="X2799"/>
      <c r="Y2799"/>
      <c r="Z2799" s="1"/>
      <c r="AA2799" s="1"/>
      <c r="AB2799" s="1"/>
      <c r="AC2799" s="1"/>
      <c r="AD2799"/>
    </row>
    <row r="2800" spans="1:30" x14ac:dyDescent="0.25">
      <c r="A2800" s="1"/>
      <c r="B2800" s="1"/>
      <c r="C2800" s="1"/>
      <c r="D2800"/>
      <c r="E2800" s="1"/>
      <c r="F2800" s="1"/>
      <c r="G2800"/>
      <c r="H2800"/>
      <c r="I2800" s="1"/>
      <c r="J2800"/>
      <c r="K2800"/>
      <c r="L2800"/>
      <c r="M2800" s="2"/>
      <c r="N2800" s="3"/>
      <c r="O2800"/>
      <c r="P2800"/>
      <c r="Q2800"/>
      <c r="R2800"/>
      <c r="S2800"/>
      <c r="T2800"/>
      <c r="U2800" s="1"/>
      <c r="V2800"/>
      <c r="W2800" s="1"/>
      <c r="X2800"/>
      <c r="Y2800"/>
      <c r="Z2800" s="1"/>
      <c r="AA2800" s="1"/>
      <c r="AB2800" s="1"/>
      <c r="AC2800" s="1"/>
      <c r="AD2800"/>
    </row>
    <row r="2801" spans="1:30" x14ac:dyDescent="0.25">
      <c r="A2801" s="1"/>
      <c r="B2801" s="1"/>
      <c r="C2801" s="1"/>
      <c r="D2801"/>
      <c r="E2801" s="1"/>
      <c r="F2801" s="1"/>
      <c r="G2801"/>
      <c r="H2801"/>
      <c r="I2801" s="1"/>
      <c r="J2801"/>
      <c r="K2801"/>
      <c r="L2801"/>
      <c r="M2801" s="2"/>
      <c r="N2801" s="3"/>
      <c r="O2801"/>
      <c r="P2801"/>
      <c r="Q2801"/>
      <c r="R2801"/>
      <c r="S2801"/>
      <c r="T2801"/>
      <c r="U2801" s="1"/>
      <c r="V2801"/>
      <c r="W2801" s="1"/>
      <c r="X2801"/>
      <c r="Y2801"/>
      <c r="Z2801" s="1"/>
      <c r="AA2801" s="1"/>
      <c r="AB2801" s="1"/>
      <c r="AC2801" s="1"/>
      <c r="AD2801"/>
    </row>
    <row r="2802" spans="1:30" x14ac:dyDescent="0.25">
      <c r="A2802" s="1"/>
      <c r="B2802" s="1"/>
      <c r="C2802" s="1"/>
      <c r="D2802"/>
      <c r="E2802" s="1"/>
      <c r="F2802" s="1"/>
      <c r="G2802"/>
      <c r="H2802"/>
      <c r="I2802" s="1"/>
      <c r="J2802"/>
      <c r="K2802"/>
      <c r="L2802"/>
      <c r="M2802" s="2"/>
      <c r="N2802" s="3"/>
      <c r="O2802"/>
      <c r="P2802"/>
      <c r="Q2802"/>
      <c r="R2802"/>
      <c r="S2802"/>
      <c r="T2802"/>
      <c r="U2802" s="1"/>
      <c r="V2802"/>
      <c r="W2802" s="1"/>
      <c r="X2802"/>
      <c r="Y2802"/>
      <c r="Z2802" s="1"/>
      <c r="AA2802" s="1"/>
      <c r="AB2802" s="1"/>
      <c r="AC2802" s="1"/>
      <c r="AD2802"/>
    </row>
    <row r="2803" spans="1:30" x14ac:dyDescent="0.25">
      <c r="A2803" s="1"/>
      <c r="B2803" s="1"/>
      <c r="C2803" s="1"/>
      <c r="D2803"/>
      <c r="E2803" s="1"/>
      <c r="F2803" s="1"/>
      <c r="G2803"/>
      <c r="H2803"/>
      <c r="I2803" s="1"/>
      <c r="J2803"/>
      <c r="K2803"/>
      <c r="L2803"/>
      <c r="M2803" s="2"/>
      <c r="N2803" s="3"/>
      <c r="O2803"/>
      <c r="P2803"/>
      <c r="Q2803"/>
      <c r="R2803"/>
      <c r="S2803"/>
      <c r="T2803"/>
      <c r="U2803" s="1"/>
      <c r="V2803"/>
      <c r="W2803" s="1"/>
      <c r="X2803"/>
      <c r="Y2803"/>
      <c r="Z2803" s="1"/>
      <c r="AA2803" s="1"/>
      <c r="AB2803" s="1"/>
      <c r="AC2803" s="1"/>
      <c r="AD2803"/>
    </row>
    <row r="2804" spans="1:30" x14ac:dyDescent="0.25">
      <c r="A2804" s="1"/>
      <c r="B2804" s="1"/>
      <c r="C2804" s="1"/>
      <c r="D2804"/>
      <c r="E2804" s="1"/>
      <c r="F2804" s="1"/>
      <c r="G2804"/>
      <c r="H2804"/>
      <c r="I2804" s="1"/>
      <c r="J2804"/>
      <c r="K2804"/>
      <c r="L2804"/>
      <c r="M2804" s="2"/>
      <c r="N2804" s="3"/>
      <c r="O2804"/>
      <c r="P2804"/>
      <c r="Q2804"/>
      <c r="R2804"/>
      <c r="S2804"/>
      <c r="T2804"/>
      <c r="U2804" s="1"/>
      <c r="V2804"/>
      <c r="W2804" s="1"/>
      <c r="X2804"/>
      <c r="Y2804"/>
      <c r="Z2804" s="1"/>
      <c r="AA2804" s="1"/>
      <c r="AB2804" s="1"/>
      <c r="AC2804" s="1"/>
      <c r="AD2804"/>
    </row>
    <row r="2805" spans="1:30" x14ac:dyDescent="0.25">
      <c r="A2805" s="1"/>
      <c r="B2805" s="1"/>
      <c r="C2805" s="1"/>
      <c r="D2805"/>
      <c r="E2805" s="1"/>
      <c r="F2805" s="1"/>
      <c r="G2805"/>
      <c r="H2805"/>
      <c r="I2805" s="1"/>
      <c r="J2805"/>
      <c r="K2805"/>
      <c r="L2805"/>
      <c r="M2805" s="2"/>
      <c r="N2805" s="3"/>
      <c r="O2805"/>
      <c r="P2805"/>
      <c r="Q2805"/>
      <c r="R2805"/>
      <c r="S2805"/>
      <c r="T2805"/>
      <c r="U2805" s="1"/>
      <c r="V2805"/>
      <c r="W2805" s="1"/>
      <c r="X2805"/>
      <c r="Y2805"/>
      <c r="Z2805" s="1"/>
      <c r="AA2805" s="1"/>
      <c r="AB2805" s="1"/>
      <c r="AC2805" s="1"/>
      <c r="AD2805"/>
    </row>
    <row r="2806" spans="1:30" x14ac:dyDescent="0.25">
      <c r="A2806" s="1"/>
      <c r="B2806" s="1"/>
      <c r="C2806" s="1"/>
      <c r="D2806"/>
      <c r="E2806" s="1"/>
      <c r="F2806" s="1"/>
      <c r="G2806"/>
      <c r="H2806"/>
      <c r="I2806" s="1"/>
      <c r="J2806"/>
      <c r="K2806"/>
      <c r="L2806"/>
      <c r="M2806" s="2"/>
      <c r="N2806" s="3"/>
      <c r="O2806"/>
      <c r="P2806"/>
      <c r="Q2806"/>
      <c r="R2806"/>
      <c r="S2806"/>
      <c r="T2806"/>
      <c r="U2806" s="1"/>
      <c r="V2806"/>
      <c r="W2806" s="1"/>
      <c r="X2806"/>
      <c r="Y2806"/>
      <c r="Z2806" s="1"/>
      <c r="AA2806" s="1"/>
      <c r="AB2806" s="1"/>
      <c r="AC2806" s="1"/>
      <c r="AD2806"/>
    </row>
    <row r="2807" spans="1:30" x14ac:dyDescent="0.25">
      <c r="A2807" s="1"/>
      <c r="B2807" s="1"/>
      <c r="C2807" s="1"/>
      <c r="D2807"/>
      <c r="E2807" s="1"/>
      <c r="F2807" s="1"/>
      <c r="G2807"/>
      <c r="H2807"/>
      <c r="I2807" s="1"/>
      <c r="J2807"/>
      <c r="K2807"/>
      <c r="L2807"/>
      <c r="M2807" s="2"/>
      <c r="N2807" s="3"/>
      <c r="O2807"/>
      <c r="P2807"/>
      <c r="Q2807"/>
      <c r="R2807"/>
      <c r="S2807"/>
      <c r="T2807"/>
      <c r="U2807" s="1"/>
      <c r="V2807"/>
      <c r="W2807" s="1"/>
      <c r="X2807"/>
      <c r="Y2807"/>
      <c r="Z2807" s="1"/>
      <c r="AA2807" s="1"/>
      <c r="AB2807" s="1"/>
      <c r="AC2807" s="1"/>
      <c r="AD2807"/>
    </row>
    <row r="2808" spans="1:30" x14ac:dyDescent="0.25">
      <c r="A2808" s="1"/>
      <c r="B2808" s="1"/>
      <c r="C2808" s="1"/>
      <c r="D2808"/>
      <c r="E2808" s="1"/>
      <c r="F2808" s="1"/>
      <c r="G2808"/>
      <c r="H2808"/>
      <c r="I2808" s="1"/>
      <c r="J2808"/>
      <c r="K2808"/>
      <c r="L2808"/>
      <c r="M2808" s="2"/>
      <c r="N2808" s="3"/>
      <c r="O2808"/>
      <c r="P2808"/>
      <c r="Q2808"/>
      <c r="R2808"/>
      <c r="S2808"/>
      <c r="T2808"/>
      <c r="U2808" s="1"/>
      <c r="V2808"/>
      <c r="W2808" s="1"/>
      <c r="X2808"/>
      <c r="Y2808"/>
      <c r="Z2808" s="1"/>
      <c r="AA2808" s="1"/>
      <c r="AB2808" s="1"/>
      <c r="AC2808" s="1"/>
      <c r="AD2808"/>
    </row>
    <row r="2809" spans="1:30" x14ac:dyDescent="0.25">
      <c r="A2809" s="1"/>
      <c r="B2809" s="1"/>
      <c r="C2809" s="1"/>
      <c r="D2809"/>
      <c r="E2809" s="1"/>
      <c r="F2809" s="1"/>
      <c r="G2809"/>
      <c r="H2809"/>
      <c r="I2809" s="1"/>
      <c r="J2809"/>
      <c r="K2809"/>
      <c r="L2809"/>
      <c r="M2809" s="2"/>
      <c r="N2809" s="3"/>
      <c r="O2809"/>
      <c r="P2809"/>
      <c r="Q2809"/>
      <c r="R2809"/>
      <c r="S2809"/>
      <c r="T2809"/>
      <c r="U2809" s="1"/>
      <c r="V2809"/>
      <c r="W2809" s="1"/>
      <c r="X2809"/>
      <c r="Y2809"/>
      <c r="Z2809" s="1"/>
      <c r="AA2809" s="1"/>
      <c r="AB2809" s="1"/>
      <c r="AC2809" s="1"/>
      <c r="AD2809"/>
    </row>
    <row r="2810" spans="1:30" x14ac:dyDescent="0.25">
      <c r="A2810" s="1"/>
      <c r="B2810" s="1"/>
      <c r="C2810" s="1"/>
      <c r="D2810"/>
      <c r="E2810" s="1"/>
      <c r="F2810" s="1"/>
      <c r="G2810"/>
      <c r="H2810"/>
      <c r="I2810" s="1"/>
      <c r="J2810"/>
      <c r="K2810"/>
      <c r="L2810"/>
      <c r="M2810" s="2"/>
      <c r="N2810" s="3"/>
      <c r="O2810"/>
      <c r="P2810"/>
      <c r="Q2810"/>
      <c r="R2810"/>
      <c r="S2810"/>
      <c r="T2810"/>
      <c r="U2810" s="1"/>
      <c r="V2810"/>
      <c r="W2810" s="1"/>
      <c r="X2810"/>
      <c r="Y2810"/>
      <c r="Z2810" s="1"/>
      <c r="AA2810" s="1"/>
      <c r="AB2810" s="1"/>
      <c r="AC2810" s="1"/>
      <c r="AD2810"/>
    </row>
    <row r="2811" spans="1:30" x14ac:dyDescent="0.25">
      <c r="A2811" s="1"/>
      <c r="B2811" s="1"/>
      <c r="C2811" s="1"/>
      <c r="D2811"/>
      <c r="E2811" s="1"/>
      <c r="F2811" s="1"/>
      <c r="G2811"/>
      <c r="H2811"/>
      <c r="I2811" s="1"/>
      <c r="J2811"/>
      <c r="K2811"/>
      <c r="L2811"/>
      <c r="M2811" s="2"/>
      <c r="N2811" s="3"/>
      <c r="O2811"/>
      <c r="P2811"/>
      <c r="Q2811"/>
      <c r="R2811"/>
      <c r="S2811"/>
      <c r="T2811"/>
      <c r="U2811" s="1"/>
      <c r="V2811"/>
      <c r="W2811" s="1"/>
      <c r="X2811"/>
      <c r="Y2811"/>
      <c r="Z2811" s="1"/>
      <c r="AA2811" s="1"/>
      <c r="AB2811" s="1"/>
      <c r="AC2811" s="1"/>
      <c r="AD2811"/>
    </row>
    <row r="2812" spans="1:30" x14ac:dyDescent="0.25">
      <c r="A2812" s="1"/>
      <c r="B2812" s="1"/>
      <c r="C2812" s="1"/>
      <c r="D2812"/>
      <c r="E2812" s="1"/>
      <c r="F2812" s="1"/>
      <c r="G2812"/>
      <c r="H2812"/>
      <c r="I2812" s="1"/>
      <c r="J2812"/>
      <c r="K2812"/>
      <c r="L2812"/>
      <c r="M2812" s="2"/>
      <c r="N2812" s="3"/>
      <c r="O2812"/>
      <c r="P2812"/>
      <c r="Q2812"/>
      <c r="R2812"/>
      <c r="S2812"/>
      <c r="T2812"/>
      <c r="U2812" s="1"/>
      <c r="V2812"/>
      <c r="W2812" s="1"/>
      <c r="X2812"/>
      <c r="Y2812"/>
      <c r="Z2812" s="1"/>
      <c r="AA2812" s="1"/>
      <c r="AB2812" s="1"/>
      <c r="AC2812" s="1"/>
      <c r="AD2812"/>
    </row>
    <row r="2813" spans="1:30" x14ac:dyDescent="0.25">
      <c r="A2813" s="1"/>
      <c r="B2813" s="1"/>
      <c r="C2813" s="1"/>
      <c r="D2813"/>
      <c r="E2813" s="1"/>
      <c r="F2813" s="1"/>
      <c r="G2813"/>
      <c r="H2813"/>
      <c r="I2813" s="1"/>
      <c r="J2813"/>
      <c r="K2813"/>
      <c r="L2813"/>
      <c r="M2813" s="2"/>
      <c r="N2813" s="3"/>
      <c r="O2813"/>
      <c r="P2813"/>
      <c r="Q2813"/>
      <c r="R2813"/>
      <c r="S2813"/>
      <c r="T2813"/>
      <c r="U2813" s="1"/>
      <c r="V2813"/>
      <c r="W2813" s="1"/>
      <c r="X2813"/>
      <c r="Y2813"/>
      <c r="Z2813" s="1"/>
      <c r="AA2813" s="1"/>
      <c r="AB2813" s="1"/>
      <c r="AC2813" s="1"/>
      <c r="AD2813"/>
    </row>
    <row r="2814" spans="1:30" x14ac:dyDescent="0.25">
      <c r="A2814" s="1"/>
      <c r="B2814" s="1"/>
      <c r="C2814" s="1"/>
      <c r="D2814"/>
      <c r="E2814" s="1"/>
      <c r="F2814" s="1"/>
      <c r="G2814"/>
      <c r="H2814"/>
      <c r="I2814" s="1"/>
      <c r="J2814"/>
      <c r="K2814"/>
      <c r="L2814"/>
      <c r="M2814" s="2"/>
      <c r="N2814" s="3"/>
      <c r="O2814"/>
      <c r="P2814"/>
      <c r="Q2814"/>
      <c r="R2814"/>
      <c r="S2814"/>
      <c r="T2814"/>
      <c r="U2814" s="1"/>
      <c r="V2814"/>
      <c r="W2814" s="1"/>
      <c r="X2814"/>
      <c r="Y2814"/>
      <c r="Z2814" s="1"/>
      <c r="AA2814" s="1"/>
      <c r="AB2814" s="1"/>
      <c r="AC2814" s="1"/>
      <c r="AD2814"/>
    </row>
    <row r="2815" spans="1:30" x14ac:dyDescent="0.25">
      <c r="A2815" s="1"/>
      <c r="B2815" s="1"/>
      <c r="C2815" s="1"/>
      <c r="D2815"/>
      <c r="E2815" s="1"/>
      <c r="F2815" s="1"/>
      <c r="G2815"/>
      <c r="H2815"/>
      <c r="I2815" s="1"/>
      <c r="J2815"/>
      <c r="K2815"/>
      <c r="L2815"/>
      <c r="M2815" s="2"/>
      <c r="N2815" s="3"/>
      <c r="O2815"/>
      <c r="P2815"/>
      <c r="Q2815"/>
      <c r="R2815"/>
      <c r="S2815"/>
      <c r="T2815"/>
      <c r="U2815" s="1"/>
      <c r="V2815"/>
      <c r="W2815" s="1"/>
      <c r="X2815"/>
      <c r="Y2815"/>
      <c r="Z2815" s="1"/>
      <c r="AA2815" s="1"/>
      <c r="AB2815" s="1"/>
      <c r="AC2815" s="1"/>
      <c r="AD2815"/>
    </row>
    <row r="2816" spans="1:30" x14ac:dyDescent="0.25">
      <c r="A2816" s="1"/>
      <c r="B2816" s="1"/>
      <c r="C2816" s="1"/>
      <c r="D2816"/>
      <c r="E2816" s="1"/>
      <c r="F2816" s="1"/>
      <c r="G2816"/>
      <c r="H2816"/>
      <c r="I2816" s="1"/>
      <c r="J2816"/>
      <c r="K2816"/>
      <c r="L2816"/>
      <c r="M2816" s="2"/>
      <c r="N2816" s="3"/>
      <c r="O2816"/>
      <c r="P2816"/>
      <c r="Q2816"/>
      <c r="R2816"/>
      <c r="S2816"/>
      <c r="T2816"/>
      <c r="U2816" s="1"/>
      <c r="V2816"/>
      <c r="W2816" s="1"/>
      <c r="X2816"/>
      <c r="Y2816"/>
      <c r="Z2816" s="1"/>
      <c r="AA2816" s="1"/>
      <c r="AB2816" s="1"/>
      <c r="AC2816" s="1"/>
      <c r="AD2816"/>
    </row>
    <row r="2817" spans="1:30" x14ac:dyDescent="0.25">
      <c r="A2817" s="1"/>
      <c r="B2817" s="1"/>
      <c r="C2817" s="1"/>
      <c r="D2817"/>
      <c r="E2817" s="1"/>
      <c r="F2817" s="1"/>
      <c r="G2817"/>
      <c r="H2817"/>
      <c r="I2817" s="1"/>
      <c r="J2817"/>
      <c r="K2817"/>
      <c r="L2817"/>
      <c r="M2817" s="2"/>
      <c r="N2817" s="3"/>
      <c r="O2817"/>
      <c r="P2817"/>
      <c r="Q2817"/>
      <c r="R2817"/>
      <c r="S2817"/>
      <c r="T2817"/>
      <c r="U2817" s="1"/>
      <c r="V2817"/>
      <c r="W2817" s="1"/>
      <c r="X2817"/>
      <c r="Y2817"/>
      <c r="Z2817" s="1"/>
      <c r="AA2817" s="1"/>
      <c r="AB2817" s="1"/>
      <c r="AC2817" s="1"/>
      <c r="AD2817"/>
    </row>
    <row r="2818" spans="1:30" x14ac:dyDescent="0.25">
      <c r="A2818" s="1"/>
      <c r="B2818" s="1"/>
      <c r="C2818" s="1"/>
      <c r="D2818"/>
      <c r="E2818" s="1"/>
      <c r="F2818" s="1"/>
      <c r="G2818"/>
      <c r="H2818"/>
      <c r="I2818" s="1"/>
      <c r="J2818"/>
      <c r="K2818"/>
      <c r="L2818"/>
      <c r="M2818" s="2"/>
      <c r="N2818" s="3"/>
      <c r="O2818"/>
      <c r="P2818"/>
      <c r="Q2818"/>
      <c r="R2818"/>
      <c r="S2818"/>
      <c r="T2818"/>
      <c r="U2818" s="1"/>
      <c r="V2818"/>
      <c r="W2818" s="1"/>
      <c r="X2818"/>
      <c r="Y2818"/>
      <c r="Z2818" s="1"/>
      <c r="AA2818" s="1"/>
      <c r="AB2818" s="1"/>
      <c r="AC2818" s="1"/>
      <c r="AD2818"/>
    </row>
    <row r="2819" spans="1:30" x14ac:dyDescent="0.25">
      <c r="A2819" s="1"/>
      <c r="B2819" s="1"/>
      <c r="C2819" s="1"/>
      <c r="D2819"/>
      <c r="E2819" s="1"/>
      <c r="F2819" s="1"/>
      <c r="G2819"/>
      <c r="H2819"/>
      <c r="I2819" s="1"/>
      <c r="J2819"/>
      <c r="K2819"/>
      <c r="L2819"/>
      <c r="M2819" s="2"/>
      <c r="N2819" s="3"/>
      <c r="O2819"/>
      <c r="P2819"/>
      <c r="Q2819"/>
      <c r="R2819"/>
      <c r="S2819"/>
      <c r="T2819"/>
      <c r="U2819" s="1"/>
      <c r="V2819"/>
      <c r="W2819" s="1"/>
      <c r="X2819"/>
      <c r="Y2819"/>
      <c r="Z2819" s="1"/>
      <c r="AA2819" s="1"/>
      <c r="AB2819" s="1"/>
      <c r="AC2819" s="1"/>
      <c r="AD2819"/>
    </row>
    <row r="2820" spans="1:30" x14ac:dyDescent="0.25">
      <c r="A2820" s="1"/>
      <c r="B2820" s="1"/>
      <c r="C2820" s="1"/>
      <c r="D2820"/>
      <c r="E2820" s="1"/>
      <c r="F2820" s="1"/>
      <c r="G2820"/>
      <c r="H2820"/>
      <c r="I2820" s="1"/>
      <c r="J2820"/>
      <c r="K2820"/>
      <c r="L2820"/>
      <c r="M2820" s="2"/>
      <c r="N2820" s="3"/>
      <c r="O2820"/>
      <c r="P2820"/>
      <c r="Q2820"/>
      <c r="R2820"/>
      <c r="S2820"/>
      <c r="T2820"/>
      <c r="U2820" s="1"/>
      <c r="V2820"/>
      <c r="W2820" s="1"/>
      <c r="X2820"/>
      <c r="Y2820"/>
      <c r="Z2820" s="1"/>
      <c r="AA2820" s="1"/>
      <c r="AB2820" s="1"/>
      <c r="AC2820" s="1"/>
      <c r="AD2820"/>
    </row>
    <row r="2821" spans="1:30" x14ac:dyDescent="0.25">
      <c r="A2821" s="1"/>
      <c r="B2821" s="1"/>
      <c r="C2821" s="1"/>
      <c r="D2821"/>
      <c r="E2821" s="1"/>
      <c r="F2821" s="1"/>
      <c r="G2821"/>
      <c r="H2821"/>
      <c r="I2821" s="1"/>
      <c r="J2821"/>
      <c r="K2821"/>
      <c r="L2821"/>
      <c r="M2821" s="2"/>
      <c r="N2821" s="3"/>
      <c r="O2821"/>
      <c r="P2821"/>
      <c r="Q2821"/>
      <c r="R2821"/>
      <c r="S2821"/>
      <c r="T2821"/>
      <c r="U2821" s="1"/>
      <c r="V2821"/>
      <c r="W2821" s="1"/>
      <c r="X2821"/>
      <c r="Y2821"/>
      <c r="Z2821" s="1"/>
      <c r="AA2821" s="1"/>
      <c r="AB2821" s="1"/>
      <c r="AC2821" s="1"/>
      <c r="AD2821"/>
    </row>
    <row r="2822" spans="1:30" x14ac:dyDescent="0.25">
      <c r="A2822" s="1"/>
      <c r="B2822" s="1"/>
      <c r="C2822" s="1"/>
      <c r="D2822"/>
      <c r="E2822" s="1"/>
      <c r="F2822" s="1"/>
      <c r="G2822"/>
      <c r="H2822"/>
      <c r="I2822" s="1"/>
      <c r="J2822"/>
      <c r="K2822"/>
      <c r="L2822"/>
      <c r="M2822" s="2"/>
      <c r="N2822" s="3"/>
      <c r="O2822"/>
      <c r="P2822"/>
      <c r="Q2822"/>
      <c r="R2822"/>
      <c r="S2822"/>
      <c r="T2822"/>
      <c r="U2822" s="1"/>
      <c r="V2822"/>
      <c r="W2822" s="1"/>
      <c r="X2822"/>
      <c r="Y2822"/>
      <c r="Z2822" s="1"/>
      <c r="AA2822" s="1"/>
      <c r="AB2822" s="1"/>
      <c r="AC2822" s="1"/>
      <c r="AD2822"/>
    </row>
    <row r="2823" spans="1:30" x14ac:dyDescent="0.25">
      <c r="A2823" s="1"/>
      <c r="B2823" s="1"/>
      <c r="C2823" s="1"/>
      <c r="D2823"/>
      <c r="E2823" s="1"/>
      <c r="F2823" s="1"/>
      <c r="G2823"/>
      <c r="H2823"/>
      <c r="I2823" s="1"/>
      <c r="J2823"/>
      <c r="K2823"/>
      <c r="L2823"/>
      <c r="M2823" s="2"/>
      <c r="N2823" s="3"/>
      <c r="O2823"/>
      <c r="P2823"/>
      <c r="Q2823"/>
      <c r="R2823"/>
      <c r="S2823"/>
      <c r="T2823"/>
      <c r="U2823" s="1"/>
      <c r="V2823"/>
      <c r="W2823" s="1"/>
      <c r="X2823"/>
      <c r="Y2823"/>
      <c r="Z2823" s="1"/>
      <c r="AA2823" s="1"/>
      <c r="AB2823" s="1"/>
      <c r="AC2823" s="1"/>
      <c r="AD2823"/>
    </row>
    <row r="2824" spans="1:30" x14ac:dyDescent="0.25">
      <c r="A2824" s="1"/>
      <c r="B2824" s="1"/>
      <c r="C2824" s="1"/>
      <c r="D2824"/>
      <c r="E2824" s="1"/>
      <c r="F2824" s="1"/>
      <c r="G2824"/>
      <c r="H2824"/>
      <c r="I2824" s="1"/>
      <c r="J2824"/>
      <c r="K2824"/>
      <c r="L2824"/>
      <c r="M2824" s="2"/>
      <c r="N2824" s="3"/>
      <c r="O2824"/>
      <c r="P2824"/>
      <c r="Q2824"/>
      <c r="R2824"/>
      <c r="S2824"/>
      <c r="T2824"/>
      <c r="U2824" s="1"/>
      <c r="V2824"/>
      <c r="W2824" s="1"/>
      <c r="X2824"/>
      <c r="Y2824"/>
      <c r="Z2824" s="1"/>
      <c r="AA2824" s="1"/>
      <c r="AB2824" s="1"/>
      <c r="AC2824" s="1"/>
      <c r="AD2824"/>
    </row>
    <row r="2825" spans="1:30" x14ac:dyDescent="0.25">
      <c r="A2825" s="1"/>
      <c r="B2825" s="1"/>
      <c r="C2825" s="1"/>
      <c r="D2825"/>
      <c r="E2825" s="1"/>
      <c r="F2825" s="1"/>
      <c r="G2825"/>
      <c r="H2825"/>
      <c r="I2825" s="1"/>
      <c r="J2825"/>
      <c r="K2825"/>
      <c r="L2825"/>
      <c r="M2825" s="2"/>
      <c r="N2825" s="3"/>
      <c r="O2825"/>
      <c r="P2825"/>
      <c r="Q2825"/>
      <c r="R2825"/>
      <c r="S2825"/>
      <c r="T2825"/>
      <c r="U2825" s="1"/>
      <c r="V2825"/>
      <c r="W2825" s="1"/>
      <c r="X2825"/>
      <c r="Y2825"/>
      <c r="Z2825" s="1"/>
      <c r="AA2825" s="1"/>
      <c r="AB2825" s="1"/>
      <c r="AC2825" s="1"/>
      <c r="AD2825"/>
    </row>
    <row r="2826" spans="1:30" x14ac:dyDescent="0.25">
      <c r="A2826" s="1"/>
      <c r="B2826" s="1"/>
      <c r="C2826" s="1"/>
      <c r="D2826"/>
      <c r="E2826" s="1"/>
      <c r="F2826" s="1"/>
      <c r="G2826"/>
      <c r="H2826"/>
      <c r="I2826" s="1"/>
      <c r="J2826"/>
      <c r="K2826"/>
      <c r="L2826"/>
      <c r="M2826" s="2"/>
      <c r="N2826" s="3"/>
      <c r="O2826"/>
      <c r="P2826"/>
      <c r="Q2826"/>
      <c r="R2826"/>
      <c r="S2826"/>
      <c r="T2826"/>
      <c r="U2826" s="1"/>
      <c r="V2826"/>
      <c r="W2826" s="1"/>
      <c r="X2826"/>
      <c r="Y2826"/>
      <c r="Z2826" s="1"/>
      <c r="AA2826" s="1"/>
      <c r="AB2826" s="1"/>
      <c r="AC2826" s="1"/>
      <c r="AD2826"/>
    </row>
    <row r="2827" spans="1:30" x14ac:dyDescent="0.25">
      <c r="A2827" s="1"/>
      <c r="B2827" s="1"/>
      <c r="C2827" s="1"/>
      <c r="D2827"/>
      <c r="E2827" s="1"/>
      <c r="F2827" s="1"/>
      <c r="G2827"/>
      <c r="H2827"/>
      <c r="I2827" s="1"/>
      <c r="J2827"/>
      <c r="K2827"/>
      <c r="L2827"/>
      <c r="M2827" s="2"/>
      <c r="N2827" s="3"/>
      <c r="O2827"/>
      <c r="P2827"/>
      <c r="Q2827"/>
      <c r="R2827"/>
      <c r="S2827"/>
      <c r="T2827"/>
      <c r="U2827" s="1"/>
      <c r="V2827"/>
      <c r="W2827" s="1"/>
      <c r="X2827"/>
      <c r="Y2827"/>
      <c r="Z2827" s="1"/>
      <c r="AA2827" s="1"/>
      <c r="AB2827" s="1"/>
      <c r="AC2827" s="1"/>
      <c r="AD2827"/>
    </row>
    <row r="2828" spans="1:30" x14ac:dyDescent="0.25">
      <c r="A2828" s="1"/>
      <c r="B2828" s="1"/>
      <c r="C2828" s="1"/>
      <c r="D2828"/>
      <c r="E2828" s="1"/>
      <c r="F2828" s="1"/>
      <c r="G2828"/>
      <c r="H2828"/>
      <c r="I2828" s="1"/>
      <c r="J2828"/>
      <c r="K2828"/>
      <c r="L2828"/>
      <c r="M2828" s="2"/>
      <c r="N2828" s="3"/>
      <c r="O2828"/>
      <c r="P2828"/>
      <c r="Q2828"/>
      <c r="R2828"/>
      <c r="S2828"/>
      <c r="T2828"/>
      <c r="U2828" s="1"/>
      <c r="V2828"/>
      <c r="W2828" s="1"/>
      <c r="X2828"/>
      <c r="Y2828"/>
      <c r="Z2828" s="1"/>
      <c r="AA2828" s="1"/>
      <c r="AB2828" s="1"/>
      <c r="AC2828" s="1"/>
      <c r="AD2828"/>
    </row>
    <row r="2829" spans="1:30" x14ac:dyDescent="0.25">
      <c r="A2829" s="1"/>
      <c r="B2829" s="1"/>
      <c r="C2829" s="1"/>
      <c r="D2829"/>
      <c r="E2829" s="1"/>
      <c r="F2829" s="1"/>
      <c r="G2829"/>
      <c r="H2829"/>
      <c r="I2829" s="1"/>
      <c r="J2829"/>
      <c r="K2829"/>
      <c r="L2829"/>
      <c r="M2829" s="2"/>
      <c r="N2829" s="3"/>
      <c r="O2829"/>
      <c r="P2829"/>
      <c r="Q2829"/>
      <c r="R2829"/>
      <c r="S2829"/>
      <c r="T2829"/>
      <c r="U2829" s="1"/>
      <c r="V2829"/>
      <c r="W2829" s="1"/>
      <c r="X2829"/>
      <c r="Y2829"/>
      <c r="Z2829" s="1"/>
      <c r="AA2829" s="1"/>
      <c r="AB2829" s="1"/>
      <c r="AC2829" s="1"/>
      <c r="AD2829"/>
    </row>
    <row r="2830" spans="1:30" x14ac:dyDescent="0.25">
      <c r="A2830" s="1"/>
      <c r="B2830" s="1"/>
      <c r="C2830" s="1"/>
      <c r="D2830"/>
      <c r="E2830" s="1"/>
      <c r="F2830" s="1"/>
      <c r="G2830"/>
      <c r="H2830"/>
      <c r="I2830" s="1"/>
      <c r="J2830"/>
      <c r="K2830"/>
      <c r="L2830"/>
      <c r="M2830" s="2"/>
      <c r="N2830" s="3"/>
      <c r="O2830"/>
      <c r="P2830"/>
      <c r="Q2830"/>
      <c r="R2830"/>
      <c r="S2830"/>
      <c r="T2830"/>
      <c r="U2830" s="1"/>
      <c r="V2830"/>
      <c r="W2830" s="1"/>
      <c r="X2830"/>
      <c r="Y2830"/>
      <c r="Z2830" s="1"/>
      <c r="AA2830" s="1"/>
      <c r="AB2830" s="1"/>
      <c r="AC2830" s="1"/>
      <c r="AD2830"/>
    </row>
    <row r="2831" spans="1:30" x14ac:dyDescent="0.25">
      <c r="A2831" s="1"/>
      <c r="B2831" s="1"/>
      <c r="C2831" s="1"/>
      <c r="D2831"/>
      <c r="E2831" s="1"/>
      <c r="F2831" s="1"/>
      <c r="G2831"/>
      <c r="H2831"/>
      <c r="I2831" s="1"/>
      <c r="J2831"/>
      <c r="K2831"/>
      <c r="L2831"/>
      <c r="M2831" s="2"/>
      <c r="N2831" s="3"/>
      <c r="O2831"/>
      <c r="P2831"/>
      <c r="Q2831"/>
      <c r="R2831"/>
      <c r="S2831"/>
      <c r="T2831"/>
      <c r="U2831" s="1"/>
      <c r="V2831"/>
      <c r="W2831" s="1"/>
      <c r="X2831"/>
      <c r="Y2831"/>
      <c r="Z2831" s="1"/>
      <c r="AA2831" s="1"/>
      <c r="AB2831" s="1"/>
      <c r="AC2831" s="1"/>
      <c r="AD2831"/>
    </row>
    <row r="2832" spans="1:30" x14ac:dyDescent="0.25">
      <c r="A2832" s="1"/>
      <c r="B2832" s="1"/>
      <c r="C2832" s="1"/>
      <c r="D2832"/>
      <c r="E2832" s="1"/>
      <c r="F2832" s="1"/>
      <c r="G2832"/>
      <c r="H2832"/>
      <c r="I2832" s="1"/>
      <c r="J2832"/>
      <c r="K2832"/>
      <c r="L2832"/>
      <c r="M2832" s="2"/>
      <c r="N2832" s="3"/>
      <c r="O2832"/>
      <c r="P2832"/>
      <c r="Q2832"/>
      <c r="R2832"/>
      <c r="S2832"/>
      <c r="T2832"/>
      <c r="U2832" s="1"/>
      <c r="V2832"/>
      <c r="W2832" s="1"/>
      <c r="X2832"/>
      <c r="Y2832"/>
      <c r="Z2832" s="1"/>
      <c r="AA2832" s="1"/>
      <c r="AB2832" s="1"/>
      <c r="AC2832" s="1"/>
      <c r="AD2832"/>
    </row>
    <row r="2833" spans="1:30" x14ac:dyDescent="0.25">
      <c r="A2833" s="1"/>
      <c r="B2833" s="1"/>
      <c r="C2833" s="1"/>
      <c r="D2833"/>
      <c r="E2833" s="1"/>
      <c r="F2833" s="1"/>
      <c r="G2833"/>
      <c r="H2833"/>
      <c r="I2833" s="1"/>
      <c r="J2833"/>
      <c r="K2833"/>
      <c r="L2833"/>
      <c r="M2833" s="2"/>
      <c r="N2833" s="3"/>
      <c r="O2833"/>
      <c r="P2833"/>
      <c r="Q2833"/>
      <c r="R2833"/>
      <c r="S2833"/>
      <c r="T2833"/>
      <c r="U2833" s="1"/>
      <c r="V2833"/>
      <c r="W2833" s="1"/>
      <c r="X2833"/>
      <c r="Y2833"/>
      <c r="Z2833" s="1"/>
      <c r="AA2833" s="1"/>
      <c r="AB2833" s="1"/>
      <c r="AC2833" s="1"/>
      <c r="AD2833"/>
    </row>
    <row r="2834" spans="1:30" x14ac:dyDescent="0.25">
      <c r="A2834" s="1"/>
      <c r="B2834" s="1"/>
      <c r="C2834" s="1"/>
      <c r="D2834"/>
      <c r="E2834" s="1"/>
      <c r="F2834" s="1"/>
      <c r="G2834"/>
      <c r="H2834"/>
      <c r="I2834" s="1"/>
      <c r="J2834"/>
      <c r="K2834"/>
      <c r="L2834"/>
      <c r="M2834" s="2"/>
      <c r="N2834" s="3"/>
      <c r="O2834"/>
      <c r="P2834"/>
      <c r="Q2834"/>
      <c r="R2834"/>
      <c r="S2834"/>
      <c r="T2834"/>
      <c r="U2834" s="1"/>
      <c r="V2834"/>
      <c r="W2834" s="1"/>
      <c r="X2834"/>
      <c r="Y2834"/>
      <c r="Z2834" s="1"/>
      <c r="AA2834" s="1"/>
      <c r="AB2834" s="1"/>
      <c r="AC2834" s="1"/>
      <c r="AD2834"/>
    </row>
    <row r="2835" spans="1:30" x14ac:dyDescent="0.25">
      <c r="A2835" s="1"/>
      <c r="B2835" s="1"/>
      <c r="C2835" s="1"/>
      <c r="D2835"/>
      <c r="E2835" s="1"/>
      <c r="F2835" s="1"/>
      <c r="G2835"/>
      <c r="H2835"/>
      <c r="I2835" s="1"/>
      <c r="J2835"/>
      <c r="K2835"/>
      <c r="L2835"/>
      <c r="M2835" s="2"/>
      <c r="N2835" s="3"/>
      <c r="O2835"/>
      <c r="P2835"/>
      <c r="Q2835"/>
      <c r="R2835"/>
      <c r="S2835"/>
      <c r="T2835"/>
      <c r="U2835" s="1"/>
      <c r="V2835"/>
      <c r="W2835" s="1"/>
      <c r="X2835"/>
      <c r="Y2835"/>
      <c r="Z2835" s="1"/>
      <c r="AA2835" s="1"/>
      <c r="AB2835" s="1"/>
      <c r="AC2835" s="1"/>
      <c r="AD2835"/>
    </row>
    <row r="2836" spans="1:30" x14ac:dyDescent="0.25">
      <c r="A2836" s="1"/>
      <c r="B2836" s="1"/>
      <c r="C2836" s="1"/>
      <c r="D2836"/>
      <c r="E2836" s="1"/>
      <c r="F2836" s="1"/>
      <c r="G2836"/>
      <c r="H2836"/>
      <c r="I2836" s="1"/>
      <c r="J2836"/>
      <c r="K2836"/>
      <c r="L2836"/>
      <c r="M2836" s="2"/>
      <c r="N2836" s="3"/>
      <c r="O2836"/>
      <c r="P2836"/>
      <c r="Q2836"/>
      <c r="R2836"/>
      <c r="S2836"/>
      <c r="T2836"/>
      <c r="U2836" s="1"/>
      <c r="V2836"/>
      <c r="W2836" s="1"/>
      <c r="X2836"/>
      <c r="Y2836"/>
      <c r="Z2836" s="1"/>
      <c r="AA2836" s="1"/>
      <c r="AB2836" s="1"/>
      <c r="AC2836" s="1"/>
      <c r="AD2836"/>
    </row>
    <row r="2837" spans="1:30" x14ac:dyDescent="0.25">
      <c r="A2837" s="1"/>
      <c r="B2837" s="1"/>
      <c r="C2837" s="1"/>
      <c r="D2837"/>
      <c r="E2837" s="1"/>
      <c r="F2837" s="1"/>
      <c r="G2837"/>
      <c r="H2837"/>
      <c r="I2837" s="1"/>
      <c r="J2837"/>
      <c r="K2837"/>
      <c r="L2837"/>
      <c r="M2837" s="2"/>
      <c r="N2837" s="3"/>
      <c r="O2837"/>
      <c r="P2837"/>
      <c r="Q2837"/>
      <c r="R2837"/>
      <c r="S2837"/>
      <c r="T2837"/>
      <c r="U2837" s="1"/>
      <c r="V2837"/>
      <c r="W2837" s="1"/>
      <c r="X2837"/>
      <c r="Y2837"/>
      <c r="Z2837" s="1"/>
      <c r="AA2837" s="1"/>
      <c r="AB2837" s="1"/>
      <c r="AC2837" s="1"/>
      <c r="AD2837"/>
    </row>
    <row r="2838" spans="1:30" x14ac:dyDescent="0.25">
      <c r="A2838" s="1"/>
      <c r="B2838" s="1"/>
      <c r="C2838" s="1"/>
      <c r="D2838"/>
      <c r="E2838" s="1"/>
      <c r="F2838" s="1"/>
      <c r="G2838"/>
      <c r="H2838"/>
      <c r="I2838" s="1"/>
      <c r="J2838"/>
      <c r="K2838"/>
      <c r="L2838"/>
      <c r="M2838" s="2"/>
      <c r="N2838" s="3"/>
      <c r="O2838"/>
      <c r="P2838"/>
      <c r="Q2838"/>
      <c r="R2838"/>
      <c r="S2838"/>
      <c r="T2838"/>
      <c r="U2838" s="1"/>
      <c r="V2838"/>
      <c r="W2838" s="1"/>
      <c r="X2838"/>
      <c r="Y2838"/>
      <c r="Z2838" s="1"/>
      <c r="AA2838" s="1"/>
      <c r="AB2838" s="1"/>
      <c r="AC2838" s="1"/>
      <c r="AD2838"/>
    </row>
    <row r="2839" spans="1:30" x14ac:dyDescent="0.25">
      <c r="A2839" s="1"/>
      <c r="B2839" s="1"/>
      <c r="C2839" s="1"/>
      <c r="D2839"/>
      <c r="E2839" s="1"/>
      <c r="F2839" s="1"/>
      <c r="G2839"/>
      <c r="H2839"/>
      <c r="I2839" s="1"/>
      <c r="J2839"/>
      <c r="K2839"/>
      <c r="L2839"/>
      <c r="M2839" s="2"/>
      <c r="N2839" s="3"/>
      <c r="O2839"/>
      <c r="P2839"/>
      <c r="Q2839"/>
      <c r="R2839"/>
      <c r="S2839"/>
      <c r="T2839"/>
      <c r="U2839" s="1"/>
      <c r="V2839"/>
      <c r="W2839" s="1"/>
      <c r="X2839"/>
      <c r="Y2839"/>
      <c r="Z2839" s="1"/>
      <c r="AA2839" s="1"/>
      <c r="AB2839" s="1"/>
      <c r="AC2839" s="1"/>
      <c r="AD2839"/>
    </row>
    <row r="2840" spans="1:30" x14ac:dyDescent="0.25">
      <c r="A2840" s="1"/>
      <c r="B2840" s="1"/>
      <c r="C2840" s="1"/>
      <c r="D2840"/>
      <c r="E2840" s="1"/>
      <c r="F2840" s="1"/>
      <c r="G2840"/>
      <c r="H2840"/>
      <c r="I2840" s="1"/>
      <c r="J2840"/>
      <c r="K2840"/>
      <c r="L2840"/>
      <c r="M2840" s="2"/>
      <c r="N2840" s="3"/>
      <c r="O2840"/>
      <c r="P2840"/>
      <c r="Q2840"/>
      <c r="R2840"/>
      <c r="S2840"/>
      <c r="T2840"/>
      <c r="U2840" s="1"/>
      <c r="V2840"/>
      <c r="W2840" s="1"/>
      <c r="X2840"/>
      <c r="Y2840"/>
      <c r="Z2840" s="1"/>
      <c r="AA2840" s="1"/>
      <c r="AB2840" s="1"/>
      <c r="AC2840" s="1"/>
      <c r="AD2840"/>
    </row>
    <row r="2841" spans="1:30" x14ac:dyDescent="0.25">
      <c r="A2841" s="1"/>
      <c r="B2841" s="1"/>
      <c r="C2841" s="1"/>
      <c r="D2841"/>
      <c r="E2841" s="1"/>
      <c r="F2841" s="1"/>
      <c r="G2841"/>
      <c r="H2841"/>
      <c r="I2841" s="1"/>
      <c r="J2841"/>
      <c r="K2841"/>
      <c r="L2841"/>
      <c r="M2841" s="2"/>
      <c r="N2841" s="3"/>
      <c r="O2841"/>
      <c r="P2841"/>
      <c r="Q2841"/>
      <c r="R2841"/>
      <c r="S2841"/>
      <c r="T2841"/>
      <c r="U2841" s="1"/>
      <c r="V2841"/>
      <c r="W2841" s="1"/>
      <c r="X2841"/>
      <c r="Y2841"/>
      <c r="Z2841" s="1"/>
      <c r="AA2841" s="1"/>
      <c r="AB2841" s="1"/>
      <c r="AC2841" s="1"/>
      <c r="AD2841"/>
    </row>
    <row r="2842" spans="1:30" x14ac:dyDescent="0.25">
      <c r="A2842" s="1"/>
      <c r="B2842" s="1"/>
      <c r="C2842" s="1"/>
      <c r="D2842"/>
      <c r="E2842" s="1"/>
      <c r="F2842" s="1"/>
      <c r="G2842"/>
      <c r="H2842"/>
      <c r="I2842" s="1"/>
      <c r="J2842"/>
      <c r="K2842"/>
      <c r="L2842"/>
      <c r="M2842" s="2"/>
      <c r="N2842" s="3"/>
      <c r="O2842"/>
      <c r="P2842"/>
      <c r="Q2842"/>
      <c r="R2842"/>
      <c r="S2842"/>
      <c r="T2842"/>
      <c r="U2842" s="1"/>
      <c r="V2842"/>
      <c r="W2842" s="1"/>
      <c r="X2842"/>
      <c r="Y2842"/>
      <c r="Z2842" s="1"/>
      <c r="AA2842" s="1"/>
      <c r="AB2842" s="1"/>
      <c r="AC2842" s="1"/>
      <c r="AD2842"/>
    </row>
    <row r="2843" spans="1:30" x14ac:dyDescent="0.25">
      <c r="A2843" s="1"/>
      <c r="B2843" s="1"/>
      <c r="C2843" s="1"/>
      <c r="D2843"/>
      <c r="E2843" s="1"/>
      <c r="F2843" s="1"/>
      <c r="G2843"/>
      <c r="H2843"/>
      <c r="I2843" s="1"/>
      <c r="J2843"/>
      <c r="K2843"/>
      <c r="L2843"/>
      <c r="M2843" s="2"/>
      <c r="N2843" s="3"/>
      <c r="O2843"/>
      <c r="P2843"/>
      <c r="Q2843"/>
      <c r="R2843"/>
      <c r="S2843"/>
      <c r="T2843"/>
      <c r="U2843" s="1"/>
      <c r="V2843"/>
      <c r="W2843" s="1"/>
      <c r="X2843"/>
      <c r="Y2843"/>
      <c r="Z2843" s="1"/>
      <c r="AA2843" s="1"/>
      <c r="AB2843" s="1"/>
      <c r="AC2843" s="1"/>
      <c r="AD2843"/>
    </row>
    <row r="2844" spans="1:30" x14ac:dyDescent="0.25">
      <c r="A2844" s="1"/>
      <c r="B2844" s="1"/>
      <c r="C2844" s="1"/>
      <c r="D2844"/>
      <c r="E2844" s="1"/>
      <c r="F2844" s="1"/>
      <c r="G2844"/>
      <c r="H2844"/>
      <c r="I2844" s="1"/>
      <c r="J2844"/>
      <c r="K2844"/>
      <c r="L2844"/>
      <c r="M2844" s="2"/>
      <c r="N2844" s="3"/>
      <c r="O2844"/>
      <c r="P2844"/>
      <c r="Q2844"/>
      <c r="R2844"/>
      <c r="S2844"/>
      <c r="T2844"/>
      <c r="U2844" s="1"/>
      <c r="V2844"/>
      <c r="W2844" s="1"/>
      <c r="X2844"/>
      <c r="Y2844"/>
      <c r="Z2844" s="1"/>
      <c r="AA2844" s="1"/>
      <c r="AB2844" s="1"/>
      <c r="AC2844" s="1"/>
      <c r="AD2844"/>
    </row>
    <row r="2845" spans="1:30" x14ac:dyDescent="0.25">
      <c r="A2845" s="1"/>
      <c r="B2845" s="1"/>
      <c r="C2845" s="1"/>
      <c r="D2845"/>
      <c r="E2845" s="1"/>
      <c r="F2845" s="1"/>
      <c r="G2845"/>
      <c r="H2845"/>
      <c r="I2845" s="1"/>
      <c r="J2845"/>
      <c r="K2845"/>
      <c r="L2845"/>
      <c r="M2845" s="2"/>
      <c r="N2845" s="3"/>
      <c r="O2845"/>
      <c r="P2845"/>
      <c r="Q2845"/>
      <c r="R2845"/>
      <c r="S2845"/>
      <c r="T2845"/>
      <c r="U2845" s="1"/>
      <c r="V2845"/>
      <c r="W2845" s="1"/>
      <c r="X2845"/>
      <c r="Y2845"/>
      <c r="Z2845" s="1"/>
      <c r="AA2845" s="1"/>
      <c r="AB2845" s="1"/>
      <c r="AC2845" s="1"/>
      <c r="AD2845"/>
    </row>
    <row r="2846" spans="1:30" x14ac:dyDescent="0.25">
      <c r="A2846" s="1"/>
      <c r="B2846" s="1"/>
      <c r="C2846" s="1"/>
      <c r="D2846"/>
      <c r="E2846" s="1"/>
      <c r="F2846" s="1"/>
      <c r="G2846"/>
      <c r="H2846"/>
      <c r="I2846" s="1"/>
      <c r="J2846"/>
      <c r="K2846"/>
      <c r="L2846"/>
      <c r="M2846" s="2"/>
      <c r="N2846" s="3"/>
      <c r="O2846"/>
      <c r="P2846"/>
      <c r="Q2846"/>
      <c r="R2846"/>
      <c r="S2846"/>
      <c r="T2846"/>
      <c r="U2846" s="1"/>
      <c r="V2846"/>
      <c r="W2846" s="1"/>
      <c r="X2846"/>
      <c r="Y2846"/>
      <c r="Z2846" s="1"/>
      <c r="AA2846" s="1"/>
      <c r="AB2846" s="1"/>
      <c r="AC2846" s="1"/>
      <c r="AD2846"/>
    </row>
    <row r="2847" spans="1:30" x14ac:dyDescent="0.25">
      <c r="A2847" s="1"/>
      <c r="B2847" s="1"/>
      <c r="C2847" s="1"/>
      <c r="D2847"/>
      <c r="E2847" s="1"/>
      <c r="F2847" s="1"/>
      <c r="G2847"/>
      <c r="H2847"/>
      <c r="I2847" s="1"/>
      <c r="J2847"/>
      <c r="K2847"/>
      <c r="L2847"/>
      <c r="M2847" s="2"/>
      <c r="N2847" s="3"/>
      <c r="O2847"/>
      <c r="P2847"/>
      <c r="Q2847"/>
      <c r="R2847"/>
      <c r="S2847"/>
      <c r="T2847"/>
      <c r="U2847" s="1"/>
      <c r="V2847"/>
      <c r="W2847" s="1"/>
      <c r="X2847"/>
      <c r="Y2847"/>
      <c r="Z2847" s="1"/>
      <c r="AA2847" s="1"/>
      <c r="AB2847" s="1"/>
      <c r="AC2847" s="1"/>
      <c r="AD2847"/>
    </row>
    <row r="2848" spans="1:30" x14ac:dyDescent="0.25">
      <c r="A2848" s="1"/>
      <c r="B2848" s="1"/>
      <c r="C2848" s="1"/>
      <c r="D2848"/>
      <c r="E2848" s="1"/>
      <c r="F2848" s="1"/>
      <c r="G2848"/>
      <c r="H2848"/>
      <c r="I2848" s="1"/>
      <c r="J2848"/>
      <c r="K2848"/>
      <c r="L2848"/>
      <c r="M2848" s="2"/>
      <c r="N2848" s="3"/>
      <c r="O2848"/>
      <c r="P2848"/>
      <c r="Q2848"/>
      <c r="R2848"/>
      <c r="S2848"/>
      <c r="T2848"/>
      <c r="U2848" s="1"/>
      <c r="V2848"/>
      <c r="W2848" s="1"/>
      <c r="X2848"/>
      <c r="Y2848"/>
      <c r="Z2848" s="1"/>
      <c r="AA2848" s="1"/>
      <c r="AB2848" s="1"/>
      <c r="AC2848" s="1"/>
      <c r="AD2848"/>
    </row>
    <row r="2849" spans="1:30" x14ac:dyDescent="0.25">
      <c r="A2849" s="1"/>
      <c r="B2849" s="1"/>
      <c r="C2849" s="1"/>
      <c r="D2849"/>
      <c r="E2849" s="1"/>
      <c r="F2849" s="1"/>
      <c r="G2849"/>
      <c r="H2849"/>
      <c r="I2849" s="1"/>
      <c r="J2849"/>
      <c r="K2849"/>
      <c r="L2849"/>
      <c r="M2849" s="2"/>
      <c r="N2849" s="3"/>
      <c r="O2849"/>
      <c r="P2849"/>
      <c r="Q2849"/>
      <c r="R2849"/>
      <c r="S2849"/>
      <c r="T2849"/>
      <c r="U2849" s="1"/>
      <c r="V2849"/>
      <c r="W2849" s="1"/>
      <c r="X2849"/>
      <c r="Y2849"/>
      <c r="Z2849" s="1"/>
      <c r="AA2849" s="1"/>
      <c r="AB2849" s="1"/>
      <c r="AC2849" s="1"/>
      <c r="AD2849"/>
    </row>
    <row r="2850" spans="1:30" x14ac:dyDescent="0.25">
      <c r="A2850" s="1"/>
      <c r="B2850" s="1"/>
      <c r="C2850" s="1"/>
      <c r="D2850"/>
      <c r="E2850" s="1"/>
      <c r="F2850" s="1"/>
      <c r="G2850"/>
      <c r="H2850"/>
      <c r="I2850" s="1"/>
      <c r="J2850"/>
      <c r="K2850"/>
      <c r="L2850"/>
      <c r="M2850" s="2"/>
      <c r="N2850" s="3"/>
      <c r="O2850"/>
      <c r="P2850"/>
      <c r="Q2850"/>
      <c r="R2850"/>
      <c r="S2850"/>
      <c r="T2850"/>
      <c r="U2850" s="1"/>
      <c r="V2850"/>
      <c r="W2850" s="1"/>
      <c r="X2850"/>
      <c r="Y2850"/>
      <c r="Z2850" s="1"/>
      <c r="AA2850" s="1"/>
      <c r="AB2850" s="1"/>
      <c r="AC2850" s="1"/>
      <c r="AD2850"/>
    </row>
    <row r="2851" spans="1:30" x14ac:dyDescent="0.25">
      <c r="A2851" s="1"/>
      <c r="B2851" s="1"/>
      <c r="C2851" s="1"/>
      <c r="D2851"/>
      <c r="E2851" s="1"/>
      <c r="F2851" s="1"/>
      <c r="G2851"/>
      <c r="H2851"/>
      <c r="I2851" s="1"/>
      <c r="J2851"/>
      <c r="K2851"/>
      <c r="L2851"/>
      <c r="M2851" s="2"/>
      <c r="N2851" s="3"/>
      <c r="O2851"/>
      <c r="P2851"/>
      <c r="Q2851"/>
      <c r="R2851"/>
      <c r="S2851"/>
      <c r="T2851"/>
      <c r="U2851" s="1"/>
      <c r="V2851"/>
      <c r="W2851" s="1"/>
      <c r="X2851"/>
      <c r="Y2851"/>
      <c r="Z2851" s="1"/>
      <c r="AA2851" s="1"/>
      <c r="AB2851" s="1"/>
      <c r="AC2851" s="1"/>
      <c r="AD2851"/>
    </row>
    <row r="2852" spans="1:30" x14ac:dyDescent="0.25">
      <c r="A2852" s="1"/>
      <c r="B2852" s="1"/>
      <c r="C2852" s="1"/>
      <c r="D2852"/>
      <c r="E2852" s="1"/>
      <c r="F2852" s="1"/>
      <c r="G2852"/>
      <c r="H2852"/>
      <c r="I2852" s="1"/>
      <c r="J2852"/>
      <c r="K2852"/>
      <c r="L2852"/>
      <c r="M2852" s="2"/>
      <c r="N2852" s="3"/>
      <c r="O2852"/>
      <c r="P2852"/>
      <c r="Q2852"/>
      <c r="R2852"/>
      <c r="S2852"/>
      <c r="T2852"/>
      <c r="U2852" s="1"/>
      <c r="V2852"/>
      <c r="W2852" s="1"/>
      <c r="X2852"/>
      <c r="Y2852"/>
      <c r="Z2852" s="1"/>
      <c r="AA2852" s="1"/>
      <c r="AB2852" s="1"/>
      <c r="AC2852" s="1"/>
      <c r="AD2852"/>
    </row>
    <row r="2853" spans="1:30" x14ac:dyDescent="0.25">
      <c r="A2853" s="1"/>
      <c r="B2853" s="1"/>
      <c r="C2853" s="1"/>
      <c r="D2853"/>
      <c r="E2853" s="1"/>
      <c r="F2853" s="1"/>
      <c r="G2853"/>
      <c r="H2853"/>
      <c r="I2853" s="1"/>
      <c r="J2853"/>
      <c r="K2853"/>
      <c r="L2853"/>
      <c r="M2853" s="2"/>
      <c r="N2853" s="3"/>
      <c r="O2853"/>
      <c r="P2853"/>
      <c r="Q2853"/>
      <c r="R2853"/>
      <c r="S2853"/>
      <c r="T2853"/>
      <c r="U2853" s="1"/>
      <c r="V2853"/>
      <c r="W2853" s="1"/>
      <c r="X2853"/>
      <c r="Y2853"/>
      <c r="Z2853" s="1"/>
      <c r="AA2853" s="1"/>
      <c r="AB2853" s="1"/>
      <c r="AC2853" s="1"/>
      <c r="AD2853"/>
    </row>
    <row r="2854" spans="1:30" x14ac:dyDescent="0.25">
      <c r="A2854" s="1"/>
      <c r="B2854" s="1"/>
      <c r="C2854" s="1"/>
      <c r="D2854"/>
      <c r="E2854" s="1"/>
      <c r="F2854" s="1"/>
      <c r="G2854"/>
      <c r="H2854"/>
      <c r="I2854" s="1"/>
      <c r="J2854"/>
      <c r="K2854"/>
      <c r="L2854"/>
      <c r="M2854" s="2"/>
      <c r="N2854" s="3"/>
      <c r="O2854"/>
      <c r="P2854"/>
      <c r="Q2854"/>
      <c r="R2854"/>
      <c r="S2854"/>
      <c r="T2854"/>
      <c r="U2854" s="1"/>
      <c r="V2854"/>
      <c r="W2854" s="1"/>
      <c r="X2854"/>
      <c r="Y2854"/>
      <c r="Z2854" s="1"/>
      <c r="AA2854" s="1"/>
      <c r="AB2854" s="1"/>
      <c r="AC2854" s="1"/>
      <c r="AD2854"/>
    </row>
    <row r="2855" spans="1:30" x14ac:dyDescent="0.25">
      <c r="A2855" s="1"/>
      <c r="B2855" s="1"/>
      <c r="C2855" s="1"/>
      <c r="D2855"/>
      <c r="E2855" s="1"/>
      <c r="F2855" s="1"/>
      <c r="G2855"/>
      <c r="H2855"/>
      <c r="I2855" s="1"/>
      <c r="J2855"/>
      <c r="K2855"/>
      <c r="L2855"/>
      <c r="M2855" s="2"/>
      <c r="N2855" s="3"/>
      <c r="O2855"/>
      <c r="P2855"/>
      <c r="Q2855"/>
      <c r="R2855"/>
      <c r="S2855"/>
      <c r="T2855"/>
      <c r="U2855" s="1"/>
      <c r="V2855"/>
      <c r="W2855" s="1"/>
      <c r="X2855"/>
      <c r="Y2855"/>
      <c r="Z2855" s="1"/>
      <c r="AA2855" s="1"/>
      <c r="AB2855" s="1"/>
      <c r="AC2855" s="1"/>
      <c r="AD2855"/>
    </row>
    <row r="2856" spans="1:30" x14ac:dyDescent="0.25">
      <c r="A2856" s="1"/>
      <c r="B2856" s="1"/>
      <c r="C2856" s="1"/>
      <c r="D2856"/>
      <c r="E2856" s="1"/>
      <c r="F2856" s="1"/>
      <c r="G2856"/>
      <c r="H2856"/>
      <c r="I2856" s="1"/>
      <c r="J2856"/>
      <c r="K2856"/>
      <c r="L2856"/>
      <c r="M2856" s="2"/>
      <c r="N2856" s="3"/>
      <c r="O2856"/>
      <c r="P2856"/>
      <c r="Q2856"/>
      <c r="R2856"/>
      <c r="S2856"/>
      <c r="T2856"/>
      <c r="U2856" s="1"/>
      <c r="V2856"/>
      <c r="W2856" s="1"/>
      <c r="X2856"/>
      <c r="Y2856"/>
      <c r="Z2856" s="1"/>
      <c r="AA2856" s="1"/>
      <c r="AB2856" s="1"/>
      <c r="AC2856" s="1"/>
      <c r="AD2856"/>
    </row>
    <row r="2857" spans="1:30" x14ac:dyDescent="0.25">
      <c r="A2857" s="1"/>
      <c r="B2857" s="1"/>
      <c r="C2857" s="1"/>
      <c r="D2857"/>
      <c r="E2857" s="1"/>
      <c r="F2857" s="1"/>
      <c r="G2857"/>
      <c r="H2857"/>
      <c r="I2857" s="1"/>
      <c r="J2857"/>
      <c r="K2857"/>
      <c r="L2857"/>
      <c r="M2857" s="2"/>
      <c r="N2857" s="3"/>
      <c r="O2857"/>
      <c r="P2857"/>
      <c r="Q2857"/>
      <c r="R2857"/>
      <c r="S2857"/>
      <c r="T2857"/>
      <c r="U2857" s="1"/>
      <c r="V2857"/>
      <c r="W2857" s="1"/>
      <c r="X2857"/>
      <c r="Y2857"/>
      <c r="Z2857" s="1"/>
      <c r="AA2857" s="1"/>
      <c r="AB2857" s="1"/>
      <c r="AC2857" s="1"/>
      <c r="AD2857"/>
    </row>
    <row r="2858" spans="1:30" x14ac:dyDescent="0.25">
      <c r="A2858" s="1"/>
      <c r="B2858" s="1"/>
      <c r="C2858" s="1"/>
      <c r="D2858"/>
      <c r="E2858" s="1"/>
      <c r="F2858" s="1"/>
      <c r="G2858"/>
      <c r="H2858"/>
      <c r="I2858" s="1"/>
      <c r="J2858"/>
      <c r="K2858"/>
      <c r="L2858"/>
      <c r="M2858" s="2"/>
      <c r="N2858" s="3"/>
      <c r="O2858"/>
      <c r="P2858"/>
      <c r="Q2858"/>
      <c r="R2858"/>
      <c r="S2858"/>
      <c r="T2858"/>
      <c r="U2858" s="1"/>
      <c r="V2858"/>
      <c r="W2858" s="1"/>
      <c r="X2858"/>
      <c r="Y2858"/>
      <c r="Z2858" s="1"/>
      <c r="AA2858" s="1"/>
      <c r="AB2858" s="1"/>
      <c r="AC2858" s="1"/>
      <c r="AD2858"/>
    </row>
    <row r="2859" spans="1:30" x14ac:dyDescent="0.25">
      <c r="A2859" s="1"/>
      <c r="B2859" s="1"/>
      <c r="C2859" s="1"/>
      <c r="D2859"/>
      <c r="E2859" s="1"/>
      <c r="F2859" s="1"/>
      <c r="G2859"/>
      <c r="H2859"/>
      <c r="I2859" s="1"/>
      <c r="J2859"/>
      <c r="K2859"/>
      <c r="L2859"/>
      <c r="M2859" s="2"/>
      <c r="N2859" s="3"/>
      <c r="O2859"/>
      <c r="P2859"/>
      <c r="Q2859"/>
      <c r="R2859"/>
      <c r="S2859"/>
      <c r="T2859"/>
      <c r="U2859" s="1"/>
      <c r="V2859"/>
      <c r="W2859" s="1"/>
      <c r="X2859"/>
      <c r="Y2859"/>
      <c r="Z2859" s="1"/>
      <c r="AA2859" s="1"/>
      <c r="AB2859" s="1"/>
      <c r="AC2859" s="1"/>
      <c r="AD2859"/>
    </row>
    <row r="2860" spans="1:30" x14ac:dyDescent="0.25">
      <c r="A2860" s="1"/>
      <c r="B2860" s="1"/>
      <c r="C2860" s="1"/>
      <c r="D2860"/>
      <c r="E2860" s="1"/>
      <c r="F2860" s="1"/>
      <c r="G2860"/>
      <c r="H2860"/>
      <c r="I2860" s="1"/>
      <c r="J2860"/>
      <c r="K2860"/>
      <c r="L2860"/>
      <c r="M2860" s="2"/>
      <c r="N2860" s="3"/>
      <c r="O2860"/>
      <c r="P2860"/>
      <c r="Q2860"/>
      <c r="R2860"/>
      <c r="S2860"/>
      <c r="T2860"/>
      <c r="U2860" s="1"/>
      <c r="V2860"/>
      <c r="W2860" s="1"/>
      <c r="X2860"/>
      <c r="Y2860"/>
      <c r="Z2860" s="1"/>
      <c r="AA2860" s="1"/>
      <c r="AB2860" s="1"/>
      <c r="AC2860" s="1"/>
      <c r="AD2860"/>
    </row>
    <row r="2861" spans="1:30" x14ac:dyDescent="0.25">
      <c r="A2861" s="1"/>
      <c r="B2861" s="1"/>
      <c r="C2861" s="1"/>
      <c r="D2861"/>
      <c r="E2861" s="1"/>
      <c r="F2861" s="1"/>
      <c r="G2861"/>
      <c r="H2861"/>
      <c r="I2861" s="1"/>
      <c r="J2861"/>
      <c r="K2861"/>
      <c r="L2861"/>
      <c r="M2861" s="2"/>
      <c r="N2861" s="3"/>
      <c r="O2861"/>
      <c r="P2861"/>
      <c r="Q2861"/>
      <c r="R2861"/>
      <c r="S2861"/>
      <c r="T2861"/>
      <c r="U2861" s="1"/>
      <c r="V2861"/>
      <c r="W2861" s="1"/>
      <c r="X2861"/>
      <c r="Y2861"/>
      <c r="Z2861" s="1"/>
      <c r="AA2861" s="1"/>
      <c r="AB2861" s="1"/>
      <c r="AC2861" s="1"/>
      <c r="AD2861"/>
    </row>
    <row r="2862" spans="1:30" x14ac:dyDescent="0.25">
      <c r="A2862" s="1"/>
      <c r="B2862" s="1"/>
      <c r="C2862" s="1"/>
      <c r="D2862"/>
      <c r="E2862" s="1"/>
      <c r="F2862" s="1"/>
      <c r="G2862"/>
      <c r="H2862"/>
      <c r="I2862" s="1"/>
      <c r="J2862"/>
      <c r="K2862"/>
      <c r="L2862"/>
      <c r="M2862" s="2"/>
      <c r="N2862" s="3"/>
      <c r="O2862"/>
      <c r="P2862"/>
      <c r="Q2862"/>
      <c r="R2862"/>
      <c r="S2862"/>
      <c r="T2862"/>
      <c r="U2862" s="1"/>
      <c r="V2862"/>
      <c r="W2862" s="1"/>
      <c r="X2862"/>
      <c r="Y2862"/>
      <c r="Z2862" s="1"/>
      <c r="AA2862" s="1"/>
      <c r="AB2862" s="1"/>
      <c r="AC2862" s="1"/>
      <c r="AD2862"/>
    </row>
    <row r="2863" spans="1:30" x14ac:dyDescent="0.25">
      <c r="A2863" s="1"/>
      <c r="B2863" s="1"/>
      <c r="C2863" s="1"/>
      <c r="D2863"/>
      <c r="E2863" s="1"/>
      <c r="F2863" s="1"/>
      <c r="G2863"/>
      <c r="H2863"/>
      <c r="I2863" s="1"/>
      <c r="J2863"/>
      <c r="K2863"/>
      <c r="L2863"/>
      <c r="M2863" s="2"/>
      <c r="N2863" s="3"/>
      <c r="O2863"/>
      <c r="P2863"/>
      <c r="Q2863"/>
      <c r="R2863"/>
      <c r="S2863"/>
      <c r="T2863"/>
      <c r="U2863" s="1"/>
      <c r="V2863"/>
      <c r="W2863" s="1"/>
      <c r="X2863"/>
      <c r="Y2863"/>
      <c r="Z2863" s="1"/>
      <c r="AA2863" s="1"/>
      <c r="AB2863" s="1"/>
      <c r="AC2863" s="1"/>
      <c r="AD2863"/>
    </row>
    <row r="2864" spans="1:30" x14ac:dyDescent="0.25">
      <c r="A2864" s="1"/>
      <c r="B2864" s="1"/>
      <c r="C2864" s="1"/>
      <c r="D2864"/>
      <c r="E2864" s="1"/>
      <c r="F2864" s="1"/>
      <c r="G2864"/>
      <c r="H2864"/>
      <c r="I2864" s="1"/>
      <c r="J2864"/>
      <c r="K2864"/>
      <c r="L2864"/>
      <c r="M2864" s="2"/>
      <c r="N2864" s="3"/>
      <c r="O2864"/>
      <c r="P2864"/>
      <c r="Q2864"/>
      <c r="R2864"/>
      <c r="S2864"/>
      <c r="T2864"/>
      <c r="U2864" s="1"/>
      <c r="V2864"/>
      <c r="W2864" s="1"/>
      <c r="X2864"/>
      <c r="Y2864"/>
      <c r="Z2864" s="1"/>
      <c r="AA2864" s="1"/>
      <c r="AB2864" s="1"/>
      <c r="AC2864" s="1"/>
      <c r="AD2864"/>
    </row>
    <row r="2865" spans="1:30" x14ac:dyDescent="0.25">
      <c r="A2865" s="1"/>
      <c r="B2865" s="1"/>
      <c r="C2865" s="1"/>
      <c r="D2865"/>
      <c r="E2865" s="1"/>
      <c r="F2865" s="1"/>
      <c r="G2865"/>
      <c r="H2865"/>
      <c r="I2865" s="1"/>
      <c r="J2865"/>
      <c r="K2865"/>
      <c r="L2865"/>
      <c r="M2865" s="2"/>
      <c r="N2865" s="3"/>
      <c r="O2865"/>
      <c r="P2865"/>
      <c r="Q2865"/>
      <c r="R2865"/>
      <c r="S2865"/>
      <c r="T2865"/>
      <c r="U2865" s="1"/>
      <c r="V2865"/>
      <c r="W2865" s="1"/>
      <c r="X2865"/>
      <c r="Y2865"/>
      <c r="Z2865" s="1"/>
      <c r="AA2865" s="1"/>
      <c r="AB2865" s="1"/>
      <c r="AC2865" s="1"/>
      <c r="AD2865"/>
    </row>
    <row r="2866" spans="1:30" x14ac:dyDescent="0.25">
      <c r="A2866" s="1"/>
      <c r="B2866" s="1"/>
      <c r="C2866" s="1"/>
      <c r="D2866"/>
      <c r="E2866" s="1"/>
      <c r="F2866" s="1"/>
      <c r="G2866"/>
      <c r="H2866"/>
      <c r="I2866" s="1"/>
      <c r="J2866"/>
      <c r="K2866"/>
      <c r="L2866"/>
      <c r="M2866" s="2"/>
      <c r="N2866" s="3"/>
      <c r="O2866"/>
      <c r="P2866"/>
      <c r="Q2866"/>
      <c r="R2866"/>
      <c r="S2866"/>
      <c r="T2866"/>
      <c r="U2866" s="1"/>
      <c r="V2866"/>
      <c r="W2866" s="1"/>
      <c r="X2866"/>
      <c r="Y2866"/>
      <c r="Z2866" s="1"/>
      <c r="AA2866" s="1"/>
      <c r="AB2866" s="1"/>
      <c r="AC2866" s="1"/>
      <c r="AD2866"/>
    </row>
    <row r="2867" spans="1:30" x14ac:dyDescent="0.25">
      <c r="A2867" s="1"/>
      <c r="B2867" s="1"/>
      <c r="C2867" s="1"/>
      <c r="D2867"/>
      <c r="E2867" s="1"/>
      <c r="F2867" s="1"/>
      <c r="G2867"/>
      <c r="H2867"/>
      <c r="I2867" s="1"/>
      <c r="J2867"/>
      <c r="K2867"/>
      <c r="L2867"/>
      <c r="M2867" s="2"/>
      <c r="N2867" s="3"/>
      <c r="O2867"/>
      <c r="P2867"/>
      <c r="Q2867"/>
      <c r="R2867"/>
      <c r="S2867"/>
      <c r="T2867"/>
      <c r="U2867" s="1"/>
      <c r="V2867"/>
      <c r="W2867" s="1"/>
      <c r="X2867"/>
      <c r="Y2867"/>
      <c r="Z2867" s="1"/>
      <c r="AA2867" s="1"/>
      <c r="AB2867" s="1"/>
      <c r="AC2867" s="1"/>
      <c r="AD2867"/>
    </row>
    <row r="2868" spans="1:30" x14ac:dyDescent="0.25">
      <c r="A2868" s="1"/>
      <c r="B2868" s="1"/>
      <c r="C2868" s="1"/>
      <c r="D2868"/>
      <c r="E2868" s="1"/>
      <c r="F2868" s="1"/>
      <c r="G2868"/>
      <c r="H2868"/>
      <c r="I2868" s="1"/>
      <c r="J2868"/>
      <c r="K2868"/>
      <c r="L2868"/>
      <c r="M2868" s="2"/>
      <c r="N2868" s="3"/>
      <c r="O2868"/>
      <c r="P2868"/>
      <c r="Q2868"/>
      <c r="R2868"/>
      <c r="S2868"/>
      <c r="T2868"/>
      <c r="U2868" s="1"/>
      <c r="V2868"/>
      <c r="W2868" s="1"/>
      <c r="X2868"/>
      <c r="Y2868"/>
      <c r="Z2868" s="1"/>
      <c r="AA2868" s="1"/>
      <c r="AB2868" s="1"/>
      <c r="AC2868" s="1"/>
      <c r="AD2868"/>
    </row>
    <row r="2869" spans="1:30" x14ac:dyDescent="0.25">
      <c r="A2869" s="1"/>
      <c r="B2869" s="1"/>
      <c r="C2869" s="1"/>
      <c r="D2869"/>
      <c r="E2869" s="1"/>
      <c r="F2869" s="1"/>
      <c r="G2869"/>
      <c r="H2869"/>
      <c r="I2869" s="1"/>
      <c r="J2869"/>
      <c r="K2869"/>
      <c r="L2869"/>
      <c r="M2869" s="2"/>
      <c r="N2869" s="3"/>
      <c r="O2869"/>
      <c r="P2869"/>
      <c r="Q2869"/>
      <c r="R2869"/>
      <c r="S2869"/>
      <c r="T2869"/>
      <c r="U2869" s="1"/>
      <c r="V2869"/>
      <c r="W2869" s="1"/>
      <c r="X2869"/>
      <c r="Y2869"/>
      <c r="Z2869" s="1"/>
      <c r="AA2869" s="1"/>
      <c r="AB2869" s="1"/>
      <c r="AC2869" s="1"/>
      <c r="AD2869"/>
    </row>
    <row r="2870" spans="1:30" x14ac:dyDescent="0.25">
      <c r="A2870" s="1"/>
      <c r="B2870" s="1"/>
      <c r="C2870" s="1"/>
      <c r="D2870"/>
      <c r="E2870" s="1"/>
      <c r="F2870" s="1"/>
      <c r="G2870"/>
      <c r="H2870"/>
      <c r="I2870" s="1"/>
      <c r="J2870"/>
      <c r="K2870"/>
      <c r="L2870"/>
      <c r="M2870" s="2"/>
      <c r="N2870" s="3"/>
      <c r="O2870"/>
      <c r="P2870"/>
      <c r="Q2870"/>
      <c r="R2870"/>
      <c r="S2870"/>
      <c r="T2870"/>
      <c r="U2870" s="1"/>
      <c r="V2870"/>
      <c r="W2870" s="1"/>
      <c r="X2870"/>
      <c r="Y2870"/>
      <c r="Z2870" s="1"/>
      <c r="AA2870" s="1"/>
      <c r="AB2870" s="1"/>
      <c r="AC2870" s="1"/>
      <c r="AD2870"/>
    </row>
    <row r="2871" spans="1:30" x14ac:dyDescent="0.25">
      <c r="A2871" s="1"/>
      <c r="B2871" s="1"/>
      <c r="C2871" s="1"/>
      <c r="D2871"/>
      <c r="E2871" s="1"/>
      <c r="F2871" s="1"/>
      <c r="G2871"/>
      <c r="H2871"/>
      <c r="I2871" s="1"/>
      <c r="J2871"/>
      <c r="K2871"/>
      <c r="L2871"/>
      <c r="M2871" s="2"/>
      <c r="N2871" s="3"/>
      <c r="O2871"/>
      <c r="P2871"/>
      <c r="Q2871"/>
      <c r="R2871"/>
      <c r="S2871"/>
      <c r="T2871"/>
      <c r="U2871" s="1"/>
      <c r="V2871"/>
      <c r="W2871" s="1"/>
      <c r="X2871"/>
      <c r="Y2871"/>
      <c r="Z2871" s="1"/>
      <c r="AA2871" s="1"/>
      <c r="AB2871" s="1"/>
      <c r="AC2871" s="1"/>
      <c r="AD2871"/>
    </row>
    <row r="2872" spans="1:30" x14ac:dyDescent="0.25">
      <c r="A2872" s="1"/>
      <c r="B2872" s="1"/>
      <c r="C2872" s="1"/>
      <c r="D2872"/>
      <c r="E2872" s="1"/>
      <c r="F2872" s="1"/>
      <c r="G2872"/>
      <c r="H2872"/>
      <c r="I2872" s="1"/>
      <c r="J2872"/>
      <c r="K2872"/>
      <c r="L2872"/>
      <c r="M2872" s="2"/>
      <c r="N2872" s="3"/>
      <c r="O2872"/>
      <c r="P2872"/>
      <c r="Q2872"/>
      <c r="R2872"/>
      <c r="S2872"/>
      <c r="T2872"/>
      <c r="U2872" s="1"/>
      <c r="V2872"/>
      <c r="W2872" s="1"/>
      <c r="X2872"/>
      <c r="Y2872"/>
      <c r="Z2872" s="1"/>
      <c r="AA2872" s="1"/>
      <c r="AB2872" s="1"/>
      <c r="AC2872" s="1"/>
      <c r="AD2872"/>
    </row>
    <row r="2873" spans="1:30" x14ac:dyDescent="0.25">
      <c r="A2873" s="1"/>
      <c r="B2873" s="1"/>
      <c r="C2873" s="1"/>
      <c r="D2873"/>
      <c r="E2873" s="1"/>
      <c r="F2873" s="1"/>
      <c r="G2873"/>
      <c r="H2873"/>
      <c r="I2873" s="1"/>
      <c r="J2873"/>
      <c r="K2873"/>
      <c r="L2873"/>
      <c r="M2873" s="2"/>
      <c r="N2873" s="3"/>
      <c r="O2873"/>
      <c r="P2873"/>
      <c r="Q2873"/>
      <c r="R2873"/>
      <c r="S2873"/>
      <c r="T2873"/>
      <c r="U2873" s="1"/>
      <c r="V2873"/>
      <c r="W2873" s="1"/>
      <c r="X2873"/>
      <c r="Y2873"/>
      <c r="Z2873" s="1"/>
      <c r="AA2873" s="1"/>
      <c r="AB2873" s="1"/>
      <c r="AC2873" s="1"/>
      <c r="AD2873"/>
    </row>
    <row r="2874" spans="1:30" x14ac:dyDescent="0.25">
      <c r="A2874" s="1"/>
      <c r="B2874" s="1"/>
      <c r="C2874" s="1"/>
      <c r="D2874"/>
      <c r="E2874" s="1"/>
      <c r="F2874" s="1"/>
      <c r="G2874"/>
      <c r="H2874"/>
      <c r="I2874" s="1"/>
      <c r="J2874"/>
      <c r="K2874"/>
      <c r="L2874"/>
      <c r="M2874" s="2"/>
      <c r="N2874" s="3"/>
      <c r="O2874"/>
      <c r="P2874"/>
      <c r="Q2874"/>
      <c r="R2874"/>
      <c r="S2874"/>
      <c r="T2874"/>
      <c r="U2874" s="1"/>
      <c r="V2874"/>
      <c r="W2874" s="1"/>
      <c r="X2874"/>
      <c r="Y2874"/>
      <c r="Z2874" s="1"/>
      <c r="AA2874" s="1"/>
      <c r="AB2874" s="1"/>
      <c r="AC2874" s="1"/>
      <c r="AD2874"/>
    </row>
    <row r="2875" spans="1:30" x14ac:dyDescent="0.25">
      <c r="A2875" s="1"/>
      <c r="B2875" s="1"/>
      <c r="C2875" s="1"/>
      <c r="D2875"/>
      <c r="E2875" s="1"/>
      <c r="F2875" s="1"/>
      <c r="G2875"/>
      <c r="H2875"/>
      <c r="I2875" s="1"/>
      <c r="J2875"/>
      <c r="K2875"/>
      <c r="L2875"/>
      <c r="M2875" s="2"/>
      <c r="N2875" s="3"/>
      <c r="O2875"/>
      <c r="P2875"/>
      <c r="Q2875"/>
      <c r="R2875"/>
      <c r="S2875"/>
      <c r="T2875"/>
      <c r="U2875" s="1"/>
      <c r="V2875"/>
      <c r="W2875" s="1"/>
      <c r="X2875"/>
      <c r="Y2875"/>
      <c r="Z2875" s="1"/>
      <c r="AA2875" s="1"/>
      <c r="AB2875" s="1"/>
      <c r="AC2875" s="1"/>
      <c r="AD2875"/>
    </row>
    <row r="2876" spans="1:30" x14ac:dyDescent="0.25">
      <c r="A2876" s="1"/>
      <c r="B2876" s="1"/>
      <c r="C2876" s="1"/>
      <c r="D2876"/>
      <c r="E2876" s="1"/>
      <c r="F2876" s="1"/>
      <c r="G2876"/>
      <c r="H2876"/>
      <c r="I2876" s="1"/>
      <c r="J2876"/>
      <c r="K2876"/>
      <c r="L2876"/>
      <c r="M2876" s="2"/>
      <c r="N2876" s="3"/>
      <c r="O2876"/>
      <c r="P2876"/>
      <c r="Q2876"/>
      <c r="R2876"/>
      <c r="S2876"/>
      <c r="T2876"/>
      <c r="U2876" s="1"/>
      <c r="V2876"/>
      <c r="W2876" s="1"/>
      <c r="X2876"/>
      <c r="Y2876"/>
      <c r="Z2876" s="1"/>
      <c r="AA2876" s="1"/>
      <c r="AB2876" s="1"/>
      <c r="AC2876" s="1"/>
      <c r="AD2876"/>
    </row>
    <row r="2877" spans="1:30" x14ac:dyDescent="0.25">
      <c r="A2877" s="1"/>
      <c r="B2877" s="1"/>
      <c r="C2877" s="1"/>
      <c r="D2877"/>
      <c r="E2877" s="1"/>
      <c r="F2877" s="1"/>
      <c r="G2877"/>
      <c r="H2877"/>
      <c r="I2877" s="1"/>
      <c r="J2877"/>
      <c r="K2877"/>
      <c r="L2877"/>
      <c r="M2877" s="2"/>
      <c r="N2877" s="3"/>
      <c r="O2877"/>
      <c r="P2877"/>
      <c r="Q2877"/>
      <c r="R2877"/>
      <c r="S2877"/>
      <c r="T2877"/>
      <c r="U2877" s="1"/>
      <c r="V2877"/>
      <c r="W2877" s="1"/>
      <c r="X2877"/>
      <c r="Y2877"/>
      <c r="Z2877" s="1"/>
      <c r="AA2877" s="1"/>
      <c r="AB2877" s="1"/>
      <c r="AC2877" s="1"/>
      <c r="AD2877"/>
    </row>
    <row r="2878" spans="1:30" x14ac:dyDescent="0.25">
      <c r="A2878" s="1"/>
      <c r="B2878" s="1"/>
      <c r="C2878" s="1"/>
      <c r="D2878"/>
      <c r="E2878" s="1"/>
      <c r="F2878" s="1"/>
      <c r="G2878"/>
      <c r="H2878"/>
      <c r="I2878" s="1"/>
      <c r="J2878"/>
      <c r="K2878"/>
      <c r="L2878"/>
      <c r="M2878" s="2"/>
      <c r="N2878" s="3"/>
      <c r="O2878"/>
      <c r="P2878"/>
      <c r="Q2878"/>
      <c r="R2878"/>
      <c r="S2878"/>
      <c r="T2878"/>
      <c r="U2878" s="1"/>
      <c r="V2878"/>
      <c r="W2878" s="1"/>
      <c r="X2878"/>
      <c r="Y2878"/>
      <c r="Z2878" s="1"/>
      <c r="AA2878" s="1"/>
      <c r="AB2878" s="1"/>
      <c r="AC2878" s="1"/>
      <c r="AD2878"/>
    </row>
    <row r="2879" spans="1:30" x14ac:dyDescent="0.25">
      <c r="A2879" s="1"/>
      <c r="B2879" s="1"/>
      <c r="C2879" s="1"/>
      <c r="D2879"/>
      <c r="E2879" s="1"/>
      <c r="F2879" s="1"/>
      <c r="G2879"/>
      <c r="H2879"/>
      <c r="I2879" s="1"/>
      <c r="J2879"/>
      <c r="K2879"/>
      <c r="L2879"/>
      <c r="M2879" s="2"/>
      <c r="N2879" s="3"/>
      <c r="O2879"/>
      <c r="P2879"/>
      <c r="Q2879"/>
      <c r="R2879"/>
      <c r="S2879"/>
      <c r="T2879"/>
      <c r="U2879" s="1"/>
      <c r="V2879"/>
      <c r="W2879" s="1"/>
      <c r="X2879"/>
      <c r="Y2879"/>
      <c r="Z2879" s="1"/>
      <c r="AA2879" s="1"/>
      <c r="AB2879" s="1"/>
      <c r="AC2879" s="1"/>
      <c r="AD2879"/>
    </row>
    <row r="2880" spans="1:30" x14ac:dyDescent="0.25">
      <c r="A2880" s="1"/>
      <c r="B2880" s="1"/>
      <c r="C2880" s="1"/>
      <c r="D2880"/>
      <c r="E2880" s="1"/>
      <c r="F2880" s="1"/>
      <c r="G2880"/>
      <c r="H2880"/>
      <c r="I2880" s="1"/>
      <c r="J2880"/>
      <c r="K2880"/>
      <c r="L2880"/>
      <c r="M2880" s="2"/>
      <c r="N2880" s="3"/>
      <c r="O2880"/>
      <c r="P2880"/>
      <c r="Q2880"/>
      <c r="R2880"/>
      <c r="S2880"/>
      <c r="T2880"/>
      <c r="U2880" s="1"/>
      <c r="V2880"/>
      <c r="W2880" s="1"/>
      <c r="X2880"/>
      <c r="Y2880"/>
      <c r="Z2880" s="1"/>
      <c r="AA2880" s="1"/>
      <c r="AB2880" s="1"/>
      <c r="AC2880" s="1"/>
      <c r="AD2880"/>
    </row>
    <row r="2881" spans="1:30" x14ac:dyDescent="0.25">
      <c r="A2881" s="1"/>
      <c r="B2881" s="1"/>
      <c r="C2881" s="1"/>
      <c r="D2881"/>
      <c r="E2881" s="1"/>
      <c r="F2881" s="1"/>
      <c r="G2881"/>
      <c r="H2881"/>
      <c r="I2881" s="1"/>
      <c r="J2881"/>
      <c r="K2881"/>
      <c r="L2881"/>
      <c r="M2881" s="2"/>
      <c r="N2881" s="3"/>
      <c r="O2881"/>
      <c r="P2881"/>
      <c r="Q2881"/>
      <c r="R2881"/>
      <c r="S2881"/>
      <c r="T2881"/>
      <c r="U2881" s="1"/>
      <c r="V2881"/>
      <c r="W2881" s="1"/>
      <c r="X2881"/>
      <c r="Y2881"/>
      <c r="Z2881" s="1"/>
      <c r="AA2881" s="1"/>
      <c r="AB2881" s="1"/>
      <c r="AC2881" s="1"/>
      <c r="AD2881"/>
    </row>
    <row r="2882" spans="1:30" x14ac:dyDescent="0.25">
      <c r="A2882" s="1"/>
      <c r="B2882" s="1"/>
      <c r="C2882" s="1"/>
      <c r="D2882"/>
      <c r="E2882" s="1"/>
      <c r="F2882" s="1"/>
      <c r="G2882"/>
      <c r="H2882"/>
      <c r="I2882" s="1"/>
      <c r="J2882"/>
      <c r="K2882"/>
      <c r="L2882"/>
      <c r="M2882" s="2"/>
      <c r="N2882" s="3"/>
      <c r="O2882"/>
      <c r="P2882"/>
      <c r="Q2882"/>
      <c r="R2882"/>
      <c r="S2882"/>
      <c r="T2882"/>
      <c r="U2882" s="1"/>
      <c r="V2882"/>
      <c r="W2882" s="1"/>
      <c r="X2882"/>
      <c r="Y2882"/>
      <c r="Z2882" s="1"/>
      <c r="AA2882" s="1"/>
      <c r="AB2882" s="1"/>
      <c r="AC2882" s="1"/>
      <c r="AD2882"/>
    </row>
    <row r="2883" spans="1:30" x14ac:dyDescent="0.25">
      <c r="A2883" s="1"/>
      <c r="B2883" s="1"/>
      <c r="C2883" s="1"/>
      <c r="D2883"/>
      <c r="E2883" s="1"/>
      <c r="F2883" s="1"/>
      <c r="G2883"/>
      <c r="H2883"/>
      <c r="I2883" s="1"/>
      <c r="J2883"/>
      <c r="K2883"/>
      <c r="L2883"/>
      <c r="M2883" s="2"/>
      <c r="N2883" s="3"/>
      <c r="O2883"/>
      <c r="P2883"/>
      <c r="Q2883"/>
      <c r="R2883"/>
      <c r="S2883"/>
      <c r="T2883"/>
      <c r="U2883" s="1"/>
      <c r="V2883"/>
      <c r="W2883" s="1"/>
      <c r="X2883"/>
      <c r="Y2883"/>
      <c r="Z2883" s="1"/>
      <c r="AA2883" s="1"/>
      <c r="AB2883" s="1"/>
      <c r="AC2883" s="1"/>
      <c r="AD2883"/>
    </row>
    <row r="2884" spans="1:30" x14ac:dyDescent="0.25">
      <c r="A2884" s="1"/>
      <c r="B2884" s="1"/>
      <c r="C2884" s="1"/>
      <c r="D2884"/>
      <c r="E2884" s="1"/>
      <c r="F2884" s="1"/>
      <c r="G2884"/>
      <c r="H2884"/>
      <c r="I2884" s="1"/>
      <c r="J2884"/>
      <c r="K2884"/>
      <c r="L2884"/>
      <c r="M2884" s="2"/>
      <c r="N2884" s="3"/>
      <c r="O2884"/>
      <c r="P2884"/>
      <c r="Q2884"/>
      <c r="R2884"/>
      <c r="S2884"/>
      <c r="T2884"/>
      <c r="U2884" s="1"/>
      <c r="V2884"/>
      <c r="W2884" s="1"/>
      <c r="X2884"/>
      <c r="Y2884"/>
      <c r="Z2884" s="1"/>
      <c r="AA2884" s="1"/>
      <c r="AB2884" s="1"/>
      <c r="AC2884" s="1"/>
      <c r="AD2884"/>
    </row>
    <row r="2885" spans="1:30" x14ac:dyDescent="0.25">
      <c r="A2885" s="1"/>
      <c r="B2885" s="1"/>
      <c r="C2885" s="1"/>
      <c r="D2885"/>
      <c r="E2885" s="1"/>
      <c r="F2885" s="1"/>
      <c r="G2885"/>
      <c r="H2885"/>
      <c r="I2885" s="1"/>
      <c r="J2885"/>
      <c r="K2885"/>
      <c r="L2885"/>
      <c r="M2885" s="2"/>
      <c r="N2885" s="3"/>
      <c r="O2885"/>
      <c r="P2885"/>
      <c r="Q2885"/>
      <c r="R2885"/>
      <c r="S2885"/>
      <c r="T2885"/>
      <c r="U2885" s="1"/>
      <c r="V2885"/>
      <c r="W2885" s="1"/>
      <c r="X2885"/>
      <c r="Y2885"/>
      <c r="Z2885" s="1"/>
      <c r="AA2885" s="1"/>
      <c r="AB2885" s="1"/>
      <c r="AC2885" s="1"/>
      <c r="AD2885"/>
    </row>
    <row r="2886" spans="1:30" x14ac:dyDescent="0.25">
      <c r="A2886" s="1"/>
      <c r="B2886" s="1"/>
      <c r="C2886" s="1"/>
      <c r="D2886"/>
      <c r="E2886" s="1"/>
      <c r="F2886" s="1"/>
      <c r="G2886"/>
      <c r="H2886"/>
      <c r="I2886" s="1"/>
      <c r="J2886"/>
      <c r="K2886"/>
      <c r="L2886"/>
      <c r="M2886" s="2"/>
      <c r="N2886" s="3"/>
      <c r="O2886"/>
      <c r="P2886"/>
      <c r="Q2886"/>
      <c r="R2886"/>
      <c r="S2886"/>
      <c r="T2886"/>
      <c r="U2886" s="1"/>
      <c r="V2886"/>
      <c r="W2886" s="1"/>
      <c r="X2886"/>
      <c r="Y2886"/>
      <c r="Z2886" s="1"/>
      <c r="AA2886" s="1"/>
      <c r="AB2886" s="1"/>
      <c r="AC2886" s="1"/>
      <c r="AD2886"/>
    </row>
    <row r="2887" spans="1:30" x14ac:dyDescent="0.25">
      <c r="A2887" s="1"/>
      <c r="B2887" s="1"/>
      <c r="C2887" s="1"/>
      <c r="D2887"/>
      <c r="E2887" s="1"/>
      <c r="F2887" s="1"/>
      <c r="G2887"/>
      <c r="H2887"/>
      <c r="I2887" s="1"/>
      <c r="J2887"/>
      <c r="K2887"/>
      <c r="L2887"/>
      <c r="M2887" s="2"/>
      <c r="N2887" s="3"/>
      <c r="O2887"/>
      <c r="P2887"/>
      <c r="Q2887"/>
      <c r="R2887"/>
      <c r="S2887"/>
      <c r="T2887"/>
      <c r="U2887" s="1"/>
      <c r="V2887"/>
      <c r="W2887" s="1"/>
      <c r="X2887"/>
      <c r="Y2887"/>
      <c r="Z2887" s="1"/>
      <c r="AA2887" s="1"/>
      <c r="AB2887" s="1"/>
      <c r="AC2887" s="1"/>
      <c r="AD2887"/>
    </row>
    <row r="2888" spans="1:30" x14ac:dyDescent="0.25">
      <c r="A2888" s="1"/>
      <c r="B2888" s="1"/>
      <c r="C2888" s="1"/>
      <c r="D2888"/>
      <c r="E2888" s="1"/>
      <c r="F2888" s="1"/>
      <c r="G2888"/>
      <c r="H2888"/>
      <c r="I2888" s="1"/>
      <c r="J2888"/>
      <c r="K2888"/>
      <c r="L2888"/>
      <c r="M2888" s="2"/>
      <c r="N2888" s="3"/>
      <c r="O2888"/>
      <c r="P2888"/>
      <c r="Q2888"/>
      <c r="R2888"/>
      <c r="S2888"/>
      <c r="T2888"/>
      <c r="U2888" s="1"/>
      <c r="V2888"/>
      <c r="W2888" s="1"/>
      <c r="X2888"/>
      <c r="Y2888"/>
      <c r="Z2888" s="1"/>
      <c r="AA2888" s="1"/>
      <c r="AB2888" s="1"/>
      <c r="AC2888" s="1"/>
      <c r="AD2888"/>
    </row>
    <row r="2889" spans="1:30" x14ac:dyDescent="0.25">
      <c r="A2889" s="1"/>
      <c r="B2889" s="1"/>
      <c r="C2889" s="1"/>
      <c r="D2889"/>
      <c r="E2889" s="1"/>
      <c r="F2889" s="1"/>
      <c r="G2889"/>
      <c r="H2889"/>
      <c r="I2889" s="1"/>
      <c r="J2889"/>
      <c r="K2889"/>
      <c r="L2889"/>
      <c r="M2889" s="2"/>
      <c r="N2889" s="3"/>
      <c r="O2889"/>
      <c r="P2889"/>
      <c r="Q2889"/>
      <c r="R2889"/>
      <c r="S2889"/>
      <c r="T2889"/>
      <c r="U2889" s="1"/>
      <c r="V2889"/>
      <c r="W2889" s="1"/>
      <c r="X2889"/>
      <c r="Y2889"/>
      <c r="Z2889" s="1"/>
      <c r="AA2889" s="1"/>
      <c r="AB2889" s="1"/>
      <c r="AC2889" s="1"/>
      <c r="AD2889"/>
    </row>
    <row r="2890" spans="1:30" x14ac:dyDescent="0.25">
      <c r="A2890" s="1"/>
      <c r="B2890" s="1"/>
      <c r="C2890" s="1"/>
      <c r="D2890"/>
      <c r="E2890" s="1"/>
      <c r="F2890" s="1"/>
      <c r="G2890"/>
      <c r="H2890"/>
      <c r="I2890" s="1"/>
      <c r="J2890"/>
      <c r="K2890"/>
      <c r="L2890"/>
      <c r="M2890" s="2"/>
      <c r="N2890" s="3"/>
      <c r="O2890"/>
      <c r="P2890"/>
      <c r="Q2890"/>
      <c r="R2890"/>
      <c r="S2890"/>
      <c r="T2890"/>
      <c r="U2890" s="1"/>
      <c r="V2890"/>
      <c r="W2890" s="1"/>
      <c r="X2890"/>
      <c r="Y2890"/>
      <c r="Z2890" s="1"/>
      <c r="AA2890" s="1"/>
      <c r="AB2890" s="1"/>
      <c r="AC2890" s="1"/>
      <c r="AD2890"/>
    </row>
    <row r="2891" spans="1:30" x14ac:dyDescent="0.25">
      <c r="A2891" s="1"/>
      <c r="B2891" s="1"/>
      <c r="C2891" s="1"/>
      <c r="D2891"/>
      <c r="E2891" s="1"/>
      <c r="F2891" s="1"/>
      <c r="G2891"/>
      <c r="H2891"/>
      <c r="I2891" s="1"/>
      <c r="J2891"/>
      <c r="K2891"/>
      <c r="L2891"/>
      <c r="M2891" s="2"/>
      <c r="N2891" s="3"/>
      <c r="O2891"/>
      <c r="P2891"/>
      <c r="Q2891"/>
      <c r="R2891"/>
      <c r="S2891"/>
      <c r="T2891"/>
      <c r="U2891" s="1"/>
      <c r="V2891"/>
      <c r="W2891" s="1"/>
      <c r="X2891"/>
      <c r="Y2891"/>
      <c r="Z2891" s="1"/>
      <c r="AA2891" s="1"/>
      <c r="AB2891" s="1"/>
      <c r="AC2891" s="1"/>
      <c r="AD2891"/>
    </row>
    <row r="2892" spans="1:30" x14ac:dyDescent="0.25">
      <c r="A2892" s="1"/>
      <c r="B2892" s="1"/>
      <c r="C2892" s="1"/>
      <c r="D2892"/>
      <c r="E2892" s="1"/>
      <c r="F2892" s="1"/>
      <c r="G2892"/>
      <c r="H2892"/>
      <c r="I2892" s="1"/>
      <c r="J2892"/>
      <c r="K2892"/>
      <c r="L2892"/>
      <c r="M2892" s="2"/>
      <c r="N2892" s="3"/>
      <c r="O2892"/>
      <c r="P2892"/>
      <c r="Q2892"/>
      <c r="R2892"/>
      <c r="S2892"/>
      <c r="T2892"/>
      <c r="U2892" s="1"/>
      <c r="V2892"/>
      <c r="W2892" s="1"/>
      <c r="X2892"/>
      <c r="Y2892"/>
      <c r="Z2892" s="1"/>
      <c r="AA2892" s="1"/>
      <c r="AB2892" s="1"/>
      <c r="AC2892" s="1"/>
      <c r="AD2892"/>
    </row>
    <row r="2893" spans="1:30" x14ac:dyDescent="0.25">
      <c r="A2893" s="1"/>
      <c r="B2893" s="1"/>
      <c r="C2893" s="1"/>
      <c r="D2893"/>
      <c r="E2893" s="1"/>
      <c r="F2893" s="1"/>
      <c r="G2893"/>
      <c r="H2893"/>
      <c r="I2893" s="1"/>
      <c r="J2893"/>
      <c r="K2893"/>
      <c r="L2893"/>
      <c r="M2893" s="2"/>
      <c r="N2893" s="3"/>
      <c r="O2893"/>
      <c r="P2893"/>
      <c r="Q2893"/>
      <c r="R2893"/>
      <c r="S2893"/>
      <c r="T2893"/>
      <c r="U2893" s="1"/>
      <c r="V2893"/>
      <c r="W2893" s="1"/>
      <c r="X2893"/>
      <c r="Y2893"/>
      <c r="Z2893" s="1"/>
      <c r="AA2893" s="1"/>
      <c r="AB2893" s="1"/>
      <c r="AC2893" s="1"/>
      <c r="AD2893"/>
    </row>
    <row r="2894" spans="1:30" x14ac:dyDescent="0.25">
      <c r="A2894" s="1"/>
      <c r="B2894" s="1"/>
      <c r="C2894" s="1"/>
      <c r="D2894"/>
      <c r="E2894" s="1"/>
      <c r="F2894" s="1"/>
      <c r="G2894"/>
      <c r="H2894"/>
      <c r="I2894" s="1"/>
      <c r="J2894"/>
      <c r="K2894"/>
      <c r="L2894"/>
      <c r="M2894" s="2"/>
      <c r="N2894" s="3"/>
      <c r="O2894"/>
      <c r="P2894"/>
      <c r="Q2894"/>
      <c r="R2894"/>
      <c r="S2894"/>
      <c r="T2894"/>
      <c r="U2894" s="1"/>
      <c r="V2894"/>
      <c r="W2894" s="1"/>
      <c r="X2894"/>
      <c r="Y2894"/>
      <c r="Z2894" s="1"/>
      <c r="AA2894" s="1"/>
      <c r="AB2894" s="1"/>
      <c r="AC2894" s="1"/>
      <c r="AD2894"/>
    </row>
    <row r="2895" spans="1:30" x14ac:dyDescent="0.25">
      <c r="A2895" s="1"/>
      <c r="B2895" s="1"/>
      <c r="C2895" s="1"/>
      <c r="D2895"/>
      <c r="E2895" s="1"/>
      <c r="F2895" s="1"/>
      <c r="G2895"/>
      <c r="H2895"/>
      <c r="I2895" s="1"/>
      <c r="J2895"/>
      <c r="K2895"/>
      <c r="L2895"/>
      <c r="M2895" s="2"/>
      <c r="N2895" s="3"/>
      <c r="O2895"/>
      <c r="P2895"/>
      <c r="Q2895"/>
      <c r="R2895"/>
      <c r="S2895"/>
      <c r="T2895"/>
      <c r="U2895" s="1"/>
      <c r="V2895"/>
      <c r="W2895" s="1"/>
      <c r="X2895"/>
      <c r="Y2895"/>
      <c r="Z2895" s="1"/>
      <c r="AA2895" s="1"/>
      <c r="AB2895" s="1"/>
      <c r="AC2895" s="1"/>
      <c r="AD2895"/>
    </row>
    <row r="2896" spans="1:30" x14ac:dyDescent="0.25">
      <c r="A2896" s="1"/>
      <c r="B2896" s="1"/>
      <c r="C2896" s="1"/>
      <c r="D2896"/>
      <c r="E2896" s="1"/>
      <c r="F2896" s="1"/>
      <c r="G2896"/>
      <c r="H2896"/>
      <c r="I2896" s="1"/>
      <c r="J2896"/>
      <c r="K2896"/>
      <c r="L2896"/>
      <c r="M2896" s="2"/>
      <c r="N2896" s="3"/>
      <c r="O2896"/>
      <c r="P2896"/>
      <c r="Q2896"/>
      <c r="R2896"/>
      <c r="S2896"/>
      <c r="T2896"/>
      <c r="U2896" s="1"/>
      <c r="V2896"/>
      <c r="W2896" s="1"/>
      <c r="X2896"/>
      <c r="Y2896"/>
      <c r="Z2896" s="1"/>
      <c r="AA2896" s="1"/>
      <c r="AB2896" s="1"/>
      <c r="AC2896" s="1"/>
      <c r="AD2896"/>
    </row>
    <row r="2897" spans="1:30" x14ac:dyDescent="0.25">
      <c r="A2897" s="1"/>
      <c r="B2897" s="1"/>
      <c r="C2897" s="1"/>
      <c r="D2897"/>
      <c r="E2897" s="1"/>
      <c r="F2897" s="1"/>
      <c r="G2897"/>
      <c r="H2897"/>
      <c r="I2897" s="1"/>
      <c r="J2897"/>
      <c r="K2897"/>
      <c r="L2897"/>
      <c r="M2897" s="2"/>
      <c r="N2897" s="3"/>
      <c r="O2897"/>
      <c r="P2897"/>
      <c r="Q2897"/>
      <c r="R2897"/>
      <c r="S2897"/>
      <c r="T2897"/>
      <c r="U2897" s="1"/>
      <c r="V2897"/>
      <c r="W2897" s="1"/>
      <c r="X2897"/>
      <c r="Y2897"/>
      <c r="Z2897" s="1"/>
      <c r="AA2897" s="1"/>
      <c r="AB2897" s="1"/>
      <c r="AC2897" s="1"/>
      <c r="AD2897"/>
    </row>
    <row r="2898" spans="1:30" x14ac:dyDescent="0.25">
      <c r="A2898" s="1"/>
      <c r="B2898" s="1"/>
      <c r="C2898" s="1"/>
      <c r="D2898"/>
      <c r="E2898" s="1"/>
      <c r="F2898" s="1"/>
      <c r="G2898"/>
      <c r="H2898"/>
      <c r="I2898" s="1"/>
      <c r="J2898"/>
      <c r="K2898"/>
      <c r="L2898"/>
      <c r="M2898" s="2"/>
      <c r="N2898" s="3"/>
      <c r="O2898"/>
      <c r="P2898"/>
      <c r="Q2898"/>
      <c r="R2898"/>
      <c r="S2898"/>
      <c r="T2898"/>
      <c r="U2898" s="1"/>
      <c r="V2898"/>
      <c r="W2898" s="1"/>
      <c r="X2898"/>
      <c r="Y2898"/>
      <c r="Z2898" s="1"/>
      <c r="AA2898" s="1"/>
      <c r="AB2898" s="1"/>
      <c r="AC2898" s="1"/>
      <c r="AD2898"/>
    </row>
    <row r="2899" spans="1:30" x14ac:dyDescent="0.25">
      <c r="A2899" s="1"/>
      <c r="B2899" s="1"/>
      <c r="C2899" s="1"/>
      <c r="D2899"/>
      <c r="E2899" s="1"/>
      <c r="F2899" s="1"/>
      <c r="G2899"/>
      <c r="H2899"/>
      <c r="I2899" s="1"/>
      <c r="J2899"/>
      <c r="K2899"/>
      <c r="L2899"/>
      <c r="M2899" s="2"/>
      <c r="N2899" s="3"/>
      <c r="O2899"/>
      <c r="P2899"/>
      <c r="Q2899"/>
      <c r="R2899"/>
      <c r="S2899"/>
      <c r="T2899"/>
      <c r="U2899" s="1"/>
      <c r="V2899"/>
      <c r="W2899" s="1"/>
      <c r="X2899"/>
      <c r="Y2899"/>
      <c r="Z2899" s="1"/>
      <c r="AA2899" s="1"/>
      <c r="AB2899" s="1"/>
      <c r="AC2899" s="1"/>
      <c r="AD2899"/>
    </row>
    <row r="2900" spans="1:30" x14ac:dyDescent="0.25">
      <c r="A2900" s="1"/>
      <c r="B2900" s="1"/>
      <c r="C2900" s="1"/>
      <c r="D2900"/>
      <c r="E2900" s="1"/>
      <c r="F2900" s="1"/>
      <c r="G2900"/>
      <c r="H2900"/>
      <c r="I2900" s="1"/>
      <c r="J2900"/>
      <c r="K2900"/>
      <c r="L2900"/>
      <c r="M2900" s="2"/>
      <c r="N2900" s="3"/>
      <c r="O2900"/>
      <c r="P2900"/>
      <c r="Q2900"/>
      <c r="R2900"/>
      <c r="S2900"/>
      <c r="T2900"/>
      <c r="U2900" s="1"/>
      <c r="V2900"/>
      <c r="W2900" s="1"/>
      <c r="X2900"/>
      <c r="Y2900"/>
      <c r="Z2900" s="1"/>
      <c r="AA2900" s="1"/>
      <c r="AB2900" s="1"/>
      <c r="AC2900" s="1"/>
      <c r="AD2900"/>
    </row>
    <row r="2901" spans="1:30" x14ac:dyDescent="0.25">
      <c r="A2901" s="1"/>
      <c r="B2901" s="1"/>
      <c r="C2901" s="1"/>
      <c r="D2901"/>
      <c r="E2901" s="1"/>
      <c r="F2901" s="1"/>
      <c r="G2901"/>
      <c r="H2901"/>
      <c r="I2901" s="1"/>
      <c r="J2901"/>
      <c r="K2901"/>
      <c r="L2901"/>
      <c r="M2901" s="2"/>
      <c r="N2901" s="3"/>
      <c r="O2901"/>
      <c r="P2901"/>
      <c r="Q2901"/>
      <c r="R2901"/>
      <c r="S2901"/>
      <c r="T2901"/>
      <c r="U2901" s="1"/>
      <c r="V2901"/>
      <c r="W2901" s="1"/>
      <c r="X2901"/>
      <c r="Y2901"/>
      <c r="Z2901" s="1"/>
      <c r="AA2901" s="1"/>
      <c r="AB2901" s="1"/>
      <c r="AC2901" s="1"/>
      <c r="AD2901"/>
    </row>
    <row r="2902" spans="1:30" x14ac:dyDescent="0.25">
      <c r="A2902" s="1"/>
      <c r="B2902" s="1"/>
      <c r="C2902" s="1"/>
      <c r="D2902"/>
      <c r="E2902" s="1"/>
      <c r="F2902" s="1"/>
      <c r="G2902"/>
      <c r="H2902"/>
      <c r="I2902" s="1"/>
      <c r="J2902"/>
      <c r="K2902"/>
      <c r="L2902"/>
      <c r="M2902" s="2"/>
      <c r="N2902" s="3"/>
      <c r="O2902"/>
      <c r="P2902"/>
      <c r="Q2902"/>
      <c r="R2902"/>
      <c r="S2902"/>
      <c r="T2902"/>
      <c r="U2902" s="1"/>
      <c r="V2902"/>
      <c r="W2902" s="1"/>
      <c r="X2902"/>
      <c r="Y2902"/>
      <c r="Z2902" s="1"/>
      <c r="AA2902" s="1"/>
      <c r="AB2902" s="1"/>
      <c r="AC2902" s="1"/>
      <c r="AD2902"/>
    </row>
    <row r="2903" spans="1:30" x14ac:dyDescent="0.25">
      <c r="A2903" s="1"/>
      <c r="B2903" s="1"/>
      <c r="C2903" s="1"/>
      <c r="D2903"/>
      <c r="E2903" s="1"/>
      <c r="F2903" s="1"/>
      <c r="G2903"/>
      <c r="H2903"/>
      <c r="I2903" s="1"/>
      <c r="J2903"/>
      <c r="K2903"/>
      <c r="L2903"/>
      <c r="M2903" s="2"/>
      <c r="N2903" s="3"/>
      <c r="O2903"/>
      <c r="P2903"/>
      <c r="Q2903"/>
      <c r="R2903"/>
      <c r="S2903"/>
      <c r="T2903"/>
      <c r="U2903" s="1"/>
      <c r="V2903"/>
      <c r="W2903" s="1"/>
      <c r="X2903"/>
      <c r="Y2903"/>
      <c r="Z2903" s="1"/>
      <c r="AA2903" s="1"/>
      <c r="AB2903" s="1"/>
      <c r="AC2903" s="1"/>
      <c r="AD2903"/>
    </row>
    <row r="2904" spans="1:30" x14ac:dyDescent="0.25">
      <c r="A2904" s="1"/>
      <c r="B2904" s="1"/>
      <c r="C2904" s="1"/>
      <c r="D2904"/>
      <c r="E2904" s="1"/>
      <c r="F2904" s="1"/>
      <c r="G2904"/>
      <c r="H2904"/>
      <c r="I2904" s="1"/>
      <c r="J2904"/>
      <c r="K2904"/>
      <c r="L2904"/>
      <c r="M2904" s="2"/>
      <c r="N2904" s="3"/>
      <c r="O2904"/>
      <c r="P2904"/>
      <c r="Q2904"/>
      <c r="R2904"/>
      <c r="S2904"/>
      <c r="T2904"/>
      <c r="U2904" s="1"/>
      <c r="V2904"/>
      <c r="W2904" s="1"/>
      <c r="X2904"/>
      <c r="Y2904"/>
      <c r="Z2904" s="1"/>
      <c r="AA2904" s="1"/>
      <c r="AB2904" s="1"/>
      <c r="AC2904" s="1"/>
      <c r="AD2904"/>
    </row>
    <row r="2905" spans="1:30" x14ac:dyDescent="0.25">
      <c r="A2905" s="1"/>
      <c r="B2905" s="1"/>
      <c r="C2905" s="1"/>
      <c r="D2905"/>
      <c r="E2905" s="1"/>
      <c r="F2905" s="1"/>
      <c r="G2905"/>
      <c r="H2905"/>
      <c r="I2905" s="1"/>
      <c r="J2905"/>
      <c r="K2905"/>
      <c r="L2905"/>
      <c r="M2905" s="2"/>
      <c r="N2905" s="3"/>
      <c r="O2905"/>
      <c r="P2905"/>
      <c r="Q2905"/>
      <c r="R2905"/>
      <c r="S2905"/>
      <c r="T2905"/>
      <c r="U2905" s="1"/>
      <c r="V2905"/>
      <c r="W2905" s="1"/>
      <c r="X2905"/>
      <c r="Y2905"/>
      <c r="Z2905" s="1"/>
      <c r="AA2905" s="1"/>
      <c r="AB2905" s="1"/>
      <c r="AC2905" s="1"/>
      <c r="AD2905"/>
    </row>
    <row r="2906" spans="1:30" x14ac:dyDescent="0.25">
      <c r="A2906" s="1"/>
      <c r="B2906" s="1"/>
      <c r="C2906" s="1"/>
      <c r="D2906"/>
      <c r="E2906" s="1"/>
      <c r="F2906" s="1"/>
      <c r="G2906"/>
      <c r="H2906"/>
      <c r="I2906" s="1"/>
      <c r="J2906"/>
      <c r="K2906"/>
      <c r="L2906"/>
      <c r="M2906" s="2"/>
      <c r="N2906" s="3"/>
      <c r="O2906"/>
      <c r="P2906"/>
      <c r="Q2906"/>
      <c r="R2906"/>
      <c r="S2906"/>
      <c r="T2906"/>
      <c r="U2906" s="1"/>
      <c r="V2906"/>
      <c r="W2906" s="1"/>
      <c r="X2906"/>
      <c r="Y2906"/>
      <c r="Z2906" s="1"/>
      <c r="AA2906" s="1"/>
      <c r="AB2906" s="1"/>
      <c r="AC2906" s="1"/>
      <c r="AD2906"/>
    </row>
    <row r="2907" spans="1:30" x14ac:dyDescent="0.25">
      <c r="A2907" s="1"/>
      <c r="B2907" s="1"/>
      <c r="C2907" s="1"/>
      <c r="D2907"/>
      <c r="E2907" s="1"/>
      <c r="F2907" s="1"/>
      <c r="G2907"/>
      <c r="H2907"/>
      <c r="I2907" s="1"/>
      <c r="J2907"/>
      <c r="K2907"/>
      <c r="L2907"/>
      <c r="M2907" s="2"/>
      <c r="N2907" s="3"/>
      <c r="O2907"/>
      <c r="P2907"/>
      <c r="Q2907"/>
      <c r="R2907"/>
      <c r="S2907"/>
      <c r="T2907"/>
      <c r="U2907" s="1"/>
      <c r="V2907"/>
      <c r="W2907" s="1"/>
      <c r="X2907"/>
      <c r="Y2907"/>
      <c r="Z2907" s="1"/>
      <c r="AA2907" s="1"/>
      <c r="AB2907" s="1"/>
      <c r="AC2907" s="1"/>
      <c r="AD2907"/>
    </row>
    <row r="2908" spans="1:30" x14ac:dyDescent="0.25">
      <c r="A2908" s="1"/>
      <c r="B2908" s="1"/>
      <c r="C2908" s="1"/>
      <c r="D2908"/>
      <c r="E2908" s="1"/>
      <c r="F2908" s="1"/>
      <c r="G2908"/>
      <c r="H2908"/>
      <c r="I2908" s="1"/>
      <c r="J2908"/>
      <c r="K2908"/>
      <c r="L2908"/>
      <c r="M2908" s="2"/>
      <c r="N2908" s="3"/>
      <c r="O2908"/>
      <c r="P2908"/>
      <c r="Q2908"/>
      <c r="R2908"/>
      <c r="S2908"/>
      <c r="T2908"/>
      <c r="U2908" s="1"/>
      <c r="V2908"/>
      <c r="W2908" s="1"/>
      <c r="X2908"/>
      <c r="Y2908"/>
      <c r="Z2908" s="1"/>
      <c r="AA2908" s="1"/>
      <c r="AB2908" s="1"/>
      <c r="AC2908" s="1"/>
      <c r="AD2908"/>
    </row>
    <row r="2909" spans="1:30" x14ac:dyDescent="0.25">
      <c r="A2909" s="1"/>
      <c r="B2909" s="1"/>
      <c r="C2909" s="1"/>
      <c r="D2909"/>
      <c r="E2909" s="1"/>
      <c r="F2909" s="1"/>
      <c r="G2909"/>
      <c r="H2909"/>
      <c r="I2909" s="1"/>
      <c r="J2909"/>
      <c r="K2909"/>
      <c r="L2909"/>
      <c r="M2909" s="2"/>
      <c r="N2909" s="3"/>
      <c r="O2909"/>
      <c r="P2909"/>
      <c r="Q2909"/>
      <c r="R2909"/>
      <c r="S2909"/>
      <c r="T2909"/>
      <c r="U2909" s="1"/>
      <c r="V2909"/>
      <c r="W2909" s="1"/>
      <c r="X2909"/>
      <c r="Y2909"/>
      <c r="Z2909" s="1"/>
      <c r="AA2909" s="1"/>
      <c r="AB2909" s="1"/>
      <c r="AC2909" s="1"/>
      <c r="AD2909"/>
    </row>
    <row r="2910" spans="1:30" x14ac:dyDescent="0.25">
      <c r="A2910" s="1"/>
      <c r="B2910" s="1"/>
      <c r="C2910" s="1"/>
      <c r="D2910"/>
      <c r="E2910" s="1"/>
      <c r="F2910" s="1"/>
      <c r="G2910"/>
      <c r="H2910"/>
      <c r="I2910" s="1"/>
      <c r="J2910"/>
      <c r="K2910"/>
      <c r="L2910"/>
      <c r="M2910" s="2"/>
      <c r="N2910" s="3"/>
      <c r="O2910"/>
      <c r="P2910"/>
      <c r="Q2910"/>
      <c r="R2910"/>
      <c r="S2910"/>
      <c r="T2910"/>
      <c r="U2910" s="1"/>
      <c r="V2910"/>
      <c r="W2910" s="1"/>
      <c r="X2910"/>
      <c r="Y2910"/>
      <c r="Z2910" s="1"/>
      <c r="AA2910" s="1"/>
      <c r="AB2910" s="1"/>
      <c r="AC2910" s="1"/>
      <c r="AD2910"/>
    </row>
    <row r="2911" spans="1:30" x14ac:dyDescent="0.25">
      <c r="A2911" s="1"/>
      <c r="B2911" s="1"/>
      <c r="C2911" s="1"/>
      <c r="D2911"/>
      <c r="E2911" s="1"/>
      <c r="F2911" s="1"/>
      <c r="G2911"/>
      <c r="H2911"/>
      <c r="I2911" s="1"/>
      <c r="J2911"/>
      <c r="K2911"/>
      <c r="L2911"/>
      <c r="M2911" s="2"/>
      <c r="N2911" s="3"/>
      <c r="O2911"/>
      <c r="P2911"/>
      <c r="Q2911"/>
      <c r="R2911"/>
      <c r="S2911"/>
      <c r="T2911"/>
      <c r="U2911" s="1"/>
      <c r="V2911"/>
      <c r="W2911" s="1"/>
      <c r="X2911"/>
      <c r="Y2911"/>
      <c r="Z2911" s="1"/>
      <c r="AA2911" s="1"/>
      <c r="AB2911" s="1"/>
      <c r="AC2911" s="1"/>
      <c r="AD2911"/>
    </row>
    <row r="2912" spans="1:30" x14ac:dyDescent="0.25">
      <c r="A2912" s="1"/>
      <c r="B2912" s="1"/>
      <c r="C2912" s="1"/>
      <c r="D2912"/>
      <c r="E2912" s="1"/>
      <c r="F2912" s="1"/>
      <c r="G2912"/>
      <c r="H2912"/>
      <c r="I2912" s="1"/>
      <c r="J2912"/>
      <c r="K2912"/>
      <c r="L2912"/>
      <c r="M2912" s="2"/>
      <c r="N2912" s="3"/>
      <c r="O2912"/>
      <c r="P2912"/>
      <c r="Q2912"/>
      <c r="R2912"/>
      <c r="S2912"/>
      <c r="T2912"/>
      <c r="U2912" s="1"/>
      <c r="V2912"/>
      <c r="W2912" s="1"/>
      <c r="X2912"/>
      <c r="Y2912"/>
      <c r="Z2912" s="1"/>
      <c r="AA2912" s="1"/>
      <c r="AB2912" s="1"/>
      <c r="AC2912" s="1"/>
      <c r="AD2912"/>
    </row>
    <row r="2913" spans="1:30" x14ac:dyDescent="0.25">
      <c r="A2913" s="1"/>
      <c r="B2913" s="1"/>
      <c r="C2913" s="1"/>
      <c r="D2913"/>
      <c r="E2913" s="1"/>
      <c r="F2913" s="1"/>
      <c r="G2913"/>
      <c r="H2913"/>
      <c r="I2913" s="1"/>
      <c r="J2913"/>
      <c r="K2913"/>
      <c r="L2913"/>
      <c r="M2913" s="2"/>
      <c r="N2913" s="3"/>
      <c r="O2913"/>
      <c r="P2913"/>
      <c r="Q2913"/>
      <c r="R2913"/>
      <c r="S2913"/>
      <c r="T2913"/>
      <c r="U2913" s="1"/>
      <c r="V2913"/>
      <c r="W2913" s="1"/>
      <c r="X2913"/>
      <c r="Y2913"/>
      <c r="Z2913" s="1"/>
      <c r="AA2913" s="1"/>
      <c r="AB2913" s="1"/>
      <c r="AC2913" s="1"/>
      <c r="AD2913"/>
    </row>
    <row r="2914" spans="1:30" x14ac:dyDescent="0.25">
      <c r="A2914" s="1"/>
      <c r="B2914" s="1"/>
      <c r="C2914" s="1"/>
      <c r="D2914"/>
      <c r="E2914" s="1"/>
      <c r="F2914" s="1"/>
      <c r="G2914"/>
      <c r="H2914"/>
      <c r="I2914" s="1"/>
      <c r="J2914"/>
      <c r="K2914"/>
      <c r="L2914"/>
      <c r="M2914" s="2"/>
      <c r="N2914" s="3"/>
      <c r="O2914"/>
      <c r="P2914"/>
      <c r="Q2914"/>
      <c r="R2914"/>
      <c r="S2914"/>
      <c r="T2914"/>
      <c r="U2914" s="1"/>
      <c r="V2914"/>
      <c r="W2914" s="1"/>
      <c r="X2914"/>
      <c r="Y2914"/>
      <c r="Z2914" s="1"/>
      <c r="AA2914" s="1"/>
      <c r="AB2914" s="1"/>
      <c r="AC2914" s="1"/>
      <c r="AD2914"/>
    </row>
    <row r="2915" spans="1:30" x14ac:dyDescent="0.25">
      <c r="A2915" s="1"/>
      <c r="B2915" s="1"/>
      <c r="C2915" s="1"/>
      <c r="D2915"/>
      <c r="E2915" s="1"/>
      <c r="F2915" s="1"/>
      <c r="G2915"/>
      <c r="H2915"/>
      <c r="I2915" s="1"/>
      <c r="J2915"/>
      <c r="K2915"/>
      <c r="L2915"/>
      <c r="M2915" s="2"/>
      <c r="N2915" s="3"/>
      <c r="O2915"/>
      <c r="P2915"/>
      <c r="Q2915"/>
      <c r="R2915"/>
      <c r="S2915"/>
      <c r="T2915"/>
      <c r="U2915" s="1"/>
      <c r="V2915"/>
      <c r="W2915" s="1"/>
      <c r="X2915"/>
      <c r="Y2915"/>
      <c r="Z2915" s="1"/>
      <c r="AA2915" s="1"/>
      <c r="AB2915" s="1"/>
      <c r="AC2915" s="1"/>
      <c r="AD2915"/>
    </row>
    <row r="2916" spans="1:30" x14ac:dyDescent="0.25">
      <c r="A2916" s="1"/>
      <c r="B2916" s="1"/>
      <c r="C2916" s="1"/>
      <c r="D2916"/>
      <c r="E2916" s="1"/>
      <c r="F2916" s="1"/>
      <c r="G2916"/>
      <c r="H2916"/>
      <c r="I2916" s="1"/>
      <c r="J2916"/>
      <c r="K2916"/>
      <c r="L2916"/>
      <c r="M2916" s="2"/>
      <c r="N2916" s="3"/>
      <c r="O2916"/>
      <c r="P2916"/>
      <c r="Q2916"/>
      <c r="R2916"/>
      <c r="S2916"/>
      <c r="T2916"/>
      <c r="U2916" s="1"/>
      <c r="V2916"/>
      <c r="W2916" s="1"/>
      <c r="X2916"/>
      <c r="Y2916"/>
      <c r="Z2916" s="1"/>
      <c r="AA2916" s="1"/>
      <c r="AB2916" s="1"/>
      <c r="AC2916" s="1"/>
      <c r="AD2916"/>
    </row>
    <row r="2917" spans="1:30" x14ac:dyDescent="0.25">
      <c r="A2917" s="1"/>
      <c r="B2917" s="1"/>
      <c r="C2917" s="1"/>
      <c r="D2917"/>
      <c r="E2917" s="1"/>
      <c r="F2917" s="1"/>
      <c r="G2917"/>
      <c r="H2917"/>
      <c r="I2917" s="1"/>
      <c r="J2917"/>
      <c r="K2917"/>
      <c r="L2917"/>
      <c r="M2917" s="2"/>
      <c r="N2917" s="3"/>
      <c r="O2917"/>
      <c r="P2917"/>
      <c r="Q2917"/>
      <c r="R2917"/>
      <c r="S2917"/>
      <c r="T2917"/>
      <c r="U2917" s="1"/>
      <c r="V2917"/>
      <c r="W2917" s="1"/>
      <c r="X2917"/>
      <c r="Y2917"/>
      <c r="Z2917" s="1"/>
      <c r="AA2917" s="1"/>
      <c r="AB2917" s="1"/>
      <c r="AC2917" s="1"/>
      <c r="AD2917"/>
    </row>
    <row r="2918" spans="1:30" x14ac:dyDescent="0.25">
      <c r="A2918" s="1"/>
      <c r="B2918" s="1"/>
      <c r="C2918" s="1"/>
      <c r="D2918"/>
      <c r="E2918" s="1"/>
      <c r="F2918" s="1"/>
      <c r="G2918"/>
      <c r="H2918"/>
      <c r="I2918" s="1"/>
      <c r="J2918"/>
      <c r="K2918"/>
      <c r="L2918"/>
      <c r="M2918" s="2"/>
      <c r="N2918" s="3"/>
      <c r="O2918"/>
      <c r="P2918"/>
      <c r="Q2918"/>
      <c r="R2918"/>
      <c r="S2918"/>
      <c r="T2918"/>
      <c r="U2918" s="1"/>
      <c r="V2918"/>
      <c r="W2918" s="1"/>
      <c r="X2918"/>
      <c r="Y2918"/>
      <c r="Z2918" s="1"/>
      <c r="AA2918" s="1"/>
      <c r="AB2918" s="1"/>
      <c r="AC2918" s="1"/>
      <c r="AD2918"/>
    </row>
    <row r="2919" spans="1:30" x14ac:dyDescent="0.25">
      <c r="A2919" s="1"/>
      <c r="B2919" s="1"/>
      <c r="C2919" s="1"/>
      <c r="D2919"/>
      <c r="E2919" s="1"/>
      <c r="F2919" s="1"/>
      <c r="G2919"/>
      <c r="H2919"/>
      <c r="I2919" s="1"/>
      <c r="J2919"/>
      <c r="K2919"/>
      <c r="L2919"/>
      <c r="M2919" s="2"/>
      <c r="N2919" s="3"/>
      <c r="O2919"/>
      <c r="P2919"/>
      <c r="Q2919"/>
      <c r="R2919"/>
      <c r="S2919"/>
      <c r="T2919"/>
      <c r="U2919" s="1"/>
      <c r="V2919"/>
      <c r="W2919" s="1"/>
      <c r="X2919"/>
      <c r="Y2919"/>
      <c r="Z2919" s="1"/>
      <c r="AA2919" s="1"/>
      <c r="AB2919" s="1"/>
      <c r="AC2919" s="1"/>
      <c r="AD2919"/>
    </row>
    <row r="2920" spans="1:30" x14ac:dyDescent="0.25">
      <c r="A2920" s="1"/>
      <c r="B2920" s="1"/>
      <c r="C2920" s="1"/>
      <c r="D2920"/>
      <c r="E2920" s="1"/>
      <c r="F2920" s="1"/>
      <c r="G2920"/>
      <c r="H2920"/>
      <c r="I2920" s="1"/>
      <c r="J2920"/>
      <c r="K2920"/>
      <c r="L2920"/>
      <c r="M2920" s="2"/>
      <c r="N2920" s="3"/>
      <c r="O2920"/>
      <c r="P2920"/>
      <c r="Q2920"/>
      <c r="R2920"/>
      <c r="S2920"/>
      <c r="T2920"/>
      <c r="U2920" s="1"/>
      <c r="V2920"/>
      <c r="W2920" s="1"/>
      <c r="X2920"/>
      <c r="Y2920"/>
      <c r="Z2920" s="1"/>
      <c r="AA2920" s="1"/>
      <c r="AB2920" s="1"/>
      <c r="AC2920" s="1"/>
      <c r="AD2920"/>
    </row>
    <row r="2921" spans="1:30" x14ac:dyDescent="0.25">
      <c r="A2921" s="1"/>
      <c r="B2921" s="1"/>
      <c r="C2921" s="1"/>
      <c r="D2921"/>
      <c r="E2921" s="1"/>
      <c r="F2921" s="1"/>
      <c r="G2921"/>
      <c r="H2921"/>
      <c r="I2921" s="1"/>
      <c r="J2921"/>
      <c r="K2921"/>
      <c r="L2921"/>
      <c r="M2921" s="2"/>
      <c r="N2921" s="3"/>
      <c r="O2921"/>
      <c r="P2921"/>
      <c r="Q2921"/>
      <c r="R2921"/>
      <c r="S2921"/>
      <c r="T2921"/>
      <c r="U2921" s="1"/>
      <c r="V2921"/>
      <c r="W2921" s="1"/>
      <c r="X2921"/>
      <c r="Y2921"/>
      <c r="Z2921" s="1"/>
      <c r="AA2921" s="1"/>
      <c r="AB2921" s="1"/>
      <c r="AC2921" s="1"/>
      <c r="AD2921"/>
    </row>
    <row r="2922" spans="1:30" x14ac:dyDescent="0.25">
      <c r="A2922" s="1"/>
      <c r="B2922" s="1"/>
      <c r="C2922" s="1"/>
      <c r="D2922"/>
      <c r="E2922" s="1"/>
      <c r="F2922" s="1"/>
      <c r="G2922"/>
      <c r="H2922"/>
      <c r="I2922" s="1"/>
      <c r="J2922"/>
      <c r="K2922"/>
      <c r="L2922"/>
      <c r="M2922" s="2"/>
      <c r="N2922" s="3"/>
      <c r="O2922"/>
      <c r="P2922"/>
      <c r="Q2922"/>
      <c r="R2922"/>
      <c r="S2922"/>
      <c r="T2922"/>
      <c r="U2922" s="1"/>
      <c r="V2922"/>
      <c r="W2922" s="1"/>
      <c r="X2922"/>
      <c r="Y2922"/>
      <c r="Z2922" s="1"/>
      <c r="AA2922" s="1"/>
      <c r="AB2922" s="1"/>
      <c r="AC2922" s="1"/>
      <c r="AD2922"/>
    </row>
    <row r="2923" spans="1:30" x14ac:dyDescent="0.25">
      <c r="A2923" s="1"/>
      <c r="B2923" s="1"/>
      <c r="C2923" s="1"/>
      <c r="D2923"/>
      <c r="E2923" s="1"/>
      <c r="F2923" s="1"/>
      <c r="G2923"/>
      <c r="H2923"/>
      <c r="I2923" s="1"/>
      <c r="J2923"/>
      <c r="K2923"/>
      <c r="L2923"/>
      <c r="M2923" s="2"/>
      <c r="N2923" s="3"/>
      <c r="O2923"/>
      <c r="P2923"/>
      <c r="Q2923"/>
      <c r="R2923"/>
      <c r="S2923"/>
      <c r="T2923"/>
      <c r="U2923" s="1"/>
      <c r="V2923"/>
      <c r="W2923" s="1"/>
      <c r="X2923"/>
      <c r="Y2923"/>
      <c r="Z2923" s="1"/>
      <c r="AA2923" s="1"/>
      <c r="AB2923" s="1"/>
      <c r="AC2923" s="1"/>
      <c r="AD2923"/>
    </row>
    <row r="2924" spans="1:30" x14ac:dyDescent="0.25">
      <c r="A2924" s="1"/>
      <c r="B2924" s="1"/>
      <c r="C2924" s="1"/>
      <c r="D2924"/>
      <c r="E2924" s="1"/>
      <c r="F2924" s="1"/>
      <c r="G2924"/>
      <c r="H2924"/>
      <c r="I2924" s="1"/>
      <c r="J2924"/>
      <c r="K2924"/>
      <c r="L2924"/>
      <c r="M2924" s="2"/>
      <c r="N2924" s="3"/>
      <c r="O2924"/>
      <c r="P2924"/>
      <c r="Q2924"/>
      <c r="R2924"/>
      <c r="S2924"/>
      <c r="T2924"/>
      <c r="U2924" s="1"/>
      <c r="V2924"/>
      <c r="W2924" s="1"/>
      <c r="X2924"/>
      <c r="Y2924"/>
      <c r="Z2924" s="1"/>
      <c r="AA2924" s="1"/>
      <c r="AB2924" s="1"/>
      <c r="AC2924" s="1"/>
      <c r="AD2924"/>
    </row>
    <row r="2925" spans="1:30" x14ac:dyDescent="0.25">
      <c r="A2925" s="1"/>
      <c r="B2925" s="1"/>
      <c r="C2925" s="1"/>
      <c r="D2925"/>
      <c r="E2925" s="1"/>
      <c r="F2925" s="1"/>
      <c r="G2925"/>
      <c r="H2925"/>
      <c r="I2925" s="1"/>
      <c r="J2925"/>
      <c r="K2925"/>
      <c r="L2925"/>
      <c r="M2925" s="2"/>
      <c r="N2925" s="3"/>
      <c r="O2925"/>
      <c r="P2925"/>
      <c r="Q2925"/>
      <c r="R2925"/>
      <c r="S2925"/>
      <c r="T2925"/>
      <c r="U2925" s="1"/>
      <c r="V2925"/>
      <c r="W2925" s="1"/>
      <c r="X2925"/>
      <c r="Y2925"/>
      <c r="Z2925" s="1"/>
      <c r="AA2925" s="1"/>
      <c r="AB2925" s="1"/>
      <c r="AC2925" s="1"/>
      <c r="AD2925"/>
    </row>
    <row r="2926" spans="1:30" x14ac:dyDescent="0.25">
      <c r="A2926" s="1"/>
      <c r="B2926" s="1"/>
      <c r="C2926" s="1"/>
      <c r="D2926"/>
      <c r="E2926" s="1"/>
      <c r="F2926" s="1"/>
      <c r="G2926"/>
      <c r="H2926"/>
      <c r="I2926" s="1"/>
      <c r="J2926"/>
      <c r="K2926"/>
      <c r="L2926"/>
      <c r="M2926" s="2"/>
      <c r="N2926" s="3"/>
      <c r="O2926"/>
      <c r="P2926"/>
      <c r="Q2926"/>
      <c r="R2926"/>
      <c r="S2926"/>
      <c r="T2926"/>
      <c r="U2926" s="1"/>
      <c r="V2926"/>
      <c r="W2926" s="1"/>
      <c r="X2926"/>
      <c r="Y2926"/>
      <c r="Z2926" s="1"/>
      <c r="AA2926" s="1"/>
      <c r="AB2926" s="1"/>
      <c r="AC2926" s="1"/>
      <c r="AD2926"/>
    </row>
    <row r="2927" spans="1:30" x14ac:dyDescent="0.25">
      <c r="A2927" s="1"/>
      <c r="B2927" s="1"/>
      <c r="C2927" s="1"/>
      <c r="D2927"/>
      <c r="E2927" s="1"/>
      <c r="F2927" s="1"/>
      <c r="G2927"/>
      <c r="H2927"/>
      <c r="I2927" s="1"/>
      <c r="J2927"/>
      <c r="K2927"/>
      <c r="L2927"/>
      <c r="M2927" s="2"/>
      <c r="N2927" s="3"/>
      <c r="O2927"/>
      <c r="P2927"/>
      <c r="Q2927"/>
      <c r="R2927"/>
      <c r="S2927"/>
      <c r="T2927"/>
      <c r="U2927" s="1"/>
      <c r="V2927"/>
      <c r="W2927" s="1"/>
      <c r="X2927"/>
      <c r="Y2927"/>
      <c r="Z2927" s="1"/>
      <c r="AA2927" s="1"/>
      <c r="AB2927" s="1"/>
      <c r="AC2927" s="1"/>
      <c r="AD2927"/>
    </row>
    <row r="2928" spans="1:30" x14ac:dyDescent="0.25">
      <c r="A2928" s="1"/>
      <c r="B2928" s="1"/>
      <c r="C2928" s="1"/>
      <c r="D2928"/>
      <c r="E2928" s="1"/>
      <c r="F2928" s="1"/>
      <c r="G2928"/>
      <c r="H2928"/>
      <c r="I2928" s="1"/>
      <c r="J2928"/>
      <c r="K2928"/>
      <c r="L2928"/>
      <c r="M2928" s="2"/>
      <c r="N2928" s="3"/>
      <c r="O2928"/>
      <c r="P2928"/>
      <c r="Q2928"/>
      <c r="R2928"/>
      <c r="S2928"/>
      <c r="T2928"/>
      <c r="U2928" s="1"/>
      <c r="V2928"/>
      <c r="W2928" s="1"/>
      <c r="X2928"/>
      <c r="Y2928"/>
      <c r="Z2928" s="1"/>
      <c r="AA2928" s="1"/>
      <c r="AB2928" s="1"/>
      <c r="AC2928" s="1"/>
      <c r="AD2928"/>
    </row>
    <row r="2929" spans="1:30" x14ac:dyDescent="0.25">
      <c r="A2929" s="1"/>
      <c r="B2929" s="1"/>
      <c r="C2929" s="1"/>
      <c r="D2929"/>
      <c r="E2929" s="1"/>
      <c r="F2929" s="1"/>
      <c r="G2929"/>
      <c r="H2929"/>
      <c r="I2929" s="1"/>
      <c r="J2929"/>
      <c r="K2929"/>
      <c r="L2929"/>
      <c r="M2929" s="2"/>
      <c r="N2929" s="3"/>
      <c r="O2929"/>
      <c r="P2929"/>
      <c r="Q2929"/>
      <c r="R2929"/>
      <c r="S2929"/>
      <c r="T2929"/>
      <c r="U2929" s="1"/>
      <c r="V2929"/>
      <c r="W2929" s="1"/>
      <c r="X2929"/>
      <c r="Y2929"/>
      <c r="Z2929" s="1"/>
      <c r="AA2929" s="1"/>
      <c r="AB2929" s="1"/>
      <c r="AC2929" s="1"/>
      <c r="AD2929"/>
    </row>
    <row r="2930" spans="1:30" x14ac:dyDescent="0.25">
      <c r="A2930" s="1"/>
      <c r="B2930" s="1"/>
      <c r="C2930" s="1"/>
      <c r="D2930"/>
      <c r="E2930" s="1"/>
      <c r="F2930" s="1"/>
      <c r="G2930"/>
      <c r="H2930"/>
      <c r="I2930" s="1"/>
      <c r="J2930"/>
      <c r="K2930"/>
      <c r="L2930"/>
      <c r="M2930" s="2"/>
      <c r="N2930" s="3"/>
      <c r="O2930"/>
      <c r="P2930"/>
      <c r="Q2930"/>
      <c r="R2930"/>
      <c r="S2930"/>
      <c r="T2930"/>
      <c r="U2930" s="1"/>
      <c r="V2930"/>
      <c r="W2930" s="1"/>
      <c r="X2930"/>
      <c r="Y2930"/>
      <c r="Z2930" s="1"/>
      <c r="AA2930" s="1"/>
      <c r="AB2930" s="1"/>
      <c r="AC2930" s="1"/>
      <c r="AD2930"/>
    </row>
    <row r="2931" spans="1:30" x14ac:dyDescent="0.25">
      <c r="A2931" s="1"/>
      <c r="B2931" s="1"/>
      <c r="C2931" s="1"/>
      <c r="D2931"/>
      <c r="E2931" s="1"/>
      <c r="F2931" s="1"/>
      <c r="G2931"/>
      <c r="H2931"/>
      <c r="I2931" s="1"/>
      <c r="J2931"/>
      <c r="K2931"/>
      <c r="L2931"/>
      <c r="M2931" s="2"/>
      <c r="N2931" s="3"/>
      <c r="O2931"/>
      <c r="P2931"/>
      <c r="Q2931"/>
      <c r="R2931"/>
      <c r="S2931"/>
      <c r="T2931"/>
      <c r="U2931" s="1"/>
      <c r="V2931"/>
      <c r="W2931" s="1"/>
      <c r="X2931"/>
      <c r="Y2931"/>
      <c r="Z2931" s="1"/>
      <c r="AA2931" s="1"/>
      <c r="AB2931" s="1"/>
      <c r="AC2931" s="1"/>
      <c r="AD2931"/>
    </row>
    <row r="2932" spans="1:30" x14ac:dyDescent="0.25">
      <c r="A2932" s="1"/>
      <c r="B2932" s="1"/>
      <c r="C2932" s="1"/>
      <c r="D2932"/>
      <c r="E2932" s="1"/>
      <c r="F2932" s="1"/>
      <c r="G2932"/>
      <c r="H2932"/>
      <c r="I2932" s="1"/>
      <c r="J2932"/>
      <c r="K2932"/>
      <c r="L2932"/>
      <c r="M2932" s="2"/>
      <c r="N2932" s="3"/>
      <c r="O2932"/>
      <c r="P2932"/>
      <c r="Q2932"/>
      <c r="R2932"/>
      <c r="S2932"/>
      <c r="T2932"/>
      <c r="U2932" s="1"/>
      <c r="V2932"/>
      <c r="W2932" s="1"/>
      <c r="X2932"/>
      <c r="Y2932"/>
      <c r="Z2932" s="1"/>
      <c r="AA2932" s="1"/>
      <c r="AB2932" s="1"/>
      <c r="AC2932" s="1"/>
      <c r="AD2932"/>
    </row>
    <row r="2933" spans="1:30" x14ac:dyDescent="0.25">
      <c r="A2933" s="1"/>
      <c r="B2933" s="1"/>
      <c r="C2933" s="1"/>
      <c r="D2933"/>
      <c r="E2933" s="1"/>
      <c r="F2933" s="1"/>
      <c r="G2933"/>
      <c r="H2933"/>
      <c r="I2933" s="1"/>
      <c r="J2933"/>
      <c r="K2933"/>
      <c r="L2933"/>
      <c r="M2933" s="2"/>
      <c r="N2933" s="3"/>
      <c r="O2933"/>
      <c r="P2933"/>
      <c r="Q2933"/>
      <c r="R2933"/>
      <c r="S2933"/>
      <c r="T2933"/>
      <c r="U2933" s="1"/>
      <c r="V2933"/>
      <c r="W2933" s="1"/>
      <c r="X2933"/>
      <c r="Y2933"/>
      <c r="Z2933" s="1"/>
      <c r="AA2933" s="1"/>
      <c r="AB2933" s="1"/>
      <c r="AC2933" s="1"/>
      <c r="AD2933"/>
    </row>
    <row r="2934" spans="1:30" x14ac:dyDescent="0.25">
      <c r="A2934" s="1"/>
      <c r="B2934" s="1"/>
      <c r="C2934" s="1"/>
      <c r="D2934"/>
      <c r="E2934" s="1"/>
      <c r="F2934" s="1"/>
      <c r="G2934"/>
      <c r="H2934"/>
      <c r="I2934" s="1"/>
      <c r="J2934"/>
      <c r="K2934"/>
      <c r="L2934"/>
      <c r="M2934" s="2"/>
      <c r="N2934" s="3"/>
      <c r="O2934"/>
      <c r="P2934"/>
      <c r="Q2934"/>
      <c r="R2934"/>
      <c r="S2934"/>
      <c r="T2934"/>
      <c r="U2934" s="1"/>
      <c r="V2934"/>
      <c r="W2934" s="1"/>
      <c r="X2934"/>
      <c r="Y2934"/>
      <c r="Z2934" s="1"/>
      <c r="AA2934" s="1"/>
      <c r="AB2934" s="1"/>
      <c r="AC2934" s="1"/>
      <c r="AD2934"/>
    </row>
    <row r="2935" spans="1:30" x14ac:dyDescent="0.25">
      <c r="A2935" s="1"/>
      <c r="B2935" s="1"/>
      <c r="C2935" s="1"/>
      <c r="D2935"/>
      <c r="E2935" s="1"/>
      <c r="F2935" s="1"/>
      <c r="G2935"/>
      <c r="H2935"/>
      <c r="I2935" s="1"/>
      <c r="J2935"/>
      <c r="K2935"/>
      <c r="L2935"/>
      <c r="M2935" s="2"/>
      <c r="N2935" s="3"/>
      <c r="O2935"/>
      <c r="P2935"/>
      <c r="Q2935"/>
      <c r="R2935"/>
      <c r="S2935"/>
      <c r="T2935"/>
      <c r="U2935" s="1"/>
      <c r="V2935"/>
      <c r="W2935" s="1"/>
      <c r="X2935"/>
      <c r="Y2935"/>
      <c r="Z2935" s="1"/>
      <c r="AA2935" s="1"/>
      <c r="AB2935" s="1"/>
      <c r="AC2935" s="1"/>
      <c r="AD2935"/>
    </row>
    <row r="2936" spans="1:30" x14ac:dyDescent="0.25">
      <c r="A2936" s="1"/>
      <c r="B2936" s="1"/>
      <c r="C2936" s="1"/>
      <c r="D2936"/>
      <c r="E2936" s="1"/>
      <c r="F2936" s="1"/>
      <c r="G2936"/>
      <c r="H2936"/>
      <c r="I2936" s="1"/>
      <c r="J2936"/>
      <c r="K2936"/>
      <c r="L2936"/>
      <c r="M2936" s="2"/>
      <c r="N2936" s="3"/>
      <c r="O2936"/>
      <c r="P2936"/>
      <c r="Q2936"/>
      <c r="R2936"/>
      <c r="S2936"/>
      <c r="T2936"/>
      <c r="U2936" s="1"/>
      <c r="V2936"/>
      <c r="W2936" s="1"/>
      <c r="X2936"/>
      <c r="Y2936"/>
      <c r="Z2936" s="1"/>
      <c r="AA2936" s="1"/>
      <c r="AB2936" s="1"/>
      <c r="AC2936" s="1"/>
      <c r="AD2936"/>
    </row>
    <row r="2937" spans="1:30" x14ac:dyDescent="0.25">
      <c r="A2937" s="1"/>
      <c r="B2937" s="1"/>
      <c r="C2937" s="1"/>
      <c r="D2937"/>
      <c r="E2937" s="1"/>
      <c r="F2937" s="1"/>
      <c r="G2937"/>
      <c r="H2937"/>
      <c r="I2937" s="1"/>
      <c r="J2937"/>
      <c r="K2937"/>
      <c r="L2937"/>
      <c r="M2937" s="2"/>
      <c r="N2937" s="3"/>
      <c r="O2937"/>
      <c r="P2937"/>
      <c r="Q2937"/>
      <c r="R2937"/>
      <c r="S2937"/>
      <c r="T2937"/>
      <c r="U2937" s="1"/>
      <c r="V2937"/>
      <c r="W2937" s="1"/>
      <c r="X2937"/>
      <c r="Y2937"/>
      <c r="Z2937" s="1"/>
      <c r="AA2937" s="1"/>
      <c r="AB2937" s="1"/>
      <c r="AC2937" s="1"/>
      <c r="AD2937"/>
    </row>
    <row r="2938" spans="1:30" x14ac:dyDescent="0.25">
      <c r="A2938" s="1"/>
      <c r="B2938" s="1"/>
      <c r="C2938" s="1"/>
      <c r="D2938"/>
      <c r="E2938" s="1"/>
      <c r="F2938" s="1"/>
      <c r="G2938"/>
      <c r="H2938"/>
      <c r="I2938" s="1"/>
      <c r="J2938"/>
      <c r="K2938"/>
      <c r="L2938"/>
      <c r="M2938" s="2"/>
      <c r="N2938" s="3"/>
      <c r="O2938"/>
      <c r="P2938"/>
      <c r="Q2938"/>
      <c r="R2938"/>
      <c r="S2938"/>
      <c r="T2938"/>
      <c r="U2938" s="1"/>
      <c r="V2938"/>
      <c r="W2938" s="1"/>
      <c r="X2938"/>
      <c r="Y2938"/>
      <c r="Z2938" s="1"/>
      <c r="AA2938" s="1"/>
      <c r="AB2938" s="1"/>
      <c r="AC2938" s="1"/>
      <c r="AD2938"/>
    </row>
    <row r="2939" spans="1:30" x14ac:dyDescent="0.25">
      <c r="A2939" s="1"/>
      <c r="B2939" s="1"/>
      <c r="C2939" s="1"/>
      <c r="D2939"/>
      <c r="E2939" s="1"/>
      <c r="F2939" s="1"/>
      <c r="G2939"/>
      <c r="H2939"/>
      <c r="I2939" s="1"/>
      <c r="J2939"/>
      <c r="K2939"/>
      <c r="L2939"/>
      <c r="M2939" s="2"/>
      <c r="N2939" s="3"/>
      <c r="O2939"/>
      <c r="P2939"/>
      <c r="Q2939"/>
      <c r="R2939"/>
      <c r="S2939"/>
      <c r="T2939"/>
      <c r="U2939" s="1"/>
      <c r="V2939"/>
      <c r="W2939" s="1"/>
      <c r="X2939"/>
      <c r="Y2939"/>
      <c r="Z2939" s="1"/>
      <c r="AA2939" s="1"/>
      <c r="AB2939" s="1"/>
      <c r="AC2939" s="1"/>
      <c r="AD2939"/>
    </row>
    <row r="2940" spans="1:30" x14ac:dyDescent="0.25">
      <c r="A2940" s="1"/>
      <c r="B2940" s="1"/>
      <c r="C2940" s="1"/>
      <c r="D2940"/>
      <c r="E2940" s="1"/>
      <c r="F2940" s="1"/>
      <c r="G2940"/>
      <c r="H2940"/>
      <c r="I2940" s="1"/>
      <c r="J2940"/>
      <c r="K2940"/>
      <c r="L2940"/>
      <c r="M2940" s="2"/>
      <c r="N2940" s="3"/>
      <c r="O2940"/>
      <c r="P2940"/>
      <c r="Q2940"/>
      <c r="R2940"/>
      <c r="S2940"/>
      <c r="T2940"/>
      <c r="U2940" s="1"/>
      <c r="V2940"/>
      <c r="W2940" s="1"/>
      <c r="X2940"/>
      <c r="Y2940"/>
      <c r="Z2940" s="1"/>
      <c r="AA2940" s="1"/>
      <c r="AB2940" s="1"/>
      <c r="AC2940" s="1"/>
      <c r="AD2940"/>
    </row>
    <row r="2941" spans="1:30" x14ac:dyDescent="0.25">
      <c r="A2941" s="1"/>
      <c r="B2941" s="1"/>
      <c r="C2941" s="1"/>
      <c r="D2941"/>
      <c r="E2941" s="1"/>
      <c r="F2941" s="1"/>
      <c r="G2941"/>
      <c r="H2941"/>
      <c r="I2941" s="1"/>
      <c r="J2941"/>
      <c r="K2941"/>
      <c r="L2941"/>
      <c r="M2941" s="2"/>
      <c r="N2941" s="3"/>
      <c r="O2941"/>
      <c r="P2941"/>
      <c r="Q2941"/>
      <c r="R2941"/>
      <c r="S2941"/>
      <c r="T2941"/>
      <c r="U2941" s="1"/>
      <c r="V2941"/>
      <c r="W2941" s="1"/>
      <c r="X2941"/>
      <c r="Y2941"/>
      <c r="Z2941" s="1"/>
      <c r="AA2941" s="1"/>
      <c r="AB2941" s="1"/>
      <c r="AC2941" s="1"/>
      <c r="AD2941"/>
    </row>
    <row r="2942" spans="1:30" x14ac:dyDescent="0.25">
      <c r="A2942" s="1"/>
      <c r="B2942" s="1"/>
      <c r="C2942" s="1"/>
      <c r="D2942"/>
      <c r="E2942" s="1"/>
      <c r="F2942" s="1"/>
      <c r="G2942"/>
      <c r="H2942"/>
      <c r="I2942" s="1"/>
      <c r="J2942"/>
      <c r="K2942"/>
      <c r="L2942"/>
      <c r="M2942" s="2"/>
      <c r="N2942" s="3"/>
      <c r="O2942"/>
      <c r="P2942"/>
      <c r="Q2942"/>
      <c r="R2942"/>
      <c r="S2942"/>
      <c r="T2942"/>
      <c r="U2942" s="1"/>
      <c r="V2942"/>
      <c r="W2942" s="1"/>
      <c r="X2942"/>
      <c r="Y2942"/>
      <c r="Z2942" s="1"/>
      <c r="AA2942" s="1"/>
      <c r="AB2942" s="1"/>
      <c r="AC2942" s="1"/>
      <c r="AD2942"/>
    </row>
    <row r="2943" spans="1:30" x14ac:dyDescent="0.25">
      <c r="A2943" s="1"/>
      <c r="B2943" s="1"/>
      <c r="C2943" s="1"/>
      <c r="D2943"/>
      <c r="E2943" s="1"/>
      <c r="F2943" s="1"/>
      <c r="G2943"/>
      <c r="H2943"/>
      <c r="I2943" s="1"/>
      <c r="J2943"/>
      <c r="K2943"/>
      <c r="L2943"/>
      <c r="M2943" s="2"/>
      <c r="N2943" s="3"/>
      <c r="O2943"/>
      <c r="P2943"/>
      <c r="Q2943"/>
      <c r="R2943"/>
      <c r="S2943"/>
      <c r="T2943"/>
      <c r="U2943" s="1"/>
      <c r="V2943"/>
      <c r="W2943" s="1"/>
      <c r="X2943"/>
      <c r="Y2943"/>
      <c r="Z2943" s="1"/>
      <c r="AA2943" s="1"/>
      <c r="AB2943" s="1"/>
      <c r="AC2943" s="1"/>
      <c r="AD2943"/>
    </row>
    <row r="2944" spans="1:30" x14ac:dyDescent="0.25">
      <c r="A2944" s="1"/>
      <c r="B2944" s="1"/>
      <c r="C2944" s="1"/>
      <c r="D2944"/>
      <c r="E2944" s="1"/>
      <c r="F2944" s="1"/>
      <c r="G2944"/>
      <c r="H2944"/>
      <c r="I2944" s="1"/>
      <c r="J2944"/>
      <c r="K2944"/>
      <c r="L2944"/>
      <c r="M2944" s="2"/>
      <c r="N2944" s="3"/>
      <c r="O2944"/>
      <c r="P2944"/>
      <c r="Q2944"/>
      <c r="R2944"/>
      <c r="S2944"/>
      <c r="T2944"/>
      <c r="U2944" s="1"/>
      <c r="V2944"/>
      <c r="W2944" s="1"/>
      <c r="X2944"/>
      <c r="Y2944"/>
      <c r="Z2944" s="1"/>
      <c r="AA2944" s="1"/>
      <c r="AB2944" s="1"/>
      <c r="AC2944" s="1"/>
      <c r="AD2944"/>
    </row>
    <row r="2945" spans="1:30" x14ac:dyDescent="0.25">
      <c r="A2945" s="1"/>
      <c r="B2945" s="1"/>
      <c r="C2945" s="1"/>
      <c r="D2945"/>
      <c r="E2945" s="1"/>
      <c r="F2945" s="1"/>
      <c r="G2945"/>
      <c r="H2945"/>
      <c r="I2945" s="1"/>
      <c r="J2945"/>
      <c r="K2945"/>
      <c r="L2945"/>
      <c r="M2945" s="2"/>
      <c r="N2945" s="3"/>
      <c r="O2945"/>
      <c r="P2945"/>
      <c r="Q2945"/>
      <c r="R2945"/>
      <c r="S2945"/>
      <c r="T2945"/>
      <c r="U2945" s="1"/>
      <c r="V2945"/>
      <c r="W2945" s="1"/>
      <c r="X2945"/>
      <c r="Y2945"/>
      <c r="Z2945" s="1"/>
      <c r="AA2945" s="1"/>
      <c r="AB2945" s="1"/>
      <c r="AC2945" s="1"/>
      <c r="AD2945"/>
    </row>
    <row r="2946" spans="1:30" x14ac:dyDescent="0.25">
      <c r="A2946" s="1"/>
      <c r="B2946" s="1"/>
      <c r="C2946" s="1"/>
      <c r="D2946"/>
      <c r="E2946" s="1"/>
      <c r="F2946" s="1"/>
      <c r="G2946"/>
      <c r="H2946"/>
      <c r="I2946" s="1"/>
      <c r="J2946"/>
      <c r="K2946"/>
      <c r="L2946"/>
      <c r="M2946" s="2"/>
      <c r="N2946" s="3"/>
      <c r="O2946"/>
      <c r="P2946"/>
      <c r="Q2946"/>
      <c r="R2946"/>
      <c r="S2946"/>
      <c r="T2946"/>
      <c r="U2946" s="1"/>
      <c r="V2946"/>
      <c r="W2946" s="1"/>
      <c r="X2946"/>
      <c r="Y2946"/>
      <c r="Z2946" s="1"/>
      <c r="AA2946" s="1"/>
      <c r="AB2946" s="1"/>
      <c r="AC2946" s="1"/>
      <c r="AD2946"/>
    </row>
    <row r="2947" spans="1:30" x14ac:dyDescent="0.25">
      <c r="A2947" s="1"/>
      <c r="B2947" s="1"/>
      <c r="C2947" s="1"/>
      <c r="D2947"/>
      <c r="E2947" s="1"/>
      <c r="F2947" s="1"/>
      <c r="G2947"/>
      <c r="H2947"/>
      <c r="I2947" s="1"/>
      <c r="J2947"/>
      <c r="K2947"/>
      <c r="L2947"/>
      <c r="M2947" s="2"/>
      <c r="N2947" s="3"/>
      <c r="O2947"/>
      <c r="P2947"/>
      <c r="Q2947"/>
      <c r="R2947"/>
      <c r="S2947"/>
      <c r="T2947"/>
      <c r="U2947" s="1"/>
      <c r="V2947"/>
      <c r="W2947" s="1"/>
      <c r="X2947"/>
      <c r="Y2947"/>
      <c r="Z2947" s="1"/>
      <c r="AA2947" s="1"/>
      <c r="AB2947" s="1"/>
      <c r="AC2947" s="1"/>
      <c r="AD2947"/>
    </row>
    <row r="2948" spans="1:30" x14ac:dyDescent="0.25">
      <c r="A2948" s="1"/>
      <c r="B2948" s="1"/>
      <c r="C2948" s="1"/>
      <c r="D2948"/>
      <c r="E2948" s="1"/>
      <c r="F2948" s="1"/>
      <c r="G2948"/>
      <c r="H2948"/>
      <c r="I2948" s="1"/>
      <c r="J2948"/>
      <c r="K2948"/>
      <c r="L2948"/>
      <c r="M2948" s="2"/>
      <c r="N2948" s="3"/>
      <c r="O2948"/>
      <c r="P2948"/>
      <c r="Q2948"/>
      <c r="R2948"/>
      <c r="S2948"/>
      <c r="T2948"/>
      <c r="U2948" s="1"/>
      <c r="V2948"/>
      <c r="W2948" s="1"/>
      <c r="X2948"/>
      <c r="Y2948"/>
      <c r="Z2948" s="1"/>
      <c r="AA2948" s="1"/>
      <c r="AB2948" s="1"/>
      <c r="AC2948" s="1"/>
      <c r="AD2948"/>
    </row>
    <row r="2949" spans="1:30" x14ac:dyDescent="0.25">
      <c r="A2949" s="1"/>
      <c r="B2949" s="1"/>
      <c r="C2949" s="1"/>
      <c r="D2949"/>
      <c r="E2949" s="1"/>
      <c r="F2949" s="1"/>
      <c r="G2949"/>
      <c r="H2949"/>
      <c r="I2949" s="1"/>
      <c r="J2949"/>
      <c r="K2949"/>
      <c r="L2949"/>
      <c r="M2949" s="2"/>
      <c r="N2949" s="3"/>
      <c r="O2949"/>
      <c r="P2949"/>
      <c r="Q2949"/>
      <c r="R2949"/>
      <c r="S2949"/>
      <c r="T2949"/>
      <c r="U2949" s="1"/>
      <c r="V2949"/>
      <c r="W2949" s="1"/>
      <c r="X2949"/>
      <c r="Y2949"/>
      <c r="Z2949" s="1"/>
      <c r="AA2949" s="1"/>
      <c r="AB2949" s="1"/>
      <c r="AC2949" s="1"/>
      <c r="AD2949"/>
    </row>
    <row r="2950" spans="1:30" x14ac:dyDescent="0.25">
      <c r="A2950" s="1"/>
      <c r="B2950" s="1"/>
      <c r="C2950" s="1"/>
      <c r="D2950"/>
      <c r="E2950" s="1"/>
      <c r="F2950" s="1"/>
      <c r="G2950"/>
      <c r="H2950"/>
      <c r="I2950" s="1"/>
      <c r="J2950"/>
      <c r="K2950"/>
      <c r="L2950"/>
      <c r="M2950" s="2"/>
      <c r="N2950" s="3"/>
      <c r="O2950"/>
      <c r="P2950"/>
      <c r="Q2950"/>
      <c r="R2950"/>
      <c r="S2950"/>
      <c r="T2950"/>
      <c r="U2950" s="1"/>
      <c r="V2950"/>
      <c r="W2950" s="1"/>
      <c r="X2950"/>
      <c r="Y2950"/>
      <c r="Z2950" s="1"/>
      <c r="AA2950" s="1"/>
      <c r="AB2950" s="1"/>
      <c r="AC2950" s="1"/>
      <c r="AD2950"/>
    </row>
    <row r="2951" spans="1:30" x14ac:dyDescent="0.25">
      <c r="A2951" s="1"/>
      <c r="B2951" s="1"/>
      <c r="C2951" s="1"/>
      <c r="D2951"/>
      <c r="E2951" s="1"/>
      <c r="F2951" s="1"/>
      <c r="G2951"/>
      <c r="H2951"/>
      <c r="I2951" s="1"/>
      <c r="J2951"/>
      <c r="K2951"/>
      <c r="L2951"/>
      <c r="M2951" s="2"/>
      <c r="N2951" s="3"/>
      <c r="O2951"/>
      <c r="P2951"/>
      <c r="Q2951"/>
      <c r="R2951"/>
      <c r="S2951"/>
      <c r="T2951"/>
      <c r="U2951" s="1"/>
      <c r="V2951"/>
      <c r="W2951" s="1"/>
      <c r="X2951"/>
      <c r="Y2951"/>
      <c r="Z2951" s="1"/>
      <c r="AA2951" s="1"/>
      <c r="AB2951" s="1"/>
      <c r="AC2951" s="1"/>
      <c r="AD2951"/>
    </row>
    <row r="2952" spans="1:30" x14ac:dyDescent="0.25">
      <c r="A2952" s="1"/>
      <c r="B2952" s="1"/>
      <c r="C2952" s="1"/>
      <c r="D2952"/>
      <c r="E2952" s="1"/>
      <c r="F2952" s="1"/>
      <c r="G2952"/>
      <c r="H2952"/>
      <c r="I2952" s="1"/>
      <c r="J2952"/>
      <c r="K2952"/>
      <c r="L2952"/>
      <c r="M2952" s="2"/>
      <c r="N2952" s="3"/>
      <c r="O2952"/>
      <c r="P2952"/>
      <c r="Q2952"/>
      <c r="R2952"/>
      <c r="S2952"/>
      <c r="T2952"/>
      <c r="U2952" s="1"/>
      <c r="V2952"/>
      <c r="W2952" s="1"/>
      <c r="X2952"/>
      <c r="Y2952"/>
      <c r="Z2952" s="1"/>
      <c r="AA2952" s="1"/>
      <c r="AB2952" s="1"/>
      <c r="AC2952" s="1"/>
      <c r="AD2952"/>
    </row>
    <row r="2953" spans="1:30" x14ac:dyDescent="0.25">
      <c r="A2953" s="1"/>
      <c r="B2953" s="1"/>
      <c r="C2953" s="1"/>
      <c r="D2953"/>
      <c r="E2953" s="1"/>
      <c r="F2953" s="1"/>
      <c r="G2953"/>
      <c r="H2953"/>
      <c r="I2953" s="1"/>
      <c r="J2953"/>
      <c r="K2953"/>
      <c r="L2953"/>
      <c r="M2953" s="2"/>
      <c r="N2953" s="3"/>
      <c r="O2953"/>
      <c r="P2953"/>
      <c r="Q2953"/>
      <c r="R2953"/>
      <c r="S2953"/>
      <c r="T2953"/>
      <c r="U2953" s="1"/>
      <c r="V2953"/>
      <c r="W2953" s="1"/>
      <c r="X2953"/>
      <c r="Y2953"/>
      <c r="Z2953" s="1"/>
      <c r="AA2953" s="1"/>
      <c r="AB2953" s="1"/>
      <c r="AC2953" s="1"/>
      <c r="AD2953"/>
    </row>
    <row r="2954" spans="1:30" x14ac:dyDescent="0.25">
      <c r="A2954" s="1"/>
      <c r="B2954" s="1"/>
      <c r="C2954" s="1"/>
      <c r="D2954"/>
      <c r="E2954" s="1"/>
      <c r="F2954" s="1"/>
      <c r="G2954"/>
      <c r="H2954"/>
      <c r="I2954" s="1"/>
      <c r="J2954"/>
      <c r="K2954"/>
      <c r="L2954"/>
      <c r="M2954" s="2"/>
      <c r="N2954" s="3"/>
      <c r="O2954"/>
      <c r="P2954"/>
      <c r="Q2954"/>
      <c r="R2954"/>
      <c r="S2954"/>
      <c r="T2954"/>
      <c r="U2954" s="1"/>
      <c r="V2954"/>
      <c r="W2954" s="1"/>
      <c r="X2954"/>
      <c r="Y2954"/>
      <c r="Z2954" s="1"/>
      <c r="AA2954" s="1"/>
      <c r="AB2954" s="1"/>
      <c r="AC2954" s="1"/>
      <c r="AD2954"/>
    </row>
    <row r="2955" spans="1:30" x14ac:dyDescent="0.25">
      <c r="A2955" s="1"/>
      <c r="B2955" s="1"/>
      <c r="C2955" s="1"/>
      <c r="D2955"/>
      <c r="E2955" s="1"/>
      <c r="F2955" s="1"/>
      <c r="G2955"/>
      <c r="H2955"/>
      <c r="I2955" s="1"/>
      <c r="J2955"/>
      <c r="K2955"/>
      <c r="L2955"/>
      <c r="M2955" s="2"/>
      <c r="N2955" s="3"/>
      <c r="O2955"/>
      <c r="P2955"/>
      <c r="Q2955"/>
      <c r="R2955"/>
      <c r="S2955"/>
      <c r="T2955"/>
      <c r="U2955" s="1"/>
      <c r="V2955"/>
      <c r="W2955" s="1"/>
      <c r="X2955"/>
      <c r="Y2955"/>
      <c r="Z2955" s="1"/>
      <c r="AA2955" s="1"/>
      <c r="AB2955" s="1"/>
      <c r="AC2955" s="1"/>
      <c r="AD2955"/>
    </row>
    <row r="2956" spans="1:30" x14ac:dyDescent="0.25">
      <c r="A2956" s="1"/>
      <c r="B2956" s="1"/>
      <c r="C2956" s="1"/>
      <c r="D2956"/>
      <c r="E2956" s="1"/>
      <c r="F2956" s="1"/>
      <c r="G2956"/>
      <c r="H2956"/>
      <c r="I2956" s="1"/>
      <c r="J2956"/>
      <c r="K2956"/>
      <c r="L2956"/>
      <c r="M2956" s="2"/>
      <c r="N2956" s="3"/>
      <c r="O2956"/>
      <c r="P2956"/>
      <c r="Q2956"/>
      <c r="R2956"/>
      <c r="S2956"/>
      <c r="T2956"/>
      <c r="U2956" s="1"/>
      <c r="V2956"/>
      <c r="W2956" s="1"/>
      <c r="X2956"/>
      <c r="Y2956"/>
      <c r="Z2956" s="1"/>
      <c r="AA2956" s="1"/>
      <c r="AB2956" s="1"/>
      <c r="AC2956" s="1"/>
      <c r="AD2956"/>
    </row>
    <row r="2957" spans="1:30" x14ac:dyDescent="0.25">
      <c r="A2957" s="1"/>
      <c r="B2957" s="1"/>
      <c r="C2957" s="1"/>
      <c r="D2957"/>
      <c r="E2957" s="1"/>
      <c r="F2957" s="1"/>
      <c r="G2957"/>
      <c r="H2957"/>
      <c r="I2957" s="1"/>
      <c r="J2957"/>
      <c r="K2957"/>
      <c r="L2957"/>
      <c r="M2957" s="2"/>
      <c r="N2957" s="3"/>
      <c r="O2957"/>
      <c r="P2957"/>
      <c r="Q2957"/>
      <c r="R2957"/>
      <c r="S2957"/>
      <c r="T2957"/>
      <c r="U2957" s="1"/>
      <c r="V2957"/>
      <c r="W2957" s="1"/>
      <c r="X2957"/>
      <c r="Y2957"/>
      <c r="Z2957" s="1"/>
      <c r="AA2957" s="1"/>
      <c r="AB2957" s="1"/>
      <c r="AC2957" s="1"/>
      <c r="AD2957"/>
    </row>
    <row r="2958" spans="1:30" x14ac:dyDescent="0.25">
      <c r="A2958" s="1"/>
      <c r="B2958" s="1"/>
      <c r="C2958" s="1"/>
      <c r="D2958"/>
      <c r="E2958" s="1"/>
      <c r="F2958" s="1"/>
      <c r="G2958"/>
      <c r="H2958"/>
      <c r="I2958" s="1"/>
      <c r="J2958"/>
      <c r="K2958"/>
      <c r="L2958"/>
      <c r="M2958" s="2"/>
      <c r="N2958" s="3"/>
      <c r="O2958"/>
      <c r="P2958"/>
      <c r="Q2958"/>
      <c r="R2958"/>
      <c r="S2958"/>
      <c r="T2958"/>
      <c r="U2958" s="1"/>
      <c r="V2958"/>
      <c r="W2958" s="1"/>
      <c r="X2958"/>
      <c r="Y2958"/>
      <c r="Z2958" s="1"/>
      <c r="AA2958" s="1"/>
      <c r="AB2958" s="1"/>
      <c r="AC2958" s="1"/>
      <c r="AD2958"/>
    </row>
    <row r="2959" spans="1:30" x14ac:dyDescent="0.25">
      <c r="A2959" s="1"/>
      <c r="B2959" s="1"/>
      <c r="C2959" s="1"/>
      <c r="D2959"/>
      <c r="E2959" s="1"/>
      <c r="F2959" s="1"/>
      <c r="G2959"/>
      <c r="H2959"/>
      <c r="I2959" s="1"/>
      <c r="J2959"/>
      <c r="K2959"/>
      <c r="L2959"/>
      <c r="M2959" s="2"/>
      <c r="N2959" s="3"/>
      <c r="O2959"/>
      <c r="P2959"/>
      <c r="Q2959"/>
      <c r="R2959"/>
      <c r="S2959"/>
      <c r="T2959"/>
      <c r="U2959" s="1"/>
      <c r="V2959"/>
      <c r="W2959" s="1"/>
      <c r="X2959"/>
      <c r="Y2959"/>
      <c r="Z2959" s="1"/>
      <c r="AA2959" s="1"/>
      <c r="AB2959" s="1"/>
      <c r="AC2959" s="1"/>
      <c r="AD2959"/>
    </row>
    <row r="2960" spans="1:30" x14ac:dyDescent="0.25">
      <c r="A2960" s="1"/>
      <c r="B2960" s="1"/>
      <c r="C2960" s="1"/>
      <c r="D2960"/>
      <c r="E2960" s="1"/>
      <c r="F2960" s="1"/>
      <c r="G2960"/>
      <c r="H2960"/>
      <c r="I2960" s="1"/>
      <c r="J2960"/>
      <c r="K2960"/>
      <c r="L2960"/>
      <c r="M2960" s="2"/>
      <c r="N2960" s="3"/>
      <c r="O2960"/>
      <c r="P2960"/>
      <c r="Q2960"/>
      <c r="R2960"/>
      <c r="S2960"/>
      <c r="T2960"/>
      <c r="U2960" s="1"/>
      <c r="V2960"/>
      <c r="W2960" s="1"/>
      <c r="X2960"/>
      <c r="Y2960"/>
      <c r="Z2960" s="1"/>
      <c r="AA2960" s="1"/>
      <c r="AB2960" s="1"/>
      <c r="AC2960" s="1"/>
      <c r="AD2960"/>
    </row>
    <row r="2961" spans="1:30" x14ac:dyDescent="0.25">
      <c r="A2961" s="1"/>
      <c r="B2961" s="1"/>
      <c r="C2961" s="1"/>
      <c r="D2961"/>
      <c r="E2961" s="1"/>
      <c r="F2961" s="1"/>
      <c r="G2961"/>
      <c r="H2961"/>
      <c r="I2961" s="1"/>
      <c r="J2961"/>
      <c r="K2961"/>
      <c r="L2961"/>
      <c r="M2961" s="2"/>
      <c r="N2961" s="3"/>
      <c r="O2961"/>
      <c r="P2961"/>
      <c r="Q2961"/>
      <c r="R2961"/>
      <c r="S2961"/>
      <c r="T2961"/>
      <c r="U2961" s="1"/>
      <c r="V2961"/>
      <c r="W2961" s="1"/>
      <c r="X2961"/>
      <c r="Y2961"/>
      <c r="Z2961" s="1"/>
      <c r="AA2961" s="1"/>
      <c r="AB2961" s="1"/>
      <c r="AC2961" s="1"/>
      <c r="AD2961"/>
    </row>
    <row r="2962" spans="1:30" x14ac:dyDescent="0.25">
      <c r="A2962" s="1"/>
      <c r="B2962" s="1"/>
      <c r="C2962" s="1"/>
      <c r="D2962"/>
      <c r="E2962" s="1"/>
      <c r="F2962" s="1"/>
      <c r="G2962"/>
      <c r="H2962"/>
      <c r="I2962" s="1"/>
      <c r="J2962"/>
      <c r="K2962"/>
      <c r="L2962"/>
      <c r="M2962" s="2"/>
      <c r="N2962" s="3"/>
      <c r="O2962"/>
      <c r="P2962"/>
      <c r="Q2962"/>
      <c r="R2962"/>
      <c r="S2962"/>
      <c r="T2962"/>
      <c r="U2962" s="1"/>
      <c r="V2962"/>
      <c r="W2962" s="1"/>
      <c r="X2962"/>
      <c r="Y2962"/>
      <c r="Z2962" s="1"/>
      <c r="AA2962" s="1"/>
      <c r="AB2962" s="1"/>
      <c r="AC2962" s="1"/>
      <c r="AD2962"/>
    </row>
    <row r="2963" spans="1:30" x14ac:dyDescent="0.25">
      <c r="A2963" s="1"/>
      <c r="B2963" s="1"/>
      <c r="C2963" s="1"/>
      <c r="D2963"/>
      <c r="E2963" s="1"/>
      <c r="F2963" s="1"/>
      <c r="G2963"/>
      <c r="H2963"/>
      <c r="I2963" s="1"/>
      <c r="J2963"/>
      <c r="K2963"/>
      <c r="L2963"/>
      <c r="M2963" s="2"/>
      <c r="N2963" s="3"/>
      <c r="O2963"/>
      <c r="P2963"/>
      <c r="Q2963"/>
      <c r="R2963"/>
      <c r="S2963"/>
      <c r="T2963"/>
      <c r="U2963" s="1"/>
      <c r="V2963"/>
      <c r="W2963" s="1"/>
      <c r="X2963"/>
      <c r="Y2963"/>
      <c r="Z2963" s="1"/>
      <c r="AA2963" s="1"/>
      <c r="AB2963" s="1"/>
      <c r="AC2963" s="1"/>
      <c r="AD2963"/>
    </row>
    <row r="2964" spans="1:30" x14ac:dyDescent="0.25">
      <c r="A2964" s="1"/>
      <c r="B2964" s="1"/>
      <c r="C2964" s="1"/>
      <c r="D2964"/>
      <c r="E2964" s="1"/>
      <c r="F2964" s="1"/>
      <c r="G2964"/>
      <c r="H2964"/>
      <c r="I2964" s="1"/>
      <c r="J2964"/>
      <c r="K2964"/>
      <c r="L2964"/>
      <c r="M2964" s="2"/>
      <c r="N2964" s="3"/>
      <c r="O2964"/>
      <c r="P2964"/>
      <c r="Q2964"/>
      <c r="R2964"/>
      <c r="S2964"/>
      <c r="T2964"/>
      <c r="U2964" s="1"/>
      <c r="V2964"/>
      <c r="W2964" s="1"/>
      <c r="X2964"/>
      <c r="Y2964"/>
      <c r="Z2964" s="1"/>
      <c r="AA2964" s="1"/>
      <c r="AB2964" s="1"/>
      <c r="AC2964" s="1"/>
      <c r="AD2964"/>
    </row>
    <row r="2965" spans="1:30" x14ac:dyDescent="0.25">
      <c r="A2965" s="1"/>
      <c r="B2965" s="1"/>
      <c r="C2965" s="1"/>
      <c r="D2965"/>
      <c r="E2965" s="1"/>
      <c r="F2965" s="1"/>
      <c r="G2965"/>
      <c r="H2965"/>
      <c r="I2965" s="1"/>
      <c r="J2965"/>
      <c r="K2965"/>
      <c r="L2965"/>
      <c r="M2965" s="2"/>
      <c r="N2965" s="3"/>
      <c r="O2965"/>
      <c r="P2965"/>
      <c r="Q2965"/>
      <c r="R2965"/>
      <c r="S2965"/>
      <c r="T2965"/>
      <c r="U2965" s="1"/>
      <c r="V2965"/>
      <c r="W2965" s="1"/>
      <c r="X2965"/>
      <c r="Y2965"/>
      <c r="Z2965" s="1"/>
      <c r="AA2965" s="1"/>
      <c r="AB2965" s="1"/>
      <c r="AC2965" s="1"/>
      <c r="AD2965"/>
    </row>
    <row r="2966" spans="1:30" x14ac:dyDescent="0.25">
      <c r="A2966" s="1"/>
      <c r="B2966" s="1"/>
      <c r="C2966" s="1"/>
      <c r="D2966"/>
      <c r="E2966" s="1"/>
      <c r="F2966" s="1"/>
      <c r="G2966"/>
      <c r="H2966"/>
      <c r="I2966" s="1"/>
      <c r="J2966"/>
      <c r="K2966"/>
      <c r="L2966"/>
      <c r="M2966" s="2"/>
      <c r="N2966" s="3"/>
      <c r="O2966"/>
      <c r="P2966"/>
      <c r="Q2966"/>
      <c r="R2966"/>
      <c r="S2966"/>
      <c r="T2966"/>
      <c r="U2966" s="1"/>
      <c r="V2966"/>
      <c r="W2966" s="1"/>
      <c r="X2966"/>
      <c r="Y2966"/>
      <c r="Z2966" s="1"/>
      <c r="AA2966" s="1"/>
      <c r="AB2966" s="1"/>
      <c r="AC2966" s="1"/>
      <c r="AD2966"/>
    </row>
    <row r="2967" spans="1:30" x14ac:dyDescent="0.25">
      <c r="A2967" s="1"/>
      <c r="B2967" s="1"/>
      <c r="C2967" s="1"/>
      <c r="D2967"/>
      <c r="E2967" s="1"/>
      <c r="F2967" s="1"/>
      <c r="G2967"/>
      <c r="H2967"/>
      <c r="I2967" s="1"/>
      <c r="J2967"/>
      <c r="K2967"/>
      <c r="L2967"/>
      <c r="M2967" s="2"/>
      <c r="N2967" s="3"/>
      <c r="O2967"/>
      <c r="P2967"/>
      <c r="Q2967"/>
      <c r="R2967"/>
      <c r="S2967"/>
      <c r="T2967"/>
      <c r="U2967" s="1"/>
      <c r="V2967"/>
      <c r="W2967" s="1"/>
      <c r="X2967"/>
      <c r="Y2967"/>
      <c r="Z2967" s="1"/>
      <c r="AA2967" s="1"/>
      <c r="AB2967" s="1"/>
      <c r="AC2967" s="1"/>
      <c r="AD2967"/>
    </row>
    <row r="2968" spans="1:30" x14ac:dyDescent="0.25">
      <c r="A2968" s="1"/>
      <c r="B2968" s="1"/>
      <c r="C2968" s="1"/>
      <c r="D2968"/>
      <c r="E2968" s="1"/>
      <c r="F2968" s="1"/>
      <c r="G2968"/>
      <c r="H2968"/>
      <c r="I2968" s="1"/>
      <c r="J2968"/>
      <c r="K2968"/>
      <c r="L2968"/>
      <c r="M2968" s="2"/>
      <c r="N2968" s="3"/>
      <c r="O2968"/>
      <c r="P2968"/>
      <c r="Q2968"/>
      <c r="R2968"/>
      <c r="S2968"/>
      <c r="T2968"/>
      <c r="U2968" s="1"/>
      <c r="V2968"/>
      <c r="W2968" s="1"/>
      <c r="X2968"/>
      <c r="Y2968"/>
      <c r="Z2968" s="1"/>
      <c r="AA2968" s="1"/>
      <c r="AB2968" s="1"/>
      <c r="AC2968" s="1"/>
      <c r="AD2968"/>
    </row>
    <row r="2969" spans="1:30" x14ac:dyDescent="0.25">
      <c r="A2969" s="1"/>
      <c r="B2969" s="1"/>
      <c r="C2969" s="1"/>
      <c r="D2969"/>
      <c r="E2969" s="1"/>
      <c r="F2969" s="1"/>
      <c r="G2969"/>
      <c r="H2969"/>
      <c r="I2969" s="1"/>
      <c r="J2969"/>
      <c r="K2969"/>
      <c r="L2969"/>
      <c r="M2969" s="2"/>
      <c r="N2969" s="3"/>
      <c r="O2969"/>
      <c r="P2969"/>
      <c r="Q2969"/>
      <c r="R2969"/>
      <c r="S2969"/>
      <c r="T2969"/>
      <c r="U2969" s="1"/>
      <c r="V2969"/>
      <c r="W2969" s="1"/>
      <c r="X2969"/>
      <c r="Y2969"/>
      <c r="Z2969" s="1"/>
      <c r="AA2969" s="1"/>
      <c r="AB2969" s="1"/>
      <c r="AC2969" s="1"/>
      <c r="AD2969"/>
    </row>
    <row r="2970" spans="1:30" x14ac:dyDescent="0.25">
      <c r="A2970" s="1"/>
      <c r="B2970" s="1"/>
      <c r="C2970" s="1"/>
      <c r="D2970"/>
      <c r="E2970" s="1"/>
      <c r="F2970" s="1"/>
      <c r="G2970"/>
      <c r="H2970"/>
      <c r="I2970" s="1"/>
      <c r="J2970"/>
      <c r="K2970"/>
      <c r="L2970"/>
      <c r="M2970" s="2"/>
      <c r="N2970" s="3"/>
      <c r="O2970"/>
      <c r="P2970"/>
      <c r="Q2970"/>
      <c r="R2970"/>
      <c r="S2970"/>
      <c r="T2970"/>
      <c r="U2970" s="1"/>
      <c r="V2970"/>
      <c r="W2970" s="1"/>
      <c r="X2970"/>
      <c r="Y2970"/>
      <c r="Z2970" s="1"/>
      <c r="AA2970" s="1"/>
      <c r="AB2970" s="1"/>
      <c r="AC2970" s="1"/>
      <c r="AD2970"/>
    </row>
    <row r="2971" spans="1:30" x14ac:dyDescent="0.25">
      <c r="A2971" s="1"/>
      <c r="B2971" s="1"/>
      <c r="C2971" s="1"/>
      <c r="D2971"/>
      <c r="E2971" s="1"/>
      <c r="F2971" s="1"/>
      <c r="G2971"/>
      <c r="H2971"/>
      <c r="I2971" s="1"/>
      <c r="J2971"/>
      <c r="K2971"/>
      <c r="L2971"/>
      <c r="M2971" s="2"/>
      <c r="N2971" s="3"/>
      <c r="O2971"/>
      <c r="P2971"/>
      <c r="Q2971"/>
      <c r="R2971"/>
      <c r="S2971"/>
      <c r="T2971"/>
      <c r="U2971" s="1"/>
      <c r="V2971"/>
      <c r="W2971" s="1"/>
      <c r="X2971"/>
      <c r="Y2971"/>
      <c r="Z2971" s="1"/>
      <c r="AA2971" s="1"/>
      <c r="AB2971" s="1"/>
      <c r="AC2971" s="1"/>
      <c r="AD2971"/>
    </row>
    <row r="2972" spans="1:30" x14ac:dyDescent="0.25">
      <c r="A2972" s="1"/>
      <c r="B2972" s="1"/>
      <c r="C2972" s="1"/>
      <c r="D2972"/>
      <c r="E2972" s="1"/>
      <c r="F2972" s="1"/>
      <c r="G2972"/>
      <c r="H2972"/>
      <c r="I2972" s="1"/>
      <c r="J2972"/>
      <c r="K2972"/>
      <c r="L2972"/>
      <c r="M2972" s="2"/>
      <c r="N2972" s="3"/>
      <c r="O2972"/>
      <c r="P2972"/>
      <c r="Q2972"/>
      <c r="R2972"/>
      <c r="S2972"/>
      <c r="T2972"/>
      <c r="U2972" s="1"/>
      <c r="V2972"/>
      <c r="W2972" s="1"/>
      <c r="X2972"/>
      <c r="Y2972"/>
      <c r="Z2972" s="1"/>
      <c r="AA2972" s="1"/>
      <c r="AB2972" s="1"/>
      <c r="AC2972" s="1"/>
      <c r="AD2972"/>
    </row>
    <row r="2973" spans="1:30" x14ac:dyDescent="0.25">
      <c r="A2973" s="1"/>
      <c r="B2973" s="1"/>
      <c r="C2973" s="1"/>
      <c r="D2973"/>
      <c r="E2973" s="1"/>
      <c r="F2973" s="1"/>
      <c r="G2973"/>
      <c r="H2973"/>
      <c r="I2973" s="1"/>
      <c r="J2973"/>
      <c r="K2973"/>
      <c r="L2973"/>
      <c r="M2973" s="2"/>
      <c r="N2973" s="3"/>
      <c r="O2973"/>
      <c r="P2973"/>
      <c r="Q2973"/>
      <c r="R2973"/>
      <c r="S2973"/>
      <c r="T2973"/>
      <c r="U2973" s="1"/>
      <c r="V2973"/>
      <c r="W2973" s="1"/>
      <c r="X2973"/>
      <c r="Y2973"/>
      <c r="Z2973" s="1"/>
      <c r="AA2973" s="1"/>
      <c r="AB2973" s="1"/>
      <c r="AC2973" s="1"/>
      <c r="AD2973"/>
    </row>
    <row r="2974" spans="1:30" x14ac:dyDescent="0.25">
      <c r="A2974" s="1"/>
      <c r="B2974" s="1"/>
      <c r="C2974" s="1"/>
      <c r="D2974"/>
      <c r="E2974" s="1"/>
      <c r="F2974" s="1"/>
      <c r="G2974"/>
      <c r="H2974"/>
      <c r="I2974" s="1"/>
      <c r="J2974"/>
      <c r="K2974"/>
      <c r="L2974"/>
      <c r="M2974" s="2"/>
      <c r="N2974" s="3"/>
      <c r="O2974"/>
      <c r="P2974"/>
      <c r="Q2974"/>
      <c r="R2974"/>
      <c r="S2974"/>
      <c r="T2974"/>
      <c r="U2974" s="1"/>
      <c r="V2974"/>
      <c r="W2974" s="1"/>
      <c r="X2974"/>
      <c r="Y2974"/>
      <c r="Z2974" s="1"/>
      <c r="AA2974" s="1"/>
      <c r="AB2974" s="1"/>
      <c r="AC2974" s="1"/>
      <c r="AD2974"/>
    </row>
    <row r="2975" spans="1:30" x14ac:dyDescent="0.25">
      <c r="A2975" s="1"/>
      <c r="B2975" s="1"/>
      <c r="C2975" s="1"/>
      <c r="D2975"/>
      <c r="E2975" s="1"/>
      <c r="F2975" s="1"/>
      <c r="G2975"/>
      <c r="H2975"/>
      <c r="I2975" s="1"/>
      <c r="J2975"/>
      <c r="K2975"/>
      <c r="L2975"/>
      <c r="M2975" s="2"/>
      <c r="N2975" s="3"/>
      <c r="O2975"/>
      <c r="P2975"/>
      <c r="Q2975"/>
      <c r="R2975"/>
      <c r="S2975"/>
      <c r="T2975"/>
      <c r="U2975" s="1"/>
      <c r="V2975"/>
      <c r="W2975" s="1"/>
      <c r="X2975"/>
      <c r="Y2975"/>
      <c r="Z2975" s="1"/>
      <c r="AA2975" s="1"/>
      <c r="AB2975" s="1"/>
      <c r="AC2975" s="1"/>
      <c r="AD2975"/>
    </row>
    <row r="2976" spans="1:30" x14ac:dyDescent="0.25">
      <c r="A2976" s="1"/>
      <c r="B2976" s="1"/>
      <c r="C2976" s="1"/>
      <c r="D2976"/>
      <c r="E2976" s="1"/>
      <c r="F2976" s="1"/>
      <c r="G2976"/>
      <c r="H2976"/>
      <c r="I2976" s="1"/>
      <c r="J2976"/>
      <c r="K2976"/>
      <c r="L2976"/>
      <c r="M2976" s="2"/>
      <c r="N2976" s="3"/>
      <c r="O2976"/>
      <c r="P2976"/>
      <c r="Q2976"/>
      <c r="R2976"/>
      <c r="S2976"/>
      <c r="T2976"/>
      <c r="U2976" s="1"/>
      <c r="V2976"/>
      <c r="W2976" s="1"/>
      <c r="X2976"/>
      <c r="Y2976"/>
      <c r="Z2976" s="1"/>
      <c r="AA2976" s="1"/>
      <c r="AB2976" s="1"/>
      <c r="AC2976" s="1"/>
      <c r="AD2976"/>
    </row>
    <row r="2977" spans="1:30" x14ac:dyDescent="0.25">
      <c r="A2977" s="1"/>
      <c r="B2977" s="1"/>
      <c r="C2977" s="1"/>
      <c r="D2977"/>
      <c r="E2977" s="1"/>
      <c r="F2977" s="1"/>
      <c r="G2977"/>
      <c r="H2977"/>
      <c r="I2977" s="1"/>
      <c r="J2977"/>
      <c r="K2977"/>
      <c r="L2977"/>
      <c r="M2977" s="2"/>
      <c r="N2977" s="3"/>
      <c r="O2977"/>
      <c r="P2977"/>
      <c r="Q2977"/>
      <c r="R2977"/>
      <c r="S2977"/>
      <c r="T2977"/>
      <c r="U2977" s="1"/>
      <c r="V2977"/>
      <c r="W2977" s="1"/>
      <c r="X2977"/>
      <c r="Y2977"/>
      <c r="Z2977" s="1"/>
      <c r="AA2977" s="1"/>
      <c r="AB2977" s="1"/>
      <c r="AC2977" s="1"/>
      <c r="AD2977"/>
    </row>
    <row r="2978" spans="1:30" x14ac:dyDescent="0.25">
      <c r="A2978" s="1"/>
      <c r="B2978" s="1"/>
      <c r="C2978" s="1"/>
      <c r="D2978"/>
      <c r="E2978" s="1"/>
      <c r="F2978" s="1"/>
      <c r="G2978"/>
      <c r="H2978"/>
      <c r="I2978" s="1"/>
      <c r="J2978"/>
      <c r="K2978"/>
      <c r="L2978"/>
      <c r="M2978" s="2"/>
      <c r="N2978" s="3"/>
      <c r="O2978"/>
      <c r="P2978"/>
      <c r="Q2978"/>
      <c r="R2978"/>
      <c r="S2978"/>
      <c r="T2978"/>
      <c r="U2978" s="1"/>
      <c r="V2978"/>
      <c r="W2978" s="1"/>
      <c r="X2978"/>
      <c r="Y2978"/>
      <c r="Z2978" s="1"/>
      <c r="AA2978" s="1"/>
      <c r="AB2978" s="1"/>
      <c r="AC2978" s="1"/>
      <c r="AD2978"/>
    </row>
    <row r="2979" spans="1:30" x14ac:dyDescent="0.25">
      <c r="A2979" s="1"/>
      <c r="B2979" s="1"/>
      <c r="C2979" s="1"/>
      <c r="D2979"/>
      <c r="E2979" s="1"/>
      <c r="F2979" s="1"/>
      <c r="G2979"/>
      <c r="H2979"/>
      <c r="I2979" s="1"/>
      <c r="J2979"/>
      <c r="K2979"/>
      <c r="L2979"/>
      <c r="M2979" s="2"/>
      <c r="N2979" s="3"/>
      <c r="O2979"/>
      <c r="P2979"/>
      <c r="Q2979"/>
      <c r="R2979"/>
      <c r="S2979"/>
      <c r="T2979"/>
      <c r="U2979" s="1"/>
      <c r="V2979"/>
      <c r="W2979" s="1"/>
      <c r="X2979"/>
      <c r="Y2979"/>
      <c r="Z2979" s="1"/>
      <c r="AA2979" s="1"/>
      <c r="AB2979" s="1"/>
      <c r="AC2979" s="1"/>
      <c r="AD2979"/>
    </row>
    <row r="2980" spans="1:30" x14ac:dyDescent="0.25">
      <c r="A2980" s="1"/>
      <c r="B2980" s="1"/>
      <c r="C2980" s="1"/>
      <c r="D2980"/>
      <c r="E2980" s="1"/>
      <c r="F2980" s="1"/>
      <c r="G2980"/>
      <c r="H2980"/>
      <c r="I2980" s="1"/>
      <c r="J2980"/>
      <c r="K2980"/>
      <c r="L2980"/>
      <c r="M2980" s="2"/>
      <c r="N2980" s="3"/>
      <c r="O2980"/>
      <c r="P2980"/>
      <c r="Q2980"/>
      <c r="R2980"/>
      <c r="S2980"/>
      <c r="T2980"/>
      <c r="U2980" s="1"/>
      <c r="V2980"/>
      <c r="W2980" s="1"/>
      <c r="X2980"/>
      <c r="Y2980"/>
      <c r="Z2980" s="1"/>
      <c r="AA2980" s="1"/>
      <c r="AB2980" s="1"/>
      <c r="AC2980" s="1"/>
      <c r="AD2980"/>
    </row>
    <row r="2981" spans="1:30" x14ac:dyDescent="0.25">
      <c r="A2981" s="1"/>
      <c r="B2981" s="1"/>
      <c r="C2981" s="1"/>
      <c r="D2981"/>
      <c r="E2981" s="1"/>
      <c r="F2981" s="1"/>
      <c r="G2981"/>
      <c r="H2981"/>
      <c r="I2981" s="1"/>
      <c r="J2981"/>
      <c r="K2981"/>
      <c r="L2981"/>
      <c r="M2981" s="2"/>
      <c r="N2981" s="3"/>
      <c r="O2981"/>
      <c r="P2981"/>
      <c r="Q2981"/>
      <c r="R2981"/>
      <c r="S2981"/>
      <c r="T2981"/>
      <c r="U2981" s="1"/>
      <c r="V2981"/>
      <c r="W2981" s="1"/>
      <c r="X2981"/>
      <c r="Y2981"/>
      <c r="Z2981" s="1"/>
      <c r="AA2981" s="1"/>
      <c r="AB2981" s="1"/>
      <c r="AC2981" s="1"/>
      <c r="AD2981"/>
    </row>
    <row r="2982" spans="1:30" x14ac:dyDescent="0.25">
      <c r="A2982" s="1"/>
      <c r="B2982" s="1"/>
      <c r="C2982" s="1"/>
      <c r="D2982"/>
      <c r="E2982" s="1"/>
      <c r="F2982" s="1"/>
      <c r="G2982"/>
      <c r="H2982"/>
      <c r="I2982" s="1"/>
      <c r="J2982"/>
      <c r="K2982"/>
      <c r="L2982"/>
      <c r="M2982" s="2"/>
      <c r="N2982" s="3"/>
      <c r="O2982"/>
      <c r="P2982"/>
      <c r="Q2982"/>
      <c r="R2982"/>
      <c r="S2982"/>
      <c r="T2982"/>
      <c r="U2982" s="1"/>
      <c r="V2982"/>
      <c r="W2982" s="1"/>
      <c r="X2982"/>
      <c r="Y2982"/>
      <c r="Z2982" s="1"/>
      <c r="AA2982" s="1"/>
      <c r="AB2982" s="1"/>
      <c r="AC2982" s="1"/>
      <c r="AD2982"/>
    </row>
    <row r="2983" spans="1:30" x14ac:dyDescent="0.25">
      <c r="A2983" s="1"/>
      <c r="B2983" s="1"/>
      <c r="C2983" s="1"/>
      <c r="D2983"/>
      <c r="E2983" s="1"/>
      <c r="F2983" s="1"/>
      <c r="G2983"/>
      <c r="H2983"/>
      <c r="I2983" s="1"/>
      <c r="J2983"/>
      <c r="K2983"/>
      <c r="L2983"/>
      <c r="M2983" s="2"/>
      <c r="N2983" s="3"/>
      <c r="O2983"/>
      <c r="P2983"/>
      <c r="Q2983"/>
      <c r="R2983"/>
      <c r="S2983"/>
      <c r="T2983"/>
      <c r="U2983" s="1"/>
      <c r="V2983"/>
      <c r="W2983" s="1"/>
      <c r="X2983"/>
      <c r="Y2983"/>
      <c r="Z2983" s="1"/>
      <c r="AA2983" s="1"/>
      <c r="AB2983" s="1"/>
      <c r="AC2983" s="1"/>
      <c r="AD2983"/>
    </row>
    <row r="2984" spans="1:30" x14ac:dyDescent="0.25">
      <c r="A2984" s="1"/>
      <c r="B2984" s="1"/>
      <c r="C2984" s="1"/>
      <c r="D2984"/>
      <c r="E2984" s="1"/>
      <c r="F2984" s="1"/>
      <c r="G2984"/>
      <c r="H2984"/>
      <c r="I2984" s="1"/>
      <c r="J2984"/>
      <c r="K2984"/>
      <c r="L2984"/>
      <c r="M2984" s="2"/>
      <c r="N2984" s="3"/>
      <c r="O2984"/>
      <c r="P2984"/>
      <c r="Q2984"/>
      <c r="R2984"/>
      <c r="S2984"/>
      <c r="T2984"/>
      <c r="U2984" s="1"/>
      <c r="V2984"/>
      <c r="W2984" s="1"/>
      <c r="X2984"/>
      <c r="Y2984"/>
      <c r="Z2984" s="1"/>
      <c r="AA2984" s="1"/>
      <c r="AB2984" s="1"/>
      <c r="AC2984" s="1"/>
      <c r="AD2984"/>
    </row>
    <row r="2985" spans="1:30" x14ac:dyDescent="0.25">
      <c r="A2985" s="1"/>
      <c r="B2985" s="1"/>
      <c r="C2985" s="1"/>
      <c r="D2985"/>
      <c r="E2985" s="1"/>
      <c r="F2985" s="1"/>
      <c r="G2985"/>
      <c r="H2985"/>
      <c r="I2985" s="1"/>
      <c r="J2985"/>
      <c r="K2985"/>
      <c r="L2985"/>
      <c r="M2985" s="2"/>
      <c r="N2985" s="3"/>
      <c r="O2985"/>
      <c r="P2985"/>
      <c r="Q2985"/>
      <c r="R2985"/>
      <c r="S2985"/>
      <c r="T2985"/>
      <c r="U2985" s="1"/>
      <c r="V2985"/>
      <c r="W2985" s="1"/>
      <c r="X2985"/>
      <c r="Y2985"/>
      <c r="Z2985" s="1"/>
      <c r="AA2985" s="1"/>
      <c r="AB2985" s="1"/>
      <c r="AC2985" s="1"/>
      <c r="AD2985"/>
    </row>
    <row r="2986" spans="1:30" x14ac:dyDescent="0.25">
      <c r="A2986" s="1"/>
      <c r="B2986" s="1"/>
      <c r="C2986" s="1"/>
      <c r="D2986"/>
      <c r="E2986" s="1"/>
      <c r="F2986" s="1"/>
      <c r="G2986"/>
      <c r="H2986"/>
      <c r="I2986" s="1"/>
      <c r="J2986"/>
      <c r="K2986"/>
      <c r="L2986"/>
      <c r="M2986" s="2"/>
      <c r="N2986" s="3"/>
      <c r="O2986"/>
      <c r="P2986"/>
      <c r="Q2986"/>
      <c r="R2986"/>
      <c r="S2986"/>
      <c r="T2986"/>
      <c r="U2986" s="1"/>
      <c r="V2986"/>
      <c r="W2986" s="1"/>
      <c r="X2986"/>
      <c r="Y2986"/>
      <c r="Z2986" s="1"/>
      <c r="AA2986" s="1"/>
      <c r="AB2986" s="1"/>
      <c r="AC2986" s="1"/>
      <c r="AD2986"/>
    </row>
    <row r="2987" spans="1:30" x14ac:dyDescent="0.25">
      <c r="A2987" s="1"/>
      <c r="B2987" s="1"/>
      <c r="C2987" s="1"/>
      <c r="D2987"/>
      <c r="E2987" s="1"/>
      <c r="F2987" s="1"/>
      <c r="G2987"/>
      <c r="H2987"/>
      <c r="I2987" s="1"/>
      <c r="J2987"/>
      <c r="K2987"/>
      <c r="L2987"/>
      <c r="M2987" s="2"/>
      <c r="N2987" s="3"/>
      <c r="O2987"/>
      <c r="P2987"/>
      <c r="Q2987"/>
      <c r="R2987"/>
      <c r="S2987"/>
      <c r="T2987"/>
      <c r="U2987" s="1"/>
      <c r="V2987"/>
      <c r="W2987" s="1"/>
      <c r="X2987"/>
      <c r="Y2987"/>
      <c r="Z2987" s="1"/>
      <c r="AA2987" s="1"/>
      <c r="AB2987" s="1"/>
      <c r="AC2987" s="1"/>
      <c r="AD2987"/>
    </row>
    <row r="2988" spans="1:30" x14ac:dyDescent="0.25">
      <c r="A2988" s="1"/>
      <c r="B2988" s="1"/>
      <c r="C2988" s="1"/>
      <c r="D2988"/>
      <c r="E2988" s="1"/>
      <c r="F2988" s="1"/>
      <c r="G2988"/>
      <c r="H2988"/>
      <c r="I2988" s="1"/>
      <c r="J2988"/>
      <c r="K2988"/>
      <c r="L2988"/>
      <c r="M2988" s="2"/>
      <c r="N2988" s="3"/>
      <c r="O2988"/>
      <c r="P2988"/>
      <c r="Q2988"/>
      <c r="R2988"/>
      <c r="S2988"/>
      <c r="T2988"/>
      <c r="U2988" s="1"/>
      <c r="V2988"/>
      <c r="W2988" s="1"/>
      <c r="X2988"/>
      <c r="Y2988"/>
      <c r="Z2988" s="1"/>
      <c r="AA2988" s="1"/>
      <c r="AB2988" s="1"/>
      <c r="AC2988" s="1"/>
      <c r="AD2988"/>
    </row>
    <row r="2989" spans="1:30" x14ac:dyDescent="0.25">
      <c r="A2989" s="1"/>
      <c r="B2989" s="1"/>
      <c r="C2989" s="1"/>
      <c r="D2989"/>
      <c r="E2989" s="1"/>
      <c r="F2989" s="1"/>
      <c r="G2989"/>
      <c r="H2989"/>
      <c r="I2989" s="1"/>
      <c r="J2989"/>
      <c r="K2989"/>
      <c r="L2989"/>
      <c r="M2989" s="2"/>
      <c r="N2989" s="3"/>
      <c r="O2989"/>
      <c r="P2989"/>
      <c r="Q2989"/>
      <c r="R2989"/>
      <c r="S2989"/>
      <c r="T2989"/>
      <c r="U2989" s="1"/>
      <c r="V2989"/>
      <c r="W2989" s="1"/>
      <c r="X2989"/>
      <c r="Y2989"/>
      <c r="Z2989" s="1"/>
      <c r="AA2989" s="1"/>
      <c r="AB2989" s="1"/>
      <c r="AC2989" s="1"/>
      <c r="AD2989"/>
    </row>
    <row r="2990" spans="1:30" x14ac:dyDescent="0.25">
      <c r="A2990" s="1"/>
      <c r="B2990" s="1"/>
      <c r="C2990" s="1"/>
      <c r="D2990"/>
      <c r="E2990" s="1"/>
      <c r="F2990" s="1"/>
      <c r="G2990"/>
      <c r="H2990"/>
      <c r="I2990" s="1"/>
      <c r="J2990"/>
      <c r="K2990"/>
      <c r="L2990"/>
      <c r="M2990" s="2"/>
      <c r="N2990" s="3"/>
      <c r="O2990"/>
      <c r="P2990"/>
      <c r="Q2990"/>
      <c r="R2990"/>
      <c r="S2990"/>
      <c r="T2990"/>
      <c r="U2990" s="1"/>
      <c r="V2990"/>
      <c r="W2990" s="1"/>
      <c r="X2990"/>
      <c r="Y2990"/>
      <c r="Z2990" s="1"/>
      <c r="AA2990" s="1"/>
      <c r="AB2990" s="1"/>
      <c r="AC2990" s="1"/>
      <c r="AD2990"/>
    </row>
    <row r="2991" spans="1:30" x14ac:dyDescent="0.25">
      <c r="A2991" s="1"/>
      <c r="B2991" s="1"/>
      <c r="C2991" s="1"/>
      <c r="D2991"/>
      <c r="E2991" s="1"/>
      <c r="F2991" s="1"/>
      <c r="G2991"/>
      <c r="H2991"/>
      <c r="I2991" s="1"/>
      <c r="J2991"/>
      <c r="K2991"/>
      <c r="L2991"/>
      <c r="M2991" s="2"/>
      <c r="N2991" s="3"/>
      <c r="O2991"/>
      <c r="P2991"/>
      <c r="Q2991"/>
      <c r="R2991"/>
      <c r="S2991"/>
      <c r="T2991"/>
      <c r="U2991" s="1"/>
      <c r="V2991"/>
      <c r="W2991" s="1"/>
      <c r="X2991"/>
      <c r="Y2991"/>
      <c r="Z2991" s="1"/>
      <c r="AA2991" s="1"/>
      <c r="AB2991" s="1"/>
      <c r="AC2991" s="1"/>
      <c r="AD2991"/>
    </row>
    <row r="2992" spans="1:30" x14ac:dyDescent="0.25">
      <c r="A2992" s="1"/>
      <c r="B2992" s="1"/>
      <c r="C2992" s="1"/>
      <c r="D2992"/>
      <c r="E2992" s="1"/>
      <c r="F2992" s="1"/>
      <c r="G2992"/>
      <c r="H2992"/>
      <c r="I2992" s="1"/>
      <c r="J2992"/>
      <c r="K2992"/>
      <c r="L2992"/>
      <c r="M2992" s="2"/>
      <c r="N2992" s="3"/>
      <c r="O2992"/>
      <c r="P2992"/>
      <c r="Q2992"/>
      <c r="R2992"/>
      <c r="S2992"/>
      <c r="T2992"/>
      <c r="U2992" s="1"/>
      <c r="V2992"/>
      <c r="W2992" s="1"/>
      <c r="X2992"/>
      <c r="Y2992"/>
      <c r="Z2992" s="1"/>
      <c r="AA2992" s="1"/>
      <c r="AB2992" s="1"/>
      <c r="AC2992" s="1"/>
      <c r="AD2992"/>
    </row>
    <row r="2993" spans="1:30" x14ac:dyDescent="0.25">
      <c r="A2993" s="1"/>
      <c r="B2993" s="1"/>
      <c r="C2993" s="1"/>
      <c r="D2993"/>
      <c r="E2993" s="1"/>
      <c r="F2993" s="1"/>
      <c r="G2993"/>
      <c r="H2993"/>
      <c r="I2993" s="1"/>
      <c r="J2993"/>
      <c r="K2993"/>
      <c r="L2993"/>
      <c r="M2993" s="2"/>
      <c r="N2993" s="3"/>
      <c r="O2993"/>
      <c r="P2993"/>
      <c r="Q2993"/>
      <c r="R2993"/>
      <c r="S2993"/>
      <c r="T2993"/>
      <c r="U2993" s="1"/>
      <c r="V2993"/>
      <c r="W2993" s="1"/>
      <c r="X2993"/>
      <c r="Y2993"/>
      <c r="Z2993" s="1"/>
      <c r="AA2993" s="1"/>
      <c r="AB2993" s="1"/>
      <c r="AC2993" s="1"/>
      <c r="AD2993"/>
    </row>
    <row r="2994" spans="1:30" x14ac:dyDescent="0.25">
      <c r="A2994" s="1"/>
      <c r="B2994" s="1"/>
      <c r="C2994" s="1"/>
      <c r="D2994"/>
      <c r="E2994" s="1"/>
      <c r="F2994" s="1"/>
      <c r="G2994"/>
      <c r="H2994"/>
      <c r="I2994" s="1"/>
      <c r="J2994"/>
      <c r="K2994"/>
      <c r="L2994"/>
      <c r="M2994" s="2"/>
      <c r="N2994" s="3"/>
      <c r="O2994"/>
      <c r="P2994"/>
      <c r="Q2994"/>
      <c r="R2994"/>
      <c r="S2994"/>
      <c r="T2994"/>
      <c r="U2994" s="1"/>
      <c r="V2994"/>
      <c r="W2994" s="1"/>
      <c r="X2994"/>
      <c r="Y2994"/>
      <c r="Z2994" s="1"/>
      <c r="AA2994" s="1"/>
      <c r="AB2994" s="1"/>
      <c r="AC2994" s="1"/>
      <c r="AD2994"/>
    </row>
    <row r="2995" spans="1:30" x14ac:dyDescent="0.25">
      <c r="A2995" s="1"/>
      <c r="B2995" s="1"/>
      <c r="C2995" s="1"/>
      <c r="D2995"/>
      <c r="E2995" s="1"/>
      <c r="F2995" s="1"/>
      <c r="G2995"/>
      <c r="H2995"/>
      <c r="I2995" s="1"/>
      <c r="J2995"/>
      <c r="K2995"/>
      <c r="L2995"/>
      <c r="M2995" s="2"/>
      <c r="N2995" s="3"/>
      <c r="O2995"/>
      <c r="P2995"/>
      <c r="Q2995"/>
      <c r="R2995"/>
      <c r="S2995"/>
      <c r="T2995"/>
      <c r="U2995" s="1"/>
      <c r="V2995"/>
      <c r="W2995" s="1"/>
      <c r="X2995"/>
      <c r="Y2995"/>
      <c r="Z2995" s="1"/>
      <c r="AA2995" s="1"/>
      <c r="AB2995" s="1"/>
      <c r="AC2995" s="1"/>
      <c r="AD2995"/>
    </row>
    <row r="2996" spans="1:30" x14ac:dyDescent="0.25">
      <c r="A2996" s="1"/>
      <c r="B2996" s="1"/>
      <c r="C2996" s="1"/>
      <c r="D2996"/>
      <c r="E2996" s="1"/>
      <c r="F2996" s="1"/>
      <c r="G2996"/>
      <c r="H2996"/>
      <c r="I2996" s="1"/>
      <c r="J2996"/>
      <c r="K2996"/>
      <c r="L2996"/>
      <c r="M2996" s="2"/>
      <c r="N2996" s="3"/>
      <c r="O2996"/>
      <c r="P2996"/>
      <c r="Q2996"/>
      <c r="R2996"/>
      <c r="S2996"/>
      <c r="T2996"/>
      <c r="U2996" s="1"/>
      <c r="V2996"/>
      <c r="W2996" s="1"/>
      <c r="X2996"/>
      <c r="Y2996"/>
      <c r="Z2996" s="1"/>
      <c r="AA2996" s="1"/>
      <c r="AB2996" s="1"/>
      <c r="AC2996" s="1"/>
      <c r="AD2996"/>
    </row>
    <row r="2997" spans="1:30" x14ac:dyDescent="0.25">
      <c r="A2997" s="1"/>
      <c r="B2997" s="1"/>
      <c r="C2997" s="1"/>
      <c r="D2997"/>
      <c r="E2997" s="1"/>
      <c r="F2997" s="1"/>
      <c r="G2997"/>
      <c r="H2997"/>
      <c r="I2997" s="1"/>
      <c r="J2997"/>
      <c r="K2997"/>
      <c r="L2997"/>
      <c r="M2997" s="2"/>
      <c r="N2997" s="3"/>
      <c r="O2997"/>
      <c r="P2997"/>
      <c r="Q2997"/>
      <c r="R2997"/>
      <c r="S2997"/>
      <c r="T2997"/>
      <c r="U2997" s="1"/>
      <c r="V2997"/>
      <c r="W2997" s="1"/>
      <c r="X2997"/>
      <c r="Y2997"/>
      <c r="Z2997" s="1"/>
      <c r="AA2997" s="1"/>
      <c r="AB2997" s="1"/>
      <c r="AC2997" s="1"/>
      <c r="AD2997"/>
    </row>
    <row r="2998" spans="1:30" x14ac:dyDescent="0.25">
      <c r="A2998" s="1"/>
      <c r="B2998" s="1"/>
      <c r="C2998" s="1"/>
      <c r="D2998"/>
      <c r="E2998" s="1"/>
      <c r="F2998" s="1"/>
      <c r="G2998"/>
      <c r="H2998"/>
      <c r="I2998" s="1"/>
      <c r="J2998"/>
      <c r="K2998"/>
      <c r="L2998"/>
      <c r="M2998" s="2"/>
      <c r="N2998" s="3"/>
      <c r="O2998"/>
      <c r="P2998"/>
      <c r="Q2998"/>
      <c r="R2998"/>
      <c r="S2998"/>
      <c r="T2998"/>
      <c r="U2998" s="1"/>
      <c r="V2998"/>
      <c r="W2998" s="1"/>
      <c r="X2998"/>
      <c r="Y2998"/>
      <c r="Z2998" s="1"/>
      <c r="AA2998" s="1"/>
      <c r="AB2998" s="1"/>
      <c r="AC2998" s="1"/>
      <c r="AD2998"/>
    </row>
    <row r="2999" spans="1:30" x14ac:dyDescent="0.25">
      <c r="A2999" s="1"/>
      <c r="B2999" s="1"/>
      <c r="C2999" s="1"/>
      <c r="D2999"/>
      <c r="E2999" s="1"/>
      <c r="F2999" s="1"/>
      <c r="G2999"/>
      <c r="H2999"/>
      <c r="I2999" s="1"/>
      <c r="J2999"/>
      <c r="K2999"/>
      <c r="L2999"/>
      <c r="M2999" s="2"/>
      <c r="N2999" s="3"/>
      <c r="O2999"/>
      <c r="P2999"/>
      <c r="Q2999"/>
      <c r="R2999"/>
      <c r="S2999"/>
      <c r="T2999"/>
      <c r="U2999" s="1"/>
      <c r="V2999"/>
      <c r="W2999" s="1"/>
      <c r="X2999"/>
      <c r="Y2999"/>
      <c r="Z2999" s="1"/>
      <c r="AA2999" s="1"/>
      <c r="AB2999" s="1"/>
      <c r="AC2999" s="1"/>
      <c r="AD2999"/>
    </row>
    <row r="3000" spans="1:30" x14ac:dyDescent="0.25">
      <c r="A3000" s="1"/>
      <c r="B3000" s="1"/>
      <c r="C3000" s="1"/>
      <c r="D3000"/>
      <c r="E3000" s="1"/>
      <c r="F3000" s="1"/>
      <c r="G3000"/>
      <c r="H3000"/>
      <c r="I3000" s="1"/>
      <c r="J3000"/>
      <c r="K3000"/>
      <c r="L3000"/>
      <c r="M3000" s="2"/>
      <c r="N3000" s="3"/>
      <c r="O3000"/>
      <c r="P3000"/>
      <c r="Q3000"/>
      <c r="R3000"/>
      <c r="S3000"/>
      <c r="T3000"/>
      <c r="U3000" s="1"/>
      <c r="V3000"/>
      <c r="W3000" s="1"/>
      <c r="X3000"/>
      <c r="Y3000"/>
      <c r="Z3000" s="1"/>
      <c r="AA3000" s="1"/>
      <c r="AB3000" s="1"/>
      <c r="AC3000" s="1"/>
      <c r="AD3000"/>
    </row>
    <row r="3001" spans="1:30" x14ac:dyDescent="0.25">
      <c r="A3001" s="1"/>
      <c r="B3001" s="1"/>
      <c r="C3001" s="1"/>
      <c r="D3001"/>
      <c r="E3001" s="1"/>
      <c r="F3001" s="1"/>
      <c r="G3001"/>
      <c r="H3001"/>
      <c r="I3001" s="1"/>
      <c r="J3001"/>
      <c r="K3001"/>
      <c r="L3001"/>
      <c r="M3001" s="2"/>
      <c r="N3001" s="3"/>
      <c r="O3001"/>
      <c r="P3001"/>
      <c r="Q3001"/>
      <c r="R3001"/>
      <c r="S3001"/>
      <c r="T3001"/>
      <c r="U3001" s="1"/>
      <c r="V3001"/>
      <c r="W3001" s="1"/>
      <c r="X3001"/>
      <c r="Y3001"/>
      <c r="Z3001" s="1"/>
      <c r="AA3001" s="1"/>
      <c r="AB3001" s="1"/>
      <c r="AC3001" s="1"/>
      <c r="AD3001"/>
    </row>
    <row r="3002" spans="1:30" x14ac:dyDescent="0.25">
      <c r="A3002" s="1"/>
      <c r="B3002" s="1"/>
      <c r="C3002" s="1"/>
      <c r="D3002"/>
      <c r="E3002" s="1"/>
      <c r="F3002" s="1"/>
      <c r="G3002"/>
      <c r="H3002"/>
      <c r="I3002" s="1"/>
      <c r="J3002"/>
      <c r="K3002"/>
      <c r="L3002"/>
      <c r="M3002" s="2"/>
      <c r="N3002" s="3"/>
      <c r="O3002"/>
      <c r="P3002"/>
      <c r="Q3002"/>
      <c r="R3002"/>
      <c r="S3002"/>
      <c r="T3002"/>
      <c r="U3002" s="1"/>
      <c r="V3002"/>
      <c r="W3002" s="1"/>
      <c r="X3002"/>
      <c r="Y3002"/>
      <c r="Z3002" s="1"/>
      <c r="AA3002" s="1"/>
      <c r="AB3002" s="1"/>
      <c r="AC3002" s="1"/>
      <c r="AD3002"/>
    </row>
    <row r="3003" spans="1:30" x14ac:dyDescent="0.25">
      <c r="A3003" s="1"/>
      <c r="B3003" s="1"/>
      <c r="C3003" s="1"/>
      <c r="D3003"/>
      <c r="E3003" s="1"/>
      <c r="F3003" s="1"/>
      <c r="G3003"/>
      <c r="H3003"/>
      <c r="I3003" s="1"/>
      <c r="J3003"/>
      <c r="K3003"/>
      <c r="L3003"/>
      <c r="M3003" s="2"/>
      <c r="N3003" s="3"/>
      <c r="O3003"/>
      <c r="P3003"/>
      <c r="Q3003"/>
      <c r="R3003"/>
      <c r="S3003"/>
      <c r="T3003"/>
      <c r="U3003" s="1"/>
      <c r="V3003"/>
      <c r="W3003" s="1"/>
      <c r="X3003"/>
      <c r="Y3003"/>
      <c r="Z3003" s="1"/>
      <c r="AA3003" s="1"/>
      <c r="AB3003" s="1"/>
      <c r="AC3003" s="1"/>
      <c r="AD3003"/>
    </row>
    <row r="3004" spans="1:30" x14ac:dyDescent="0.25">
      <c r="A3004" s="1"/>
      <c r="B3004" s="1"/>
      <c r="C3004" s="1"/>
      <c r="D3004"/>
      <c r="E3004" s="1"/>
      <c r="F3004" s="1"/>
      <c r="G3004"/>
      <c r="H3004"/>
      <c r="I3004" s="1"/>
      <c r="J3004"/>
      <c r="K3004"/>
      <c r="L3004"/>
      <c r="M3004" s="2"/>
      <c r="N3004" s="3"/>
      <c r="O3004"/>
      <c r="P3004"/>
      <c r="Q3004"/>
      <c r="R3004"/>
      <c r="S3004"/>
      <c r="T3004"/>
      <c r="U3004" s="1"/>
      <c r="V3004"/>
      <c r="W3004" s="1"/>
      <c r="X3004"/>
      <c r="Y3004"/>
      <c r="Z3004" s="1"/>
      <c r="AA3004" s="1"/>
      <c r="AB3004" s="1"/>
      <c r="AC3004" s="1"/>
      <c r="AD3004"/>
    </row>
    <row r="3005" spans="1:30" x14ac:dyDescent="0.25">
      <c r="A3005" s="1"/>
      <c r="B3005" s="1"/>
      <c r="C3005" s="1"/>
      <c r="D3005"/>
      <c r="E3005" s="1"/>
      <c r="F3005" s="1"/>
      <c r="G3005"/>
      <c r="H3005"/>
      <c r="I3005" s="1"/>
      <c r="J3005"/>
      <c r="K3005"/>
      <c r="L3005"/>
      <c r="M3005" s="2"/>
      <c r="N3005" s="3"/>
      <c r="O3005"/>
      <c r="P3005"/>
      <c r="Q3005"/>
      <c r="R3005"/>
      <c r="S3005"/>
      <c r="T3005"/>
      <c r="U3005" s="1"/>
      <c r="V3005"/>
      <c r="W3005" s="1"/>
      <c r="X3005"/>
      <c r="Y3005"/>
      <c r="Z3005" s="1"/>
      <c r="AA3005" s="1"/>
      <c r="AB3005" s="1"/>
      <c r="AC3005" s="1"/>
      <c r="AD3005"/>
    </row>
    <row r="3006" spans="1:30" x14ac:dyDescent="0.25">
      <c r="A3006" s="1"/>
      <c r="B3006" s="1"/>
      <c r="C3006" s="1"/>
      <c r="D3006"/>
      <c r="E3006" s="1"/>
      <c r="F3006" s="1"/>
      <c r="G3006"/>
      <c r="H3006"/>
      <c r="I3006" s="1"/>
      <c r="J3006"/>
      <c r="K3006"/>
      <c r="L3006"/>
      <c r="M3006" s="2"/>
      <c r="N3006" s="3"/>
      <c r="O3006"/>
      <c r="P3006"/>
      <c r="Q3006"/>
      <c r="R3006"/>
      <c r="S3006"/>
      <c r="T3006"/>
      <c r="U3006" s="1"/>
      <c r="V3006"/>
      <c r="W3006" s="1"/>
      <c r="X3006"/>
      <c r="Y3006"/>
      <c r="Z3006" s="1"/>
      <c r="AA3006" s="1"/>
      <c r="AB3006" s="1"/>
      <c r="AC3006" s="1"/>
      <c r="AD3006"/>
    </row>
    <row r="3007" spans="1:30" x14ac:dyDescent="0.25">
      <c r="A3007" s="1"/>
      <c r="B3007" s="1"/>
      <c r="C3007" s="1"/>
      <c r="D3007"/>
      <c r="E3007" s="1"/>
      <c r="F3007" s="1"/>
      <c r="G3007"/>
      <c r="H3007"/>
      <c r="I3007" s="1"/>
      <c r="J3007"/>
      <c r="K3007"/>
      <c r="L3007"/>
      <c r="M3007" s="2"/>
      <c r="N3007" s="3"/>
      <c r="O3007"/>
      <c r="P3007"/>
      <c r="Q3007"/>
      <c r="R3007"/>
      <c r="S3007"/>
      <c r="T3007"/>
      <c r="U3007" s="1"/>
      <c r="V3007"/>
      <c r="W3007" s="1"/>
      <c r="X3007"/>
      <c r="Y3007"/>
      <c r="Z3007" s="1"/>
      <c r="AA3007" s="1"/>
      <c r="AB3007" s="1"/>
      <c r="AC3007" s="1"/>
      <c r="AD3007"/>
    </row>
    <row r="3008" spans="1:30" x14ac:dyDescent="0.25">
      <c r="A3008" s="1"/>
      <c r="B3008" s="1"/>
      <c r="C3008" s="1"/>
      <c r="D3008"/>
      <c r="E3008" s="1"/>
      <c r="F3008" s="1"/>
      <c r="G3008"/>
      <c r="H3008"/>
      <c r="I3008" s="1"/>
      <c r="J3008"/>
      <c r="K3008"/>
      <c r="L3008"/>
      <c r="M3008" s="2"/>
      <c r="N3008" s="3"/>
      <c r="O3008"/>
      <c r="P3008"/>
      <c r="Q3008"/>
      <c r="R3008"/>
      <c r="S3008"/>
      <c r="T3008"/>
      <c r="U3008" s="1"/>
      <c r="V3008"/>
      <c r="W3008" s="1"/>
      <c r="X3008"/>
      <c r="Y3008"/>
      <c r="Z3008" s="1"/>
      <c r="AA3008" s="1"/>
      <c r="AB3008" s="1"/>
      <c r="AC3008" s="1"/>
      <c r="AD3008"/>
    </row>
    <row r="3009" spans="1:30" x14ac:dyDescent="0.25">
      <c r="A3009" s="1"/>
      <c r="B3009" s="1"/>
      <c r="C3009" s="1"/>
      <c r="D3009"/>
      <c r="E3009" s="1"/>
      <c r="F3009" s="1"/>
      <c r="G3009"/>
      <c r="H3009"/>
      <c r="I3009" s="1"/>
      <c r="J3009"/>
      <c r="K3009"/>
      <c r="L3009"/>
      <c r="M3009" s="2"/>
      <c r="N3009" s="3"/>
      <c r="O3009"/>
      <c r="P3009"/>
      <c r="Q3009"/>
      <c r="R3009"/>
      <c r="S3009"/>
      <c r="T3009"/>
      <c r="U3009" s="1"/>
      <c r="V3009"/>
      <c r="W3009" s="1"/>
      <c r="X3009"/>
      <c r="Y3009"/>
      <c r="Z3009" s="1"/>
      <c r="AA3009" s="1"/>
      <c r="AB3009" s="1"/>
      <c r="AC3009" s="1"/>
      <c r="AD3009"/>
    </row>
    <row r="3010" spans="1:30" x14ac:dyDescent="0.25">
      <c r="A3010" s="1"/>
      <c r="B3010" s="1"/>
      <c r="C3010" s="1"/>
      <c r="D3010"/>
      <c r="E3010" s="1"/>
      <c r="F3010" s="1"/>
      <c r="G3010"/>
      <c r="H3010"/>
      <c r="I3010" s="1"/>
      <c r="J3010"/>
      <c r="K3010"/>
      <c r="L3010"/>
      <c r="M3010" s="2"/>
      <c r="N3010" s="3"/>
      <c r="O3010"/>
      <c r="P3010"/>
      <c r="Q3010"/>
      <c r="R3010"/>
      <c r="S3010"/>
      <c r="T3010"/>
      <c r="U3010" s="1"/>
      <c r="V3010"/>
      <c r="W3010" s="1"/>
      <c r="X3010"/>
      <c r="Y3010"/>
      <c r="Z3010" s="1"/>
      <c r="AA3010" s="1"/>
      <c r="AB3010" s="1"/>
      <c r="AC3010" s="1"/>
      <c r="AD3010"/>
    </row>
    <row r="3011" spans="1:30" x14ac:dyDescent="0.25">
      <c r="A3011" s="1"/>
      <c r="B3011" s="1"/>
      <c r="C3011" s="1"/>
      <c r="D3011"/>
      <c r="E3011" s="1"/>
      <c r="F3011" s="1"/>
      <c r="G3011"/>
      <c r="H3011"/>
      <c r="I3011" s="1"/>
      <c r="J3011"/>
      <c r="K3011"/>
      <c r="L3011"/>
      <c r="M3011" s="2"/>
      <c r="N3011" s="3"/>
      <c r="O3011"/>
      <c r="P3011"/>
      <c r="Q3011"/>
      <c r="R3011"/>
      <c r="S3011"/>
      <c r="T3011"/>
      <c r="U3011" s="1"/>
      <c r="V3011"/>
      <c r="W3011" s="1"/>
      <c r="X3011"/>
      <c r="Y3011"/>
      <c r="Z3011" s="1"/>
      <c r="AA3011" s="1"/>
      <c r="AB3011" s="1"/>
      <c r="AC3011" s="1"/>
      <c r="AD3011"/>
    </row>
    <row r="3012" spans="1:30" x14ac:dyDescent="0.25">
      <c r="A3012" s="1"/>
      <c r="B3012" s="1"/>
      <c r="C3012" s="1"/>
      <c r="D3012"/>
      <c r="E3012" s="1"/>
      <c r="F3012" s="1"/>
      <c r="G3012"/>
      <c r="H3012"/>
      <c r="I3012" s="1"/>
      <c r="J3012"/>
      <c r="K3012"/>
      <c r="L3012"/>
      <c r="M3012" s="2"/>
      <c r="N3012" s="3"/>
      <c r="O3012"/>
      <c r="P3012"/>
      <c r="Q3012"/>
      <c r="R3012"/>
      <c r="S3012"/>
      <c r="T3012"/>
      <c r="U3012" s="1"/>
      <c r="V3012"/>
      <c r="W3012" s="1"/>
      <c r="X3012"/>
      <c r="Y3012"/>
      <c r="Z3012" s="1"/>
      <c r="AA3012" s="1"/>
      <c r="AB3012" s="1"/>
      <c r="AC3012" s="1"/>
      <c r="AD3012"/>
    </row>
    <row r="3013" spans="1:30" x14ac:dyDescent="0.25">
      <c r="A3013" s="1"/>
      <c r="B3013" s="1"/>
      <c r="C3013" s="1"/>
      <c r="D3013"/>
      <c r="E3013" s="1"/>
      <c r="F3013" s="1"/>
      <c r="G3013"/>
      <c r="H3013"/>
      <c r="I3013" s="1"/>
      <c r="J3013"/>
      <c r="K3013"/>
      <c r="L3013"/>
      <c r="M3013" s="2"/>
      <c r="N3013" s="3"/>
      <c r="O3013"/>
      <c r="P3013"/>
      <c r="Q3013"/>
      <c r="R3013"/>
      <c r="S3013"/>
      <c r="T3013"/>
      <c r="U3013" s="1"/>
      <c r="V3013"/>
      <c r="W3013" s="1"/>
      <c r="X3013"/>
      <c r="Y3013"/>
      <c r="Z3013" s="1"/>
      <c r="AA3013" s="1"/>
      <c r="AB3013" s="1"/>
      <c r="AC3013" s="1"/>
      <c r="AD3013"/>
    </row>
    <row r="3014" spans="1:30" x14ac:dyDescent="0.25">
      <c r="A3014" s="1"/>
      <c r="B3014" s="1"/>
      <c r="C3014" s="1"/>
      <c r="D3014"/>
      <c r="E3014" s="1"/>
      <c r="F3014" s="1"/>
      <c r="G3014"/>
      <c r="H3014"/>
      <c r="I3014" s="1"/>
      <c r="J3014"/>
      <c r="K3014"/>
      <c r="L3014"/>
      <c r="M3014" s="2"/>
      <c r="N3014" s="3"/>
      <c r="O3014"/>
      <c r="P3014"/>
      <c r="Q3014"/>
      <c r="R3014"/>
      <c r="S3014"/>
      <c r="T3014"/>
      <c r="U3014" s="1"/>
      <c r="V3014"/>
      <c r="W3014" s="1"/>
      <c r="X3014"/>
      <c r="Y3014"/>
      <c r="Z3014" s="1"/>
      <c r="AA3014" s="1"/>
      <c r="AB3014" s="1"/>
      <c r="AC3014" s="1"/>
      <c r="AD3014"/>
    </row>
    <row r="3015" spans="1:30" x14ac:dyDescent="0.25">
      <c r="A3015" s="1"/>
      <c r="B3015" s="1"/>
      <c r="C3015" s="1"/>
      <c r="D3015"/>
      <c r="E3015" s="1"/>
      <c r="F3015" s="1"/>
      <c r="G3015"/>
      <c r="H3015"/>
      <c r="I3015" s="1"/>
      <c r="J3015"/>
      <c r="K3015"/>
      <c r="L3015"/>
      <c r="M3015" s="2"/>
      <c r="N3015" s="3"/>
      <c r="O3015"/>
      <c r="P3015"/>
      <c r="Q3015"/>
      <c r="R3015"/>
      <c r="S3015"/>
      <c r="T3015"/>
      <c r="U3015" s="1"/>
      <c r="V3015"/>
      <c r="W3015" s="1"/>
      <c r="X3015"/>
      <c r="Y3015"/>
      <c r="Z3015" s="1"/>
      <c r="AA3015" s="1"/>
      <c r="AB3015" s="1"/>
      <c r="AC3015" s="1"/>
      <c r="AD3015"/>
    </row>
    <row r="3016" spans="1:30" x14ac:dyDescent="0.25">
      <c r="A3016" s="1"/>
      <c r="B3016" s="1"/>
      <c r="C3016" s="1"/>
      <c r="D3016"/>
      <c r="E3016" s="1"/>
      <c r="F3016" s="1"/>
      <c r="G3016"/>
      <c r="H3016"/>
      <c r="I3016" s="1"/>
      <c r="J3016"/>
      <c r="K3016"/>
      <c r="L3016"/>
      <c r="M3016" s="2"/>
      <c r="N3016" s="3"/>
      <c r="O3016"/>
      <c r="P3016"/>
      <c r="Q3016"/>
      <c r="R3016"/>
      <c r="S3016"/>
      <c r="T3016"/>
      <c r="U3016" s="1"/>
      <c r="V3016"/>
      <c r="W3016" s="1"/>
      <c r="X3016"/>
      <c r="Y3016"/>
      <c r="Z3016" s="1"/>
      <c r="AA3016" s="1"/>
      <c r="AB3016" s="1"/>
      <c r="AC3016" s="1"/>
      <c r="AD3016"/>
    </row>
    <row r="3017" spans="1:30" x14ac:dyDescent="0.25">
      <c r="A3017" s="1"/>
      <c r="B3017" s="1"/>
      <c r="C3017" s="1"/>
      <c r="D3017"/>
      <c r="E3017" s="1"/>
      <c r="F3017" s="1"/>
      <c r="G3017"/>
      <c r="H3017"/>
      <c r="I3017" s="1"/>
      <c r="J3017"/>
      <c r="K3017"/>
      <c r="L3017"/>
      <c r="M3017" s="2"/>
      <c r="N3017" s="3"/>
      <c r="O3017"/>
      <c r="P3017"/>
      <c r="Q3017"/>
      <c r="R3017"/>
      <c r="S3017"/>
      <c r="T3017"/>
      <c r="U3017" s="1"/>
      <c r="V3017"/>
      <c r="W3017" s="1"/>
      <c r="X3017"/>
      <c r="Y3017"/>
      <c r="Z3017" s="1"/>
      <c r="AA3017" s="1"/>
      <c r="AB3017" s="1"/>
      <c r="AC3017" s="1"/>
      <c r="AD3017"/>
    </row>
    <row r="3018" spans="1:30" x14ac:dyDescent="0.25">
      <c r="A3018" s="1"/>
      <c r="B3018" s="1"/>
      <c r="C3018" s="1"/>
      <c r="D3018"/>
      <c r="E3018" s="1"/>
      <c r="F3018" s="1"/>
      <c r="G3018"/>
      <c r="H3018"/>
      <c r="I3018" s="1"/>
      <c r="J3018"/>
      <c r="K3018"/>
      <c r="L3018"/>
      <c r="M3018" s="2"/>
      <c r="N3018" s="3"/>
      <c r="O3018"/>
      <c r="P3018"/>
      <c r="Q3018"/>
      <c r="R3018"/>
      <c r="S3018"/>
      <c r="T3018"/>
      <c r="U3018" s="1"/>
      <c r="V3018"/>
      <c r="W3018" s="1"/>
      <c r="X3018"/>
      <c r="Y3018"/>
      <c r="Z3018" s="1"/>
      <c r="AA3018" s="1"/>
      <c r="AB3018" s="1"/>
      <c r="AC3018" s="1"/>
      <c r="AD3018"/>
    </row>
    <row r="3019" spans="1:30" x14ac:dyDescent="0.25">
      <c r="A3019" s="1"/>
      <c r="B3019" s="1"/>
      <c r="C3019" s="1"/>
      <c r="D3019"/>
      <c r="E3019" s="1"/>
      <c r="F3019" s="1"/>
      <c r="G3019"/>
      <c r="H3019"/>
      <c r="I3019" s="1"/>
      <c r="J3019"/>
      <c r="K3019"/>
      <c r="L3019"/>
      <c r="M3019" s="2"/>
      <c r="N3019" s="3"/>
      <c r="O3019"/>
      <c r="P3019"/>
      <c r="Q3019"/>
      <c r="R3019"/>
      <c r="S3019"/>
      <c r="T3019"/>
      <c r="U3019" s="1"/>
      <c r="V3019"/>
      <c r="W3019" s="1"/>
      <c r="X3019"/>
      <c r="Y3019"/>
      <c r="Z3019" s="1"/>
      <c r="AA3019" s="1"/>
      <c r="AB3019" s="1"/>
      <c r="AC3019" s="1"/>
      <c r="AD3019"/>
    </row>
    <row r="3020" spans="1:30" x14ac:dyDescent="0.25">
      <c r="A3020" s="1"/>
      <c r="B3020" s="1"/>
      <c r="C3020" s="1"/>
      <c r="D3020"/>
      <c r="E3020" s="1"/>
      <c r="F3020" s="1"/>
      <c r="G3020"/>
      <c r="H3020"/>
      <c r="I3020" s="1"/>
      <c r="J3020"/>
      <c r="K3020"/>
      <c r="L3020"/>
      <c r="M3020" s="2"/>
      <c r="N3020" s="3"/>
      <c r="O3020"/>
      <c r="P3020"/>
      <c r="Q3020"/>
      <c r="R3020"/>
      <c r="S3020"/>
      <c r="T3020"/>
      <c r="U3020" s="1"/>
      <c r="V3020"/>
      <c r="W3020" s="1"/>
      <c r="X3020"/>
      <c r="Y3020"/>
      <c r="Z3020" s="1"/>
      <c r="AA3020" s="1"/>
      <c r="AB3020" s="1"/>
      <c r="AC3020" s="1"/>
      <c r="AD3020"/>
    </row>
    <row r="3021" spans="1:30" x14ac:dyDescent="0.25">
      <c r="A3021" s="1"/>
      <c r="B3021" s="1"/>
      <c r="C3021" s="1"/>
      <c r="D3021"/>
      <c r="E3021" s="1"/>
      <c r="F3021" s="1"/>
      <c r="G3021"/>
      <c r="H3021"/>
      <c r="I3021" s="1"/>
      <c r="J3021"/>
      <c r="K3021"/>
      <c r="L3021"/>
      <c r="M3021" s="2"/>
      <c r="N3021" s="3"/>
      <c r="O3021"/>
      <c r="P3021"/>
      <c r="Q3021"/>
      <c r="R3021"/>
      <c r="S3021"/>
      <c r="T3021"/>
      <c r="U3021" s="1"/>
      <c r="V3021"/>
      <c r="W3021" s="1"/>
      <c r="X3021"/>
      <c r="Y3021"/>
      <c r="Z3021" s="1"/>
      <c r="AA3021" s="1"/>
      <c r="AB3021" s="1"/>
      <c r="AC3021" s="1"/>
      <c r="AD3021"/>
    </row>
    <row r="3022" spans="1:30" x14ac:dyDescent="0.25">
      <c r="A3022" s="1"/>
      <c r="B3022" s="1"/>
      <c r="C3022" s="1"/>
      <c r="D3022"/>
      <c r="E3022" s="1"/>
      <c r="F3022" s="1"/>
      <c r="G3022"/>
      <c r="H3022"/>
      <c r="I3022" s="1"/>
      <c r="J3022"/>
      <c r="K3022"/>
      <c r="L3022"/>
      <c r="M3022" s="2"/>
      <c r="N3022" s="3"/>
      <c r="O3022"/>
      <c r="P3022"/>
      <c r="Q3022"/>
      <c r="R3022"/>
      <c r="S3022"/>
      <c r="T3022"/>
      <c r="U3022" s="1"/>
      <c r="V3022"/>
      <c r="W3022" s="1"/>
      <c r="X3022"/>
      <c r="Y3022"/>
      <c r="Z3022" s="1"/>
      <c r="AA3022" s="1"/>
      <c r="AB3022" s="1"/>
      <c r="AC3022" s="1"/>
      <c r="AD3022"/>
    </row>
    <row r="3023" spans="1:30" x14ac:dyDescent="0.25">
      <c r="A3023" s="1"/>
      <c r="B3023" s="1"/>
      <c r="C3023" s="1"/>
      <c r="D3023"/>
      <c r="E3023" s="1"/>
      <c r="F3023" s="1"/>
      <c r="G3023"/>
      <c r="H3023"/>
      <c r="I3023" s="1"/>
      <c r="J3023"/>
      <c r="K3023"/>
      <c r="L3023"/>
      <c r="M3023" s="2"/>
      <c r="N3023" s="3"/>
      <c r="O3023"/>
      <c r="P3023"/>
      <c r="Q3023"/>
      <c r="R3023"/>
      <c r="S3023"/>
      <c r="T3023"/>
      <c r="U3023" s="1"/>
      <c r="V3023"/>
      <c r="W3023" s="1"/>
      <c r="X3023"/>
      <c r="Y3023"/>
      <c r="Z3023" s="1"/>
      <c r="AA3023" s="1"/>
      <c r="AB3023" s="1"/>
      <c r="AC3023" s="1"/>
      <c r="AD3023"/>
    </row>
    <row r="3024" spans="1:30" x14ac:dyDescent="0.25">
      <c r="A3024" s="1"/>
      <c r="B3024" s="1"/>
      <c r="C3024" s="1"/>
      <c r="D3024"/>
      <c r="E3024" s="1"/>
      <c r="F3024" s="1"/>
      <c r="G3024"/>
      <c r="H3024"/>
      <c r="I3024" s="1"/>
      <c r="J3024"/>
      <c r="K3024"/>
      <c r="L3024"/>
      <c r="M3024" s="2"/>
      <c r="N3024" s="3"/>
      <c r="O3024"/>
      <c r="P3024"/>
      <c r="Q3024"/>
      <c r="R3024"/>
      <c r="S3024"/>
      <c r="T3024"/>
      <c r="U3024" s="1"/>
      <c r="V3024"/>
      <c r="W3024" s="1"/>
      <c r="X3024"/>
      <c r="Y3024"/>
      <c r="Z3024" s="1"/>
      <c r="AA3024" s="1"/>
      <c r="AB3024" s="1"/>
      <c r="AC3024" s="1"/>
      <c r="AD3024"/>
    </row>
    <row r="3025" spans="1:30" x14ac:dyDescent="0.25">
      <c r="A3025" s="1"/>
      <c r="B3025" s="1"/>
      <c r="C3025" s="1"/>
      <c r="D3025"/>
      <c r="E3025" s="1"/>
      <c r="F3025" s="1"/>
      <c r="G3025"/>
      <c r="H3025"/>
      <c r="I3025" s="1"/>
      <c r="J3025"/>
      <c r="K3025"/>
      <c r="L3025"/>
      <c r="M3025" s="2"/>
      <c r="N3025" s="3"/>
      <c r="O3025"/>
      <c r="P3025"/>
      <c r="Q3025"/>
      <c r="R3025"/>
      <c r="S3025"/>
      <c r="T3025"/>
      <c r="U3025" s="1"/>
      <c r="V3025"/>
      <c r="W3025" s="1"/>
      <c r="X3025"/>
      <c r="Y3025"/>
      <c r="Z3025" s="1"/>
      <c r="AA3025" s="1"/>
      <c r="AB3025" s="1"/>
      <c r="AC3025" s="1"/>
      <c r="AD3025"/>
    </row>
    <row r="3026" spans="1:30" x14ac:dyDescent="0.25">
      <c r="A3026" s="1"/>
      <c r="B3026" s="1"/>
      <c r="C3026" s="1"/>
      <c r="D3026"/>
      <c r="E3026" s="1"/>
      <c r="F3026" s="1"/>
      <c r="G3026"/>
      <c r="H3026"/>
      <c r="I3026" s="1"/>
      <c r="J3026"/>
      <c r="K3026"/>
      <c r="L3026"/>
      <c r="M3026" s="2"/>
      <c r="N3026" s="3"/>
      <c r="O3026"/>
      <c r="P3026"/>
      <c r="Q3026"/>
      <c r="R3026"/>
      <c r="S3026"/>
      <c r="T3026"/>
      <c r="U3026" s="1"/>
      <c r="V3026"/>
      <c r="W3026" s="1"/>
      <c r="X3026"/>
      <c r="Y3026"/>
      <c r="Z3026" s="1"/>
      <c r="AA3026" s="1"/>
      <c r="AB3026" s="1"/>
      <c r="AC3026" s="1"/>
      <c r="AD3026"/>
    </row>
    <row r="3027" spans="1:30" x14ac:dyDescent="0.25">
      <c r="A3027" s="1"/>
      <c r="B3027" s="1"/>
      <c r="C3027" s="1"/>
      <c r="D3027"/>
      <c r="E3027" s="1"/>
      <c r="F3027" s="1"/>
      <c r="G3027"/>
      <c r="H3027"/>
      <c r="I3027" s="1"/>
      <c r="J3027"/>
      <c r="K3027"/>
      <c r="L3027"/>
      <c r="M3027" s="2"/>
      <c r="N3027" s="3"/>
      <c r="O3027"/>
      <c r="P3027"/>
      <c r="Q3027"/>
      <c r="R3027"/>
      <c r="S3027"/>
      <c r="T3027"/>
      <c r="U3027" s="1"/>
      <c r="V3027"/>
      <c r="W3027" s="1"/>
      <c r="X3027"/>
      <c r="Y3027"/>
      <c r="Z3027" s="1"/>
      <c r="AA3027" s="1"/>
      <c r="AB3027" s="1"/>
      <c r="AC3027" s="1"/>
      <c r="AD3027"/>
    </row>
    <row r="3028" spans="1:30" x14ac:dyDescent="0.25">
      <c r="A3028" s="1"/>
      <c r="B3028" s="1"/>
      <c r="C3028" s="1"/>
      <c r="D3028"/>
      <c r="E3028" s="1"/>
      <c r="F3028" s="1"/>
      <c r="G3028"/>
      <c r="H3028"/>
      <c r="I3028" s="1"/>
      <c r="J3028"/>
      <c r="K3028"/>
      <c r="L3028"/>
      <c r="M3028" s="2"/>
      <c r="N3028" s="3"/>
      <c r="O3028"/>
      <c r="P3028"/>
      <c r="Q3028"/>
      <c r="R3028"/>
      <c r="S3028"/>
      <c r="T3028"/>
      <c r="U3028" s="1"/>
      <c r="V3028"/>
      <c r="W3028" s="1"/>
      <c r="X3028"/>
      <c r="Y3028"/>
      <c r="Z3028" s="1"/>
      <c r="AA3028" s="1"/>
      <c r="AB3028" s="1"/>
      <c r="AC3028" s="1"/>
      <c r="AD3028"/>
    </row>
    <row r="3029" spans="1:30" x14ac:dyDescent="0.25">
      <c r="A3029" s="1"/>
      <c r="B3029" s="1"/>
      <c r="C3029" s="1"/>
      <c r="D3029"/>
      <c r="E3029" s="1"/>
      <c r="F3029" s="1"/>
      <c r="G3029"/>
      <c r="H3029"/>
      <c r="I3029" s="1"/>
      <c r="J3029"/>
      <c r="K3029"/>
      <c r="L3029"/>
      <c r="M3029" s="2"/>
      <c r="N3029" s="3"/>
      <c r="O3029"/>
      <c r="P3029"/>
      <c r="Q3029"/>
      <c r="R3029"/>
      <c r="S3029"/>
      <c r="T3029"/>
      <c r="U3029" s="1"/>
      <c r="V3029"/>
      <c r="W3029" s="1"/>
      <c r="X3029"/>
      <c r="Y3029"/>
      <c r="Z3029" s="1"/>
      <c r="AA3029" s="1"/>
      <c r="AB3029" s="1"/>
      <c r="AC3029" s="1"/>
      <c r="AD3029"/>
    </row>
    <row r="3030" spans="1:30" x14ac:dyDescent="0.25">
      <c r="A3030" s="1"/>
      <c r="B3030" s="1"/>
      <c r="C3030" s="1"/>
      <c r="D3030"/>
      <c r="E3030" s="1"/>
      <c r="F3030" s="1"/>
      <c r="G3030"/>
      <c r="H3030"/>
      <c r="I3030" s="1"/>
      <c r="J3030"/>
      <c r="K3030"/>
      <c r="L3030"/>
      <c r="M3030" s="2"/>
      <c r="N3030" s="3"/>
      <c r="O3030"/>
      <c r="P3030"/>
      <c r="Q3030"/>
      <c r="R3030"/>
      <c r="S3030"/>
      <c r="T3030"/>
      <c r="U3030" s="1"/>
      <c r="V3030"/>
      <c r="W3030" s="1"/>
      <c r="X3030"/>
      <c r="Y3030"/>
      <c r="Z3030" s="1"/>
      <c r="AA3030" s="1"/>
      <c r="AB3030" s="1"/>
      <c r="AC3030" s="1"/>
      <c r="AD3030"/>
    </row>
    <row r="3031" spans="1:30" x14ac:dyDescent="0.25">
      <c r="A3031" s="1"/>
      <c r="B3031" s="1"/>
      <c r="C3031" s="1"/>
      <c r="D3031"/>
      <c r="E3031" s="1"/>
      <c r="F3031" s="1"/>
      <c r="G3031"/>
      <c r="H3031"/>
      <c r="I3031" s="1"/>
      <c r="J3031"/>
      <c r="K3031"/>
      <c r="L3031"/>
      <c r="M3031" s="2"/>
      <c r="N3031" s="3"/>
      <c r="O3031"/>
      <c r="P3031"/>
      <c r="Q3031"/>
      <c r="R3031"/>
      <c r="S3031"/>
      <c r="T3031"/>
      <c r="U3031" s="1"/>
      <c r="V3031"/>
      <c r="W3031" s="1"/>
      <c r="X3031"/>
      <c r="Y3031"/>
      <c r="Z3031" s="1"/>
      <c r="AA3031" s="1"/>
      <c r="AB3031" s="1"/>
      <c r="AC3031" s="1"/>
      <c r="AD3031"/>
    </row>
    <row r="3032" spans="1:30" x14ac:dyDescent="0.25">
      <c r="A3032" s="1"/>
      <c r="B3032" s="1"/>
      <c r="C3032" s="1"/>
      <c r="D3032"/>
      <c r="E3032" s="1"/>
      <c r="F3032" s="1"/>
      <c r="G3032"/>
      <c r="H3032"/>
      <c r="I3032" s="1"/>
      <c r="J3032"/>
      <c r="K3032"/>
      <c r="L3032"/>
      <c r="M3032" s="2"/>
      <c r="N3032" s="3"/>
      <c r="O3032"/>
      <c r="P3032"/>
      <c r="Q3032"/>
      <c r="R3032"/>
      <c r="S3032"/>
      <c r="T3032"/>
      <c r="U3032" s="1"/>
      <c r="V3032"/>
      <c r="W3032" s="1"/>
      <c r="X3032"/>
      <c r="Y3032"/>
      <c r="Z3032" s="1"/>
      <c r="AA3032" s="1"/>
      <c r="AB3032" s="1"/>
      <c r="AC3032" s="1"/>
      <c r="AD3032"/>
    </row>
    <row r="3033" spans="1:30" x14ac:dyDescent="0.25">
      <c r="A3033" s="1"/>
      <c r="B3033" s="1"/>
      <c r="C3033" s="1"/>
      <c r="D3033"/>
      <c r="E3033" s="1"/>
      <c r="F3033" s="1"/>
      <c r="G3033"/>
      <c r="H3033"/>
      <c r="I3033" s="1"/>
      <c r="J3033"/>
      <c r="K3033"/>
      <c r="L3033"/>
      <c r="M3033" s="2"/>
      <c r="N3033" s="3"/>
      <c r="O3033"/>
      <c r="P3033"/>
      <c r="Q3033"/>
      <c r="R3033"/>
      <c r="S3033"/>
      <c r="T3033"/>
      <c r="U3033" s="1"/>
      <c r="V3033"/>
      <c r="W3033" s="1"/>
      <c r="X3033"/>
      <c r="Y3033"/>
      <c r="Z3033" s="1"/>
      <c r="AA3033" s="1"/>
      <c r="AB3033" s="1"/>
      <c r="AC3033" s="1"/>
      <c r="AD3033"/>
    </row>
    <row r="3034" spans="1:30" x14ac:dyDescent="0.25">
      <c r="A3034" s="1"/>
      <c r="B3034" s="1"/>
      <c r="C3034" s="1"/>
      <c r="D3034"/>
      <c r="E3034" s="1"/>
      <c r="F3034" s="1"/>
      <c r="G3034"/>
      <c r="H3034"/>
      <c r="I3034" s="1"/>
      <c r="J3034"/>
      <c r="K3034"/>
      <c r="L3034"/>
      <c r="M3034" s="2"/>
      <c r="N3034" s="3"/>
      <c r="O3034"/>
      <c r="P3034"/>
      <c r="Q3034"/>
      <c r="R3034"/>
      <c r="S3034"/>
      <c r="T3034"/>
      <c r="U3034" s="1"/>
      <c r="V3034"/>
      <c r="W3034" s="1"/>
      <c r="X3034"/>
      <c r="Y3034"/>
      <c r="Z3034" s="1"/>
      <c r="AA3034" s="1"/>
      <c r="AB3034" s="1"/>
      <c r="AC3034" s="1"/>
      <c r="AD3034"/>
    </row>
    <row r="3035" spans="1:30" x14ac:dyDescent="0.25">
      <c r="A3035" s="1"/>
      <c r="B3035" s="1"/>
      <c r="C3035" s="1"/>
      <c r="D3035"/>
      <c r="E3035" s="1"/>
      <c r="F3035" s="1"/>
      <c r="G3035"/>
      <c r="H3035"/>
      <c r="I3035" s="1"/>
      <c r="J3035"/>
      <c r="K3035"/>
      <c r="L3035"/>
      <c r="M3035" s="2"/>
      <c r="N3035" s="3"/>
      <c r="O3035"/>
      <c r="P3035"/>
      <c r="Q3035"/>
      <c r="R3035"/>
      <c r="S3035"/>
      <c r="T3035"/>
      <c r="U3035" s="1"/>
      <c r="V3035"/>
      <c r="W3035" s="1"/>
      <c r="X3035"/>
      <c r="Y3035"/>
      <c r="Z3035" s="1"/>
      <c r="AA3035" s="1"/>
      <c r="AB3035" s="1"/>
      <c r="AC3035" s="1"/>
      <c r="AD3035"/>
    </row>
    <row r="3036" spans="1:30" x14ac:dyDescent="0.25">
      <c r="A3036" s="1"/>
      <c r="B3036" s="1"/>
      <c r="C3036" s="1"/>
      <c r="D3036"/>
      <c r="E3036" s="1"/>
      <c r="F3036" s="1"/>
      <c r="G3036"/>
      <c r="H3036"/>
      <c r="I3036" s="1"/>
      <c r="J3036"/>
      <c r="K3036"/>
      <c r="L3036"/>
      <c r="M3036" s="2"/>
      <c r="N3036" s="3"/>
      <c r="O3036"/>
      <c r="P3036"/>
      <c r="Q3036"/>
      <c r="R3036"/>
      <c r="S3036"/>
      <c r="T3036"/>
      <c r="U3036" s="1"/>
      <c r="V3036"/>
      <c r="W3036" s="1"/>
      <c r="X3036"/>
      <c r="Y3036"/>
      <c r="Z3036" s="1"/>
      <c r="AA3036" s="1"/>
      <c r="AB3036" s="1"/>
      <c r="AC3036" s="1"/>
      <c r="AD3036"/>
    </row>
    <row r="3037" spans="1:30" x14ac:dyDescent="0.25">
      <c r="A3037" s="1"/>
      <c r="B3037" s="1"/>
      <c r="C3037" s="1"/>
      <c r="D3037"/>
      <c r="E3037" s="1"/>
      <c r="F3037" s="1"/>
      <c r="G3037"/>
      <c r="H3037"/>
      <c r="I3037" s="1"/>
      <c r="J3037"/>
      <c r="K3037"/>
      <c r="L3037"/>
      <c r="M3037" s="2"/>
      <c r="N3037" s="3"/>
      <c r="O3037"/>
      <c r="P3037"/>
      <c r="Q3037"/>
      <c r="R3037"/>
      <c r="S3037"/>
      <c r="T3037"/>
      <c r="U3037" s="1"/>
      <c r="V3037"/>
      <c r="W3037" s="1"/>
      <c r="X3037"/>
      <c r="Y3037"/>
      <c r="Z3037" s="1"/>
      <c r="AA3037" s="1"/>
      <c r="AB3037" s="1"/>
      <c r="AC3037" s="1"/>
      <c r="AD3037"/>
    </row>
    <row r="3038" spans="1:30" x14ac:dyDescent="0.25">
      <c r="A3038" s="1"/>
      <c r="B3038" s="1"/>
      <c r="C3038" s="1"/>
      <c r="D3038"/>
      <c r="E3038" s="1"/>
      <c r="F3038" s="1"/>
      <c r="G3038"/>
      <c r="H3038"/>
      <c r="I3038" s="1"/>
      <c r="J3038"/>
      <c r="K3038"/>
      <c r="L3038"/>
      <c r="M3038" s="2"/>
      <c r="N3038" s="3"/>
      <c r="O3038"/>
      <c r="P3038"/>
      <c r="Q3038"/>
      <c r="R3038"/>
      <c r="S3038"/>
      <c r="T3038"/>
      <c r="U3038" s="1"/>
      <c r="V3038"/>
      <c r="W3038" s="1"/>
      <c r="X3038"/>
      <c r="Y3038"/>
      <c r="Z3038" s="1"/>
      <c r="AA3038" s="1"/>
      <c r="AB3038" s="1"/>
      <c r="AC3038" s="1"/>
      <c r="AD3038"/>
    </row>
    <row r="3039" spans="1:30" x14ac:dyDescent="0.25">
      <c r="A3039" s="1"/>
      <c r="B3039" s="1"/>
      <c r="C3039" s="1"/>
      <c r="D3039"/>
      <c r="E3039" s="1"/>
      <c r="F3039" s="1"/>
      <c r="G3039"/>
      <c r="H3039"/>
      <c r="I3039" s="1"/>
      <c r="J3039"/>
      <c r="K3039"/>
      <c r="L3039"/>
      <c r="M3039" s="2"/>
      <c r="N3039" s="3"/>
      <c r="O3039"/>
      <c r="P3039"/>
      <c r="Q3039"/>
      <c r="R3039"/>
      <c r="S3039"/>
      <c r="T3039"/>
      <c r="U3039" s="1"/>
      <c r="V3039"/>
      <c r="W3039" s="1"/>
      <c r="X3039"/>
      <c r="Y3039"/>
      <c r="Z3039" s="1"/>
      <c r="AA3039" s="1"/>
      <c r="AB3039" s="1"/>
      <c r="AC3039" s="1"/>
      <c r="AD3039"/>
    </row>
    <row r="3040" spans="1:30" x14ac:dyDescent="0.25">
      <c r="A3040" s="1"/>
      <c r="B3040" s="1"/>
      <c r="C3040" s="1"/>
      <c r="D3040"/>
      <c r="E3040" s="1"/>
      <c r="F3040" s="1"/>
      <c r="G3040"/>
      <c r="H3040"/>
      <c r="I3040" s="1"/>
      <c r="J3040"/>
      <c r="K3040"/>
      <c r="L3040"/>
      <c r="M3040" s="2"/>
      <c r="N3040" s="3"/>
      <c r="O3040"/>
      <c r="P3040"/>
      <c r="Q3040"/>
      <c r="R3040"/>
      <c r="S3040"/>
      <c r="T3040"/>
      <c r="U3040" s="1"/>
      <c r="V3040"/>
      <c r="W3040" s="1"/>
      <c r="X3040"/>
      <c r="Y3040"/>
      <c r="Z3040" s="1"/>
      <c r="AA3040" s="1"/>
      <c r="AB3040" s="1"/>
      <c r="AC3040" s="1"/>
      <c r="AD3040"/>
    </row>
    <row r="3041" spans="1:30" x14ac:dyDescent="0.25">
      <c r="A3041" s="1"/>
      <c r="B3041" s="1"/>
      <c r="C3041" s="1"/>
      <c r="D3041"/>
      <c r="E3041" s="1"/>
      <c r="F3041" s="1"/>
      <c r="G3041"/>
      <c r="H3041"/>
      <c r="I3041" s="1"/>
      <c r="J3041"/>
      <c r="K3041"/>
      <c r="L3041"/>
      <c r="M3041" s="2"/>
      <c r="N3041" s="3"/>
      <c r="O3041"/>
      <c r="P3041"/>
      <c r="Q3041"/>
      <c r="R3041"/>
      <c r="S3041"/>
      <c r="T3041"/>
      <c r="U3041" s="1"/>
      <c r="V3041"/>
      <c r="W3041" s="1"/>
      <c r="X3041"/>
      <c r="Y3041"/>
      <c r="Z3041" s="1"/>
      <c r="AA3041" s="1"/>
      <c r="AB3041" s="1"/>
      <c r="AC3041" s="1"/>
      <c r="AD3041"/>
    </row>
    <row r="3042" spans="1:30" x14ac:dyDescent="0.25">
      <c r="A3042" s="1"/>
      <c r="B3042" s="1"/>
      <c r="C3042" s="1"/>
      <c r="D3042"/>
      <c r="E3042" s="1"/>
      <c r="F3042" s="1"/>
      <c r="G3042"/>
      <c r="H3042"/>
      <c r="I3042" s="1"/>
      <c r="J3042"/>
      <c r="K3042"/>
      <c r="L3042"/>
      <c r="M3042" s="2"/>
      <c r="N3042" s="3"/>
      <c r="O3042"/>
      <c r="P3042"/>
      <c r="Q3042"/>
      <c r="R3042"/>
      <c r="S3042"/>
      <c r="T3042"/>
      <c r="U3042" s="1"/>
      <c r="V3042"/>
      <c r="W3042" s="1"/>
      <c r="X3042"/>
      <c r="Y3042"/>
      <c r="Z3042" s="1"/>
      <c r="AA3042" s="1"/>
      <c r="AB3042" s="1"/>
      <c r="AC3042" s="1"/>
      <c r="AD3042"/>
    </row>
    <row r="3043" spans="1:30" x14ac:dyDescent="0.25">
      <c r="A3043" s="1"/>
      <c r="B3043" s="1"/>
      <c r="C3043" s="1"/>
      <c r="D3043"/>
      <c r="E3043" s="1"/>
      <c r="F3043" s="1"/>
      <c r="G3043"/>
      <c r="H3043"/>
      <c r="I3043" s="1"/>
      <c r="J3043"/>
      <c r="K3043"/>
      <c r="L3043"/>
      <c r="M3043" s="2"/>
      <c r="N3043" s="3"/>
      <c r="O3043"/>
      <c r="P3043"/>
      <c r="Q3043"/>
      <c r="R3043"/>
      <c r="S3043"/>
      <c r="T3043"/>
      <c r="U3043" s="1"/>
      <c r="V3043"/>
      <c r="W3043" s="1"/>
      <c r="X3043"/>
      <c r="Y3043"/>
      <c r="Z3043" s="1"/>
      <c r="AA3043" s="1"/>
      <c r="AB3043" s="1"/>
      <c r="AC3043" s="1"/>
      <c r="AD3043"/>
    </row>
    <row r="3044" spans="1:30" x14ac:dyDescent="0.25">
      <c r="A3044" s="1"/>
      <c r="B3044" s="1"/>
      <c r="C3044" s="1"/>
      <c r="D3044"/>
      <c r="E3044" s="1"/>
      <c r="F3044" s="1"/>
      <c r="G3044"/>
      <c r="H3044"/>
      <c r="I3044" s="1"/>
      <c r="J3044"/>
      <c r="K3044"/>
      <c r="L3044"/>
      <c r="M3044" s="2"/>
      <c r="N3044" s="3"/>
      <c r="O3044"/>
      <c r="P3044"/>
      <c r="Q3044"/>
      <c r="R3044"/>
      <c r="S3044"/>
      <c r="T3044"/>
      <c r="U3044" s="1"/>
      <c r="V3044"/>
      <c r="W3044" s="1"/>
      <c r="X3044"/>
      <c r="Y3044"/>
      <c r="Z3044" s="1"/>
      <c r="AA3044" s="1"/>
      <c r="AB3044" s="1"/>
      <c r="AC3044" s="1"/>
      <c r="AD3044"/>
    </row>
    <row r="3045" spans="1:30" x14ac:dyDescent="0.25">
      <c r="A3045" s="1"/>
      <c r="B3045" s="1"/>
      <c r="C3045" s="1"/>
      <c r="D3045"/>
      <c r="E3045" s="1"/>
      <c r="F3045" s="1"/>
      <c r="G3045"/>
      <c r="H3045"/>
      <c r="I3045" s="1"/>
      <c r="J3045"/>
      <c r="K3045"/>
      <c r="L3045"/>
      <c r="M3045" s="2"/>
      <c r="N3045" s="3"/>
      <c r="O3045"/>
      <c r="P3045"/>
      <c r="Q3045"/>
      <c r="R3045"/>
      <c r="S3045"/>
      <c r="T3045"/>
      <c r="U3045" s="1"/>
      <c r="V3045"/>
      <c r="W3045" s="1"/>
      <c r="X3045"/>
      <c r="Y3045"/>
      <c r="Z3045" s="1"/>
      <c r="AA3045" s="1"/>
      <c r="AB3045" s="1"/>
      <c r="AC3045" s="1"/>
      <c r="AD3045"/>
    </row>
    <row r="3046" spans="1:30" x14ac:dyDescent="0.25">
      <c r="A3046" s="1"/>
      <c r="B3046" s="1"/>
      <c r="C3046" s="1"/>
      <c r="D3046"/>
      <c r="E3046" s="1"/>
      <c r="F3046" s="1"/>
      <c r="G3046"/>
      <c r="H3046"/>
      <c r="I3046" s="1"/>
      <c r="J3046"/>
      <c r="K3046"/>
      <c r="L3046"/>
      <c r="M3046" s="2"/>
      <c r="N3046" s="3"/>
      <c r="O3046"/>
      <c r="P3046"/>
      <c r="Q3046"/>
      <c r="R3046"/>
      <c r="S3046"/>
      <c r="T3046"/>
      <c r="U3046" s="1"/>
      <c r="V3046"/>
      <c r="W3046" s="1"/>
      <c r="X3046"/>
      <c r="Y3046"/>
      <c r="Z3046" s="1"/>
      <c r="AA3046" s="1"/>
      <c r="AB3046" s="1"/>
      <c r="AC3046" s="1"/>
      <c r="AD3046"/>
    </row>
    <row r="3047" spans="1:30" x14ac:dyDescent="0.25">
      <c r="A3047" s="1"/>
      <c r="B3047" s="1"/>
      <c r="C3047" s="1"/>
      <c r="D3047"/>
      <c r="E3047" s="1"/>
      <c r="F3047" s="1"/>
      <c r="G3047"/>
      <c r="H3047"/>
      <c r="I3047" s="1"/>
      <c r="J3047"/>
      <c r="K3047"/>
      <c r="L3047"/>
      <c r="M3047" s="2"/>
      <c r="N3047" s="3"/>
      <c r="O3047"/>
      <c r="P3047"/>
      <c r="Q3047"/>
      <c r="R3047"/>
      <c r="S3047"/>
      <c r="T3047"/>
      <c r="U3047" s="1"/>
      <c r="V3047"/>
      <c r="W3047" s="1"/>
      <c r="X3047"/>
      <c r="Y3047"/>
      <c r="Z3047" s="1"/>
      <c r="AA3047" s="1"/>
      <c r="AB3047" s="1"/>
      <c r="AC3047" s="1"/>
      <c r="AD3047"/>
    </row>
    <row r="3048" spans="1:30" x14ac:dyDescent="0.25">
      <c r="A3048" s="1"/>
      <c r="B3048" s="1"/>
      <c r="C3048" s="1"/>
      <c r="D3048"/>
      <c r="E3048" s="1"/>
      <c r="F3048" s="1"/>
      <c r="G3048"/>
      <c r="H3048"/>
      <c r="I3048" s="1"/>
      <c r="J3048"/>
      <c r="K3048"/>
      <c r="L3048"/>
      <c r="M3048" s="2"/>
      <c r="N3048" s="3"/>
      <c r="O3048"/>
      <c r="P3048"/>
      <c r="Q3048"/>
      <c r="R3048"/>
      <c r="S3048"/>
      <c r="T3048"/>
      <c r="U3048" s="1"/>
      <c r="V3048"/>
      <c r="W3048" s="1"/>
      <c r="X3048"/>
      <c r="Y3048"/>
      <c r="Z3048" s="1"/>
      <c r="AA3048" s="1"/>
      <c r="AB3048" s="1"/>
      <c r="AC3048" s="1"/>
      <c r="AD3048"/>
    </row>
    <row r="3049" spans="1:30" x14ac:dyDescent="0.25">
      <c r="A3049" s="1"/>
      <c r="B3049" s="1"/>
      <c r="C3049" s="1"/>
      <c r="D3049"/>
      <c r="E3049" s="1"/>
      <c r="F3049" s="1"/>
      <c r="G3049"/>
      <c r="H3049"/>
      <c r="I3049" s="1"/>
      <c r="J3049"/>
      <c r="K3049"/>
      <c r="L3049"/>
      <c r="M3049" s="2"/>
      <c r="N3049" s="3"/>
      <c r="O3049"/>
      <c r="P3049"/>
      <c r="Q3049"/>
      <c r="R3049"/>
      <c r="S3049"/>
      <c r="T3049"/>
      <c r="U3049" s="1"/>
      <c r="V3049"/>
      <c r="W3049" s="1"/>
      <c r="X3049"/>
      <c r="Y3049"/>
      <c r="Z3049" s="1"/>
      <c r="AA3049" s="1"/>
      <c r="AB3049" s="1"/>
      <c r="AC3049" s="1"/>
      <c r="AD3049"/>
    </row>
    <row r="3050" spans="1:30" x14ac:dyDescent="0.25">
      <c r="A3050" s="1"/>
      <c r="B3050" s="1"/>
      <c r="C3050" s="1"/>
      <c r="D3050"/>
      <c r="E3050" s="1"/>
      <c r="F3050" s="1"/>
      <c r="G3050"/>
      <c r="H3050"/>
      <c r="I3050" s="1"/>
      <c r="J3050"/>
      <c r="K3050"/>
      <c r="L3050"/>
      <c r="M3050" s="2"/>
      <c r="N3050" s="3"/>
      <c r="O3050"/>
      <c r="P3050"/>
      <c r="Q3050"/>
      <c r="R3050"/>
      <c r="S3050"/>
      <c r="T3050"/>
      <c r="U3050" s="1"/>
      <c r="V3050"/>
      <c r="W3050" s="1"/>
      <c r="X3050"/>
      <c r="Y3050"/>
      <c r="Z3050" s="1"/>
      <c r="AA3050" s="1"/>
      <c r="AB3050" s="1"/>
      <c r="AC3050" s="1"/>
      <c r="AD3050"/>
    </row>
    <row r="3051" spans="1:30" x14ac:dyDescent="0.25">
      <c r="A3051" s="1"/>
      <c r="B3051" s="1"/>
      <c r="C3051" s="1"/>
      <c r="D3051"/>
      <c r="E3051" s="1"/>
      <c r="F3051" s="1"/>
      <c r="G3051"/>
      <c r="H3051"/>
      <c r="I3051" s="1"/>
      <c r="J3051"/>
      <c r="K3051"/>
      <c r="L3051"/>
      <c r="M3051" s="2"/>
      <c r="N3051" s="3"/>
      <c r="O3051"/>
      <c r="P3051"/>
      <c r="Q3051"/>
      <c r="R3051"/>
      <c r="S3051"/>
      <c r="T3051"/>
      <c r="U3051" s="1"/>
      <c r="V3051"/>
      <c r="W3051" s="1"/>
      <c r="X3051"/>
      <c r="Y3051"/>
      <c r="Z3051" s="1"/>
      <c r="AA3051" s="1"/>
      <c r="AB3051" s="1"/>
      <c r="AC3051" s="1"/>
      <c r="AD3051"/>
    </row>
    <row r="3052" spans="1:30" x14ac:dyDescent="0.25">
      <c r="A3052" s="1"/>
      <c r="B3052" s="1"/>
      <c r="C3052" s="1"/>
      <c r="D3052"/>
      <c r="E3052" s="1"/>
      <c r="F3052" s="1"/>
      <c r="G3052"/>
      <c r="H3052"/>
      <c r="I3052" s="1"/>
      <c r="J3052"/>
      <c r="K3052"/>
      <c r="L3052"/>
      <c r="M3052" s="2"/>
      <c r="N3052" s="3"/>
      <c r="O3052"/>
      <c r="P3052"/>
      <c r="Q3052"/>
      <c r="R3052"/>
      <c r="S3052"/>
      <c r="T3052"/>
      <c r="U3052" s="1"/>
      <c r="V3052"/>
      <c r="W3052" s="1"/>
      <c r="X3052"/>
      <c r="Y3052"/>
      <c r="Z3052" s="1"/>
      <c r="AA3052" s="1"/>
      <c r="AB3052" s="1"/>
      <c r="AC3052" s="1"/>
      <c r="AD3052"/>
    </row>
    <row r="3053" spans="1:30" x14ac:dyDescent="0.25">
      <c r="A3053" s="1"/>
      <c r="B3053" s="1"/>
      <c r="C3053" s="1"/>
      <c r="D3053"/>
      <c r="E3053" s="1"/>
      <c r="F3053" s="1"/>
      <c r="G3053"/>
      <c r="H3053"/>
      <c r="I3053" s="1"/>
      <c r="J3053"/>
      <c r="K3053"/>
      <c r="L3053"/>
      <c r="M3053" s="2"/>
      <c r="N3053" s="3"/>
      <c r="O3053"/>
      <c r="P3053"/>
      <c r="Q3053"/>
      <c r="R3053"/>
      <c r="S3053"/>
      <c r="T3053"/>
      <c r="U3053" s="1"/>
      <c r="V3053"/>
      <c r="W3053" s="1"/>
      <c r="X3053"/>
      <c r="Y3053"/>
      <c r="Z3053" s="1"/>
      <c r="AA3053" s="1"/>
      <c r="AB3053" s="1"/>
      <c r="AC3053" s="1"/>
      <c r="AD3053"/>
    </row>
    <row r="3054" spans="1:30" x14ac:dyDescent="0.25">
      <c r="A3054" s="1"/>
      <c r="B3054" s="1"/>
      <c r="C3054" s="1"/>
      <c r="D3054"/>
      <c r="E3054" s="1"/>
      <c r="F3054" s="1"/>
      <c r="G3054"/>
      <c r="H3054"/>
      <c r="I3054" s="1"/>
      <c r="J3054"/>
      <c r="K3054"/>
      <c r="L3054"/>
      <c r="M3054" s="2"/>
      <c r="N3054" s="3"/>
      <c r="O3054"/>
      <c r="P3054"/>
      <c r="Q3054"/>
      <c r="R3054"/>
      <c r="S3054"/>
      <c r="T3054"/>
      <c r="U3054" s="1"/>
      <c r="V3054"/>
      <c r="W3054" s="1"/>
      <c r="X3054"/>
      <c r="Y3054"/>
      <c r="Z3054" s="1"/>
      <c r="AA3054" s="1"/>
      <c r="AB3054" s="1"/>
      <c r="AC3054" s="1"/>
      <c r="AD3054"/>
    </row>
    <row r="3055" spans="1:30" x14ac:dyDescent="0.25">
      <c r="A3055" s="1"/>
      <c r="B3055" s="1"/>
      <c r="C3055" s="1"/>
      <c r="D3055"/>
      <c r="E3055" s="1"/>
      <c r="F3055" s="1"/>
      <c r="G3055"/>
      <c r="H3055"/>
      <c r="I3055" s="1"/>
      <c r="J3055"/>
      <c r="K3055"/>
      <c r="L3055"/>
      <c r="M3055" s="2"/>
      <c r="N3055" s="3"/>
      <c r="O3055"/>
      <c r="P3055"/>
      <c r="Q3055"/>
      <c r="R3055"/>
      <c r="S3055"/>
      <c r="T3055"/>
      <c r="U3055" s="1"/>
      <c r="V3055"/>
      <c r="W3055" s="1"/>
      <c r="X3055"/>
      <c r="Y3055"/>
      <c r="Z3055" s="1"/>
      <c r="AA3055" s="1"/>
      <c r="AB3055" s="1"/>
      <c r="AC3055" s="1"/>
      <c r="AD3055"/>
    </row>
    <row r="3056" spans="1:30" x14ac:dyDescent="0.25">
      <c r="A3056" s="1"/>
      <c r="B3056" s="1"/>
      <c r="C3056" s="1"/>
      <c r="D3056"/>
      <c r="E3056" s="1"/>
      <c r="F3056" s="1"/>
      <c r="G3056"/>
      <c r="H3056"/>
      <c r="I3056" s="1"/>
      <c r="J3056"/>
      <c r="K3056"/>
      <c r="L3056"/>
      <c r="M3056" s="2"/>
      <c r="N3056" s="3"/>
      <c r="O3056"/>
      <c r="P3056"/>
      <c r="Q3056"/>
      <c r="R3056"/>
      <c r="S3056"/>
      <c r="T3056"/>
      <c r="U3056" s="1"/>
      <c r="V3056"/>
      <c r="W3056" s="1"/>
      <c r="X3056"/>
      <c r="Y3056"/>
      <c r="Z3056" s="1"/>
      <c r="AA3056" s="1"/>
      <c r="AB3056" s="1"/>
      <c r="AC3056" s="1"/>
      <c r="AD3056"/>
    </row>
    <row r="3057" spans="1:30" x14ac:dyDescent="0.25">
      <c r="A3057" s="1"/>
      <c r="B3057" s="1"/>
      <c r="C3057" s="1"/>
      <c r="D3057"/>
      <c r="E3057" s="1"/>
      <c r="F3057" s="1"/>
      <c r="G3057"/>
      <c r="H3057"/>
      <c r="I3057" s="1"/>
      <c r="J3057"/>
      <c r="K3057"/>
      <c r="L3057"/>
      <c r="M3057" s="2"/>
      <c r="N3057" s="3"/>
      <c r="O3057"/>
      <c r="P3057"/>
      <c r="Q3057"/>
      <c r="R3057"/>
      <c r="S3057"/>
      <c r="T3057"/>
      <c r="U3057" s="1"/>
      <c r="V3057"/>
      <c r="W3057" s="1"/>
      <c r="X3057"/>
      <c r="Y3057"/>
      <c r="Z3057" s="1"/>
      <c r="AA3057" s="1"/>
      <c r="AB3057" s="1"/>
      <c r="AC3057" s="1"/>
      <c r="AD3057"/>
    </row>
    <row r="3058" spans="1:30" x14ac:dyDescent="0.25">
      <c r="A3058" s="1"/>
      <c r="B3058" s="1"/>
      <c r="C3058" s="1"/>
      <c r="D3058"/>
      <c r="E3058" s="1"/>
      <c r="F3058" s="1"/>
      <c r="G3058"/>
      <c r="H3058"/>
      <c r="I3058" s="1"/>
      <c r="J3058"/>
      <c r="K3058"/>
      <c r="L3058"/>
      <c r="M3058" s="2"/>
      <c r="N3058" s="3"/>
      <c r="O3058"/>
      <c r="P3058"/>
      <c r="Q3058"/>
      <c r="R3058"/>
      <c r="S3058"/>
      <c r="T3058"/>
      <c r="U3058" s="1"/>
      <c r="V3058"/>
      <c r="W3058" s="1"/>
      <c r="X3058"/>
      <c r="Y3058"/>
      <c r="Z3058" s="1"/>
      <c r="AA3058" s="1"/>
      <c r="AB3058" s="1"/>
      <c r="AC3058" s="1"/>
      <c r="AD3058"/>
    </row>
    <row r="3059" spans="1:30" x14ac:dyDescent="0.25">
      <c r="A3059" s="1"/>
      <c r="B3059" s="1"/>
      <c r="C3059" s="1"/>
      <c r="D3059"/>
      <c r="E3059" s="1"/>
      <c r="F3059" s="1"/>
      <c r="G3059"/>
      <c r="H3059"/>
      <c r="I3059" s="1"/>
      <c r="J3059"/>
      <c r="K3059"/>
      <c r="L3059"/>
      <c r="M3059" s="2"/>
      <c r="N3059" s="3"/>
      <c r="O3059"/>
      <c r="P3059"/>
      <c r="Q3059"/>
      <c r="R3059"/>
      <c r="S3059"/>
      <c r="T3059"/>
      <c r="U3059" s="1"/>
      <c r="V3059"/>
      <c r="W3059" s="1"/>
      <c r="X3059"/>
      <c r="Y3059"/>
      <c r="Z3059" s="1"/>
      <c r="AA3059" s="1"/>
      <c r="AB3059" s="1"/>
      <c r="AC3059" s="1"/>
      <c r="AD3059"/>
    </row>
    <row r="3060" spans="1:30" x14ac:dyDescent="0.25">
      <c r="A3060" s="1"/>
      <c r="B3060" s="1"/>
      <c r="C3060" s="1"/>
      <c r="D3060"/>
      <c r="E3060" s="1"/>
      <c r="F3060" s="1"/>
      <c r="G3060"/>
      <c r="H3060"/>
      <c r="I3060" s="1"/>
      <c r="J3060"/>
      <c r="K3060"/>
      <c r="L3060"/>
      <c r="M3060" s="2"/>
      <c r="N3060" s="3"/>
      <c r="O3060"/>
      <c r="P3060"/>
      <c r="Q3060"/>
      <c r="R3060"/>
      <c r="S3060"/>
      <c r="T3060"/>
      <c r="U3060" s="1"/>
      <c r="V3060"/>
      <c r="W3060" s="1"/>
      <c r="X3060"/>
      <c r="Y3060"/>
      <c r="Z3060" s="1"/>
      <c r="AA3060" s="1"/>
      <c r="AB3060" s="1"/>
      <c r="AC3060" s="1"/>
      <c r="AD3060"/>
    </row>
    <row r="3061" spans="1:30" x14ac:dyDescent="0.25">
      <c r="A3061" s="1"/>
      <c r="B3061" s="1"/>
      <c r="C3061" s="1"/>
      <c r="D3061"/>
      <c r="E3061" s="1"/>
      <c r="F3061" s="1"/>
      <c r="G3061"/>
      <c r="H3061"/>
      <c r="I3061" s="1"/>
      <c r="J3061"/>
      <c r="K3061"/>
      <c r="L3061"/>
      <c r="M3061" s="2"/>
      <c r="N3061" s="3"/>
      <c r="O3061"/>
      <c r="P3061"/>
      <c r="Q3061"/>
      <c r="R3061"/>
      <c r="S3061"/>
      <c r="T3061"/>
      <c r="U3061" s="1"/>
      <c r="V3061"/>
      <c r="W3061" s="1"/>
      <c r="X3061"/>
      <c r="Y3061"/>
      <c r="Z3061" s="1"/>
      <c r="AA3061" s="1"/>
      <c r="AB3061" s="1"/>
      <c r="AC3061" s="1"/>
      <c r="AD3061"/>
    </row>
    <row r="3062" spans="1:30" x14ac:dyDescent="0.25">
      <c r="A3062" s="1"/>
      <c r="B3062" s="1"/>
      <c r="C3062" s="1"/>
      <c r="D3062"/>
      <c r="E3062" s="1"/>
      <c r="F3062" s="1"/>
      <c r="G3062"/>
      <c r="H3062"/>
      <c r="I3062" s="1"/>
      <c r="J3062"/>
      <c r="K3062"/>
      <c r="L3062"/>
      <c r="M3062" s="2"/>
      <c r="N3062" s="3"/>
      <c r="O3062"/>
      <c r="P3062"/>
      <c r="Q3062"/>
      <c r="R3062"/>
      <c r="S3062"/>
      <c r="T3062"/>
      <c r="U3062" s="1"/>
      <c r="V3062"/>
      <c r="W3062" s="1"/>
      <c r="X3062"/>
      <c r="Y3062"/>
      <c r="Z3062" s="1"/>
      <c r="AA3062" s="1"/>
      <c r="AB3062" s="1"/>
      <c r="AC3062" s="1"/>
      <c r="AD3062"/>
    </row>
    <row r="3063" spans="1:30" x14ac:dyDescent="0.25">
      <c r="A3063" s="1"/>
      <c r="B3063" s="1"/>
      <c r="C3063" s="1"/>
      <c r="D3063"/>
      <c r="E3063" s="1"/>
      <c r="F3063" s="1"/>
      <c r="G3063"/>
      <c r="H3063"/>
      <c r="I3063" s="1"/>
      <c r="J3063"/>
      <c r="K3063"/>
      <c r="L3063"/>
      <c r="M3063" s="2"/>
      <c r="N3063" s="3"/>
      <c r="O3063"/>
      <c r="P3063"/>
      <c r="Q3063"/>
      <c r="R3063"/>
      <c r="S3063"/>
      <c r="T3063"/>
      <c r="U3063" s="1"/>
      <c r="V3063"/>
      <c r="W3063" s="1"/>
      <c r="X3063"/>
      <c r="Y3063"/>
      <c r="Z3063" s="1"/>
      <c r="AA3063" s="1"/>
      <c r="AB3063" s="1"/>
      <c r="AC3063" s="1"/>
      <c r="AD3063"/>
    </row>
    <row r="3064" spans="1:30" x14ac:dyDescent="0.25">
      <c r="A3064" s="1"/>
      <c r="B3064" s="1"/>
      <c r="C3064" s="1"/>
      <c r="D3064"/>
      <c r="E3064" s="1"/>
      <c r="F3064" s="1"/>
      <c r="G3064"/>
      <c r="H3064"/>
      <c r="I3064" s="1"/>
      <c r="J3064"/>
      <c r="K3064"/>
      <c r="L3064"/>
      <c r="M3064" s="2"/>
      <c r="N3064" s="3"/>
      <c r="O3064"/>
      <c r="P3064"/>
      <c r="Q3064"/>
      <c r="R3064"/>
      <c r="S3064"/>
      <c r="T3064"/>
      <c r="U3064" s="1"/>
      <c r="V3064"/>
      <c r="W3064" s="1"/>
      <c r="X3064"/>
      <c r="Y3064"/>
      <c r="Z3064" s="1"/>
      <c r="AA3064" s="1"/>
      <c r="AB3064" s="1"/>
      <c r="AC3064" s="1"/>
      <c r="AD3064"/>
    </row>
    <row r="3065" spans="1:30" x14ac:dyDescent="0.25">
      <c r="A3065" s="1"/>
      <c r="B3065" s="1"/>
      <c r="C3065" s="1"/>
      <c r="D3065"/>
      <c r="E3065" s="1"/>
      <c r="F3065" s="1"/>
      <c r="G3065"/>
      <c r="H3065"/>
      <c r="I3065" s="1"/>
      <c r="J3065"/>
      <c r="K3065"/>
      <c r="L3065"/>
      <c r="M3065" s="2"/>
      <c r="N3065" s="3"/>
      <c r="O3065"/>
      <c r="P3065"/>
      <c r="Q3065"/>
      <c r="R3065"/>
      <c r="S3065"/>
      <c r="T3065"/>
      <c r="U3065" s="1"/>
      <c r="V3065"/>
      <c r="W3065" s="1"/>
      <c r="X3065"/>
      <c r="Y3065"/>
      <c r="Z3065" s="1"/>
      <c r="AA3065" s="1"/>
      <c r="AB3065" s="1"/>
      <c r="AC3065" s="1"/>
      <c r="AD3065"/>
    </row>
    <row r="3066" spans="1:30" x14ac:dyDescent="0.25">
      <c r="A3066" s="1"/>
      <c r="B3066" s="1"/>
      <c r="C3066" s="1"/>
      <c r="D3066"/>
      <c r="E3066" s="1"/>
      <c r="F3066" s="1"/>
      <c r="G3066"/>
      <c r="H3066"/>
      <c r="I3066" s="1"/>
      <c r="J3066"/>
      <c r="K3066"/>
      <c r="L3066"/>
      <c r="M3066" s="2"/>
      <c r="N3066" s="3"/>
      <c r="O3066"/>
      <c r="P3066"/>
      <c r="Q3066"/>
      <c r="R3066"/>
      <c r="S3066"/>
      <c r="T3066"/>
      <c r="U3066" s="1"/>
      <c r="V3066"/>
      <c r="W3066" s="1"/>
      <c r="X3066"/>
      <c r="Y3066"/>
      <c r="Z3066" s="1"/>
      <c r="AA3066" s="1"/>
      <c r="AB3066" s="1"/>
      <c r="AC3066" s="1"/>
      <c r="AD3066"/>
    </row>
    <row r="3067" spans="1:30" x14ac:dyDescent="0.25">
      <c r="A3067" s="1"/>
      <c r="B3067" s="1"/>
      <c r="C3067" s="1"/>
      <c r="D3067"/>
      <c r="E3067" s="1"/>
      <c r="F3067" s="1"/>
      <c r="G3067"/>
      <c r="H3067"/>
      <c r="I3067" s="1"/>
      <c r="J3067"/>
      <c r="K3067"/>
      <c r="L3067"/>
      <c r="M3067" s="2"/>
      <c r="N3067" s="3"/>
      <c r="O3067"/>
      <c r="P3067"/>
      <c r="Q3067"/>
      <c r="R3067"/>
      <c r="S3067"/>
      <c r="T3067"/>
      <c r="U3067" s="1"/>
      <c r="V3067"/>
      <c r="W3067" s="1"/>
      <c r="X3067"/>
      <c r="Y3067"/>
      <c r="Z3067" s="1"/>
      <c r="AA3067" s="1"/>
      <c r="AB3067" s="1"/>
      <c r="AC3067" s="1"/>
      <c r="AD3067"/>
    </row>
    <row r="3068" spans="1:30" x14ac:dyDescent="0.25">
      <c r="A3068" s="1"/>
      <c r="B3068" s="1"/>
      <c r="C3068" s="1"/>
      <c r="D3068"/>
      <c r="E3068" s="1"/>
      <c r="F3068" s="1"/>
      <c r="G3068"/>
      <c r="H3068"/>
      <c r="I3068" s="1"/>
      <c r="J3068"/>
      <c r="K3068"/>
      <c r="L3068"/>
      <c r="M3068" s="2"/>
      <c r="N3068" s="3"/>
      <c r="O3068"/>
      <c r="P3068"/>
      <c r="Q3068"/>
      <c r="R3068"/>
      <c r="S3068"/>
      <c r="T3068"/>
      <c r="U3068" s="1"/>
      <c r="V3068"/>
      <c r="W3068" s="1"/>
      <c r="X3068"/>
      <c r="Y3068"/>
      <c r="Z3068" s="1"/>
      <c r="AA3068" s="1"/>
      <c r="AB3068" s="1"/>
      <c r="AC3068" s="1"/>
      <c r="AD3068"/>
    </row>
    <row r="3069" spans="1:30" x14ac:dyDescent="0.25">
      <c r="A3069" s="1"/>
      <c r="B3069" s="1"/>
      <c r="C3069" s="1"/>
      <c r="D3069"/>
      <c r="E3069" s="1"/>
      <c r="F3069" s="1"/>
      <c r="G3069"/>
      <c r="H3069"/>
      <c r="I3069" s="1"/>
      <c r="J3069"/>
      <c r="K3069"/>
      <c r="L3069"/>
      <c r="M3069" s="2"/>
      <c r="N3069" s="3"/>
      <c r="O3069"/>
      <c r="P3069"/>
      <c r="Q3069"/>
      <c r="R3069"/>
      <c r="S3069"/>
      <c r="T3069"/>
      <c r="U3069" s="1"/>
      <c r="V3069"/>
      <c r="W3069" s="1"/>
      <c r="X3069"/>
      <c r="Y3069"/>
      <c r="Z3069" s="1"/>
      <c r="AA3069" s="1"/>
      <c r="AB3069" s="1"/>
      <c r="AC3069" s="1"/>
      <c r="AD3069"/>
    </row>
    <row r="3070" spans="1:30" x14ac:dyDescent="0.25">
      <c r="A3070" s="1"/>
      <c r="B3070" s="1"/>
      <c r="C3070" s="1"/>
      <c r="D3070"/>
      <c r="E3070" s="1"/>
      <c r="F3070" s="1"/>
      <c r="G3070"/>
      <c r="H3070"/>
      <c r="I3070" s="1"/>
      <c r="J3070"/>
      <c r="K3070"/>
      <c r="L3070"/>
      <c r="M3070" s="2"/>
      <c r="N3070" s="3"/>
      <c r="O3070"/>
      <c r="P3070"/>
      <c r="Q3070"/>
      <c r="R3070"/>
      <c r="S3070"/>
      <c r="T3070"/>
      <c r="U3070" s="1"/>
      <c r="V3070"/>
      <c r="W3070" s="1"/>
      <c r="X3070"/>
      <c r="Y3070"/>
      <c r="Z3070" s="1"/>
      <c r="AA3070" s="1"/>
      <c r="AB3070" s="1"/>
      <c r="AC3070" s="1"/>
      <c r="AD3070"/>
    </row>
    <row r="3071" spans="1:30" x14ac:dyDescent="0.25">
      <c r="A3071" s="1"/>
      <c r="B3071" s="1"/>
      <c r="C3071" s="1"/>
      <c r="D3071"/>
      <c r="E3071" s="1"/>
      <c r="F3071" s="1"/>
      <c r="G3071"/>
      <c r="H3071"/>
      <c r="I3071" s="1"/>
      <c r="J3071"/>
      <c r="K3071"/>
      <c r="L3071"/>
      <c r="M3071" s="2"/>
      <c r="N3071" s="3"/>
      <c r="O3071"/>
      <c r="P3071"/>
      <c r="Q3071"/>
      <c r="R3071"/>
      <c r="S3071"/>
      <c r="T3071"/>
      <c r="U3071" s="1"/>
      <c r="V3071"/>
      <c r="W3071" s="1"/>
      <c r="X3071"/>
      <c r="Y3071"/>
      <c r="Z3071" s="1"/>
      <c r="AA3071" s="1"/>
      <c r="AB3071" s="1"/>
      <c r="AC3071" s="1"/>
      <c r="AD3071"/>
    </row>
    <row r="3072" spans="1:30" x14ac:dyDescent="0.25">
      <c r="A3072" s="1"/>
      <c r="B3072" s="1"/>
      <c r="C3072" s="1"/>
      <c r="D3072"/>
      <c r="E3072" s="1"/>
      <c r="F3072" s="1"/>
      <c r="G3072"/>
      <c r="H3072"/>
      <c r="I3072" s="1"/>
      <c r="J3072"/>
      <c r="K3072"/>
      <c r="L3072"/>
      <c r="M3072" s="2"/>
      <c r="N3072" s="3"/>
      <c r="O3072"/>
      <c r="P3072"/>
      <c r="Q3072"/>
      <c r="R3072"/>
      <c r="S3072"/>
      <c r="T3072"/>
      <c r="U3072" s="1"/>
      <c r="V3072"/>
      <c r="W3072" s="1"/>
      <c r="X3072"/>
      <c r="Y3072"/>
      <c r="Z3072" s="1"/>
      <c r="AA3072" s="1"/>
      <c r="AB3072" s="1"/>
      <c r="AC3072" s="1"/>
      <c r="AD3072"/>
    </row>
    <row r="3073" spans="1:30" x14ac:dyDescent="0.25">
      <c r="A3073" s="1"/>
      <c r="B3073" s="1"/>
      <c r="C3073" s="1"/>
      <c r="D3073"/>
      <c r="E3073" s="1"/>
      <c r="F3073" s="1"/>
      <c r="G3073"/>
      <c r="H3073"/>
      <c r="I3073" s="1"/>
      <c r="J3073"/>
      <c r="K3073"/>
      <c r="L3073"/>
      <c r="M3073" s="2"/>
      <c r="N3073" s="3"/>
      <c r="O3073"/>
      <c r="P3073"/>
      <c r="Q3073"/>
      <c r="R3073"/>
      <c r="S3073"/>
      <c r="T3073"/>
      <c r="U3073" s="1"/>
      <c r="V3073"/>
      <c r="W3073" s="1"/>
      <c r="X3073"/>
      <c r="Y3073"/>
      <c r="Z3073" s="1"/>
      <c r="AA3073" s="1"/>
      <c r="AB3073" s="1"/>
      <c r="AC3073" s="1"/>
      <c r="AD3073"/>
    </row>
    <row r="3074" spans="1:30" x14ac:dyDescent="0.25">
      <c r="A3074" s="1"/>
      <c r="B3074" s="1"/>
      <c r="C3074" s="1"/>
      <c r="D3074"/>
      <c r="E3074" s="1"/>
      <c r="F3074" s="1"/>
      <c r="G3074"/>
      <c r="H3074"/>
      <c r="I3074" s="1"/>
      <c r="J3074"/>
      <c r="K3074"/>
      <c r="L3074"/>
      <c r="M3074" s="2"/>
      <c r="N3074" s="3"/>
      <c r="O3074"/>
      <c r="P3074"/>
      <c r="Q3074"/>
      <c r="R3074"/>
      <c r="S3074"/>
      <c r="T3074"/>
      <c r="U3074" s="1"/>
      <c r="V3074"/>
      <c r="W3074" s="1"/>
      <c r="X3074"/>
      <c r="Y3074"/>
      <c r="Z3074" s="1"/>
      <c r="AA3074" s="1"/>
      <c r="AB3074" s="1"/>
      <c r="AC3074" s="1"/>
      <c r="AD3074"/>
    </row>
    <row r="3075" spans="1:30" x14ac:dyDescent="0.25">
      <c r="A3075" s="1"/>
      <c r="B3075" s="1"/>
      <c r="C3075" s="1"/>
      <c r="D3075"/>
      <c r="E3075" s="1"/>
      <c r="F3075" s="1"/>
      <c r="G3075"/>
      <c r="H3075"/>
      <c r="I3075" s="1"/>
      <c r="J3075"/>
      <c r="K3075"/>
      <c r="L3075"/>
      <c r="M3075" s="2"/>
      <c r="N3075" s="3"/>
      <c r="O3075"/>
      <c r="P3075"/>
      <c r="Q3075"/>
      <c r="R3075"/>
      <c r="S3075"/>
      <c r="T3075"/>
      <c r="U3075" s="1"/>
      <c r="V3075"/>
      <c r="W3075" s="1"/>
      <c r="X3075"/>
      <c r="Y3075"/>
      <c r="Z3075" s="1"/>
      <c r="AA3075" s="1"/>
      <c r="AB3075" s="1"/>
      <c r="AC3075" s="1"/>
      <c r="AD3075"/>
    </row>
    <row r="3076" spans="1:30" x14ac:dyDescent="0.25">
      <c r="A3076" s="1"/>
      <c r="B3076" s="1"/>
      <c r="C3076" s="1"/>
      <c r="D3076"/>
      <c r="E3076" s="1"/>
      <c r="F3076" s="1"/>
      <c r="G3076"/>
      <c r="H3076"/>
      <c r="I3076" s="1"/>
      <c r="J3076"/>
      <c r="K3076"/>
      <c r="L3076"/>
      <c r="M3076" s="2"/>
      <c r="N3076" s="3"/>
      <c r="O3076"/>
      <c r="P3076"/>
      <c r="Q3076"/>
      <c r="R3076"/>
      <c r="S3076"/>
      <c r="T3076"/>
      <c r="U3076" s="1"/>
      <c r="V3076"/>
      <c r="W3076" s="1"/>
      <c r="X3076"/>
      <c r="Y3076"/>
      <c r="Z3076" s="1"/>
      <c r="AA3076" s="1"/>
      <c r="AB3076" s="1"/>
      <c r="AC3076" s="1"/>
      <c r="AD3076"/>
    </row>
    <row r="3077" spans="1:30" x14ac:dyDescent="0.25">
      <c r="A3077" s="1"/>
      <c r="B3077" s="1"/>
      <c r="C3077" s="1"/>
      <c r="D3077"/>
      <c r="E3077" s="1"/>
      <c r="F3077" s="1"/>
      <c r="G3077"/>
      <c r="H3077"/>
      <c r="I3077" s="1"/>
      <c r="J3077"/>
      <c r="K3077"/>
      <c r="L3077"/>
      <c r="M3077" s="2"/>
      <c r="N3077" s="3"/>
      <c r="O3077"/>
      <c r="P3077"/>
      <c r="Q3077"/>
      <c r="R3077"/>
      <c r="S3077"/>
      <c r="T3077"/>
      <c r="U3077" s="1"/>
      <c r="V3077"/>
      <c r="W3077" s="1"/>
      <c r="X3077"/>
      <c r="Y3077"/>
      <c r="Z3077" s="1"/>
      <c r="AA3077" s="1"/>
      <c r="AB3077" s="1"/>
      <c r="AC3077" s="1"/>
      <c r="AD3077"/>
    </row>
    <row r="3078" spans="1:30" x14ac:dyDescent="0.25">
      <c r="A3078" s="1"/>
      <c r="B3078" s="1"/>
      <c r="C3078" s="1"/>
      <c r="D3078"/>
      <c r="E3078" s="1"/>
      <c r="F3078" s="1"/>
      <c r="G3078"/>
      <c r="H3078"/>
      <c r="I3078" s="1"/>
      <c r="J3078"/>
      <c r="K3078"/>
      <c r="L3078"/>
      <c r="M3078" s="2"/>
      <c r="N3078" s="3"/>
      <c r="O3078"/>
      <c r="P3078"/>
      <c r="Q3078"/>
      <c r="R3078"/>
      <c r="S3078"/>
      <c r="T3078"/>
      <c r="U3078" s="1"/>
      <c r="V3078"/>
      <c r="W3078" s="1"/>
      <c r="X3078"/>
      <c r="Y3078"/>
      <c r="Z3078" s="1"/>
      <c r="AA3078" s="1"/>
      <c r="AB3078" s="1"/>
      <c r="AC3078" s="1"/>
      <c r="AD3078"/>
    </row>
    <row r="3079" spans="1:30" x14ac:dyDescent="0.25">
      <c r="A3079" s="1"/>
      <c r="B3079" s="1"/>
      <c r="C3079" s="1"/>
      <c r="D3079"/>
      <c r="E3079" s="1"/>
      <c r="F3079" s="1"/>
      <c r="G3079"/>
      <c r="H3079"/>
      <c r="I3079" s="1"/>
      <c r="J3079"/>
      <c r="K3079"/>
      <c r="L3079"/>
      <c r="M3079" s="2"/>
      <c r="N3079" s="3"/>
      <c r="O3079"/>
      <c r="P3079"/>
      <c r="Q3079"/>
      <c r="R3079"/>
      <c r="S3079"/>
      <c r="T3079"/>
      <c r="U3079" s="1"/>
      <c r="V3079"/>
      <c r="W3079" s="1"/>
      <c r="X3079"/>
      <c r="Y3079"/>
      <c r="Z3079" s="1"/>
      <c r="AA3079" s="1"/>
      <c r="AB3079" s="1"/>
      <c r="AC3079" s="1"/>
      <c r="AD3079"/>
    </row>
    <row r="3080" spans="1:30" x14ac:dyDescent="0.25">
      <c r="A3080" s="1"/>
      <c r="B3080" s="1"/>
      <c r="C3080" s="1"/>
      <c r="D3080"/>
      <c r="E3080" s="1"/>
      <c r="F3080" s="1"/>
      <c r="G3080"/>
      <c r="H3080"/>
      <c r="I3080" s="1"/>
      <c r="J3080"/>
      <c r="K3080"/>
      <c r="L3080"/>
      <c r="M3080" s="2"/>
      <c r="N3080" s="3"/>
      <c r="O3080"/>
      <c r="P3080"/>
      <c r="Q3080"/>
      <c r="R3080"/>
      <c r="S3080"/>
      <c r="T3080"/>
      <c r="U3080" s="1"/>
      <c r="V3080"/>
      <c r="W3080" s="1"/>
      <c r="X3080"/>
      <c r="Y3080"/>
      <c r="Z3080" s="1"/>
      <c r="AA3080" s="1"/>
      <c r="AB3080" s="1"/>
      <c r="AC3080" s="1"/>
      <c r="AD3080"/>
    </row>
    <row r="3081" spans="1:30" x14ac:dyDescent="0.25">
      <c r="A3081" s="1"/>
      <c r="B3081" s="1"/>
      <c r="C3081" s="1"/>
      <c r="D3081"/>
      <c r="E3081" s="1"/>
      <c r="F3081" s="1"/>
      <c r="G3081"/>
      <c r="H3081"/>
      <c r="I3081" s="1"/>
      <c r="J3081"/>
      <c r="K3081"/>
      <c r="L3081"/>
      <c r="M3081" s="2"/>
      <c r="N3081" s="3"/>
      <c r="O3081"/>
      <c r="P3081"/>
      <c r="Q3081"/>
      <c r="R3081"/>
      <c r="S3081"/>
      <c r="T3081"/>
      <c r="U3081" s="1"/>
      <c r="V3081"/>
      <c r="W3081" s="1"/>
      <c r="X3081"/>
      <c r="Y3081"/>
      <c r="Z3081" s="1"/>
      <c r="AA3081" s="1"/>
      <c r="AB3081" s="1"/>
      <c r="AC3081" s="1"/>
      <c r="AD3081"/>
    </row>
    <row r="3082" spans="1:30" x14ac:dyDescent="0.25">
      <c r="A3082" s="1"/>
      <c r="B3082" s="1"/>
      <c r="C3082" s="1"/>
      <c r="D3082"/>
      <c r="E3082" s="1"/>
      <c r="F3082" s="1"/>
      <c r="G3082"/>
      <c r="H3082"/>
      <c r="I3082" s="1"/>
      <c r="J3082"/>
      <c r="K3082"/>
      <c r="L3082"/>
      <c r="M3082" s="2"/>
      <c r="N3082" s="3"/>
      <c r="O3082"/>
      <c r="P3082"/>
      <c r="Q3082"/>
      <c r="R3082"/>
      <c r="S3082"/>
      <c r="T3082"/>
      <c r="U3082" s="1"/>
      <c r="V3082"/>
      <c r="W3082" s="1"/>
      <c r="X3082"/>
      <c r="Y3082"/>
      <c r="Z3082" s="1"/>
      <c r="AA3082" s="1"/>
      <c r="AB3082" s="1"/>
      <c r="AC3082" s="1"/>
      <c r="AD3082"/>
    </row>
    <row r="3083" spans="1:30" x14ac:dyDescent="0.25">
      <c r="A3083" s="1"/>
      <c r="B3083" s="1"/>
      <c r="C3083" s="1"/>
      <c r="D3083"/>
      <c r="E3083" s="1"/>
      <c r="F3083" s="1"/>
      <c r="G3083"/>
      <c r="H3083"/>
      <c r="I3083" s="1"/>
      <c r="J3083"/>
      <c r="K3083"/>
      <c r="L3083"/>
      <c r="M3083" s="2"/>
      <c r="N3083" s="3"/>
      <c r="O3083"/>
      <c r="P3083"/>
      <c r="Q3083"/>
      <c r="R3083"/>
      <c r="S3083"/>
      <c r="T3083"/>
      <c r="U3083" s="1"/>
      <c r="V3083"/>
      <c r="W3083" s="1"/>
      <c r="X3083"/>
      <c r="Y3083"/>
      <c r="Z3083" s="1"/>
      <c r="AA3083" s="1"/>
      <c r="AB3083" s="1"/>
      <c r="AC3083" s="1"/>
      <c r="AD3083"/>
    </row>
    <row r="3084" spans="1:30" x14ac:dyDescent="0.25">
      <c r="A3084" s="1"/>
      <c r="B3084" s="1"/>
      <c r="C3084" s="1"/>
      <c r="D3084"/>
      <c r="E3084" s="1"/>
      <c r="F3084" s="1"/>
      <c r="G3084"/>
      <c r="H3084"/>
      <c r="I3084" s="1"/>
      <c r="J3084"/>
      <c r="K3084"/>
      <c r="L3084"/>
      <c r="M3084" s="2"/>
      <c r="N3084" s="3"/>
      <c r="O3084"/>
      <c r="P3084"/>
      <c r="Q3084"/>
      <c r="R3084"/>
      <c r="S3084"/>
      <c r="T3084"/>
      <c r="U3084" s="1"/>
      <c r="V3084"/>
      <c r="W3084" s="1"/>
      <c r="X3084"/>
      <c r="Y3084"/>
      <c r="Z3084" s="1"/>
      <c r="AA3084" s="1"/>
      <c r="AB3084" s="1"/>
      <c r="AC3084" s="1"/>
      <c r="AD3084"/>
    </row>
    <row r="3085" spans="1:30" x14ac:dyDescent="0.25">
      <c r="A3085" s="1"/>
      <c r="B3085" s="1"/>
      <c r="C3085" s="1"/>
      <c r="D3085"/>
      <c r="E3085" s="1"/>
      <c r="F3085" s="1"/>
      <c r="G3085"/>
      <c r="H3085"/>
      <c r="I3085" s="1"/>
      <c r="J3085"/>
      <c r="K3085"/>
      <c r="L3085"/>
      <c r="M3085" s="2"/>
      <c r="N3085" s="3"/>
      <c r="O3085"/>
      <c r="P3085"/>
      <c r="Q3085"/>
      <c r="R3085"/>
      <c r="S3085"/>
      <c r="T3085"/>
      <c r="U3085" s="1"/>
      <c r="V3085"/>
      <c r="W3085" s="1"/>
      <c r="X3085"/>
      <c r="Y3085"/>
      <c r="Z3085" s="1"/>
      <c r="AA3085" s="1"/>
      <c r="AB3085" s="1"/>
      <c r="AC3085" s="1"/>
      <c r="AD3085"/>
    </row>
    <row r="3086" spans="1:30" x14ac:dyDescent="0.25">
      <c r="A3086" s="1"/>
      <c r="B3086" s="1"/>
      <c r="C3086" s="1"/>
      <c r="D3086"/>
      <c r="E3086" s="1"/>
      <c r="F3086" s="1"/>
      <c r="G3086"/>
      <c r="H3086"/>
      <c r="I3086" s="1"/>
      <c r="J3086"/>
      <c r="K3086"/>
      <c r="L3086"/>
      <c r="M3086" s="2"/>
      <c r="N3086" s="3"/>
      <c r="O3086"/>
      <c r="P3086"/>
      <c r="Q3086"/>
      <c r="R3086"/>
      <c r="S3086"/>
      <c r="T3086"/>
      <c r="U3086" s="1"/>
      <c r="V3086"/>
      <c r="W3086" s="1"/>
      <c r="X3086"/>
      <c r="Y3086"/>
      <c r="Z3086" s="1"/>
      <c r="AA3086" s="1"/>
      <c r="AB3086" s="1"/>
      <c r="AC3086" s="1"/>
      <c r="AD3086"/>
    </row>
    <row r="3087" spans="1:30" x14ac:dyDescent="0.25">
      <c r="A3087" s="1"/>
      <c r="B3087" s="1"/>
      <c r="C3087" s="1"/>
      <c r="D3087"/>
      <c r="E3087" s="1"/>
      <c r="F3087" s="1"/>
      <c r="G3087"/>
      <c r="H3087"/>
      <c r="I3087" s="1"/>
      <c r="J3087"/>
      <c r="K3087"/>
      <c r="L3087"/>
      <c r="M3087" s="2"/>
      <c r="N3087" s="3"/>
      <c r="O3087"/>
      <c r="P3087"/>
      <c r="Q3087"/>
      <c r="R3087"/>
      <c r="S3087"/>
      <c r="T3087"/>
      <c r="U3087" s="1"/>
      <c r="V3087"/>
      <c r="W3087" s="1"/>
      <c r="X3087"/>
      <c r="Y3087"/>
      <c r="Z3087" s="1"/>
      <c r="AA3087" s="1"/>
      <c r="AB3087" s="1"/>
      <c r="AC3087" s="1"/>
      <c r="AD3087"/>
    </row>
    <row r="3088" spans="1:30" x14ac:dyDescent="0.25">
      <c r="A3088" s="1"/>
      <c r="B3088" s="1"/>
      <c r="C3088" s="1"/>
      <c r="D3088"/>
      <c r="E3088" s="1"/>
      <c r="F3088" s="1"/>
      <c r="G3088"/>
      <c r="H3088"/>
      <c r="I3088" s="1"/>
      <c r="J3088"/>
      <c r="K3088"/>
      <c r="L3088"/>
      <c r="M3088" s="2"/>
      <c r="N3088" s="3"/>
      <c r="O3088"/>
      <c r="P3088"/>
      <c r="Q3088"/>
      <c r="R3088"/>
      <c r="S3088"/>
      <c r="T3088"/>
      <c r="U3088" s="1"/>
      <c r="V3088"/>
      <c r="W3088" s="1"/>
      <c r="X3088"/>
      <c r="Y3088"/>
      <c r="Z3088" s="1"/>
      <c r="AA3088" s="1"/>
      <c r="AB3088" s="1"/>
      <c r="AC3088" s="1"/>
      <c r="AD3088"/>
    </row>
    <row r="3089" spans="1:30" x14ac:dyDescent="0.25">
      <c r="A3089" s="1"/>
      <c r="B3089" s="1"/>
      <c r="C3089" s="1"/>
      <c r="D3089"/>
      <c r="E3089" s="1"/>
      <c r="F3089" s="1"/>
      <c r="G3089"/>
      <c r="H3089"/>
      <c r="I3089" s="1"/>
      <c r="J3089"/>
      <c r="K3089"/>
      <c r="L3089"/>
      <c r="M3089" s="2"/>
      <c r="N3089" s="3"/>
      <c r="O3089"/>
      <c r="P3089"/>
      <c r="Q3089"/>
      <c r="R3089"/>
      <c r="S3089"/>
      <c r="T3089"/>
      <c r="U3089" s="1"/>
      <c r="V3089"/>
      <c r="W3089" s="1"/>
      <c r="X3089"/>
      <c r="Y3089"/>
      <c r="Z3089" s="1"/>
      <c r="AA3089" s="1"/>
      <c r="AB3089" s="1"/>
      <c r="AC3089" s="1"/>
      <c r="AD3089"/>
    </row>
    <row r="3090" spans="1:30" x14ac:dyDescent="0.25">
      <c r="A3090" s="1"/>
      <c r="B3090" s="1"/>
      <c r="C3090" s="1"/>
      <c r="D3090"/>
      <c r="E3090" s="1"/>
      <c r="F3090" s="1"/>
      <c r="G3090"/>
      <c r="H3090"/>
      <c r="I3090" s="1"/>
      <c r="J3090"/>
      <c r="K3090"/>
      <c r="L3090"/>
      <c r="M3090" s="2"/>
      <c r="N3090" s="3"/>
      <c r="O3090"/>
      <c r="P3090"/>
      <c r="Q3090"/>
      <c r="R3090"/>
      <c r="S3090"/>
      <c r="T3090"/>
      <c r="U3090" s="1"/>
      <c r="V3090"/>
      <c r="W3090" s="1"/>
      <c r="X3090"/>
      <c r="Y3090"/>
      <c r="Z3090" s="1"/>
      <c r="AA3090" s="1"/>
      <c r="AB3090" s="1"/>
      <c r="AC3090" s="1"/>
      <c r="AD3090"/>
    </row>
    <row r="3091" spans="1:30" x14ac:dyDescent="0.25">
      <c r="A3091" s="1"/>
      <c r="B3091" s="1"/>
      <c r="C3091" s="1"/>
      <c r="D3091"/>
      <c r="E3091" s="1"/>
      <c r="F3091" s="1"/>
      <c r="G3091"/>
      <c r="H3091"/>
      <c r="I3091" s="1"/>
      <c r="J3091"/>
      <c r="K3091"/>
      <c r="L3091"/>
      <c r="M3091" s="2"/>
      <c r="N3091" s="3"/>
      <c r="O3091"/>
      <c r="P3091"/>
      <c r="Q3091"/>
      <c r="R3091"/>
      <c r="S3091"/>
      <c r="T3091"/>
      <c r="U3091" s="1"/>
      <c r="V3091"/>
      <c r="W3091" s="1"/>
      <c r="X3091"/>
      <c r="Y3091"/>
      <c r="Z3091" s="1"/>
      <c r="AA3091" s="1"/>
      <c r="AB3091" s="1"/>
      <c r="AC3091" s="1"/>
      <c r="AD3091"/>
    </row>
    <row r="3092" spans="1:30" x14ac:dyDescent="0.25">
      <c r="A3092" s="1"/>
      <c r="B3092" s="1"/>
      <c r="C3092" s="1"/>
      <c r="D3092"/>
      <c r="E3092" s="1"/>
      <c r="F3092" s="1"/>
      <c r="G3092"/>
      <c r="H3092"/>
      <c r="I3092" s="1"/>
      <c r="J3092"/>
      <c r="K3092"/>
      <c r="L3092"/>
      <c r="M3092" s="2"/>
      <c r="N3092" s="3"/>
      <c r="O3092"/>
      <c r="P3092"/>
      <c r="Q3092"/>
      <c r="R3092"/>
      <c r="S3092"/>
      <c r="T3092"/>
      <c r="U3092" s="1"/>
      <c r="V3092"/>
      <c r="W3092" s="1"/>
      <c r="X3092"/>
      <c r="Y3092"/>
      <c r="Z3092" s="1"/>
      <c r="AA3092" s="1"/>
      <c r="AB3092" s="1"/>
      <c r="AC3092" s="1"/>
      <c r="AD3092"/>
    </row>
    <row r="3093" spans="1:30" x14ac:dyDescent="0.25">
      <c r="A3093" s="1"/>
      <c r="B3093" s="1"/>
      <c r="C3093" s="1"/>
      <c r="D3093"/>
      <c r="E3093" s="1"/>
      <c r="F3093" s="1"/>
      <c r="G3093"/>
      <c r="H3093"/>
      <c r="I3093" s="1"/>
      <c r="J3093"/>
      <c r="K3093"/>
      <c r="L3093"/>
      <c r="M3093" s="2"/>
      <c r="N3093" s="3"/>
      <c r="O3093"/>
      <c r="P3093"/>
      <c r="Q3093"/>
      <c r="R3093"/>
      <c r="S3093"/>
      <c r="T3093"/>
      <c r="U3093" s="1"/>
      <c r="V3093"/>
      <c r="W3093" s="1"/>
      <c r="X3093"/>
      <c r="Y3093"/>
      <c r="Z3093" s="1"/>
      <c r="AA3093" s="1"/>
      <c r="AB3093" s="1"/>
      <c r="AC3093" s="1"/>
      <c r="AD3093"/>
    </row>
    <row r="3094" spans="1:30" x14ac:dyDescent="0.25">
      <c r="A3094" s="1"/>
      <c r="B3094" s="1"/>
      <c r="C3094" s="1"/>
      <c r="D3094"/>
      <c r="E3094" s="1"/>
      <c r="F3094" s="1"/>
      <c r="G3094"/>
      <c r="H3094"/>
      <c r="I3094" s="1"/>
      <c r="J3094"/>
      <c r="K3094"/>
      <c r="L3094"/>
      <c r="M3094" s="2"/>
      <c r="N3094" s="3"/>
      <c r="O3094"/>
      <c r="P3094"/>
      <c r="Q3094"/>
      <c r="R3094"/>
      <c r="S3094"/>
      <c r="T3094"/>
      <c r="U3094" s="1"/>
      <c r="V3094"/>
      <c r="W3094" s="1"/>
      <c r="X3094"/>
      <c r="Y3094"/>
      <c r="Z3094" s="1"/>
      <c r="AA3094" s="1"/>
      <c r="AB3094" s="1"/>
      <c r="AC3094" s="1"/>
      <c r="AD3094"/>
    </row>
    <row r="3095" spans="1:30" x14ac:dyDescent="0.25">
      <c r="A3095" s="1"/>
      <c r="B3095" s="1"/>
      <c r="C3095" s="1"/>
      <c r="D3095"/>
      <c r="E3095" s="1"/>
      <c r="F3095" s="1"/>
      <c r="G3095"/>
      <c r="H3095"/>
      <c r="I3095" s="1"/>
      <c r="J3095"/>
      <c r="K3095"/>
      <c r="L3095"/>
      <c r="M3095" s="2"/>
      <c r="N3095" s="3"/>
      <c r="O3095"/>
      <c r="P3095"/>
      <c r="Q3095"/>
      <c r="R3095"/>
      <c r="S3095"/>
      <c r="T3095"/>
      <c r="U3095" s="1"/>
      <c r="V3095"/>
      <c r="W3095" s="1"/>
      <c r="X3095"/>
      <c r="Y3095"/>
      <c r="Z3095" s="1"/>
      <c r="AA3095" s="1"/>
      <c r="AB3095" s="1"/>
      <c r="AC3095" s="1"/>
      <c r="AD3095"/>
    </row>
    <row r="3096" spans="1:30" x14ac:dyDescent="0.25">
      <c r="A3096" s="1"/>
      <c r="B3096" s="1"/>
      <c r="C3096" s="1"/>
      <c r="D3096"/>
      <c r="E3096" s="1"/>
      <c r="F3096" s="1"/>
      <c r="G3096"/>
      <c r="H3096"/>
      <c r="I3096" s="1"/>
      <c r="J3096"/>
      <c r="K3096"/>
      <c r="L3096"/>
      <c r="M3096" s="2"/>
      <c r="N3096" s="3"/>
      <c r="O3096"/>
      <c r="P3096"/>
      <c r="Q3096"/>
      <c r="R3096"/>
      <c r="S3096"/>
      <c r="T3096"/>
      <c r="U3096" s="1"/>
      <c r="V3096"/>
      <c r="W3096" s="1"/>
      <c r="X3096"/>
      <c r="Y3096"/>
      <c r="Z3096" s="1"/>
      <c r="AA3096" s="1"/>
      <c r="AB3096" s="1"/>
      <c r="AC3096" s="1"/>
      <c r="AD3096"/>
    </row>
    <row r="3097" spans="1:30" x14ac:dyDescent="0.25">
      <c r="A3097" s="1"/>
      <c r="B3097" s="1"/>
      <c r="C3097" s="1"/>
      <c r="D3097"/>
      <c r="E3097" s="1"/>
      <c r="F3097" s="1"/>
      <c r="G3097"/>
      <c r="H3097"/>
      <c r="I3097" s="1"/>
      <c r="J3097"/>
      <c r="K3097"/>
      <c r="L3097"/>
      <c r="M3097" s="2"/>
      <c r="N3097" s="3"/>
      <c r="O3097"/>
      <c r="P3097"/>
      <c r="Q3097"/>
      <c r="R3097"/>
      <c r="S3097"/>
      <c r="T3097"/>
      <c r="U3097" s="1"/>
      <c r="V3097"/>
      <c r="W3097" s="1"/>
      <c r="X3097"/>
      <c r="Y3097"/>
      <c r="Z3097" s="1"/>
      <c r="AA3097" s="1"/>
      <c r="AB3097" s="1"/>
      <c r="AC3097" s="1"/>
      <c r="AD3097"/>
    </row>
    <row r="3098" spans="1:30" x14ac:dyDescent="0.25">
      <c r="A3098" s="1"/>
      <c r="B3098" s="1"/>
      <c r="C3098" s="1"/>
      <c r="D3098"/>
      <c r="E3098" s="1"/>
      <c r="F3098" s="1"/>
      <c r="G3098"/>
      <c r="H3098"/>
      <c r="I3098" s="1"/>
      <c r="J3098"/>
      <c r="K3098"/>
      <c r="L3098"/>
      <c r="M3098" s="2"/>
      <c r="N3098" s="3"/>
      <c r="O3098"/>
      <c r="P3098"/>
      <c r="Q3098"/>
      <c r="R3098"/>
      <c r="S3098"/>
      <c r="T3098"/>
      <c r="U3098" s="1"/>
      <c r="V3098"/>
      <c r="W3098" s="1"/>
      <c r="X3098"/>
      <c r="Y3098"/>
      <c r="Z3098" s="1"/>
      <c r="AA3098" s="1"/>
      <c r="AB3098" s="1"/>
      <c r="AC3098" s="1"/>
      <c r="AD3098"/>
    </row>
    <row r="3099" spans="1:30" x14ac:dyDescent="0.25">
      <c r="A3099" s="1"/>
      <c r="B3099" s="1"/>
      <c r="C3099" s="1"/>
      <c r="D3099"/>
      <c r="E3099" s="1"/>
      <c r="F3099" s="1"/>
      <c r="G3099"/>
      <c r="H3099"/>
      <c r="I3099" s="1"/>
      <c r="J3099"/>
      <c r="K3099"/>
      <c r="L3099"/>
      <c r="M3099" s="2"/>
      <c r="N3099" s="3"/>
      <c r="O3099"/>
      <c r="P3099"/>
      <c r="Q3099"/>
      <c r="R3099"/>
      <c r="S3099"/>
      <c r="T3099"/>
      <c r="U3099" s="1"/>
      <c r="V3099"/>
      <c r="W3099" s="1"/>
      <c r="X3099"/>
      <c r="Y3099"/>
      <c r="Z3099" s="1"/>
      <c r="AA3099" s="1"/>
      <c r="AB3099" s="1"/>
      <c r="AC3099" s="1"/>
      <c r="AD3099"/>
    </row>
    <row r="3100" spans="1:30" x14ac:dyDescent="0.25">
      <c r="A3100" s="1"/>
      <c r="B3100" s="1"/>
      <c r="C3100" s="1"/>
      <c r="D3100"/>
      <c r="E3100" s="1"/>
      <c r="F3100" s="1"/>
      <c r="G3100"/>
      <c r="H3100"/>
      <c r="I3100" s="1"/>
      <c r="J3100"/>
      <c r="K3100"/>
      <c r="L3100"/>
      <c r="M3100" s="2"/>
      <c r="N3100" s="3"/>
      <c r="O3100"/>
      <c r="P3100"/>
      <c r="Q3100"/>
      <c r="R3100"/>
      <c r="S3100"/>
      <c r="T3100"/>
      <c r="U3100" s="1"/>
      <c r="V3100"/>
      <c r="W3100" s="1"/>
      <c r="X3100"/>
      <c r="Y3100"/>
      <c r="Z3100" s="1"/>
      <c r="AA3100" s="1"/>
      <c r="AB3100" s="1"/>
      <c r="AC3100" s="1"/>
      <c r="AD3100"/>
    </row>
    <row r="3101" spans="1:30" x14ac:dyDescent="0.25">
      <c r="A3101" s="1"/>
      <c r="B3101" s="1"/>
      <c r="C3101" s="1"/>
      <c r="D3101"/>
      <c r="E3101" s="1"/>
      <c r="F3101" s="1"/>
      <c r="G3101"/>
      <c r="H3101"/>
      <c r="I3101" s="1"/>
      <c r="J3101"/>
      <c r="K3101"/>
      <c r="L3101"/>
      <c r="M3101" s="2"/>
      <c r="N3101" s="3"/>
      <c r="O3101"/>
      <c r="P3101"/>
      <c r="Q3101"/>
      <c r="R3101"/>
      <c r="S3101"/>
      <c r="T3101"/>
      <c r="U3101" s="1"/>
      <c r="V3101"/>
      <c r="W3101" s="1"/>
      <c r="X3101"/>
      <c r="Y3101"/>
      <c r="Z3101" s="1"/>
      <c r="AA3101" s="1"/>
      <c r="AB3101" s="1"/>
      <c r="AC3101" s="1"/>
      <c r="AD3101"/>
    </row>
    <row r="3102" spans="1:30" x14ac:dyDescent="0.25">
      <c r="A3102" s="1"/>
      <c r="B3102" s="1"/>
      <c r="C3102" s="1"/>
      <c r="D3102"/>
      <c r="E3102" s="1"/>
      <c r="F3102" s="1"/>
      <c r="G3102"/>
      <c r="H3102"/>
      <c r="I3102" s="1"/>
      <c r="J3102"/>
      <c r="K3102"/>
      <c r="L3102"/>
      <c r="M3102" s="2"/>
      <c r="N3102" s="3"/>
      <c r="O3102"/>
      <c r="P3102"/>
      <c r="Q3102"/>
      <c r="R3102"/>
      <c r="S3102"/>
      <c r="T3102"/>
      <c r="U3102" s="1"/>
      <c r="V3102"/>
      <c r="W3102" s="1"/>
      <c r="X3102"/>
      <c r="Y3102"/>
      <c r="Z3102" s="1"/>
      <c r="AA3102" s="1"/>
      <c r="AB3102" s="1"/>
      <c r="AC3102" s="1"/>
      <c r="AD3102"/>
    </row>
    <row r="3103" spans="1:30" x14ac:dyDescent="0.25">
      <c r="A3103" s="1"/>
      <c r="B3103" s="1"/>
      <c r="C3103" s="1"/>
      <c r="D3103"/>
      <c r="E3103" s="1"/>
      <c r="F3103" s="1"/>
      <c r="G3103"/>
      <c r="H3103"/>
      <c r="I3103" s="1"/>
      <c r="J3103"/>
      <c r="K3103"/>
      <c r="L3103"/>
      <c r="M3103" s="2"/>
      <c r="N3103" s="3"/>
      <c r="O3103"/>
      <c r="P3103"/>
      <c r="Q3103"/>
      <c r="R3103"/>
      <c r="S3103"/>
      <c r="T3103"/>
      <c r="U3103" s="1"/>
      <c r="V3103"/>
      <c r="W3103" s="1"/>
      <c r="X3103"/>
      <c r="Y3103"/>
      <c r="Z3103" s="1"/>
      <c r="AA3103" s="1"/>
      <c r="AB3103" s="1"/>
      <c r="AC3103" s="1"/>
      <c r="AD3103"/>
    </row>
    <row r="3104" spans="1:30" x14ac:dyDescent="0.25">
      <c r="A3104" s="1"/>
      <c r="B3104" s="1"/>
      <c r="C3104" s="1"/>
      <c r="D3104"/>
      <c r="E3104" s="1"/>
      <c r="F3104" s="1"/>
      <c r="G3104"/>
      <c r="H3104"/>
      <c r="I3104" s="1"/>
      <c r="J3104"/>
      <c r="K3104"/>
      <c r="L3104"/>
      <c r="M3104" s="2"/>
      <c r="N3104" s="3"/>
      <c r="O3104"/>
      <c r="P3104"/>
      <c r="Q3104"/>
      <c r="R3104"/>
      <c r="S3104"/>
      <c r="T3104"/>
      <c r="U3104" s="1"/>
      <c r="V3104"/>
      <c r="W3104" s="1"/>
      <c r="X3104"/>
      <c r="Y3104"/>
      <c r="Z3104" s="1"/>
      <c r="AA3104" s="1"/>
      <c r="AB3104" s="1"/>
      <c r="AC3104" s="1"/>
      <c r="AD3104"/>
    </row>
    <row r="3105" spans="1:30" x14ac:dyDescent="0.25">
      <c r="A3105" s="1"/>
      <c r="B3105" s="1"/>
      <c r="C3105" s="1"/>
      <c r="D3105"/>
      <c r="E3105" s="1"/>
      <c r="F3105" s="1"/>
      <c r="G3105"/>
      <c r="H3105"/>
      <c r="I3105" s="1"/>
      <c r="J3105"/>
      <c r="K3105"/>
      <c r="L3105"/>
      <c r="M3105" s="2"/>
      <c r="N3105" s="3"/>
      <c r="O3105"/>
      <c r="P3105"/>
      <c r="Q3105"/>
      <c r="R3105"/>
      <c r="S3105"/>
      <c r="T3105"/>
      <c r="U3105" s="1"/>
      <c r="V3105"/>
      <c r="W3105" s="1"/>
      <c r="X3105"/>
      <c r="Y3105"/>
      <c r="Z3105" s="1"/>
      <c r="AA3105" s="1"/>
      <c r="AB3105" s="1"/>
      <c r="AC3105" s="1"/>
      <c r="AD3105"/>
    </row>
    <row r="3106" spans="1:30" x14ac:dyDescent="0.25">
      <c r="A3106" s="1"/>
      <c r="B3106" s="1"/>
      <c r="C3106" s="1"/>
      <c r="D3106"/>
      <c r="E3106" s="1"/>
      <c r="F3106" s="1"/>
      <c r="G3106"/>
      <c r="H3106"/>
      <c r="I3106" s="1"/>
      <c r="J3106"/>
      <c r="K3106"/>
      <c r="L3106"/>
      <c r="M3106" s="2"/>
      <c r="N3106" s="3"/>
      <c r="O3106"/>
      <c r="P3106"/>
      <c r="Q3106"/>
      <c r="R3106"/>
      <c r="S3106"/>
      <c r="T3106"/>
      <c r="U3106" s="1"/>
      <c r="V3106"/>
      <c r="W3106" s="1"/>
      <c r="X3106"/>
      <c r="Y3106"/>
      <c r="Z3106" s="1"/>
      <c r="AA3106" s="1"/>
      <c r="AB3106" s="1"/>
      <c r="AC3106" s="1"/>
      <c r="AD3106"/>
    </row>
    <row r="3107" spans="1:30" x14ac:dyDescent="0.25">
      <c r="A3107" s="1"/>
      <c r="B3107" s="1"/>
      <c r="C3107" s="1"/>
      <c r="D3107"/>
      <c r="E3107" s="1"/>
      <c r="F3107" s="1"/>
      <c r="G3107"/>
      <c r="H3107"/>
      <c r="I3107" s="1"/>
      <c r="J3107"/>
      <c r="K3107"/>
      <c r="L3107"/>
      <c r="M3107" s="2"/>
      <c r="N3107" s="3"/>
      <c r="O3107"/>
      <c r="P3107"/>
      <c r="Q3107"/>
      <c r="R3107"/>
      <c r="S3107"/>
      <c r="T3107"/>
      <c r="U3107" s="1"/>
      <c r="V3107"/>
      <c r="W3107" s="1"/>
      <c r="X3107"/>
      <c r="Y3107"/>
      <c r="Z3107" s="1"/>
      <c r="AA3107" s="1"/>
      <c r="AB3107" s="1"/>
      <c r="AC3107" s="1"/>
      <c r="AD3107"/>
    </row>
    <row r="3108" spans="1:30" x14ac:dyDescent="0.25">
      <c r="A3108" s="1"/>
      <c r="B3108" s="1"/>
      <c r="C3108" s="1"/>
      <c r="D3108"/>
      <c r="E3108" s="1"/>
      <c r="F3108" s="1"/>
      <c r="G3108"/>
      <c r="H3108"/>
      <c r="I3108" s="1"/>
      <c r="J3108"/>
      <c r="K3108"/>
      <c r="L3108"/>
      <c r="M3108" s="2"/>
      <c r="N3108" s="3"/>
      <c r="O3108"/>
      <c r="P3108"/>
      <c r="Q3108"/>
      <c r="R3108"/>
      <c r="S3108"/>
      <c r="T3108"/>
      <c r="U3108" s="1"/>
      <c r="V3108"/>
      <c r="W3108" s="1"/>
      <c r="X3108"/>
      <c r="Y3108"/>
      <c r="Z3108" s="1"/>
      <c r="AA3108" s="1"/>
      <c r="AB3108" s="1"/>
      <c r="AC3108" s="1"/>
      <c r="AD3108"/>
    </row>
    <row r="3109" spans="1:30" x14ac:dyDescent="0.25">
      <c r="A3109" s="1"/>
      <c r="B3109" s="1"/>
      <c r="C3109" s="1"/>
      <c r="D3109"/>
      <c r="E3109" s="1"/>
      <c r="F3109" s="1"/>
      <c r="G3109"/>
      <c r="H3109"/>
      <c r="I3109" s="1"/>
      <c r="J3109"/>
      <c r="K3109"/>
      <c r="L3109"/>
      <c r="M3109" s="2"/>
      <c r="N3109" s="3"/>
      <c r="O3109"/>
      <c r="P3109"/>
      <c r="Q3109"/>
      <c r="R3109"/>
      <c r="S3109"/>
      <c r="T3109"/>
      <c r="U3109" s="1"/>
      <c r="V3109"/>
      <c r="W3109" s="1"/>
      <c r="X3109"/>
      <c r="Y3109"/>
      <c r="Z3109" s="1"/>
      <c r="AA3109" s="1"/>
      <c r="AB3109" s="1"/>
      <c r="AC3109" s="1"/>
      <c r="AD3109"/>
    </row>
    <row r="3110" spans="1:30" x14ac:dyDescent="0.25">
      <c r="A3110" s="1"/>
      <c r="B3110" s="1"/>
      <c r="C3110" s="1"/>
      <c r="D3110"/>
      <c r="E3110" s="1"/>
      <c r="F3110" s="1"/>
      <c r="G3110"/>
      <c r="H3110"/>
      <c r="I3110" s="1"/>
      <c r="J3110"/>
      <c r="K3110"/>
      <c r="L3110"/>
      <c r="M3110" s="2"/>
      <c r="N3110" s="3"/>
      <c r="O3110"/>
      <c r="P3110"/>
      <c r="Q3110"/>
      <c r="R3110"/>
      <c r="S3110"/>
      <c r="T3110"/>
      <c r="U3110" s="1"/>
      <c r="V3110"/>
      <c r="W3110" s="1"/>
      <c r="X3110"/>
      <c r="Y3110"/>
      <c r="Z3110" s="1"/>
      <c r="AA3110" s="1"/>
      <c r="AB3110" s="1"/>
      <c r="AC3110" s="1"/>
      <c r="AD3110"/>
    </row>
    <row r="3111" spans="1:30" x14ac:dyDescent="0.25">
      <c r="A3111" s="1"/>
      <c r="B3111" s="1"/>
      <c r="C3111" s="1"/>
      <c r="D3111"/>
      <c r="E3111" s="1"/>
      <c r="F3111" s="1"/>
      <c r="G3111"/>
      <c r="H3111"/>
      <c r="I3111" s="1"/>
      <c r="J3111"/>
      <c r="K3111"/>
      <c r="L3111"/>
      <c r="M3111" s="2"/>
      <c r="N3111" s="3"/>
      <c r="O3111"/>
      <c r="P3111"/>
      <c r="Q3111"/>
      <c r="R3111"/>
      <c r="S3111"/>
      <c r="T3111"/>
      <c r="U3111" s="1"/>
      <c r="V3111"/>
      <c r="W3111" s="1"/>
      <c r="X3111"/>
      <c r="Y3111"/>
      <c r="Z3111" s="1"/>
      <c r="AA3111" s="1"/>
      <c r="AB3111" s="1"/>
      <c r="AC3111" s="1"/>
      <c r="AD3111"/>
    </row>
    <row r="3112" spans="1:30" x14ac:dyDescent="0.25">
      <c r="A3112" s="1"/>
      <c r="B3112" s="1"/>
      <c r="C3112" s="1"/>
      <c r="D3112"/>
      <c r="E3112" s="1"/>
      <c r="F3112" s="1"/>
      <c r="G3112"/>
      <c r="H3112"/>
      <c r="I3112" s="1"/>
      <c r="J3112"/>
      <c r="K3112"/>
      <c r="L3112"/>
      <c r="M3112" s="2"/>
      <c r="N3112" s="3"/>
      <c r="O3112"/>
      <c r="P3112"/>
      <c r="Q3112"/>
      <c r="R3112"/>
      <c r="S3112"/>
      <c r="T3112"/>
      <c r="U3112" s="1"/>
      <c r="V3112"/>
      <c r="W3112" s="1"/>
      <c r="X3112"/>
      <c r="Y3112"/>
      <c r="Z3112" s="1"/>
      <c r="AA3112" s="1"/>
      <c r="AB3112" s="1"/>
      <c r="AC3112" s="1"/>
      <c r="AD3112"/>
    </row>
    <row r="3113" spans="1:30" x14ac:dyDescent="0.25">
      <c r="A3113" s="1"/>
      <c r="B3113" s="1"/>
      <c r="C3113" s="1"/>
      <c r="D3113"/>
      <c r="E3113" s="1"/>
      <c r="F3113" s="1"/>
      <c r="G3113"/>
      <c r="H3113"/>
      <c r="I3113" s="1"/>
      <c r="J3113"/>
      <c r="K3113"/>
      <c r="L3113"/>
      <c r="M3113" s="2"/>
      <c r="N3113" s="3"/>
      <c r="O3113"/>
      <c r="P3113"/>
      <c r="Q3113"/>
      <c r="R3113"/>
      <c r="S3113"/>
      <c r="T3113"/>
      <c r="U3113" s="1"/>
      <c r="V3113"/>
      <c r="W3113" s="1"/>
      <c r="X3113"/>
      <c r="Y3113"/>
      <c r="Z3113" s="1"/>
      <c r="AA3113" s="1"/>
      <c r="AB3113" s="1"/>
      <c r="AC3113" s="1"/>
      <c r="AD3113"/>
    </row>
    <row r="3114" spans="1:30" x14ac:dyDescent="0.25">
      <c r="A3114" s="1"/>
      <c r="B3114" s="1"/>
      <c r="C3114" s="1"/>
      <c r="D3114"/>
      <c r="E3114" s="1"/>
      <c r="F3114" s="1"/>
      <c r="G3114"/>
      <c r="H3114"/>
      <c r="I3114" s="1"/>
      <c r="J3114"/>
      <c r="K3114"/>
      <c r="L3114"/>
      <c r="M3114" s="2"/>
      <c r="N3114" s="3"/>
      <c r="O3114"/>
      <c r="P3114"/>
      <c r="Q3114"/>
      <c r="R3114"/>
      <c r="S3114"/>
      <c r="T3114"/>
      <c r="U3114" s="1"/>
      <c r="V3114"/>
      <c r="W3114" s="1"/>
      <c r="X3114"/>
      <c r="Y3114"/>
      <c r="Z3114" s="1"/>
      <c r="AA3114" s="1"/>
      <c r="AB3114" s="1"/>
      <c r="AC3114" s="1"/>
      <c r="AD3114"/>
    </row>
    <row r="3115" spans="1:30" x14ac:dyDescent="0.25">
      <c r="A3115" s="1"/>
      <c r="B3115" s="1"/>
      <c r="C3115" s="1"/>
      <c r="D3115"/>
      <c r="E3115" s="1"/>
      <c r="F3115" s="1"/>
      <c r="G3115"/>
      <c r="H3115"/>
      <c r="I3115" s="1"/>
      <c r="J3115"/>
      <c r="K3115"/>
      <c r="L3115"/>
      <c r="M3115" s="2"/>
      <c r="N3115" s="3"/>
      <c r="O3115"/>
      <c r="P3115"/>
      <c r="Q3115"/>
      <c r="R3115"/>
      <c r="S3115"/>
      <c r="T3115"/>
      <c r="U3115" s="1"/>
      <c r="V3115"/>
      <c r="W3115" s="1"/>
      <c r="X3115"/>
      <c r="Y3115"/>
      <c r="Z3115" s="1"/>
      <c r="AA3115" s="1"/>
      <c r="AB3115" s="1"/>
      <c r="AC3115" s="1"/>
      <c r="AD3115"/>
    </row>
    <row r="3116" spans="1:30" x14ac:dyDescent="0.25">
      <c r="A3116" s="1"/>
      <c r="B3116" s="1"/>
      <c r="C3116" s="1"/>
      <c r="D3116"/>
      <c r="E3116" s="1"/>
      <c r="F3116" s="1"/>
      <c r="G3116"/>
      <c r="H3116"/>
      <c r="I3116" s="1"/>
      <c r="J3116"/>
      <c r="K3116"/>
      <c r="L3116"/>
      <c r="M3116" s="2"/>
      <c r="N3116" s="3"/>
      <c r="O3116"/>
      <c r="P3116"/>
      <c r="Q3116"/>
      <c r="R3116"/>
      <c r="S3116"/>
      <c r="T3116"/>
      <c r="U3116" s="1"/>
      <c r="V3116"/>
      <c r="W3116" s="1"/>
      <c r="X3116"/>
      <c r="Y3116"/>
      <c r="Z3116" s="1"/>
      <c r="AA3116" s="1"/>
      <c r="AB3116" s="1"/>
      <c r="AC3116" s="1"/>
      <c r="AD3116"/>
    </row>
    <row r="3117" spans="1:30" x14ac:dyDescent="0.25">
      <c r="A3117" s="1"/>
      <c r="B3117" s="1"/>
      <c r="C3117" s="1"/>
      <c r="D3117"/>
      <c r="E3117" s="1"/>
      <c r="F3117" s="1"/>
      <c r="G3117"/>
      <c r="H3117"/>
      <c r="I3117" s="1"/>
      <c r="J3117"/>
      <c r="K3117"/>
      <c r="L3117"/>
      <c r="M3117" s="2"/>
      <c r="N3117" s="3"/>
      <c r="O3117"/>
      <c r="P3117"/>
      <c r="Q3117"/>
      <c r="R3117"/>
      <c r="S3117"/>
      <c r="T3117"/>
      <c r="U3117" s="1"/>
      <c r="V3117"/>
      <c r="W3117" s="1"/>
      <c r="X3117"/>
      <c r="Y3117"/>
      <c r="Z3117" s="1"/>
      <c r="AA3117" s="1"/>
      <c r="AB3117" s="1"/>
      <c r="AC3117" s="1"/>
      <c r="AD3117"/>
    </row>
    <row r="3118" spans="1:30" x14ac:dyDescent="0.25">
      <c r="A3118" s="1"/>
      <c r="B3118" s="1"/>
      <c r="C3118" s="1"/>
      <c r="D3118"/>
      <c r="E3118" s="1"/>
      <c r="F3118" s="1"/>
      <c r="G3118"/>
      <c r="H3118"/>
      <c r="I3118" s="1"/>
      <c r="J3118"/>
      <c r="K3118"/>
      <c r="L3118"/>
      <c r="M3118" s="2"/>
      <c r="N3118" s="3"/>
      <c r="O3118"/>
      <c r="P3118"/>
      <c r="Q3118"/>
      <c r="R3118"/>
      <c r="S3118"/>
      <c r="T3118"/>
      <c r="U3118" s="1"/>
      <c r="V3118"/>
      <c r="W3118" s="1"/>
      <c r="X3118"/>
      <c r="Y3118"/>
      <c r="Z3118" s="1"/>
      <c r="AA3118" s="1"/>
      <c r="AB3118" s="1"/>
      <c r="AC3118" s="1"/>
      <c r="AD3118"/>
    </row>
    <row r="3119" spans="1:30" x14ac:dyDescent="0.25">
      <c r="A3119" s="1"/>
      <c r="B3119" s="1"/>
      <c r="C3119" s="1"/>
      <c r="D3119"/>
      <c r="E3119" s="1"/>
      <c r="F3119" s="1"/>
      <c r="G3119"/>
      <c r="H3119"/>
      <c r="I3119" s="1"/>
      <c r="J3119"/>
      <c r="K3119"/>
      <c r="L3119"/>
      <c r="M3119" s="2"/>
      <c r="N3119" s="3"/>
      <c r="O3119"/>
      <c r="P3119"/>
      <c r="Q3119"/>
      <c r="R3119"/>
      <c r="S3119"/>
      <c r="T3119"/>
      <c r="U3119" s="1"/>
      <c r="V3119"/>
      <c r="W3119" s="1"/>
      <c r="X3119"/>
      <c r="Y3119"/>
      <c r="Z3119" s="1"/>
      <c r="AA3119" s="1"/>
      <c r="AB3119" s="1"/>
      <c r="AC3119" s="1"/>
      <c r="AD3119"/>
    </row>
    <row r="3120" spans="1:30" x14ac:dyDescent="0.25">
      <c r="A3120" s="1"/>
      <c r="B3120" s="1"/>
      <c r="C3120" s="1"/>
      <c r="D3120"/>
      <c r="E3120" s="1"/>
      <c r="F3120" s="1"/>
      <c r="G3120"/>
      <c r="H3120"/>
      <c r="I3120" s="1"/>
      <c r="J3120"/>
      <c r="K3120"/>
      <c r="L3120"/>
      <c r="M3120" s="2"/>
      <c r="N3120" s="3"/>
      <c r="O3120"/>
      <c r="P3120"/>
      <c r="Q3120"/>
      <c r="R3120"/>
      <c r="S3120"/>
      <c r="T3120"/>
      <c r="U3120" s="1"/>
      <c r="V3120"/>
      <c r="W3120" s="1"/>
      <c r="X3120"/>
      <c r="Y3120"/>
      <c r="Z3120" s="1"/>
      <c r="AA3120" s="1"/>
      <c r="AB3120" s="1"/>
      <c r="AC3120" s="1"/>
      <c r="AD3120"/>
    </row>
    <row r="3121" spans="1:30" x14ac:dyDescent="0.25">
      <c r="A3121" s="1"/>
      <c r="B3121" s="1"/>
      <c r="C3121" s="1"/>
      <c r="D3121"/>
      <c r="E3121" s="1"/>
      <c r="F3121" s="1"/>
      <c r="G3121"/>
      <c r="H3121"/>
      <c r="I3121" s="1"/>
      <c r="J3121"/>
      <c r="K3121"/>
      <c r="L3121"/>
      <c r="M3121" s="2"/>
      <c r="N3121" s="3"/>
      <c r="O3121"/>
      <c r="P3121"/>
      <c r="Q3121"/>
      <c r="R3121"/>
      <c r="S3121"/>
      <c r="T3121"/>
      <c r="U3121" s="1"/>
      <c r="V3121"/>
      <c r="W3121" s="1"/>
      <c r="X3121"/>
      <c r="Y3121"/>
      <c r="Z3121" s="1"/>
      <c r="AA3121" s="1"/>
      <c r="AB3121" s="1"/>
      <c r="AC3121" s="1"/>
      <c r="AD3121"/>
    </row>
    <row r="3122" spans="1:30" x14ac:dyDescent="0.25">
      <c r="A3122" s="1"/>
      <c r="B3122" s="1"/>
      <c r="C3122" s="1"/>
      <c r="D3122"/>
      <c r="E3122" s="1"/>
      <c r="F3122" s="1"/>
      <c r="G3122"/>
      <c r="H3122"/>
      <c r="I3122" s="1"/>
      <c r="J3122"/>
      <c r="K3122"/>
      <c r="L3122"/>
      <c r="M3122" s="2"/>
      <c r="N3122" s="3"/>
      <c r="O3122"/>
      <c r="P3122"/>
      <c r="Q3122"/>
      <c r="R3122"/>
      <c r="S3122"/>
      <c r="T3122"/>
      <c r="U3122" s="1"/>
      <c r="V3122"/>
      <c r="W3122" s="1"/>
      <c r="X3122"/>
      <c r="Y3122"/>
      <c r="Z3122" s="1"/>
      <c r="AA3122" s="1"/>
      <c r="AB3122" s="1"/>
      <c r="AC3122" s="1"/>
      <c r="AD3122"/>
    </row>
    <row r="3123" spans="1:30" x14ac:dyDescent="0.25">
      <c r="A3123" s="1"/>
      <c r="B3123" s="1"/>
      <c r="C3123" s="1"/>
      <c r="D3123"/>
      <c r="E3123" s="1"/>
      <c r="F3123" s="1"/>
      <c r="G3123"/>
      <c r="H3123"/>
      <c r="I3123" s="1"/>
      <c r="J3123"/>
      <c r="K3123"/>
      <c r="L3123"/>
      <c r="M3123" s="2"/>
      <c r="N3123" s="3"/>
      <c r="O3123"/>
      <c r="P3123"/>
      <c r="Q3123"/>
      <c r="R3123"/>
      <c r="S3123"/>
      <c r="T3123"/>
      <c r="U3123" s="1"/>
      <c r="V3123"/>
      <c r="W3123" s="1"/>
      <c r="X3123"/>
      <c r="Y3123"/>
      <c r="Z3123" s="1"/>
      <c r="AA3123" s="1"/>
      <c r="AB3123" s="1"/>
      <c r="AC3123" s="1"/>
      <c r="AD3123"/>
    </row>
    <row r="3124" spans="1:30" x14ac:dyDescent="0.25">
      <c r="A3124" s="1"/>
      <c r="B3124" s="1"/>
      <c r="C3124" s="1"/>
      <c r="D3124"/>
      <c r="E3124" s="1"/>
      <c r="F3124" s="1"/>
      <c r="G3124"/>
      <c r="H3124"/>
      <c r="I3124" s="1"/>
      <c r="J3124"/>
      <c r="K3124"/>
      <c r="L3124"/>
      <c r="M3124" s="2"/>
      <c r="N3124" s="3"/>
      <c r="O3124"/>
      <c r="P3124"/>
      <c r="Q3124"/>
      <c r="R3124"/>
      <c r="S3124"/>
      <c r="T3124"/>
      <c r="U3124" s="1"/>
      <c r="V3124"/>
      <c r="W3124" s="1"/>
      <c r="X3124"/>
      <c r="Y3124"/>
      <c r="Z3124" s="1"/>
      <c r="AA3124" s="1"/>
      <c r="AB3124" s="1"/>
      <c r="AC3124" s="1"/>
      <c r="AD3124"/>
    </row>
    <row r="3125" spans="1:30" x14ac:dyDescent="0.25">
      <c r="A3125" s="1"/>
      <c r="B3125" s="1"/>
      <c r="C3125" s="1"/>
      <c r="D3125"/>
      <c r="E3125" s="1"/>
      <c r="F3125" s="1"/>
      <c r="G3125"/>
      <c r="H3125"/>
      <c r="I3125" s="1"/>
      <c r="J3125"/>
      <c r="K3125"/>
      <c r="L3125"/>
      <c r="M3125" s="2"/>
      <c r="N3125" s="3"/>
      <c r="O3125"/>
      <c r="P3125"/>
      <c r="Q3125"/>
      <c r="R3125"/>
      <c r="S3125"/>
      <c r="T3125"/>
      <c r="U3125" s="1"/>
      <c r="V3125"/>
      <c r="W3125" s="1"/>
      <c r="X3125"/>
      <c r="Y3125"/>
      <c r="Z3125" s="1"/>
      <c r="AA3125" s="1"/>
      <c r="AB3125" s="1"/>
      <c r="AC3125" s="1"/>
      <c r="AD3125"/>
    </row>
    <row r="3126" spans="1:30" x14ac:dyDescent="0.25">
      <c r="A3126" s="1"/>
      <c r="B3126" s="1"/>
      <c r="C3126" s="1"/>
      <c r="D3126"/>
      <c r="E3126" s="1"/>
      <c r="F3126" s="1"/>
      <c r="G3126"/>
      <c r="H3126"/>
      <c r="I3126" s="1"/>
      <c r="J3126"/>
      <c r="K3126"/>
      <c r="L3126"/>
      <c r="M3126" s="2"/>
      <c r="N3126" s="3"/>
      <c r="O3126"/>
      <c r="P3126"/>
      <c r="Q3126"/>
      <c r="R3126"/>
      <c r="S3126"/>
      <c r="T3126"/>
      <c r="U3126" s="1"/>
      <c r="V3126"/>
      <c r="W3126" s="1"/>
      <c r="X3126"/>
      <c r="Y3126"/>
      <c r="Z3126" s="1"/>
      <c r="AA3126" s="1"/>
      <c r="AB3126" s="1"/>
      <c r="AC3126" s="1"/>
      <c r="AD3126"/>
    </row>
    <row r="3127" spans="1:30" x14ac:dyDescent="0.25">
      <c r="A3127" s="1"/>
      <c r="B3127" s="1"/>
      <c r="C3127" s="1"/>
      <c r="D3127"/>
      <c r="E3127" s="1"/>
      <c r="F3127" s="1"/>
      <c r="G3127"/>
      <c r="H3127"/>
      <c r="I3127" s="1"/>
      <c r="J3127"/>
      <c r="K3127"/>
      <c r="L3127"/>
      <c r="M3127" s="2"/>
      <c r="N3127" s="3"/>
      <c r="O3127"/>
      <c r="P3127"/>
      <c r="Q3127"/>
      <c r="R3127"/>
      <c r="S3127"/>
      <c r="T3127"/>
      <c r="U3127" s="1"/>
      <c r="V3127"/>
      <c r="W3127" s="1"/>
      <c r="X3127"/>
      <c r="Y3127"/>
      <c r="Z3127" s="1"/>
      <c r="AA3127" s="1"/>
      <c r="AB3127" s="1"/>
      <c r="AC3127" s="1"/>
      <c r="AD3127"/>
    </row>
    <row r="3128" spans="1:30" x14ac:dyDescent="0.25">
      <c r="A3128" s="1"/>
      <c r="B3128" s="1"/>
      <c r="C3128" s="1"/>
      <c r="D3128"/>
      <c r="E3128" s="1"/>
      <c r="F3128" s="1"/>
      <c r="G3128"/>
      <c r="H3128"/>
      <c r="I3128" s="1"/>
      <c r="J3128"/>
      <c r="K3128"/>
      <c r="L3128"/>
      <c r="M3128" s="2"/>
      <c r="N3128" s="3"/>
      <c r="O3128"/>
      <c r="P3128"/>
      <c r="Q3128"/>
      <c r="R3128"/>
      <c r="S3128"/>
      <c r="T3128"/>
      <c r="U3128" s="1"/>
      <c r="V3128"/>
      <c r="W3128" s="1"/>
      <c r="X3128"/>
      <c r="Y3128"/>
      <c r="Z3128" s="1"/>
      <c r="AA3128" s="1"/>
      <c r="AB3128" s="1"/>
      <c r="AC3128" s="1"/>
      <c r="AD3128"/>
    </row>
    <row r="3129" spans="1:30" x14ac:dyDescent="0.25">
      <c r="A3129" s="1"/>
      <c r="B3129" s="1"/>
      <c r="C3129" s="1"/>
      <c r="D3129"/>
      <c r="E3129" s="1"/>
      <c r="F3129" s="1"/>
      <c r="G3129"/>
      <c r="H3129"/>
      <c r="I3129" s="1"/>
      <c r="J3129"/>
      <c r="K3129"/>
      <c r="L3129"/>
      <c r="M3129" s="2"/>
      <c r="N3129" s="3"/>
      <c r="O3129"/>
      <c r="P3129"/>
      <c r="Q3129"/>
      <c r="R3129"/>
      <c r="S3129"/>
      <c r="T3129"/>
      <c r="U3129" s="1"/>
      <c r="V3129"/>
      <c r="W3129" s="1"/>
      <c r="X3129"/>
      <c r="Y3129"/>
      <c r="Z3129" s="1"/>
      <c r="AA3129" s="1"/>
      <c r="AB3129" s="1"/>
      <c r="AC3129" s="1"/>
      <c r="AD3129"/>
    </row>
    <row r="3130" spans="1:30" x14ac:dyDescent="0.25">
      <c r="A3130" s="1"/>
      <c r="B3130" s="1"/>
      <c r="C3130" s="1"/>
      <c r="D3130"/>
      <c r="E3130" s="1"/>
      <c r="F3130" s="1"/>
      <c r="G3130"/>
      <c r="H3130"/>
      <c r="I3130" s="1"/>
      <c r="J3130"/>
      <c r="K3130"/>
      <c r="L3130"/>
      <c r="M3130" s="2"/>
      <c r="N3130" s="3"/>
      <c r="O3130"/>
      <c r="P3130"/>
      <c r="Q3130"/>
      <c r="R3130"/>
      <c r="S3130"/>
      <c r="T3130"/>
      <c r="U3130" s="1"/>
      <c r="V3130"/>
      <c r="W3130" s="1"/>
      <c r="X3130"/>
      <c r="Y3130"/>
      <c r="Z3130" s="1"/>
      <c r="AA3130" s="1"/>
      <c r="AB3130" s="1"/>
      <c r="AC3130" s="1"/>
      <c r="AD3130"/>
    </row>
    <row r="3131" spans="1:30" x14ac:dyDescent="0.25">
      <c r="A3131" s="1"/>
      <c r="B3131" s="1"/>
      <c r="C3131" s="1"/>
      <c r="D3131"/>
      <c r="E3131" s="1"/>
      <c r="F3131" s="1"/>
      <c r="G3131"/>
      <c r="H3131"/>
      <c r="I3131" s="1"/>
      <c r="J3131"/>
      <c r="K3131"/>
      <c r="L3131"/>
      <c r="M3131" s="2"/>
      <c r="N3131" s="3"/>
      <c r="O3131"/>
      <c r="P3131"/>
      <c r="Q3131"/>
      <c r="R3131"/>
      <c r="S3131"/>
      <c r="T3131"/>
      <c r="U3131" s="1"/>
      <c r="V3131"/>
      <c r="W3131" s="1"/>
      <c r="X3131"/>
      <c r="Y3131"/>
      <c r="Z3131" s="1"/>
      <c r="AA3131" s="1"/>
      <c r="AB3131" s="1"/>
      <c r="AC3131" s="1"/>
      <c r="AD3131"/>
    </row>
    <row r="3132" spans="1:30" x14ac:dyDescent="0.25">
      <c r="A3132" s="1"/>
      <c r="B3132" s="1"/>
      <c r="C3132" s="1"/>
      <c r="D3132"/>
      <c r="E3132" s="1"/>
      <c r="F3132" s="1"/>
      <c r="G3132"/>
      <c r="H3132"/>
      <c r="I3132" s="1"/>
      <c r="J3132"/>
      <c r="K3132"/>
      <c r="L3132"/>
      <c r="M3132" s="2"/>
      <c r="N3132" s="3"/>
      <c r="O3132"/>
      <c r="P3132"/>
      <c r="Q3132"/>
      <c r="R3132"/>
      <c r="S3132"/>
      <c r="T3132"/>
      <c r="U3132" s="1"/>
      <c r="V3132"/>
      <c r="W3132" s="1"/>
      <c r="X3132"/>
      <c r="Y3132"/>
      <c r="Z3132" s="1"/>
      <c r="AA3132" s="1"/>
      <c r="AB3132" s="1"/>
      <c r="AC3132" s="1"/>
      <c r="AD3132"/>
    </row>
    <row r="3133" spans="1:30" x14ac:dyDescent="0.25">
      <c r="A3133" s="1"/>
      <c r="B3133" s="1"/>
      <c r="C3133" s="1"/>
      <c r="D3133"/>
      <c r="E3133" s="1"/>
      <c r="F3133" s="1"/>
      <c r="G3133"/>
      <c r="H3133"/>
      <c r="I3133" s="1"/>
      <c r="J3133"/>
      <c r="K3133"/>
      <c r="L3133"/>
      <c r="M3133" s="2"/>
      <c r="N3133" s="3"/>
      <c r="O3133"/>
      <c r="P3133"/>
      <c r="Q3133"/>
      <c r="R3133"/>
      <c r="S3133"/>
      <c r="T3133"/>
      <c r="U3133" s="1"/>
      <c r="V3133"/>
      <c r="W3133" s="1"/>
      <c r="X3133"/>
      <c r="Y3133"/>
      <c r="Z3133" s="1"/>
      <c r="AA3133" s="1"/>
      <c r="AB3133" s="1"/>
      <c r="AC3133" s="1"/>
      <c r="AD3133"/>
    </row>
    <row r="3134" spans="1:30" x14ac:dyDescent="0.25">
      <c r="A3134" s="1"/>
      <c r="B3134" s="1"/>
      <c r="C3134" s="1"/>
      <c r="D3134"/>
      <c r="E3134" s="1"/>
      <c r="F3134" s="1"/>
      <c r="G3134"/>
      <c r="H3134"/>
      <c r="I3134" s="1"/>
      <c r="J3134"/>
      <c r="K3134"/>
      <c r="L3134"/>
      <c r="M3134" s="2"/>
      <c r="N3134" s="3"/>
      <c r="O3134"/>
      <c r="P3134"/>
      <c r="Q3134"/>
      <c r="R3134"/>
      <c r="S3134"/>
      <c r="T3134"/>
      <c r="U3134" s="1"/>
      <c r="V3134"/>
      <c r="W3134" s="1"/>
      <c r="X3134"/>
      <c r="Y3134"/>
      <c r="Z3134" s="1"/>
      <c r="AA3134" s="1"/>
      <c r="AB3134" s="1"/>
      <c r="AC3134" s="1"/>
      <c r="AD3134"/>
    </row>
    <row r="3135" spans="1:30" x14ac:dyDescent="0.25">
      <c r="A3135" s="1"/>
      <c r="B3135" s="1"/>
      <c r="C3135" s="1"/>
      <c r="D3135"/>
      <c r="E3135" s="1"/>
      <c r="F3135" s="1"/>
      <c r="G3135"/>
      <c r="H3135"/>
      <c r="I3135" s="1"/>
      <c r="J3135"/>
      <c r="K3135"/>
      <c r="L3135"/>
      <c r="M3135" s="2"/>
      <c r="N3135" s="3"/>
      <c r="O3135"/>
      <c r="P3135"/>
      <c r="Q3135"/>
      <c r="R3135"/>
      <c r="S3135"/>
      <c r="T3135"/>
      <c r="U3135" s="1"/>
      <c r="V3135"/>
      <c r="W3135" s="1"/>
      <c r="X3135"/>
      <c r="Y3135"/>
      <c r="Z3135" s="1"/>
      <c r="AA3135" s="1"/>
      <c r="AB3135" s="1"/>
      <c r="AC3135" s="1"/>
      <c r="AD3135"/>
    </row>
    <row r="3136" spans="1:30" x14ac:dyDescent="0.25">
      <c r="A3136" s="1"/>
      <c r="B3136" s="1"/>
      <c r="C3136" s="1"/>
      <c r="D3136"/>
      <c r="E3136" s="1"/>
      <c r="F3136" s="1"/>
      <c r="G3136"/>
      <c r="H3136"/>
      <c r="I3136" s="1"/>
      <c r="J3136"/>
      <c r="K3136"/>
      <c r="L3136"/>
      <c r="M3136" s="2"/>
      <c r="N3136" s="3"/>
      <c r="O3136"/>
      <c r="P3136"/>
      <c r="Q3136"/>
      <c r="R3136"/>
      <c r="S3136"/>
      <c r="T3136"/>
      <c r="U3136" s="1"/>
      <c r="V3136"/>
      <c r="W3136" s="1"/>
      <c r="X3136"/>
      <c r="Y3136"/>
      <c r="Z3136" s="1"/>
      <c r="AA3136" s="1"/>
      <c r="AB3136" s="1"/>
      <c r="AC3136" s="1"/>
      <c r="AD3136"/>
    </row>
    <row r="3137" spans="1:30" x14ac:dyDescent="0.25">
      <c r="A3137" s="1"/>
      <c r="B3137" s="1"/>
      <c r="C3137" s="1"/>
      <c r="D3137"/>
      <c r="E3137" s="1"/>
      <c r="F3137" s="1"/>
      <c r="G3137"/>
      <c r="H3137"/>
      <c r="I3137" s="1"/>
      <c r="J3137"/>
      <c r="K3137"/>
      <c r="L3137"/>
      <c r="M3137" s="2"/>
      <c r="N3137" s="3"/>
      <c r="O3137"/>
      <c r="P3137"/>
      <c r="Q3137"/>
      <c r="R3137"/>
      <c r="S3137"/>
      <c r="T3137"/>
      <c r="U3137" s="1"/>
      <c r="V3137"/>
      <c r="W3137" s="1"/>
      <c r="X3137"/>
      <c r="Y3137"/>
      <c r="Z3137" s="1"/>
      <c r="AA3137" s="1"/>
      <c r="AB3137" s="1"/>
      <c r="AC3137" s="1"/>
      <c r="AD3137"/>
    </row>
    <row r="3138" spans="1:30" x14ac:dyDescent="0.25">
      <c r="A3138" s="1"/>
      <c r="B3138" s="1"/>
      <c r="C3138" s="1"/>
      <c r="D3138"/>
      <c r="E3138" s="1"/>
      <c r="F3138" s="1"/>
      <c r="G3138"/>
      <c r="H3138"/>
      <c r="I3138" s="1"/>
      <c r="J3138"/>
      <c r="K3138"/>
      <c r="L3138"/>
      <c r="M3138" s="2"/>
      <c r="N3138" s="3"/>
      <c r="O3138"/>
      <c r="P3138"/>
      <c r="Q3138"/>
      <c r="R3138"/>
      <c r="S3138"/>
      <c r="T3138"/>
      <c r="U3138" s="1"/>
      <c r="V3138"/>
      <c r="W3138" s="1"/>
      <c r="X3138"/>
      <c r="Y3138"/>
      <c r="Z3138" s="1"/>
      <c r="AA3138" s="1"/>
      <c r="AB3138" s="1"/>
      <c r="AC3138" s="1"/>
      <c r="AD3138"/>
    </row>
    <row r="3139" spans="1:30" x14ac:dyDescent="0.25">
      <c r="A3139" s="1"/>
      <c r="B3139" s="1"/>
      <c r="C3139" s="1"/>
      <c r="D3139"/>
      <c r="E3139" s="1"/>
      <c r="F3139" s="1"/>
      <c r="G3139"/>
      <c r="H3139"/>
      <c r="I3139" s="1"/>
      <c r="J3139"/>
      <c r="K3139"/>
      <c r="L3139"/>
      <c r="M3139" s="2"/>
      <c r="N3139" s="3"/>
      <c r="O3139"/>
      <c r="P3139"/>
      <c r="Q3139"/>
      <c r="R3139"/>
      <c r="S3139"/>
      <c r="T3139"/>
      <c r="U3139" s="1"/>
      <c r="V3139"/>
      <c r="W3139" s="1"/>
      <c r="X3139"/>
      <c r="Y3139"/>
      <c r="Z3139" s="1"/>
      <c r="AA3139" s="1"/>
      <c r="AB3139" s="1"/>
      <c r="AC3139" s="1"/>
      <c r="AD3139"/>
    </row>
    <row r="3140" spans="1:30" x14ac:dyDescent="0.25">
      <c r="A3140" s="1"/>
      <c r="B3140" s="1"/>
      <c r="C3140" s="1"/>
      <c r="D3140"/>
      <c r="E3140" s="1"/>
      <c r="F3140" s="1"/>
      <c r="G3140"/>
      <c r="H3140"/>
      <c r="I3140" s="1"/>
      <c r="J3140"/>
      <c r="K3140"/>
      <c r="L3140"/>
      <c r="M3140" s="2"/>
      <c r="N3140" s="3"/>
      <c r="O3140"/>
      <c r="P3140"/>
      <c r="Q3140"/>
      <c r="R3140"/>
      <c r="S3140"/>
      <c r="T3140"/>
      <c r="U3140" s="1"/>
      <c r="V3140"/>
      <c r="W3140" s="1"/>
      <c r="X3140"/>
      <c r="Y3140"/>
      <c r="Z3140" s="1"/>
      <c r="AA3140" s="1"/>
      <c r="AB3140" s="1"/>
      <c r="AC3140" s="1"/>
      <c r="AD3140"/>
    </row>
    <row r="3141" spans="1:30" x14ac:dyDescent="0.25">
      <c r="A3141" s="1"/>
      <c r="B3141" s="1"/>
      <c r="C3141" s="1"/>
      <c r="D3141"/>
      <c r="E3141" s="1"/>
      <c r="F3141" s="1"/>
      <c r="G3141"/>
      <c r="H3141"/>
      <c r="I3141" s="1"/>
      <c r="J3141"/>
      <c r="K3141"/>
      <c r="L3141"/>
      <c r="M3141" s="2"/>
      <c r="N3141" s="3"/>
      <c r="O3141"/>
      <c r="P3141"/>
      <c r="Q3141"/>
      <c r="R3141"/>
      <c r="S3141"/>
      <c r="T3141"/>
      <c r="U3141" s="1"/>
      <c r="V3141"/>
      <c r="W3141" s="1"/>
      <c r="X3141"/>
      <c r="Y3141"/>
      <c r="Z3141" s="1"/>
      <c r="AA3141" s="1"/>
      <c r="AB3141" s="1"/>
      <c r="AC3141" s="1"/>
      <c r="AD3141"/>
    </row>
    <row r="3142" spans="1:30" x14ac:dyDescent="0.25">
      <c r="A3142" s="1"/>
      <c r="B3142" s="1"/>
      <c r="C3142" s="1"/>
      <c r="D3142"/>
      <c r="E3142" s="1"/>
      <c r="F3142" s="1"/>
      <c r="G3142"/>
      <c r="H3142"/>
      <c r="I3142" s="1"/>
      <c r="J3142"/>
      <c r="K3142"/>
      <c r="L3142"/>
      <c r="M3142" s="2"/>
      <c r="N3142" s="3"/>
      <c r="O3142"/>
      <c r="P3142"/>
      <c r="Q3142"/>
      <c r="R3142"/>
      <c r="S3142"/>
      <c r="T3142"/>
      <c r="U3142" s="1"/>
      <c r="V3142"/>
      <c r="W3142" s="1"/>
      <c r="X3142"/>
      <c r="Y3142"/>
      <c r="Z3142" s="1"/>
      <c r="AA3142" s="1"/>
      <c r="AB3142" s="1"/>
      <c r="AC3142" s="1"/>
      <c r="AD3142"/>
    </row>
    <row r="3143" spans="1:30" x14ac:dyDescent="0.25">
      <c r="A3143" s="1"/>
      <c r="B3143" s="1"/>
      <c r="C3143" s="1"/>
      <c r="D3143"/>
      <c r="E3143" s="1"/>
      <c r="F3143" s="1"/>
      <c r="G3143"/>
      <c r="H3143"/>
      <c r="I3143" s="1"/>
      <c r="J3143"/>
      <c r="K3143"/>
      <c r="L3143"/>
      <c r="M3143" s="2"/>
      <c r="N3143" s="3"/>
      <c r="O3143"/>
      <c r="P3143"/>
      <c r="Q3143"/>
      <c r="R3143"/>
      <c r="S3143"/>
      <c r="T3143"/>
      <c r="U3143" s="1"/>
      <c r="V3143"/>
      <c r="W3143" s="1"/>
      <c r="X3143"/>
      <c r="Y3143"/>
      <c r="Z3143" s="1"/>
      <c r="AA3143" s="1"/>
      <c r="AB3143" s="1"/>
      <c r="AC3143" s="1"/>
      <c r="AD3143"/>
    </row>
    <row r="3144" spans="1:30" x14ac:dyDescent="0.25">
      <c r="A3144" s="1"/>
      <c r="B3144" s="1"/>
      <c r="C3144" s="1"/>
      <c r="D3144"/>
      <c r="E3144" s="1"/>
      <c r="F3144" s="1"/>
      <c r="G3144"/>
      <c r="H3144"/>
      <c r="I3144" s="1"/>
      <c r="J3144"/>
      <c r="K3144"/>
      <c r="L3144"/>
      <c r="M3144" s="2"/>
      <c r="N3144" s="3"/>
      <c r="O3144"/>
      <c r="P3144"/>
      <c r="Q3144"/>
      <c r="R3144"/>
      <c r="S3144"/>
      <c r="T3144"/>
      <c r="U3144" s="1"/>
      <c r="V3144"/>
      <c r="W3144" s="1"/>
      <c r="X3144"/>
      <c r="Y3144"/>
      <c r="Z3144" s="1"/>
      <c r="AA3144" s="1"/>
      <c r="AB3144" s="1"/>
      <c r="AC3144" s="1"/>
      <c r="AD3144"/>
    </row>
    <row r="3145" spans="1:30" x14ac:dyDescent="0.25">
      <c r="A3145" s="1"/>
      <c r="B3145" s="1"/>
      <c r="C3145" s="1"/>
      <c r="D3145"/>
      <c r="E3145" s="1"/>
      <c r="F3145" s="1"/>
      <c r="G3145"/>
      <c r="H3145"/>
      <c r="I3145" s="1"/>
      <c r="J3145"/>
      <c r="K3145"/>
      <c r="L3145"/>
      <c r="M3145" s="2"/>
      <c r="N3145" s="3"/>
      <c r="O3145"/>
      <c r="P3145"/>
      <c r="Q3145"/>
      <c r="R3145"/>
      <c r="S3145"/>
      <c r="T3145"/>
      <c r="U3145" s="1"/>
      <c r="V3145"/>
      <c r="W3145" s="1"/>
      <c r="X3145"/>
      <c r="Y3145"/>
      <c r="Z3145" s="1"/>
      <c r="AA3145" s="1"/>
      <c r="AB3145" s="1"/>
      <c r="AC3145" s="1"/>
      <c r="AD3145"/>
    </row>
    <row r="3146" spans="1:30" x14ac:dyDescent="0.25">
      <c r="A3146" s="1"/>
      <c r="B3146" s="1"/>
      <c r="C3146" s="1"/>
      <c r="D3146"/>
      <c r="E3146" s="1"/>
      <c r="F3146" s="1"/>
      <c r="G3146"/>
      <c r="H3146"/>
      <c r="I3146" s="1"/>
      <c r="J3146"/>
      <c r="K3146"/>
      <c r="L3146"/>
      <c r="M3146" s="2"/>
      <c r="N3146" s="3"/>
      <c r="O3146"/>
      <c r="P3146"/>
      <c r="Q3146"/>
      <c r="R3146"/>
      <c r="S3146"/>
      <c r="T3146"/>
      <c r="U3146" s="1"/>
      <c r="V3146"/>
      <c r="W3146" s="1"/>
      <c r="X3146"/>
      <c r="Y3146"/>
      <c r="Z3146" s="1"/>
      <c r="AA3146" s="1"/>
      <c r="AB3146" s="1"/>
      <c r="AC3146" s="1"/>
      <c r="AD3146"/>
    </row>
    <row r="3147" spans="1:30" x14ac:dyDescent="0.25">
      <c r="A3147" s="1"/>
      <c r="B3147" s="1"/>
      <c r="C3147" s="1"/>
      <c r="D3147"/>
      <c r="E3147" s="1"/>
      <c r="F3147" s="1"/>
      <c r="G3147"/>
      <c r="H3147"/>
      <c r="I3147" s="1"/>
      <c r="J3147"/>
      <c r="K3147"/>
      <c r="L3147"/>
      <c r="M3147" s="2"/>
      <c r="N3147" s="3"/>
      <c r="O3147"/>
      <c r="P3147"/>
      <c r="Q3147"/>
      <c r="R3147"/>
      <c r="S3147"/>
      <c r="T3147"/>
      <c r="U3147" s="1"/>
      <c r="V3147"/>
      <c r="W3147" s="1"/>
      <c r="X3147"/>
      <c r="Y3147"/>
      <c r="Z3147" s="1"/>
      <c r="AA3147" s="1"/>
      <c r="AB3147" s="1"/>
      <c r="AC3147" s="1"/>
      <c r="AD3147"/>
    </row>
    <row r="3148" spans="1:30" x14ac:dyDescent="0.25">
      <c r="A3148" s="1"/>
      <c r="B3148" s="1"/>
      <c r="C3148" s="1"/>
      <c r="D3148"/>
      <c r="E3148" s="1"/>
      <c r="F3148" s="1"/>
      <c r="G3148"/>
      <c r="H3148"/>
      <c r="I3148" s="1"/>
      <c r="J3148"/>
      <c r="K3148"/>
      <c r="L3148"/>
      <c r="M3148" s="2"/>
      <c r="N3148" s="3"/>
      <c r="O3148"/>
      <c r="P3148"/>
      <c r="Q3148"/>
      <c r="R3148"/>
      <c r="S3148"/>
      <c r="T3148"/>
      <c r="U3148" s="1"/>
      <c r="V3148"/>
      <c r="W3148" s="1"/>
      <c r="X3148"/>
      <c r="Y3148"/>
      <c r="Z3148" s="1"/>
      <c r="AA3148" s="1"/>
      <c r="AB3148" s="1"/>
      <c r="AC3148" s="1"/>
      <c r="AD3148"/>
    </row>
    <row r="3149" spans="1:30" x14ac:dyDescent="0.25">
      <c r="A3149" s="1"/>
      <c r="B3149" s="1"/>
      <c r="C3149" s="1"/>
      <c r="D3149"/>
      <c r="E3149" s="1"/>
      <c r="F3149" s="1"/>
      <c r="G3149"/>
      <c r="H3149"/>
      <c r="I3149" s="1"/>
      <c r="J3149"/>
      <c r="K3149"/>
      <c r="L3149"/>
      <c r="M3149" s="2"/>
      <c r="N3149" s="3"/>
      <c r="O3149"/>
      <c r="P3149"/>
      <c r="Q3149"/>
      <c r="R3149"/>
      <c r="S3149"/>
      <c r="T3149"/>
      <c r="U3149" s="1"/>
      <c r="V3149"/>
      <c r="W3149" s="1"/>
      <c r="X3149"/>
      <c r="Y3149"/>
      <c r="Z3149" s="1"/>
      <c r="AA3149" s="1"/>
      <c r="AB3149" s="1"/>
      <c r="AC3149" s="1"/>
      <c r="AD3149"/>
    </row>
    <row r="3150" spans="1:30" x14ac:dyDescent="0.25">
      <c r="A3150" s="1"/>
      <c r="B3150" s="1"/>
      <c r="C3150" s="1"/>
      <c r="D3150"/>
      <c r="E3150" s="1"/>
      <c r="F3150" s="1"/>
      <c r="G3150"/>
      <c r="H3150"/>
      <c r="I3150" s="1"/>
      <c r="J3150"/>
      <c r="K3150"/>
      <c r="L3150"/>
      <c r="M3150" s="2"/>
      <c r="N3150" s="3"/>
      <c r="O3150"/>
      <c r="P3150"/>
      <c r="Q3150"/>
      <c r="R3150"/>
      <c r="S3150"/>
      <c r="T3150"/>
      <c r="U3150" s="1"/>
      <c r="V3150"/>
      <c r="W3150" s="1"/>
      <c r="X3150"/>
      <c r="Y3150"/>
      <c r="Z3150" s="1"/>
      <c r="AA3150" s="1"/>
      <c r="AB3150" s="1"/>
      <c r="AC3150" s="1"/>
      <c r="AD3150"/>
    </row>
    <row r="3151" spans="1:30" x14ac:dyDescent="0.25">
      <c r="A3151" s="1"/>
      <c r="B3151" s="1"/>
      <c r="C3151" s="1"/>
      <c r="D3151"/>
      <c r="E3151" s="1"/>
      <c r="F3151" s="1"/>
      <c r="G3151"/>
      <c r="H3151"/>
      <c r="I3151" s="1"/>
      <c r="J3151"/>
      <c r="K3151"/>
      <c r="L3151"/>
      <c r="M3151" s="2"/>
      <c r="N3151" s="3"/>
      <c r="O3151"/>
      <c r="P3151"/>
      <c r="Q3151"/>
      <c r="R3151"/>
      <c r="S3151"/>
      <c r="T3151"/>
      <c r="U3151" s="1"/>
      <c r="V3151"/>
      <c r="W3151" s="1"/>
      <c r="X3151"/>
      <c r="Y3151"/>
      <c r="Z3151" s="1"/>
      <c r="AA3151" s="1"/>
      <c r="AB3151" s="1"/>
      <c r="AC3151" s="1"/>
      <c r="AD3151"/>
    </row>
    <row r="3152" spans="1:30" x14ac:dyDescent="0.25">
      <c r="A3152" s="1"/>
      <c r="B3152" s="1"/>
      <c r="C3152" s="1"/>
      <c r="D3152"/>
      <c r="E3152" s="1"/>
      <c r="F3152" s="1"/>
      <c r="G3152"/>
      <c r="H3152"/>
      <c r="I3152" s="1"/>
      <c r="J3152"/>
      <c r="K3152"/>
      <c r="L3152"/>
      <c r="M3152" s="2"/>
      <c r="N3152" s="3"/>
      <c r="O3152"/>
      <c r="P3152"/>
      <c r="Q3152"/>
      <c r="R3152"/>
      <c r="S3152"/>
      <c r="T3152"/>
      <c r="U3152" s="1"/>
      <c r="V3152"/>
      <c r="W3152" s="1"/>
      <c r="X3152"/>
      <c r="Y3152"/>
      <c r="Z3152" s="1"/>
      <c r="AA3152" s="1"/>
      <c r="AB3152" s="1"/>
      <c r="AC3152" s="1"/>
      <c r="AD3152"/>
    </row>
    <row r="3153" spans="1:30" x14ac:dyDescent="0.25">
      <c r="A3153" s="1"/>
      <c r="B3153" s="1"/>
      <c r="C3153" s="1"/>
      <c r="D3153"/>
      <c r="E3153" s="1"/>
      <c r="F3153" s="1"/>
      <c r="G3153"/>
      <c r="H3153"/>
      <c r="I3153" s="1"/>
      <c r="J3153"/>
      <c r="K3153"/>
      <c r="L3153"/>
      <c r="M3153" s="2"/>
      <c r="N3153" s="3"/>
      <c r="O3153"/>
      <c r="P3153"/>
      <c r="Q3153"/>
      <c r="R3153"/>
      <c r="S3153"/>
      <c r="T3153"/>
      <c r="U3153" s="1"/>
      <c r="V3153"/>
      <c r="W3153" s="1"/>
      <c r="X3153"/>
      <c r="Y3153"/>
      <c r="Z3153" s="1"/>
      <c r="AA3153" s="1"/>
      <c r="AB3153" s="1"/>
      <c r="AC3153" s="1"/>
      <c r="AD3153"/>
    </row>
    <row r="3154" spans="1:30" x14ac:dyDescent="0.25">
      <c r="A3154" s="1"/>
      <c r="B3154" s="1"/>
      <c r="C3154" s="1"/>
      <c r="D3154"/>
      <c r="E3154" s="1"/>
      <c r="F3154" s="1"/>
      <c r="G3154"/>
      <c r="H3154"/>
      <c r="I3154" s="1"/>
      <c r="J3154"/>
      <c r="K3154"/>
      <c r="L3154"/>
      <c r="M3154" s="2"/>
      <c r="N3154" s="3"/>
      <c r="O3154"/>
      <c r="P3154"/>
      <c r="Q3154"/>
      <c r="R3154"/>
      <c r="S3154"/>
      <c r="T3154"/>
      <c r="U3154" s="1"/>
      <c r="V3154"/>
      <c r="W3154" s="1"/>
      <c r="X3154"/>
      <c r="Y3154"/>
      <c r="Z3154" s="1"/>
      <c r="AA3154" s="1"/>
      <c r="AB3154" s="1"/>
      <c r="AC3154" s="1"/>
      <c r="AD3154"/>
    </row>
    <row r="3155" spans="1:30" x14ac:dyDescent="0.25">
      <c r="A3155" s="1"/>
      <c r="B3155" s="1"/>
      <c r="C3155" s="1"/>
      <c r="D3155"/>
      <c r="E3155" s="1"/>
      <c r="F3155" s="1"/>
      <c r="G3155"/>
      <c r="H3155"/>
      <c r="I3155" s="1"/>
      <c r="J3155"/>
      <c r="K3155"/>
      <c r="L3155"/>
      <c r="M3155" s="2"/>
      <c r="N3155" s="3"/>
      <c r="O3155"/>
      <c r="P3155"/>
      <c r="Q3155"/>
      <c r="R3155"/>
      <c r="S3155"/>
      <c r="T3155"/>
      <c r="U3155" s="1"/>
      <c r="V3155"/>
      <c r="W3155" s="1"/>
      <c r="X3155"/>
      <c r="Y3155"/>
      <c r="Z3155" s="1"/>
      <c r="AA3155" s="1"/>
      <c r="AB3155" s="1"/>
      <c r="AC3155" s="1"/>
      <c r="AD3155"/>
    </row>
    <row r="3156" spans="1:30" x14ac:dyDescent="0.25">
      <c r="A3156" s="1"/>
      <c r="B3156" s="1"/>
      <c r="C3156" s="1"/>
      <c r="D3156"/>
      <c r="E3156" s="1"/>
      <c r="F3156" s="1"/>
      <c r="G3156"/>
      <c r="H3156"/>
      <c r="I3156" s="1"/>
      <c r="J3156"/>
      <c r="K3156"/>
      <c r="L3156"/>
      <c r="M3156" s="2"/>
      <c r="N3156" s="3"/>
      <c r="O3156"/>
      <c r="P3156"/>
      <c r="Q3156"/>
      <c r="R3156"/>
      <c r="S3156"/>
      <c r="T3156"/>
      <c r="U3156" s="1"/>
      <c r="V3156"/>
      <c r="W3156" s="1"/>
      <c r="X3156"/>
      <c r="Y3156"/>
      <c r="Z3156" s="1"/>
      <c r="AA3156" s="1"/>
      <c r="AB3156" s="1"/>
      <c r="AC3156" s="1"/>
      <c r="AD3156"/>
    </row>
    <row r="3157" spans="1:30" x14ac:dyDescent="0.25">
      <c r="A3157" s="1"/>
      <c r="B3157" s="1"/>
      <c r="C3157" s="1"/>
      <c r="D3157"/>
      <c r="E3157" s="1"/>
      <c r="F3157" s="1"/>
      <c r="G3157"/>
      <c r="H3157"/>
      <c r="I3157" s="1"/>
      <c r="J3157"/>
      <c r="K3157"/>
      <c r="L3157"/>
      <c r="M3157" s="2"/>
      <c r="N3157" s="3"/>
      <c r="O3157"/>
      <c r="P3157"/>
      <c r="Q3157"/>
      <c r="R3157"/>
      <c r="S3157"/>
      <c r="T3157"/>
      <c r="U3157" s="1"/>
      <c r="V3157"/>
      <c r="W3157" s="1"/>
      <c r="X3157"/>
      <c r="Y3157"/>
      <c r="Z3157" s="1"/>
      <c r="AA3157" s="1"/>
      <c r="AB3157" s="1"/>
      <c r="AC3157" s="1"/>
      <c r="AD3157"/>
    </row>
    <row r="3158" spans="1:30" x14ac:dyDescent="0.25">
      <c r="A3158" s="1"/>
      <c r="B3158" s="1"/>
      <c r="C3158" s="1"/>
      <c r="D3158"/>
      <c r="E3158" s="1"/>
      <c r="F3158" s="1"/>
      <c r="G3158"/>
      <c r="H3158"/>
      <c r="I3158" s="1"/>
      <c r="J3158"/>
      <c r="K3158"/>
      <c r="L3158"/>
      <c r="M3158" s="2"/>
      <c r="N3158" s="3"/>
      <c r="O3158"/>
      <c r="P3158"/>
      <c r="Q3158"/>
      <c r="R3158"/>
      <c r="S3158"/>
      <c r="T3158"/>
      <c r="U3158" s="1"/>
      <c r="V3158"/>
      <c r="W3158" s="1"/>
      <c r="X3158"/>
      <c r="Y3158"/>
      <c r="Z3158" s="1"/>
      <c r="AA3158" s="1"/>
      <c r="AB3158" s="1"/>
      <c r="AC3158" s="1"/>
      <c r="AD3158"/>
    </row>
    <row r="3159" spans="1:30" x14ac:dyDescent="0.25">
      <c r="A3159" s="1"/>
      <c r="B3159" s="1"/>
      <c r="C3159" s="1"/>
      <c r="D3159"/>
      <c r="E3159" s="1"/>
      <c r="F3159" s="1"/>
      <c r="G3159"/>
      <c r="H3159"/>
      <c r="I3159" s="1"/>
      <c r="J3159"/>
      <c r="K3159"/>
      <c r="L3159"/>
      <c r="M3159" s="2"/>
      <c r="N3159" s="3"/>
      <c r="O3159"/>
      <c r="P3159"/>
      <c r="Q3159"/>
      <c r="R3159"/>
      <c r="S3159"/>
      <c r="T3159"/>
      <c r="U3159" s="1"/>
      <c r="V3159"/>
      <c r="W3159" s="1"/>
      <c r="X3159"/>
      <c r="Y3159"/>
      <c r="Z3159" s="1"/>
      <c r="AA3159" s="1"/>
      <c r="AB3159" s="1"/>
      <c r="AC3159" s="1"/>
      <c r="AD3159"/>
    </row>
    <row r="3160" spans="1:30" x14ac:dyDescent="0.25">
      <c r="A3160" s="1"/>
      <c r="B3160" s="1"/>
      <c r="C3160" s="1"/>
      <c r="D3160"/>
      <c r="E3160" s="1"/>
      <c r="F3160" s="1"/>
      <c r="G3160"/>
      <c r="H3160"/>
      <c r="I3160" s="1"/>
      <c r="J3160"/>
      <c r="K3160"/>
      <c r="L3160"/>
      <c r="M3160" s="2"/>
      <c r="N3160" s="3"/>
      <c r="O3160"/>
      <c r="P3160"/>
      <c r="Q3160"/>
      <c r="R3160"/>
      <c r="S3160"/>
      <c r="T3160"/>
      <c r="U3160" s="1"/>
      <c r="V3160"/>
      <c r="W3160" s="1"/>
      <c r="X3160"/>
      <c r="Y3160"/>
      <c r="Z3160" s="1"/>
      <c r="AA3160" s="1"/>
      <c r="AB3160" s="1"/>
      <c r="AC3160" s="1"/>
      <c r="AD3160"/>
    </row>
    <row r="3161" spans="1:30" x14ac:dyDescent="0.25">
      <c r="A3161" s="1"/>
      <c r="B3161" s="1"/>
      <c r="C3161" s="1"/>
      <c r="D3161"/>
      <c r="E3161" s="1"/>
      <c r="F3161" s="1"/>
      <c r="G3161"/>
      <c r="H3161"/>
      <c r="I3161" s="1"/>
      <c r="J3161"/>
      <c r="K3161"/>
      <c r="L3161"/>
      <c r="M3161" s="2"/>
      <c r="N3161" s="3"/>
      <c r="O3161"/>
      <c r="P3161"/>
      <c r="Q3161"/>
      <c r="R3161"/>
      <c r="S3161"/>
      <c r="T3161"/>
      <c r="U3161" s="1"/>
      <c r="V3161"/>
      <c r="W3161" s="1"/>
      <c r="X3161"/>
      <c r="Y3161"/>
      <c r="Z3161" s="1"/>
      <c r="AA3161" s="1"/>
      <c r="AB3161" s="1"/>
      <c r="AC3161" s="1"/>
      <c r="AD3161"/>
    </row>
    <row r="3162" spans="1:30" x14ac:dyDescent="0.25">
      <c r="A3162" s="1"/>
      <c r="B3162" s="1"/>
      <c r="C3162" s="1"/>
      <c r="D3162"/>
      <c r="E3162" s="1"/>
      <c r="F3162" s="1"/>
      <c r="G3162"/>
      <c r="H3162"/>
      <c r="I3162" s="1"/>
      <c r="J3162"/>
      <c r="K3162"/>
      <c r="L3162"/>
      <c r="M3162" s="2"/>
      <c r="N3162" s="3"/>
      <c r="O3162"/>
      <c r="P3162"/>
      <c r="Q3162"/>
      <c r="R3162"/>
      <c r="S3162"/>
      <c r="T3162"/>
      <c r="U3162" s="1"/>
      <c r="V3162"/>
      <c r="W3162" s="1"/>
      <c r="X3162"/>
      <c r="Y3162"/>
      <c r="Z3162" s="1"/>
      <c r="AA3162" s="1"/>
      <c r="AB3162" s="1"/>
      <c r="AC3162" s="1"/>
      <c r="AD3162"/>
    </row>
    <row r="3163" spans="1:30" x14ac:dyDescent="0.25">
      <c r="A3163" s="1"/>
      <c r="B3163" s="1"/>
      <c r="C3163" s="1"/>
      <c r="D3163"/>
      <c r="E3163" s="1"/>
      <c r="F3163" s="1"/>
      <c r="G3163"/>
      <c r="H3163"/>
      <c r="I3163" s="1"/>
      <c r="J3163"/>
      <c r="K3163"/>
      <c r="L3163"/>
      <c r="M3163" s="2"/>
      <c r="N3163" s="3"/>
      <c r="O3163"/>
      <c r="P3163"/>
      <c r="Q3163"/>
      <c r="R3163"/>
      <c r="S3163"/>
      <c r="T3163"/>
      <c r="U3163" s="1"/>
      <c r="V3163"/>
      <c r="W3163" s="1"/>
      <c r="X3163"/>
      <c r="Y3163"/>
      <c r="Z3163" s="1"/>
      <c r="AA3163" s="1"/>
      <c r="AB3163" s="1"/>
      <c r="AC3163" s="1"/>
      <c r="AD3163"/>
    </row>
    <row r="3164" spans="1:30" x14ac:dyDescent="0.25">
      <c r="A3164" s="1"/>
      <c r="B3164" s="1"/>
      <c r="C3164" s="1"/>
      <c r="D3164"/>
      <c r="E3164" s="1"/>
      <c r="F3164" s="1"/>
      <c r="G3164"/>
      <c r="H3164"/>
      <c r="I3164" s="1"/>
      <c r="J3164"/>
      <c r="K3164"/>
      <c r="L3164"/>
      <c r="M3164" s="2"/>
      <c r="N3164" s="3"/>
      <c r="O3164"/>
      <c r="P3164"/>
      <c r="Q3164"/>
      <c r="R3164"/>
      <c r="S3164"/>
      <c r="T3164"/>
      <c r="U3164" s="1"/>
      <c r="V3164"/>
      <c r="W3164" s="1"/>
      <c r="X3164"/>
      <c r="Y3164"/>
      <c r="Z3164" s="1"/>
      <c r="AA3164" s="1"/>
      <c r="AB3164" s="1"/>
      <c r="AC3164" s="1"/>
      <c r="AD3164"/>
    </row>
    <row r="3165" spans="1:30" x14ac:dyDescent="0.25">
      <c r="A3165" s="1"/>
      <c r="B3165" s="1"/>
      <c r="C3165" s="1"/>
      <c r="D3165"/>
      <c r="E3165" s="1"/>
      <c r="F3165" s="1"/>
      <c r="G3165"/>
      <c r="H3165"/>
      <c r="I3165" s="1"/>
      <c r="J3165"/>
      <c r="K3165"/>
      <c r="L3165"/>
      <c r="M3165" s="2"/>
      <c r="N3165" s="3"/>
      <c r="O3165"/>
      <c r="P3165"/>
      <c r="Q3165"/>
      <c r="R3165"/>
      <c r="S3165"/>
      <c r="T3165"/>
      <c r="U3165" s="1"/>
      <c r="V3165"/>
      <c r="W3165" s="1"/>
      <c r="X3165"/>
      <c r="Y3165"/>
      <c r="Z3165" s="1"/>
      <c r="AA3165" s="1"/>
      <c r="AB3165" s="1"/>
      <c r="AC3165" s="1"/>
      <c r="AD3165"/>
    </row>
    <row r="3166" spans="1:30" x14ac:dyDescent="0.25">
      <c r="A3166" s="1"/>
      <c r="B3166" s="1"/>
      <c r="C3166" s="1"/>
      <c r="D3166"/>
      <c r="E3166" s="1"/>
      <c r="F3166" s="1"/>
      <c r="G3166"/>
      <c r="H3166"/>
      <c r="I3166" s="1"/>
      <c r="J3166"/>
      <c r="K3166"/>
      <c r="L3166"/>
      <c r="M3166" s="2"/>
      <c r="N3166" s="3"/>
      <c r="O3166"/>
      <c r="P3166"/>
      <c r="Q3166"/>
      <c r="R3166"/>
      <c r="S3166"/>
      <c r="T3166"/>
      <c r="U3166" s="1"/>
      <c r="V3166"/>
      <c r="W3166" s="1"/>
      <c r="X3166"/>
      <c r="Y3166"/>
      <c r="Z3166" s="1"/>
      <c r="AA3166" s="1"/>
      <c r="AB3166" s="1"/>
      <c r="AC3166" s="1"/>
      <c r="AD3166"/>
    </row>
    <row r="3167" spans="1:30" x14ac:dyDescent="0.25">
      <c r="A3167" s="1"/>
      <c r="B3167" s="1"/>
      <c r="C3167" s="1"/>
      <c r="D3167"/>
      <c r="E3167" s="1"/>
      <c r="F3167" s="1"/>
      <c r="G3167"/>
      <c r="H3167"/>
      <c r="I3167" s="1"/>
      <c r="J3167"/>
      <c r="K3167"/>
      <c r="L3167"/>
      <c r="M3167" s="2"/>
      <c r="N3167" s="3"/>
      <c r="O3167"/>
      <c r="P3167"/>
      <c r="Q3167"/>
      <c r="R3167"/>
      <c r="S3167"/>
      <c r="T3167"/>
      <c r="U3167" s="1"/>
      <c r="V3167"/>
      <c r="W3167" s="1"/>
      <c r="X3167"/>
      <c r="Y3167"/>
      <c r="Z3167" s="1"/>
      <c r="AA3167" s="1"/>
      <c r="AB3167" s="1"/>
      <c r="AC3167" s="1"/>
      <c r="AD3167"/>
    </row>
    <row r="3168" spans="1:30" x14ac:dyDescent="0.25">
      <c r="A3168" s="1"/>
      <c r="B3168" s="1"/>
      <c r="C3168" s="1"/>
      <c r="D3168"/>
      <c r="E3168" s="1"/>
      <c r="F3168" s="1"/>
      <c r="G3168"/>
      <c r="H3168"/>
      <c r="I3168" s="1"/>
      <c r="J3168"/>
      <c r="K3168"/>
      <c r="L3168"/>
      <c r="M3168" s="2"/>
      <c r="N3168" s="3"/>
      <c r="O3168"/>
      <c r="P3168"/>
      <c r="Q3168"/>
      <c r="R3168"/>
      <c r="S3168"/>
      <c r="T3168"/>
      <c r="U3168" s="1"/>
      <c r="V3168"/>
      <c r="W3168" s="1"/>
      <c r="X3168"/>
      <c r="Y3168"/>
      <c r="Z3168" s="1"/>
      <c r="AA3168" s="1"/>
      <c r="AB3168" s="1"/>
      <c r="AC3168" s="1"/>
      <c r="AD3168"/>
    </row>
    <row r="3169" spans="1:30" x14ac:dyDescent="0.25">
      <c r="A3169" s="1"/>
      <c r="B3169" s="1"/>
      <c r="C3169" s="1"/>
      <c r="D3169"/>
      <c r="E3169" s="1"/>
      <c r="F3169" s="1"/>
      <c r="G3169"/>
      <c r="H3169"/>
      <c r="I3169" s="1"/>
      <c r="J3169"/>
      <c r="K3169"/>
      <c r="L3169"/>
      <c r="M3169" s="2"/>
      <c r="N3169" s="3"/>
      <c r="O3169"/>
      <c r="P3169"/>
      <c r="Q3169"/>
      <c r="R3169"/>
      <c r="S3169"/>
      <c r="T3169"/>
      <c r="U3169" s="1"/>
      <c r="V3169"/>
      <c r="W3169" s="1"/>
      <c r="X3169"/>
      <c r="Y3169"/>
      <c r="Z3169" s="1"/>
      <c r="AA3169" s="1"/>
      <c r="AB3169" s="1"/>
      <c r="AC3169" s="1"/>
      <c r="AD3169"/>
    </row>
    <row r="3170" spans="1:30" x14ac:dyDescent="0.25">
      <c r="A3170" s="1"/>
      <c r="B3170" s="1"/>
      <c r="C3170" s="1"/>
      <c r="D3170"/>
      <c r="E3170" s="1"/>
      <c r="F3170" s="1"/>
      <c r="G3170"/>
      <c r="H3170"/>
      <c r="I3170" s="1"/>
      <c r="J3170"/>
      <c r="K3170"/>
      <c r="L3170"/>
      <c r="M3170" s="2"/>
      <c r="N3170" s="3"/>
      <c r="O3170"/>
      <c r="P3170"/>
      <c r="Q3170"/>
      <c r="R3170"/>
      <c r="S3170"/>
      <c r="T3170"/>
      <c r="U3170" s="1"/>
      <c r="V3170"/>
      <c r="W3170" s="1"/>
      <c r="X3170"/>
      <c r="Y3170"/>
      <c r="Z3170" s="1"/>
      <c r="AA3170" s="1"/>
      <c r="AB3170" s="1"/>
      <c r="AC3170" s="1"/>
      <c r="AD3170"/>
    </row>
    <row r="3171" spans="1:30" x14ac:dyDescent="0.25">
      <c r="A3171" s="1"/>
      <c r="B3171" s="1"/>
      <c r="C3171" s="1"/>
      <c r="D3171"/>
      <c r="E3171" s="1"/>
      <c r="F3171" s="1"/>
      <c r="G3171"/>
      <c r="H3171"/>
      <c r="I3171" s="1"/>
      <c r="J3171"/>
      <c r="K3171"/>
      <c r="L3171"/>
      <c r="M3171" s="2"/>
      <c r="N3171" s="3"/>
      <c r="O3171"/>
      <c r="P3171"/>
      <c r="Q3171"/>
      <c r="R3171"/>
      <c r="S3171"/>
      <c r="T3171"/>
      <c r="U3171" s="1"/>
      <c r="V3171"/>
      <c r="W3171" s="1"/>
      <c r="X3171"/>
      <c r="Y3171"/>
      <c r="Z3171" s="1"/>
      <c r="AA3171" s="1"/>
      <c r="AB3171" s="1"/>
      <c r="AC3171" s="1"/>
      <c r="AD3171"/>
    </row>
    <row r="3172" spans="1:30" x14ac:dyDescent="0.25">
      <c r="A3172" s="1"/>
      <c r="B3172" s="1"/>
      <c r="C3172" s="1"/>
      <c r="D3172"/>
      <c r="E3172" s="1"/>
      <c r="F3172" s="1"/>
      <c r="G3172"/>
      <c r="H3172"/>
      <c r="I3172" s="1"/>
      <c r="J3172"/>
      <c r="K3172"/>
      <c r="L3172"/>
      <c r="M3172" s="2"/>
      <c r="N3172" s="3"/>
      <c r="O3172"/>
      <c r="P3172"/>
      <c r="Q3172"/>
      <c r="R3172"/>
      <c r="S3172"/>
      <c r="T3172"/>
      <c r="U3172" s="1"/>
      <c r="V3172"/>
      <c r="W3172" s="1"/>
      <c r="X3172"/>
      <c r="Y3172"/>
      <c r="Z3172" s="1"/>
      <c r="AA3172" s="1"/>
      <c r="AB3172" s="1"/>
      <c r="AC3172" s="1"/>
      <c r="AD3172"/>
    </row>
    <row r="3173" spans="1:30" x14ac:dyDescent="0.25">
      <c r="A3173" s="1"/>
      <c r="B3173" s="1"/>
      <c r="C3173" s="1"/>
      <c r="D3173"/>
      <c r="E3173" s="1"/>
      <c r="F3173" s="1"/>
      <c r="G3173"/>
      <c r="H3173"/>
      <c r="I3173" s="1"/>
      <c r="J3173"/>
      <c r="K3173"/>
      <c r="L3173"/>
      <c r="M3173" s="2"/>
      <c r="N3173" s="3"/>
      <c r="O3173"/>
      <c r="P3173"/>
      <c r="Q3173"/>
      <c r="R3173"/>
      <c r="S3173"/>
      <c r="T3173"/>
      <c r="U3173" s="1"/>
      <c r="V3173"/>
      <c r="W3173" s="1"/>
      <c r="X3173"/>
      <c r="Y3173"/>
      <c r="Z3173" s="1"/>
      <c r="AA3173" s="1"/>
      <c r="AB3173" s="1"/>
      <c r="AC3173" s="1"/>
      <c r="AD3173"/>
    </row>
    <row r="3174" spans="1:30" x14ac:dyDescent="0.25">
      <c r="A3174" s="1"/>
      <c r="B3174" s="1"/>
      <c r="C3174" s="1"/>
      <c r="D3174"/>
      <c r="E3174" s="1"/>
      <c r="F3174" s="1"/>
      <c r="G3174"/>
      <c r="H3174"/>
      <c r="I3174" s="1"/>
      <c r="J3174"/>
      <c r="K3174"/>
      <c r="L3174"/>
      <c r="M3174" s="2"/>
      <c r="N3174" s="3"/>
      <c r="O3174"/>
      <c r="P3174"/>
      <c r="Q3174"/>
      <c r="R3174"/>
      <c r="S3174"/>
      <c r="T3174"/>
      <c r="U3174" s="1"/>
      <c r="V3174"/>
      <c r="W3174" s="1"/>
      <c r="X3174"/>
      <c r="Y3174"/>
      <c r="Z3174" s="1"/>
      <c r="AA3174" s="1"/>
      <c r="AB3174" s="1"/>
      <c r="AC3174" s="1"/>
      <c r="AD3174"/>
    </row>
    <row r="3175" spans="1:30" x14ac:dyDescent="0.25">
      <c r="A3175" s="1"/>
      <c r="B3175" s="1"/>
      <c r="C3175" s="1"/>
      <c r="D3175"/>
      <c r="E3175" s="1"/>
      <c r="F3175" s="1"/>
      <c r="G3175"/>
      <c r="H3175"/>
      <c r="I3175" s="1"/>
      <c r="J3175"/>
      <c r="K3175"/>
      <c r="L3175"/>
      <c r="M3175" s="2"/>
      <c r="N3175" s="3"/>
      <c r="O3175"/>
      <c r="P3175"/>
      <c r="Q3175"/>
      <c r="R3175"/>
      <c r="S3175"/>
      <c r="T3175"/>
      <c r="U3175" s="1"/>
      <c r="V3175"/>
      <c r="W3175" s="1"/>
      <c r="X3175"/>
      <c r="Y3175"/>
      <c r="Z3175" s="1"/>
      <c r="AA3175" s="1"/>
      <c r="AB3175" s="1"/>
      <c r="AC3175" s="1"/>
      <c r="AD3175"/>
    </row>
    <row r="3176" spans="1:30" x14ac:dyDescent="0.25">
      <c r="A3176" s="1"/>
      <c r="B3176" s="1"/>
      <c r="C3176" s="1"/>
      <c r="D3176"/>
      <c r="E3176" s="1"/>
      <c r="F3176" s="1"/>
      <c r="G3176"/>
      <c r="H3176"/>
      <c r="I3176" s="1"/>
      <c r="J3176"/>
      <c r="K3176"/>
      <c r="L3176"/>
      <c r="M3176" s="2"/>
      <c r="N3176" s="3"/>
      <c r="O3176"/>
      <c r="P3176"/>
      <c r="Q3176"/>
      <c r="R3176"/>
      <c r="S3176"/>
      <c r="T3176"/>
      <c r="U3176" s="1"/>
      <c r="V3176"/>
      <c r="W3176" s="1"/>
      <c r="X3176"/>
      <c r="Y3176"/>
      <c r="Z3176" s="1"/>
      <c r="AA3176" s="1"/>
      <c r="AB3176" s="1"/>
      <c r="AC3176" s="1"/>
      <c r="AD3176"/>
    </row>
    <row r="3177" spans="1:30" x14ac:dyDescent="0.25">
      <c r="A3177" s="1"/>
      <c r="B3177" s="1"/>
      <c r="C3177" s="1"/>
      <c r="D3177"/>
      <c r="E3177" s="1"/>
      <c r="F3177" s="1"/>
      <c r="G3177"/>
      <c r="H3177"/>
      <c r="I3177" s="1"/>
      <c r="J3177"/>
      <c r="K3177"/>
      <c r="L3177"/>
      <c r="M3177" s="2"/>
      <c r="N3177" s="3"/>
      <c r="O3177"/>
      <c r="P3177"/>
      <c r="Q3177"/>
      <c r="R3177"/>
      <c r="S3177"/>
      <c r="T3177"/>
      <c r="U3177" s="1"/>
      <c r="V3177"/>
      <c r="W3177" s="1"/>
      <c r="X3177"/>
      <c r="Y3177"/>
      <c r="Z3177" s="1"/>
      <c r="AA3177" s="1"/>
      <c r="AB3177" s="1"/>
      <c r="AC3177" s="1"/>
      <c r="AD3177"/>
    </row>
    <row r="3178" spans="1:30" x14ac:dyDescent="0.25">
      <c r="A3178" s="1"/>
      <c r="B3178" s="1"/>
      <c r="C3178" s="1"/>
      <c r="D3178"/>
      <c r="E3178" s="1"/>
      <c r="F3178" s="1"/>
      <c r="G3178"/>
      <c r="H3178"/>
      <c r="I3178" s="1"/>
      <c r="J3178"/>
      <c r="K3178"/>
      <c r="L3178"/>
      <c r="M3178" s="2"/>
      <c r="N3178" s="3"/>
      <c r="O3178"/>
      <c r="P3178"/>
      <c r="Q3178"/>
      <c r="R3178"/>
      <c r="S3178"/>
      <c r="T3178"/>
      <c r="U3178" s="1"/>
      <c r="V3178"/>
      <c r="W3178" s="1"/>
      <c r="X3178"/>
      <c r="Y3178"/>
      <c r="Z3178" s="1"/>
      <c r="AA3178" s="1"/>
      <c r="AB3178" s="1"/>
      <c r="AC3178" s="1"/>
      <c r="AD3178"/>
    </row>
    <row r="3179" spans="1:30" x14ac:dyDescent="0.25">
      <c r="A3179" s="1"/>
      <c r="B3179" s="1"/>
      <c r="C3179" s="1"/>
      <c r="D3179"/>
      <c r="E3179" s="1"/>
      <c r="F3179" s="1"/>
      <c r="G3179"/>
      <c r="H3179"/>
      <c r="I3179" s="1"/>
      <c r="J3179"/>
      <c r="K3179"/>
      <c r="L3179"/>
      <c r="M3179" s="2"/>
      <c r="N3179" s="3"/>
      <c r="O3179"/>
      <c r="P3179"/>
      <c r="Q3179"/>
      <c r="R3179"/>
      <c r="S3179"/>
      <c r="T3179"/>
      <c r="U3179" s="1"/>
      <c r="V3179"/>
      <c r="W3179" s="1"/>
      <c r="X3179"/>
      <c r="Y3179"/>
      <c r="Z3179" s="1"/>
      <c r="AA3179" s="1"/>
      <c r="AB3179" s="1"/>
      <c r="AC3179" s="1"/>
      <c r="AD3179"/>
    </row>
    <row r="3180" spans="1:30" x14ac:dyDescent="0.25">
      <c r="A3180" s="1"/>
      <c r="B3180" s="1"/>
      <c r="C3180" s="1"/>
      <c r="D3180"/>
      <c r="E3180" s="1"/>
      <c r="F3180" s="1"/>
      <c r="G3180"/>
      <c r="H3180"/>
      <c r="I3180" s="1"/>
      <c r="J3180"/>
      <c r="K3180"/>
      <c r="L3180"/>
      <c r="M3180" s="2"/>
      <c r="N3180" s="3"/>
      <c r="O3180"/>
      <c r="P3180"/>
      <c r="Q3180"/>
      <c r="R3180"/>
      <c r="S3180"/>
      <c r="T3180"/>
      <c r="U3180" s="1"/>
      <c r="V3180"/>
      <c r="W3180" s="1"/>
      <c r="X3180"/>
      <c r="Y3180"/>
      <c r="Z3180" s="1"/>
      <c r="AA3180" s="1"/>
      <c r="AB3180" s="1"/>
      <c r="AC3180" s="1"/>
      <c r="AD3180"/>
    </row>
    <row r="3181" spans="1:30" x14ac:dyDescent="0.25">
      <c r="A3181" s="1"/>
      <c r="B3181" s="1"/>
      <c r="C3181" s="1"/>
      <c r="D3181"/>
      <c r="E3181" s="1"/>
      <c r="F3181" s="1"/>
      <c r="G3181"/>
      <c r="H3181"/>
      <c r="I3181" s="1"/>
      <c r="J3181"/>
      <c r="K3181"/>
      <c r="L3181"/>
      <c r="M3181" s="2"/>
      <c r="N3181" s="3"/>
      <c r="O3181"/>
      <c r="P3181"/>
      <c r="Q3181"/>
      <c r="R3181"/>
      <c r="S3181"/>
      <c r="T3181"/>
      <c r="U3181" s="1"/>
      <c r="V3181"/>
      <c r="W3181" s="1"/>
      <c r="X3181"/>
      <c r="Y3181"/>
      <c r="Z3181" s="1"/>
      <c r="AA3181" s="1"/>
      <c r="AB3181" s="1"/>
      <c r="AC3181" s="1"/>
      <c r="AD3181"/>
    </row>
    <row r="3182" spans="1:30" x14ac:dyDescent="0.25">
      <c r="A3182" s="1"/>
      <c r="B3182" s="1"/>
      <c r="C3182" s="1"/>
      <c r="D3182"/>
      <c r="E3182" s="1"/>
      <c r="F3182" s="1"/>
      <c r="G3182"/>
      <c r="H3182"/>
      <c r="I3182" s="1"/>
      <c r="J3182"/>
      <c r="K3182"/>
      <c r="L3182"/>
      <c r="M3182" s="2"/>
      <c r="N3182" s="3"/>
      <c r="O3182"/>
      <c r="P3182"/>
      <c r="Q3182"/>
      <c r="R3182"/>
      <c r="S3182"/>
      <c r="T3182"/>
      <c r="U3182" s="1"/>
      <c r="V3182"/>
      <c r="W3182" s="1"/>
      <c r="X3182"/>
      <c r="Y3182"/>
      <c r="Z3182" s="1"/>
      <c r="AA3182" s="1"/>
      <c r="AB3182" s="1"/>
      <c r="AC3182" s="1"/>
      <c r="AD3182"/>
    </row>
    <row r="3183" spans="1:30" x14ac:dyDescent="0.25">
      <c r="A3183" s="1"/>
      <c r="B3183" s="1"/>
      <c r="C3183" s="1"/>
      <c r="D3183"/>
      <c r="E3183" s="1"/>
      <c r="F3183" s="1"/>
      <c r="G3183"/>
      <c r="H3183"/>
      <c r="I3183" s="1"/>
      <c r="J3183"/>
      <c r="K3183"/>
      <c r="L3183"/>
      <c r="M3183" s="2"/>
      <c r="N3183" s="3"/>
      <c r="O3183"/>
      <c r="P3183"/>
      <c r="Q3183"/>
      <c r="R3183"/>
      <c r="S3183"/>
      <c r="T3183"/>
      <c r="U3183" s="1"/>
      <c r="V3183"/>
      <c r="W3183" s="1"/>
      <c r="X3183"/>
      <c r="Y3183"/>
      <c r="Z3183" s="1"/>
      <c r="AA3183" s="1"/>
      <c r="AB3183" s="1"/>
      <c r="AC3183" s="1"/>
      <c r="AD3183"/>
    </row>
    <row r="3184" spans="1:30" x14ac:dyDescent="0.25">
      <c r="A3184" s="1"/>
      <c r="B3184" s="1"/>
      <c r="C3184" s="1"/>
      <c r="D3184"/>
      <c r="E3184" s="1"/>
      <c r="F3184" s="1"/>
      <c r="G3184"/>
      <c r="H3184"/>
      <c r="I3184" s="1"/>
      <c r="J3184"/>
      <c r="K3184"/>
      <c r="L3184"/>
      <c r="M3184" s="2"/>
      <c r="N3184" s="3"/>
      <c r="O3184"/>
      <c r="P3184"/>
      <c r="Q3184"/>
      <c r="R3184"/>
      <c r="S3184"/>
      <c r="T3184"/>
      <c r="U3184" s="1"/>
      <c r="V3184"/>
      <c r="W3184" s="1"/>
      <c r="X3184"/>
      <c r="Y3184"/>
      <c r="Z3184" s="1"/>
      <c r="AA3184" s="1"/>
      <c r="AB3184" s="1"/>
      <c r="AC3184" s="1"/>
      <c r="AD3184"/>
    </row>
    <row r="3185" spans="1:30" x14ac:dyDescent="0.25">
      <c r="A3185" s="1"/>
      <c r="B3185" s="1"/>
      <c r="C3185" s="1"/>
      <c r="D3185"/>
      <c r="E3185" s="1"/>
      <c r="F3185" s="1"/>
      <c r="G3185"/>
      <c r="H3185"/>
      <c r="I3185" s="1"/>
      <c r="J3185"/>
      <c r="K3185"/>
      <c r="L3185"/>
      <c r="M3185" s="2"/>
      <c r="N3185" s="3"/>
      <c r="O3185"/>
      <c r="P3185"/>
      <c r="Q3185"/>
      <c r="R3185"/>
      <c r="S3185"/>
      <c r="T3185"/>
      <c r="U3185" s="1"/>
      <c r="V3185"/>
      <c r="W3185" s="1"/>
      <c r="X3185"/>
      <c r="Y3185"/>
      <c r="Z3185" s="1"/>
      <c r="AA3185" s="1"/>
      <c r="AB3185" s="1"/>
      <c r="AC3185" s="1"/>
      <c r="AD3185"/>
    </row>
    <row r="3186" spans="1:30" x14ac:dyDescent="0.25">
      <c r="A3186" s="1"/>
      <c r="B3186" s="1"/>
      <c r="C3186" s="1"/>
      <c r="D3186"/>
      <c r="E3186" s="1"/>
      <c r="F3186" s="1"/>
      <c r="G3186"/>
      <c r="H3186"/>
      <c r="I3186" s="1"/>
      <c r="J3186"/>
      <c r="K3186"/>
      <c r="L3186"/>
      <c r="M3186" s="2"/>
      <c r="N3186" s="3"/>
      <c r="O3186"/>
      <c r="P3186"/>
      <c r="Q3186"/>
      <c r="R3186"/>
      <c r="S3186"/>
      <c r="T3186"/>
      <c r="U3186" s="1"/>
      <c r="V3186"/>
      <c r="W3186" s="1"/>
      <c r="X3186"/>
      <c r="Y3186"/>
      <c r="Z3186" s="1"/>
      <c r="AA3186" s="1"/>
      <c r="AB3186" s="1"/>
      <c r="AC3186" s="1"/>
      <c r="AD3186"/>
    </row>
    <row r="3187" spans="1:30" x14ac:dyDescent="0.25">
      <c r="A3187" s="1"/>
      <c r="B3187" s="1"/>
      <c r="C3187" s="1"/>
      <c r="D3187"/>
      <c r="E3187" s="1"/>
      <c r="F3187" s="1"/>
      <c r="G3187"/>
      <c r="H3187"/>
      <c r="I3187" s="1"/>
      <c r="J3187"/>
      <c r="K3187"/>
      <c r="L3187"/>
      <c r="M3187" s="2"/>
      <c r="N3187" s="3"/>
      <c r="O3187"/>
      <c r="P3187"/>
      <c r="Q3187"/>
      <c r="R3187"/>
      <c r="S3187"/>
      <c r="T3187"/>
      <c r="U3187" s="1"/>
      <c r="V3187"/>
      <c r="W3187" s="1"/>
      <c r="X3187"/>
      <c r="Y3187"/>
      <c r="Z3187" s="1"/>
      <c r="AA3187" s="1"/>
      <c r="AB3187" s="1"/>
      <c r="AC3187" s="1"/>
      <c r="AD3187"/>
    </row>
    <row r="3188" spans="1:30" x14ac:dyDescent="0.25">
      <c r="A3188" s="1"/>
      <c r="B3188" s="1"/>
      <c r="C3188" s="1"/>
      <c r="D3188"/>
      <c r="E3188" s="1"/>
      <c r="F3188" s="1"/>
      <c r="G3188"/>
      <c r="H3188"/>
      <c r="I3188" s="1"/>
      <c r="J3188"/>
      <c r="K3188"/>
      <c r="L3188"/>
      <c r="M3188" s="2"/>
      <c r="N3188" s="3"/>
      <c r="O3188"/>
      <c r="P3188"/>
      <c r="Q3188"/>
      <c r="R3188"/>
      <c r="S3188"/>
      <c r="T3188"/>
      <c r="U3188" s="1"/>
      <c r="V3188"/>
      <c r="W3188" s="1"/>
      <c r="X3188"/>
      <c r="Y3188"/>
      <c r="Z3188" s="1"/>
      <c r="AA3188" s="1"/>
      <c r="AB3188" s="1"/>
      <c r="AC3188" s="1"/>
      <c r="AD3188"/>
    </row>
    <row r="3189" spans="1:30" x14ac:dyDescent="0.25">
      <c r="A3189" s="1"/>
      <c r="B3189" s="1"/>
      <c r="C3189" s="1"/>
      <c r="D3189"/>
      <c r="E3189" s="1"/>
      <c r="F3189" s="1"/>
      <c r="G3189"/>
      <c r="H3189"/>
      <c r="I3189" s="1"/>
      <c r="J3189"/>
      <c r="K3189"/>
      <c r="L3189"/>
      <c r="M3189" s="2"/>
      <c r="N3189" s="3"/>
      <c r="O3189"/>
      <c r="P3189"/>
      <c r="Q3189"/>
      <c r="R3189"/>
      <c r="S3189"/>
      <c r="T3189"/>
      <c r="U3189" s="1"/>
      <c r="V3189"/>
      <c r="W3189" s="1"/>
      <c r="X3189"/>
      <c r="Y3189"/>
      <c r="Z3189" s="1"/>
      <c r="AA3189" s="1"/>
      <c r="AB3189" s="1"/>
      <c r="AC3189" s="1"/>
      <c r="AD3189"/>
    </row>
    <row r="3190" spans="1:30" x14ac:dyDescent="0.25">
      <c r="A3190" s="1"/>
      <c r="B3190" s="1"/>
      <c r="C3190" s="1"/>
      <c r="D3190"/>
      <c r="E3190" s="1"/>
      <c r="F3190" s="1"/>
      <c r="G3190"/>
      <c r="H3190"/>
      <c r="I3190" s="1"/>
      <c r="J3190"/>
      <c r="K3190"/>
      <c r="L3190"/>
      <c r="M3190" s="2"/>
      <c r="N3190" s="3"/>
      <c r="O3190"/>
      <c r="P3190"/>
      <c r="Q3190"/>
      <c r="R3190"/>
      <c r="S3190"/>
      <c r="T3190"/>
      <c r="U3190" s="1"/>
      <c r="V3190"/>
      <c r="W3190" s="1"/>
      <c r="X3190"/>
      <c r="Y3190"/>
      <c r="Z3190" s="1"/>
      <c r="AA3190" s="1"/>
      <c r="AB3190" s="1"/>
      <c r="AC3190" s="1"/>
      <c r="AD3190"/>
    </row>
    <row r="3191" spans="1:30" x14ac:dyDescent="0.25">
      <c r="A3191" s="1"/>
      <c r="B3191" s="1"/>
      <c r="C3191" s="1"/>
      <c r="D3191"/>
      <c r="E3191" s="1"/>
      <c r="F3191" s="1"/>
      <c r="G3191"/>
      <c r="H3191"/>
      <c r="I3191" s="1"/>
      <c r="J3191"/>
      <c r="K3191"/>
      <c r="L3191"/>
      <c r="M3191" s="2"/>
      <c r="N3191" s="3"/>
      <c r="O3191"/>
      <c r="P3191"/>
      <c r="Q3191"/>
      <c r="R3191"/>
      <c r="S3191"/>
      <c r="T3191"/>
      <c r="U3191" s="1"/>
      <c r="V3191"/>
      <c r="W3191" s="1"/>
      <c r="X3191"/>
      <c r="Y3191"/>
      <c r="Z3191" s="1"/>
      <c r="AA3191" s="1"/>
      <c r="AB3191" s="1"/>
      <c r="AC3191" s="1"/>
      <c r="AD3191"/>
    </row>
    <row r="3192" spans="1:30" x14ac:dyDescent="0.25">
      <c r="A3192" s="1"/>
      <c r="B3192" s="1"/>
      <c r="C3192" s="1"/>
      <c r="D3192"/>
      <c r="E3192" s="1"/>
      <c r="F3192" s="1"/>
      <c r="G3192"/>
      <c r="H3192"/>
      <c r="I3192" s="1"/>
      <c r="J3192"/>
      <c r="K3192"/>
      <c r="L3192"/>
      <c r="M3192" s="2"/>
      <c r="N3192" s="3"/>
      <c r="O3192"/>
      <c r="P3192"/>
      <c r="Q3192"/>
      <c r="R3192"/>
      <c r="S3192"/>
      <c r="T3192"/>
      <c r="U3192" s="1"/>
      <c r="V3192"/>
      <c r="W3192" s="1"/>
      <c r="X3192"/>
      <c r="Y3192"/>
      <c r="Z3192" s="1"/>
      <c r="AA3192" s="1"/>
      <c r="AB3192" s="1"/>
      <c r="AC3192" s="1"/>
      <c r="AD3192"/>
    </row>
    <row r="3193" spans="1:30" x14ac:dyDescent="0.25">
      <c r="A3193" s="1"/>
      <c r="B3193" s="1"/>
      <c r="C3193" s="1"/>
      <c r="D3193"/>
      <c r="E3193" s="1"/>
      <c r="F3193" s="1"/>
      <c r="G3193"/>
      <c r="H3193"/>
      <c r="I3193" s="1"/>
      <c r="J3193"/>
      <c r="K3193"/>
      <c r="L3193"/>
      <c r="M3193" s="2"/>
      <c r="N3193" s="3"/>
      <c r="O3193"/>
      <c r="P3193"/>
      <c r="Q3193"/>
      <c r="R3193"/>
      <c r="S3193"/>
      <c r="T3193"/>
      <c r="U3193" s="1"/>
      <c r="V3193"/>
      <c r="W3193" s="1"/>
      <c r="X3193"/>
      <c r="Y3193"/>
      <c r="Z3193" s="1"/>
      <c r="AA3193" s="1"/>
      <c r="AB3193" s="1"/>
      <c r="AC3193" s="1"/>
      <c r="AD3193"/>
    </row>
    <row r="3194" spans="1:30" x14ac:dyDescent="0.25">
      <c r="A3194" s="1"/>
      <c r="B3194" s="1"/>
      <c r="C3194" s="1"/>
      <c r="D3194"/>
      <c r="E3194" s="1"/>
      <c r="F3194" s="1"/>
      <c r="G3194"/>
      <c r="H3194"/>
      <c r="I3194" s="1"/>
      <c r="J3194"/>
      <c r="K3194"/>
      <c r="L3194"/>
      <c r="M3194" s="2"/>
      <c r="N3194" s="3"/>
      <c r="O3194"/>
      <c r="P3194"/>
      <c r="Q3194"/>
      <c r="R3194"/>
      <c r="S3194"/>
      <c r="T3194"/>
      <c r="U3194" s="1"/>
      <c r="V3194"/>
      <c r="W3194" s="1"/>
      <c r="X3194"/>
      <c r="Y3194"/>
      <c r="Z3194" s="1"/>
      <c r="AA3194" s="1"/>
      <c r="AB3194" s="1"/>
      <c r="AC3194" s="1"/>
      <c r="AD3194"/>
    </row>
    <row r="3195" spans="1:30" x14ac:dyDescent="0.25">
      <c r="A3195" s="1"/>
      <c r="B3195" s="1"/>
      <c r="C3195" s="1"/>
      <c r="D3195"/>
      <c r="E3195" s="1"/>
      <c r="F3195" s="1"/>
      <c r="G3195"/>
      <c r="H3195"/>
      <c r="I3195" s="1"/>
      <c r="J3195"/>
      <c r="K3195"/>
      <c r="L3195"/>
      <c r="M3195" s="2"/>
      <c r="N3195" s="3"/>
      <c r="O3195"/>
      <c r="P3195"/>
      <c r="Q3195"/>
      <c r="R3195"/>
      <c r="S3195"/>
      <c r="T3195"/>
      <c r="U3195" s="1"/>
      <c r="V3195"/>
      <c r="W3195" s="1"/>
      <c r="X3195"/>
      <c r="Y3195"/>
      <c r="Z3195" s="1"/>
      <c r="AA3195" s="1"/>
      <c r="AB3195" s="1"/>
      <c r="AC3195" s="1"/>
      <c r="AD3195"/>
    </row>
    <row r="3196" spans="1:30" x14ac:dyDescent="0.25">
      <c r="A3196" s="1"/>
      <c r="B3196" s="1"/>
      <c r="C3196" s="1"/>
      <c r="D3196"/>
      <c r="E3196" s="1"/>
      <c r="F3196" s="1"/>
      <c r="G3196"/>
      <c r="H3196"/>
      <c r="I3196" s="1"/>
      <c r="J3196"/>
      <c r="K3196"/>
      <c r="L3196"/>
      <c r="M3196" s="2"/>
      <c r="N3196" s="3"/>
      <c r="O3196"/>
      <c r="P3196"/>
      <c r="Q3196"/>
      <c r="R3196"/>
      <c r="S3196"/>
      <c r="T3196"/>
      <c r="U3196" s="1"/>
      <c r="V3196"/>
      <c r="W3196" s="1"/>
      <c r="X3196"/>
      <c r="Y3196"/>
      <c r="Z3196" s="1"/>
      <c r="AA3196" s="1"/>
      <c r="AB3196" s="1"/>
      <c r="AC3196" s="1"/>
      <c r="AD3196"/>
    </row>
    <row r="3197" spans="1:30" x14ac:dyDescent="0.25">
      <c r="A3197" s="1"/>
      <c r="B3197" s="1"/>
      <c r="C3197" s="1"/>
      <c r="D3197"/>
      <c r="E3197" s="1"/>
      <c r="F3197" s="1"/>
      <c r="G3197"/>
      <c r="H3197"/>
      <c r="I3197" s="1"/>
      <c r="J3197"/>
      <c r="K3197"/>
      <c r="L3197"/>
      <c r="M3197" s="2"/>
      <c r="N3197" s="3"/>
      <c r="O3197"/>
      <c r="P3197"/>
      <c r="Q3197"/>
      <c r="R3197"/>
      <c r="S3197"/>
      <c r="T3197"/>
      <c r="U3197" s="1"/>
      <c r="V3197"/>
      <c r="W3197" s="1"/>
      <c r="X3197"/>
      <c r="Y3197"/>
      <c r="Z3197" s="1"/>
      <c r="AA3197" s="1"/>
      <c r="AB3197" s="1"/>
      <c r="AC3197" s="1"/>
      <c r="AD3197"/>
    </row>
    <row r="3198" spans="1:30" x14ac:dyDescent="0.25">
      <c r="A3198" s="1"/>
      <c r="B3198" s="1"/>
      <c r="C3198" s="1"/>
      <c r="D3198"/>
      <c r="E3198" s="1"/>
      <c r="F3198" s="1"/>
      <c r="G3198"/>
      <c r="H3198"/>
      <c r="I3198" s="1"/>
      <c r="J3198"/>
      <c r="K3198"/>
      <c r="L3198"/>
      <c r="M3198" s="2"/>
      <c r="N3198" s="3"/>
      <c r="O3198"/>
      <c r="P3198"/>
      <c r="Q3198"/>
      <c r="R3198"/>
      <c r="S3198"/>
      <c r="T3198"/>
      <c r="U3198" s="1"/>
      <c r="V3198"/>
      <c r="W3198" s="1"/>
      <c r="X3198"/>
      <c r="Y3198"/>
      <c r="Z3198" s="1"/>
      <c r="AA3198" s="1"/>
      <c r="AB3198" s="1"/>
      <c r="AC3198" s="1"/>
      <c r="AD3198"/>
    </row>
    <row r="3199" spans="1:30" x14ac:dyDescent="0.25">
      <c r="A3199" s="1"/>
      <c r="B3199" s="1"/>
      <c r="C3199" s="1"/>
      <c r="D3199"/>
      <c r="E3199" s="1"/>
      <c r="F3199" s="1"/>
      <c r="G3199"/>
      <c r="H3199"/>
      <c r="I3199" s="1"/>
      <c r="J3199"/>
      <c r="K3199"/>
      <c r="L3199"/>
      <c r="M3199" s="2"/>
      <c r="N3199" s="3"/>
      <c r="O3199"/>
      <c r="P3199"/>
      <c r="Q3199"/>
      <c r="R3199"/>
      <c r="S3199"/>
      <c r="T3199"/>
      <c r="U3199" s="1"/>
      <c r="V3199"/>
      <c r="W3199" s="1"/>
      <c r="X3199"/>
      <c r="Y3199"/>
      <c r="Z3199" s="1"/>
      <c r="AA3199" s="1"/>
      <c r="AB3199" s="1"/>
      <c r="AC3199" s="1"/>
      <c r="AD3199"/>
    </row>
    <row r="3200" spans="1:30" x14ac:dyDescent="0.25">
      <c r="A3200" s="1"/>
      <c r="B3200" s="1"/>
      <c r="C3200" s="1"/>
      <c r="D3200"/>
      <c r="E3200" s="1"/>
      <c r="F3200" s="1"/>
      <c r="G3200"/>
      <c r="H3200"/>
      <c r="I3200" s="1"/>
      <c r="J3200"/>
      <c r="K3200"/>
      <c r="L3200"/>
      <c r="M3200" s="2"/>
      <c r="N3200" s="3"/>
      <c r="O3200"/>
      <c r="P3200"/>
      <c r="Q3200"/>
      <c r="R3200"/>
      <c r="S3200"/>
      <c r="T3200"/>
      <c r="U3200" s="1"/>
      <c r="V3200"/>
      <c r="W3200" s="1"/>
      <c r="X3200"/>
      <c r="Y3200"/>
      <c r="Z3200" s="1"/>
      <c r="AA3200" s="1"/>
      <c r="AB3200" s="1"/>
      <c r="AC3200" s="1"/>
      <c r="AD3200"/>
    </row>
    <row r="3201" spans="1:30" x14ac:dyDescent="0.25">
      <c r="A3201" s="1"/>
      <c r="B3201" s="1"/>
      <c r="C3201" s="1"/>
      <c r="D3201"/>
      <c r="E3201" s="1"/>
      <c r="F3201" s="1"/>
      <c r="G3201"/>
      <c r="H3201"/>
      <c r="I3201" s="1"/>
      <c r="J3201"/>
      <c r="K3201"/>
      <c r="L3201"/>
      <c r="M3201" s="2"/>
      <c r="N3201" s="3"/>
      <c r="O3201"/>
      <c r="P3201"/>
      <c r="Q3201"/>
      <c r="R3201"/>
      <c r="S3201"/>
      <c r="T3201"/>
      <c r="U3201" s="1"/>
      <c r="V3201"/>
      <c r="W3201" s="1"/>
      <c r="X3201"/>
      <c r="Y3201"/>
      <c r="Z3201" s="1"/>
      <c r="AA3201" s="1"/>
      <c r="AB3201" s="1"/>
      <c r="AC3201" s="1"/>
      <c r="AD3201"/>
    </row>
    <row r="3202" spans="1:30" x14ac:dyDescent="0.25">
      <c r="A3202" s="1"/>
      <c r="B3202" s="1"/>
      <c r="C3202" s="1"/>
      <c r="D3202"/>
      <c r="E3202" s="1"/>
      <c r="F3202" s="1"/>
      <c r="G3202"/>
      <c r="H3202"/>
      <c r="I3202" s="1"/>
      <c r="J3202"/>
      <c r="K3202"/>
      <c r="L3202"/>
      <c r="M3202" s="2"/>
      <c r="N3202" s="3"/>
      <c r="O3202"/>
      <c r="P3202"/>
      <c r="Q3202"/>
      <c r="R3202"/>
      <c r="S3202"/>
      <c r="T3202"/>
      <c r="U3202" s="1"/>
      <c r="V3202"/>
      <c r="W3202" s="1"/>
      <c r="X3202"/>
      <c r="Y3202"/>
      <c r="Z3202" s="1"/>
      <c r="AA3202" s="1"/>
      <c r="AB3202" s="1"/>
      <c r="AC3202" s="1"/>
      <c r="AD3202"/>
    </row>
    <row r="3203" spans="1:30" x14ac:dyDescent="0.25">
      <c r="A3203" s="1"/>
      <c r="B3203" s="1"/>
      <c r="C3203" s="1"/>
      <c r="D3203"/>
      <c r="E3203" s="1"/>
      <c r="F3203" s="1"/>
      <c r="G3203"/>
      <c r="H3203"/>
      <c r="I3203" s="1"/>
      <c r="J3203"/>
      <c r="K3203"/>
      <c r="L3203"/>
      <c r="M3203" s="2"/>
      <c r="N3203" s="3"/>
      <c r="O3203"/>
      <c r="P3203"/>
      <c r="Q3203"/>
      <c r="R3203"/>
      <c r="S3203"/>
      <c r="T3203"/>
      <c r="U3203" s="1"/>
      <c r="V3203"/>
      <c r="W3203" s="1"/>
      <c r="X3203"/>
      <c r="Y3203"/>
      <c r="Z3203" s="1"/>
      <c r="AA3203" s="1"/>
      <c r="AB3203" s="1"/>
      <c r="AC3203" s="1"/>
      <c r="AD3203"/>
    </row>
    <row r="3204" spans="1:30" x14ac:dyDescent="0.25">
      <c r="A3204" s="1"/>
      <c r="B3204" s="1"/>
      <c r="C3204" s="1"/>
      <c r="D3204"/>
      <c r="E3204" s="1"/>
      <c r="F3204" s="1"/>
      <c r="G3204"/>
      <c r="H3204"/>
      <c r="I3204" s="1"/>
      <c r="J3204"/>
      <c r="K3204"/>
      <c r="L3204"/>
      <c r="M3204" s="2"/>
      <c r="N3204" s="3"/>
      <c r="O3204"/>
      <c r="P3204"/>
      <c r="Q3204"/>
      <c r="R3204"/>
      <c r="S3204"/>
      <c r="T3204"/>
      <c r="U3204" s="1"/>
      <c r="V3204"/>
      <c r="W3204" s="1"/>
      <c r="X3204"/>
      <c r="Y3204"/>
      <c r="Z3204" s="1"/>
      <c r="AA3204" s="1"/>
      <c r="AB3204" s="1"/>
      <c r="AC3204" s="1"/>
      <c r="AD3204"/>
    </row>
    <row r="3205" spans="1:30" x14ac:dyDescent="0.25">
      <c r="A3205" s="1"/>
      <c r="B3205" s="1"/>
      <c r="C3205" s="1"/>
      <c r="D3205"/>
      <c r="E3205" s="1"/>
      <c r="F3205" s="1"/>
      <c r="G3205"/>
      <c r="H3205"/>
      <c r="I3205" s="1"/>
      <c r="J3205"/>
      <c r="K3205"/>
      <c r="L3205"/>
      <c r="M3205" s="2"/>
      <c r="N3205" s="3"/>
      <c r="O3205"/>
      <c r="P3205"/>
      <c r="Q3205"/>
      <c r="R3205"/>
      <c r="S3205"/>
      <c r="T3205"/>
      <c r="U3205" s="1"/>
      <c r="V3205"/>
      <c r="W3205" s="1"/>
      <c r="X3205"/>
      <c r="Y3205"/>
      <c r="Z3205" s="1"/>
      <c r="AA3205" s="1"/>
      <c r="AB3205" s="1"/>
      <c r="AC3205" s="1"/>
      <c r="AD3205"/>
    </row>
    <row r="3206" spans="1:30" x14ac:dyDescent="0.25">
      <c r="A3206" s="1"/>
      <c r="B3206" s="1"/>
      <c r="C3206" s="1"/>
      <c r="D3206"/>
      <c r="E3206" s="1"/>
      <c r="F3206" s="1"/>
      <c r="G3206"/>
      <c r="H3206"/>
      <c r="I3206" s="1"/>
      <c r="J3206"/>
      <c r="K3206"/>
      <c r="L3206"/>
      <c r="M3206" s="2"/>
      <c r="N3206" s="3"/>
      <c r="O3206"/>
      <c r="P3206"/>
      <c r="Q3206"/>
      <c r="R3206"/>
      <c r="S3206"/>
      <c r="T3206"/>
      <c r="U3206" s="1"/>
      <c r="V3206"/>
      <c r="W3206" s="1"/>
      <c r="X3206"/>
      <c r="Y3206"/>
      <c r="Z3206" s="1"/>
      <c r="AA3206" s="1"/>
      <c r="AB3206" s="1"/>
      <c r="AC3206" s="1"/>
      <c r="AD3206"/>
    </row>
    <row r="3207" spans="1:30" x14ac:dyDescent="0.25">
      <c r="A3207" s="1"/>
      <c r="B3207" s="1"/>
      <c r="C3207" s="1"/>
      <c r="D3207"/>
      <c r="E3207" s="1"/>
      <c r="F3207" s="1"/>
      <c r="G3207"/>
      <c r="H3207"/>
      <c r="I3207" s="1"/>
      <c r="J3207"/>
      <c r="K3207"/>
      <c r="L3207"/>
      <c r="M3207" s="2"/>
      <c r="N3207" s="3"/>
      <c r="O3207"/>
      <c r="P3207"/>
      <c r="Q3207"/>
      <c r="R3207"/>
      <c r="S3207"/>
      <c r="T3207"/>
      <c r="U3207" s="1"/>
      <c r="V3207"/>
      <c r="W3207" s="1"/>
      <c r="X3207"/>
      <c r="Y3207"/>
      <c r="Z3207" s="1"/>
      <c r="AA3207" s="1"/>
      <c r="AB3207" s="1"/>
      <c r="AC3207" s="1"/>
      <c r="AD3207"/>
    </row>
    <row r="3208" spans="1:30" x14ac:dyDescent="0.25">
      <c r="A3208" s="1"/>
      <c r="B3208" s="1"/>
      <c r="C3208" s="1"/>
      <c r="D3208"/>
      <c r="E3208" s="1"/>
      <c r="F3208" s="1"/>
      <c r="G3208"/>
      <c r="H3208"/>
      <c r="I3208" s="1"/>
      <c r="J3208"/>
      <c r="K3208"/>
      <c r="L3208"/>
      <c r="M3208" s="2"/>
      <c r="N3208" s="3"/>
      <c r="O3208"/>
      <c r="P3208"/>
      <c r="Q3208"/>
      <c r="R3208"/>
      <c r="S3208"/>
      <c r="T3208"/>
      <c r="U3208" s="1"/>
      <c r="V3208"/>
      <c r="W3208" s="1"/>
      <c r="X3208"/>
      <c r="Y3208"/>
      <c r="Z3208" s="1"/>
      <c r="AA3208" s="1"/>
      <c r="AB3208" s="1"/>
      <c r="AC3208" s="1"/>
      <c r="AD3208"/>
    </row>
    <row r="3209" spans="1:30" x14ac:dyDescent="0.25">
      <c r="A3209" s="1"/>
      <c r="B3209" s="1"/>
      <c r="C3209" s="1"/>
      <c r="D3209"/>
      <c r="E3209" s="1"/>
      <c r="F3209" s="1"/>
      <c r="G3209"/>
      <c r="H3209"/>
      <c r="I3209" s="1"/>
      <c r="J3209"/>
      <c r="K3209"/>
      <c r="L3209"/>
      <c r="M3209" s="2"/>
      <c r="N3209" s="3"/>
      <c r="O3209"/>
      <c r="P3209"/>
      <c r="Q3209"/>
      <c r="R3209"/>
      <c r="S3209"/>
      <c r="T3209"/>
      <c r="U3209" s="1"/>
      <c r="V3209"/>
      <c r="W3209" s="1"/>
      <c r="X3209"/>
      <c r="Y3209"/>
      <c r="Z3209" s="1"/>
      <c r="AA3209" s="1"/>
      <c r="AB3209" s="1"/>
      <c r="AC3209" s="1"/>
      <c r="AD3209"/>
    </row>
    <row r="3210" spans="1:30" x14ac:dyDescent="0.25">
      <c r="A3210" s="1"/>
      <c r="B3210" s="1"/>
      <c r="C3210" s="1"/>
      <c r="D3210"/>
      <c r="E3210" s="1"/>
      <c r="F3210" s="1"/>
      <c r="G3210"/>
      <c r="H3210"/>
      <c r="I3210" s="1"/>
      <c r="J3210"/>
      <c r="K3210"/>
      <c r="L3210"/>
      <c r="M3210" s="2"/>
      <c r="N3210" s="3"/>
      <c r="O3210"/>
      <c r="P3210"/>
      <c r="Q3210"/>
      <c r="R3210"/>
      <c r="S3210"/>
      <c r="T3210"/>
      <c r="U3210" s="1"/>
      <c r="V3210"/>
      <c r="W3210" s="1"/>
      <c r="X3210"/>
      <c r="Y3210"/>
      <c r="Z3210" s="1"/>
      <c r="AA3210" s="1"/>
      <c r="AB3210" s="1"/>
      <c r="AC3210" s="1"/>
      <c r="AD3210"/>
    </row>
    <row r="3211" spans="1:30" x14ac:dyDescent="0.25">
      <c r="A3211" s="1"/>
      <c r="B3211" s="1"/>
      <c r="C3211" s="1"/>
      <c r="D3211"/>
      <c r="E3211" s="1"/>
      <c r="F3211" s="1"/>
      <c r="G3211"/>
      <c r="H3211"/>
      <c r="I3211" s="1"/>
      <c r="J3211"/>
      <c r="K3211"/>
      <c r="L3211"/>
      <c r="M3211" s="2"/>
      <c r="N3211" s="3"/>
      <c r="O3211"/>
      <c r="P3211"/>
      <c r="Q3211"/>
      <c r="R3211"/>
      <c r="S3211"/>
      <c r="T3211"/>
      <c r="U3211" s="1"/>
      <c r="V3211"/>
      <c r="W3211" s="1"/>
      <c r="X3211"/>
      <c r="Y3211"/>
      <c r="Z3211" s="1"/>
      <c r="AA3211" s="1"/>
      <c r="AB3211" s="1"/>
      <c r="AC3211" s="1"/>
      <c r="AD3211"/>
    </row>
    <row r="3212" spans="1:30" x14ac:dyDescent="0.25">
      <c r="A3212" s="1"/>
      <c r="B3212" s="1"/>
      <c r="C3212" s="1"/>
      <c r="D3212"/>
      <c r="E3212" s="1"/>
      <c r="F3212" s="1"/>
      <c r="G3212"/>
      <c r="H3212"/>
      <c r="I3212" s="1"/>
      <c r="J3212"/>
      <c r="K3212"/>
      <c r="L3212"/>
      <c r="M3212" s="2"/>
      <c r="N3212" s="3"/>
      <c r="O3212"/>
      <c r="P3212"/>
      <c r="Q3212"/>
      <c r="R3212"/>
      <c r="S3212"/>
      <c r="T3212"/>
      <c r="U3212" s="1"/>
      <c r="V3212"/>
      <c r="W3212" s="1"/>
      <c r="X3212"/>
      <c r="Y3212"/>
      <c r="Z3212" s="1"/>
      <c r="AA3212" s="1"/>
      <c r="AB3212" s="1"/>
      <c r="AC3212" s="1"/>
      <c r="AD3212"/>
    </row>
    <row r="3213" spans="1:30" x14ac:dyDescent="0.25">
      <c r="A3213" s="1"/>
      <c r="B3213" s="1"/>
      <c r="C3213" s="1"/>
      <c r="D3213"/>
      <c r="E3213" s="1"/>
      <c r="F3213" s="1"/>
      <c r="G3213"/>
      <c r="H3213"/>
      <c r="I3213" s="1"/>
      <c r="J3213"/>
      <c r="K3213"/>
      <c r="L3213"/>
      <c r="M3213" s="2"/>
      <c r="N3213" s="3"/>
      <c r="O3213"/>
      <c r="P3213"/>
      <c r="Q3213"/>
      <c r="R3213"/>
      <c r="S3213"/>
      <c r="T3213"/>
      <c r="U3213" s="1"/>
      <c r="V3213"/>
      <c r="W3213" s="1"/>
      <c r="X3213"/>
      <c r="Y3213"/>
      <c r="Z3213" s="1"/>
      <c r="AA3213" s="1"/>
      <c r="AB3213" s="1"/>
      <c r="AC3213" s="1"/>
      <c r="AD3213"/>
    </row>
    <row r="3214" spans="1:30" x14ac:dyDescent="0.25">
      <c r="A3214" s="1"/>
      <c r="B3214" s="1"/>
      <c r="C3214" s="1"/>
      <c r="D3214"/>
      <c r="E3214" s="1"/>
      <c r="F3214" s="1"/>
      <c r="G3214"/>
      <c r="H3214"/>
      <c r="I3214" s="1"/>
      <c r="J3214"/>
      <c r="K3214"/>
      <c r="L3214"/>
      <c r="M3214" s="2"/>
      <c r="N3214" s="3"/>
      <c r="O3214"/>
      <c r="P3214"/>
      <c r="Q3214"/>
      <c r="R3214"/>
      <c r="S3214"/>
      <c r="T3214"/>
      <c r="U3214" s="1"/>
      <c r="V3214"/>
      <c r="W3214" s="1"/>
      <c r="X3214"/>
      <c r="Y3214"/>
      <c r="Z3214" s="1"/>
      <c r="AA3214" s="1"/>
      <c r="AB3214" s="1"/>
      <c r="AC3214" s="1"/>
      <c r="AD3214"/>
    </row>
    <row r="3215" spans="1:30" x14ac:dyDescent="0.25">
      <c r="A3215" s="1"/>
      <c r="B3215" s="1"/>
      <c r="C3215" s="1"/>
      <c r="D3215"/>
      <c r="E3215" s="1"/>
      <c r="F3215" s="1"/>
      <c r="G3215"/>
      <c r="H3215"/>
      <c r="I3215" s="1"/>
      <c r="J3215"/>
      <c r="K3215"/>
      <c r="L3215"/>
      <c r="M3215" s="2"/>
      <c r="N3215" s="3"/>
      <c r="O3215"/>
      <c r="P3215"/>
      <c r="Q3215"/>
      <c r="R3215"/>
      <c r="S3215"/>
      <c r="T3215"/>
      <c r="U3215" s="1"/>
      <c r="V3215"/>
      <c r="W3215" s="1"/>
      <c r="X3215"/>
      <c r="Y3215"/>
      <c r="Z3215" s="1"/>
      <c r="AA3215" s="1"/>
      <c r="AB3215" s="1"/>
      <c r="AC3215" s="1"/>
      <c r="AD3215"/>
    </row>
    <row r="3216" spans="1:30" x14ac:dyDescent="0.25">
      <c r="A3216" s="1"/>
      <c r="B3216" s="1"/>
      <c r="C3216" s="1"/>
      <c r="D3216"/>
      <c r="E3216" s="1"/>
      <c r="F3216" s="1"/>
      <c r="G3216"/>
      <c r="H3216"/>
      <c r="I3216" s="1"/>
      <c r="J3216"/>
      <c r="K3216"/>
      <c r="L3216"/>
      <c r="M3216" s="2"/>
      <c r="N3216" s="3"/>
      <c r="O3216"/>
      <c r="P3216"/>
      <c r="Q3216"/>
      <c r="R3216"/>
      <c r="S3216"/>
      <c r="T3216"/>
      <c r="U3216" s="1"/>
      <c r="V3216"/>
      <c r="W3216" s="1"/>
      <c r="X3216"/>
      <c r="Y3216"/>
      <c r="Z3216" s="1"/>
      <c r="AA3216" s="1"/>
      <c r="AB3216" s="1"/>
      <c r="AC3216" s="1"/>
      <c r="AD3216"/>
    </row>
    <row r="3217" spans="1:30" x14ac:dyDescent="0.25">
      <c r="A3217" s="1"/>
      <c r="B3217" s="1"/>
      <c r="C3217" s="1"/>
      <c r="D3217"/>
      <c r="E3217" s="1"/>
      <c r="F3217" s="1"/>
      <c r="G3217"/>
      <c r="H3217"/>
      <c r="I3217" s="1"/>
      <c r="J3217"/>
      <c r="K3217"/>
      <c r="L3217"/>
      <c r="M3217" s="2"/>
      <c r="N3217" s="3"/>
      <c r="O3217"/>
      <c r="P3217"/>
      <c r="Q3217"/>
      <c r="R3217"/>
      <c r="S3217"/>
      <c r="T3217"/>
      <c r="U3217" s="1"/>
      <c r="V3217"/>
      <c r="W3217" s="1"/>
      <c r="X3217"/>
      <c r="Y3217"/>
      <c r="Z3217" s="1"/>
      <c r="AA3217" s="1"/>
      <c r="AB3217" s="1"/>
      <c r="AC3217" s="1"/>
      <c r="AD3217"/>
    </row>
    <row r="3218" spans="1:30" x14ac:dyDescent="0.25">
      <c r="A3218" s="1"/>
      <c r="B3218" s="1"/>
      <c r="C3218" s="1"/>
      <c r="D3218"/>
      <c r="E3218" s="1"/>
      <c r="F3218" s="1"/>
      <c r="G3218"/>
      <c r="H3218"/>
      <c r="I3218" s="1"/>
      <c r="J3218"/>
      <c r="K3218"/>
      <c r="L3218"/>
      <c r="M3218" s="2"/>
      <c r="N3218" s="3"/>
      <c r="O3218"/>
      <c r="P3218"/>
      <c r="Q3218"/>
      <c r="R3218"/>
      <c r="S3218"/>
      <c r="T3218"/>
      <c r="U3218" s="1"/>
      <c r="V3218"/>
      <c r="W3218" s="1"/>
      <c r="X3218"/>
      <c r="Y3218"/>
      <c r="Z3218" s="1"/>
      <c r="AA3218" s="1"/>
      <c r="AB3218" s="1"/>
      <c r="AC3218" s="1"/>
      <c r="AD3218"/>
    </row>
    <row r="3219" spans="1:30" x14ac:dyDescent="0.25">
      <c r="A3219" s="1"/>
      <c r="B3219" s="1"/>
      <c r="C3219" s="1"/>
      <c r="D3219"/>
      <c r="E3219" s="1"/>
      <c r="F3219" s="1"/>
      <c r="G3219"/>
      <c r="H3219"/>
      <c r="I3219" s="1"/>
      <c r="J3219"/>
      <c r="K3219"/>
      <c r="L3219"/>
      <c r="M3219" s="2"/>
      <c r="N3219" s="3"/>
      <c r="O3219"/>
      <c r="P3219"/>
      <c r="Q3219"/>
      <c r="R3219"/>
      <c r="S3219"/>
      <c r="T3219"/>
      <c r="U3219" s="1"/>
      <c r="V3219"/>
      <c r="W3219" s="1"/>
      <c r="X3219"/>
      <c r="Y3219"/>
      <c r="Z3219" s="1"/>
      <c r="AA3219" s="1"/>
      <c r="AB3219" s="1"/>
      <c r="AC3219" s="1"/>
      <c r="AD3219"/>
    </row>
    <row r="3220" spans="1:30" x14ac:dyDescent="0.25">
      <c r="A3220" s="1"/>
      <c r="B3220" s="1"/>
      <c r="C3220" s="1"/>
      <c r="D3220"/>
      <c r="E3220" s="1"/>
      <c r="F3220" s="1"/>
      <c r="G3220"/>
      <c r="H3220"/>
      <c r="I3220" s="1"/>
      <c r="J3220"/>
      <c r="K3220"/>
      <c r="L3220"/>
      <c r="M3220" s="2"/>
      <c r="N3220" s="3"/>
      <c r="O3220"/>
      <c r="P3220"/>
      <c r="Q3220"/>
      <c r="R3220"/>
      <c r="S3220"/>
      <c r="T3220"/>
      <c r="U3220" s="1"/>
      <c r="V3220"/>
      <c r="W3220" s="1"/>
      <c r="X3220"/>
      <c r="Y3220"/>
      <c r="Z3220" s="1"/>
      <c r="AA3220" s="1"/>
      <c r="AB3220" s="1"/>
      <c r="AC3220" s="1"/>
      <c r="AD3220"/>
    </row>
    <row r="3221" spans="1:30" x14ac:dyDescent="0.25">
      <c r="A3221" s="1"/>
      <c r="B3221" s="1"/>
      <c r="C3221" s="1"/>
      <c r="D3221"/>
      <c r="E3221" s="1"/>
      <c r="F3221" s="1"/>
      <c r="G3221"/>
      <c r="H3221"/>
      <c r="I3221" s="1"/>
      <c r="J3221"/>
      <c r="K3221"/>
      <c r="L3221"/>
      <c r="M3221" s="2"/>
      <c r="N3221" s="3"/>
      <c r="O3221"/>
      <c r="P3221"/>
      <c r="Q3221"/>
      <c r="R3221"/>
      <c r="S3221"/>
      <c r="T3221"/>
      <c r="U3221" s="1"/>
      <c r="V3221"/>
      <c r="W3221" s="1"/>
      <c r="X3221"/>
      <c r="Y3221"/>
      <c r="Z3221" s="1"/>
      <c r="AA3221" s="1"/>
      <c r="AB3221" s="1"/>
      <c r="AC3221" s="1"/>
      <c r="AD3221"/>
    </row>
    <row r="3222" spans="1:30" x14ac:dyDescent="0.25">
      <c r="A3222" s="1"/>
      <c r="B3222" s="1"/>
      <c r="C3222" s="1"/>
      <c r="D3222"/>
      <c r="E3222" s="1"/>
      <c r="F3222" s="1"/>
      <c r="G3222"/>
      <c r="H3222"/>
      <c r="I3222" s="1"/>
      <c r="J3222"/>
      <c r="K3222"/>
      <c r="L3222"/>
      <c r="M3222" s="2"/>
      <c r="N3222" s="3"/>
      <c r="O3222"/>
      <c r="P3222"/>
      <c r="Q3222"/>
      <c r="R3222"/>
      <c r="S3222"/>
      <c r="T3222"/>
      <c r="U3222" s="1"/>
      <c r="V3222"/>
      <c r="W3222" s="1"/>
      <c r="X3222"/>
      <c r="Y3222"/>
      <c r="Z3222" s="1"/>
      <c r="AA3222" s="1"/>
      <c r="AB3222" s="1"/>
      <c r="AC3222" s="1"/>
      <c r="AD3222"/>
    </row>
    <row r="3223" spans="1:30" x14ac:dyDescent="0.25">
      <c r="A3223" s="1"/>
      <c r="B3223" s="1"/>
      <c r="C3223" s="1"/>
      <c r="D3223"/>
      <c r="E3223" s="1"/>
      <c r="F3223" s="1"/>
      <c r="G3223"/>
      <c r="H3223"/>
      <c r="I3223" s="1"/>
      <c r="J3223"/>
      <c r="K3223"/>
      <c r="L3223"/>
      <c r="M3223" s="2"/>
      <c r="N3223" s="3"/>
      <c r="O3223"/>
      <c r="P3223"/>
      <c r="Q3223"/>
      <c r="R3223"/>
      <c r="S3223"/>
      <c r="T3223"/>
      <c r="U3223" s="1"/>
      <c r="V3223"/>
      <c r="W3223" s="1"/>
      <c r="X3223"/>
      <c r="Y3223"/>
      <c r="Z3223" s="1"/>
      <c r="AA3223" s="1"/>
      <c r="AB3223" s="1"/>
      <c r="AC3223" s="1"/>
      <c r="AD3223"/>
    </row>
    <row r="3224" spans="1:30" x14ac:dyDescent="0.25">
      <c r="A3224" s="1"/>
      <c r="B3224" s="1"/>
      <c r="C3224" s="1"/>
      <c r="D3224"/>
      <c r="E3224" s="1"/>
      <c r="F3224" s="1"/>
      <c r="G3224"/>
      <c r="H3224"/>
      <c r="I3224" s="1"/>
      <c r="J3224"/>
      <c r="K3224"/>
      <c r="L3224"/>
      <c r="M3224" s="2"/>
      <c r="N3224" s="3"/>
      <c r="O3224"/>
      <c r="P3224"/>
      <c r="Q3224"/>
      <c r="R3224"/>
      <c r="S3224"/>
      <c r="T3224"/>
      <c r="U3224" s="1"/>
      <c r="V3224"/>
      <c r="W3224" s="1"/>
      <c r="X3224"/>
      <c r="Y3224"/>
      <c r="Z3224" s="1"/>
      <c r="AA3224" s="1"/>
      <c r="AB3224" s="1"/>
      <c r="AC3224" s="1"/>
      <c r="AD3224"/>
    </row>
    <row r="3225" spans="1:30" x14ac:dyDescent="0.25">
      <c r="A3225" s="1"/>
      <c r="B3225" s="1"/>
      <c r="C3225" s="1"/>
      <c r="D3225"/>
      <c r="E3225" s="1"/>
      <c r="F3225" s="1"/>
      <c r="G3225"/>
      <c r="H3225"/>
      <c r="I3225" s="1"/>
      <c r="J3225"/>
      <c r="K3225"/>
      <c r="L3225"/>
      <c r="M3225" s="2"/>
      <c r="N3225" s="3"/>
      <c r="O3225"/>
      <c r="P3225"/>
      <c r="Q3225"/>
      <c r="R3225"/>
      <c r="S3225"/>
      <c r="T3225"/>
      <c r="U3225" s="1"/>
      <c r="V3225"/>
      <c r="W3225" s="1"/>
      <c r="X3225"/>
      <c r="Y3225"/>
      <c r="Z3225" s="1"/>
      <c r="AA3225" s="1"/>
      <c r="AB3225" s="1"/>
      <c r="AC3225" s="1"/>
      <c r="AD3225"/>
    </row>
    <row r="3226" spans="1:30" x14ac:dyDescent="0.25">
      <c r="A3226" s="1"/>
      <c r="B3226" s="1"/>
      <c r="C3226" s="1"/>
      <c r="D3226"/>
      <c r="E3226" s="1"/>
      <c r="F3226" s="1"/>
      <c r="G3226"/>
      <c r="H3226"/>
      <c r="I3226" s="1"/>
      <c r="J3226"/>
      <c r="K3226"/>
      <c r="L3226"/>
      <c r="M3226" s="2"/>
      <c r="N3226" s="3"/>
      <c r="O3226"/>
      <c r="P3226"/>
      <c r="Q3226"/>
      <c r="R3226"/>
      <c r="S3226"/>
      <c r="T3226"/>
      <c r="U3226" s="1"/>
      <c r="V3226"/>
      <c r="W3226" s="1"/>
      <c r="X3226"/>
      <c r="Y3226"/>
      <c r="Z3226" s="1"/>
      <c r="AA3226" s="1"/>
      <c r="AB3226" s="1"/>
      <c r="AC3226" s="1"/>
      <c r="AD3226"/>
    </row>
    <row r="3227" spans="1:30" x14ac:dyDescent="0.25">
      <c r="A3227" s="1"/>
      <c r="B3227" s="1"/>
      <c r="C3227" s="1"/>
      <c r="D3227"/>
      <c r="E3227" s="1"/>
      <c r="F3227" s="1"/>
      <c r="G3227"/>
      <c r="H3227"/>
      <c r="I3227" s="1"/>
      <c r="J3227"/>
      <c r="K3227"/>
      <c r="L3227"/>
      <c r="M3227" s="2"/>
      <c r="N3227" s="3"/>
      <c r="O3227"/>
      <c r="P3227"/>
      <c r="Q3227"/>
      <c r="R3227"/>
      <c r="S3227"/>
      <c r="T3227"/>
      <c r="U3227" s="1"/>
      <c r="V3227"/>
      <c r="W3227" s="1"/>
      <c r="X3227"/>
      <c r="Y3227"/>
      <c r="Z3227" s="1"/>
      <c r="AA3227" s="1"/>
      <c r="AB3227" s="1"/>
      <c r="AC3227" s="1"/>
      <c r="AD3227"/>
    </row>
    <row r="3228" spans="1:30" x14ac:dyDescent="0.25">
      <c r="A3228" s="1"/>
      <c r="B3228" s="1"/>
      <c r="C3228" s="1"/>
      <c r="D3228"/>
      <c r="E3228" s="1"/>
      <c r="F3228" s="1"/>
      <c r="G3228"/>
      <c r="H3228"/>
      <c r="I3228" s="1"/>
      <c r="J3228"/>
      <c r="K3228"/>
      <c r="L3228"/>
      <c r="M3228" s="2"/>
      <c r="N3228" s="3"/>
      <c r="O3228"/>
      <c r="P3228"/>
      <c r="Q3228"/>
      <c r="R3228"/>
      <c r="S3228"/>
      <c r="T3228"/>
      <c r="U3228" s="1"/>
      <c r="V3228"/>
      <c r="W3228" s="1"/>
      <c r="X3228"/>
      <c r="Y3228"/>
      <c r="Z3228" s="1"/>
      <c r="AA3228" s="1"/>
      <c r="AB3228" s="1"/>
      <c r="AC3228" s="1"/>
      <c r="AD3228"/>
    </row>
    <row r="3229" spans="1:30" x14ac:dyDescent="0.25">
      <c r="A3229" s="1"/>
      <c r="B3229" s="1"/>
      <c r="C3229" s="1"/>
      <c r="D3229"/>
      <c r="E3229" s="1"/>
      <c r="F3229" s="1"/>
      <c r="G3229"/>
      <c r="H3229"/>
      <c r="I3229" s="1"/>
      <c r="J3229"/>
      <c r="K3229"/>
      <c r="L3229"/>
      <c r="M3229" s="2"/>
      <c r="N3229" s="3"/>
      <c r="O3229"/>
      <c r="P3229"/>
      <c r="Q3229"/>
      <c r="R3229"/>
      <c r="S3229"/>
      <c r="T3229"/>
      <c r="U3229" s="1"/>
      <c r="V3229"/>
      <c r="W3229" s="1"/>
      <c r="X3229"/>
      <c r="Y3229"/>
      <c r="Z3229" s="1"/>
      <c r="AA3229" s="1"/>
      <c r="AB3229" s="1"/>
      <c r="AC3229" s="1"/>
      <c r="AD3229"/>
    </row>
    <row r="3230" spans="1:30" x14ac:dyDescent="0.25">
      <c r="A3230" s="1"/>
      <c r="B3230" s="1"/>
      <c r="C3230" s="1"/>
      <c r="D3230"/>
      <c r="E3230" s="1"/>
      <c r="F3230" s="1"/>
      <c r="G3230"/>
      <c r="H3230"/>
      <c r="I3230" s="1"/>
      <c r="J3230"/>
      <c r="K3230"/>
      <c r="L3230"/>
      <c r="M3230" s="2"/>
      <c r="N3230" s="3"/>
      <c r="O3230"/>
      <c r="P3230"/>
      <c r="Q3230"/>
      <c r="R3230"/>
      <c r="S3230"/>
      <c r="T3230"/>
      <c r="U3230" s="1"/>
      <c r="V3230"/>
      <c r="W3230" s="1"/>
      <c r="X3230"/>
      <c r="Y3230"/>
      <c r="Z3230" s="1"/>
      <c r="AA3230" s="1"/>
      <c r="AB3230" s="1"/>
      <c r="AC3230" s="1"/>
      <c r="AD3230"/>
    </row>
    <row r="3231" spans="1:30" x14ac:dyDescent="0.25">
      <c r="A3231" s="1"/>
      <c r="B3231" s="1"/>
      <c r="C3231" s="1"/>
      <c r="D3231"/>
      <c r="E3231" s="1"/>
      <c r="F3231" s="1"/>
      <c r="G3231"/>
      <c r="H3231"/>
      <c r="I3231" s="1"/>
      <c r="J3231"/>
      <c r="K3231"/>
      <c r="L3231"/>
      <c r="M3231" s="2"/>
      <c r="N3231" s="3"/>
      <c r="O3231"/>
      <c r="P3231"/>
      <c r="Q3231"/>
      <c r="R3231"/>
      <c r="S3231"/>
      <c r="T3231"/>
      <c r="U3231" s="1"/>
      <c r="V3231"/>
      <c r="W3231" s="1"/>
      <c r="X3231"/>
      <c r="Y3231"/>
      <c r="Z3231" s="1"/>
      <c r="AA3231" s="1"/>
      <c r="AB3231" s="1"/>
      <c r="AC3231" s="1"/>
      <c r="AD3231"/>
    </row>
    <row r="3232" spans="1:30" x14ac:dyDescent="0.25">
      <c r="A3232" s="1"/>
      <c r="B3232" s="1"/>
      <c r="C3232" s="1"/>
      <c r="D3232"/>
      <c r="E3232" s="1"/>
      <c r="F3232" s="1"/>
      <c r="G3232"/>
      <c r="H3232"/>
      <c r="I3232" s="1"/>
      <c r="J3232"/>
      <c r="K3232"/>
      <c r="L3232"/>
      <c r="M3232" s="2"/>
      <c r="N3232" s="3"/>
      <c r="O3232"/>
      <c r="P3232"/>
      <c r="Q3232"/>
      <c r="R3232"/>
      <c r="S3232"/>
      <c r="T3232"/>
      <c r="U3232" s="1"/>
      <c r="V3232"/>
      <c r="W3232" s="1"/>
      <c r="X3232"/>
      <c r="Y3232"/>
      <c r="Z3232" s="1"/>
      <c r="AA3232" s="1"/>
      <c r="AB3232" s="1"/>
      <c r="AC3232" s="1"/>
      <c r="AD3232"/>
    </row>
    <row r="3233" spans="1:30" x14ac:dyDescent="0.25">
      <c r="A3233" s="1"/>
      <c r="B3233" s="1"/>
      <c r="C3233" s="1"/>
      <c r="D3233"/>
      <c r="E3233" s="1"/>
      <c r="F3233" s="1"/>
      <c r="G3233"/>
      <c r="H3233"/>
      <c r="I3233" s="1"/>
      <c r="J3233"/>
      <c r="K3233"/>
      <c r="L3233"/>
      <c r="M3233" s="2"/>
      <c r="N3233" s="3"/>
      <c r="O3233"/>
      <c r="P3233"/>
      <c r="Q3233"/>
      <c r="R3233"/>
      <c r="S3233"/>
      <c r="T3233"/>
      <c r="U3233" s="1"/>
      <c r="V3233"/>
      <c r="W3233" s="1"/>
      <c r="X3233"/>
      <c r="Y3233"/>
      <c r="Z3233" s="1"/>
      <c r="AA3233" s="1"/>
      <c r="AB3233" s="1"/>
      <c r="AC3233" s="1"/>
      <c r="AD3233"/>
    </row>
    <row r="3234" spans="1:30" x14ac:dyDescent="0.25">
      <c r="A3234" s="1"/>
      <c r="B3234" s="1"/>
      <c r="C3234" s="1"/>
      <c r="D3234"/>
      <c r="E3234" s="1"/>
      <c r="F3234" s="1"/>
      <c r="G3234"/>
      <c r="H3234"/>
      <c r="I3234" s="1"/>
      <c r="J3234"/>
      <c r="K3234"/>
      <c r="L3234"/>
      <c r="M3234" s="2"/>
      <c r="N3234" s="3"/>
      <c r="O3234"/>
      <c r="P3234"/>
      <c r="Q3234"/>
      <c r="R3234"/>
      <c r="S3234"/>
      <c r="T3234"/>
      <c r="U3234" s="1"/>
      <c r="V3234"/>
      <c r="W3234" s="1"/>
      <c r="X3234"/>
      <c r="Y3234"/>
      <c r="Z3234" s="1"/>
      <c r="AA3234" s="1"/>
      <c r="AB3234" s="1"/>
      <c r="AC3234" s="1"/>
      <c r="AD3234"/>
    </row>
    <row r="3235" spans="1:30" x14ac:dyDescent="0.25">
      <c r="A3235" s="1"/>
      <c r="B3235" s="1"/>
      <c r="C3235" s="1"/>
      <c r="D3235"/>
      <c r="E3235" s="1"/>
      <c r="F3235" s="1"/>
      <c r="G3235"/>
      <c r="H3235"/>
      <c r="I3235" s="1"/>
      <c r="J3235"/>
      <c r="K3235"/>
      <c r="L3235"/>
      <c r="M3235" s="2"/>
      <c r="N3235" s="3"/>
      <c r="O3235"/>
      <c r="P3235"/>
      <c r="Q3235"/>
      <c r="R3235"/>
      <c r="S3235"/>
      <c r="T3235"/>
      <c r="U3235" s="1"/>
      <c r="V3235"/>
      <c r="W3235" s="1"/>
      <c r="X3235"/>
      <c r="Y3235"/>
      <c r="Z3235" s="1"/>
      <c r="AA3235" s="1"/>
      <c r="AB3235" s="1"/>
      <c r="AC3235" s="1"/>
      <c r="AD3235"/>
    </row>
    <row r="3236" spans="1:30" x14ac:dyDescent="0.25">
      <c r="A3236" s="1"/>
      <c r="B3236" s="1"/>
      <c r="C3236" s="1"/>
      <c r="D3236"/>
      <c r="E3236" s="1"/>
      <c r="F3236" s="1"/>
      <c r="G3236"/>
      <c r="H3236"/>
      <c r="I3236" s="1"/>
      <c r="J3236"/>
      <c r="K3236"/>
      <c r="L3236"/>
      <c r="M3236" s="2"/>
      <c r="N3236" s="3"/>
      <c r="O3236"/>
      <c r="P3236"/>
      <c r="Q3236"/>
      <c r="R3236"/>
      <c r="S3236"/>
      <c r="T3236"/>
      <c r="U3236" s="1"/>
      <c r="V3236"/>
      <c r="W3236" s="1"/>
      <c r="X3236"/>
      <c r="Y3236"/>
      <c r="Z3236" s="1"/>
      <c r="AA3236" s="1"/>
      <c r="AB3236" s="1"/>
      <c r="AC3236" s="1"/>
      <c r="AD3236"/>
    </row>
    <row r="3237" spans="1:30" x14ac:dyDescent="0.25">
      <c r="A3237" s="1"/>
      <c r="B3237" s="1"/>
      <c r="C3237" s="1"/>
      <c r="D3237"/>
      <c r="E3237" s="1"/>
      <c r="F3237" s="1"/>
      <c r="G3237"/>
      <c r="H3237"/>
      <c r="I3237" s="1"/>
      <c r="J3237"/>
      <c r="K3237"/>
      <c r="L3237"/>
      <c r="M3237" s="2"/>
      <c r="N3237" s="3"/>
      <c r="O3237"/>
      <c r="P3237"/>
      <c r="Q3237"/>
      <c r="R3237"/>
      <c r="S3237"/>
      <c r="T3237"/>
      <c r="U3237" s="1"/>
      <c r="V3237"/>
      <c r="W3237" s="1"/>
      <c r="X3237"/>
      <c r="Y3237"/>
      <c r="Z3237" s="1"/>
      <c r="AA3237" s="1"/>
      <c r="AB3237" s="1"/>
      <c r="AC3237" s="1"/>
      <c r="AD3237"/>
    </row>
    <row r="3238" spans="1:30" x14ac:dyDescent="0.25">
      <c r="A3238" s="1"/>
      <c r="B3238" s="1"/>
      <c r="C3238" s="1"/>
      <c r="D3238"/>
      <c r="E3238" s="1"/>
      <c r="F3238" s="1"/>
      <c r="G3238"/>
      <c r="H3238"/>
      <c r="I3238" s="1"/>
      <c r="J3238"/>
      <c r="K3238"/>
      <c r="L3238"/>
      <c r="M3238" s="2"/>
      <c r="N3238" s="3"/>
      <c r="O3238"/>
      <c r="P3238"/>
      <c r="Q3238"/>
      <c r="R3238"/>
      <c r="S3238"/>
      <c r="T3238"/>
      <c r="U3238" s="1"/>
      <c r="V3238"/>
      <c r="W3238" s="1"/>
      <c r="X3238"/>
      <c r="Y3238"/>
      <c r="Z3238" s="1"/>
      <c r="AA3238" s="1"/>
      <c r="AB3238" s="1"/>
      <c r="AC3238" s="1"/>
      <c r="AD3238"/>
    </row>
    <row r="3239" spans="1:30" x14ac:dyDescent="0.25">
      <c r="A3239" s="1"/>
      <c r="B3239" s="1"/>
      <c r="C3239" s="1"/>
      <c r="D3239"/>
      <c r="E3239" s="1"/>
      <c r="F3239" s="1"/>
      <c r="G3239"/>
      <c r="H3239"/>
      <c r="I3239" s="1"/>
      <c r="J3239"/>
      <c r="K3239"/>
      <c r="L3239"/>
      <c r="M3239" s="2"/>
      <c r="N3239" s="3"/>
      <c r="O3239"/>
      <c r="P3239"/>
      <c r="Q3239"/>
      <c r="R3239"/>
      <c r="S3239"/>
      <c r="T3239"/>
      <c r="U3239" s="1"/>
      <c r="V3239"/>
      <c r="W3239" s="1"/>
      <c r="X3239"/>
      <c r="Y3239"/>
      <c r="Z3239" s="1"/>
      <c r="AA3239" s="1"/>
      <c r="AB3239" s="1"/>
      <c r="AC3239" s="1"/>
      <c r="AD3239"/>
    </row>
    <row r="3240" spans="1:30" x14ac:dyDescent="0.25">
      <c r="A3240" s="1"/>
      <c r="B3240" s="1"/>
      <c r="C3240" s="1"/>
      <c r="D3240"/>
      <c r="E3240" s="1"/>
      <c r="F3240" s="1"/>
      <c r="G3240"/>
      <c r="H3240"/>
      <c r="I3240" s="1"/>
      <c r="J3240"/>
      <c r="K3240"/>
      <c r="L3240"/>
      <c r="M3240" s="2"/>
      <c r="N3240" s="3"/>
      <c r="O3240"/>
      <c r="P3240"/>
      <c r="Q3240"/>
      <c r="R3240"/>
      <c r="S3240"/>
      <c r="T3240"/>
      <c r="U3240" s="1"/>
      <c r="V3240"/>
      <c r="W3240" s="1"/>
      <c r="X3240"/>
      <c r="Y3240"/>
      <c r="Z3240" s="1"/>
      <c r="AA3240" s="1"/>
      <c r="AB3240" s="1"/>
      <c r="AC3240" s="1"/>
      <c r="AD3240"/>
    </row>
    <row r="3241" spans="1:30" x14ac:dyDescent="0.25">
      <c r="A3241" s="1"/>
      <c r="B3241" s="1"/>
      <c r="C3241" s="1"/>
      <c r="D3241"/>
      <c r="E3241" s="1"/>
      <c r="F3241" s="1"/>
      <c r="G3241"/>
      <c r="H3241"/>
      <c r="I3241" s="1"/>
      <c r="J3241"/>
      <c r="K3241"/>
      <c r="L3241"/>
      <c r="M3241" s="2"/>
      <c r="N3241" s="3"/>
      <c r="O3241"/>
      <c r="P3241"/>
      <c r="Q3241"/>
      <c r="R3241"/>
      <c r="S3241"/>
      <c r="T3241"/>
      <c r="U3241" s="1"/>
      <c r="V3241"/>
      <c r="W3241" s="1"/>
      <c r="X3241"/>
      <c r="Y3241"/>
      <c r="Z3241" s="1"/>
      <c r="AA3241" s="1"/>
      <c r="AB3241" s="1"/>
      <c r="AC3241" s="1"/>
      <c r="AD3241"/>
    </row>
    <row r="3242" spans="1:30" x14ac:dyDescent="0.25">
      <c r="A3242" s="1"/>
      <c r="B3242" s="1"/>
      <c r="C3242" s="1"/>
      <c r="D3242"/>
      <c r="E3242" s="1"/>
      <c r="F3242" s="1"/>
      <c r="G3242"/>
      <c r="H3242"/>
      <c r="I3242" s="1"/>
      <c r="J3242"/>
      <c r="K3242"/>
      <c r="L3242"/>
      <c r="M3242" s="2"/>
      <c r="N3242" s="3"/>
      <c r="O3242"/>
      <c r="P3242"/>
      <c r="Q3242"/>
      <c r="R3242"/>
      <c r="S3242"/>
      <c r="T3242"/>
      <c r="U3242" s="1"/>
      <c r="V3242"/>
      <c r="W3242" s="1"/>
      <c r="X3242"/>
      <c r="Y3242"/>
      <c r="Z3242" s="1"/>
      <c r="AA3242" s="1"/>
      <c r="AB3242" s="1"/>
      <c r="AC3242" s="1"/>
      <c r="AD3242"/>
    </row>
    <row r="3243" spans="1:30" x14ac:dyDescent="0.25">
      <c r="A3243" s="1"/>
      <c r="B3243" s="1"/>
      <c r="C3243" s="1"/>
      <c r="D3243"/>
      <c r="E3243" s="1"/>
      <c r="F3243" s="1"/>
      <c r="G3243"/>
      <c r="H3243"/>
      <c r="I3243" s="1"/>
      <c r="J3243"/>
      <c r="K3243"/>
      <c r="L3243"/>
      <c r="M3243" s="2"/>
      <c r="N3243" s="3"/>
      <c r="O3243"/>
      <c r="P3243"/>
      <c r="Q3243"/>
      <c r="R3243"/>
      <c r="S3243"/>
      <c r="T3243"/>
      <c r="U3243" s="1"/>
      <c r="V3243"/>
      <c r="W3243" s="1"/>
      <c r="X3243"/>
      <c r="Y3243"/>
      <c r="Z3243" s="1"/>
      <c r="AA3243" s="1"/>
      <c r="AB3243" s="1"/>
      <c r="AC3243" s="1"/>
      <c r="AD3243"/>
    </row>
    <row r="3244" spans="1:30" x14ac:dyDescent="0.25">
      <c r="A3244" s="1"/>
      <c r="B3244" s="1"/>
      <c r="C3244" s="1"/>
      <c r="D3244"/>
      <c r="E3244" s="1"/>
      <c r="F3244" s="1"/>
      <c r="G3244"/>
      <c r="H3244"/>
      <c r="I3244" s="1"/>
      <c r="J3244"/>
      <c r="K3244"/>
      <c r="L3244"/>
      <c r="M3244" s="2"/>
      <c r="N3244" s="3"/>
      <c r="O3244"/>
      <c r="P3244"/>
      <c r="Q3244"/>
      <c r="R3244"/>
      <c r="S3244"/>
      <c r="T3244"/>
      <c r="U3244" s="1"/>
      <c r="V3244"/>
      <c r="W3244" s="1"/>
      <c r="X3244"/>
      <c r="Y3244"/>
      <c r="Z3244" s="1"/>
      <c r="AA3244" s="1"/>
      <c r="AB3244" s="1"/>
      <c r="AC3244" s="1"/>
      <c r="AD3244"/>
    </row>
    <row r="3245" spans="1:30" x14ac:dyDescent="0.25">
      <c r="A3245" s="1"/>
      <c r="B3245" s="1"/>
      <c r="C3245" s="1"/>
      <c r="D3245"/>
      <c r="E3245" s="1"/>
      <c r="F3245" s="1"/>
      <c r="G3245"/>
      <c r="H3245"/>
      <c r="I3245" s="1"/>
      <c r="J3245"/>
      <c r="K3245"/>
      <c r="L3245"/>
      <c r="M3245" s="2"/>
      <c r="N3245" s="3"/>
      <c r="O3245"/>
      <c r="P3245"/>
      <c r="Q3245"/>
      <c r="R3245"/>
      <c r="S3245"/>
      <c r="T3245"/>
      <c r="U3245" s="1"/>
      <c r="V3245"/>
      <c r="W3245" s="1"/>
      <c r="X3245"/>
      <c r="Y3245"/>
      <c r="Z3245" s="1"/>
      <c r="AA3245" s="1"/>
      <c r="AB3245" s="1"/>
      <c r="AC3245" s="1"/>
      <c r="AD3245"/>
    </row>
    <row r="3246" spans="1:30" x14ac:dyDescent="0.25">
      <c r="A3246" s="1"/>
      <c r="B3246" s="1"/>
      <c r="C3246" s="1"/>
      <c r="D3246"/>
      <c r="E3246" s="1"/>
      <c r="F3246" s="1"/>
      <c r="G3246"/>
      <c r="H3246"/>
      <c r="I3246" s="1"/>
      <c r="J3246"/>
      <c r="K3246"/>
      <c r="L3246"/>
      <c r="M3246" s="2"/>
      <c r="N3246" s="3"/>
      <c r="O3246"/>
      <c r="P3246"/>
      <c r="Q3246"/>
      <c r="R3246"/>
      <c r="S3246"/>
      <c r="T3246"/>
      <c r="U3246" s="1"/>
      <c r="V3246"/>
      <c r="W3246" s="1"/>
      <c r="X3246"/>
      <c r="Y3246"/>
      <c r="Z3246" s="1"/>
      <c r="AA3246" s="1"/>
      <c r="AB3246" s="1"/>
      <c r="AC3246" s="1"/>
      <c r="AD3246"/>
    </row>
    <row r="3247" spans="1:30" x14ac:dyDescent="0.25">
      <c r="A3247" s="1"/>
      <c r="B3247" s="1"/>
      <c r="C3247" s="1"/>
      <c r="D3247"/>
      <c r="E3247" s="1"/>
      <c r="F3247" s="1"/>
      <c r="G3247"/>
      <c r="H3247"/>
      <c r="I3247" s="1"/>
      <c r="J3247"/>
      <c r="K3247"/>
      <c r="L3247"/>
      <c r="M3247" s="2"/>
      <c r="N3247" s="3"/>
      <c r="O3247"/>
      <c r="P3247"/>
      <c r="Q3247"/>
      <c r="R3247"/>
      <c r="S3247"/>
      <c r="T3247"/>
      <c r="U3247" s="1"/>
      <c r="V3247"/>
      <c r="W3247" s="1"/>
      <c r="X3247"/>
      <c r="Y3247"/>
      <c r="Z3247" s="1"/>
      <c r="AA3247" s="1"/>
      <c r="AB3247" s="1"/>
      <c r="AC3247" s="1"/>
      <c r="AD3247"/>
    </row>
    <row r="3248" spans="1:30" x14ac:dyDescent="0.25">
      <c r="A3248" s="1"/>
      <c r="B3248" s="1"/>
      <c r="C3248" s="1"/>
      <c r="D3248"/>
      <c r="E3248" s="1"/>
      <c r="F3248" s="1"/>
      <c r="G3248"/>
      <c r="H3248"/>
      <c r="I3248" s="1"/>
      <c r="J3248"/>
      <c r="K3248"/>
      <c r="L3248"/>
      <c r="M3248" s="2"/>
      <c r="N3248" s="3"/>
      <c r="O3248"/>
      <c r="P3248"/>
      <c r="Q3248"/>
      <c r="R3248"/>
      <c r="S3248"/>
      <c r="T3248"/>
      <c r="U3248" s="1"/>
      <c r="V3248"/>
      <c r="W3248" s="1"/>
      <c r="X3248"/>
      <c r="Y3248"/>
      <c r="Z3248" s="1"/>
      <c r="AA3248" s="1"/>
      <c r="AB3248" s="1"/>
      <c r="AC3248" s="1"/>
      <c r="AD3248"/>
    </row>
    <row r="3249" spans="1:30" x14ac:dyDescent="0.25">
      <c r="A3249" s="1"/>
      <c r="B3249" s="1"/>
      <c r="C3249" s="1"/>
      <c r="D3249"/>
      <c r="E3249" s="1"/>
      <c r="F3249" s="1"/>
      <c r="G3249"/>
      <c r="H3249"/>
      <c r="I3249" s="1"/>
      <c r="J3249"/>
      <c r="K3249"/>
      <c r="L3249"/>
      <c r="M3249" s="2"/>
      <c r="N3249" s="3"/>
      <c r="O3249"/>
      <c r="P3249"/>
      <c r="Q3249"/>
      <c r="R3249"/>
      <c r="S3249"/>
      <c r="T3249"/>
      <c r="U3249" s="1"/>
      <c r="V3249"/>
      <c r="W3249" s="1"/>
      <c r="X3249"/>
      <c r="Y3249"/>
      <c r="Z3249" s="1"/>
      <c r="AA3249" s="1"/>
      <c r="AB3249" s="1"/>
      <c r="AC3249" s="1"/>
      <c r="AD3249"/>
    </row>
    <row r="3250" spans="1:30" x14ac:dyDescent="0.25">
      <c r="A3250" s="1"/>
      <c r="B3250" s="1"/>
      <c r="C3250" s="1"/>
      <c r="D3250"/>
      <c r="E3250" s="1"/>
      <c r="F3250" s="1"/>
      <c r="G3250"/>
      <c r="H3250"/>
      <c r="I3250" s="1"/>
      <c r="J3250"/>
      <c r="K3250"/>
      <c r="L3250"/>
      <c r="M3250" s="2"/>
      <c r="N3250" s="3"/>
      <c r="O3250"/>
      <c r="P3250"/>
      <c r="Q3250"/>
      <c r="R3250"/>
      <c r="S3250"/>
      <c r="T3250"/>
      <c r="U3250" s="1"/>
      <c r="V3250"/>
      <c r="W3250" s="1"/>
      <c r="X3250"/>
      <c r="Y3250"/>
      <c r="Z3250" s="1"/>
      <c r="AA3250" s="1"/>
      <c r="AB3250" s="1"/>
      <c r="AC3250" s="1"/>
      <c r="AD3250"/>
    </row>
    <row r="3251" spans="1:30" x14ac:dyDescent="0.25">
      <c r="A3251" s="1"/>
      <c r="B3251" s="1"/>
      <c r="C3251" s="1"/>
      <c r="D3251"/>
      <c r="E3251" s="1"/>
      <c r="F3251" s="1"/>
      <c r="G3251"/>
      <c r="H3251"/>
      <c r="I3251" s="1"/>
      <c r="J3251"/>
      <c r="K3251"/>
      <c r="L3251"/>
      <c r="M3251" s="2"/>
      <c r="N3251" s="3"/>
      <c r="O3251"/>
      <c r="P3251"/>
      <c r="Q3251"/>
      <c r="R3251"/>
      <c r="S3251"/>
      <c r="T3251"/>
      <c r="U3251" s="1"/>
      <c r="V3251"/>
      <c r="W3251" s="1"/>
      <c r="X3251"/>
      <c r="Y3251"/>
      <c r="Z3251" s="1"/>
      <c r="AA3251" s="1"/>
      <c r="AB3251" s="1"/>
      <c r="AC3251" s="1"/>
      <c r="AD3251"/>
    </row>
    <row r="3252" spans="1:30" x14ac:dyDescent="0.25">
      <c r="A3252" s="1"/>
      <c r="B3252" s="1"/>
      <c r="C3252" s="1"/>
      <c r="D3252"/>
      <c r="E3252" s="1"/>
      <c r="F3252" s="1"/>
      <c r="G3252"/>
      <c r="H3252"/>
      <c r="I3252" s="1"/>
      <c r="J3252"/>
      <c r="K3252"/>
      <c r="L3252"/>
      <c r="M3252" s="2"/>
      <c r="N3252" s="3"/>
      <c r="O3252"/>
      <c r="P3252"/>
      <c r="Q3252"/>
      <c r="R3252"/>
      <c r="S3252"/>
      <c r="T3252"/>
      <c r="U3252" s="1"/>
      <c r="V3252"/>
      <c r="W3252" s="1"/>
      <c r="X3252"/>
      <c r="Y3252"/>
      <c r="Z3252" s="1"/>
      <c r="AA3252" s="1"/>
      <c r="AB3252" s="1"/>
      <c r="AC3252" s="1"/>
      <c r="AD3252"/>
    </row>
    <row r="3253" spans="1:30" x14ac:dyDescent="0.25">
      <c r="A3253" s="1"/>
      <c r="B3253" s="1"/>
      <c r="C3253" s="1"/>
      <c r="D3253"/>
      <c r="E3253" s="1"/>
      <c r="F3253" s="1"/>
      <c r="G3253"/>
      <c r="H3253"/>
      <c r="I3253" s="1"/>
      <c r="J3253"/>
      <c r="K3253"/>
      <c r="L3253"/>
      <c r="M3253" s="2"/>
      <c r="N3253" s="3"/>
      <c r="O3253"/>
      <c r="P3253"/>
      <c r="Q3253"/>
      <c r="R3253"/>
      <c r="S3253"/>
      <c r="T3253"/>
      <c r="U3253" s="1"/>
      <c r="V3253"/>
      <c r="W3253" s="1"/>
      <c r="X3253"/>
      <c r="Y3253"/>
      <c r="Z3253" s="1"/>
      <c r="AA3253" s="1"/>
      <c r="AB3253" s="1"/>
      <c r="AC3253" s="1"/>
      <c r="AD3253"/>
    </row>
    <row r="3254" spans="1:30" x14ac:dyDescent="0.25">
      <c r="A3254" s="1"/>
      <c r="B3254" s="1"/>
      <c r="C3254" s="1"/>
      <c r="D3254"/>
      <c r="E3254" s="1"/>
      <c r="F3254" s="1"/>
      <c r="G3254"/>
      <c r="H3254"/>
      <c r="I3254" s="1"/>
      <c r="J3254"/>
      <c r="K3254"/>
      <c r="L3254"/>
      <c r="M3254" s="2"/>
      <c r="N3254" s="3"/>
      <c r="O3254"/>
      <c r="P3254"/>
      <c r="Q3254"/>
      <c r="R3254"/>
      <c r="S3254"/>
      <c r="T3254"/>
      <c r="U3254" s="1"/>
      <c r="V3254"/>
      <c r="W3254" s="1"/>
      <c r="X3254"/>
      <c r="Y3254"/>
      <c r="Z3254" s="1"/>
      <c r="AA3254" s="1"/>
      <c r="AB3254" s="1"/>
      <c r="AC3254" s="1"/>
      <c r="AD3254"/>
    </row>
    <row r="3255" spans="1:30" x14ac:dyDescent="0.25">
      <c r="A3255" s="1"/>
      <c r="B3255" s="1"/>
      <c r="C3255" s="1"/>
      <c r="D3255"/>
      <c r="E3255" s="1"/>
      <c r="F3255" s="1"/>
      <c r="G3255"/>
      <c r="H3255"/>
      <c r="I3255" s="1"/>
      <c r="J3255"/>
      <c r="K3255"/>
      <c r="L3255"/>
      <c r="M3255" s="2"/>
      <c r="N3255" s="3"/>
      <c r="O3255"/>
      <c r="P3255"/>
      <c r="Q3255"/>
      <c r="R3255"/>
      <c r="S3255"/>
      <c r="T3255"/>
      <c r="U3255" s="1"/>
      <c r="V3255"/>
      <c r="W3255" s="1"/>
      <c r="X3255"/>
      <c r="Y3255"/>
      <c r="Z3255" s="1"/>
      <c r="AA3255" s="1"/>
      <c r="AB3255" s="1"/>
      <c r="AC3255" s="1"/>
      <c r="AD3255"/>
    </row>
    <row r="3256" spans="1:30" x14ac:dyDescent="0.25">
      <c r="A3256" s="1"/>
      <c r="B3256" s="1"/>
      <c r="C3256" s="1"/>
      <c r="D3256"/>
      <c r="E3256" s="1"/>
      <c r="F3256" s="1"/>
      <c r="G3256"/>
      <c r="H3256"/>
      <c r="I3256" s="1"/>
      <c r="J3256"/>
      <c r="K3256"/>
      <c r="L3256"/>
      <c r="M3256" s="2"/>
      <c r="N3256" s="3"/>
      <c r="O3256"/>
      <c r="P3256"/>
      <c r="Q3256"/>
      <c r="R3256"/>
      <c r="S3256"/>
      <c r="T3256"/>
      <c r="U3256" s="1"/>
      <c r="V3256"/>
      <c r="W3256" s="1"/>
      <c r="X3256"/>
      <c r="Y3256"/>
      <c r="Z3256" s="1"/>
      <c r="AA3256" s="1"/>
      <c r="AB3256" s="1"/>
      <c r="AC3256" s="1"/>
      <c r="AD3256"/>
    </row>
    <row r="3257" spans="1:30" x14ac:dyDescent="0.25">
      <c r="A3257" s="1"/>
      <c r="B3257" s="1"/>
      <c r="C3257" s="1"/>
      <c r="D3257"/>
      <c r="E3257" s="1"/>
      <c r="F3257" s="1"/>
      <c r="G3257"/>
      <c r="H3257"/>
      <c r="I3257" s="1"/>
      <c r="J3257"/>
      <c r="K3257"/>
      <c r="L3257"/>
      <c r="M3257" s="2"/>
      <c r="N3257" s="3"/>
      <c r="O3257"/>
      <c r="P3257"/>
      <c r="Q3257"/>
      <c r="R3257"/>
      <c r="S3257"/>
      <c r="T3257"/>
      <c r="U3257" s="1"/>
      <c r="V3257"/>
      <c r="W3257" s="1"/>
      <c r="X3257"/>
      <c r="Y3257"/>
      <c r="Z3257" s="1"/>
      <c r="AA3257" s="1"/>
      <c r="AB3257" s="1"/>
      <c r="AC3257" s="1"/>
      <c r="AD3257"/>
    </row>
    <row r="3258" spans="1:30" x14ac:dyDescent="0.25">
      <c r="A3258" s="1"/>
      <c r="B3258" s="1"/>
      <c r="C3258" s="1"/>
      <c r="D3258"/>
      <c r="E3258" s="1"/>
      <c r="F3258" s="1"/>
      <c r="G3258"/>
      <c r="H3258"/>
      <c r="I3258" s="1"/>
      <c r="J3258"/>
      <c r="K3258"/>
      <c r="L3258"/>
      <c r="M3258" s="2"/>
      <c r="N3258" s="3"/>
      <c r="O3258"/>
      <c r="P3258"/>
      <c r="Q3258"/>
      <c r="R3258"/>
      <c r="S3258"/>
      <c r="T3258"/>
      <c r="U3258" s="1"/>
      <c r="V3258"/>
      <c r="W3258" s="1"/>
      <c r="X3258"/>
      <c r="Y3258"/>
      <c r="Z3258" s="1"/>
      <c r="AA3258" s="1"/>
      <c r="AB3258" s="1"/>
      <c r="AC3258" s="1"/>
      <c r="AD3258"/>
    </row>
    <row r="3259" spans="1:30" x14ac:dyDescent="0.25">
      <c r="A3259" s="1"/>
      <c r="B3259" s="1"/>
      <c r="C3259" s="1"/>
      <c r="D3259"/>
      <c r="E3259" s="1"/>
      <c r="F3259" s="1"/>
      <c r="G3259"/>
      <c r="H3259"/>
      <c r="I3259" s="1"/>
      <c r="J3259"/>
      <c r="K3259"/>
      <c r="L3259"/>
      <c r="M3259" s="2"/>
      <c r="N3259" s="3"/>
      <c r="O3259"/>
      <c r="P3259"/>
      <c r="Q3259"/>
      <c r="R3259"/>
      <c r="S3259"/>
      <c r="T3259"/>
      <c r="U3259" s="1"/>
      <c r="V3259"/>
      <c r="W3259" s="1"/>
      <c r="X3259"/>
      <c r="Y3259"/>
      <c r="Z3259" s="1"/>
      <c r="AA3259" s="1"/>
      <c r="AB3259" s="1"/>
      <c r="AC3259" s="1"/>
      <c r="AD3259"/>
    </row>
    <row r="3260" spans="1:30" x14ac:dyDescent="0.25">
      <c r="A3260" s="1"/>
      <c r="B3260" s="1"/>
      <c r="C3260" s="1"/>
      <c r="D3260"/>
      <c r="E3260" s="1"/>
      <c r="F3260" s="1"/>
      <c r="G3260"/>
      <c r="H3260"/>
      <c r="I3260" s="1"/>
      <c r="J3260"/>
      <c r="K3260"/>
      <c r="L3260"/>
      <c r="M3260" s="2"/>
      <c r="N3260" s="3"/>
      <c r="O3260"/>
      <c r="P3260"/>
      <c r="Q3260"/>
      <c r="R3260"/>
      <c r="S3260"/>
      <c r="T3260"/>
      <c r="U3260" s="1"/>
      <c r="V3260"/>
      <c r="W3260" s="1"/>
      <c r="X3260"/>
      <c r="Y3260"/>
      <c r="Z3260" s="1"/>
      <c r="AA3260" s="1"/>
      <c r="AB3260" s="1"/>
      <c r="AC3260" s="1"/>
      <c r="AD3260"/>
    </row>
    <row r="3261" spans="1:30" x14ac:dyDescent="0.25">
      <c r="A3261" s="1"/>
      <c r="B3261" s="1"/>
      <c r="C3261" s="1"/>
      <c r="D3261"/>
      <c r="E3261" s="1"/>
      <c r="F3261" s="1"/>
      <c r="G3261"/>
      <c r="H3261"/>
      <c r="I3261" s="1"/>
      <c r="J3261"/>
      <c r="K3261"/>
      <c r="L3261"/>
      <c r="M3261" s="2"/>
      <c r="N3261" s="3"/>
      <c r="O3261"/>
      <c r="P3261"/>
      <c r="Q3261"/>
      <c r="R3261"/>
      <c r="S3261"/>
      <c r="T3261"/>
      <c r="U3261" s="1"/>
      <c r="V3261"/>
      <c r="W3261" s="1"/>
      <c r="X3261"/>
      <c r="Y3261"/>
      <c r="Z3261" s="1"/>
      <c r="AA3261" s="1"/>
      <c r="AB3261" s="1"/>
      <c r="AC3261" s="1"/>
      <c r="AD3261"/>
    </row>
    <row r="3262" spans="1:30" x14ac:dyDescent="0.25">
      <c r="A3262" s="1"/>
      <c r="B3262" s="1"/>
      <c r="C3262" s="1"/>
      <c r="D3262"/>
      <c r="E3262" s="1"/>
      <c r="F3262" s="1"/>
      <c r="G3262"/>
      <c r="H3262"/>
      <c r="I3262" s="1"/>
      <c r="J3262"/>
      <c r="K3262"/>
      <c r="L3262"/>
      <c r="M3262" s="2"/>
      <c r="N3262" s="3"/>
      <c r="O3262"/>
      <c r="P3262"/>
      <c r="Q3262"/>
      <c r="R3262"/>
      <c r="S3262"/>
      <c r="T3262"/>
      <c r="U3262" s="1"/>
      <c r="V3262"/>
      <c r="W3262" s="1"/>
      <c r="X3262"/>
      <c r="Y3262"/>
      <c r="Z3262" s="1"/>
      <c r="AA3262" s="1"/>
      <c r="AB3262" s="1"/>
      <c r="AC3262" s="1"/>
      <c r="AD3262"/>
    </row>
    <row r="3263" spans="1:30" x14ac:dyDescent="0.25">
      <c r="A3263" s="1"/>
      <c r="B3263" s="1"/>
      <c r="C3263" s="1"/>
      <c r="D3263"/>
      <c r="E3263" s="1"/>
      <c r="F3263" s="1"/>
      <c r="G3263"/>
      <c r="H3263"/>
      <c r="I3263" s="1"/>
      <c r="J3263"/>
      <c r="K3263"/>
      <c r="L3263"/>
      <c r="M3263" s="2"/>
      <c r="N3263" s="3"/>
      <c r="O3263"/>
      <c r="P3263"/>
      <c r="Q3263"/>
      <c r="R3263"/>
      <c r="S3263"/>
      <c r="T3263"/>
      <c r="U3263" s="1"/>
      <c r="V3263"/>
      <c r="W3263" s="1"/>
      <c r="X3263"/>
      <c r="Y3263"/>
      <c r="Z3263" s="1"/>
      <c r="AA3263" s="1"/>
      <c r="AB3263" s="1"/>
      <c r="AC3263" s="1"/>
      <c r="AD3263"/>
    </row>
    <row r="3264" spans="1:30" x14ac:dyDescent="0.25">
      <c r="A3264" s="1"/>
      <c r="B3264" s="1"/>
      <c r="C3264" s="1"/>
      <c r="D3264"/>
      <c r="E3264" s="1"/>
      <c r="F3264" s="1"/>
      <c r="G3264"/>
      <c r="H3264"/>
      <c r="I3264" s="1"/>
      <c r="J3264"/>
      <c r="K3264"/>
      <c r="L3264"/>
      <c r="M3264" s="2"/>
      <c r="N3264" s="3"/>
      <c r="O3264"/>
      <c r="P3264"/>
      <c r="Q3264"/>
      <c r="R3264"/>
      <c r="S3264"/>
      <c r="T3264"/>
      <c r="U3264" s="1"/>
      <c r="V3264"/>
      <c r="W3264" s="1"/>
      <c r="X3264"/>
      <c r="Y3264"/>
      <c r="Z3264" s="1"/>
      <c r="AA3264" s="1"/>
      <c r="AB3264" s="1"/>
      <c r="AC3264" s="1"/>
      <c r="AD3264"/>
    </row>
    <row r="3265" spans="1:30" x14ac:dyDescent="0.25">
      <c r="A3265" s="1"/>
      <c r="B3265" s="1"/>
      <c r="C3265" s="1"/>
      <c r="D3265"/>
      <c r="E3265" s="1"/>
      <c r="F3265" s="1"/>
      <c r="G3265"/>
      <c r="H3265"/>
      <c r="I3265" s="1"/>
      <c r="J3265"/>
      <c r="K3265"/>
      <c r="L3265"/>
      <c r="M3265" s="2"/>
      <c r="N3265" s="3"/>
      <c r="O3265"/>
      <c r="P3265"/>
      <c r="Q3265"/>
      <c r="R3265"/>
      <c r="S3265"/>
      <c r="T3265"/>
      <c r="U3265" s="1"/>
      <c r="V3265"/>
      <c r="W3265" s="1"/>
      <c r="X3265"/>
      <c r="Y3265"/>
      <c r="Z3265" s="1"/>
      <c r="AA3265" s="1"/>
      <c r="AB3265" s="1"/>
      <c r="AC3265" s="1"/>
      <c r="AD3265"/>
    </row>
    <row r="3266" spans="1:30" x14ac:dyDescent="0.25">
      <c r="A3266" s="1"/>
      <c r="B3266" s="1"/>
      <c r="C3266" s="1"/>
      <c r="D3266"/>
      <c r="E3266" s="1"/>
      <c r="F3266" s="1"/>
      <c r="G3266"/>
      <c r="H3266"/>
      <c r="I3266" s="1"/>
      <c r="J3266"/>
      <c r="K3266"/>
      <c r="L3266"/>
      <c r="M3266" s="2"/>
      <c r="N3266" s="3"/>
      <c r="O3266"/>
      <c r="P3266"/>
      <c r="Q3266"/>
      <c r="R3266"/>
      <c r="S3266"/>
      <c r="T3266"/>
      <c r="U3266" s="1"/>
      <c r="V3266"/>
      <c r="W3266" s="1"/>
      <c r="X3266"/>
      <c r="Y3266"/>
      <c r="Z3266" s="1"/>
      <c r="AA3266" s="1"/>
      <c r="AB3266" s="1"/>
      <c r="AC3266" s="1"/>
      <c r="AD3266"/>
    </row>
    <row r="3267" spans="1:30" x14ac:dyDescent="0.25">
      <c r="A3267" s="1"/>
      <c r="B3267" s="1"/>
      <c r="C3267" s="1"/>
      <c r="D3267"/>
      <c r="E3267" s="1"/>
      <c r="F3267" s="1"/>
      <c r="G3267"/>
      <c r="H3267"/>
      <c r="I3267" s="1"/>
      <c r="J3267"/>
      <c r="K3267"/>
      <c r="L3267"/>
      <c r="M3267" s="2"/>
      <c r="N3267" s="3"/>
      <c r="O3267"/>
      <c r="P3267"/>
      <c r="Q3267"/>
      <c r="R3267"/>
      <c r="S3267"/>
      <c r="T3267"/>
      <c r="U3267" s="1"/>
      <c r="V3267"/>
      <c r="W3267" s="1"/>
      <c r="X3267"/>
      <c r="Y3267"/>
      <c r="Z3267" s="1"/>
      <c r="AA3267" s="1"/>
      <c r="AB3267" s="1"/>
      <c r="AC3267" s="1"/>
      <c r="AD3267"/>
    </row>
    <row r="3268" spans="1:30" x14ac:dyDescent="0.25">
      <c r="A3268" s="1"/>
      <c r="B3268" s="1"/>
      <c r="C3268" s="1"/>
      <c r="D3268"/>
      <c r="E3268" s="1"/>
      <c r="F3268" s="1"/>
      <c r="G3268"/>
      <c r="H3268"/>
      <c r="I3268" s="1"/>
      <c r="J3268"/>
      <c r="K3268"/>
      <c r="L3268"/>
      <c r="M3268" s="2"/>
      <c r="N3268" s="3"/>
      <c r="O3268"/>
      <c r="P3268"/>
      <c r="Q3268"/>
      <c r="R3268"/>
      <c r="S3268"/>
      <c r="T3268"/>
      <c r="U3268" s="1"/>
      <c r="V3268"/>
      <c r="W3268" s="1"/>
      <c r="X3268"/>
      <c r="Y3268"/>
      <c r="Z3268" s="1"/>
      <c r="AA3268" s="1"/>
      <c r="AB3268" s="1"/>
      <c r="AC3268" s="1"/>
      <c r="AD3268"/>
    </row>
    <row r="3269" spans="1:30" x14ac:dyDescent="0.25">
      <c r="A3269" s="1"/>
      <c r="B3269" s="1"/>
      <c r="C3269" s="1"/>
      <c r="D3269"/>
      <c r="E3269" s="1"/>
      <c r="F3269" s="1"/>
      <c r="G3269"/>
      <c r="H3269"/>
      <c r="I3269" s="1"/>
      <c r="J3269"/>
      <c r="K3269"/>
      <c r="L3269"/>
      <c r="M3269" s="2"/>
      <c r="N3269" s="3"/>
      <c r="O3269"/>
      <c r="P3269"/>
      <c r="Q3269"/>
      <c r="R3269"/>
      <c r="S3269"/>
      <c r="T3269"/>
      <c r="U3269" s="1"/>
      <c r="V3269"/>
      <c r="W3269" s="1"/>
      <c r="X3269"/>
      <c r="Y3269"/>
      <c r="Z3269" s="1"/>
      <c r="AA3269" s="1"/>
      <c r="AB3269" s="1"/>
      <c r="AC3269" s="1"/>
      <c r="AD3269"/>
    </row>
    <row r="3270" spans="1:30" x14ac:dyDescent="0.25">
      <c r="A3270" s="1"/>
      <c r="B3270" s="1"/>
      <c r="C3270" s="1"/>
      <c r="D3270"/>
      <c r="E3270" s="1"/>
      <c r="F3270" s="1"/>
      <c r="G3270"/>
      <c r="H3270"/>
      <c r="I3270" s="1"/>
      <c r="J3270"/>
      <c r="K3270"/>
      <c r="L3270"/>
      <c r="M3270" s="2"/>
      <c r="N3270" s="3"/>
      <c r="O3270"/>
      <c r="P3270"/>
      <c r="Q3270"/>
      <c r="R3270"/>
      <c r="S3270"/>
      <c r="T3270"/>
      <c r="U3270" s="1"/>
      <c r="V3270"/>
      <c r="W3270" s="1"/>
      <c r="X3270"/>
      <c r="Y3270"/>
      <c r="Z3270" s="1"/>
      <c r="AA3270" s="1"/>
      <c r="AB3270" s="1"/>
      <c r="AC3270" s="1"/>
      <c r="AD3270"/>
    </row>
    <row r="3271" spans="1:30" x14ac:dyDescent="0.25">
      <c r="A3271" s="1"/>
      <c r="B3271" s="1"/>
      <c r="C3271" s="1"/>
      <c r="D3271"/>
      <c r="E3271" s="1"/>
      <c r="F3271" s="1"/>
      <c r="G3271"/>
      <c r="H3271"/>
      <c r="I3271" s="1"/>
      <c r="J3271"/>
      <c r="K3271"/>
      <c r="L3271"/>
      <c r="M3271" s="2"/>
      <c r="N3271" s="3"/>
      <c r="O3271"/>
      <c r="P3271"/>
      <c r="Q3271"/>
      <c r="R3271"/>
      <c r="S3271"/>
      <c r="T3271"/>
      <c r="U3271" s="1"/>
      <c r="V3271"/>
      <c r="W3271" s="1"/>
      <c r="X3271"/>
      <c r="Y3271"/>
      <c r="Z3271" s="1"/>
      <c r="AA3271" s="1"/>
      <c r="AB3271" s="1"/>
      <c r="AC3271" s="1"/>
      <c r="AD3271"/>
    </row>
    <row r="3272" spans="1:30" x14ac:dyDescent="0.25">
      <c r="A3272" s="1"/>
      <c r="B3272" s="1"/>
      <c r="C3272" s="1"/>
      <c r="D3272"/>
      <c r="E3272" s="1"/>
      <c r="F3272" s="1"/>
      <c r="G3272"/>
      <c r="H3272"/>
      <c r="I3272" s="1"/>
      <c r="J3272"/>
      <c r="K3272"/>
      <c r="L3272"/>
      <c r="M3272" s="2"/>
      <c r="N3272" s="3"/>
      <c r="O3272"/>
      <c r="P3272"/>
      <c r="Q3272"/>
      <c r="R3272"/>
      <c r="S3272"/>
      <c r="T3272"/>
      <c r="U3272" s="1"/>
      <c r="V3272"/>
      <c r="W3272" s="1"/>
      <c r="X3272"/>
      <c r="Y3272"/>
      <c r="Z3272" s="1"/>
      <c r="AA3272" s="1"/>
      <c r="AB3272" s="1"/>
      <c r="AC3272" s="1"/>
      <c r="AD3272"/>
    </row>
    <row r="3273" spans="1:30" x14ac:dyDescent="0.25">
      <c r="A3273" s="1"/>
      <c r="B3273" s="1"/>
      <c r="C3273" s="1"/>
      <c r="D3273"/>
      <c r="E3273" s="1"/>
      <c r="F3273" s="1"/>
      <c r="G3273"/>
      <c r="H3273"/>
      <c r="I3273" s="1"/>
      <c r="J3273"/>
      <c r="K3273"/>
      <c r="L3273"/>
      <c r="M3273" s="2"/>
      <c r="N3273" s="3"/>
      <c r="O3273"/>
      <c r="P3273"/>
      <c r="Q3273"/>
      <c r="R3273"/>
      <c r="S3273"/>
      <c r="T3273"/>
      <c r="U3273" s="1"/>
      <c r="V3273"/>
      <c r="W3273" s="1"/>
      <c r="X3273"/>
      <c r="Y3273"/>
      <c r="Z3273" s="1"/>
      <c r="AA3273" s="1"/>
      <c r="AB3273" s="1"/>
      <c r="AC3273" s="1"/>
      <c r="AD3273"/>
    </row>
    <row r="3274" spans="1:30" x14ac:dyDescent="0.25">
      <c r="A3274" s="1"/>
      <c r="B3274" s="1"/>
      <c r="C3274" s="1"/>
      <c r="D3274"/>
      <c r="E3274" s="1"/>
      <c r="F3274" s="1"/>
      <c r="G3274"/>
      <c r="H3274"/>
      <c r="I3274" s="1"/>
      <c r="J3274"/>
      <c r="K3274"/>
      <c r="L3274"/>
      <c r="M3274" s="2"/>
      <c r="N3274" s="3"/>
      <c r="O3274"/>
      <c r="P3274"/>
      <c r="Q3274"/>
      <c r="R3274"/>
      <c r="S3274"/>
      <c r="T3274"/>
      <c r="U3274" s="1"/>
      <c r="V3274"/>
      <c r="W3274" s="1"/>
      <c r="X3274"/>
      <c r="Y3274"/>
      <c r="Z3274" s="1"/>
      <c r="AA3274" s="1"/>
      <c r="AB3274" s="1"/>
      <c r="AC3274" s="1"/>
      <c r="AD3274"/>
    </row>
    <row r="3275" spans="1:30" x14ac:dyDescent="0.25">
      <c r="A3275" s="1"/>
      <c r="B3275" s="1"/>
      <c r="C3275" s="1"/>
      <c r="D3275"/>
      <c r="E3275" s="1"/>
      <c r="F3275" s="1"/>
      <c r="G3275"/>
      <c r="H3275"/>
      <c r="I3275" s="1"/>
      <c r="J3275"/>
      <c r="K3275"/>
      <c r="L3275"/>
      <c r="M3275" s="2"/>
      <c r="N3275" s="3"/>
      <c r="O3275"/>
      <c r="P3275"/>
      <c r="Q3275"/>
      <c r="R3275"/>
      <c r="S3275"/>
      <c r="T3275"/>
      <c r="U3275" s="1"/>
      <c r="V3275"/>
      <c r="W3275" s="1"/>
      <c r="X3275"/>
      <c r="Y3275"/>
      <c r="Z3275" s="1"/>
      <c r="AA3275" s="1"/>
      <c r="AB3275" s="1"/>
      <c r="AC3275" s="1"/>
      <c r="AD3275"/>
    </row>
    <row r="3276" spans="1:30" x14ac:dyDescent="0.25">
      <c r="A3276" s="1"/>
      <c r="B3276" s="1"/>
      <c r="C3276" s="1"/>
      <c r="D3276"/>
      <c r="E3276" s="1"/>
      <c r="F3276" s="1"/>
      <c r="G3276"/>
      <c r="H3276"/>
      <c r="I3276" s="1"/>
      <c r="J3276"/>
      <c r="K3276"/>
      <c r="L3276"/>
      <c r="M3276" s="2"/>
      <c r="N3276" s="3"/>
      <c r="O3276"/>
      <c r="P3276"/>
      <c r="Q3276"/>
      <c r="R3276"/>
      <c r="S3276"/>
      <c r="T3276"/>
      <c r="U3276" s="1"/>
      <c r="V3276"/>
      <c r="W3276" s="1"/>
      <c r="X3276"/>
      <c r="Y3276"/>
      <c r="Z3276" s="1"/>
      <c r="AA3276" s="1"/>
      <c r="AB3276" s="1"/>
      <c r="AC3276" s="1"/>
      <c r="AD3276"/>
    </row>
    <row r="3277" spans="1:30" x14ac:dyDescent="0.25">
      <c r="A3277" s="1"/>
      <c r="B3277" s="1"/>
      <c r="C3277" s="1"/>
      <c r="D3277"/>
      <c r="E3277" s="1"/>
      <c r="F3277" s="1"/>
      <c r="G3277"/>
      <c r="H3277"/>
      <c r="I3277" s="1"/>
      <c r="J3277"/>
      <c r="K3277"/>
      <c r="L3277"/>
      <c r="M3277" s="2"/>
      <c r="N3277" s="3"/>
      <c r="O3277"/>
      <c r="P3277"/>
      <c r="Q3277"/>
      <c r="R3277"/>
      <c r="S3277"/>
      <c r="T3277"/>
      <c r="U3277" s="1"/>
      <c r="V3277"/>
      <c r="W3277" s="1"/>
      <c r="X3277"/>
      <c r="Y3277"/>
      <c r="Z3277" s="1"/>
      <c r="AA3277" s="1"/>
      <c r="AB3277" s="1"/>
      <c r="AC3277" s="1"/>
      <c r="AD3277"/>
    </row>
    <row r="3278" spans="1:30" x14ac:dyDescent="0.25">
      <c r="A3278" s="1"/>
      <c r="B3278" s="1"/>
      <c r="C3278" s="1"/>
      <c r="D3278"/>
      <c r="E3278" s="1"/>
      <c r="F3278" s="1"/>
      <c r="G3278"/>
      <c r="H3278"/>
      <c r="I3278" s="1"/>
      <c r="J3278"/>
      <c r="K3278"/>
      <c r="L3278"/>
      <c r="M3278" s="2"/>
      <c r="N3278" s="3"/>
      <c r="O3278"/>
      <c r="P3278"/>
      <c r="Q3278"/>
      <c r="R3278"/>
      <c r="S3278"/>
      <c r="T3278"/>
      <c r="U3278" s="1"/>
      <c r="V3278"/>
      <c r="W3278" s="1"/>
      <c r="X3278"/>
      <c r="Y3278"/>
      <c r="Z3278" s="1"/>
      <c r="AA3278" s="1"/>
      <c r="AB3278" s="1"/>
      <c r="AC3278" s="1"/>
      <c r="AD3278"/>
    </row>
    <row r="3279" spans="1:30" x14ac:dyDescent="0.25">
      <c r="A3279" s="1"/>
      <c r="B3279" s="1"/>
      <c r="C3279" s="1"/>
      <c r="D3279"/>
      <c r="E3279" s="1"/>
      <c r="F3279" s="1"/>
      <c r="G3279"/>
      <c r="H3279"/>
      <c r="I3279" s="1"/>
      <c r="J3279"/>
      <c r="K3279"/>
      <c r="L3279"/>
      <c r="M3279" s="2"/>
      <c r="N3279" s="3"/>
      <c r="O3279"/>
      <c r="P3279"/>
      <c r="Q3279"/>
      <c r="R3279"/>
      <c r="S3279"/>
      <c r="T3279"/>
      <c r="U3279" s="1"/>
      <c r="V3279"/>
      <c r="W3279" s="1"/>
      <c r="X3279"/>
      <c r="Y3279"/>
      <c r="Z3279" s="1"/>
      <c r="AA3279" s="1"/>
      <c r="AB3279" s="1"/>
      <c r="AC3279" s="1"/>
      <c r="AD3279"/>
    </row>
    <row r="3280" spans="1:30" x14ac:dyDescent="0.25">
      <c r="A3280" s="1"/>
      <c r="B3280" s="1"/>
      <c r="C3280" s="1"/>
      <c r="D3280"/>
      <c r="E3280" s="1"/>
      <c r="F3280" s="1"/>
      <c r="G3280"/>
      <c r="H3280"/>
      <c r="I3280" s="1"/>
      <c r="J3280"/>
      <c r="K3280"/>
      <c r="L3280"/>
      <c r="M3280" s="2"/>
      <c r="N3280" s="3"/>
      <c r="O3280"/>
      <c r="P3280"/>
      <c r="Q3280"/>
      <c r="R3280"/>
      <c r="S3280"/>
      <c r="T3280"/>
      <c r="U3280" s="1"/>
      <c r="V3280"/>
      <c r="W3280" s="1"/>
      <c r="X3280"/>
      <c r="Y3280"/>
      <c r="Z3280" s="1"/>
      <c r="AA3280" s="1"/>
      <c r="AB3280" s="1"/>
      <c r="AC3280" s="1"/>
      <c r="AD3280"/>
    </row>
    <row r="3281" spans="1:30" x14ac:dyDescent="0.25">
      <c r="A3281" s="1"/>
      <c r="B3281" s="1"/>
      <c r="C3281" s="1"/>
      <c r="D3281"/>
      <c r="E3281" s="1"/>
      <c r="F3281" s="1"/>
      <c r="G3281"/>
      <c r="H3281"/>
      <c r="I3281" s="1"/>
      <c r="J3281"/>
      <c r="K3281"/>
      <c r="L3281"/>
      <c r="M3281" s="2"/>
      <c r="N3281" s="3"/>
      <c r="O3281"/>
      <c r="P3281"/>
      <c r="Q3281"/>
      <c r="R3281"/>
      <c r="S3281"/>
      <c r="T3281"/>
      <c r="U3281" s="1"/>
      <c r="V3281"/>
      <c r="W3281" s="1"/>
      <c r="X3281"/>
      <c r="Y3281"/>
      <c r="Z3281" s="1"/>
      <c r="AA3281" s="1"/>
      <c r="AB3281" s="1"/>
      <c r="AC3281" s="1"/>
      <c r="AD3281"/>
    </row>
    <row r="3282" spans="1:30" x14ac:dyDescent="0.25">
      <c r="A3282" s="1"/>
      <c r="B3282" s="1"/>
      <c r="C3282" s="1"/>
      <c r="D3282"/>
      <c r="E3282" s="1"/>
      <c r="F3282" s="1"/>
      <c r="G3282"/>
      <c r="H3282"/>
      <c r="I3282" s="1"/>
      <c r="J3282"/>
      <c r="K3282"/>
      <c r="L3282"/>
      <c r="M3282" s="2"/>
      <c r="N3282" s="3"/>
      <c r="O3282"/>
      <c r="P3282"/>
      <c r="Q3282"/>
      <c r="R3282"/>
      <c r="S3282"/>
      <c r="T3282"/>
      <c r="U3282" s="1"/>
      <c r="V3282"/>
      <c r="W3282" s="1"/>
      <c r="X3282"/>
      <c r="Y3282"/>
      <c r="Z3282" s="1"/>
      <c r="AA3282" s="1"/>
      <c r="AB3282" s="1"/>
      <c r="AC3282" s="1"/>
      <c r="AD3282"/>
    </row>
    <row r="3283" spans="1:30" x14ac:dyDescent="0.25">
      <c r="A3283" s="1"/>
      <c r="B3283" s="1"/>
      <c r="C3283" s="1"/>
      <c r="D3283"/>
      <c r="E3283" s="1"/>
      <c r="F3283" s="1"/>
      <c r="G3283"/>
      <c r="H3283"/>
      <c r="I3283" s="1"/>
      <c r="J3283"/>
      <c r="K3283"/>
      <c r="L3283"/>
      <c r="M3283" s="2"/>
      <c r="N3283" s="3"/>
      <c r="O3283"/>
      <c r="P3283"/>
      <c r="Q3283"/>
      <c r="R3283"/>
      <c r="S3283"/>
      <c r="T3283"/>
      <c r="U3283" s="1"/>
      <c r="V3283"/>
      <c r="W3283" s="1"/>
      <c r="X3283"/>
      <c r="Y3283"/>
      <c r="Z3283" s="1"/>
      <c r="AA3283" s="1"/>
      <c r="AB3283" s="1"/>
      <c r="AC3283" s="1"/>
      <c r="AD3283"/>
    </row>
    <row r="3284" spans="1:30" x14ac:dyDescent="0.25">
      <c r="A3284" s="1"/>
      <c r="B3284" s="1"/>
      <c r="C3284" s="1"/>
      <c r="D3284"/>
      <c r="E3284" s="1"/>
      <c r="F3284" s="1"/>
      <c r="G3284"/>
      <c r="H3284"/>
      <c r="I3284" s="1"/>
      <c r="J3284"/>
      <c r="K3284"/>
      <c r="L3284"/>
      <c r="M3284" s="2"/>
      <c r="N3284" s="3"/>
      <c r="O3284"/>
      <c r="P3284"/>
      <c r="Q3284"/>
      <c r="R3284"/>
      <c r="S3284"/>
      <c r="T3284"/>
      <c r="U3284" s="1"/>
      <c r="V3284"/>
      <c r="W3284" s="1"/>
      <c r="X3284"/>
      <c r="Y3284"/>
      <c r="Z3284" s="1"/>
      <c r="AA3284" s="1"/>
      <c r="AB3284" s="1"/>
      <c r="AC3284" s="1"/>
      <c r="AD3284"/>
    </row>
    <row r="3285" spans="1:30" x14ac:dyDescent="0.25">
      <c r="A3285" s="1"/>
      <c r="B3285" s="1"/>
      <c r="C3285" s="1"/>
      <c r="D3285"/>
      <c r="E3285" s="1"/>
      <c r="F3285" s="1"/>
      <c r="G3285"/>
      <c r="H3285"/>
      <c r="I3285" s="1"/>
      <c r="J3285"/>
      <c r="K3285"/>
      <c r="L3285"/>
      <c r="M3285" s="2"/>
      <c r="N3285" s="3"/>
      <c r="O3285"/>
      <c r="P3285"/>
      <c r="Q3285"/>
      <c r="R3285"/>
      <c r="S3285"/>
      <c r="T3285"/>
      <c r="U3285" s="1"/>
      <c r="V3285"/>
      <c r="W3285" s="1"/>
      <c r="X3285"/>
      <c r="Y3285"/>
      <c r="Z3285" s="1"/>
      <c r="AA3285" s="1"/>
      <c r="AB3285" s="1"/>
      <c r="AC3285" s="1"/>
      <c r="AD3285"/>
    </row>
    <row r="3286" spans="1:30" x14ac:dyDescent="0.25">
      <c r="A3286" s="1"/>
      <c r="B3286" s="1"/>
      <c r="C3286" s="1"/>
      <c r="D3286"/>
      <c r="E3286" s="1"/>
      <c r="F3286" s="1"/>
      <c r="G3286"/>
      <c r="H3286"/>
      <c r="I3286" s="1"/>
      <c r="J3286"/>
      <c r="K3286"/>
      <c r="L3286"/>
      <c r="M3286" s="2"/>
      <c r="N3286" s="3"/>
      <c r="O3286"/>
      <c r="P3286"/>
      <c r="Q3286"/>
      <c r="R3286"/>
      <c r="S3286"/>
      <c r="T3286"/>
      <c r="U3286" s="1"/>
      <c r="V3286"/>
      <c r="W3286" s="1"/>
      <c r="X3286"/>
      <c r="Y3286"/>
      <c r="Z3286" s="1"/>
      <c r="AA3286" s="1"/>
      <c r="AB3286" s="1"/>
      <c r="AC3286" s="1"/>
      <c r="AD3286"/>
    </row>
    <row r="3287" spans="1:30" x14ac:dyDescent="0.25">
      <c r="A3287" s="1"/>
      <c r="B3287" s="1"/>
      <c r="C3287" s="1"/>
      <c r="D3287"/>
      <c r="E3287" s="1"/>
      <c r="F3287" s="1"/>
      <c r="G3287"/>
      <c r="H3287"/>
      <c r="I3287" s="1"/>
      <c r="J3287"/>
      <c r="K3287"/>
      <c r="L3287"/>
      <c r="M3287" s="2"/>
      <c r="N3287" s="3"/>
      <c r="O3287"/>
      <c r="P3287"/>
      <c r="Q3287"/>
      <c r="R3287"/>
      <c r="S3287"/>
      <c r="T3287"/>
      <c r="U3287" s="1"/>
      <c r="V3287"/>
      <c r="W3287" s="1"/>
      <c r="X3287"/>
      <c r="Y3287"/>
      <c r="Z3287" s="1"/>
      <c r="AA3287" s="1"/>
      <c r="AB3287" s="1"/>
      <c r="AC3287" s="1"/>
      <c r="AD3287"/>
    </row>
    <row r="3288" spans="1:30" x14ac:dyDescent="0.25">
      <c r="A3288" s="1"/>
      <c r="B3288" s="1"/>
      <c r="C3288" s="1"/>
      <c r="D3288"/>
      <c r="E3288" s="1"/>
      <c r="F3288" s="1"/>
      <c r="G3288"/>
      <c r="H3288"/>
      <c r="I3288" s="1"/>
      <c r="J3288"/>
      <c r="K3288"/>
      <c r="L3288"/>
      <c r="M3288" s="2"/>
      <c r="N3288" s="3"/>
      <c r="O3288"/>
      <c r="P3288"/>
      <c r="Q3288"/>
      <c r="R3288"/>
      <c r="S3288"/>
      <c r="T3288"/>
      <c r="U3288" s="1"/>
      <c r="V3288"/>
      <c r="W3288" s="1"/>
      <c r="X3288"/>
      <c r="Y3288"/>
      <c r="Z3288" s="1"/>
      <c r="AA3288" s="1"/>
      <c r="AB3288" s="1"/>
      <c r="AC3288" s="1"/>
      <c r="AD3288"/>
    </row>
    <row r="3289" spans="1:30" x14ac:dyDescent="0.25">
      <c r="A3289" s="1"/>
      <c r="B3289" s="1"/>
      <c r="C3289" s="1"/>
      <c r="D3289"/>
      <c r="E3289" s="1"/>
      <c r="F3289" s="1"/>
      <c r="G3289"/>
      <c r="H3289"/>
      <c r="I3289" s="1"/>
      <c r="J3289"/>
      <c r="K3289"/>
      <c r="L3289"/>
      <c r="M3289" s="2"/>
      <c r="N3289" s="3"/>
      <c r="O3289"/>
      <c r="P3289"/>
      <c r="Q3289"/>
      <c r="R3289"/>
      <c r="S3289"/>
      <c r="T3289"/>
      <c r="U3289" s="1"/>
      <c r="V3289"/>
      <c r="W3289" s="1"/>
      <c r="X3289"/>
      <c r="Y3289"/>
      <c r="Z3289" s="1"/>
      <c r="AA3289" s="1"/>
      <c r="AB3289" s="1"/>
      <c r="AC3289" s="1"/>
      <c r="AD3289"/>
    </row>
    <row r="3290" spans="1:30" x14ac:dyDescent="0.25">
      <c r="A3290" s="1"/>
      <c r="B3290" s="1"/>
      <c r="C3290" s="1"/>
      <c r="D3290"/>
      <c r="E3290" s="1"/>
      <c r="F3290" s="1"/>
      <c r="G3290"/>
      <c r="H3290"/>
      <c r="I3290" s="1"/>
      <c r="J3290"/>
      <c r="K3290"/>
      <c r="L3290"/>
      <c r="M3290" s="2"/>
      <c r="N3290" s="3"/>
      <c r="O3290"/>
      <c r="P3290"/>
      <c r="Q3290"/>
      <c r="R3290"/>
      <c r="S3290"/>
      <c r="T3290"/>
      <c r="U3290" s="1"/>
      <c r="V3290"/>
      <c r="W3290" s="1"/>
      <c r="X3290"/>
      <c r="Y3290"/>
      <c r="Z3290" s="1"/>
      <c r="AA3290" s="1"/>
      <c r="AB3290" s="1"/>
      <c r="AC3290" s="1"/>
      <c r="AD3290"/>
    </row>
    <row r="3291" spans="1:30" x14ac:dyDescent="0.25">
      <c r="A3291" s="1"/>
      <c r="B3291" s="1"/>
      <c r="C3291" s="1"/>
      <c r="D3291"/>
      <c r="E3291" s="1"/>
      <c r="F3291" s="1"/>
      <c r="G3291"/>
      <c r="H3291"/>
      <c r="I3291" s="1"/>
      <c r="J3291"/>
      <c r="K3291"/>
      <c r="L3291"/>
      <c r="M3291" s="2"/>
      <c r="N3291" s="3"/>
      <c r="O3291"/>
      <c r="P3291"/>
      <c r="Q3291"/>
      <c r="R3291"/>
      <c r="S3291"/>
      <c r="T3291"/>
      <c r="U3291" s="1"/>
      <c r="V3291"/>
      <c r="W3291" s="1"/>
      <c r="X3291"/>
      <c r="Y3291"/>
      <c r="Z3291" s="1"/>
      <c r="AA3291" s="1"/>
      <c r="AB3291" s="1"/>
      <c r="AC3291" s="1"/>
      <c r="AD3291"/>
    </row>
    <row r="3292" spans="1:30" x14ac:dyDescent="0.25">
      <c r="A3292" s="1"/>
      <c r="B3292" s="1"/>
      <c r="C3292" s="1"/>
      <c r="D3292"/>
      <c r="E3292" s="1"/>
      <c r="F3292" s="1"/>
      <c r="G3292"/>
      <c r="H3292"/>
      <c r="I3292" s="1"/>
      <c r="J3292"/>
      <c r="K3292"/>
      <c r="L3292"/>
      <c r="M3292" s="2"/>
      <c r="N3292" s="3"/>
      <c r="O3292"/>
      <c r="P3292"/>
      <c r="Q3292"/>
      <c r="R3292"/>
      <c r="S3292"/>
      <c r="T3292"/>
      <c r="U3292" s="1"/>
      <c r="V3292"/>
      <c r="W3292" s="1"/>
      <c r="X3292"/>
      <c r="Y3292"/>
      <c r="Z3292" s="1"/>
      <c r="AA3292" s="1"/>
      <c r="AB3292" s="1"/>
      <c r="AC3292" s="1"/>
      <c r="AD3292"/>
    </row>
    <row r="3293" spans="1:30" x14ac:dyDescent="0.25">
      <c r="A3293" s="1"/>
      <c r="B3293" s="1"/>
      <c r="C3293" s="1"/>
      <c r="D3293"/>
      <c r="E3293" s="1"/>
      <c r="F3293" s="1"/>
      <c r="G3293"/>
      <c r="H3293"/>
      <c r="I3293" s="1"/>
      <c r="J3293"/>
      <c r="K3293"/>
      <c r="L3293"/>
      <c r="M3293" s="2"/>
      <c r="N3293" s="3"/>
      <c r="O3293"/>
      <c r="P3293"/>
      <c r="Q3293"/>
      <c r="R3293"/>
      <c r="S3293"/>
      <c r="T3293"/>
      <c r="U3293" s="1"/>
      <c r="V3293"/>
      <c r="W3293" s="1"/>
      <c r="X3293"/>
      <c r="Y3293"/>
      <c r="Z3293" s="1"/>
      <c r="AA3293" s="1"/>
      <c r="AB3293" s="1"/>
      <c r="AC3293" s="1"/>
      <c r="AD3293"/>
    </row>
    <row r="3294" spans="1:30" x14ac:dyDescent="0.25">
      <c r="A3294" s="1"/>
      <c r="B3294" s="1"/>
      <c r="C3294" s="1"/>
      <c r="D3294"/>
      <c r="E3294" s="1"/>
      <c r="F3294" s="1"/>
      <c r="G3294"/>
      <c r="H3294"/>
      <c r="I3294" s="1"/>
      <c r="J3294"/>
      <c r="K3294"/>
      <c r="L3294"/>
      <c r="M3294" s="2"/>
      <c r="N3294" s="3"/>
      <c r="O3294"/>
      <c r="P3294"/>
      <c r="Q3294"/>
      <c r="R3294"/>
      <c r="S3294"/>
      <c r="T3294"/>
      <c r="U3294" s="1"/>
      <c r="V3294"/>
      <c r="W3294" s="1"/>
      <c r="X3294"/>
      <c r="Y3294"/>
      <c r="Z3294" s="1"/>
      <c r="AA3294" s="1"/>
      <c r="AB3294" s="1"/>
      <c r="AC3294" s="1"/>
      <c r="AD3294"/>
    </row>
    <row r="3295" spans="1:30" x14ac:dyDescent="0.25">
      <c r="A3295" s="1"/>
      <c r="B3295" s="1"/>
      <c r="C3295" s="1"/>
      <c r="D3295"/>
      <c r="E3295" s="1"/>
      <c r="F3295" s="1"/>
      <c r="G3295"/>
      <c r="H3295"/>
      <c r="I3295" s="1"/>
      <c r="J3295"/>
      <c r="K3295"/>
      <c r="L3295"/>
      <c r="M3295" s="2"/>
      <c r="N3295" s="3"/>
      <c r="O3295"/>
      <c r="P3295"/>
      <c r="Q3295"/>
      <c r="R3295"/>
      <c r="S3295"/>
      <c r="T3295"/>
      <c r="U3295" s="1"/>
      <c r="V3295"/>
      <c r="W3295" s="1"/>
      <c r="X3295"/>
      <c r="Y3295"/>
      <c r="Z3295" s="1"/>
      <c r="AA3295" s="1"/>
      <c r="AB3295" s="1"/>
      <c r="AC3295" s="1"/>
      <c r="AD3295"/>
    </row>
    <row r="3296" spans="1:30" x14ac:dyDescent="0.25">
      <c r="A3296" s="1"/>
      <c r="B3296" s="1"/>
      <c r="C3296" s="1"/>
      <c r="D3296"/>
      <c r="E3296" s="1"/>
      <c r="F3296" s="1"/>
      <c r="G3296"/>
      <c r="H3296"/>
      <c r="I3296" s="1"/>
      <c r="J3296"/>
      <c r="K3296"/>
      <c r="L3296"/>
      <c r="M3296" s="2"/>
      <c r="N3296" s="3"/>
      <c r="O3296"/>
      <c r="P3296"/>
      <c r="Q3296"/>
      <c r="R3296"/>
      <c r="S3296"/>
      <c r="T3296"/>
      <c r="U3296" s="1"/>
      <c r="V3296"/>
      <c r="W3296" s="1"/>
      <c r="X3296"/>
      <c r="Y3296"/>
      <c r="Z3296" s="1"/>
      <c r="AA3296" s="1"/>
      <c r="AB3296" s="1"/>
      <c r="AC3296" s="1"/>
      <c r="AD3296"/>
    </row>
    <row r="3297" spans="1:30" x14ac:dyDescent="0.25">
      <c r="A3297" s="1"/>
      <c r="B3297" s="1"/>
      <c r="C3297" s="1"/>
      <c r="D3297"/>
      <c r="E3297" s="1"/>
      <c r="F3297" s="1"/>
      <c r="G3297"/>
      <c r="H3297"/>
      <c r="I3297" s="1"/>
      <c r="J3297"/>
      <c r="K3297"/>
      <c r="L3297"/>
      <c r="M3297" s="2"/>
      <c r="N3297" s="3"/>
      <c r="O3297"/>
      <c r="P3297"/>
      <c r="Q3297"/>
      <c r="R3297"/>
      <c r="S3297"/>
      <c r="T3297"/>
      <c r="U3297" s="1"/>
      <c r="V3297"/>
      <c r="W3297" s="1"/>
      <c r="X3297"/>
      <c r="Y3297"/>
      <c r="Z3297" s="1"/>
      <c r="AA3297" s="1"/>
      <c r="AB3297" s="1"/>
      <c r="AC3297" s="1"/>
      <c r="AD3297"/>
    </row>
    <row r="3298" spans="1:30" x14ac:dyDescent="0.25">
      <c r="A3298" s="1"/>
      <c r="B3298" s="1"/>
      <c r="C3298" s="1"/>
      <c r="D3298"/>
      <c r="E3298" s="1"/>
      <c r="F3298" s="1"/>
      <c r="G3298"/>
      <c r="H3298"/>
      <c r="I3298" s="1"/>
      <c r="J3298"/>
      <c r="K3298"/>
      <c r="L3298"/>
      <c r="M3298" s="2"/>
      <c r="N3298" s="3"/>
      <c r="O3298"/>
      <c r="P3298"/>
      <c r="Q3298"/>
      <c r="R3298"/>
      <c r="S3298"/>
      <c r="T3298"/>
      <c r="U3298" s="1"/>
      <c r="V3298"/>
      <c r="W3298" s="1"/>
      <c r="X3298"/>
      <c r="Y3298"/>
      <c r="Z3298" s="1"/>
      <c r="AA3298" s="1"/>
      <c r="AB3298" s="1"/>
      <c r="AC3298" s="1"/>
      <c r="AD3298"/>
    </row>
    <row r="3299" spans="1:30" x14ac:dyDescent="0.25">
      <c r="A3299" s="1"/>
      <c r="B3299" s="1"/>
      <c r="C3299" s="1"/>
      <c r="D3299"/>
      <c r="E3299" s="1"/>
      <c r="F3299" s="1"/>
      <c r="G3299"/>
      <c r="H3299"/>
      <c r="I3299" s="1"/>
      <c r="J3299"/>
      <c r="K3299"/>
      <c r="L3299"/>
      <c r="M3299" s="2"/>
      <c r="N3299" s="3"/>
      <c r="O3299"/>
      <c r="P3299"/>
      <c r="Q3299"/>
      <c r="R3299"/>
      <c r="S3299"/>
      <c r="T3299"/>
      <c r="U3299" s="1"/>
      <c r="V3299"/>
      <c r="W3299" s="1"/>
      <c r="X3299"/>
      <c r="Y3299"/>
      <c r="Z3299" s="1"/>
      <c r="AA3299" s="1"/>
      <c r="AB3299" s="1"/>
      <c r="AC3299" s="1"/>
      <c r="AD3299"/>
    </row>
    <row r="3300" spans="1:30" x14ac:dyDescent="0.25">
      <c r="A3300" s="1"/>
      <c r="B3300" s="1"/>
      <c r="C3300" s="1"/>
      <c r="D3300"/>
      <c r="E3300" s="1"/>
      <c r="F3300" s="1"/>
      <c r="G3300"/>
      <c r="H3300"/>
      <c r="I3300" s="1"/>
      <c r="J3300"/>
      <c r="K3300"/>
      <c r="L3300"/>
      <c r="M3300" s="2"/>
      <c r="N3300" s="3"/>
      <c r="O3300"/>
      <c r="P3300"/>
      <c r="Q3300"/>
      <c r="R3300"/>
      <c r="S3300"/>
      <c r="T3300"/>
      <c r="U3300" s="1"/>
      <c r="V3300"/>
      <c r="W3300" s="1"/>
      <c r="X3300"/>
      <c r="Y3300"/>
      <c r="Z3300" s="1"/>
      <c r="AA3300" s="1"/>
      <c r="AB3300" s="1"/>
      <c r="AC3300" s="1"/>
      <c r="AD3300"/>
    </row>
    <row r="3301" spans="1:30" x14ac:dyDescent="0.25">
      <c r="A3301" s="1"/>
      <c r="B3301" s="1"/>
      <c r="C3301" s="1"/>
      <c r="D3301"/>
      <c r="E3301" s="1"/>
      <c r="F3301" s="1"/>
      <c r="G3301"/>
      <c r="H3301"/>
      <c r="I3301" s="1"/>
      <c r="J3301"/>
      <c r="K3301"/>
      <c r="L3301"/>
      <c r="M3301" s="2"/>
      <c r="N3301" s="3"/>
      <c r="O3301"/>
      <c r="P3301"/>
      <c r="Q3301"/>
      <c r="R3301"/>
      <c r="S3301"/>
      <c r="T3301"/>
      <c r="U3301" s="1"/>
      <c r="V3301"/>
      <c r="W3301" s="1"/>
      <c r="X3301"/>
      <c r="Y3301"/>
      <c r="Z3301" s="1"/>
      <c r="AA3301" s="1"/>
      <c r="AB3301" s="1"/>
      <c r="AC3301" s="1"/>
      <c r="AD3301"/>
    </row>
    <row r="3302" spans="1:30" x14ac:dyDescent="0.25">
      <c r="A3302" s="1"/>
      <c r="B3302" s="1"/>
      <c r="C3302" s="1"/>
      <c r="D3302"/>
      <c r="E3302" s="1"/>
      <c r="F3302" s="1"/>
      <c r="G3302"/>
      <c r="H3302"/>
      <c r="I3302" s="1"/>
      <c r="J3302"/>
      <c r="K3302"/>
      <c r="L3302"/>
      <c r="M3302" s="2"/>
      <c r="N3302" s="3"/>
      <c r="O3302"/>
      <c r="P3302"/>
      <c r="Q3302"/>
      <c r="R3302"/>
      <c r="S3302"/>
      <c r="T3302"/>
      <c r="U3302" s="1"/>
      <c r="V3302"/>
      <c r="W3302" s="1"/>
      <c r="X3302"/>
      <c r="Y3302"/>
      <c r="Z3302" s="1"/>
      <c r="AA3302" s="1"/>
      <c r="AB3302" s="1"/>
      <c r="AC3302" s="1"/>
      <c r="AD3302"/>
    </row>
    <row r="3303" spans="1:30" x14ac:dyDescent="0.25">
      <c r="A3303" s="1"/>
      <c r="B3303" s="1"/>
      <c r="C3303" s="1"/>
      <c r="D3303"/>
      <c r="E3303" s="1"/>
      <c r="F3303" s="1"/>
      <c r="G3303"/>
      <c r="H3303"/>
      <c r="I3303" s="1"/>
      <c r="J3303"/>
      <c r="K3303"/>
      <c r="L3303"/>
      <c r="M3303" s="2"/>
      <c r="N3303" s="3"/>
      <c r="O3303"/>
      <c r="P3303"/>
      <c r="Q3303"/>
      <c r="R3303"/>
      <c r="S3303"/>
      <c r="T3303"/>
      <c r="U3303" s="1"/>
      <c r="V3303"/>
      <c r="W3303" s="1"/>
      <c r="X3303"/>
      <c r="Y3303"/>
      <c r="Z3303" s="1"/>
      <c r="AA3303" s="1"/>
      <c r="AB3303" s="1"/>
      <c r="AC3303" s="1"/>
      <c r="AD3303"/>
    </row>
    <row r="3304" spans="1:30" x14ac:dyDescent="0.25">
      <c r="A3304" s="1"/>
      <c r="B3304" s="1"/>
      <c r="C3304" s="1"/>
      <c r="D3304"/>
      <c r="E3304" s="1"/>
      <c r="F3304" s="1"/>
      <c r="G3304"/>
      <c r="H3304"/>
      <c r="I3304" s="1"/>
      <c r="J3304"/>
      <c r="K3304"/>
      <c r="L3304"/>
      <c r="M3304" s="2"/>
      <c r="N3304" s="3"/>
      <c r="O3304"/>
      <c r="P3304"/>
      <c r="Q3304"/>
      <c r="R3304"/>
      <c r="S3304"/>
      <c r="T3304"/>
      <c r="U3304" s="1"/>
      <c r="V3304"/>
      <c r="W3304" s="1"/>
      <c r="X3304"/>
      <c r="Y3304"/>
      <c r="Z3304" s="1"/>
      <c r="AA3304" s="1"/>
      <c r="AB3304" s="1"/>
      <c r="AC3304" s="1"/>
      <c r="AD3304"/>
    </row>
    <row r="3305" spans="1:30" x14ac:dyDescent="0.25">
      <c r="A3305" s="1"/>
      <c r="B3305" s="1"/>
      <c r="C3305" s="1"/>
      <c r="D3305"/>
      <c r="E3305" s="1"/>
      <c r="F3305" s="1"/>
      <c r="G3305"/>
      <c r="H3305"/>
      <c r="I3305" s="1"/>
      <c r="J3305"/>
      <c r="K3305"/>
      <c r="L3305"/>
      <c r="M3305" s="2"/>
      <c r="N3305" s="3"/>
      <c r="O3305"/>
      <c r="P3305"/>
      <c r="Q3305"/>
      <c r="R3305"/>
      <c r="S3305"/>
      <c r="T3305"/>
      <c r="U3305" s="1"/>
      <c r="V3305"/>
      <c r="W3305" s="1"/>
      <c r="X3305"/>
      <c r="Y3305"/>
      <c r="Z3305" s="1"/>
      <c r="AA3305" s="1"/>
      <c r="AB3305" s="1"/>
      <c r="AC3305" s="1"/>
      <c r="AD3305"/>
    </row>
    <row r="3306" spans="1:30" x14ac:dyDescent="0.25">
      <c r="A3306" s="1"/>
      <c r="B3306" s="1"/>
      <c r="C3306" s="1"/>
      <c r="D3306"/>
      <c r="E3306" s="1"/>
      <c r="F3306" s="1"/>
      <c r="G3306"/>
      <c r="H3306"/>
      <c r="I3306" s="1"/>
      <c r="J3306"/>
      <c r="K3306"/>
      <c r="L3306"/>
      <c r="M3306" s="2"/>
      <c r="N3306" s="3"/>
      <c r="O3306"/>
      <c r="P3306"/>
      <c r="Q3306"/>
      <c r="R3306"/>
      <c r="S3306"/>
      <c r="T3306"/>
      <c r="U3306" s="1"/>
      <c r="V3306"/>
      <c r="W3306" s="1"/>
      <c r="X3306"/>
      <c r="Y3306"/>
      <c r="Z3306" s="1"/>
      <c r="AA3306" s="1"/>
      <c r="AB3306" s="1"/>
      <c r="AC3306" s="1"/>
      <c r="AD3306"/>
    </row>
    <row r="3307" spans="1:30" x14ac:dyDescent="0.25">
      <c r="A3307" s="1"/>
      <c r="B3307" s="1"/>
      <c r="C3307" s="1"/>
      <c r="D3307"/>
      <c r="E3307" s="1"/>
      <c r="F3307" s="1"/>
      <c r="G3307"/>
      <c r="H3307"/>
      <c r="I3307" s="1"/>
      <c r="J3307"/>
      <c r="K3307"/>
      <c r="L3307"/>
      <c r="M3307" s="2"/>
      <c r="N3307" s="3"/>
      <c r="O3307"/>
      <c r="P3307"/>
      <c r="Q3307"/>
      <c r="R3307"/>
      <c r="S3307"/>
      <c r="T3307"/>
      <c r="U3307" s="1"/>
      <c r="V3307"/>
      <c r="W3307" s="1"/>
      <c r="X3307"/>
      <c r="Y3307"/>
      <c r="Z3307" s="1"/>
      <c r="AA3307" s="1"/>
      <c r="AB3307" s="1"/>
      <c r="AC3307" s="1"/>
      <c r="AD3307"/>
    </row>
    <row r="3308" spans="1:30" x14ac:dyDescent="0.25">
      <c r="A3308" s="1"/>
      <c r="B3308" s="1"/>
      <c r="C3308" s="1"/>
      <c r="D3308"/>
      <c r="E3308" s="1"/>
      <c r="F3308" s="1"/>
      <c r="G3308"/>
      <c r="H3308"/>
      <c r="I3308" s="1"/>
      <c r="J3308"/>
      <c r="K3308"/>
      <c r="L3308"/>
      <c r="M3308" s="2"/>
      <c r="N3308" s="3"/>
      <c r="O3308"/>
      <c r="P3308"/>
      <c r="Q3308"/>
      <c r="R3308"/>
      <c r="S3308"/>
      <c r="T3308"/>
      <c r="U3308" s="1"/>
      <c r="V3308"/>
      <c r="W3308" s="1"/>
      <c r="X3308"/>
      <c r="Y3308"/>
      <c r="Z3308" s="1"/>
      <c r="AA3308" s="1"/>
      <c r="AB3308" s="1"/>
      <c r="AC3308" s="1"/>
      <c r="AD3308"/>
    </row>
    <row r="3309" spans="1:30" x14ac:dyDescent="0.25">
      <c r="A3309" s="1"/>
      <c r="B3309" s="1"/>
      <c r="C3309" s="1"/>
      <c r="D3309"/>
      <c r="E3309" s="1"/>
      <c r="F3309" s="1"/>
      <c r="G3309"/>
      <c r="H3309"/>
      <c r="I3309" s="1"/>
      <c r="J3309"/>
      <c r="K3309"/>
      <c r="L3309"/>
      <c r="M3309" s="2"/>
      <c r="N3309" s="3"/>
      <c r="O3309"/>
      <c r="P3309"/>
      <c r="Q3309"/>
      <c r="R3309"/>
      <c r="S3309"/>
      <c r="T3309"/>
      <c r="U3309" s="1"/>
      <c r="V3309"/>
      <c r="W3309" s="1"/>
      <c r="X3309"/>
      <c r="Y3309"/>
      <c r="Z3309" s="1"/>
      <c r="AA3309" s="1"/>
      <c r="AB3309" s="1"/>
      <c r="AC3309" s="1"/>
      <c r="AD3309"/>
    </row>
    <row r="3310" spans="1:30" x14ac:dyDescent="0.25">
      <c r="A3310" s="1"/>
      <c r="B3310" s="1"/>
      <c r="C3310" s="1"/>
      <c r="D3310"/>
      <c r="E3310" s="1"/>
      <c r="F3310" s="1"/>
      <c r="G3310"/>
      <c r="H3310"/>
      <c r="I3310" s="1"/>
      <c r="J3310"/>
      <c r="K3310"/>
      <c r="L3310"/>
      <c r="M3310" s="2"/>
      <c r="N3310" s="3"/>
      <c r="O3310"/>
      <c r="P3310"/>
      <c r="Q3310"/>
      <c r="R3310"/>
      <c r="S3310"/>
      <c r="T3310"/>
      <c r="U3310" s="1"/>
      <c r="V3310"/>
      <c r="W3310" s="1"/>
      <c r="X3310"/>
      <c r="Y3310"/>
      <c r="Z3310" s="1"/>
      <c r="AA3310" s="1"/>
      <c r="AB3310" s="1"/>
      <c r="AC3310" s="1"/>
      <c r="AD3310"/>
    </row>
    <row r="3311" spans="1:30" x14ac:dyDescent="0.25">
      <c r="A3311" s="1"/>
      <c r="B3311" s="1"/>
      <c r="C3311" s="1"/>
      <c r="D3311"/>
      <c r="E3311" s="1"/>
      <c r="F3311" s="1"/>
      <c r="G3311"/>
      <c r="H3311"/>
      <c r="I3311" s="1"/>
      <c r="J3311"/>
      <c r="K3311"/>
      <c r="L3311"/>
      <c r="M3311" s="2"/>
      <c r="N3311" s="3"/>
      <c r="O3311"/>
      <c r="P3311"/>
      <c r="Q3311"/>
      <c r="R3311"/>
      <c r="S3311"/>
      <c r="T3311"/>
      <c r="U3311" s="1"/>
      <c r="V3311"/>
      <c r="W3311" s="1"/>
      <c r="X3311"/>
      <c r="Y3311"/>
      <c r="Z3311" s="1"/>
      <c r="AA3311" s="1"/>
      <c r="AB3311" s="1"/>
      <c r="AC3311" s="1"/>
      <c r="AD3311"/>
    </row>
    <row r="3312" spans="1:30" x14ac:dyDescent="0.25">
      <c r="A3312" s="1"/>
      <c r="B3312" s="1"/>
      <c r="C3312" s="1"/>
      <c r="D3312"/>
      <c r="E3312" s="1"/>
      <c r="F3312" s="1"/>
      <c r="G3312"/>
      <c r="H3312"/>
      <c r="I3312" s="1"/>
      <c r="J3312"/>
      <c r="K3312"/>
      <c r="L3312"/>
      <c r="M3312" s="2"/>
      <c r="N3312" s="3"/>
      <c r="O3312"/>
      <c r="P3312"/>
      <c r="Q3312"/>
      <c r="R3312"/>
      <c r="S3312"/>
      <c r="T3312"/>
      <c r="U3312" s="1"/>
      <c r="V3312"/>
      <c r="W3312" s="1"/>
      <c r="X3312"/>
      <c r="Y3312"/>
      <c r="Z3312" s="1"/>
      <c r="AA3312" s="1"/>
      <c r="AB3312" s="1"/>
      <c r="AC3312" s="1"/>
      <c r="AD3312"/>
    </row>
    <row r="3313" spans="1:30" x14ac:dyDescent="0.25">
      <c r="A3313" s="1"/>
      <c r="B3313" s="1"/>
      <c r="C3313" s="1"/>
      <c r="D3313"/>
      <c r="E3313" s="1"/>
      <c r="F3313" s="1"/>
      <c r="G3313"/>
      <c r="H3313"/>
      <c r="I3313" s="1"/>
      <c r="J3313"/>
      <c r="K3313"/>
      <c r="L3313"/>
      <c r="M3313" s="2"/>
      <c r="N3313" s="3"/>
      <c r="O3313"/>
      <c r="P3313"/>
      <c r="Q3313"/>
      <c r="R3313"/>
      <c r="S3313"/>
      <c r="T3313"/>
      <c r="U3313" s="1"/>
      <c r="V3313"/>
      <c r="W3313" s="1"/>
      <c r="X3313"/>
      <c r="Y3313"/>
      <c r="Z3313" s="1"/>
      <c r="AA3313" s="1"/>
      <c r="AB3313" s="1"/>
      <c r="AC3313" s="1"/>
      <c r="AD3313"/>
    </row>
    <row r="3314" spans="1:30" x14ac:dyDescent="0.25">
      <c r="A3314" s="1"/>
      <c r="B3314" s="1"/>
      <c r="C3314" s="1"/>
      <c r="D3314"/>
      <c r="E3314" s="1"/>
      <c r="F3314" s="1"/>
      <c r="G3314"/>
      <c r="H3314"/>
      <c r="I3314" s="1"/>
      <c r="J3314"/>
      <c r="K3314"/>
      <c r="L3314"/>
      <c r="M3314" s="2"/>
      <c r="N3314" s="3"/>
      <c r="O3314"/>
      <c r="P3314"/>
      <c r="Q3314"/>
      <c r="R3314"/>
      <c r="S3314"/>
      <c r="T3314"/>
      <c r="U3314" s="1"/>
      <c r="V3314"/>
      <c r="W3314" s="1"/>
      <c r="X3314"/>
      <c r="Y3314"/>
      <c r="Z3314" s="1"/>
      <c r="AA3314" s="1"/>
      <c r="AB3314" s="1"/>
      <c r="AC3314" s="1"/>
      <c r="AD3314"/>
    </row>
    <row r="3315" spans="1:30" x14ac:dyDescent="0.25">
      <c r="A3315" s="1"/>
      <c r="B3315" s="1"/>
      <c r="C3315" s="1"/>
      <c r="D3315"/>
      <c r="E3315" s="1"/>
      <c r="F3315" s="1"/>
      <c r="G3315"/>
      <c r="H3315"/>
      <c r="I3315" s="1"/>
      <c r="J3315"/>
      <c r="K3315"/>
      <c r="L3315"/>
      <c r="M3315" s="2"/>
      <c r="N3315" s="3"/>
      <c r="O3315"/>
      <c r="P3315"/>
      <c r="Q3315"/>
      <c r="R3315"/>
      <c r="S3315"/>
      <c r="T3315"/>
      <c r="U3315" s="1"/>
      <c r="V3315"/>
      <c r="W3315" s="1"/>
      <c r="X3315"/>
      <c r="Y3315"/>
      <c r="Z3315" s="1"/>
      <c r="AA3315" s="1"/>
      <c r="AB3315" s="1"/>
      <c r="AC3315" s="1"/>
      <c r="AD3315"/>
    </row>
    <row r="3316" spans="1:30" x14ac:dyDescent="0.25">
      <c r="A3316" s="1"/>
      <c r="B3316" s="1"/>
      <c r="C3316" s="1"/>
      <c r="D3316"/>
      <c r="E3316" s="1"/>
      <c r="F3316" s="1"/>
      <c r="G3316"/>
      <c r="H3316"/>
      <c r="I3316" s="1"/>
      <c r="J3316"/>
      <c r="K3316"/>
      <c r="L3316"/>
      <c r="M3316" s="2"/>
      <c r="N3316" s="3"/>
      <c r="O3316"/>
      <c r="P3316"/>
      <c r="Q3316"/>
      <c r="R3316"/>
      <c r="S3316"/>
      <c r="T3316"/>
      <c r="U3316" s="1"/>
      <c r="V3316"/>
      <c r="W3316" s="1"/>
      <c r="X3316"/>
      <c r="Y3316"/>
      <c r="Z3316" s="1"/>
      <c r="AA3316" s="1"/>
      <c r="AB3316" s="1"/>
      <c r="AC3316" s="1"/>
      <c r="AD3316"/>
    </row>
    <row r="3317" spans="1:30" x14ac:dyDescent="0.25">
      <c r="A3317" s="1"/>
      <c r="B3317" s="1"/>
      <c r="C3317" s="1"/>
      <c r="D3317"/>
      <c r="E3317" s="1"/>
      <c r="F3317" s="1"/>
      <c r="G3317"/>
      <c r="H3317"/>
      <c r="I3317" s="1"/>
      <c r="J3317"/>
      <c r="K3317"/>
      <c r="L3317"/>
      <c r="M3317" s="2"/>
      <c r="N3317" s="3"/>
      <c r="O3317"/>
      <c r="P3317"/>
      <c r="Q3317"/>
      <c r="R3317"/>
      <c r="S3317"/>
      <c r="T3317"/>
      <c r="U3317" s="1"/>
      <c r="V3317"/>
      <c r="W3317" s="1"/>
      <c r="X3317"/>
      <c r="Y3317"/>
      <c r="Z3317" s="1"/>
      <c r="AA3317" s="1"/>
      <c r="AB3317" s="1"/>
      <c r="AC3317" s="1"/>
      <c r="AD3317"/>
    </row>
    <row r="3318" spans="1:30" x14ac:dyDescent="0.25">
      <c r="A3318" s="1"/>
      <c r="B3318" s="1"/>
      <c r="C3318" s="1"/>
      <c r="D3318"/>
      <c r="E3318" s="1"/>
      <c r="F3318" s="1"/>
      <c r="G3318"/>
      <c r="H3318"/>
      <c r="I3318" s="1"/>
      <c r="J3318"/>
      <c r="K3318"/>
      <c r="L3318"/>
      <c r="M3318" s="2"/>
      <c r="N3318" s="3"/>
      <c r="O3318"/>
      <c r="P3318"/>
      <c r="Q3318"/>
      <c r="R3318"/>
      <c r="S3318"/>
      <c r="T3318"/>
      <c r="U3318" s="1"/>
      <c r="V3318"/>
      <c r="W3318" s="1"/>
      <c r="X3318"/>
      <c r="Y3318"/>
      <c r="Z3318" s="1"/>
      <c r="AA3318" s="1"/>
      <c r="AB3318" s="1"/>
      <c r="AC3318" s="1"/>
      <c r="AD3318"/>
    </row>
    <row r="3319" spans="1:30" x14ac:dyDescent="0.25">
      <c r="A3319" s="1"/>
      <c r="B3319" s="1"/>
      <c r="C3319" s="1"/>
      <c r="D3319"/>
      <c r="E3319" s="1"/>
      <c r="F3319" s="1"/>
      <c r="G3319"/>
      <c r="H3319"/>
      <c r="I3319" s="1"/>
      <c r="J3319"/>
      <c r="K3319"/>
      <c r="L3319"/>
      <c r="M3319" s="2"/>
      <c r="N3319" s="3"/>
      <c r="O3319"/>
      <c r="P3319"/>
      <c r="Q3319"/>
      <c r="R3319"/>
      <c r="S3319"/>
      <c r="T3319"/>
      <c r="U3319" s="1"/>
      <c r="V3319"/>
      <c r="W3319" s="1"/>
      <c r="X3319"/>
      <c r="Y3319"/>
      <c r="Z3319" s="1"/>
      <c r="AA3319" s="1"/>
      <c r="AB3319" s="1"/>
      <c r="AC3319" s="1"/>
      <c r="AD3319"/>
    </row>
    <row r="3320" spans="1:30" x14ac:dyDescent="0.25">
      <c r="A3320" s="1"/>
      <c r="B3320" s="1"/>
      <c r="C3320" s="1"/>
      <c r="D3320"/>
      <c r="E3320" s="1"/>
      <c r="F3320" s="1"/>
      <c r="G3320"/>
      <c r="H3320"/>
      <c r="I3320" s="1"/>
      <c r="J3320"/>
      <c r="K3320"/>
      <c r="L3320"/>
      <c r="M3320" s="2"/>
      <c r="N3320" s="3"/>
      <c r="O3320"/>
      <c r="P3320"/>
      <c r="Q3320"/>
      <c r="R3320"/>
      <c r="S3320"/>
      <c r="T3320"/>
      <c r="U3320" s="1"/>
      <c r="V3320"/>
      <c r="W3320" s="1"/>
      <c r="X3320"/>
      <c r="Y3320"/>
      <c r="Z3320" s="1"/>
      <c r="AA3320" s="1"/>
      <c r="AB3320" s="1"/>
      <c r="AC3320" s="1"/>
      <c r="AD3320"/>
    </row>
    <row r="3321" spans="1:30" x14ac:dyDescent="0.25">
      <c r="A3321" s="1"/>
      <c r="B3321" s="1"/>
      <c r="C3321" s="1"/>
      <c r="D3321"/>
      <c r="E3321" s="1"/>
      <c r="F3321" s="1"/>
      <c r="G3321"/>
      <c r="H3321"/>
      <c r="I3321" s="1"/>
      <c r="J3321"/>
      <c r="K3321"/>
      <c r="L3321"/>
      <c r="M3321" s="2"/>
      <c r="N3321" s="3"/>
      <c r="O3321"/>
      <c r="P3321"/>
      <c r="Q3321"/>
      <c r="R3321"/>
      <c r="S3321"/>
      <c r="T3321"/>
      <c r="U3321" s="1"/>
      <c r="V3321"/>
      <c r="W3321" s="1"/>
      <c r="X3321"/>
      <c r="Y3321"/>
      <c r="Z3321" s="1"/>
      <c r="AA3321" s="1"/>
      <c r="AB3321" s="1"/>
      <c r="AC3321" s="1"/>
      <c r="AD3321"/>
    </row>
    <row r="3322" spans="1:30" x14ac:dyDescent="0.25">
      <c r="A3322" s="1"/>
      <c r="B3322" s="1"/>
      <c r="C3322" s="1"/>
      <c r="D3322"/>
      <c r="E3322" s="1"/>
      <c r="F3322" s="1"/>
      <c r="G3322"/>
      <c r="H3322"/>
      <c r="I3322" s="1"/>
      <c r="J3322"/>
      <c r="K3322"/>
      <c r="L3322"/>
      <c r="M3322" s="2"/>
      <c r="N3322" s="3"/>
      <c r="O3322"/>
      <c r="P3322"/>
      <c r="Q3322"/>
      <c r="R3322"/>
      <c r="S3322"/>
      <c r="T3322"/>
      <c r="U3322" s="1"/>
      <c r="V3322"/>
      <c r="W3322" s="1"/>
      <c r="X3322"/>
      <c r="Y3322"/>
      <c r="Z3322" s="1"/>
      <c r="AA3322" s="1"/>
      <c r="AB3322" s="1"/>
      <c r="AC3322" s="1"/>
      <c r="AD3322"/>
    </row>
    <row r="3323" spans="1:30" x14ac:dyDescent="0.25">
      <c r="A3323" s="1"/>
      <c r="B3323" s="1"/>
      <c r="C3323" s="1"/>
      <c r="D3323"/>
      <c r="E3323" s="1"/>
      <c r="F3323" s="1"/>
      <c r="G3323"/>
      <c r="H3323"/>
      <c r="I3323" s="1"/>
      <c r="J3323"/>
      <c r="K3323"/>
      <c r="L3323"/>
      <c r="M3323" s="2"/>
      <c r="N3323" s="3"/>
      <c r="O3323"/>
      <c r="P3323"/>
      <c r="Q3323"/>
      <c r="R3323"/>
      <c r="S3323"/>
      <c r="T3323"/>
      <c r="U3323" s="1"/>
      <c r="V3323"/>
      <c r="W3323" s="1"/>
      <c r="X3323"/>
      <c r="Y3323"/>
      <c r="Z3323" s="1"/>
      <c r="AA3323" s="1"/>
      <c r="AB3323" s="1"/>
      <c r="AC3323" s="1"/>
      <c r="AD3323"/>
    </row>
    <row r="3324" spans="1:30" x14ac:dyDescent="0.25">
      <c r="A3324" s="1"/>
      <c r="B3324" s="1"/>
      <c r="C3324" s="1"/>
      <c r="D3324"/>
      <c r="E3324" s="1"/>
      <c r="F3324" s="1"/>
      <c r="G3324"/>
      <c r="H3324"/>
      <c r="I3324" s="1"/>
      <c r="J3324"/>
      <c r="K3324"/>
      <c r="L3324"/>
      <c r="M3324" s="2"/>
      <c r="N3324" s="3"/>
      <c r="O3324"/>
      <c r="P3324"/>
      <c r="Q3324"/>
      <c r="R3324"/>
      <c r="S3324"/>
      <c r="T3324"/>
      <c r="U3324" s="1"/>
      <c r="V3324"/>
      <c r="W3324" s="1"/>
      <c r="X3324"/>
      <c r="Y3324"/>
      <c r="Z3324" s="1"/>
      <c r="AA3324" s="1"/>
      <c r="AB3324" s="1"/>
      <c r="AC3324" s="1"/>
      <c r="AD3324"/>
    </row>
    <row r="3325" spans="1:30" x14ac:dyDescent="0.25">
      <c r="A3325" s="1"/>
      <c r="B3325" s="1"/>
      <c r="C3325" s="1"/>
      <c r="D3325"/>
      <c r="E3325" s="1"/>
      <c r="F3325" s="1"/>
      <c r="G3325"/>
      <c r="H3325"/>
      <c r="I3325" s="1"/>
      <c r="J3325"/>
      <c r="K3325"/>
      <c r="L3325"/>
      <c r="M3325" s="2"/>
      <c r="N3325" s="3"/>
      <c r="O3325"/>
      <c r="P3325"/>
      <c r="Q3325"/>
      <c r="R3325"/>
      <c r="S3325"/>
      <c r="T3325"/>
      <c r="U3325" s="1"/>
      <c r="V3325"/>
      <c r="W3325" s="1"/>
      <c r="X3325"/>
      <c r="Y3325"/>
      <c r="Z3325" s="1"/>
      <c r="AA3325" s="1"/>
      <c r="AB3325" s="1"/>
      <c r="AC3325" s="1"/>
      <c r="AD3325"/>
    </row>
    <row r="3326" spans="1:30" x14ac:dyDescent="0.25">
      <c r="A3326" s="1"/>
      <c r="B3326" s="1"/>
      <c r="C3326" s="1"/>
      <c r="D3326"/>
      <c r="E3326" s="1"/>
      <c r="F3326" s="1"/>
      <c r="G3326"/>
      <c r="H3326"/>
      <c r="I3326" s="1"/>
      <c r="J3326"/>
      <c r="K3326"/>
      <c r="L3326"/>
      <c r="M3326" s="2"/>
      <c r="N3326" s="3"/>
      <c r="O3326"/>
      <c r="P3326"/>
      <c r="Q3326"/>
      <c r="R3326"/>
      <c r="S3326"/>
      <c r="T3326"/>
      <c r="U3326" s="1"/>
      <c r="V3326"/>
      <c r="W3326" s="1"/>
      <c r="X3326"/>
      <c r="Y3326"/>
      <c r="Z3326" s="1"/>
      <c r="AA3326" s="1"/>
      <c r="AB3326" s="1"/>
      <c r="AC3326" s="1"/>
      <c r="AD3326"/>
    </row>
    <row r="3327" spans="1:30" x14ac:dyDescent="0.25">
      <c r="A3327" s="1"/>
      <c r="B3327" s="1"/>
      <c r="C3327" s="1"/>
      <c r="D3327"/>
      <c r="E3327" s="1"/>
      <c r="F3327" s="1"/>
      <c r="G3327"/>
      <c r="H3327"/>
      <c r="I3327" s="1"/>
      <c r="J3327"/>
      <c r="K3327"/>
      <c r="L3327"/>
      <c r="M3327" s="2"/>
      <c r="N3327" s="3"/>
      <c r="O3327"/>
      <c r="P3327"/>
      <c r="Q3327"/>
      <c r="R3327"/>
      <c r="S3327"/>
      <c r="T3327"/>
      <c r="U3327" s="1"/>
      <c r="V3327"/>
      <c r="W3327" s="1"/>
      <c r="X3327"/>
      <c r="Y3327"/>
      <c r="Z3327" s="1"/>
      <c r="AA3327" s="1"/>
      <c r="AB3327" s="1"/>
      <c r="AC3327" s="1"/>
      <c r="AD3327"/>
    </row>
    <row r="3328" spans="1:30" x14ac:dyDescent="0.25">
      <c r="A3328" s="1"/>
      <c r="B3328" s="1"/>
      <c r="C3328" s="1"/>
      <c r="D3328"/>
      <c r="E3328" s="1"/>
      <c r="F3328" s="1"/>
      <c r="G3328"/>
      <c r="H3328"/>
      <c r="I3328" s="1"/>
      <c r="J3328"/>
      <c r="K3328"/>
      <c r="L3328"/>
      <c r="M3328" s="2"/>
      <c r="N3328" s="3"/>
      <c r="O3328"/>
      <c r="P3328"/>
      <c r="Q3328"/>
      <c r="R3328"/>
      <c r="S3328"/>
      <c r="T3328"/>
      <c r="U3328" s="1"/>
      <c r="V3328"/>
      <c r="W3328" s="1"/>
      <c r="X3328"/>
      <c r="Y3328"/>
      <c r="Z3328" s="1"/>
      <c r="AA3328" s="1"/>
      <c r="AB3328" s="1"/>
      <c r="AC3328" s="1"/>
      <c r="AD3328"/>
    </row>
    <row r="3329" spans="1:30" x14ac:dyDescent="0.25">
      <c r="A3329" s="1"/>
      <c r="B3329" s="1"/>
      <c r="C3329" s="1"/>
      <c r="D3329"/>
      <c r="E3329" s="1"/>
      <c r="F3329" s="1"/>
      <c r="G3329"/>
      <c r="H3329"/>
      <c r="I3329" s="1"/>
      <c r="J3329"/>
      <c r="K3329"/>
      <c r="L3329"/>
      <c r="M3329" s="2"/>
      <c r="N3329" s="3"/>
      <c r="O3329"/>
      <c r="P3329"/>
      <c r="Q3329"/>
      <c r="R3329"/>
      <c r="S3329"/>
      <c r="T3329"/>
      <c r="U3329" s="1"/>
      <c r="V3329"/>
      <c r="W3329" s="1"/>
      <c r="X3329"/>
      <c r="Y3329"/>
      <c r="Z3329" s="1"/>
      <c r="AA3329" s="1"/>
      <c r="AB3329" s="1"/>
      <c r="AC3329" s="1"/>
      <c r="AD3329"/>
    </row>
    <row r="3330" spans="1:30" x14ac:dyDescent="0.25">
      <c r="A3330" s="1"/>
      <c r="B3330" s="1"/>
      <c r="C3330" s="1"/>
      <c r="D3330"/>
      <c r="E3330" s="1"/>
      <c r="F3330" s="1"/>
      <c r="G3330"/>
      <c r="H3330"/>
      <c r="I3330" s="1"/>
      <c r="J3330"/>
      <c r="K3330"/>
      <c r="L3330"/>
      <c r="M3330" s="2"/>
      <c r="N3330" s="3"/>
      <c r="O3330"/>
      <c r="P3330"/>
      <c r="Q3330"/>
      <c r="R3330"/>
      <c r="S3330"/>
      <c r="T3330"/>
      <c r="U3330" s="1"/>
      <c r="V3330"/>
      <c r="W3330" s="1"/>
      <c r="X3330"/>
      <c r="Y3330"/>
      <c r="Z3330" s="1"/>
      <c r="AA3330" s="1"/>
      <c r="AB3330" s="1"/>
      <c r="AC3330" s="1"/>
      <c r="AD3330"/>
    </row>
    <row r="3331" spans="1:30" x14ac:dyDescent="0.25">
      <c r="A3331" s="1"/>
      <c r="B3331" s="1"/>
      <c r="C3331" s="1"/>
      <c r="D3331"/>
      <c r="E3331" s="1"/>
      <c r="F3331" s="1"/>
      <c r="G3331"/>
      <c r="H3331"/>
      <c r="I3331" s="1"/>
      <c r="J3331"/>
      <c r="K3331"/>
      <c r="L3331"/>
      <c r="M3331" s="2"/>
      <c r="N3331" s="3"/>
      <c r="O3331"/>
      <c r="P3331"/>
      <c r="Q3331"/>
      <c r="R3331"/>
      <c r="S3331"/>
      <c r="T3331"/>
      <c r="U3331" s="1"/>
      <c r="V3331"/>
      <c r="W3331" s="1"/>
      <c r="X3331"/>
      <c r="Y3331"/>
      <c r="Z3331" s="1"/>
      <c r="AA3331" s="1"/>
      <c r="AB3331" s="1"/>
      <c r="AC3331" s="1"/>
      <c r="AD3331"/>
    </row>
    <row r="3332" spans="1:30" x14ac:dyDescent="0.25">
      <c r="A3332" s="1"/>
      <c r="B3332" s="1"/>
      <c r="C3332" s="1"/>
      <c r="D3332"/>
      <c r="E3332" s="1"/>
      <c r="F3332" s="1"/>
      <c r="G3332"/>
      <c r="H3332"/>
      <c r="I3332" s="1"/>
      <c r="J3332"/>
      <c r="K3332"/>
      <c r="L3332"/>
      <c r="M3332" s="2"/>
      <c r="N3332" s="3"/>
      <c r="O3332"/>
      <c r="P3332"/>
      <c r="Q3332"/>
      <c r="R3332"/>
      <c r="S3332"/>
      <c r="T3332"/>
      <c r="U3332" s="1"/>
      <c r="V3332"/>
      <c r="W3332" s="1"/>
      <c r="X3332"/>
      <c r="Y3332"/>
      <c r="Z3332" s="1"/>
      <c r="AA3332" s="1"/>
      <c r="AB3332" s="1"/>
      <c r="AC3332" s="1"/>
      <c r="AD3332"/>
    </row>
    <row r="3333" spans="1:30" x14ac:dyDescent="0.25">
      <c r="A3333" s="1"/>
      <c r="B3333" s="1"/>
      <c r="C3333" s="1"/>
      <c r="D3333"/>
      <c r="E3333" s="1"/>
      <c r="F3333" s="1"/>
      <c r="G3333"/>
      <c r="H3333"/>
      <c r="I3333" s="1"/>
      <c r="J3333"/>
      <c r="K3333"/>
      <c r="L3333"/>
      <c r="M3333" s="2"/>
      <c r="N3333" s="3"/>
      <c r="O3333"/>
      <c r="P3333"/>
      <c r="Q3333"/>
      <c r="R3333"/>
      <c r="S3333"/>
      <c r="T3333"/>
      <c r="U3333" s="1"/>
      <c r="V3333"/>
      <c r="W3333" s="1"/>
      <c r="X3333"/>
      <c r="Y3333"/>
      <c r="Z3333" s="1"/>
      <c r="AA3333" s="1"/>
      <c r="AB3333" s="1"/>
      <c r="AC3333" s="1"/>
      <c r="AD3333"/>
    </row>
    <row r="3334" spans="1:30" x14ac:dyDescent="0.25">
      <c r="A3334" s="1"/>
      <c r="B3334" s="1"/>
      <c r="C3334" s="1"/>
      <c r="D3334"/>
      <c r="E3334" s="1"/>
      <c r="F3334" s="1"/>
      <c r="G3334"/>
      <c r="H3334"/>
      <c r="I3334" s="1"/>
      <c r="J3334"/>
      <c r="K3334"/>
      <c r="L3334"/>
      <c r="M3334" s="2"/>
      <c r="N3334" s="3"/>
      <c r="O3334"/>
      <c r="P3334"/>
      <c r="Q3334"/>
      <c r="R3334"/>
      <c r="S3334"/>
      <c r="T3334"/>
      <c r="U3334" s="1"/>
      <c r="V3334"/>
      <c r="W3334" s="1"/>
      <c r="X3334"/>
      <c r="Y3334"/>
      <c r="Z3334" s="1"/>
      <c r="AA3334" s="1"/>
      <c r="AB3334" s="1"/>
      <c r="AC3334" s="1"/>
      <c r="AD3334"/>
    </row>
    <row r="3335" spans="1:30" x14ac:dyDescent="0.25">
      <c r="A3335" s="1"/>
      <c r="B3335" s="1"/>
      <c r="C3335" s="1"/>
      <c r="D3335"/>
      <c r="E3335" s="1"/>
      <c r="F3335" s="1"/>
      <c r="G3335"/>
      <c r="H3335"/>
      <c r="I3335" s="1"/>
      <c r="J3335"/>
      <c r="K3335"/>
      <c r="L3335"/>
      <c r="M3335" s="2"/>
      <c r="N3335" s="3"/>
      <c r="O3335"/>
      <c r="P3335"/>
      <c r="Q3335"/>
      <c r="R3335"/>
      <c r="S3335"/>
      <c r="T3335"/>
      <c r="U3335" s="1"/>
      <c r="V3335"/>
      <c r="W3335" s="1"/>
      <c r="X3335"/>
      <c r="Y3335"/>
      <c r="Z3335" s="1"/>
      <c r="AA3335" s="1"/>
      <c r="AB3335" s="1"/>
      <c r="AC3335" s="1"/>
      <c r="AD3335"/>
    </row>
    <row r="3336" spans="1:30" x14ac:dyDescent="0.25">
      <c r="A3336" s="1"/>
      <c r="B3336" s="1"/>
      <c r="C3336" s="1"/>
      <c r="D3336"/>
      <c r="E3336" s="1"/>
      <c r="F3336" s="1"/>
      <c r="G3336"/>
      <c r="H3336"/>
      <c r="I3336" s="1"/>
      <c r="J3336"/>
      <c r="K3336"/>
      <c r="L3336"/>
      <c r="M3336" s="2"/>
      <c r="N3336" s="3"/>
      <c r="O3336"/>
      <c r="P3336"/>
      <c r="Q3336"/>
      <c r="R3336"/>
      <c r="S3336"/>
      <c r="T3336"/>
      <c r="U3336" s="1"/>
      <c r="V3336"/>
      <c r="W3336" s="1"/>
      <c r="X3336"/>
      <c r="Y3336"/>
      <c r="Z3336" s="1"/>
      <c r="AA3336" s="1"/>
      <c r="AB3336" s="1"/>
      <c r="AC3336" s="1"/>
      <c r="AD3336"/>
    </row>
    <row r="3337" spans="1:30" x14ac:dyDescent="0.25">
      <c r="A3337" s="1"/>
      <c r="B3337" s="1"/>
      <c r="C3337" s="1"/>
      <c r="D3337"/>
      <c r="E3337" s="1"/>
      <c r="F3337" s="1"/>
      <c r="G3337"/>
      <c r="H3337"/>
      <c r="I3337" s="1"/>
      <c r="J3337"/>
      <c r="K3337"/>
      <c r="L3337"/>
      <c r="M3337" s="2"/>
      <c r="N3337" s="3"/>
      <c r="O3337"/>
      <c r="P3337"/>
      <c r="Q3337"/>
      <c r="R3337"/>
      <c r="S3337"/>
      <c r="T3337"/>
      <c r="U3337" s="1"/>
      <c r="V3337"/>
      <c r="W3337" s="1"/>
      <c r="X3337"/>
      <c r="Y3337"/>
      <c r="Z3337" s="1"/>
      <c r="AA3337" s="1"/>
      <c r="AB3337" s="1"/>
      <c r="AC3337" s="1"/>
      <c r="AD3337"/>
    </row>
    <row r="3338" spans="1:30" x14ac:dyDescent="0.25">
      <c r="A3338" s="1"/>
      <c r="B3338" s="1"/>
      <c r="C3338" s="1"/>
      <c r="D3338"/>
      <c r="E3338" s="1"/>
      <c r="F3338" s="1"/>
      <c r="G3338"/>
      <c r="H3338"/>
      <c r="I3338" s="1"/>
      <c r="J3338"/>
      <c r="K3338"/>
      <c r="L3338"/>
      <c r="M3338" s="2"/>
      <c r="N3338" s="3"/>
      <c r="O3338"/>
      <c r="P3338"/>
      <c r="Q3338"/>
      <c r="R3338"/>
      <c r="S3338"/>
      <c r="T3338"/>
      <c r="U3338" s="1"/>
      <c r="V3338"/>
      <c r="W3338" s="1"/>
      <c r="X3338"/>
      <c r="Y3338"/>
      <c r="Z3338" s="1"/>
      <c r="AA3338" s="1"/>
      <c r="AB3338" s="1"/>
      <c r="AC3338" s="1"/>
      <c r="AD3338"/>
    </row>
    <row r="3339" spans="1:30" x14ac:dyDescent="0.25">
      <c r="A3339" s="1"/>
      <c r="B3339" s="1"/>
      <c r="C3339" s="1"/>
      <c r="D3339"/>
      <c r="E3339" s="1"/>
      <c r="F3339" s="1"/>
      <c r="G3339"/>
      <c r="H3339"/>
      <c r="I3339" s="1"/>
      <c r="J3339"/>
      <c r="K3339"/>
      <c r="L3339"/>
      <c r="M3339" s="2"/>
      <c r="N3339" s="3"/>
      <c r="O3339"/>
      <c r="P3339"/>
      <c r="Q3339"/>
      <c r="R3339"/>
      <c r="S3339"/>
      <c r="T3339"/>
      <c r="U3339" s="1"/>
      <c r="V3339"/>
      <c r="W3339" s="1"/>
      <c r="X3339"/>
      <c r="Y3339"/>
      <c r="Z3339" s="1"/>
      <c r="AA3339" s="1"/>
      <c r="AB3339" s="1"/>
      <c r="AC3339" s="1"/>
      <c r="AD3339"/>
    </row>
    <row r="3340" spans="1:30" x14ac:dyDescent="0.25">
      <c r="A3340" s="1"/>
      <c r="B3340" s="1"/>
      <c r="C3340" s="1"/>
      <c r="D3340"/>
      <c r="E3340" s="1"/>
      <c r="F3340" s="1"/>
      <c r="G3340"/>
      <c r="H3340"/>
      <c r="I3340" s="1"/>
      <c r="J3340"/>
      <c r="K3340"/>
      <c r="L3340"/>
      <c r="M3340" s="2"/>
      <c r="N3340" s="3"/>
      <c r="O3340"/>
      <c r="P3340"/>
      <c r="Q3340"/>
      <c r="R3340"/>
      <c r="S3340"/>
      <c r="T3340"/>
      <c r="U3340" s="1"/>
      <c r="V3340"/>
      <c r="W3340" s="1"/>
      <c r="X3340"/>
      <c r="Y3340"/>
      <c r="Z3340" s="1"/>
      <c r="AA3340" s="1"/>
      <c r="AB3340" s="1"/>
      <c r="AC3340" s="1"/>
      <c r="AD3340"/>
    </row>
    <row r="3341" spans="1:30" x14ac:dyDescent="0.25">
      <c r="A3341" s="1"/>
      <c r="B3341" s="1"/>
      <c r="C3341" s="1"/>
      <c r="D3341"/>
      <c r="E3341" s="1"/>
      <c r="F3341" s="1"/>
      <c r="G3341"/>
      <c r="H3341"/>
      <c r="I3341" s="1"/>
      <c r="J3341"/>
      <c r="K3341"/>
      <c r="L3341"/>
      <c r="M3341" s="2"/>
      <c r="N3341" s="3"/>
      <c r="O3341"/>
      <c r="P3341"/>
      <c r="Q3341"/>
      <c r="R3341"/>
      <c r="S3341"/>
      <c r="T3341"/>
      <c r="U3341" s="1"/>
      <c r="V3341"/>
      <c r="W3341" s="1"/>
      <c r="X3341"/>
      <c r="Y3341"/>
      <c r="Z3341" s="1"/>
      <c r="AA3341" s="1"/>
      <c r="AB3341" s="1"/>
      <c r="AC3341" s="1"/>
      <c r="AD3341"/>
    </row>
    <row r="3342" spans="1:30" x14ac:dyDescent="0.25">
      <c r="A3342" s="1"/>
      <c r="B3342" s="1"/>
      <c r="C3342" s="1"/>
      <c r="D3342"/>
      <c r="E3342" s="1"/>
      <c r="F3342" s="1"/>
      <c r="G3342"/>
      <c r="H3342"/>
      <c r="I3342" s="1"/>
      <c r="J3342"/>
      <c r="K3342"/>
      <c r="L3342"/>
      <c r="M3342" s="2"/>
      <c r="N3342" s="3"/>
      <c r="O3342"/>
      <c r="P3342"/>
      <c r="Q3342"/>
      <c r="R3342"/>
      <c r="S3342"/>
      <c r="T3342"/>
      <c r="U3342" s="1"/>
      <c r="V3342"/>
      <c r="W3342" s="1"/>
      <c r="X3342"/>
      <c r="Y3342"/>
      <c r="Z3342" s="1"/>
      <c r="AA3342" s="1"/>
      <c r="AB3342" s="1"/>
      <c r="AC3342" s="1"/>
      <c r="AD3342"/>
    </row>
    <row r="3343" spans="1:30" x14ac:dyDescent="0.25">
      <c r="A3343" s="1"/>
      <c r="B3343" s="1"/>
      <c r="C3343" s="1"/>
      <c r="D3343"/>
      <c r="E3343" s="1"/>
      <c r="F3343" s="1"/>
      <c r="G3343"/>
      <c r="H3343"/>
      <c r="I3343" s="1"/>
      <c r="J3343"/>
      <c r="K3343"/>
      <c r="L3343"/>
      <c r="M3343" s="2"/>
      <c r="N3343" s="3"/>
      <c r="O3343"/>
      <c r="P3343"/>
      <c r="Q3343"/>
      <c r="R3343"/>
      <c r="S3343"/>
      <c r="T3343"/>
      <c r="U3343" s="1"/>
      <c r="V3343"/>
      <c r="W3343" s="1"/>
      <c r="X3343"/>
      <c r="Y3343"/>
      <c r="Z3343" s="1"/>
      <c r="AA3343" s="1"/>
      <c r="AB3343" s="1"/>
      <c r="AC3343" s="1"/>
      <c r="AD3343"/>
    </row>
    <row r="3344" spans="1:30" x14ac:dyDescent="0.25">
      <c r="A3344" s="1"/>
      <c r="B3344" s="1"/>
      <c r="C3344" s="1"/>
      <c r="D3344"/>
      <c r="E3344" s="1"/>
      <c r="F3344" s="1"/>
      <c r="G3344"/>
      <c r="H3344"/>
      <c r="I3344" s="1"/>
      <c r="J3344"/>
      <c r="K3344"/>
      <c r="L3344"/>
      <c r="M3344" s="2"/>
      <c r="N3344" s="3"/>
      <c r="O3344"/>
      <c r="P3344"/>
      <c r="Q3344"/>
      <c r="R3344"/>
      <c r="S3344"/>
      <c r="T3344"/>
      <c r="U3344" s="1"/>
      <c r="V3344"/>
      <c r="W3344" s="1"/>
      <c r="X3344"/>
      <c r="Y3344"/>
      <c r="Z3344" s="1"/>
      <c r="AA3344" s="1"/>
      <c r="AB3344" s="1"/>
      <c r="AC3344" s="1"/>
      <c r="AD3344"/>
    </row>
    <row r="3345" spans="1:30" x14ac:dyDescent="0.25">
      <c r="A3345" s="1"/>
      <c r="B3345" s="1"/>
      <c r="C3345" s="1"/>
      <c r="D3345"/>
      <c r="E3345" s="1"/>
      <c r="F3345" s="1"/>
      <c r="G3345"/>
      <c r="H3345"/>
      <c r="I3345" s="1"/>
      <c r="J3345"/>
      <c r="K3345"/>
      <c r="L3345"/>
      <c r="M3345" s="2"/>
      <c r="N3345" s="3"/>
      <c r="O3345"/>
      <c r="P3345"/>
      <c r="Q3345"/>
      <c r="R3345"/>
      <c r="S3345"/>
      <c r="T3345"/>
      <c r="U3345" s="1"/>
      <c r="V3345"/>
      <c r="W3345" s="1"/>
      <c r="X3345"/>
      <c r="Y3345"/>
      <c r="Z3345" s="1"/>
      <c r="AA3345" s="1"/>
      <c r="AB3345" s="1"/>
      <c r="AC3345" s="1"/>
      <c r="AD3345"/>
    </row>
    <row r="3346" spans="1:30" x14ac:dyDescent="0.25">
      <c r="A3346" s="1"/>
      <c r="B3346" s="1"/>
      <c r="C3346" s="1"/>
      <c r="D3346"/>
      <c r="E3346" s="1"/>
      <c r="F3346" s="1"/>
      <c r="G3346"/>
      <c r="H3346"/>
      <c r="I3346" s="1"/>
      <c r="J3346"/>
      <c r="K3346"/>
      <c r="L3346"/>
      <c r="M3346" s="2"/>
      <c r="N3346" s="3"/>
      <c r="O3346"/>
      <c r="P3346"/>
      <c r="Q3346"/>
      <c r="R3346"/>
      <c r="S3346"/>
      <c r="T3346"/>
      <c r="U3346" s="1"/>
      <c r="V3346"/>
      <c r="W3346" s="1"/>
      <c r="X3346"/>
      <c r="Y3346"/>
      <c r="Z3346" s="1"/>
      <c r="AA3346" s="1"/>
      <c r="AB3346" s="1"/>
      <c r="AC3346" s="1"/>
      <c r="AD3346"/>
    </row>
    <row r="3347" spans="1:30" x14ac:dyDescent="0.25">
      <c r="A3347" s="1"/>
      <c r="B3347" s="1"/>
      <c r="C3347" s="1"/>
      <c r="D3347"/>
      <c r="E3347" s="1"/>
      <c r="F3347" s="1"/>
      <c r="G3347"/>
      <c r="H3347"/>
      <c r="I3347" s="1"/>
      <c r="J3347"/>
      <c r="K3347"/>
      <c r="L3347"/>
      <c r="M3347" s="2"/>
      <c r="N3347" s="3"/>
      <c r="O3347"/>
      <c r="P3347"/>
      <c r="Q3347"/>
      <c r="R3347"/>
      <c r="S3347"/>
      <c r="T3347"/>
      <c r="U3347" s="1"/>
      <c r="V3347"/>
      <c r="W3347" s="1"/>
      <c r="X3347"/>
      <c r="Y3347"/>
      <c r="Z3347" s="1"/>
      <c r="AA3347" s="1"/>
      <c r="AB3347" s="1"/>
      <c r="AC3347" s="1"/>
      <c r="AD3347"/>
    </row>
    <row r="3348" spans="1:30" x14ac:dyDescent="0.25">
      <c r="A3348" s="1"/>
      <c r="B3348" s="1"/>
      <c r="C3348" s="1"/>
      <c r="D3348"/>
      <c r="E3348" s="1"/>
      <c r="F3348" s="1"/>
      <c r="G3348"/>
      <c r="H3348"/>
      <c r="I3348" s="1"/>
      <c r="J3348"/>
      <c r="K3348"/>
      <c r="L3348"/>
      <c r="M3348" s="2"/>
      <c r="N3348" s="3"/>
      <c r="O3348"/>
      <c r="P3348"/>
      <c r="Q3348"/>
      <c r="R3348"/>
      <c r="S3348"/>
      <c r="T3348"/>
      <c r="U3348" s="1"/>
      <c r="V3348"/>
      <c r="W3348" s="1"/>
      <c r="X3348"/>
      <c r="Y3348"/>
      <c r="Z3348" s="1"/>
      <c r="AA3348" s="1"/>
      <c r="AB3348" s="1"/>
      <c r="AC3348" s="1"/>
      <c r="AD3348"/>
    </row>
    <row r="3349" spans="1:30" x14ac:dyDescent="0.25">
      <c r="A3349" s="1"/>
      <c r="B3349" s="1"/>
      <c r="C3349" s="1"/>
      <c r="D3349"/>
      <c r="E3349" s="1"/>
      <c r="F3349" s="1"/>
      <c r="G3349"/>
      <c r="H3349"/>
      <c r="I3349" s="1"/>
      <c r="J3349"/>
      <c r="K3349"/>
      <c r="L3349"/>
      <c r="M3349" s="2"/>
      <c r="N3349" s="3"/>
      <c r="O3349"/>
      <c r="P3349"/>
      <c r="Q3349"/>
      <c r="R3349"/>
      <c r="S3349"/>
      <c r="T3349"/>
      <c r="U3349" s="1"/>
      <c r="V3349"/>
      <c r="W3349" s="1"/>
      <c r="X3349"/>
      <c r="Y3349"/>
      <c r="Z3349" s="1"/>
      <c r="AA3349" s="1"/>
      <c r="AB3349" s="1"/>
      <c r="AC3349" s="1"/>
      <c r="AD3349"/>
    </row>
    <row r="3350" spans="1:30" x14ac:dyDescent="0.25">
      <c r="A3350" s="1"/>
      <c r="B3350" s="1"/>
      <c r="C3350" s="1"/>
      <c r="D3350"/>
      <c r="E3350" s="1"/>
      <c r="F3350" s="1"/>
      <c r="G3350"/>
      <c r="H3350"/>
      <c r="I3350" s="1"/>
      <c r="J3350"/>
      <c r="K3350"/>
      <c r="L3350"/>
      <c r="M3350" s="2"/>
      <c r="N3350" s="3"/>
      <c r="O3350"/>
      <c r="P3350"/>
      <c r="Q3350"/>
      <c r="R3350"/>
      <c r="S3350"/>
      <c r="T3350"/>
      <c r="U3350" s="1"/>
      <c r="V3350"/>
      <c r="W3350" s="1"/>
      <c r="X3350"/>
      <c r="Y3350"/>
      <c r="Z3350" s="1"/>
      <c r="AA3350" s="1"/>
      <c r="AB3350" s="1"/>
      <c r="AC3350" s="1"/>
      <c r="AD3350"/>
    </row>
    <row r="3351" spans="1:30" x14ac:dyDescent="0.25">
      <c r="A3351" s="1"/>
      <c r="B3351" s="1"/>
      <c r="C3351" s="1"/>
      <c r="D3351"/>
      <c r="E3351" s="1"/>
      <c r="F3351" s="1"/>
      <c r="G3351"/>
      <c r="H3351"/>
      <c r="I3351" s="1"/>
      <c r="J3351"/>
      <c r="K3351"/>
      <c r="L3351"/>
      <c r="M3351" s="2"/>
      <c r="N3351" s="3"/>
      <c r="O3351"/>
      <c r="P3351"/>
      <c r="Q3351"/>
      <c r="R3351"/>
      <c r="S3351"/>
      <c r="T3351"/>
      <c r="U3351" s="1"/>
      <c r="V3351"/>
      <c r="W3351" s="1"/>
      <c r="X3351"/>
      <c r="Y3351"/>
      <c r="Z3351" s="1"/>
      <c r="AA3351" s="1"/>
      <c r="AB3351" s="1"/>
      <c r="AC3351" s="1"/>
      <c r="AD3351"/>
    </row>
    <row r="3352" spans="1:30" x14ac:dyDescent="0.25">
      <c r="A3352" s="1"/>
      <c r="B3352" s="1"/>
      <c r="C3352" s="1"/>
      <c r="D3352"/>
      <c r="E3352" s="1"/>
      <c r="F3352" s="1"/>
      <c r="G3352"/>
      <c r="H3352"/>
      <c r="I3352" s="1"/>
      <c r="J3352"/>
      <c r="K3352"/>
      <c r="L3352"/>
      <c r="M3352" s="2"/>
      <c r="N3352" s="3"/>
      <c r="O3352"/>
      <c r="P3352"/>
      <c r="Q3352"/>
      <c r="R3352"/>
      <c r="S3352"/>
      <c r="T3352"/>
      <c r="U3352" s="1"/>
      <c r="V3352"/>
      <c r="W3352" s="1"/>
      <c r="X3352"/>
      <c r="Y3352"/>
      <c r="Z3352" s="1"/>
      <c r="AA3352" s="1"/>
      <c r="AB3352" s="1"/>
      <c r="AC3352" s="1"/>
      <c r="AD3352"/>
    </row>
    <row r="3353" spans="1:30" x14ac:dyDescent="0.25">
      <c r="A3353" s="1"/>
      <c r="B3353" s="1"/>
      <c r="C3353" s="1"/>
      <c r="D3353"/>
      <c r="E3353" s="1"/>
      <c r="F3353" s="1"/>
      <c r="G3353"/>
      <c r="H3353"/>
      <c r="I3353" s="1"/>
      <c r="J3353"/>
      <c r="K3353"/>
      <c r="L3353"/>
      <c r="M3353" s="2"/>
      <c r="N3353" s="3"/>
      <c r="O3353"/>
      <c r="P3353"/>
      <c r="Q3353"/>
      <c r="R3353"/>
      <c r="S3353"/>
      <c r="T3353"/>
      <c r="U3353" s="1"/>
      <c r="V3353"/>
      <c r="W3353" s="1"/>
      <c r="X3353"/>
      <c r="Y3353"/>
      <c r="Z3353" s="1"/>
      <c r="AA3353" s="1"/>
      <c r="AB3353" s="1"/>
      <c r="AC3353" s="1"/>
      <c r="AD3353"/>
    </row>
    <row r="3354" spans="1:30" x14ac:dyDescent="0.25">
      <c r="A3354" s="1"/>
      <c r="B3354" s="1"/>
      <c r="C3354" s="1"/>
      <c r="D3354"/>
      <c r="E3354" s="1"/>
      <c r="F3354" s="1"/>
      <c r="G3354"/>
      <c r="H3354"/>
      <c r="I3354" s="1"/>
      <c r="J3354"/>
      <c r="K3354"/>
      <c r="L3354"/>
      <c r="M3354" s="2"/>
      <c r="N3354" s="3"/>
      <c r="O3354"/>
      <c r="P3354"/>
      <c r="Q3354"/>
      <c r="R3354"/>
      <c r="S3354"/>
      <c r="T3354"/>
      <c r="U3354" s="1"/>
      <c r="V3354"/>
      <c r="W3354" s="1"/>
      <c r="X3354"/>
      <c r="Y3354"/>
      <c r="Z3354" s="1"/>
      <c r="AA3354" s="1"/>
      <c r="AB3354" s="1"/>
      <c r="AC3354" s="1"/>
      <c r="AD3354"/>
    </row>
    <row r="3355" spans="1:30" x14ac:dyDescent="0.25">
      <c r="A3355" s="1"/>
      <c r="B3355" s="1"/>
      <c r="C3355" s="1"/>
      <c r="D3355"/>
      <c r="E3355" s="1"/>
      <c r="F3355" s="1"/>
      <c r="G3355"/>
      <c r="H3355"/>
      <c r="I3355" s="1"/>
      <c r="J3355"/>
      <c r="K3355"/>
      <c r="L3355"/>
      <c r="M3355" s="2"/>
      <c r="N3355" s="3"/>
      <c r="O3355"/>
      <c r="P3355"/>
      <c r="Q3355"/>
      <c r="R3355"/>
      <c r="S3355"/>
      <c r="T3355"/>
      <c r="U3355" s="1"/>
      <c r="V3355"/>
      <c r="W3355" s="1"/>
      <c r="X3355"/>
      <c r="Y3355"/>
      <c r="Z3355" s="1"/>
      <c r="AA3355" s="1"/>
      <c r="AB3355" s="1"/>
      <c r="AC3355" s="1"/>
      <c r="AD3355"/>
    </row>
    <row r="3356" spans="1:30" x14ac:dyDescent="0.25">
      <c r="A3356" s="1"/>
      <c r="B3356" s="1"/>
      <c r="C3356" s="1"/>
      <c r="D3356"/>
      <c r="E3356" s="1"/>
      <c r="F3356" s="1"/>
      <c r="G3356"/>
      <c r="H3356"/>
      <c r="I3356" s="1"/>
      <c r="J3356"/>
      <c r="K3356"/>
      <c r="L3356"/>
      <c r="M3356" s="2"/>
      <c r="N3356" s="3"/>
      <c r="O3356"/>
      <c r="P3356"/>
      <c r="Q3356"/>
      <c r="R3356"/>
      <c r="S3356"/>
      <c r="T3356"/>
      <c r="U3356" s="1"/>
      <c r="V3356"/>
      <c r="W3356" s="1"/>
      <c r="X3356"/>
      <c r="Y3356"/>
      <c r="Z3356" s="1"/>
      <c r="AA3356" s="1"/>
      <c r="AB3356" s="1"/>
      <c r="AC3356" s="1"/>
      <c r="AD3356"/>
    </row>
    <row r="3357" spans="1:30" x14ac:dyDescent="0.25">
      <c r="A3357" s="1"/>
      <c r="B3357" s="1"/>
      <c r="C3357" s="1"/>
      <c r="D3357"/>
      <c r="E3357" s="1"/>
      <c r="F3357" s="1"/>
      <c r="G3357"/>
      <c r="H3357"/>
      <c r="I3357" s="1"/>
      <c r="J3357"/>
      <c r="K3357"/>
      <c r="L3357"/>
      <c r="M3357" s="2"/>
      <c r="N3357" s="3"/>
      <c r="O3357"/>
      <c r="P3357"/>
      <c r="Q3357"/>
      <c r="R3357"/>
      <c r="S3357"/>
      <c r="T3357"/>
      <c r="U3357" s="1"/>
      <c r="V3357"/>
      <c r="W3357" s="1"/>
      <c r="X3357"/>
      <c r="Y3357"/>
      <c r="Z3357" s="1"/>
      <c r="AA3357" s="1"/>
      <c r="AB3357" s="1"/>
      <c r="AC3357" s="1"/>
      <c r="AD3357"/>
    </row>
    <row r="3358" spans="1:30" x14ac:dyDescent="0.25">
      <c r="A3358" s="1"/>
      <c r="B3358" s="1"/>
      <c r="C3358" s="1"/>
      <c r="D3358"/>
      <c r="E3358" s="1"/>
      <c r="F3358" s="1"/>
      <c r="G3358"/>
      <c r="H3358"/>
      <c r="I3358" s="1"/>
      <c r="J3358"/>
      <c r="K3358"/>
      <c r="L3358"/>
      <c r="M3358" s="2"/>
      <c r="N3358" s="3"/>
      <c r="O3358"/>
      <c r="P3358"/>
      <c r="Q3358"/>
      <c r="R3358"/>
      <c r="S3358"/>
      <c r="T3358"/>
      <c r="U3358" s="1"/>
      <c r="V3358"/>
      <c r="W3358" s="1"/>
      <c r="X3358"/>
      <c r="Y3358"/>
      <c r="Z3358" s="1"/>
      <c r="AA3358" s="1"/>
      <c r="AB3358" s="1"/>
      <c r="AC3358" s="1"/>
      <c r="AD3358"/>
    </row>
    <row r="3359" spans="1:30" x14ac:dyDescent="0.25">
      <c r="A3359" s="1"/>
      <c r="B3359" s="1"/>
      <c r="C3359" s="1"/>
      <c r="D3359"/>
      <c r="E3359" s="1"/>
      <c r="F3359" s="1"/>
      <c r="G3359"/>
      <c r="H3359"/>
      <c r="I3359" s="1"/>
      <c r="J3359"/>
      <c r="K3359"/>
      <c r="L3359"/>
      <c r="M3359" s="2"/>
      <c r="N3359" s="3"/>
      <c r="O3359"/>
      <c r="P3359"/>
      <c r="Q3359"/>
      <c r="R3359"/>
      <c r="S3359"/>
      <c r="T3359"/>
      <c r="U3359" s="1"/>
      <c r="V3359"/>
      <c r="W3359" s="1"/>
      <c r="X3359"/>
      <c r="Y3359"/>
      <c r="Z3359" s="1"/>
      <c r="AA3359" s="1"/>
      <c r="AB3359" s="1"/>
      <c r="AC3359" s="1"/>
      <c r="AD3359"/>
    </row>
    <row r="3360" spans="1:30" x14ac:dyDescent="0.25">
      <c r="A3360" s="1"/>
      <c r="B3360" s="1"/>
      <c r="C3360" s="1"/>
      <c r="D3360"/>
      <c r="E3360" s="1"/>
      <c r="F3360" s="1"/>
      <c r="G3360"/>
      <c r="H3360"/>
      <c r="I3360" s="1"/>
      <c r="J3360"/>
      <c r="K3360"/>
      <c r="L3360"/>
      <c r="M3360" s="2"/>
      <c r="N3360" s="3"/>
      <c r="O3360"/>
      <c r="P3360"/>
      <c r="Q3360"/>
      <c r="R3360"/>
      <c r="S3360"/>
      <c r="T3360"/>
      <c r="U3360" s="1"/>
      <c r="V3360"/>
      <c r="W3360" s="1"/>
      <c r="X3360"/>
      <c r="Y3360"/>
      <c r="Z3360" s="1"/>
      <c r="AA3360" s="1"/>
      <c r="AB3360" s="1"/>
      <c r="AC3360" s="1"/>
      <c r="AD3360"/>
    </row>
    <row r="3361" spans="1:30" x14ac:dyDescent="0.25">
      <c r="A3361" s="1"/>
      <c r="B3361" s="1"/>
      <c r="C3361" s="1"/>
      <c r="D3361"/>
      <c r="E3361" s="1"/>
      <c r="F3361" s="1"/>
      <c r="G3361"/>
      <c r="H3361"/>
      <c r="I3361" s="1"/>
      <c r="J3361"/>
      <c r="K3361"/>
      <c r="L3361"/>
      <c r="M3361" s="2"/>
      <c r="N3361" s="3"/>
      <c r="O3361"/>
      <c r="P3361"/>
      <c r="Q3361"/>
      <c r="R3361"/>
      <c r="S3361"/>
      <c r="T3361"/>
      <c r="U3361" s="1"/>
      <c r="V3361"/>
      <c r="W3361" s="1"/>
      <c r="X3361"/>
      <c r="Y3361"/>
      <c r="Z3361" s="1"/>
      <c r="AA3361" s="1"/>
      <c r="AB3361" s="1"/>
      <c r="AC3361" s="1"/>
      <c r="AD3361"/>
    </row>
    <row r="3362" spans="1:30" x14ac:dyDescent="0.25">
      <c r="A3362" s="1"/>
      <c r="B3362" s="1"/>
      <c r="C3362" s="1"/>
      <c r="D3362"/>
      <c r="E3362" s="1"/>
      <c r="F3362" s="1"/>
      <c r="G3362"/>
      <c r="H3362"/>
      <c r="I3362" s="1"/>
      <c r="J3362"/>
      <c r="K3362"/>
      <c r="L3362"/>
      <c r="M3362" s="2"/>
      <c r="N3362" s="3"/>
      <c r="O3362"/>
      <c r="P3362"/>
      <c r="Q3362"/>
      <c r="R3362"/>
      <c r="S3362"/>
      <c r="T3362"/>
      <c r="U3362" s="1"/>
      <c r="V3362"/>
      <c r="W3362" s="1"/>
      <c r="X3362"/>
      <c r="Y3362"/>
      <c r="Z3362" s="1"/>
      <c r="AA3362" s="1"/>
      <c r="AB3362" s="1"/>
      <c r="AC3362" s="1"/>
      <c r="AD3362"/>
    </row>
    <row r="3363" spans="1:30" x14ac:dyDescent="0.25">
      <c r="A3363" s="1"/>
      <c r="B3363" s="1"/>
      <c r="C3363" s="1"/>
      <c r="D3363"/>
      <c r="E3363" s="1"/>
      <c r="F3363" s="1"/>
      <c r="G3363"/>
      <c r="H3363"/>
      <c r="I3363" s="1"/>
      <c r="J3363"/>
      <c r="K3363"/>
      <c r="L3363"/>
      <c r="M3363" s="2"/>
      <c r="N3363" s="3"/>
      <c r="O3363"/>
      <c r="P3363"/>
      <c r="Q3363"/>
      <c r="R3363"/>
      <c r="S3363"/>
      <c r="T3363"/>
      <c r="U3363" s="1"/>
      <c r="V3363"/>
      <c r="W3363" s="1"/>
      <c r="X3363"/>
      <c r="Y3363"/>
      <c r="Z3363" s="1"/>
      <c r="AA3363" s="1"/>
      <c r="AB3363" s="1"/>
      <c r="AC3363" s="1"/>
      <c r="AD3363"/>
    </row>
    <row r="3364" spans="1:30" x14ac:dyDescent="0.25">
      <c r="A3364" s="1"/>
      <c r="B3364" s="1"/>
      <c r="C3364" s="1"/>
      <c r="D3364"/>
      <c r="E3364" s="1"/>
      <c r="F3364" s="1"/>
      <c r="G3364"/>
      <c r="H3364"/>
      <c r="I3364" s="1"/>
      <c r="J3364"/>
      <c r="K3364"/>
      <c r="L3364"/>
      <c r="M3364" s="2"/>
      <c r="N3364" s="3"/>
      <c r="O3364"/>
      <c r="P3364"/>
      <c r="Q3364"/>
      <c r="R3364"/>
      <c r="S3364"/>
      <c r="T3364"/>
      <c r="U3364" s="1"/>
      <c r="V3364"/>
      <c r="W3364" s="1"/>
      <c r="X3364"/>
      <c r="Y3364"/>
      <c r="Z3364" s="1"/>
      <c r="AA3364" s="1"/>
      <c r="AB3364" s="1"/>
      <c r="AC3364" s="1"/>
      <c r="AD3364"/>
    </row>
    <row r="3365" spans="1:30" x14ac:dyDescent="0.25">
      <c r="A3365" s="1"/>
      <c r="B3365" s="1"/>
      <c r="C3365" s="1"/>
      <c r="D3365"/>
      <c r="E3365" s="1"/>
      <c r="F3365" s="1"/>
      <c r="G3365"/>
      <c r="H3365"/>
      <c r="I3365" s="1"/>
      <c r="J3365"/>
      <c r="K3365"/>
      <c r="L3365"/>
      <c r="M3365" s="2"/>
      <c r="N3365" s="3"/>
      <c r="O3365"/>
      <c r="P3365"/>
      <c r="Q3365"/>
      <c r="R3365"/>
      <c r="S3365"/>
      <c r="T3365"/>
      <c r="U3365" s="1"/>
      <c r="V3365"/>
      <c r="W3365" s="1"/>
      <c r="X3365"/>
      <c r="Y3365"/>
      <c r="Z3365" s="1"/>
      <c r="AA3365" s="1"/>
      <c r="AB3365" s="1"/>
      <c r="AC3365" s="1"/>
      <c r="AD3365"/>
    </row>
    <row r="3366" spans="1:30" x14ac:dyDescent="0.25">
      <c r="A3366" s="1"/>
      <c r="B3366" s="1"/>
      <c r="C3366" s="1"/>
      <c r="D3366"/>
      <c r="E3366" s="1"/>
      <c r="F3366" s="1"/>
      <c r="G3366"/>
      <c r="H3366"/>
      <c r="I3366" s="1"/>
      <c r="J3366"/>
      <c r="K3366"/>
      <c r="L3366"/>
      <c r="M3366" s="2"/>
      <c r="N3366" s="3"/>
      <c r="O3366"/>
      <c r="P3366"/>
      <c r="Q3366"/>
      <c r="R3366"/>
      <c r="S3366"/>
      <c r="T3366"/>
      <c r="U3366" s="1"/>
      <c r="V3366"/>
      <c r="W3366" s="1"/>
      <c r="X3366"/>
      <c r="Y3366"/>
      <c r="Z3366" s="1"/>
      <c r="AA3366" s="1"/>
      <c r="AB3366" s="1"/>
      <c r="AC3366" s="1"/>
      <c r="AD3366"/>
    </row>
    <row r="3367" spans="1:30" x14ac:dyDescent="0.25">
      <c r="A3367" s="1"/>
      <c r="B3367" s="1"/>
      <c r="C3367" s="1"/>
      <c r="D3367"/>
      <c r="E3367" s="1"/>
      <c r="F3367" s="1"/>
      <c r="G3367"/>
      <c r="H3367"/>
      <c r="I3367" s="1"/>
      <c r="J3367"/>
      <c r="K3367"/>
      <c r="L3367"/>
      <c r="M3367" s="2"/>
      <c r="N3367" s="3"/>
      <c r="O3367"/>
      <c r="P3367"/>
      <c r="Q3367"/>
      <c r="R3367"/>
      <c r="S3367"/>
      <c r="T3367"/>
      <c r="U3367" s="1"/>
      <c r="V3367"/>
      <c r="W3367" s="1"/>
      <c r="X3367"/>
      <c r="Y3367"/>
      <c r="Z3367" s="1"/>
      <c r="AA3367" s="1"/>
      <c r="AB3367" s="1"/>
      <c r="AC3367" s="1"/>
      <c r="AD3367"/>
    </row>
    <row r="3368" spans="1:30" x14ac:dyDescent="0.25">
      <c r="A3368" s="1"/>
      <c r="B3368" s="1"/>
      <c r="C3368" s="1"/>
      <c r="D3368"/>
      <c r="E3368" s="1"/>
      <c r="F3368" s="1"/>
      <c r="G3368"/>
      <c r="H3368"/>
      <c r="I3368" s="1"/>
      <c r="J3368"/>
      <c r="K3368"/>
      <c r="L3368"/>
      <c r="M3368" s="2"/>
      <c r="N3368" s="3"/>
      <c r="O3368"/>
      <c r="P3368"/>
      <c r="Q3368"/>
      <c r="R3368"/>
      <c r="S3368"/>
      <c r="T3368"/>
      <c r="U3368" s="1"/>
      <c r="V3368"/>
      <c r="W3368" s="1"/>
      <c r="X3368"/>
      <c r="Y3368"/>
      <c r="Z3368" s="1"/>
      <c r="AA3368" s="1"/>
      <c r="AB3368" s="1"/>
      <c r="AC3368" s="1"/>
      <c r="AD3368"/>
    </row>
    <row r="3369" spans="1:30" x14ac:dyDescent="0.25">
      <c r="A3369" s="1"/>
      <c r="B3369" s="1"/>
      <c r="C3369" s="1"/>
      <c r="D3369"/>
      <c r="E3369" s="1"/>
      <c r="F3369" s="1"/>
      <c r="G3369"/>
      <c r="H3369"/>
      <c r="I3369" s="1"/>
      <c r="J3369"/>
      <c r="K3369"/>
      <c r="L3369"/>
      <c r="M3369" s="2"/>
      <c r="N3369" s="3"/>
      <c r="O3369"/>
      <c r="P3369"/>
      <c r="Q3369"/>
      <c r="R3369"/>
      <c r="S3369"/>
      <c r="T3369"/>
      <c r="U3369" s="1"/>
      <c r="V3369"/>
      <c r="W3369" s="1"/>
      <c r="X3369"/>
      <c r="Y3369"/>
      <c r="Z3369" s="1"/>
      <c r="AA3369" s="1"/>
      <c r="AB3369" s="1"/>
      <c r="AC3369" s="1"/>
      <c r="AD3369"/>
    </row>
    <row r="3370" spans="1:30" x14ac:dyDescent="0.25">
      <c r="A3370" s="1"/>
      <c r="B3370" s="1"/>
      <c r="C3370" s="1"/>
      <c r="D3370"/>
      <c r="E3370" s="1"/>
      <c r="F3370" s="1"/>
      <c r="G3370"/>
      <c r="H3370"/>
      <c r="I3370" s="1"/>
      <c r="J3370"/>
      <c r="K3370"/>
      <c r="L3370"/>
      <c r="M3370" s="2"/>
      <c r="N3370" s="3"/>
      <c r="O3370"/>
      <c r="P3370"/>
      <c r="Q3370"/>
      <c r="R3370"/>
      <c r="S3370"/>
      <c r="T3370"/>
      <c r="U3370" s="1"/>
      <c r="V3370"/>
      <c r="W3370" s="1"/>
      <c r="X3370"/>
      <c r="Y3370"/>
      <c r="Z3370" s="1"/>
      <c r="AA3370" s="1"/>
      <c r="AB3370" s="1"/>
      <c r="AC3370" s="1"/>
      <c r="AD3370"/>
    </row>
    <row r="3371" spans="1:30" x14ac:dyDescent="0.25">
      <c r="A3371" s="1"/>
      <c r="B3371" s="1"/>
      <c r="C3371" s="1"/>
      <c r="D3371"/>
      <c r="E3371" s="1"/>
      <c r="F3371" s="1"/>
      <c r="G3371"/>
      <c r="H3371"/>
      <c r="I3371" s="1"/>
      <c r="J3371"/>
      <c r="K3371"/>
      <c r="L3371"/>
      <c r="M3371" s="2"/>
      <c r="N3371" s="3"/>
      <c r="O3371"/>
      <c r="P3371"/>
      <c r="Q3371"/>
      <c r="R3371"/>
      <c r="S3371"/>
      <c r="T3371"/>
      <c r="U3371" s="1"/>
      <c r="V3371"/>
      <c r="W3371" s="1"/>
      <c r="X3371"/>
      <c r="Y3371"/>
      <c r="Z3371" s="1"/>
      <c r="AA3371" s="1"/>
      <c r="AB3371" s="1"/>
      <c r="AC3371" s="1"/>
      <c r="AD3371"/>
    </row>
    <row r="3372" spans="1:30" x14ac:dyDescent="0.25">
      <c r="A3372" s="1"/>
      <c r="B3372" s="1"/>
      <c r="C3372" s="1"/>
      <c r="D3372"/>
      <c r="E3372" s="1"/>
      <c r="F3372" s="1"/>
      <c r="G3372"/>
      <c r="H3372"/>
      <c r="I3372" s="1"/>
      <c r="J3372"/>
      <c r="K3372"/>
      <c r="L3372"/>
      <c r="M3372" s="2"/>
      <c r="N3372" s="3"/>
      <c r="O3372"/>
      <c r="P3372"/>
      <c r="Q3372"/>
      <c r="R3372"/>
      <c r="S3372"/>
      <c r="T3372"/>
      <c r="U3372" s="1"/>
      <c r="V3372"/>
      <c r="W3372" s="1"/>
      <c r="X3372"/>
      <c r="Y3372"/>
      <c r="Z3372" s="1"/>
      <c r="AA3372" s="1"/>
      <c r="AB3372" s="1"/>
      <c r="AC3372" s="1"/>
      <c r="AD3372"/>
    </row>
    <row r="3373" spans="1:30" x14ac:dyDescent="0.25">
      <c r="A3373" s="1"/>
      <c r="B3373" s="1"/>
      <c r="C3373" s="1"/>
      <c r="D3373"/>
      <c r="E3373" s="1"/>
      <c r="F3373" s="1"/>
      <c r="G3373"/>
      <c r="H3373"/>
      <c r="I3373" s="1"/>
      <c r="J3373"/>
      <c r="K3373"/>
      <c r="L3373"/>
      <c r="M3373" s="2"/>
      <c r="N3373" s="3"/>
      <c r="O3373"/>
      <c r="P3373"/>
      <c r="Q3373"/>
      <c r="R3373"/>
      <c r="S3373"/>
      <c r="T3373"/>
      <c r="U3373" s="1"/>
      <c r="V3373"/>
      <c r="W3373" s="1"/>
      <c r="X3373"/>
      <c r="Y3373"/>
      <c r="Z3373" s="1"/>
      <c r="AA3373" s="1"/>
      <c r="AB3373" s="1"/>
      <c r="AC3373" s="1"/>
      <c r="AD3373"/>
    </row>
    <row r="3374" spans="1:30" x14ac:dyDescent="0.25">
      <c r="A3374" s="1"/>
      <c r="B3374" s="1"/>
      <c r="C3374" s="1"/>
      <c r="D3374"/>
      <c r="E3374" s="1"/>
      <c r="F3374" s="1"/>
      <c r="G3374"/>
      <c r="H3374"/>
      <c r="I3374" s="1"/>
      <c r="J3374"/>
      <c r="K3374"/>
      <c r="L3374"/>
      <c r="M3374" s="2"/>
      <c r="N3374" s="3"/>
      <c r="O3374"/>
      <c r="P3374"/>
      <c r="Q3374"/>
      <c r="R3374"/>
      <c r="S3374"/>
      <c r="T3374"/>
      <c r="U3374" s="1"/>
      <c r="V3374"/>
      <c r="W3374" s="1"/>
      <c r="X3374"/>
      <c r="Y3374"/>
      <c r="Z3374" s="1"/>
      <c r="AA3374" s="1"/>
      <c r="AB3374" s="1"/>
      <c r="AC3374" s="1"/>
      <c r="AD3374"/>
    </row>
    <row r="3375" spans="1:30" x14ac:dyDescent="0.25">
      <c r="A3375" s="1"/>
      <c r="B3375" s="1"/>
      <c r="C3375" s="1"/>
      <c r="D3375"/>
      <c r="E3375" s="1"/>
      <c r="F3375" s="1"/>
      <c r="G3375"/>
      <c r="H3375"/>
      <c r="I3375" s="1"/>
      <c r="J3375"/>
      <c r="K3375"/>
      <c r="L3375"/>
      <c r="M3375" s="2"/>
      <c r="N3375" s="3"/>
      <c r="O3375"/>
      <c r="P3375"/>
      <c r="Q3375"/>
      <c r="R3375"/>
      <c r="S3375"/>
      <c r="T3375"/>
      <c r="U3375" s="1"/>
      <c r="V3375"/>
      <c r="W3375" s="1"/>
      <c r="X3375"/>
      <c r="Y3375"/>
      <c r="Z3375" s="1"/>
      <c r="AA3375" s="1"/>
      <c r="AB3375" s="1"/>
      <c r="AC3375" s="1"/>
      <c r="AD3375"/>
    </row>
    <row r="3376" spans="1:30" x14ac:dyDescent="0.25">
      <c r="A3376" s="1"/>
      <c r="B3376" s="1"/>
      <c r="C3376" s="1"/>
      <c r="D3376"/>
      <c r="E3376" s="1"/>
      <c r="F3376" s="1"/>
      <c r="G3376"/>
      <c r="H3376"/>
      <c r="I3376" s="1"/>
      <c r="J3376"/>
      <c r="K3376"/>
      <c r="L3376"/>
      <c r="M3376" s="2"/>
      <c r="N3376" s="3"/>
      <c r="O3376"/>
      <c r="P3376"/>
      <c r="Q3376"/>
      <c r="R3376"/>
      <c r="S3376"/>
      <c r="T3376"/>
      <c r="U3376" s="1"/>
      <c r="V3376"/>
      <c r="W3376" s="1"/>
      <c r="X3376"/>
      <c r="Y3376"/>
      <c r="Z3376" s="1"/>
      <c r="AA3376" s="1"/>
      <c r="AB3376" s="1"/>
      <c r="AC3376" s="1"/>
      <c r="AD3376"/>
    </row>
    <row r="3377" spans="1:30" x14ac:dyDescent="0.25">
      <c r="A3377" s="1"/>
      <c r="B3377" s="1"/>
      <c r="C3377" s="1"/>
      <c r="D3377"/>
      <c r="E3377" s="1"/>
      <c r="F3377" s="1"/>
      <c r="G3377"/>
      <c r="H3377"/>
      <c r="I3377" s="1"/>
      <c r="J3377"/>
      <c r="K3377"/>
      <c r="L3377"/>
      <c r="M3377" s="2"/>
      <c r="N3377" s="3"/>
      <c r="O3377"/>
      <c r="P3377"/>
      <c r="Q3377"/>
      <c r="R3377"/>
      <c r="S3377"/>
      <c r="T3377"/>
      <c r="U3377" s="1"/>
      <c r="V3377"/>
      <c r="W3377" s="1"/>
      <c r="X3377"/>
      <c r="Y3377"/>
      <c r="Z3377" s="1"/>
      <c r="AA3377" s="1"/>
      <c r="AB3377" s="1"/>
      <c r="AC3377" s="1"/>
      <c r="AD3377"/>
    </row>
    <row r="3378" spans="1:30" x14ac:dyDescent="0.25">
      <c r="A3378" s="1"/>
      <c r="B3378" s="1"/>
      <c r="C3378" s="1"/>
      <c r="D3378"/>
      <c r="E3378" s="1"/>
      <c r="F3378" s="1"/>
      <c r="G3378"/>
      <c r="H3378"/>
      <c r="I3378" s="1"/>
      <c r="J3378"/>
      <c r="K3378"/>
      <c r="L3378"/>
      <c r="M3378" s="2"/>
      <c r="N3378" s="3"/>
      <c r="O3378"/>
      <c r="P3378"/>
      <c r="Q3378"/>
      <c r="R3378"/>
      <c r="S3378"/>
      <c r="T3378"/>
      <c r="U3378" s="1"/>
      <c r="V3378"/>
      <c r="W3378" s="1"/>
      <c r="X3378"/>
      <c r="Y3378"/>
      <c r="Z3378" s="1"/>
      <c r="AA3378" s="1"/>
      <c r="AB3378" s="1"/>
      <c r="AC3378" s="1"/>
      <c r="AD3378"/>
    </row>
    <row r="3379" spans="1:30" x14ac:dyDescent="0.25">
      <c r="A3379" s="1"/>
      <c r="B3379" s="1"/>
      <c r="C3379" s="1"/>
      <c r="D3379"/>
      <c r="E3379" s="1"/>
      <c r="F3379" s="1"/>
      <c r="G3379"/>
      <c r="H3379"/>
      <c r="I3379" s="1"/>
      <c r="J3379"/>
      <c r="K3379"/>
      <c r="L3379"/>
      <c r="M3379" s="2"/>
      <c r="N3379" s="3"/>
      <c r="O3379"/>
      <c r="P3379"/>
      <c r="Q3379"/>
      <c r="R3379"/>
      <c r="S3379"/>
      <c r="T3379"/>
      <c r="U3379" s="1"/>
      <c r="V3379"/>
      <c r="W3379" s="1"/>
      <c r="X3379"/>
      <c r="Y3379"/>
      <c r="Z3379" s="1"/>
      <c r="AA3379" s="1"/>
      <c r="AB3379" s="1"/>
      <c r="AC3379" s="1"/>
      <c r="AD3379"/>
    </row>
    <row r="3380" spans="1:30" x14ac:dyDescent="0.25">
      <c r="A3380" s="1"/>
      <c r="B3380" s="1"/>
      <c r="C3380" s="1"/>
      <c r="D3380"/>
      <c r="E3380" s="1"/>
      <c r="F3380" s="1"/>
      <c r="G3380"/>
      <c r="H3380"/>
      <c r="I3380" s="1"/>
      <c r="J3380"/>
      <c r="K3380"/>
      <c r="L3380"/>
      <c r="M3380" s="2"/>
      <c r="N3380" s="3"/>
      <c r="O3380"/>
      <c r="P3380"/>
      <c r="Q3380"/>
      <c r="R3380"/>
      <c r="S3380"/>
      <c r="T3380"/>
      <c r="U3380" s="1"/>
      <c r="V3380"/>
      <c r="W3380" s="1"/>
      <c r="X3380"/>
      <c r="Y3380"/>
      <c r="Z3380" s="1"/>
      <c r="AA3380" s="1"/>
      <c r="AB3380" s="1"/>
      <c r="AC3380" s="1"/>
      <c r="AD3380"/>
    </row>
    <row r="3381" spans="1:30" x14ac:dyDescent="0.25">
      <c r="A3381" s="1"/>
      <c r="B3381" s="1"/>
      <c r="C3381" s="1"/>
      <c r="D3381"/>
      <c r="E3381" s="1"/>
      <c r="F3381" s="1"/>
      <c r="G3381"/>
      <c r="H3381"/>
      <c r="I3381" s="1"/>
      <c r="J3381"/>
      <c r="K3381"/>
      <c r="L3381"/>
      <c r="M3381" s="2"/>
      <c r="N3381" s="3"/>
      <c r="O3381"/>
      <c r="P3381"/>
      <c r="Q3381"/>
      <c r="R3381"/>
      <c r="S3381"/>
      <c r="T3381"/>
      <c r="U3381" s="1"/>
      <c r="V3381"/>
      <c r="W3381" s="1"/>
      <c r="X3381"/>
      <c r="Y3381"/>
      <c r="Z3381" s="1"/>
      <c r="AA3381" s="1"/>
      <c r="AB3381" s="1"/>
      <c r="AC3381" s="1"/>
      <c r="AD3381"/>
    </row>
    <row r="3382" spans="1:30" x14ac:dyDescent="0.25">
      <c r="A3382" s="1"/>
      <c r="B3382" s="1"/>
      <c r="C3382" s="1"/>
      <c r="D3382"/>
      <c r="E3382" s="1"/>
      <c r="F3382" s="1"/>
      <c r="G3382"/>
      <c r="H3382"/>
      <c r="I3382" s="1"/>
      <c r="J3382"/>
      <c r="K3382"/>
      <c r="L3382"/>
      <c r="M3382" s="2"/>
      <c r="N3382" s="3"/>
      <c r="O3382"/>
      <c r="P3382"/>
      <c r="Q3382"/>
      <c r="R3382"/>
      <c r="S3382"/>
      <c r="T3382"/>
      <c r="U3382" s="1"/>
      <c r="V3382"/>
      <c r="W3382" s="1"/>
      <c r="X3382"/>
      <c r="Y3382"/>
      <c r="Z3382" s="1"/>
      <c r="AA3382" s="1"/>
      <c r="AB3382" s="1"/>
      <c r="AC3382" s="1"/>
      <c r="AD3382"/>
    </row>
    <row r="3383" spans="1:30" x14ac:dyDescent="0.25">
      <c r="A3383" s="1"/>
      <c r="B3383" s="1"/>
      <c r="C3383" s="1"/>
      <c r="D3383"/>
      <c r="E3383" s="1"/>
      <c r="F3383" s="1"/>
      <c r="G3383"/>
      <c r="H3383"/>
      <c r="I3383" s="1"/>
      <c r="J3383"/>
      <c r="K3383"/>
      <c r="L3383"/>
      <c r="M3383" s="2"/>
      <c r="N3383" s="3"/>
      <c r="O3383"/>
      <c r="P3383"/>
      <c r="Q3383"/>
      <c r="R3383"/>
      <c r="S3383"/>
      <c r="T3383"/>
      <c r="U3383" s="1"/>
      <c r="V3383"/>
      <c r="W3383" s="1"/>
      <c r="X3383"/>
      <c r="Y3383"/>
      <c r="Z3383" s="1"/>
      <c r="AA3383" s="1"/>
      <c r="AB3383" s="1"/>
      <c r="AC3383" s="1"/>
      <c r="AD3383"/>
    </row>
    <row r="3384" spans="1:30" x14ac:dyDescent="0.25">
      <c r="A3384" s="1"/>
      <c r="B3384" s="1"/>
      <c r="C3384" s="1"/>
      <c r="D3384"/>
      <c r="E3384" s="1"/>
      <c r="F3384" s="1"/>
      <c r="G3384"/>
      <c r="H3384"/>
      <c r="I3384" s="1"/>
      <c r="J3384"/>
      <c r="K3384"/>
      <c r="L3384"/>
      <c r="M3384" s="2"/>
      <c r="N3384" s="3"/>
      <c r="O3384"/>
      <c r="P3384"/>
      <c r="Q3384"/>
      <c r="R3384"/>
      <c r="S3384"/>
      <c r="T3384"/>
      <c r="U3384" s="1"/>
      <c r="V3384"/>
      <c r="W3384" s="1"/>
      <c r="X3384"/>
      <c r="Y3384"/>
      <c r="Z3384" s="1"/>
      <c r="AA3384" s="1"/>
      <c r="AB3384" s="1"/>
      <c r="AC3384" s="1"/>
      <c r="AD3384"/>
    </row>
    <row r="3385" spans="1:30" x14ac:dyDescent="0.25">
      <c r="A3385" s="1"/>
      <c r="B3385" s="1"/>
      <c r="C3385" s="1"/>
      <c r="D3385"/>
      <c r="E3385" s="1"/>
      <c r="F3385" s="1"/>
      <c r="G3385"/>
      <c r="H3385"/>
      <c r="I3385" s="1"/>
      <c r="J3385"/>
      <c r="K3385"/>
      <c r="L3385"/>
      <c r="M3385" s="2"/>
      <c r="N3385" s="3"/>
      <c r="O3385"/>
      <c r="P3385"/>
      <c r="Q3385"/>
      <c r="R3385"/>
      <c r="S3385"/>
      <c r="T3385"/>
      <c r="U3385" s="1"/>
      <c r="V3385"/>
      <c r="W3385" s="1"/>
      <c r="X3385"/>
      <c r="Y3385"/>
      <c r="Z3385" s="1"/>
      <c r="AA3385" s="1"/>
      <c r="AB3385" s="1"/>
      <c r="AC3385" s="1"/>
      <c r="AD3385"/>
    </row>
    <row r="3386" spans="1:30" x14ac:dyDescent="0.25">
      <c r="A3386" s="1"/>
      <c r="B3386" s="1"/>
      <c r="C3386" s="1"/>
      <c r="D3386"/>
      <c r="E3386" s="1"/>
      <c r="F3386" s="1"/>
      <c r="G3386"/>
      <c r="H3386"/>
      <c r="I3386" s="1"/>
      <c r="J3386"/>
      <c r="K3386"/>
      <c r="L3386"/>
      <c r="M3386" s="2"/>
      <c r="N3386" s="3"/>
      <c r="O3386"/>
      <c r="P3386"/>
      <c r="Q3386"/>
      <c r="R3386"/>
      <c r="S3386"/>
      <c r="T3386"/>
      <c r="U3386" s="1"/>
      <c r="V3386"/>
      <c r="W3386" s="1"/>
      <c r="X3386"/>
      <c r="Y3386"/>
      <c r="Z3386" s="1"/>
      <c r="AA3386" s="1"/>
      <c r="AB3386" s="1"/>
      <c r="AC3386" s="1"/>
      <c r="AD3386"/>
    </row>
    <row r="3387" spans="1:30" x14ac:dyDescent="0.25">
      <c r="A3387" s="1"/>
      <c r="B3387" s="1"/>
      <c r="C3387" s="1"/>
      <c r="D3387"/>
      <c r="E3387" s="1"/>
      <c r="F3387" s="1"/>
      <c r="G3387"/>
      <c r="H3387"/>
      <c r="I3387" s="1"/>
      <c r="J3387"/>
      <c r="K3387"/>
      <c r="L3387"/>
      <c r="M3387" s="2"/>
      <c r="N3387" s="3"/>
      <c r="O3387"/>
      <c r="P3387"/>
      <c r="Q3387"/>
      <c r="R3387"/>
      <c r="S3387"/>
      <c r="T3387"/>
      <c r="U3387" s="1"/>
      <c r="V3387"/>
      <c r="W3387" s="1"/>
      <c r="X3387"/>
      <c r="Y3387"/>
      <c r="Z3387" s="1"/>
      <c r="AA3387" s="1"/>
      <c r="AB3387" s="1"/>
      <c r="AC3387" s="1"/>
      <c r="AD3387"/>
    </row>
    <row r="3388" spans="1:30" x14ac:dyDescent="0.25">
      <c r="A3388" s="1"/>
      <c r="B3388" s="1"/>
      <c r="C3388" s="1"/>
      <c r="D3388"/>
      <c r="E3388" s="1"/>
      <c r="F3388" s="1"/>
      <c r="G3388"/>
      <c r="H3388"/>
      <c r="I3388" s="1"/>
      <c r="J3388"/>
      <c r="K3388"/>
      <c r="L3388"/>
      <c r="M3388" s="2"/>
      <c r="N3388" s="3"/>
      <c r="O3388"/>
      <c r="P3388"/>
      <c r="Q3388"/>
      <c r="R3388"/>
      <c r="S3388"/>
      <c r="T3388"/>
      <c r="U3388" s="1"/>
      <c r="V3388"/>
      <c r="W3388" s="1"/>
      <c r="X3388"/>
      <c r="Y3388"/>
      <c r="Z3388" s="1"/>
      <c r="AA3388" s="1"/>
      <c r="AB3388" s="1"/>
      <c r="AC3388" s="1"/>
      <c r="AD3388"/>
    </row>
    <row r="3389" spans="1:30" x14ac:dyDescent="0.25">
      <c r="A3389" s="1"/>
      <c r="B3389" s="1"/>
      <c r="C3389" s="1"/>
      <c r="D3389"/>
      <c r="E3389" s="1"/>
      <c r="F3389" s="1"/>
      <c r="G3389"/>
      <c r="H3389"/>
      <c r="I3389" s="1"/>
      <c r="J3389"/>
      <c r="K3389"/>
      <c r="L3389"/>
      <c r="M3389" s="2"/>
      <c r="N3389" s="3"/>
      <c r="O3389"/>
      <c r="P3389"/>
      <c r="Q3389"/>
      <c r="R3389"/>
      <c r="S3389"/>
      <c r="T3389"/>
      <c r="U3389" s="1"/>
      <c r="V3389"/>
      <c r="W3389" s="1"/>
      <c r="X3389"/>
      <c r="Y3389"/>
      <c r="Z3389" s="1"/>
      <c r="AA3389" s="1"/>
      <c r="AB3389" s="1"/>
      <c r="AC3389" s="1"/>
      <c r="AD3389"/>
    </row>
    <row r="3390" spans="1:30" x14ac:dyDescent="0.25">
      <c r="A3390" s="1"/>
      <c r="B3390" s="1"/>
      <c r="C3390" s="1"/>
      <c r="D3390"/>
      <c r="E3390" s="1"/>
      <c r="F3390" s="1"/>
      <c r="G3390"/>
      <c r="H3390"/>
      <c r="I3390" s="1"/>
      <c r="J3390"/>
      <c r="K3390"/>
      <c r="L3390"/>
      <c r="M3390" s="2"/>
      <c r="N3390" s="3"/>
      <c r="O3390"/>
      <c r="P3390"/>
      <c r="Q3390"/>
      <c r="R3390"/>
      <c r="S3390"/>
      <c r="T3390"/>
      <c r="U3390" s="1"/>
      <c r="V3390"/>
      <c r="W3390" s="1"/>
      <c r="X3390"/>
      <c r="Y3390"/>
      <c r="Z3390" s="1"/>
      <c r="AA3390" s="1"/>
      <c r="AB3390" s="1"/>
      <c r="AC3390" s="1"/>
      <c r="AD3390"/>
    </row>
    <row r="3391" spans="1:30" x14ac:dyDescent="0.25">
      <c r="A3391" s="1"/>
      <c r="B3391" s="1"/>
      <c r="C3391" s="1"/>
      <c r="D3391"/>
      <c r="E3391" s="1"/>
      <c r="F3391" s="1"/>
      <c r="G3391"/>
      <c r="H3391"/>
      <c r="I3391" s="1"/>
      <c r="J3391"/>
      <c r="K3391"/>
      <c r="L3391"/>
      <c r="M3391" s="2"/>
      <c r="N3391" s="3"/>
      <c r="O3391"/>
      <c r="P3391"/>
      <c r="Q3391"/>
      <c r="R3391"/>
      <c r="S3391"/>
      <c r="T3391"/>
      <c r="U3391" s="1"/>
      <c r="V3391"/>
      <c r="W3391" s="1"/>
      <c r="X3391"/>
      <c r="Y3391"/>
      <c r="Z3391" s="1"/>
      <c r="AA3391" s="1"/>
      <c r="AB3391" s="1"/>
      <c r="AC3391" s="1"/>
      <c r="AD3391"/>
    </row>
    <row r="3392" spans="1:30" x14ac:dyDescent="0.25">
      <c r="A3392" s="1"/>
      <c r="B3392" s="1"/>
      <c r="C3392" s="1"/>
      <c r="D3392"/>
      <c r="E3392" s="1"/>
      <c r="F3392" s="1"/>
      <c r="G3392"/>
      <c r="H3392"/>
      <c r="I3392" s="1"/>
      <c r="J3392"/>
      <c r="K3392"/>
      <c r="L3392"/>
      <c r="M3392" s="2"/>
      <c r="N3392" s="3"/>
      <c r="O3392"/>
      <c r="P3392"/>
      <c r="Q3392"/>
      <c r="R3392"/>
      <c r="S3392"/>
      <c r="T3392"/>
      <c r="U3392" s="1"/>
      <c r="V3392"/>
      <c r="W3392" s="1"/>
      <c r="X3392"/>
      <c r="Y3392"/>
      <c r="Z3392" s="1"/>
      <c r="AA3392" s="1"/>
      <c r="AB3392" s="1"/>
      <c r="AC3392" s="1"/>
      <c r="AD3392"/>
    </row>
    <row r="3393" spans="1:30" x14ac:dyDescent="0.25">
      <c r="A3393" s="1"/>
      <c r="B3393" s="1"/>
      <c r="C3393" s="1"/>
      <c r="D3393"/>
      <c r="E3393" s="1"/>
      <c r="F3393" s="1"/>
      <c r="G3393"/>
      <c r="H3393"/>
      <c r="I3393" s="1"/>
      <c r="J3393"/>
      <c r="K3393"/>
      <c r="L3393"/>
      <c r="M3393" s="2"/>
      <c r="N3393" s="3"/>
      <c r="O3393"/>
      <c r="P3393"/>
      <c r="Q3393"/>
      <c r="R3393"/>
      <c r="S3393"/>
      <c r="T3393"/>
      <c r="U3393" s="1"/>
      <c r="V3393"/>
      <c r="W3393" s="1"/>
      <c r="X3393"/>
      <c r="Y3393"/>
      <c r="Z3393" s="1"/>
      <c r="AA3393" s="1"/>
      <c r="AB3393" s="1"/>
      <c r="AC3393" s="1"/>
      <c r="AD3393"/>
    </row>
    <row r="3394" spans="1:30" x14ac:dyDescent="0.25">
      <c r="A3394" s="1"/>
      <c r="B3394" s="1"/>
      <c r="C3394" s="1"/>
      <c r="D3394"/>
      <c r="E3394" s="1"/>
      <c r="F3394" s="1"/>
      <c r="G3394"/>
      <c r="H3394"/>
      <c r="I3394" s="1"/>
      <c r="J3394"/>
      <c r="K3394"/>
      <c r="L3394"/>
      <c r="M3394" s="2"/>
      <c r="N3394" s="3"/>
      <c r="O3394"/>
      <c r="P3394"/>
      <c r="Q3394"/>
      <c r="R3394"/>
      <c r="S3394"/>
      <c r="T3394"/>
      <c r="U3394" s="1"/>
      <c r="V3394"/>
      <c r="W3394" s="1"/>
      <c r="X3394"/>
      <c r="Y3394"/>
      <c r="Z3394" s="1"/>
      <c r="AA3394" s="1"/>
      <c r="AB3394" s="1"/>
      <c r="AC3394" s="1"/>
      <c r="AD3394"/>
    </row>
    <row r="3395" spans="1:30" x14ac:dyDescent="0.25">
      <c r="A3395" s="1"/>
      <c r="B3395" s="1"/>
      <c r="C3395" s="1"/>
      <c r="D3395"/>
      <c r="E3395" s="1"/>
      <c r="F3395" s="1"/>
      <c r="G3395"/>
      <c r="H3395"/>
      <c r="I3395" s="1"/>
      <c r="J3395"/>
      <c r="K3395"/>
      <c r="L3395"/>
      <c r="M3395" s="2"/>
      <c r="N3395" s="3"/>
      <c r="O3395"/>
      <c r="P3395"/>
      <c r="Q3395"/>
      <c r="R3395"/>
      <c r="S3395"/>
      <c r="T3395"/>
      <c r="U3395" s="1"/>
      <c r="V3395"/>
      <c r="W3395" s="1"/>
      <c r="X3395"/>
      <c r="Y3395"/>
      <c r="Z3395" s="1"/>
      <c r="AA3395" s="1"/>
      <c r="AB3395" s="1"/>
      <c r="AC3395" s="1"/>
      <c r="AD3395"/>
    </row>
    <row r="3396" spans="1:30" x14ac:dyDescent="0.25">
      <c r="A3396" s="1"/>
      <c r="B3396" s="1"/>
      <c r="C3396" s="1"/>
      <c r="D3396"/>
      <c r="E3396" s="1"/>
      <c r="F3396" s="1"/>
      <c r="G3396"/>
      <c r="H3396"/>
      <c r="I3396" s="1"/>
      <c r="J3396"/>
      <c r="K3396"/>
      <c r="L3396"/>
      <c r="M3396" s="2"/>
      <c r="N3396" s="3"/>
      <c r="O3396"/>
      <c r="P3396"/>
      <c r="Q3396"/>
      <c r="R3396"/>
      <c r="S3396"/>
      <c r="T3396"/>
      <c r="U3396" s="1"/>
      <c r="V3396"/>
      <c r="W3396" s="1"/>
      <c r="X3396"/>
      <c r="Y3396"/>
      <c r="Z3396" s="1"/>
      <c r="AA3396" s="1"/>
      <c r="AB3396" s="1"/>
      <c r="AC3396" s="1"/>
      <c r="AD3396"/>
    </row>
    <row r="3397" spans="1:30" x14ac:dyDescent="0.25">
      <c r="A3397" s="1"/>
      <c r="B3397" s="1"/>
      <c r="C3397" s="1"/>
      <c r="D3397"/>
      <c r="E3397" s="1"/>
      <c r="F3397" s="1"/>
      <c r="G3397"/>
      <c r="H3397"/>
      <c r="I3397" s="1"/>
      <c r="J3397"/>
      <c r="K3397"/>
      <c r="L3397"/>
      <c r="M3397" s="2"/>
      <c r="N3397" s="3"/>
      <c r="O3397"/>
      <c r="P3397"/>
      <c r="Q3397"/>
      <c r="R3397"/>
      <c r="S3397"/>
      <c r="T3397"/>
      <c r="U3397" s="1"/>
      <c r="V3397"/>
      <c r="W3397" s="1"/>
      <c r="X3397"/>
      <c r="Y3397"/>
      <c r="Z3397" s="1"/>
      <c r="AA3397" s="1"/>
      <c r="AB3397" s="1"/>
      <c r="AC3397" s="1"/>
      <c r="AD3397"/>
    </row>
    <row r="3398" spans="1:30" x14ac:dyDescent="0.25">
      <c r="A3398" s="1"/>
      <c r="B3398" s="1"/>
      <c r="C3398" s="1"/>
      <c r="D3398"/>
      <c r="E3398" s="1"/>
      <c r="F3398" s="1"/>
      <c r="G3398"/>
      <c r="H3398"/>
      <c r="I3398" s="1"/>
      <c r="J3398"/>
      <c r="K3398"/>
      <c r="L3398"/>
      <c r="M3398" s="2"/>
      <c r="N3398" s="3"/>
      <c r="O3398"/>
      <c r="P3398"/>
      <c r="Q3398"/>
      <c r="R3398"/>
      <c r="S3398"/>
      <c r="T3398"/>
      <c r="U3398" s="1"/>
      <c r="V3398"/>
      <c r="W3398" s="1"/>
      <c r="X3398"/>
      <c r="Y3398"/>
      <c r="Z3398" s="1"/>
      <c r="AA3398" s="1"/>
      <c r="AB3398" s="1"/>
      <c r="AC3398" s="1"/>
      <c r="AD3398"/>
    </row>
    <row r="3399" spans="1:30" x14ac:dyDescent="0.25">
      <c r="A3399" s="1"/>
      <c r="B3399" s="1"/>
      <c r="C3399" s="1"/>
      <c r="D3399"/>
      <c r="E3399" s="1"/>
      <c r="F3399" s="1"/>
      <c r="G3399"/>
      <c r="H3399"/>
      <c r="I3399" s="1"/>
      <c r="J3399"/>
      <c r="K3399"/>
      <c r="L3399"/>
      <c r="M3399" s="2"/>
      <c r="N3399" s="3"/>
      <c r="O3399"/>
      <c r="P3399"/>
      <c r="Q3399"/>
      <c r="R3399"/>
      <c r="S3399"/>
      <c r="T3399"/>
      <c r="U3399" s="1"/>
      <c r="V3399"/>
      <c r="W3399" s="1"/>
      <c r="X3399"/>
      <c r="Y3399"/>
      <c r="Z3399" s="1"/>
      <c r="AA3399" s="1"/>
      <c r="AB3399" s="1"/>
      <c r="AC3399" s="1"/>
      <c r="AD3399"/>
    </row>
    <row r="3400" spans="1:30" x14ac:dyDescent="0.25">
      <c r="A3400" s="1"/>
      <c r="B3400" s="1"/>
      <c r="C3400" s="1"/>
      <c r="D3400"/>
      <c r="E3400" s="1"/>
      <c r="F3400" s="1"/>
      <c r="G3400"/>
      <c r="H3400"/>
      <c r="I3400" s="1"/>
      <c r="J3400"/>
      <c r="K3400"/>
      <c r="L3400"/>
      <c r="M3400" s="2"/>
      <c r="N3400" s="3"/>
      <c r="O3400"/>
      <c r="P3400"/>
      <c r="Q3400"/>
      <c r="R3400"/>
      <c r="S3400"/>
      <c r="T3400"/>
      <c r="U3400" s="1"/>
      <c r="V3400"/>
      <c r="W3400" s="1"/>
      <c r="X3400"/>
      <c r="Y3400"/>
      <c r="Z3400" s="1"/>
      <c r="AA3400" s="1"/>
      <c r="AB3400" s="1"/>
      <c r="AC3400" s="1"/>
      <c r="AD3400"/>
    </row>
    <row r="3401" spans="1:30" x14ac:dyDescent="0.25">
      <c r="A3401" s="1"/>
      <c r="B3401" s="1"/>
      <c r="C3401" s="1"/>
      <c r="D3401"/>
      <c r="E3401" s="1"/>
      <c r="F3401" s="1"/>
      <c r="G3401"/>
      <c r="H3401"/>
      <c r="I3401" s="1"/>
      <c r="J3401"/>
      <c r="K3401"/>
      <c r="L3401"/>
      <c r="M3401" s="2"/>
      <c r="N3401" s="3"/>
      <c r="O3401"/>
      <c r="P3401"/>
      <c r="Q3401"/>
      <c r="R3401"/>
      <c r="S3401"/>
      <c r="T3401"/>
      <c r="U3401" s="1"/>
      <c r="V3401"/>
      <c r="W3401" s="1"/>
      <c r="X3401"/>
      <c r="Y3401"/>
      <c r="Z3401" s="1"/>
      <c r="AA3401" s="1"/>
      <c r="AB3401" s="1"/>
      <c r="AC3401" s="1"/>
      <c r="AD3401"/>
    </row>
    <row r="3402" spans="1:30" x14ac:dyDescent="0.25">
      <c r="A3402" s="1"/>
      <c r="B3402" s="1"/>
      <c r="C3402" s="1"/>
      <c r="D3402"/>
      <c r="E3402" s="1"/>
      <c r="F3402" s="1"/>
      <c r="G3402"/>
      <c r="H3402"/>
      <c r="I3402" s="1"/>
      <c r="J3402"/>
      <c r="K3402"/>
      <c r="L3402"/>
      <c r="M3402" s="2"/>
      <c r="N3402" s="3"/>
      <c r="O3402"/>
      <c r="P3402"/>
      <c r="Q3402"/>
      <c r="R3402"/>
      <c r="S3402"/>
      <c r="T3402"/>
      <c r="U3402" s="1"/>
      <c r="V3402"/>
      <c r="W3402" s="1"/>
      <c r="X3402"/>
      <c r="Y3402"/>
      <c r="Z3402" s="1"/>
      <c r="AA3402" s="1"/>
      <c r="AB3402" s="1"/>
      <c r="AC3402" s="1"/>
      <c r="AD3402"/>
    </row>
    <row r="3403" spans="1:30" x14ac:dyDescent="0.25">
      <c r="A3403" s="1"/>
      <c r="B3403" s="1"/>
      <c r="C3403" s="1"/>
      <c r="D3403"/>
      <c r="E3403" s="1"/>
      <c r="F3403" s="1"/>
      <c r="G3403"/>
      <c r="H3403"/>
      <c r="I3403" s="1"/>
      <c r="J3403"/>
      <c r="K3403"/>
      <c r="L3403"/>
      <c r="M3403" s="2"/>
      <c r="N3403" s="3"/>
      <c r="O3403"/>
      <c r="P3403"/>
      <c r="Q3403"/>
      <c r="R3403"/>
      <c r="S3403"/>
      <c r="T3403"/>
      <c r="U3403" s="1"/>
      <c r="V3403"/>
      <c r="W3403" s="1"/>
      <c r="X3403"/>
      <c r="Y3403"/>
      <c r="Z3403" s="1"/>
      <c r="AA3403" s="1"/>
      <c r="AB3403" s="1"/>
      <c r="AC3403" s="1"/>
      <c r="AD3403"/>
    </row>
    <row r="3404" spans="1:30" x14ac:dyDescent="0.25">
      <c r="A3404" s="1"/>
      <c r="B3404" s="1"/>
      <c r="C3404" s="1"/>
      <c r="D3404"/>
      <c r="E3404" s="1"/>
      <c r="F3404" s="1"/>
      <c r="G3404"/>
      <c r="H3404"/>
      <c r="I3404" s="1"/>
      <c r="J3404"/>
      <c r="K3404"/>
      <c r="L3404"/>
      <c r="M3404" s="2"/>
      <c r="N3404" s="3"/>
      <c r="O3404"/>
      <c r="P3404"/>
      <c r="Q3404"/>
      <c r="R3404"/>
      <c r="S3404"/>
      <c r="T3404"/>
      <c r="U3404" s="1"/>
      <c r="V3404"/>
      <c r="W3404" s="1"/>
      <c r="X3404"/>
      <c r="Y3404"/>
      <c r="Z3404" s="1"/>
      <c r="AA3404" s="1"/>
      <c r="AB3404" s="1"/>
      <c r="AC3404" s="1"/>
      <c r="AD3404"/>
    </row>
    <row r="3405" spans="1:30" x14ac:dyDescent="0.25">
      <c r="A3405" s="1"/>
      <c r="B3405" s="1"/>
      <c r="C3405" s="1"/>
      <c r="D3405"/>
      <c r="E3405" s="1"/>
      <c r="F3405" s="1"/>
      <c r="G3405"/>
      <c r="H3405"/>
      <c r="I3405" s="1"/>
      <c r="J3405"/>
      <c r="K3405"/>
      <c r="L3405"/>
      <c r="M3405" s="2"/>
      <c r="N3405" s="3"/>
      <c r="O3405"/>
      <c r="P3405"/>
      <c r="Q3405"/>
      <c r="R3405"/>
      <c r="S3405"/>
      <c r="T3405"/>
      <c r="U3405" s="1"/>
      <c r="V3405"/>
      <c r="W3405" s="1"/>
      <c r="X3405"/>
      <c r="Y3405"/>
      <c r="Z3405" s="1"/>
      <c r="AA3405" s="1"/>
      <c r="AB3405" s="1"/>
      <c r="AC3405" s="1"/>
      <c r="AD3405"/>
    </row>
    <row r="3406" spans="1:30" x14ac:dyDescent="0.25">
      <c r="A3406" s="1"/>
      <c r="B3406" s="1"/>
      <c r="C3406" s="1"/>
      <c r="D3406"/>
      <c r="E3406" s="1"/>
      <c r="F3406" s="1"/>
      <c r="G3406"/>
      <c r="H3406"/>
      <c r="I3406" s="1"/>
      <c r="J3406"/>
      <c r="K3406"/>
      <c r="L3406"/>
      <c r="M3406" s="2"/>
      <c r="N3406" s="3"/>
      <c r="O3406"/>
      <c r="P3406"/>
      <c r="Q3406"/>
      <c r="R3406"/>
      <c r="S3406"/>
      <c r="T3406"/>
      <c r="U3406" s="1"/>
      <c r="V3406"/>
      <c r="W3406" s="1"/>
      <c r="X3406"/>
      <c r="Y3406"/>
      <c r="Z3406" s="1"/>
      <c r="AA3406" s="1"/>
      <c r="AB3406" s="1"/>
      <c r="AC3406" s="1"/>
      <c r="AD3406"/>
    </row>
    <row r="3407" spans="1:30" x14ac:dyDescent="0.25">
      <c r="A3407" s="1"/>
      <c r="B3407" s="1"/>
      <c r="C3407" s="1"/>
      <c r="D3407"/>
      <c r="E3407" s="1"/>
      <c r="F3407" s="1"/>
      <c r="G3407"/>
      <c r="H3407"/>
      <c r="I3407" s="1"/>
      <c r="J3407"/>
      <c r="K3407"/>
      <c r="L3407"/>
      <c r="M3407" s="2"/>
      <c r="N3407" s="3"/>
      <c r="O3407"/>
      <c r="P3407"/>
      <c r="Q3407"/>
      <c r="R3407"/>
      <c r="S3407"/>
      <c r="T3407"/>
      <c r="U3407" s="1"/>
      <c r="V3407"/>
      <c r="W3407" s="1"/>
      <c r="X3407"/>
      <c r="Y3407"/>
      <c r="Z3407" s="1"/>
      <c r="AA3407" s="1"/>
      <c r="AB3407" s="1"/>
      <c r="AC3407" s="1"/>
      <c r="AD3407"/>
    </row>
    <row r="3408" spans="1:30" x14ac:dyDescent="0.25">
      <c r="A3408" s="1"/>
      <c r="B3408" s="1"/>
      <c r="C3408" s="1"/>
      <c r="D3408"/>
      <c r="E3408" s="1"/>
      <c r="F3408" s="1"/>
      <c r="G3408"/>
      <c r="H3408"/>
      <c r="I3408" s="1"/>
      <c r="J3408"/>
      <c r="K3408"/>
      <c r="L3408"/>
      <c r="M3408" s="2"/>
      <c r="N3408" s="3"/>
      <c r="O3408"/>
      <c r="P3408"/>
      <c r="Q3408"/>
      <c r="R3408"/>
      <c r="S3408"/>
      <c r="T3408"/>
      <c r="U3408" s="1"/>
      <c r="V3408"/>
      <c r="W3408" s="1"/>
      <c r="X3408"/>
      <c r="Y3408"/>
      <c r="Z3408" s="1"/>
      <c r="AA3408" s="1"/>
      <c r="AB3408" s="1"/>
      <c r="AC3408" s="1"/>
      <c r="AD3408"/>
    </row>
    <row r="3409" spans="1:30" x14ac:dyDescent="0.25">
      <c r="A3409" s="1"/>
      <c r="B3409" s="1"/>
      <c r="C3409" s="1"/>
      <c r="D3409"/>
      <c r="E3409" s="1"/>
      <c r="F3409" s="1"/>
      <c r="G3409"/>
      <c r="H3409"/>
      <c r="I3409" s="1"/>
      <c r="J3409"/>
      <c r="K3409"/>
      <c r="L3409"/>
      <c r="M3409" s="2"/>
      <c r="N3409" s="3"/>
      <c r="O3409"/>
      <c r="P3409"/>
      <c r="Q3409"/>
      <c r="R3409"/>
      <c r="S3409"/>
      <c r="T3409"/>
      <c r="U3409" s="1"/>
      <c r="V3409"/>
      <c r="W3409" s="1"/>
      <c r="X3409"/>
      <c r="Y3409"/>
      <c r="Z3409" s="1"/>
      <c r="AA3409" s="1"/>
      <c r="AB3409" s="1"/>
      <c r="AC3409" s="1"/>
      <c r="AD3409"/>
    </row>
    <row r="3410" spans="1:30" x14ac:dyDescent="0.25">
      <c r="A3410" s="1"/>
      <c r="B3410" s="1"/>
      <c r="C3410" s="1"/>
      <c r="D3410"/>
      <c r="E3410" s="1"/>
      <c r="F3410" s="1"/>
      <c r="G3410"/>
      <c r="H3410"/>
      <c r="I3410" s="1"/>
      <c r="J3410"/>
      <c r="K3410"/>
      <c r="L3410"/>
      <c r="M3410" s="2"/>
      <c r="N3410" s="3"/>
      <c r="O3410"/>
      <c r="P3410"/>
      <c r="Q3410"/>
      <c r="R3410"/>
      <c r="S3410"/>
      <c r="T3410"/>
      <c r="U3410" s="1"/>
      <c r="V3410"/>
      <c r="W3410" s="1"/>
      <c r="X3410"/>
      <c r="Y3410"/>
      <c r="Z3410" s="1"/>
      <c r="AA3410" s="1"/>
      <c r="AB3410" s="1"/>
      <c r="AC3410" s="1"/>
      <c r="AD3410"/>
    </row>
    <row r="3411" spans="1:30" x14ac:dyDescent="0.25">
      <c r="A3411" s="1"/>
      <c r="B3411" s="1"/>
      <c r="C3411" s="1"/>
      <c r="D3411"/>
      <c r="E3411" s="1"/>
      <c r="F3411" s="1"/>
      <c r="G3411"/>
      <c r="H3411"/>
      <c r="I3411" s="1"/>
      <c r="J3411"/>
      <c r="K3411"/>
      <c r="L3411"/>
      <c r="M3411" s="2"/>
      <c r="N3411" s="3"/>
      <c r="O3411"/>
      <c r="P3411"/>
      <c r="Q3411"/>
      <c r="R3411"/>
      <c r="S3411"/>
      <c r="T3411"/>
      <c r="U3411" s="1"/>
      <c r="V3411"/>
      <c r="W3411" s="1"/>
      <c r="X3411"/>
      <c r="Y3411"/>
      <c r="Z3411" s="1"/>
      <c r="AA3411" s="1"/>
      <c r="AB3411" s="1"/>
      <c r="AC3411" s="1"/>
      <c r="AD3411"/>
    </row>
    <row r="3412" spans="1:30" x14ac:dyDescent="0.25">
      <c r="A3412" s="1"/>
      <c r="B3412" s="1"/>
      <c r="C3412" s="1"/>
      <c r="D3412"/>
      <c r="E3412" s="1"/>
      <c r="F3412" s="1"/>
      <c r="G3412"/>
      <c r="H3412"/>
      <c r="I3412" s="1"/>
      <c r="J3412"/>
      <c r="K3412"/>
      <c r="L3412"/>
      <c r="M3412" s="2"/>
      <c r="N3412" s="3"/>
      <c r="O3412"/>
      <c r="P3412"/>
      <c r="Q3412"/>
      <c r="R3412"/>
      <c r="S3412"/>
      <c r="T3412"/>
      <c r="U3412" s="1"/>
      <c r="V3412"/>
      <c r="W3412" s="1"/>
      <c r="X3412"/>
      <c r="Y3412"/>
      <c r="Z3412" s="1"/>
      <c r="AA3412" s="1"/>
      <c r="AB3412" s="1"/>
      <c r="AC3412" s="1"/>
      <c r="AD3412"/>
    </row>
    <row r="3413" spans="1:30" x14ac:dyDescent="0.25">
      <c r="A3413" s="1"/>
      <c r="B3413" s="1"/>
      <c r="C3413" s="1"/>
      <c r="D3413"/>
      <c r="E3413" s="1"/>
      <c r="F3413" s="1"/>
      <c r="G3413"/>
      <c r="H3413"/>
      <c r="I3413" s="1"/>
      <c r="J3413"/>
      <c r="K3413"/>
      <c r="L3413"/>
      <c r="M3413" s="2"/>
      <c r="N3413" s="3"/>
      <c r="O3413"/>
      <c r="P3413"/>
      <c r="Q3413"/>
      <c r="R3413"/>
      <c r="S3413"/>
      <c r="T3413"/>
      <c r="U3413" s="1"/>
      <c r="V3413"/>
      <c r="W3413" s="1"/>
      <c r="X3413"/>
      <c r="Y3413"/>
      <c r="Z3413" s="1"/>
      <c r="AA3413" s="1"/>
      <c r="AB3413" s="1"/>
      <c r="AC3413" s="1"/>
      <c r="AD3413"/>
    </row>
    <row r="3414" spans="1:30" x14ac:dyDescent="0.25">
      <c r="A3414" s="1"/>
      <c r="B3414" s="1"/>
      <c r="C3414" s="1"/>
      <c r="D3414"/>
      <c r="E3414" s="1"/>
      <c r="F3414" s="1"/>
      <c r="G3414"/>
      <c r="H3414"/>
      <c r="I3414" s="1"/>
      <c r="J3414"/>
      <c r="K3414"/>
      <c r="L3414"/>
      <c r="M3414" s="2"/>
      <c r="N3414" s="3"/>
      <c r="O3414"/>
      <c r="P3414"/>
      <c r="Q3414"/>
      <c r="R3414"/>
      <c r="S3414"/>
      <c r="T3414"/>
      <c r="U3414" s="1"/>
      <c r="V3414"/>
      <c r="W3414" s="1"/>
      <c r="X3414"/>
      <c r="Y3414"/>
      <c r="Z3414" s="1"/>
      <c r="AA3414" s="1"/>
      <c r="AB3414" s="1"/>
      <c r="AC3414" s="1"/>
      <c r="AD3414"/>
    </row>
    <row r="3415" spans="1:30" x14ac:dyDescent="0.25">
      <c r="A3415" s="1"/>
      <c r="B3415" s="1"/>
      <c r="C3415" s="1"/>
      <c r="D3415"/>
      <c r="E3415" s="1"/>
      <c r="F3415" s="1"/>
      <c r="G3415"/>
      <c r="H3415"/>
      <c r="I3415" s="1"/>
      <c r="J3415"/>
      <c r="K3415"/>
      <c r="L3415"/>
      <c r="M3415" s="2"/>
      <c r="N3415" s="3"/>
      <c r="O3415"/>
      <c r="P3415"/>
      <c r="Q3415"/>
      <c r="R3415"/>
      <c r="S3415"/>
      <c r="T3415"/>
      <c r="U3415" s="1"/>
      <c r="V3415"/>
      <c r="W3415" s="1"/>
      <c r="X3415"/>
      <c r="Y3415"/>
      <c r="Z3415" s="1"/>
      <c r="AA3415" s="1"/>
      <c r="AB3415" s="1"/>
      <c r="AC3415" s="1"/>
      <c r="AD3415"/>
    </row>
    <row r="3416" spans="1:30" x14ac:dyDescent="0.25">
      <c r="A3416" s="1"/>
      <c r="B3416" s="1"/>
      <c r="C3416" s="1"/>
      <c r="D3416"/>
      <c r="E3416" s="1"/>
      <c r="F3416" s="1"/>
      <c r="G3416"/>
      <c r="H3416"/>
      <c r="I3416" s="1"/>
      <c r="J3416"/>
      <c r="K3416"/>
      <c r="L3416"/>
      <c r="M3416" s="2"/>
      <c r="N3416" s="3"/>
      <c r="O3416"/>
      <c r="P3416"/>
      <c r="Q3416"/>
      <c r="R3416"/>
      <c r="S3416"/>
      <c r="T3416"/>
      <c r="U3416" s="1"/>
      <c r="V3416"/>
      <c r="W3416" s="1"/>
      <c r="X3416"/>
      <c r="Y3416"/>
      <c r="Z3416" s="1"/>
      <c r="AA3416" s="1"/>
      <c r="AB3416" s="1"/>
      <c r="AC3416" s="1"/>
      <c r="AD3416"/>
    </row>
    <row r="3417" spans="1:30" x14ac:dyDescent="0.25">
      <c r="A3417" s="1"/>
      <c r="B3417" s="1"/>
      <c r="C3417" s="1"/>
      <c r="D3417"/>
      <c r="E3417" s="1"/>
      <c r="F3417" s="1"/>
      <c r="G3417"/>
      <c r="H3417"/>
      <c r="I3417" s="1"/>
      <c r="J3417"/>
      <c r="K3417"/>
      <c r="L3417"/>
      <c r="M3417" s="2"/>
      <c r="N3417" s="3"/>
      <c r="O3417"/>
      <c r="P3417"/>
      <c r="Q3417"/>
      <c r="R3417"/>
      <c r="S3417"/>
      <c r="T3417"/>
      <c r="U3417" s="1"/>
      <c r="V3417"/>
      <c r="W3417" s="1"/>
      <c r="X3417"/>
      <c r="Y3417"/>
      <c r="Z3417" s="1"/>
      <c r="AA3417" s="1"/>
      <c r="AB3417" s="1"/>
      <c r="AC3417" s="1"/>
      <c r="AD3417"/>
    </row>
    <row r="3418" spans="1:30" x14ac:dyDescent="0.25">
      <c r="A3418" s="1"/>
      <c r="B3418" s="1"/>
      <c r="C3418" s="1"/>
      <c r="D3418"/>
      <c r="E3418" s="1"/>
      <c r="F3418" s="1"/>
      <c r="G3418"/>
      <c r="H3418"/>
      <c r="I3418" s="1"/>
      <c r="J3418"/>
      <c r="K3418"/>
      <c r="L3418"/>
      <c r="M3418" s="2"/>
      <c r="N3418" s="3"/>
      <c r="O3418"/>
      <c r="P3418"/>
      <c r="Q3418"/>
      <c r="R3418"/>
      <c r="S3418"/>
      <c r="T3418"/>
      <c r="U3418" s="1"/>
      <c r="V3418"/>
      <c r="W3418" s="1"/>
      <c r="X3418"/>
      <c r="Y3418"/>
      <c r="Z3418" s="1"/>
      <c r="AA3418" s="1"/>
      <c r="AB3418" s="1"/>
      <c r="AC3418" s="1"/>
      <c r="AD3418"/>
    </row>
    <row r="3419" spans="1:30" x14ac:dyDescent="0.25">
      <c r="A3419" s="1"/>
      <c r="B3419" s="1"/>
      <c r="C3419" s="1"/>
      <c r="D3419"/>
      <c r="E3419" s="1"/>
      <c r="F3419" s="1"/>
      <c r="G3419"/>
      <c r="H3419"/>
      <c r="I3419" s="1"/>
      <c r="J3419"/>
      <c r="K3419"/>
      <c r="L3419"/>
      <c r="M3419" s="2"/>
      <c r="N3419" s="3"/>
      <c r="O3419"/>
      <c r="P3419"/>
      <c r="Q3419"/>
      <c r="R3419"/>
      <c r="S3419"/>
      <c r="T3419"/>
      <c r="U3419" s="1"/>
      <c r="V3419"/>
      <c r="W3419" s="1"/>
      <c r="X3419"/>
      <c r="Y3419"/>
      <c r="Z3419" s="1"/>
      <c r="AA3419" s="1"/>
      <c r="AB3419" s="1"/>
      <c r="AC3419" s="1"/>
      <c r="AD3419"/>
    </row>
    <row r="3420" spans="1:30" x14ac:dyDescent="0.25">
      <c r="A3420" s="1"/>
      <c r="B3420" s="1"/>
      <c r="C3420" s="1"/>
      <c r="D3420"/>
      <c r="E3420" s="1"/>
      <c r="F3420" s="1"/>
      <c r="G3420"/>
      <c r="H3420"/>
      <c r="I3420" s="1"/>
      <c r="J3420"/>
      <c r="K3420"/>
      <c r="L3420"/>
      <c r="M3420" s="2"/>
      <c r="N3420" s="3"/>
      <c r="O3420"/>
      <c r="P3420"/>
      <c r="Q3420"/>
      <c r="R3420"/>
      <c r="S3420"/>
      <c r="T3420"/>
      <c r="U3420" s="1"/>
      <c r="V3420"/>
      <c r="W3420" s="1"/>
      <c r="X3420"/>
      <c r="Y3420"/>
      <c r="Z3420" s="1"/>
      <c r="AA3420" s="1"/>
      <c r="AB3420" s="1"/>
      <c r="AC3420" s="1"/>
      <c r="AD3420"/>
    </row>
    <row r="3421" spans="1:30" x14ac:dyDescent="0.25">
      <c r="A3421" s="1"/>
      <c r="B3421" s="1"/>
      <c r="C3421" s="1"/>
      <c r="D3421"/>
      <c r="E3421" s="1"/>
      <c r="F3421" s="1"/>
      <c r="G3421"/>
      <c r="H3421"/>
      <c r="I3421" s="1"/>
      <c r="J3421"/>
      <c r="K3421"/>
      <c r="L3421"/>
      <c r="M3421" s="2"/>
      <c r="N3421" s="3"/>
      <c r="O3421"/>
      <c r="P3421"/>
      <c r="Q3421"/>
      <c r="R3421"/>
      <c r="S3421"/>
      <c r="T3421"/>
      <c r="U3421" s="1"/>
      <c r="V3421"/>
      <c r="W3421" s="1"/>
      <c r="X3421"/>
      <c r="Y3421"/>
      <c r="Z3421" s="1"/>
      <c r="AA3421" s="1"/>
      <c r="AB3421" s="1"/>
      <c r="AC3421" s="1"/>
      <c r="AD3421"/>
    </row>
    <row r="3422" spans="1:30" x14ac:dyDescent="0.25">
      <c r="A3422" s="1"/>
      <c r="B3422" s="1"/>
      <c r="C3422" s="1"/>
      <c r="D3422"/>
      <c r="E3422" s="1"/>
      <c r="F3422" s="1"/>
      <c r="G3422"/>
      <c r="H3422"/>
      <c r="I3422" s="1"/>
      <c r="J3422"/>
      <c r="K3422"/>
      <c r="L3422"/>
      <c r="M3422" s="2"/>
      <c r="N3422" s="3"/>
      <c r="O3422"/>
      <c r="P3422"/>
      <c r="Q3422"/>
      <c r="R3422"/>
      <c r="S3422"/>
      <c r="T3422"/>
      <c r="U3422" s="1"/>
      <c r="V3422"/>
      <c r="W3422" s="1"/>
      <c r="X3422"/>
      <c r="Y3422"/>
      <c r="Z3422" s="1"/>
      <c r="AA3422" s="1"/>
      <c r="AB3422" s="1"/>
      <c r="AC3422" s="1"/>
      <c r="AD3422"/>
    </row>
    <row r="3423" spans="1:30" x14ac:dyDescent="0.25">
      <c r="A3423" s="1"/>
      <c r="B3423" s="1"/>
      <c r="C3423" s="1"/>
      <c r="D3423"/>
      <c r="E3423" s="1"/>
      <c r="F3423" s="1"/>
      <c r="G3423"/>
      <c r="H3423"/>
      <c r="I3423" s="1"/>
      <c r="J3423"/>
      <c r="K3423"/>
      <c r="L3423"/>
      <c r="M3423" s="2"/>
      <c r="N3423" s="3"/>
      <c r="O3423"/>
      <c r="P3423"/>
      <c r="Q3423"/>
      <c r="R3423"/>
      <c r="S3423"/>
      <c r="T3423"/>
      <c r="U3423" s="1"/>
      <c r="V3423"/>
      <c r="W3423" s="1"/>
      <c r="X3423"/>
      <c r="Y3423"/>
      <c r="Z3423" s="1"/>
      <c r="AA3423" s="1"/>
      <c r="AB3423" s="1"/>
      <c r="AC3423" s="1"/>
      <c r="AD3423"/>
    </row>
    <row r="3424" spans="1:30" x14ac:dyDescent="0.25">
      <c r="A3424" s="1"/>
      <c r="B3424" s="1"/>
      <c r="C3424" s="1"/>
      <c r="D3424"/>
      <c r="E3424" s="1"/>
      <c r="F3424" s="1"/>
      <c r="G3424"/>
      <c r="H3424"/>
      <c r="I3424" s="1"/>
      <c r="J3424"/>
      <c r="K3424"/>
      <c r="L3424"/>
      <c r="M3424" s="2"/>
      <c r="N3424" s="3"/>
      <c r="O3424"/>
      <c r="P3424"/>
      <c r="Q3424"/>
      <c r="R3424"/>
      <c r="S3424"/>
      <c r="T3424"/>
      <c r="U3424" s="1"/>
      <c r="V3424"/>
      <c r="W3424" s="1"/>
      <c r="X3424"/>
      <c r="Y3424"/>
      <c r="Z3424" s="1"/>
      <c r="AA3424" s="1"/>
      <c r="AB3424" s="1"/>
      <c r="AC3424" s="1"/>
      <c r="AD3424"/>
    </row>
    <row r="3425" spans="1:30" x14ac:dyDescent="0.25">
      <c r="A3425" s="1"/>
      <c r="B3425" s="1"/>
      <c r="C3425" s="1"/>
      <c r="D3425"/>
      <c r="E3425" s="1"/>
      <c r="F3425" s="1"/>
      <c r="G3425"/>
      <c r="H3425"/>
      <c r="I3425" s="1"/>
      <c r="J3425"/>
      <c r="K3425"/>
      <c r="L3425"/>
      <c r="M3425" s="2"/>
      <c r="N3425" s="3"/>
      <c r="O3425"/>
      <c r="P3425"/>
      <c r="Q3425"/>
      <c r="R3425"/>
      <c r="S3425"/>
      <c r="T3425"/>
      <c r="U3425" s="1"/>
      <c r="V3425"/>
      <c r="W3425" s="1"/>
      <c r="X3425"/>
      <c r="Y3425"/>
      <c r="Z3425" s="1"/>
      <c r="AA3425" s="1"/>
      <c r="AB3425" s="1"/>
      <c r="AC3425" s="1"/>
      <c r="AD3425"/>
    </row>
    <row r="3426" spans="1:30" x14ac:dyDescent="0.25">
      <c r="A3426" s="1"/>
      <c r="B3426" s="1"/>
      <c r="C3426" s="1"/>
      <c r="D3426"/>
      <c r="E3426" s="1"/>
      <c r="F3426" s="1"/>
      <c r="G3426"/>
      <c r="H3426"/>
      <c r="I3426" s="1"/>
      <c r="J3426"/>
      <c r="K3426"/>
      <c r="L3426"/>
      <c r="M3426" s="2"/>
      <c r="N3426" s="3"/>
      <c r="O3426"/>
      <c r="P3426"/>
      <c r="Q3426"/>
      <c r="R3426"/>
      <c r="S3426"/>
      <c r="T3426"/>
      <c r="U3426" s="1"/>
      <c r="V3426"/>
      <c r="W3426" s="1"/>
      <c r="X3426"/>
      <c r="Y3426"/>
      <c r="Z3426" s="1"/>
      <c r="AA3426" s="1"/>
      <c r="AB3426" s="1"/>
      <c r="AC3426" s="1"/>
      <c r="AD3426"/>
    </row>
    <row r="3427" spans="1:30" x14ac:dyDescent="0.25">
      <c r="A3427" s="1"/>
      <c r="B3427" s="1"/>
      <c r="C3427" s="1"/>
      <c r="D3427"/>
      <c r="E3427" s="1"/>
      <c r="F3427" s="1"/>
      <c r="G3427"/>
      <c r="H3427"/>
      <c r="I3427" s="1"/>
      <c r="J3427"/>
      <c r="K3427"/>
      <c r="L3427"/>
      <c r="M3427" s="2"/>
      <c r="N3427" s="3"/>
      <c r="O3427"/>
      <c r="P3427"/>
      <c r="Q3427"/>
      <c r="R3427"/>
      <c r="S3427"/>
      <c r="T3427"/>
      <c r="U3427" s="1"/>
      <c r="V3427"/>
      <c r="W3427" s="1"/>
      <c r="X3427"/>
      <c r="Y3427"/>
      <c r="Z3427" s="1"/>
      <c r="AA3427" s="1"/>
      <c r="AB3427" s="1"/>
      <c r="AC3427" s="1"/>
      <c r="AD3427"/>
    </row>
    <row r="3428" spans="1:30" x14ac:dyDescent="0.25">
      <c r="A3428" s="1"/>
      <c r="B3428" s="1"/>
      <c r="C3428" s="1"/>
      <c r="D3428"/>
      <c r="E3428" s="1"/>
      <c r="F3428" s="1"/>
      <c r="G3428"/>
      <c r="H3428"/>
      <c r="I3428" s="1"/>
      <c r="J3428"/>
      <c r="K3428"/>
      <c r="L3428"/>
      <c r="M3428" s="2"/>
      <c r="N3428" s="3"/>
      <c r="O3428"/>
      <c r="P3428"/>
      <c r="Q3428"/>
      <c r="R3428"/>
      <c r="S3428"/>
      <c r="T3428"/>
      <c r="U3428" s="1"/>
      <c r="V3428"/>
      <c r="W3428" s="1"/>
      <c r="X3428"/>
      <c r="Y3428"/>
      <c r="Z3428" s="1"/>
      <c r="AA3428" s="1"/>
      <c r="AB3428" s="1"/>
      <c r="AC3428" s="1"/>
      <c r="AD3428"/>
    </row>
    <row r="3429" spans="1:30" x14ac:dyDescent="0.25">
      <c r="A3429" s="1"/>
      <c r="B3429" s="1"/>
      <c r="C3429" s="1"/>
      <c r="D3429"/>
      <c r="E3429" s="1"/>
      <c r="F3429" s="1"/>
      <c r="G3429"/>
      <c r="H3429"/>
      <c r="I3429" s="1"/>
      <c r="J3429"/>
      <c r="K3429"/>
      <c r="L3429"/>
      <c r="M3429" s="2"/>
      <c r="N3429" s="3"/>
      <c r="O3429"/>
      <c r="P3429"/>
      <c r="Q3429"/>
      <c r="R3429"/>
      <c r="S3429"/>
      <c r="T3429"/>
      <c r="U3429" s="1"/>
      <c r="V3429"/>
      <c r="W3429" s="1"/>
      <c r="X3429"/>
      <c r="Y3429"/>
      <c r="Z3429" s="1"/>
      <c r="AA3429" s="1"/>
      <c r="AB3429" s="1"/>
      <c r="AC3429" s="1"/>
      <c r="AD3429"/>
    </row>
    <row r="3430" spans="1:30" x14ac:dyDescent="0.25">
      <c r="A3430" s="1"/>
      <c r="B3430" s="1"/>
      <c r="C3430" s="1"/>
      <c r="D3430"/>
      <c r="E3430" s="1"/>
      <c r="F3430" s="1"/>
      <c r="G3430"/>
      <c r="H3430"/>
      <c r="I3430" s="1"/>
      <c r="J3430"/>
      <c r="K3430"/>
      <c r="L3430"/>
      <c r="M3430" s="2"/>
      <c r="N3430" s="3"/>
      <c r="O3430"/>
      <c r="P3430"/>
      <c r="Q3430"/>
      <c r="R3430"/>
      <c r="S3430"/>
      <c r="T3430"/>
      <c r="U3430" s="1"/>
      <c r="V3430"/>
      <c r="W3430" s="1"/>
      <c r="X3430"/>
      <c r="Y3430"/>
      <c r="Z3430" s="1"/>
      <c r="AA3430" s="1"/>
      <c r="AB3430" s="1"/>
      <c r="AC3430" s="1"/>
      <c r="AD3430"/>
    </row>
    <row r="3431" spans="1:30" x14ac:dyDescent="0.25">
      <c r="A3431" s="1"/>
      <c r="B3431" s="1"/>
      <c r="C3431" s="1"/>
      <c r="D3431"/>
      <c r="E3431" s="1"/>
      <c r="F3431" s="1"/>
      <c r="G3431"/>
      <c r="H3431"/>
      <c r="I3431" s="1"/>
      <c r="J3431"/>
      <c r="K3431"/>
      <c r="L3431"/>
      <c r="M3431" s="2"/>
      <c r="N3431" s="3"/>
      <c r="O3431"/>
      <c r="P3431"/>
      <c r="Q3431"/>
      <c r="R3431"/>
      <c r="S3431"/>
      <c r="T3431"/>
      <c r="U3431" s="1"/>
      <c r="V3431"/>
      <c r="W3431" s="1"/>
      <c r="X3431"/>
      <c r="Y3431"/>
      <c r="Z3431" s="1"/>
      <c r="AA3431" s="1"/>
      <c r="AB3431" s="1"/>
      <c r="AC3431" s="1"/>
      <c r="AD3431"/>
    </row>
    <row r="3432" spans="1:30" x14ac:dyDescent="0.25">
      <c r="A3432" s="1"/>
      <c r="B3432" s="1"/>
      <c r="C3432" s="1"/>
      <c r="D3432"/>
      <c r="E3432" s="1"/>
      <c r="F3432" s="1"/>
      <c r="G3432"/>
      <c r="H3432"/>
      <c r="I3432" s="1"/>
      <c r="J3432"/>
      <c r="K3432"/>
      <c r="L3432"/>
      <c r="M3432" s="2"/>
      <c r="N3432" s="3"/>
      <c r="O3432"/>
      <c r="P3432"/>
      <c r="Q3432"/>
      <c r="R3432"/>
      <c r="S3432"/>
      <c r="T3432"/>
      <c r="U3432" s="1"/>
      <c r="V3432"/>
      <c r="W3432" s="1"/>
      <c r="X3432"/>
      <c r="Y3432"/>
      <c r="Z3432" s="1"/>
      <c r="AA3432" s="1"/>
      <c r="AB3432" s="1"/>
      <c r="AC3432" s="1"/>
      <c r="AD3432"/>
    </row>
    <row r="3433" spans="1:30" x14ac:dyDescent="0.25">
      <c r="A3433" s="1"/>
      <c r="B3433" s="1"/>
      <c r="C3433" s="1"/>
      <c r="D3433"/>
      <c r="E3433" s="1"/>
      <c r="F3433" s="1"/>
      <c r="G3433"/>
      <c r="H3433"/>
      <c r="I3433" s="1"/>
      <c r="J3433"/>
      <c r="K3433"/>
      <c r="L3433"/>
      <c r="M3433" s="2"/>
      <c r="N3433" s="3"/>
      <c r="O3433"/>
      <c r="P3433"/>
      <c r="Q3433"/>
      <c r="R3433"/>
      <c r="S3433"/>
      <c r="T3433"/>
      <c r="U3433" s="1"/>
      <c r="V3433"/>
      <c r="W3433" s="1"/>
      <c r="X3433"/>
      <c r="Y3433"/>
      <c r="Z3433" s="1"/>
      <c r="AA3433" s="1"/>
      <c r="AB3433" s="1"/>
      <c r="AC3433" s="1"/>
      <c r="AD3433"/>
    </row>
    <row r="3434" spans="1:30" x14ac:dyDescent="0.25">
      <c r="A3434" s="1"/>
      <c r="B3434" s="1"/>
      <c r="C3434" s="1"/>
      <c r="D3434"/>
      <c r="E3434" s="1"/>
      <c r="F3434" s="1"/>
      <c r="G3434"/>
      <c r="H3434"/>
      <c r="I3434" s="1"/>
      <c r="J3434"/>
      <c r="K3434"/>
      <c r="L3434"/>
      <c r="M3434" s="2"/>
      <c r="N3434" s="3"/>
      <c r="O3434"/>
      <c r="P3434"/>
      <c r="Q3434"/>
      <c r="R3434"/>
      <c r="S3434"/>
      <c r="T3434"/>
      <c r="U3434" s="1"/>
      <c r="V3434"/>
      <c r="W3434" s="1"/>
      <c r="X3434"/>
      <c r="Y3434"/>
      <c r="Z3434" s="1"/>
      <c r="AA3434" s="1"/>
      <c r="AB3434" s="1"/>
      <c r="AC3434" s="1"/>
      <c r="AD3434"/>
    </row>
    <row r="3435" spans="1:30" x14ac:dyDescent="0.25">
      <c r="A3435" s="1"/>
      <c r="B3435" s="1"/>
      <c r="C3435" s="1"/>
      <c r="D3435"/>
      <c r="E3435" s="1"/>
      <c r="F3435" s="1"/>
      <c r="G3435"/>
      <c r="H3435"/>
      <c r="I3435" s="1"/>
      <c r="J3435"/>
      <c r="K3435"/>
      <c r="L3435"/>
      <c r="M3435" s="2"/>
      <c r="N3435" s="3"/>
      <c r="O3435"/>
      <c r="P3435"/>
      <c r="Q3435"/>
      <c r="R3435"/>
      <c r="S3435"/>
      <c r="T3435"/>
      <c r="U3435" s="1"/>
      <c r="V3435"/>
      <c r="W3435" s="1"/>
      <c r="X3435"/>
      <c r="Y3435"/>
      <c r="Z3435" s="1"/>
      <c r="AA3435" s="1"/>
      <c r="AB3435" s="1"/>
      <c r="AC3435" s="1"/>
      <c r="AD3435"/>
    </row>
    <row r="3436" spans="1:30" x14ac:dyDescent="0.25">
      <c r="A3436" s="1"/>
      <c r="B3436" s="1"/>
      <c r="C3436" s="1"/>
      <c r="D3436"/>
      <c r="E3436" s="1"/>
      <c r="F3436" s="1"/>
      <c r="G3436"/>
      <c r="H3436"/>
      <c r="I3436" s="1"/>
      <c r="J3436"/>
      <c r="K3436"/>
      <c r="L3436"/>
      <c r="M3436" s="2"/>
      <c r="N3436" s="3"/>
      <c r="O3436"/>
      <c r="P3436"/>
      <c r="Q3436"/>
      <c r="R3436"/>
      <c r="S3436"/>
      <c r="T3436"/>
      <c r="U3436" s="1"/>
      <c r="V3436"/>
      <c r="W3436" s="1"/>
      <c r="X3436"/>
      <c r="Y3436"/>
      <c r="Z3436" s="1"/>
      <c r="AA3436" s="1"/>
      <c r="AB3436" s="1"/>
      <c r="AC3436" s="1"/>
      <c r="AD3436"/>
    </row>
    <row r="3437" spans="1:30" x14ac:dyDescent="0.25">
      <c r="A3437" s="1"/>
      <c r="B3437" s="1"/>
      <c r="C3437" s="1"/>
      <c r="D3437"/>
      <c r="E3437" s="1"/>
      <c r="F3437" s="1"/>
      <c r="G3437"/>
      <c r="H3437"/>
      <c r="I3437" s="1"/>
      <c r="J3437"/>
      <c r="K3437"/>
      <c r="L3437"/>
      <c r="M3437" s="2"/>
      <c r="N3437" s="3"/>
      <c r="O3437"/>
      <c r="P3437"/>
      <c r="Q3437"/>
      <c r="R3437"/>
      <c r="S3437"/>
      <c r="T3437"/>
      <c r="U3437" s="1"/>
      <c r="V3437"/>
      <c r="W3437" s="1"/>
      <c r="X3437"/>
      <c r="Y3437"/>
      <c r="Z3437" s="1"/>
      <c r="AA3437" s="1"/>
      <c r="AB3437" s="1"/>
      <c r="AC3437" s="1"/>
      <c r="AD3437"/>
    </row>
    <row r="3438" spans="1:30" x14ac:dyDescent="0.25">
      <c r="A3438" s="1"/>
      <c r="B3438" s="1"/>
      <c r="C3438" s="1"/>
      <c r="D3438"/>
      <c r="E3438" s="1"/>
      <c r="F3438" s="1"/>
      <c r="G3438"/>
      <c r="H3438"/>
      <c r="I3438" s="1"/>
      <c r="J3438"/>
      <c r="K3438"/>
      <c r="L3438"/>
      <c r="M3438" s="2"/>
      <c r="N3438" s="3"/>
      <c r="O3438"/>
      <c r="P3438"/>
      <c r="Q3438"/>
      <c r="R3438"/>
      <c r="S3438"/>
      <c r="T3438"/>
      <c r="U3438" s="1"/>
      <c r="V3438"/>
      <c r="W3438" s="1"/>
      <c r="X3438"/>
      <c r="Y3438"/>
      <c r="Z3438" s="1"/>
      <c r="AA3438" s="1"/>
      <c r="AB3438" s="1"/>
      <c r="AC3438" s="1"/>
      <c r="AD3438"/>
    </row>
    <row r="3439" spans="1:30" x14ac:dyDescent="0.25">
      <c r="A3439" s="1"/>
      <c r="B3439" s="1"/>
      <c r="C3439" s="1"/>
      <c r="D3439"/>
      <c r="E3439" s="1"/>
      <c r="F3439" s="1"/>
      <c r="G3439"/>
      <c r="H3439"/>
      <c r="I3439" s="1"/>
      <c r="J3439"/>
      <c r="K3439"/>
      <c r="L3439"/>
      <c r="M3439" s="2"/>
      <c r="N3439" s="3"/>
      <c r="O3439"/>
      <c r="P3439"/>
      <c r="Q3439"/>
      <c r="R3439"/>
      <c r="S3439"/>
      <c r="T3439"/>
      <c r="U3439" s="1"/>
      <c r="V3439"/>
      <c r="W3439" s="1"/>
      <c r="X3439"/>
      <c r="Y3439"/>
      <c r="Z3439" s="1"/>
      <c r="AA3439" s="1"/>
      <c r="AB3439" s="1"/>
      <c r="AC3439" s="1"/>
      <c r="AD3439"/>
    </row>
    <row r="3440" spans="1:30" x14ac:dyDescent="0.25">
      <c r="A3440" s="1"/>
      <c r="B3440" s="1"/>
      <c r="C3440" s="1"/>
      <c r="D3440"/>
      <c r="E3440" s="1"/>
      <c r="F3440" s="1"/>
      <c r="G3440"/>
      <c r="H3440"/>
      <c r="I3440" s="1"/>
      <c r="J3440"/>
      <c r="K3440"/>
      <c r="L3440"/>
      <c r="M3440" s="2"/>
      <c r="N3440" s="3"/>
      <c r="O3440"/>
      <c r="P3440"/>
      <c r="Q3440"/>
      <c r="R3440"/>
      <c r="S3440"/>
      <c r="T3440"/>
      <c r="U3440" s="1"/>
      <c r="V3440"/>
      <c r="W3440" s="1"/>
      <c r="X3440"/>
      <c r="Y3440"/>
      <c r="Z3440" s="1"/>
      <c r="AA3440" s="1"/>
      <c r="AB3440" s="1"/>
      <c r="AC3440" s="1"/>
      <c r="AD3440"/>
    </row>
    <row r="3441" spans="1:30" x14ac:dyDescent="0.25">
      <c r="A3441" s="1"/>
      <c r="B3441" s="1"/>
      <c r="C3441" s="1"/>
      <c r="D3441"/>
      <c r="E3441" s="1"/>
      <c r="F3441" s="1"/>
      <c r="G3441"/>
      <c r="H3441"/>
      <c r="I3441" s="1"/>
      <c r="J3441"/>
      <c r="K3441"/>
      <c r="L3441"/>
      <c r="M3441" s="2"/>
      <c r="N3441" s="3"/>
      <c r="O3441"/>
      <c r="P3441"/>
      <c r="Q3441"/>
      <c r="R3441"/>
      <c r="S3441"/>
      <c r="T3441"/>
      <c r="U3441" s="1"/>
      <c r="V3441"/>
      <c r="W3441" s="1"/>
      <c r="X3441"/>
      <c r="Y3441"/>
      <c r="Z3441" s="1"/>
      <c r="AA3441" s="1"/>
      <c r="AB3441" s="1"/>
      <c r="AC3441" s="1"/>
      <c r="AD3441"/>
    </row>
    <row r="3442" spans="1:30" x14ac:dyDescent="0.25">
      <c r="A3442" s="1"/>
      <c r="B3442" s="1"/>
      <c r="C3442" s="1"/>
      <c r="D3442"/>
      <c r="E3442" s="1"/>
      <c r="F3442" s="1"/>
      <c r="G3442"/>
      <c r="H3442"/>
      <c r="I3442" s="1"/>
      <c r="J3442"/>
      <c r="K3442"/>
      <c r="L3442"/>
      <c r="M3442" s="2"/>
      <c r="N3442" s="3"/>
      <c r="O3442"/>
      <c r="P3442"/>
      <c r="Q3442"/>
      <c r="R3442"/>
      <c r="S3442"/>
      <c r="T3442"/>
      <c r="U3442" s="1"/>
      <c r="V3442"/>
      <c r="W3442" s="1"/>
      <c r="X3442"/>
      <c r="Y3442"/>
      <c r="Z3442" s="1"/>
      <c r="AA3442" s="1"/>
      <c r="AB3442" s="1"/>
      <c r="AC3442" s="1"/>
      <c r="AD3442"/>
    </row>
    <row r="3443" spans="1:30" x14ac:dyDescent="0.25">
      <c r="A3443" s="1"/>
      <c r="B3443" s="1"/>
      <c r="C3443" s="1"/>
      <c r="D3443"/>
      <c r="E3443" s="1"/>
      <c r="F3443" s="1"/>
      <c r="G3443"/>
      <c r="H3443"/>
      <c r="I3443" s="1"/>
      <c r="J3443"/>
      <c r="K3443"/>
      <c r="L3443"/>
      <c r="M3443" s="2"/>
      <c r="N3443" s="3"/>
      <c r="O3443"/>
      <c r="P3443"/>
      <c r="Q3443"/>
      <c r="R3443"/>
      <c r="S3443"/>
      <c r="T3443"/>
      <c r="U3443" s="1"/>
      <c r="V3443"/>
      <c r="W3443" s="1"/>
      <c r="X3443"/>
      <c r="Y3443"/>
      <c r="Z3443" s="1"/>
      <c r="AA3443" s="1"/>
      <c r="AB3443" s="1"/>
      <c r="AC3443" s="1"/>
      <c r="AD3443"/>
    </row>
    <row r="3444" spans="1:30" x14ac:dyDescent="0.25">
      <c r="A3444" s="1"/>
      <c r="B3444" s="1"/>
      <c r="C3444" s="1"/>
      <c r="D3444"/>
      <c r="E3444" s="1"/>
      <c r="F3444" s="1"/>
      <c r="G3444"/>
      <c r="H3444"/>
      <c r="I3444" s="1"/>
      <c r="J3444"/>
      <c r="K3444"/>
      <c r="L3444"/>
      <c r="M3444" s="2"/>
      <c r="N3444" s="3"/>
      <c r="O3444"/>
      <c r="P3444"/>
      <c r="Q3444"/>
      <c r="R3444"/>
      <c r="S3444"/>
      <c r="T3444"/>
      <c r="U3444" s="1"/>
      <c r="V3444"/>
      <c r="W3444" s="1"/>
      <c r="X3444"/>
      <c r="Y3444"/>
      <c r="Z3444" s="1"/>
      <c r="AA3444" s="1"/>
      <c r="AB3444" s="1"/>
      <c r="AC3444" s="1"/>
      <c r="AD3444"/>
    </row>
    <row r="3445" spans="1:30" x14ac:dyDescent="0.25">
      <c r="A3445" s="1"/>
      <c r="B3445" s="1"/>
      <c r="C3445" s="1"/>
      <c r="D3445"/>
      <c r="E3445" s="1"/>
      <c r="F3445" s="1"/>
      <c r="G3445"/>
      <c r="H3445"/>
      <c r="I3445" s="1"/>
      <c r="J3445"/>
      <c r="K3445"/>
      <c r="L3445"/>
      <c r="M3445" s="2"/>
      <c r="N3445" s="3"/>
      <c r="O3445"/>
      <c r="P3445"/>
      <c r="Q3445"/>
      <c r="R3445"/>
      <c r="S3445"/>
      <c r="T3445"/>
      <c r="U3445" s="1"/>
      <c r="V3445"/>
      <c r="W3445" s="1"/>
      <c r="X3445"/>
      <c r="Y3445"/>
      <c r="Z3445" s="1"/>
      <c r="AA3445" s="1"/>
      <c r="AB3445" s="1"/>
      <c r="AC3445" s="1"/>
      <c r="AD3445"/>
    </row>
    <row r="3446" spans="1:30" x14ac:dyDescent="0.25">
      <c r="A3446" s="1"/>
      <c r="B3446" s="1"/>
      <c r="C3446" s="1"/>
      <c r="D3446"/>
      <c r="E3446" s="1"/>
      <c r="F3446" s="1"/>
      <c r="G3446"/>
      <c r="H3446"/>
      <c r="I3446" s="1"/>
      <c r="J3446"/>
      <c r="K3446"/>
      <c r="L3446"/>
      <c r="M3446" s="2"/>
      <c r="N3446" s="3"/>
      <c r="O3446"/>
      <c r="P3446"/>
      <c r="Q3446"/>
      <c r="R3446"/>
      <c r="S3446"/>
      <c r="T3446"/>
      <c r="U3446" s="1"/>
      <c r="V3446"/>
      <c r="W3446" s="1"/>
      <c r="X3446"/>
      <c r="Y3446"/>
      <c r="Z3446" s="1"/>
      <c r="AA3446" s="1"/>
      <c r="AB3446" s="1"/>
      <c r="AC3446" s="1"/>
      <c r="AD3446"/>
    </row>
    <row r="3447" spans="1:30" x14ac:dyDescent="0.25">
      <c r="A3447" s="1"/>
      <c r="B3447" s="1"/>
      <c r="C3447" s="1"/>
      <c r="D3447"/>
      <c r="E3447" s="1"/>
      <c r="F3447" s="1"/>
      <c r="G3447"/>
      <c r="H3447"/>
      <c r="I3447" s="1"/>
      <c r="J3447"/>
      <c r="K3447"/>
      <c r="L3447"/>
      <c r="M3447" s="2"/>
      <c r="N3447" s="3"/>
      <c r="O3447"/>
      <c r="P3447"/>
      <c r="Q3447"/>
      <c r="R3447"/>
      <c r="S3447"/>
      <c r="T3447"/>
      <c r="U3447" s="1"/>
      <c r="V3447"/>
      <c r="W3447" s="1"/>
      <c r="X3447"/>
      <c r="Y3447"/>
      <c r="Z3447" s="1"/>
      <c r="AA3447" s="1"/>
      <c r="AB3447" s="1"/>
      <c r="AC3447" s="1"/>
      <c r="AD3447"/>
    </row>
    <row r="3448" spans="1:30" x14ac:dyDescent="0.25">
      <c r="A3448" s="1"/>
      <c r="B3448" s="1"/>
      <c r="C3448" s="1"/>
      <c r="D3448"/>
      <c r="E3448" s="1"/>
      <c r="F3448" s="1"/>
      <c r="G3448"/>
      <c r="H3448"/>
      <c r="I3448" s="1"/>
      <c r="J3448"/>
      <c r="K3448"/>
      <c r="L3448"/>
      <c r="M3448" s="2"/>
      <c r="N3448" s="3"/>
      <c r="O3448"/>
      <c r="P3448"/>
      <c r="Q3448"/>
      <c r="R3448"/>
      <c r="S3448"/>
      <c r="T3448"/>
      <c r="U3448" s="1"/>
      <c r="V3448"/>
      <c r="W3448" s="1"/>
      <c r="X3448"/>
      <c r="Y3448"/>
      <c r="Z3448" s="1"/>
      <c r="AA3448" s="1"/>
      <c r="AB3448" s="1"/>
      <c r="AC3448" s="1"/>
      <c r="AD3448"/>
    </row>
    <row r="3449" spans="1:30" x14ac:dyDescent="0.25">
      <c r="A3449" s="1"/>
      <c r="B3449" s="1"/>
      <c r="C3449" s="1"/>
      <c r="D3449"/>
      <c r="E3449" s="1"/>
      <c r="F3449" s="1"/>
      <c r="G3449"/>
      <c r="H3449"/>
      <c r="I3449" s="1"/>
      <c r="J3449"/>
      <c r="K3449"/>
      <c r="L3449"/>
      <c r="M3449" s="2"/>
      <c r="N3449" s="3"/>
      <c r="O3449"/>
      <c r="P3449"/>
      <c r="Q3449"/>
      <c r="R3449"/>
      <c r="S3449"/>
      <c r="T3449"/>
      <c r="U3449" s="1"/>
      <c r="V3449"/>
      <c r="W3449" s="1"/>
      <c r="X3449"/>
      <c r="Y3449"/>
      <c r="Z3449" s="1"/>
      <c r="AA3449" s="1"/>
      <c r="AB3449" s="1"/>
      <c r="AC3449" s="1"/>
      <c r="AD3449"/>
    </row>
    <row r="3450" spans="1:30" x14ac:dyDescent="0.25">
      <c r="A3450" s="1"/>
      <c r="B3450" s="1"/>
      <c r="C3450" s="1"/>
      <c r="D3450"/>
      <c r="E3450" s="1"/>
      <c r="F3450" s="1"/>
      <c r="G3450"/>
      <c r="H3450"/>
      <c r="I3450" s="1"/>
      <c r="J3450"/>
      <c r="K3450"/>
      <c r="L3450"/>
      <c r="M3450" s="2"/>
      <c r="N3450" s="3"/>
      <c r="O3450"/>
      <c r="P3450"/>
      <c r="Q3450"/>
      <c r="R3450"/>
      <c r="S3450"/>
      <c r="T3450"/>
      <c r="U3450" s="1"/>
      <c r="V3450"/>
      <c r="W3450" s="1"/>
      <c r="X3450"/>
      <c r="Y3450"/>
      <c r="Z3450" s="1"/>
      <c r="AA3450" s="1"/>
      <c r="AB3450" s="1"/>
      <c r="AC3450" s="1"/>
      <c r="AD3450"/>
    </row>
    <row r="3451" spans="1:30" x14ac:dyDescent="0.25">
      <c r="A3451" s="1"/>
      <c r="B3451" s="1"/>
      <c r="C3451" s="1"/>
      <c r="D3451"/>
      <c r="E3451" s="1"/>
      <c r="F3451" s="1"/>
      <c r="G3451"/>
      <c r="H3451"/>
      <c r="I3451" s="1"/>
      <c r="J3451"/>
      <c r="K3451"/>
      <c r="L3451"/>
      <c r="M3451" s="2"/>
      <c r="N3451" s="3"/>
      <c r="O3451"/>
      <c r="P3451"/>
      <c r="Q3451"/>
      <c r="R3451"/>
      <c r="S3451"/>
      <c r="T3451"/>
      <c r="U3451" s="1"/>
      <c r="V3451"/>
      <c r="W3451" s="1"/>
      <c r="X3451"/>
      <c r="Y3451"/>
      <c r="Z3451" s="1"/>
      <c r="AA3451" s="1"/>
      <c r="AB3451" s="1"/>
      <c r="AC3451" s="1"/>
      <c r="AD3451"/>
    </row>
    <row r="3452" spans="1:30" x14ac:dyDescent="0.25">
      <c r="A3452" s="1"/>
      <c r="B3452" s="1"/>
      <c r="C3452" s="1"/>
      <c r="D3452"/>
      <c r="E3452" s="1"/>
      <c r="F3452" s="1"/>
      <c r="G3452"/>
      <c r="H3452"/>
      <c r="I3452" s="1"/>
      <c r="J3452"/>
      <c r="K3452"/>
      <c r="L3452"/>
      <c r="M3452" s="2"/>
      <c r="N3452" s="3"/>
      <c r="O3452"/>
      <c r="P3452"/>
      <c r="Q3452"/>
      <c r="R3452"/>
      <c r="S3452"/>
      <c r="T3452"/>
      <c r="U3452" s="1"/>
      <c r="V3452"/>
      <c r="W3452" s="1"/>
      <c r="X3452"/>
      <c r="Y3452"/>
      <c r="Z3452" s="1"/>
      <c r="AA3452" s="1"/>
      <c r="AB3452" s="1"/>
      <c r="AC3452" s="1"/>
      <c r="AD3452"/>
    </row>
    <row r="3453" spans="1:30" x14ac:dyDescent="0.25">
      <c r="A3453" s="1"/>
      <c r="B3453" s="1"/>
      <c r="C3453" s="1"/>
      <c r="D3453"/>
      <c r="E3453" s="1"/>
      <c r="F3453" s="1"/>
      <c r="G3453"/>
      <c r="H3453"/>
      <c r="I3453" s="1"/>
      <c r="J3453"/>
      <c r="K3453"/>
      <c r="L3453"/>
      <c r="M3453" s="2"/>
      <c r="N3453" s="3"/>
      <c r="O3453"/>
      <c r="P3453"/>
      <c r="Q3453"/>
      <c r="R3453"/>
      <c r="S3453"/>
      <c r="T3453"/>
      <c r="U3453" s="1"/>
      <c r="V3453"/>
      <c r="W3453" s="1"/>
      <c r="X3453"/>
      <c r="Y3453"/>
      <c r="Z3453" s="1"/>
      <c r="AA3453" s="1"/>
      <c r="AB3453" s="1"/>
      <c r="AC3453" s="1"/>
      <c r="AD3453"/>
    </row>
    <row r="3454" spans="1:30" x14ac:dyDescent="0.25">
      <c r="A3454" s="1"/>
      <c r="B3454" s="1"/>
      <c r="C3454" s="1"/>
      <c r="D3454"/>
      <c r="E3454" s="1"/>
      <c r="F3454" s="1"/>
      <c r="G3454"/>
      <c r="H3454"/>
      <c r="I3454" s="1"/>
      <c r="J3454"/>
      <c r="K3454"/>
      <c r="L3454"/>
      <c r="M3454" s="2"/>
      <c r="N3454" s="3"/>
      <c r="O3454"/>
      <c r="P3454"/>
      <c r="Q3454"/>
      <c r="R3454"/>
      <c r="S3454"/>
      <c r="T3454"/>
      <c r="U3454" s="1"/>
      <c r="V3454"/>
      <c r="W3454" s="1"/>
      <c r="X3454"/>
      <c r="Y3454"/>
      <c r="Z3454" s="1"/>
      <c r="AA3454" s="1"/>
      <c r="AB3454" s="1"/>
      <c r="AC3454" s="1"/>
      <c r="AD3454"/>
    </row>
    <row r="3455" spans="1:30" x14ac:dyDescent="0.25">
      <c r="A3455" s="1"/>
      <c r="B3455" s="1"/>
      <c r="C3455" s="1"/>
      <c r="D3455"/>
      <c r="E3455" s="1"/>
      <c r="F3455" s="1"/>
      <c r="G3455"/>
      <c r="H3455"/>
      <c r="I3455" s="1"/>
      <c r="J3455"/>
      <c r="K3455"/>
      <c r="L3455"/>
      <c r="M3455" s="2"/>
      <c r="N3455" s="3"/>
      <c r="O3455"/>
      <c r="P3455"/>
      <c r="Q3455"/>
      <c r="R3455"/>
      <c r="S3455"/>
      <c r="T3455"/>
      <c r="U3455" s="1"/>
      <c r="V3455"/>
      <c r="W3455" s="1"/>
      <c r="X3455"/>
      <c r="Y3455"/>
      <c r="Z3455" s="1"/>
      <c r="AA3455" s="1"/>
      <c r="AB3455" s="1"/>
      <c r="AC3455" s="1"/>
      <c r="AD3455"/>
    </row>
    <row r="3456" spans="1:30" x14ac:dyDescent="0.25">
      <c r="A3456" s="1"/>
      <c r="B3456" s="1"/>
      <c r="C3456" s="1"/>
      <c r="D3456"/>
      <c r="E3456" s="1"/>
      <c r="F3456" s="1"/>
      <c r="G3456"/>
      <c r="H3456"/>
      <c r="I3456" s="1"/>
      <c r="J3456"/>
      <c r="K3456"/>
      <c r="L3456"/>
      <c r="M3456" s="2"/>
      <c r="N3456" s="3"/>
      <c r="O3456"/>
      <c r="P3456"/>
      <c r="Q3456"/>
      <c r="R3456"/>
      <c r="S3456"/>
      <c r="T3456"/>
      <c r="U3456" s="1"/>
      <c r="V3456"/>
      <c r="W3456" s="1"/>
      <c r="X3456"/>
      <c r="Y3456"/>
      <c r="Z3456" s="1"/>
      <c r="AA3456" s="1"/>
      <c r="AB3456" s="1"/>
      <c r="AC3456" s="1"/>
      <c r="AD3456"/>
    </row>
    <row r="3457" spans="1:30" x14ac:dyDescent="0.25">
      <c r="A3457" s="1"/>
      <c r="B3457" s="1"/>
      <c r="C3457" s="1"/>
      <c r="D3457"/>
      <c r="E3457" s="1"/>
      <c r="F3457" s="1"/>
      <c r="G3457"/>
      <c r="H3457"/>
      <c r="I3457" s="1"/>
      <c r="J3457"/>
      <c r="K3457"/>
      <c r="L3457"/>
      <c r="M3457" s="2"/>
      <c r="N3457" s="3"/>
      <c r="O3457"/>
      <c r="P3457"/>
      <c r="Q3457"/>
      <c r="R3457"/>
      <c r="S3457"/>
      <c r="T3457"/>
      <c r="U3457" s="1"/>
      <c r="V3457"/>
      <c r="W3457" s="1"/>
      <c r="X3457"/>
      <c r="Y3457"/>
      <c r="Z3457" s="1"/>
      <c r="AA3457" s="1"/>
      <c r="AB3457" s="1"/>
      <c r="AC3457" s="1"/>
      <c r="AD3457"/>
    </row>
    <row r="3458" spans="1:30" x14ac:dyDescent="0.25">
      <c r="A3458" s="1"/>
      <c r="B3458" s="1"/>
      <c r="C3458" s="1"/>
      <c r="D3458"/>
      <c r="E3458" s="1"/>
      <c r="F3458" s="1"/>
      <c r="G3458"/>
      <c r="H3458"/>
      <c r="I3458" s="1"/>
      <c r="J3458"/>
      <c r="K3458"/>
      <c r="L3458"/>
      <c r="M3458" s="2"/>
      <c r="N3458" s="3"/>
      <c r="O3458"/>
      <c r="P3458"/>
      <c r="Q3458"/>
      <c r="R3458"/>
      <c r="S3458"/>
      <c r="T3458"/>
      <c r="U3458" s="1"/>
      <c r="V3458"/>
      <c r="W3458" s="1"/>
      <c r="X3458"/>
      <c r="Y3458"/>
      <c r="Z3458" s="1"/>
      <c r="AA3458" s="1"/>
      <c r="AB3458" s="1"/>
      <c r="AC3458" s="1"/>
      <c r="AD3458"/>
    </row>
    <row r="3459" spans="1:30" x14ac:dyDescent="0.25">
      <c r="A3459" s="1"/>
      <c r="B3459" s="1"/>
      <c r="C3459" s="1"/>
      <c r="D3459"/>
      <c r="E3459" s="1"/>
      <c r="F3459" s="1"/>
      <c r="G3459"/>
      <c r="H3459"/>
      <c r="I3459" s="1"/>
      <c r="J3459"/>
      <c r="K3459"/>
      <c r="L3459"/>
      <c r="M3459" s="2"/>
      <c r="N3459" s="3"/>
      <c r="O3459"/>
      <c r="P3459"/>
      <c r="Q3459"/>
      <c r="R3459"/>
      <c r="S3459"/>
      <c r="T3459"/>
      <c r="U3459" s="1"/>
      <c r="V3459"/>
      <c r="W3459" s="1"/>
      <c r="X3459"/>
      <c r="Y3459"/>
      <c r="Z3459" s="1"/>
      <c r="AA3459" s="1"/>
      <c r="AB3459" s="1"/>
      <c r="AC3459" s="1"/>
      <c r="AD3459"/>
    </row>
    <row r="3460" spans="1:30" x14ac:dyDescent="0.25">
      <c r="A3460" s="1"/>
      <c r="B3460" s="1"/>
      <c r="C3460" s="1"/>
      <c r="D3460"/>
      <c r="E3460" s="1"/>
      <c r="F3460" s="1"/>
      <c r="G3460"/>
      <c r="H3460"/>
      <c r="I3460" s="1"/>
      <c r="J3460"/>
      <c r="K3460"/>
      <c r="L3460"/>
      <c r="M3460" s="2"/>
      <c r="N3460" s="3"/>
      <c r="O3460"/>
      <c r="P3460"/>
      <c r="Q3460"/>
      <c r="R3460"/>
      <c r="S3460"/>
      <c r="T3460"/>
      <c r="U3460" s="1"/>
      <c r="V3460"/>
      <c r="W3460" s="1"/>
      <c r="X3460"/>
      <c r="Y3460"/>
      <c r="Z3460" s="1"/>
      <c r="AA3460" s="1"/>
      <c r="AB3460" s="1"/>
      <c r="AC3460" s="1"/>
      <c r="AD3460"/>
    </row>
    <row r="3461" spans="1:30" x14ac:dyDescent="0.25">
      <c r="A3461" s="1"/>
      <c r="B3461" s="1"/>
      <c r="C3461" s="1"/>
      <c r="D3461"/>
      <c r="E3461" s="1"/>
      <c r="F3461" s="1"/>
      <c r="G3461"/>
      <c r="H3461"/>
      <c r="I3461" s="1"/>
      <c r="J3461"/>
      <c r="K3461"/>
      <c r="L3461"/>
      <c r="M3461" s="2"/>
      <c r="N3461" s="3"/>
      <c r="O3461"/>
      <c r="P3461"/>
      <c r="Q3461"/>
      <c r="R3461"/>
      <c r="S3461"/>
      <c r="T3461"/>
      <c r="U3461" s="1"/>
      <c r="V3461"/>
      <c r="W3461" s="1"/>
      <c r="X3461"/>
      <c r="Y3461"/>
      <c r="Z3461" s="1"/>
      <c r="AA3461" s="1"/>
      <c r="AB3461" s="1"/>
      <c r="AC3461" s="1"/>
      <c r="AD3461"/>
    </row>
    <row r="3462" spans="1:30" x14ac:dyDescent="0.25">
      <c r="A3462" s="1"/>
      <c r="B3462" s="1"/>
      <c r="C3462" s="1"/>
      <c r="D3462"/>
      <c r="E3462" s="1"/>
      <c r="F3462" s="1"/>
      <c r="G3462"/>
      <c r="H3462"/>
      <c r="I3462" s="1"/>
      <c r="J3462"/>
      <c r="K3462"/>
      <c r="L3462"/>
      <c r="M3462" s="2"/>
      <c r="N3462" s="3"/>
      <c r="O3462"/>
      <c r="P3462"/>
      <c r="Q3462"/>
      <c r="R3462"/>
      <c r="S3462"/>
      <c r="T3462"/>
      <c r="U3462" s="1"/>
      <c r="V3462"/>
      <c r="W3462" s="1"/>
      <c r="X3462"/>
      <c r="Y3462"/>
      <c r="Z3462" s="1"/>
      <c r="AA3462" s="1"/>
      <c r="AB3462" s="1"/>
      <c r="AC3462" s="1"/>
      <c r="AD3462"/>
    </row>
    <row r="3463" spans="1:30" x14ac:dyDescent="0.25">
      <c r="A3463" s="1"/>
      <c r="B3463" s="1"/>
      <c r="C3463" s="1"/>
      <c r="D3463"/>
      <c r="E3463" s="1"/>
      <c r="F3463" s="1"/>
      <c r="G3463"/>
      <c r="H3463"/>
      <c r="I3463" s="1"/>
      <c r="J3463"/>
      <c r="K3463"/>
      <c r="L3463"/>
      <c r="M3463" s="2"/>
      <c r="N3463" s="3"/>
      <c r="O3463"/>
      <c r="P3463"/>
      <c r="Q3463"/>
      <c r="R3463"/>
      <c r="S3463"/>
      <c r="T3463"/>
      <c r="U3463" s="1"/>
      <c r="V3463"/>
      <c r="W3463" s="1"/>
      <c r="X3463"/>
      <c r="Y3463"/>
      <c r="Z3463" s="1"/>
      <c r="AA3463" s="1"/>
      <c r="AB3463" s="1"/>
      <c r="AC3463" s="1"/>
      <c r="AD3463"/>
    </row>
    <row r="3464" spans="1:30" x14ac:dyDescent="0.25">
      <c r="A3464" s="1"/>
      <c r="B3464" s="1"/>
      <c r="C3464" s="1"/>
      <c r="D3464"/>
      <c r="E3464" s="1"/>
      <c r="F3464" s="1"/>
      <c r="G3464"/>
      <c r="H3464"/>
      <c r="I3464" s="1"/>
      <c r="J3464"/>
      <c r="K3464"/>
      <c r="L3464"/>
      <c r="M3464" s="2"/>
      <c r="N3464" s="3"/>
      <c r="O3464"/>
      <c r="P3464"/>
      <c r="Q3464"/>
      <c r="R3464"/>
      <c r="S3464"/>
      <c r="T3464"/>
      <c r="U3464" s="1"/>
      <c r="V3464"/>
      <c r="W3464" s="1"/>
      <c r="X3464"/>
      <c r="Y3464"/>
      <c r="Z3464" s="1"/>
      <c r="AA3464" s="1"/>
      <c r="AB3464" s="1"/>
      <c r="AC3464" s="1"/>
      <c r="AD3464"/>
    </row>
    <row r="3465" spans="1:30" x14ac:dyDescent="0.25">
      <c r="A3465" s="1"/>
      <c r="B3465" s="1"/>
      <c r="C3465" s="1"/>
      <c r="D3465"/>
      <c r="E3465" s="1"/>
      <c r="F3465" s="1"/>
      <c r="G3465"/>
      <c r="H3465"/>
      <c r="I3465" s="1"/>
      <c r="J3465"/>
      <c r="K3465"/>
      <c r="L3465"/>
      <c r="M3465" s="2"/>
      <c r="N3465" s="3"/>
      <c r="O3465"/>
      <c r="P3465"/>
      <c r="Q3465"/>
      <c r="R3465"/>
      <c r="S3465"/>
      <c r="T3465"/>
      <c r="U3465" s="1"/>
      <c r="V3465"/>
      <c r="W3465" s="1"/>
      <c r="X3465"/>
      <c r="Y3465"/>
      <c r="Z3465" s="1"/>
      <c r="AA3465" s="1"/>
      <c r="AB3465" s="1"/>
      <c r="AC3465" s="1"/>
      <c r="AD3465"/>
    </row>
    <row r="3466" spans="1:30" x14ac:dyDescent="0.25">
      <c r="A3466" s="1"/>
      <c r="B3466" s="1"/>
      <c r="C3466" s="1"/>
      <c r="D3466"/>
      <c r="E3466" s="1"/>
      <c r="F3466" s="1"/>
      <c r="G3466"/>
      <c r="H3466"/>
      <c r="I3466" s="1"/>
      <c r="J3466"/>
      <c r="K3466"/>
      <c r="L3466"/>
      <c r="M3466" s="2"/>
      <c r="N3466" s="3"/>
      <c r="O3466"/>
      <c r="P3466"/>
      <c r="Q3466"/>
      <c r="R3466"/>
      <c r="S3466"/>
      <c r="T3466"/>
      <c r="U3466" s="1"/>
      <c r="V3466"/>
      <c r="W3466" s="1"/>
      <c r="X3466"/>
      <c r="Y3466"/>
      <c r="Z3466" s="1"/>
      <c r="AA3466" s="1"/>
      <c r="AB3466" s="1"/>
      <c r="AC3466" s="1"/>
      <c r="AD3466"/>
    </row>
    <row r="3467" spans="1:30" x14ac:dyDescent="0.25">
      <c r="A3467" s="1"/>
      <c r="B3467" s="1"/>
      <c r="C3467" s="1"/>
      <c r="D3467"/>
      <c r="E3467" s="1"/>
      <c r="F3467" s="1"/>
      <c r="G3467"/>
      <c r="H3467"/>
      <c r="I3467" s="1"/>
      <c r="J3467"/>
      <c r="K3467"/>
      <c r="L3467"/>
      <c r="M3467" s="2"/>
      <c r="N3467" s="3"/>
      <c r="O3467"/>
      <c r="P3467"/>
      <c r="Q3467"/>
      <c r="R3467"/>
      <c r="S3467"/>
      <c r="T3467"/>
      <c r="U3467" s="1"/>
      <c r="V3467"/>
      <c r="W3467" s="1"/>
      <c r="X3467"/>
      <c r="Y3467"/>
      <c r="Z3467" s="1"/>
      <c r="AA3467" s="1"/>
      <c r="AB3467" s="1"/>
      <c r="AC3467" s="1"/>
      <c r="AD3467"/>
    </row>
    <row r="3468" spans="1:30" x14ac:dyDescent="0.25">
      <c r="A3468" s="1"/>
      <c r="B3468" s="1"/>
      <c r="C3468" s="1"/>
      <c r="D3468"/>
      <c r="E3468" s="1"/>
      <c r="F3468" s="1"/>
      <c r="G3468"/>
      <c r="H3468"/>
      <c r="I3468" s="1"/>
      <c r="J3468"/>
      <c r="K3468"/>
      <c r="L3468"/>
      <c r="M3468" s="2"/>
      <c r="N3468" s="3"/>
      <c r="O3468"/>
      <c r="P3468"/>
      <c r="Q3468"/>
      <c r="R3468"/>
      <c r="S3468"/>
      <c r="T3468"/>
      <c r="U3468" s="1"/>
      <c r="V3468"/>
      <c r="W3468" s="1"/>
      <c r="X3468"/>
      <c r="Y3468"/>
      <c r="Z3468" s="1"/>
      <c r="AA3468" s="1"/>
      <c r="AB3468" s="1"/>
      <c r="AC3468" s="1"/>
      <c r="AD3468"/>
    </row>
    <row r="3469" spans="1:30" x14ac:dyDescent="0.25">
      <c r="A3469" s="1"/>
      <c r="B3469" s="1"/>
      <c r="C3469" s="1"/>
      <c r="D3469"/>
      <c r="E3469" s="1"/>
      <c r="F3469" s="1"/>
      <c r="G3469"/>
      <c r="H3469"/>
      <c r="I3469" s="1"/>
      <c r="J3469"/>
      <c r="K3469"/>
      <c r="L3469"/>
      <c r="M3469" s="2"/>
      <c r="N3469" s="3"/>
      <c r="O3469"/>
      <c r="P3469"/>
      <c r="Q3469"/>
      <c r="R3469"/>
      <c r="S3469"/>
      <c r="T3469"/>
      <c r="U3469" s="1"/>
      <c r="V3469"/>
      <c r="W3469" s="1"/>
      <c r="X3469"/>
      <c r="Y3469"/>
      <c r="Z3469" s="1"/>
      <c r="AA3469" s="1"/>
      <c r="AB3469" s="1"/>
      <c r="AC3469" s="1"/>
      <c r="AD3469"/>
    </row>
    <row r="3470" spans="1:30" x14ac:dyDescent="0.25">
      <c r="A3470" s="1"/>
      <c r="B3470" s="1"/>
      <c r="C3470" s="1"/>
      <c r="D3470"/>
      <c r="E3470" s="1"/>
      <c r="F3470" s="1"/>
      <c r="G3470"/>
      <c r="H3470"/>
      <c r="I3470" s="1"/>
      <c r="J3470"/>
      <c r="K3470"/>
      <c r="L3470"/>
      <c r="M3470" s="2"/>
      <c r="N3470" s="3"/>
      <c r="O3470"/>
      <c r="P3470"/>
      <c r="Q3470"/>
      <c r="R3470"/>
      <c r="S3470"/>
      <c r="T3470"/>
      <c r="U3470" s="1"/>
      <c r="V3470"/>
      <c r="W3470" s="1"/>
      <c r="X3470"/>
      <c r="Y3470"/>
      <c r="Z3470" s="1"/>
      <c r="AA3470" s="1"/>
      <c r="AB3470" s="1"/>
      <c r="AC3470" s="1"/>
      <c r="AD3470"/>
    </row>
    <row r="3471" spans="1:30" x14ac:dyDescent="0.25">
      <c r="A3471" s="1"/>
      <c r="B3471" s="1"/>
      <c r="C3471" s="1"/>
      <c r="D3471"/>
      <c r="E3471" s="1"/>
      <c r="F3471" s="1"/>
      <c r="G3471"/>
      <c r="H3471"/>
      <c r="I3471" s="1"/>
      <c r="J3471"/>
      <c r="K3471"/>
      <c r="L3471"/>
      <c r="M3471" s="2"/>
      <c r="N3471" s="3"/>
      <c r="O3471"/>
      <c r="P3471"/>
      <c r="Q3471"/>
      <c r="R3471"/>
      <c r="S3471"/>
      <c r="T3471"/>
      <c r="U3471" s="1"/>
      <c r="V3471"/>
      <c r="W3471" s="1"/>
      <c r="X3471"/>
      <c r="Y3471"/>
      <c r="Z3471" s="1"/>
      <c r="AA3471" s="1"/>
      <c r="AB3471" s="1"/>
      <c r="AC3471" s="1"/>
      <c r="AD3471"/>
    </row>
    <row r="3472" spans="1:30" x14ac:dyDescent="0.25">
      <c r="A3472" s="1"/>
      <c r="B3472" s="1"/>
      <c r="C3472" s="1"/>
      <c r="D3472"/>
      <c r="E3472" s="1"/>
      <c r="F3472" s="1"/>
      <c r="G3472"/>
      <c r="H3472"/>
      <c r="I3472" s="1"/>
      <c r="J3472"/>
      <c r="K3472"/>
      <c r="L3472"/>
      <c r="M3472" s="2"/>
      <c r="N3472" s="3"/>
      <c r="O3472"/>
      <c r="P3472"/>
      <c r="Q3472"/>
      <c r="R3472"/>
      <c r="S3472"/>
      <c r="T3472"/>
      <c r="U3472" s="1"/>
      <c r="V3472"/>
      <c r="W3472" s="1"/>
      <c r="X3472"/>
      <c r="Y3472"/>
      <c r="Z3472" s="1"/>
      <c r="AA3472" s="1"/>
      <c r="AB3472" s="1"/>
      <c r="AC3472" s="1"/>
      <c r="AD3472"/>
    </row>
    <row r="3473" spans="1:30" x14ac:dyDescent="0.25">
      <c r="A3473" s="1"/>
      <c r="B3473" s="1"/>
      <c r="C3473" s="1"/>
      <c r="D3473"/>
      <c r="E3473" s="1"/>
      <c r="F3473" s="1"/>
      <c r="G3473"/>
      <c r="H3473"/>
      <c r="I3473" s="1"/>
      <c r="J3473"/>
      <c r="K3473"/>
      <c r="L3473"/>
      <c r="M3473" s="2"/>
      <c r="N3473" s="3"/>
      <c r="O3473"/>
      <c r="P3473"/>
      <c r="Q3473"/>
      <c r="R3473"/>
      <c r="S3473"/>
      <c r="T3473"/>
      <c r="U3473" s="1"/>
      <c r="V3473"/>
      <c r="W3473" s="1"/>
      <c r="X3473"/>
      <c r="Y3473"/>
      <c r="Z3473" s="1"/>
      <c r="AA3473" s="1"/>
      <c r="AB3473" s="1"/>
      <c r="AC3473" s="1"/>
      <c r="AD3473"/>
    </row>
    <row r="3474" spans="1:30" x14ac:dyDescent="0.25">
      <c r="A3474" s="1"/>
      <c r="B3474" s="1"/>
      <c r="C3474" s="1"/>
      <c r="D3474"/>
      <c r="E3474" s="1"/>
      <c r="F3474" s="1"/>
      <c r="G3474"/>
      <c r="H3474"/>
      <c r="I3474" s="1"/>
      <c r="J3474"/>
      <c r="K3474"/>
      <c r="L3474"/>
      <c r="M3474" s="2"/>
      <c r="N3474" s="3"/>
      <c r="O3474"/>
      <c r="P3474"/>
      <c r="Q3474"/>
      <c r="R3474"/>
      <c r="S3474"/>
      <c r="T3474"/>
      <c r="U3474" s="1"/>
      <c r="V3474"/>
      <c r="W3474" s="1"/>
      <c r="X3474"/>
      <c r="Y3474"/>
      <c r="Z3474" s="1"/>
      <c r="AA3474" s="1"/>
      <c r="AB3474" s="1"/>
      <c r="AC3474" s="1"/>
      <c r="AD3474"/>
    </row>
    <row r="3475" spans="1:30" x14ac:dyDescent="0.25">
      <c r="A3475" s="1"/>
      <c r="B3475" s="1"/>
      <c r="C3475" s="1"/>
      <c r="D3475"/>
      <c r="E3475" s="1"/>
      <c r="F3475" s="1"/>
      <c r="G3475"/>
      <c r="H3475"/>
      <c r="I3475" s="1"/>
      <c r="J3475"/>
      <c r="K3475"/>
      <c r="L3475"/>
      <c r="M3475" s="2"/>
      <c r="N3475" s="3"/>
      <c r="O3475"/>
      <c r="P3475"/>
      <c r="Q3475"/>
      <c r="R3475"/>
      <c r="S3475"/>
      <c r="T3475"/>
      <c r="U3475" s="1"/>
      <c r="V3475"/>
      <c r="W3475" s="1"/>
      <c r="X3475"/>
      <c r="Y3475"/>
      <c r="Z3475" s="1"/>
      <c r="AA3475" s="1"/>
      <c r="AB3475" s="1"/>
      <c r="AC3475" s="1"/>
      <c r="AD3475"/>
    </row>
    <row r="3476" spans="1:30" x14ac:dyDescent="0.25">
      <c r="A3476" s="1"/>
      <c r="B3476" s="1"/>
      <c r="C3476" s="1"/>
      <c r="D3476"/>
      <c r="E3476" s="1"/>
      <c r="F3476" s="1"/>
      <c r="G3476"/>
      <c r="H3476"/>
      <c r="I3476" s="1"/>
      <c r="J3476"/>
      <c r="K3476"/>
      <c r="L3476"/>
      <c r="M3476" s="2"/>
      <c r="N3476" s="3"/>
      <c r="O3476"/>
      <c r="P3476"/>
      <c r="Q3476"/>
      <c r="R3476"/>
      <c r="S3476"/>
      <c r="T3476"/>
      <c r="U3476" s="1"/>
      <c r="V3476"/>
      <c r="W3476" s="1"/>
      <c r="X3476"/>
      <c r="Y3476"/>
      <c r="Z3476" s="1"/>
      <c r="AA3476" s="1"/>
      <c r="AB3476" s="1"/>
      <c r="AC3476" s="1"/>
      <c r="AD3476"/>
    </row>
    <row r="3477" spans="1:30" x14ac:dyDescent="0.25">
      <c r="A3477" s="1"/>
      <c r="B3477" s="1"/>
      <c r="C3477" s="1"/>
      <c r="D3477"/>
      <c r="E3477" s="1"/>
      <c r="F3477" s="1"/>
      <c r="G3477"/>
      <c r="H3477"/>
      <c r="I3477" s="1"/>
      <c r="J3477"/>
      <c r="K3477"/>
      <c r="L3477"/>
      <c r="M3477" s="2"/>
      <c r="N3477" s="3"/>
      <c r="O3477"/>
      <c r="P3477"/>
      <c r="Q3477"/>
      <c r="R3477"/>
      <c r="S3477"/>
      <c r="T3477"/>
      <c r="U3477" s="1"/>
      <c r="V3477"/>
      <c r="W3477" s="1"/>
      <c r="X3477"/>
      <c r="Y3477"/>
      <c r="Z3477" s="1"/>
      <c r="AA3477" s="1"/>
      <c r="AB3477" s="1"/>
      <c r="AC3477" s="1"/>
      <c r="AD3477"/>
    </row>
    <row r="3478" spans="1:30" x14ac:dyDescent="0.25">
      <c r="A3478" s="1"/>
      <c r="B3478" s="1"/>
      <c r="C3478" s="1"/>
      <c r="D3478"/>
      <c r="E3478" s="1"/>
      <c r="F3478" s="1"/>
      <c r="G3478"/>
      <c r="H3478"/>
      <c r="I3478" s="1"/>
      <c r="J3478"/>
      <c r="K3478"/>
      <c r="L3478"/>
      <c r="M3478" s="2"/>
      <c r="N3478" s="3"/>
      <c r="O3478"/>
      <c r="P3478"/>
      <c r="Q3478"/>
      <c r="R3478"/>
      <c r="S3478"/>
      <c r="T3478"/>
      <c r="U3478" s="1"/>
      <c r="V3478"/>
      <c r="W3478" s="1"/>
      <c r="X3478"/>
      <c r="Y3478"/>
      <c r="Z3478" s="1"/>
      <c r="AA3478" s="1"/>
      <c r="AB3478" s="1"/>
      <c r="AC3478" s="1"/>
      <c r="AD3478"/>
    </row>
    <row r="3479" spans="1:30" x14ac:dyDescent="0.25">
      <c r="A3479" s="1"/>
      <c r="B3479" s="1"/>
      <c r="C3479" s="1"/>
      <c r="D3479"/>
      <c r="E3479" s="1"/>
      <c r="F3479" s="1"/>
      <c r="G3479"/>
      <c r="H3479"/>
      <c r="I3479" s="1"/>
      <c r="J3479"/>
      <c r="K3479"/>
      <c r="L3479"/>
      <c r="M3479" s="2"/>
      <c r="N3479" s="3"/>
      <c r="O3479"/>
      <c r="P3479"/>
      <c r="Q3479"/>
      <c r="R3479"/>
      <c r="S3479"/>
      <c r="T3479"/>
      <c r="U3479" s="1"/>
      <c r="V3479"/>
      <c r="W3479" s="1"/>
      <c r="X3479"/>
      <c r="Y3479"/>
      <c r="Z3479" s="1"/>
      <c r="AA3479" s="1"/>
      <c r="AB3479" s="1"/>
      <c r="AC3479" s="1"/>
      <c r="AD3479"/>
    </row>
    <row r="3480" spans="1:30" x14ac:dyDescent="0.25">
      <c r="A3480" s="1"/>
      <c r="B3480" s="1"/>
      <c r="C3480" s="1"/>
      <c r="D3480"/>
      <c r="E3480" s="1"/>
      <c r="F3480" s="1"/>
      <c r="G3480"/>
      <c r="H3480"/>
      <c r="I3480" s="1"/>
      <c r="J3480"/>
      <c r="K3480"/>
      <c r="L3480"/>
      <c r="M3480" s="2"/>
      <c r="N3480" s="3"/>
      <c r="O3480"/>
      <c r="P3480"/>
      <c r="Q3480"/>
      <c r="R3480"/>
      <c r="S3480"/>
      <c r="T3480"/>
      <c r="U3480" s="1"/>
      <c r="V3480"/>
      <c r="W3480" s="1"/>
      <c r="X3480"/>
      <c r="Y3480"/>
      <c r="Z3480" s="1"/>
      <c r="AA3480" s="1"/>
      <c r="AB3480" s="1"/>
      <c r="AC3480" s="1"/>
      <c r="AD3480"/>
    </row>
    <row r="3481" spans="1:30" x14ac:dyDescent="0.25">
      <c r="A3481" s="1"/>
      <c r="B3481" s="1"/>
      <c r="C3481" s="1"/>
      <c r="D3481"/>
      <c r="E3481" s="1"/>
      <c r="F3481" s="1"/>
      <c r="G3481"/>
      <c r="H3481"/>
      <c r="I3481" s="1"/>
      <c r="J3481"/>
      <c r="K3481"/>
      <c r="L3481"/>
      <c r="M3481" s="2"/>
      <c r="N3481" s="3"/>
      <c r="O3481"/>
      <c r="P3481"/>
      <c r="Q3481"/>
      <c r="R3481"/>
      <c r="S3481"/>
      <c r="T3481"/>
      <c r="U3481" s="1"/>
      <c r="V3481"/>
      <c r="W3481" s="1"/>
      <c r="X3481"/>
      <c r="Y3481"/>
      <c r="Z3481" s="1"/>
      <c r="AA3481" s="1"/>
      <c r="AB3481" s="1"/>
      <c r="AC3481" s="1"/>
      <c r="AD3481"/>
    </row>
    <row r="3482" spans="1:30" x14ac:dyDescent="0.25">
      <c r="A3482" s="1"/>
      <c r="B3482" s="1"/>
      <c r="C3482" s="1"/>
      <c r="D3482"/>
      <c r="E3482" s="1"/>
      <c r="F3482" s="1"/>
      <c r="G3482"/>
      <c r="H3482"/>
      <c r="I3482" s="1"/>
      <c r="J3482"/>
      <c r="K3482"/>
      <c r="L3482"/>
      <c r="M3482" s="2"/>
      <c r="N3482" s="3"/>
      <c r="O3482"/>
      <c r="P3482"/>
      <c r="Q3482"/>
      <c r="R3482"/>
      <c r="S3482"/>
      <c r="T3482"/>
      <c r="U3482" s="1"/>
      <c r="V3482"/>
      <c r="W3482" s="1"/>
      <c r="X3482"/>
      <c r="Y3482"/>
      <c r="Z3482" s="1"/>
      <c r="AA3482" s="1"/>
      <c r="AB3482" s="1"/>
      <c r="AC3482" s="1"/>
      <c r="AD3482"/>
    </row>
    <row r="3483" spans="1:30" x14ac:dyDescent="0.25">
      <c r="A3483" s="1"/>
      <c r="B3483" s="1"/>
      <c r="C3483" s="1"/>
      <c r="D3483"/>
      <c r="E3483" s="1"/>
      <c r="F3483" s="1"/>
      <c r="G3483"/>
      <c r="H3483"/>
      <c r="I3483" s="1"/>
      <c r="J3483"/>
      <c r="K3483"/>
      <c r="L3483"/>
      <c r="M3483" s="2"/>
      <c r="N3483" s="3"/>
      <c r="O3483"/>
      <c r="P3483"/>
      <c r="Q3483"/>
      <c r="R3483"/>
      <c r="S3483"/>
      <c r="T3483"/>
      <c r="U3483" s="1"/>
      <c r="V3483"/>
      <c r="W3483" s="1"/>
      <c r="X3483"/>
      <c r="Y3483"/>
      <c r="Z3483" s="1"/>
      <c r="AA3483" s="1"/>
      <c r="AB3483" s="1"/>
      <c r="AC3483" s="1"/>
      <c r="AD3483"/>
    </row>
    <row r="3484" spans="1:30" x14ac:dyDescent="0.25">
      <c r="A3484" s="1"/>
      <c r="B3484" s="1"/>
      <c r="C3484" s="1"/>
      <c r="D3484"/>
      <c r="E3484" s="1"/>
      <c r="F3484" s="1"/>
      <c r="G3484"/>
      <c r="H3484"/>
      <c r="I3484" s="1"/>
      <c r="J3484"/>
      <c r="K3484"/>
      <c r="L3484"/>
      <c r="M3484" s="2"/>
      <c r="N3484" s="3"/>
      <c r="O3484"/>
      <c r="P3484"/>
      <c r="Q3484"/>
      <c r="R3484"/>
      <c r="S3484"/>
      <c r="T3484"/>
      <c r="U3484" s="1"/>
      <c r="V3484"/>
      <c r="W3484" s="1"/>
      <c r="X3484"/>
      <c r="Y3484"/>
      <c r="Z3484" s="1"/>
      <c r="AA3484" s="1"/>
      <c r="AB3484" s="1"/>
      <c r="AC3484" s="1"/>
      <c r="AD3484"/>
    </row>
    <row r="3485" spans="1:30" x14ac:dyDescent="0.25">
      <c r="A3485" s="1"/>
      <c r="B3485" s="1"/>
      <c r="C3485" s="1"/>
      <c r="D3485"/>
      <c r="E3485" s="1"/>
      <c r="F3485" s="1"/>
      <c r="G3485"/>
      <c r="H3485"/>
      <c r="I3485" s="1"/>
      <c r="J3485"/>
      <c r="K3485"/>
      <c r="L3485"/>
      <c r="M3485" s="2"/>
      <c r="N3485" s="3"/>
      <c r="O3485"/>
      <c r="P3485"/>
      <c r="Q3485"/>
      <c r="R3485"/>
      <c r="S3485"/>
      <c r="T3485"/>
      <c r="U3485" s="1"/>
      <c r="V3485"/>
      <c r="W3485" s="1"/>
      <c r="X3485"/>
      <c r="Y3485"/>
      <c r="Z3485" s="1"/>
      <c r="AA3485" s="1"/>
      <c r="AB3485" s="1"/>
      <c r="AC3485" s="1"/>
      <c r="AD3485"/>
    </row>
    <row r="3486" spans="1:30" x14ac:dyDescent="0.25">
      <c r="A3486" s="1"/>
      <c r="B3486" s="1"/>
      <c r="C3486" s="1"/>
      <c r="D3486"/>
      <c r="E3486" s="1"/>
      <c r="F3486" s="1"/>
      <c r="G3486"/>
      <c r="H3486"/>
      <c r="I3486" s="1"/>
      <c r="J3486"/>
      <c r="K3486"/>
      <c r="L3486"/>
      <c r="M3486" s="2"/>
      <c r="N3486" s="3"/>
      <c r="O3486"/>
      <c r="P3486"/>
      <c r="Q3486"/>
      <c r="R3486"/>
      <c r="S3486"/>
      <c r="T3486"/>
      <c r="U3486" s="1"/>
      <c r="V3486"/>
      <c r="W3486" s="1"/>
      <c r="X3486"/>
      <c r="Y3486"/>
      <c r="Z3486" s="1"/>
      <c r="AA3486" s="1"/>
      <c r="AB3486" s="1"/>
      <c r="AC3486" s="1"/>
      <c r="AD3486"/>
    </row>
    <row r="3487" spans="1:30" x14ac:dyDescent="0.25">
      <c r="A3487" s="1"/>
      <c r="B3487" s="1"/>
      <c r="C3487" s="1"/>
      <c r="D3487"/>
      <c r="E3487" s="1"/>
      <c r="F3487" s="1"/>
      <c r="G3487"/>
      <c r="H3487"/>
      <c r="I3487" s="1"/>
      <c r="J3487"/>
      <c r="K3487"/>
      <c r="L3487"/>
      <c r="M3487" s="2"/>
      <c r="N3487" s="3"/>
      <c r="O3487"/>
      <c r="P3487"/>
      <c r="Q3487"/>
      <c r="R3487"/>
      <c r="S3487"/>
      <c r="T3487"/>
      <c r="U3487" s="1"/>
      <c r="V3487"/>
      <c r="W3487" s="1"/>
      <c r="X3487"/>
      <c r="Y3487"/>
      <c r="Z3487" s="1"/>
      <c r="AA3487" s="1"/>
      <c r="AB3487" s="1"/>
      <c r="AC3487" s="1"/>
      <c r="AD3487"/>
    </row>
    <row r="3488" spans="1:30" x14ac:dyDescent="0.25">
      <c r="A3488" s="1"/>
      <c r="B3488" s="1"/>
      <c r="C3488" s="1"/>
      <c r="D3488"/>
      <c r="E3488" s="1"/>
      <c r="F3488" s="1"/>
      <c r="G3488"/>
      <c r="H3488"/>
      <c r="I3488" s="1"/>
      <c r="J3488"/>
      <c r="K3488"/>
      <c r="L3488"/>
      <c r="M3488" s="2"/>
      <c r="N3488" s="3"/>
      <c r="O3488"/>
      <c r="P3488"/>
      <c r="Q3488"/>
      <c r="R3488"/>
      <c r="S3488"/>
      <c r="T3488"/>
      <c r="U3488" s="1"/>
      <c r="V3488"/>
      <c r="W3488" s="1"/>
      <c r="X3488"/>
      <c r="Y3488"/>
      <c r="Z3488" s="1"/>
      <c r="AA3488" s="1"/>
      <c r="AB3488" s="1"/>
      <c r="AC3488" s="1"/>
      <c r="AD3488"/>
    </row>
    <row r="3489" spans="1:30" x14ac:dyDescent="0.25">
      <c r="A3489" s="1"/>
      <c r="B3489" s="1"/>
      <c r="C3489" s="1"/>
      <c r="D3489"/>
      <c r="E3489" s="1"/>
      <c r="F3489" s="1"/>
      <c r="G3489"/>
      <c r="H3489"/>
      <c r="I3489" s="1"/>
      <c r="J3489"/>
      <c r="K3489"/>
      <c r="L3489"/>
      <c r="M3489" s="2"/>
      <c r="N3489" s="3"/>
      <c r="O3489"/>
      <c r="P3489"/>
      <c r="Q3489"/>
      <c r="R3489"/>
      <c r="S3489"/>
      <c r="T3489"/>
      <c r="U3489" s="1"/>
      <c r="V3489"/>
      <c r="W3489" s="1"/>
      <c r="X3489"/>
      <c r="Y3489"/>
      <c r="Z3489" s="1"/>
      <c r="AA3489" s="1"/>
      <c r="AB3489" s="1"/>
      <c r="AC3489" s="1"/>
      <c r="AD3489"/>
    </row>
    <row r="3490" spans="1:30" x14ac:dyDescent="0.25">
      <c r="A3490" s="1"/>
      <c r="B3490" s="1"/>
      <c r="C3490" s="1"/>
      <c r="D3490"/>
      <c r="E3490" s="1"/>
      <c r="F3490" s="1"/>
      <c r="G3490"/>
      <c r="H3490"/>
      <c r="I3490" s="1"/>
      <c r="J3490"/>
      <c r="K3490"/>
      <c r="L3490"/>
      <c r="M3490" s="2"/>
      <c r="N3490" s="3"/>
      <c r="O3490"/>
      <c r="P3490"/>
      <c r="Q3490"/>
      <c r="R3490"/>
      <c r="S3490"/>
      <c r="T3490"/>
      <c r="U3490" s="1"/>
      <c r="V3490"/>
      <c r="W3490" s="1"/>
      <c r="X3490"/>
      <c r="Y3490"/>
      <c r="Z3490" s="1"/>
      <c r="AA3490" s="1"/>
      <c r="AB3490" s="1"/>
      <c r="AC3490" s="1"/>
      <c r="AD3490"/>
    </row>
    <row r="3491" spans="1:30" x14ac:dyDescent="0.25">
      <c r="A3491" s="1"/>
      <c r="B3491" s="1"/>
      <c r="C3491" s="1"/>
      <c r="D3491"/>
      <c r="E3491" s="1"/>
      <c r="F3491" s="1"/>
      <c r="G3491"/>
      <c r="H3491"/>
      <c r="I3491" s="1"/>
      <c r="J3491"/>
      <c r="K3491"/>
      <c r="L3491"/>
      <c r="M3491" s="2"/>
      <c r="N3491" s="3"/>
      <c r="O3491"/>
      <c r="P3491"/>
      <c r="Q3491"/>
      <c r="R3491"/>
      <c r="S3491"/>
      <c r="T3491"/>
      <c r="U3491" s="1"/>
      <c r="V3491"/>
      <c r="W3491" s="1"/>
      <c r="X3491"/>
      <c r="Y3491"/>
      <c r="Z3491" s="1"/>
      <c r="AA3491" s="1"/>
      <c r="AB3491" s="1"/>
      <c r="AC3491" s="1"/>
      <c r="AD3491"/>
    </row>
    <row r="3492" spans="1:30" x14ac:dyDescent="0.25">
      <c r="A3492" s="1"/>
      <c r="B3492" s="1"/>
      <c r="C3492" s="1"/>
      <c r="D3492"/>
      <c r="E3492" s="1"/>
      <c r="F3492" s="1"/>
      <c r="G3492"/>
      <c r="H3492"/>
      <c r="I3492" s="1"/>
      <c r="J3492"/>
      <c r="K3492"/>
      <c r="L3492"/>
      <c r="M3492" s="2"/>
      <c r="N3492" s="3"/>
      <c r="O3492"/>
      <c r="P3492"/>
      <c r="Q3492"/>
      <c r="R3492"/>
      <c r="S3492"/>
      <c r="T3492"/>
      <c r="U3492" s="1"/>
      <c r="V3492"/>
      <c r="W3492" s="1"/>
      <c r="X3492"/>
      <c r="Y3492"/>
      <c r="Z3492" s="1"/>
      <c r="AA3492" s="1"/>
      <c r="AB3492" s="1"/>
      <c r="AC3492" s="1"/>
      <c r="AD3492"/>
    </row>
    <row r="3493" spans="1:30" x14ac:dyDescent="0.25">
      <c r="A3493" s="1"/>
      <c r="B3493" s="1"/>
      <c r="C3493" s="1"/>
      <c r="D3493"/>
      <c r="E3493" s="1"/>
      <c r="F3493" s="1"/>
      <c r="G3493"/>
      <c r="H3493"/>
      <c r="I3493" s="1"/>
      <c r="J3493"/>
      <c r="K3493"/>
      <c r="L3493"/>
      <c r="M3493" s="2"/>
      <c r="N3493" s="3"/>
      <c r="O3493"/>
      <c r="P3493"/>
      <c r="Q3493"/>
      <c r="R3493"/>
      <c r="S3493"/>
      <c r="T3493"/>
      <c r="U3493" s="1"/>
      <c r="V3493"/>
      <c r="W3493" s="1"/>
      <c r="X3493"/>
      <c r="Y3493"/>
      <c r="Z3493" s="1"/>
      <c r="AA3493" s="1"/>
      <c r="AB3493" s="1"/>
      <c r="AC3493" s="1"/>
      <c r="AD3493"/>
    </row>
    <row r="3494" spans="1:30" x14ac:dyDescent="0.25">
      <c r="A3494" s="1"/>
      <c r="B3494" s="1"/>
      <c r="C3494" s="1"/>
      <c r="D3494"/>
      <c r="E3494" s="1"/>
      <c r="F3494" s="1"/>
      <c r="G3494"/>
      <c r="H3494"/>
      <c r="I3494" s="1"/>
      <c r="J3494"/>
      <c r="K3494"/>
      <c r="L3494"/>
      <c r="M3494" s="2"/>
      <c r="N3494" s="3"/>
      <c r="O3494"/>
      <c r="P3494"/>
      <c r="Q3494"/>
      <c r="R3494"/>
      <c r="S3494"/>
      <c r="T3494"/>
      <c r="U3494" s="1"/>
      <c r="V3494"/>
      <c r="W3494" s="1"/>
      <c r="X3494"/>
      <c r="Y3494"/>
      <c r="Z3494" s="1"/>
      <c r="AA3494" s="1"/>
      <c r="AB3494" s="1"/>
      <c r="AC3494" s="1"/>
      <c r="AD3494"/>
    </row>
    <row r="3495" spans="1:30" x14ac:dyDescent="0.25">
      <c r="A3495" s="1"/>
      <c r="B3495" s="1"/>
      <c r="C3495" s="1"/>
      <c r="D3495"/>
      <c r="E3495" s="1"/>
      <c r="F3495" s="1"/>
      <c r="G3495"/>
      <c r="H3495"/>
      <c r="I3495" s="1"/>
      <c r="J3495"/>
      <c r="K3495"/>
      <c r="L3495"/>
      <c r="M3495" s="2"/>
      <c r="N3495" s="3"/>
      <c r="O3495"/>
      <c r="P3495"/>
      <c r="Q3495"/>
      <c r="R3495"/>
      <c r="S3495"/>
      <c r="T3495"/>
      <c r="U3495" s="1"/>
      <c r="V3495"/>
      <c r="W3495" s="1"/>
      <c r="X3495"/>
      <c r="Y3495"/>
      <c r="Z3495" s="1"/>
      <c r="AA3495" s="1"/>
      <c r="AB3495" s="1"/>
      <c r="AC3495" s="1"/>
      <c r="AD3495"/>
    </row>
    <row r="3496" spans="1:30" x14ac:dyDescent="0.25">
      <c r="A3496" s="1"/>
      <c r="B3496" s="1"/>
      <c r="C3496" s="1"/>
      <c r="D3496"/>
      <c r="E3496" s="1"/>
      <c r="F3496" s="1"/>
      <c r="G3496"/>
      <c r="H3496"/>
      <c r="I3496" s="1"/>
      <c r="J3496"/>
      <c r="K3496"/>
      <c r="L3496"/>
      <c r="M3496" s="2"/>
      <c r="N3496" s="3"/>
      <c r="O3496"/>
      <c r="P3496"/>
      <c r="Q3496"/>
      <c r="R3496"/>
      <c r="S3496"/>
      <c r="T3496"/>
      <c r="U3496" s="1"/>
      <c r="V3496"/>
      <c r="W3496" s="1"/>
      <c r="X3496"/>
      <c r="Y3496"/>
      <c r="Z3496" s="1"/>
      <c r="AA3496" s="1"/>
      <c r="AB3496" s="1"/>
      <c r="AC3496" s="1"/>
      <c r="AD3496"/>
    </row>
    <row r="3497" spans="1:30" x14ac:dyDescent="0.25">
      <c r="A3497" s="1"/>
      <c r="B3497" s="1"/>
      <c r="C3497" s="1"/>
      <c r="D3497"/>
      <c r="E3497" s="1"/>
      <c r="F3497" s="1"/>
      <c r="G3497"/>
      <c r="H3497"/>
      <c r="I3497" s="1"/>
      <c r="J3497"/>
      <c r="K3497"/>
      <c r="L3497"/>
      <c r="M3497" s="2"/>
      <c r="N3497" s="3"/>
      <c r="O3497"/>
      <c r="P3497"/>
      <c r="Q3497"/>
      <c r="R3497"/>
      <c r="S3497"/>
      <c r="T3497"/>
      <c r="U3497" s="1"/>
      <c r="V3497"/>
      <c r="W3497" s="1"/>
      <c r="X3497"/>
      <c r="Y3497"/>
      <c r="Z3497" s="1"/>
      <c r="AA3497" s="1"/>
      <c r="AB3497" s="1"/>
      <c r="AC3497" s="1"/>
      <c r="AD3497"/>
    </row>
    <row r="3498" spans="1:30" x14ac:dyDescent="0.25">
      <c r="A3498" s="1"/>
      <c r="B3498" s="1"/>
      <c r="C3498" s="1"/>
      <c r="D3498"/>
      <c r="E3498" s="1"/>
      <c r="F3498" s="1"/>
      <c r="G3498"/>
      <c r="H3498"/>
      <c r="I3498" s="1"/>
      <c r="J3498"/>
      <c r="K3498"/>
      <c r="L3498"/>
      <c r="M3498" s="2"/>
      <c r="N3498" s="3"/>
      <c r="O3498"/>
      <c r="P3498"/>
      <c r="Q3498"/>
      <c r="R3498"/>
      <c r="S3498"/>
      <c r="T3498"/>
      <c r="U3498" s="1"/>
      <c r="V3498"/>
      <c r="W3498" s="1"/>
      <c r="X3498"/>
      <c r="Y3498"/>
      <c r="Z3498" s="1"/>
      <c r="AA3498" s="1"/>
      <c r="AB3498" s="1"/>
      <c r="AC3498" s="1"/>
      <c r="AD3498"/>
    </row>
    <row r="3499" spans="1:30" x14ac:dyDescent="0.25">
      <c r="A3499" s="1"/>
      <c r="B3499" s="1"/>
      <c r="C3499" s="1"/>
      <c r="D3499"/>
      <c r="E3499" s="1"/>
      <c r="F3499" s="1"/>
      <c r="G3499"/>
      <c r="H3499"/>
      <c r="I3499" s="1"/>
      <c r="J3499"/>
      <c r="K3499"/>
      <c r="L3499"/>
      <c r="M3499" s="2"/>
      <c r="N3499" s="3"/>
      <c r="O3499"/>
      <c r="P3499"/>
      <c r="Q3499"/>
      <c r="R3499"/>
      <c r="S3499"/>
      <c r="T3499"/>
      <c r="U3499" s="1"/>
      <c r="V3499"/>
      <c r="W3499" s="1"/>
      <c r="X3499"/>
      <c r="Y3499"/>
      <c r="Z3499" s="1"/>
      <c r="AA3499" s="1"/>
      <c r="AB3499" s="1"/>
      <c r="AC3499" s="1"/>
      <c r="AD3499"/>
    </row>
    <row r="3500" spans="1:30" x14ac:dyDescent="0.25">
      <c r="A3500" s="1"/>
      <c r="B3500" s="1"/>
      <c r="C3500" s="1"/>
      <c r="D3500"/>
      <c r="E3500" s="1"/>
      <c r="F3500" s="1"/>
      <c r="G3500"/>
      <c r="H3500"/>
      <c r="I3500" s="1"/>
      <c r="J3500"/>
      <c r="K3500"/>
      <c r="L3500"/>
      <c r="M3500" s="2"/>
      <c r="N3500" s="3"/>
      <c r="O3500"/>
      <c r="P3500"/>
      <c r="Q3500"/>
      <c r="R3500"/>
      <c r="S3500"/>
      <c r="T3500"/>
      <c r="U3500" s="1"/>
      <c r="V3500"/>
      <c r="W3500" s="1"/>
      <c r="X3500"/>
      <c r="Y3500"/>
      <c r="Z3500" s="1"/>
      <c r="AA3500" s="1"/>
      <c r="AB3500" s="1"/>
      <c r="AC3500" s="1"/>
      <c r="AD3500"/>
    </row>
    <row r="3501" spans="1:30" x14ac:dyDescent="0.25">
      <c r="A3501" s="1"/>
      <c r="B3501" s="1"/>
      <c r="C3501" s="1"/>
      <c r="D3501"/>
      <c r="E3501" s="1"/>
      <c r="F3501" s="1"/>
      <c r="G3501"/>
      <c r="H3501"/>
      <c r="I3501" s="1"/>
      <c r="J3501"/>
      <c r="K3501"/>
      <c r="L3501"/>
      <c r="M3501" s="2"/>
      <c r="N3501" s="3"/>
      <c r="O3501"/>
      <c r="P3501"/>
      <c r="Q3501"/>
      <c r="R3501"/>
      <c r="S3501"/>
      <c r="T3501"/>
      <c r="U3501" s="1"/>
      <c r="V3501"/>
      <c r="W3501" s="1"/>
      <c r="X3501"/>
      <c r="Y3501"/>
      <c r="Z3501" s="1"/>
      <c r="AA3501" s="1"/>
      <c r="AB3501" s="1"/>
      <c r="AC3501" s="1"/>
      <c r="AD3501"/>
    </row>
    <row r="3502" spans="1:30" x14ac:dyDescent="0.25">
      <c r="A3502" s="1"/>
      <c r="B3502" s="1"/>
      <c r="C3502" s="1"/>
      <c r="D3502"/>
      <c r="E3502" s="1"/>
      <c r="F3502" s="1"/>
      <c r="G3502"/>
      <c r="H3502"/>
      <c r="I3502" s="1"/>
      <c r="J3502"/>
      <c r="K3502"/>
      <c r="L3502"/>
      <c r="M3502" s="2"/>
      <c r="N3502" s="3"/>
      <c r="O3502"/>
      <c r="P3502"/>
      <c r="Q3502"/>
      <c r="R3502"/>
      <c r="S3502"/>
      <c r="T3502"/>
      <c r="U3502" s="1"/>
      <c r="V3502"/>
      <c r="W3502" s="1"/>
      <c r="X3502"/>
      <c r="Y3502"/>
      <c r="Z3502" s="1"/>
      <c r="AA3502" s="1"/>
      <c r="AB3502" s="1"/>
      <c r="AC3502" s="1"/>
      <c r="AD3502"/>
    </row>
    <row r="3503" spans="1:30" x14ac:dyDescent="0.25">
      <c r="A3503" s="1"/>
      <c r="B3503" s="1"/>
      <c r="C3503" s="1"/>
      <c r="D3503"/>
      <c r="E3503" s="1"/>
      <c r="F3503" s="1"/>
      <c r="G3503"/>
      <c r="H3503"/>
      <c r="I3503" s="1"/>
      <c r="J3503"/>
      <c r="K3503"/>
      <c r="L3503"/>
      <c r="M3503" s="2"/>
      <c r="N3503" s="3"/>
      <c r="O3503"/>
      <c r="P3503"/>
      <c r="Q3503"/>
      <c r="R3503"/>
      <c r="S3503"/>
      <c r="T3503"/>
      <c r="U3503" s="1"/>
      <c r="V3503"/>
      <c r="W3503" s="1"/>
      <c r="X3503"/>
      <c r="Y3503"/>
      <c r="Z3503" s="1"/>
      <c r="AA3503" s="1"/>
      <c r="AB3503" s="1"/>
      <c r="AC3503" s="1"/>
      <c r="AD3503"/>
    </row>
    <row r="3504" spans="1:30" x14ac:dyDescent="0.25">
      <c r="A3504" s="1"/>
      <c r="B3504" s="1"/>
      <c r="C3504" s="1"/>
      <c r="D3504"/>
      <c r="E3504" s="1"/>
      <c r="F3504" s="1"/>
      <c r="G3504"/>
      <c r="H3504"/>
      <c r="I3504" s="1"/>
      <c r="J3504"/>
      <c r="K3504"/>
      <c r="L3504"/>
      <c r="M3504" s="2"/>
      <c r="N3504" s="3"/>
      <c r="O3504"/>
      <c r="P3504"/>
      <c r="Q3504"/>
      <c r="R3504"/>
      <c r="S3504"/>
      <c r="T3504"/>
      <c r="U3504" s="1"/>
      <c r="V3504"/>
      <c r="W3504" s="1"/>
      <c r="X3504"/>
      <c r="Y3504"/>
      <c r="Z3504" s="1"/>
      <c r="AA3504" s="1"/>
      <c r="AB3504" s="1"/>
      <c r="AC3504" s="1"/>
      <c r="AD3504"/>
    </row>
    <row r="3505" spans="1:30" x14ac:dyDescent="0.25">
      <c r="A3505" s="1"/>
      <c r="B3505" s="1"/>
      <c r="C3505" s="1"/>
      <c r="D3505"/>
      <c r="E3505" s="1"/>
      <c r="F3505" s="1"/>
      <c r="G3505"/>
      <c r="H3505"/>
      <c r="I3505" s="1"/>
      <c r="J3505"/>
      <c r="K3505"/>
      <c r="L3505"/>
      <c r="M3505" s="2"/>
      <c r="N3505" s="3"/>
      <c r="O3505"/>
      <c r="P3505"/>
      <c r="Q3505"/>
      <c r="R3505"/>
      <c r="S3505"/>
      <c r="T3505"/>
      <c r="U3505" s="1"/>
      <c r="V3505"/>
      <c r="W3505" s="1"/>
      <c r="X3505"/>
      <c r="Y3505"/>
      <c r="Z3505" s="1"/>
      <c r="AA3505" s="1"/>
      <c r="AB3505" s="1"/>
      <c r="AC3505" s="1"/>
      <c r="AD3505"/>
    </row>
    <row r="3506" spans="1:30" x14ac:dyDescent="0.25">
      <c r="A3506" s="1"/>
      <c r="B3506" s="1"/>
      <c r="C3506" s="1"/>
      <c r="D3506"/>
      <c r="E3506" s="1"/>
      <c r="F3506" s="1"/>
      <c r="G3506"/>
      <c r="H3506"/>
      <c r="I3506" s="1"/>
      <c r="J3506"/>
      <c r="K3506"/>
      <c r="L3506"/>
      <c r="M3506" s="2"/>
      <c r="N3506" s="3"/>
      <c r="O3506"/>
      <c r="P3506"/>
      <c r="Q3506"/>
      <c r="R3506"/>
      <c r="S3506"/>
      <c r="T3506"/>
      <c r="U3506" s="1"/>
      <c r="V3506"/>
      <c r="W3506" s="1"/>
      <c r="X3506"/>
      <c r="Y3506"/>
      <c r="Z3506" s="1"/>
      <c r="AA3506" s="1"/>
      <c r="AB3506" s="1"/>
      <c r="AC3506" s="1"/>
      <c r="AD3506"/>
    </row>
    <row r="3507" spans="1:30" x14ac:dyDescent="0.25">
      <c r="A3507" s="1"/>
      <c r="B3507" s="1"/>
      <c r="C3507" s="1"/>
      <c r="D3507"/>
      <c r="E3507" s="1"/>
      <c r="F3507" s="1"/>
      <c r="G3507"/>
      <c r="H3507"/>
      <c r="I3507" s="1"/>
      <c r="J3507"/>
      <c r="K3507"/>
      <c r="L3507"/>
      <c r="M3507" s="2"/>
      <c r="N3507" s="3"/>
      <c r="O3507"/>
      <c r="P3507"/>
      <c r="Q3507"/>
      <c r="R3507"/>
      <c r="S3507"/>
      <c r="T3507"/>
      <c r="U3507" s="1"/>
      <c r="V3507"/>
      <c r="W3507" s="1"/>
      <c r="X3507"/>
      <c r="Y3507"/>
      <c r="Z3507" s="1"/>
      <c r="AA3507" s="1"/>
      <c r="AB3507" s="1"/>
      <c r="AC3507" s="1"/>
      <c r="AD3507"/>
    </row>
    <row r="3508" spans="1:30" x14ac:dyDescent="0.25">
      <c r="A3508" s="1"/>
      <c r="B3508" s="1"/>
      <c r="C3508" s="1"/>
      <c r="D3508"/>
      <c r="E3508" s="1"/>
      <c r="F3508" s="1"/>
      <c r="G3508"/>
      <c r="H3508"/>
      <c r="I3508" s="1"/>
      <c r="J3508"/>
      <c r="K3508"/>
      <c r="L3508"/>
      <c r="M3508" s="2"/>
      <c r="N3508" s="3"/>
      <c r="O3508"/>
      <c r="P3508"/>
      <c r="Q3508"/>
      <c r="R3508"/>
      <c r="S3508"/>
      <c r="T3508"/>
      <c r="U3508" s="1"/>
      <c r="V3508"/>
      <c r="W3508" s="1"/>
      <c r="X3508"/>
      <c r="Y3508"/>
      <c r="Z3508" s="1"/>
      <c r="AA3508" s="1"/>
      <c r="AB3508" s="1"/>
      <c r="AC3508" s="1"/>
      <c r="AD3508"/>
    </row>
    <row r="3509" spans="1:30" x14ac:dyDescent="0.25">
      <c r="A3509" s="1"/>
      <c r="B3509" s="1"/>
      <c r="C3509" s="1"/>
      <c r="D3509"/>
      <c r="E3509" s="1"/>
      <c r="F3509" s="1"/>
      <c r="G3509"/>
      <c r="H3509"/>
      <c r="I3509" s="1"/>
      <c r="J3509"/>
      <c r="K3509"/>
      <c r="L3509"/>
      <c r="M3509" s="2"/>
      <c r="N3509" s="3"/>
      <c r="O3509"/>
      <c r="P3509"/>
      <c r="Q3509"/>
      <c r="R3509"/>
      <c r="S3509"/>
      <c r="T3509"/>
      <c r="U3509" s="1"/>
      <c r="V3509"/>
      <c r="W3509" s="1"/>
      <c r="X3509"/>
      <c r="Y3509"/>
      <c r="Z3509" s="1"/>
      <c r="AA3509" s="1"/>
      <c r="AB3509" s="1"/>
      <c r="AC3509" s="1"/>
      <c r="AD3509"/>
    </row>
    <row r="3510" spans="1:30" x14ac:dyDescent="0.25">
      <c r="A3510" s="1"/>
      <c r="B3510" s="1"/>
      <c r="C3510" s="1"/>
      <c r="D3510"/>
      <c r="E3510" s="1"/>
      <c r="F3510" s="1"/>
      <c r="G3510"/>
      <c r="H3510"/>
      <c r="I3510" s="1"/>
      <c r="J3510"/>
      <c r="K3510"/>
      <c r="L3510"/>
      <c r="M3510" s="2"/>
      <c r="N3510" s="3"/>
      <c r="O3510"/>
      <c r="P3510"/>
      <c r="Q3510"/>
      <c r="R3510"/>
      <c r="S3510"/>
      <c r="T3510"/>
      <c r="U3510" s="1"/>
      <c r="V3510"/>
      <c r="W3510" s="1"/>
      <c r="X3510"/>
      <c r="Y3510"/>
      <c r="Z3510" s="1"/>
      <c r="AA3510" s="1"/>
      <c r="AB3510" s="1"/>
      <c r="AC3510" s="1"/>
      <c r="AD3510"/>
    </row>
    <row r="3511" spans="1:30" x14ac:dyDescent="0.25">
      <c r="A3511" s="1"/>
      <c r="B3511" s="1"/>
      <c r="C3511" s="1"/>
      <c r="D3511"/>
      <c r="E3511" s="1"/>
      <c r="F3511" s="1"/>
      <c r="G3511"/>
      <c r="H3511"/>
      <c r="I3511" s="1"/>
      <c r="J3511"/>
      <c r="K3511"/>
      <c r="L3511"/>
      <c r="M3511" s="2"/>
      <c r="N3511" s="3"/>
      <c r="O3511"/>
      <c r="P3511"/>
      <c r="Q3511"/>
      <c r="R3511"/>
      <c r="S3511"/>
      <c r="T3511"/>
      <c r="U3511" s="1"/>
      <c r="V3511"/>
      <c r="W3511" s="1"/>
      <c r="X3511"/>
      <c r="Y3511"/>
      <c r="Z3511" s="1"/>
      <c r="AA3511" s="1"/>
      <c r="AB3511" s="1"/>
      <c r="AC3511" s="1"/>
      <c r="AD3511"/>
    </row>
    <row r="3512" spans="1:30" x14ac:dyDescent="0.25">
      <c r="A3512" s="1"/>
      <c r="B3512" s="1"/>
      <c r="C3512" s="1"/>
      <c r="D3512"/>
      <c r="E3512" s="1"/>
      <c r="F3512" s="1"/>
      <c r="G3512"/>
      <c r="H3512"/>
      <c r="I3512" s="1"/>
      <c r="J3512"/>
      <c r="K3512"/>
      <c r="L3512"/>
      <c r="M3512" s="2"/>
      <c r="N3512" s="3"/>
      <c r="O3512"/>
      <c r="P3512"/>
      <c r="Q3512"/>
      <c r="R3512"/>
      <c r="S3512"/>
      <c r="T3512"/>
      <c r="U3512" s="1"/>
      <c r="V3512"/>
      <c r="W3512" s="1"/>
      <c r="X3512"/>
      <c r="Y3512"/>
      <c r="Z3512" s="1"/>
      <c r="AA3512" s="1"/>
      <c r="AB3512" s="1"/>
      <c r="AC3512" s="1"/>
      <c r="AD3512"/>
    </row>
    <row r="3513" spans="1:30" x14ac:dyDescent="0.25">
      <c r="A3513" s="1"/>
      <c r="B3513" s="1"/>
      <c r="C3513" s="1"/>
      <c r="D3513"/>
      <c r="E3513" s="1"/>
      <c r="F3513" s="1"/>
      <c r="G3513"/>
      <c r="H3513"/>
      <c r="I3513" s="1"/>
      <c r="J3513"/>
      <c r="K3513"/>
      <c r="L3513"/>
      <c r="M3513" s="2"/>
      <c r="N3513" s="3"/>
      <c r="O3513"/>
      <c r="P3513"/>
      <c r="Q3513"/>
      <c r="R3513"/>
      <c r="S3513"/>
      <c r="T3513"/>
      <c r="U3513" s="1"/>
      <c r="V3513"/>
      <c r="W3513" s="1"/>
      <c r="X3513"/>
      <c r="Y3513"/>
      <c r="Z3513" s="1"/>
      <c r="AA3513" s="1"/>
      <c r="AB3513" s="1"/>
      <c r="AC3513" s="1"/>
      <c r="AD3513"/>
    </row>
    <row r="3514" spans="1:30" x14ac:dyDescent="0.25">
      <c r="A3514" s="1"/>
      <c r="B3514" s="1"/>
      <c r="C3514" s="1"/>
      <c r="D3514"/>
      <c r="E3514" s="1"/>
      <c r="F3514" s="1"/>
      <c r="G3514"/>
      <c r="H3514"/>
      <c r="I3514" s="1"/>
      <c r="J3514"/>
      <c r="K3514"/>
      <c r="L3514"/>
      <c r="M3514" s="2"/>
      <c r="N3514" s="3"/>
      <c r="O3514"/>
      <c r="P3514"/>
      <c r="Q3514"/>
      <c r="R3514"/>
      <c r="S3514"/>
      <c r="T3514"/>
      <c r="U3514" s="1"/>
      <c r="V3514"/>
      <c r="W3514" s="1"/>
      <c r="X3514"/>
      <c r="Y3514"/>
      <c r="Z3514" s="1"/>
      <c r="AA3514" s="1"/>
      <c r="AB3514" s="1"/>
      <c r="AC3514" s="1"/>
      <c r="AD3514"/>
    </row>
    <row r="3515" spans="1:30" x14ac:dyDescent="0.25">
      <c r="A3515" s="1"/>
      <c r="B3515" s="1"/>
      <c r="C3515" s="1"/>
      <c r="D3515"/>
      <c r="E3515" s="1"/>
      <c r="F3515" s="1"/>
      <c r="G3515"/>
      <c r="H3515"/>
      <c r="I3515" s="1"/>
      <c r="J3515"/>
      <c r="K3515"/>
      <c r="L3515"/>
      <c r="M3515" s="2"/>
      <c r="N3515" s="3"/>
      <c r="O3515"/>
      <c r="P3515"/>
      <c r="Q3515"/>
      <c r="R3515"/>
      <c r="S3515"/>
      <c r="T3515"/>
      <c r="U3515" s="1"/>
      <c r="V3515"/>
      <c r="W3515" s="1"/>
      <c r="X3515"/>
      <c r="Y3515"/>
      <c r="Z3515" s="1"/>
      <c r="AA3515" s="1"/>
      <c r="AB3515" s="1"/>
      <c r="AC3515" s="1"/>
      <c r="AD3515"/>
    </row>
    <row r="3516" spans="1:30" x14ac:dyDescent="0.25">
      <c r="A3516" s="1"/>
      <c r="B3516" s="1"/>
      <c r="C3516" s="1"/>
      <c r="D3516"/>
      <c r="E3516" s="1"/>
      <c r="F3516" s="1"/>
      <c r="G3516"/>
      <c r="H3516"/>
      <c r="I3516" s="1"/>
      <c r="J3516"/>
      <c r="K3516"/>
      <c r="L3516"/>
      <c r="M3516" s="2"/>
      <c r="N3516" s="3"/>
      <c r="O3516"/>
      <c r="P3516"/>
      <c r="Q3516"/>
      <c r="R3516"/>
      <c r="S3516"/>
      <c r="T3516"/>
      <c r="U3516" s="1"/>
      <c r="V3516"/>
      <c r="W3516" s="1"/>
      <c r="X3516"/>
      <c r="Y3516"/>
      <c r="Z3516" s="1"/>
      <c r="AA3516" s="1"/>
      <c r="AB3516" s="1"/>
      <c r="AC3516" s="1"/>
      <c r="AD3516"/>
    </row>
    <row r="3517" spans="1:30" x14ac:dyDescent="0.25">
      <c r="A3517" s="1"/>
      <c r="B3517" s="1"/>
      <c r="C3517" s="1"/>
      <c r="D3517"/>
      <c r="E3517" s="1"/>
      <c r="F3517" s="1"/>
      <c r="G3517"/>
      <c r="H3517"/>
      <c r="I3517" s="1"/>
      <c r="J3517"/>
      <c r="K3517"/>
      <c r="L3517"/>
      <c r="M3517" s="2"/>
      <c r="N3517" s="3"/>
      <c r="O3517"/>
      <c r="P3517"/>
      <c r="Q3517"/>
      <c r="R3517"/>
      <c r="S3517"/>
      <c r="T3517"/>
      <c r="U3517" s="1"/>
      <c r="V3517"/>
      <c r="W3517" s="1"/>
      <c r="X3517"/>
      <c r="Y3517"/>
      <c r="Z3517" s="1"/>
      <c r="AA3517" s="1"/>
      <c r="AB3517" s="1"/>
      <c r="AC3517" s="1"/>
      <c r="AD3517"/>
    </row>
    <row r="3518" spans="1:30" x14ac:dyDescent="0.25">
      <c r="A3518" s="1"/>
      <c r="B3518" s="1"/>
      <c r="C3518" s="1"/>
      <c r="D3518"/>
      <c r="E3518" s="1"/>
      <c r="F3518" s="1"/>
      <c r="G3518"/>
      <c r="H3518"/>
      <c r="I3518" s="1"/>
      <c r="J3518"/>
      <c r="K3518"/>
      <c r="L3518"/>
      <c r="M3518" s="2"/>
      <c r="N3518" s="3"/>
      <c r="O3518"/>
      <c r="P3518"/>
      <c r="Q3518"/>
      <c r="R3518"/>
      <c r="S3518"/>
      <c r="T3518"/>
      <c r="U3518" s="1"/>
      <c r="V3518"/>
      <c r="W3518" s="1"/>
      <c r="X3518"/>
      <c r="Y3518"/>
      <c r="Z3518" s="1"/>
      <c r="AA3518" s="1"/>
      <c r="AB3518" s="1"/>
      <c r="AC3518" s="1"/>
      <c r="AD3518"/>
    </row>
    <row r="3519" spans="1:30" x14ac:dyDescent="0.25">
      <c r="A3519" s="1"/>
      <c r="B3519" s="1"/>
      <c r="C3519" s="1"/>
      <c r="D3519"/>
      <c r="E3519" s="1"/>
      <c r="F3519" s="1"/>
      <c r="G3519"/>
      <c r="H3519"/>
      <c r="I3519" s="1"/>
      <c r="J3519"/>
      <c r="K3519"/>
      <c r="L3519"/>
      <c r="M3519" s="2"/>
      <c r="N3519" s="3"/>
      <c r="O3519"/>
      <c r="P3519"/>
      <c r="Q3519"/>
      <c r="R3519"/>
      <c r="S3519"/>
      <c r="T3519"/>
      <c r="U3519" s="1"/>
      <c r="V3519"/>
      <c r="W3519" s="1"/>
      <c r="X3519"/>
      <c r="Y3519"/>
      <c r="Z3519" s="1"/>
      <c r="AA3519" s="1"/>
      <c r="AB3519" s="1"/>
      <c r="AC3519" s="1"/>
      <c r="AD3519"/>
    </row>
    <row r="3520" spans="1:30" x14ac:dyDescent="0.25">
      <c r="A3520" s="1"/>
      <c r="B3520" s="1"/>
      <c r="C3520" s="1"/>
      <c r="D3520"/>
      <c r="E3520" s="1"/>
      <c r="F3520" s="1"/>
      <c r="G3520"/>
      <c r="H3520"/>
      <c r="I3520" s="1"/>
      <c r="J3520"/>
      <c r="K3520"/>
      <c r="L3520"/>
      <c r="M3520" s="2"/>
      <c r="N3520" s="3"/>
      <c r="O3520"/>
      <c r="P3520"/>
      <c r="Q3520"/>
      <c r="R3520"/>
      <c r="S3520"/>
      <c r="T3520"/>
      <c r="U3520" s="1"/>
      <c r="V3520"/>
      <c r="W3520" s="1"/>
      <c r="X3520"/>
      <c r="Y3520"/>
      <c r="Z3520" s="1"/>
      <c r="AA3520" s="1"/>
      <c r="AB3520" s="1"/>
      <c r="AC3520" s="1"/>
      <c r="AD3520"/>
    </row>
    <row r="3521" spans="1:30" x14ac:dyDescent="0.25">
      <c r="A3521" s="1"/>
      <c r="B3521" s="1"/>
      <c r="C3521" s="1"/>
      <c r="D3521"/>
      <c r="E3521" s="1"/>
      <c r="F3521" s="1"/>
      <c r="G3521"/>
      <c r="H3521"/>
      <c r="I3521" s="1"/>
      <c r="J3521"/>
      <c r="K3521"/>
      <c r="L3521"/>
      <c r="M3521" s="2"/>
      <c r="N3521" s="3"/>
      <c r="O3521"/>
      <c r="P3521"/>
      <c r="Q3521"/>
      <c r="R3521"/>
      <c r="S3521"/>
      <c r="T3521"/>
      <c r="U3521" s="1"/>
      <c r="V3521"/>
      <c r="W3521" s="1"/>
      <c r="X3521"/>
      <c r="Y3521"/>
      <c r="Z3521" s="1"/>
      <c r="AA3521" s="1"/>
      <c r="AB3521" s="1"/>
      <c r="AC3521" s="1"/>
      <c r="AD3521"/>
    </row>
    <row r="3522" spans="1:30" x14ac:dyDescent="0.25">
      <c r="A3522" s="1"/>
      <c r="B3522" s="1"/>
      <c r="C3522" s="1"/>
      <c r="D3522"/>
      <c r="E3522" s="1"/>
      <c r="F3522" s="1"/>
      <c r="G3522"/>
      <c r="H3522"/>
      <c r="I3522" s="1"/>
      <c r="J3522"/>
      <c r="K3522"/>
      <c r="L3522"/>
      <c r="M3522" s="2"/>
      <c r="N3522" s="3"/>
      <c r="O3522"/>
      <c r="P3522"/>
      <c r="Q3522"/>
      <c r="R3522"/>
      <c r="S3522"/>
      <c r="T3522"/>
      <c r="U3522" s="1"/>
      <c r="V3522"/>
      <c r="W3522" s="1"/>
      <c r="X3522"/>
      <c r="Y3522"/>
      <c r="Z3522" s="1"/>
      <c r="AA3522" s="1"/>
      <c r="AB3522" s="1"/>
      <c r="AC3522" s="1"/>
      <c r="AD3522"/>
    </row>
    <row r="3523" spans="1:30" x14ac:dyDescent="0.25">
      <c r="A3523" s="1"/>
      <c r="B3523" s="1"/>
      <c r="C3523" s="1"/>
      <c r="D3523"/>
      <c r="E3523" s="1"/>
      <c r="F3523" s="1"/>
      <c r="G3523"/>
      <c r="H3523"/>
      <c r="I3523" s="1"/>
      <c r="J3523"/>
      <c r="K3523"/>
      <c r="L3523"/>
      <c r="M3523" s="2"/>
      <c r="N3523" s="3"/>
      <c r="O3523"/>
      <c r="P3523"/>
      <c r="Q3523"/>
      <c r="R3523"/>
      <c r="S3523"/>
      <c r="T3523"/>
      <c r="U3523" s="1"/>
      <c r="V3523"/>
      <c r="W3523" s="1"/>
      <c r="X3523"/>
      <c r="Y3523"/>
      <c r="Z3523" s="1"/>
      <c r="AA3523" s="1"/>
      <c r="AB3523" s="1"/>
      <c r="AC3523" s="1"/>
      <c r="AD3523"/>
    </row>
    <row r="3524" spans="1:30" x14ac:dyDescent="0.25">
      <c r="A3524" s="1"/>
      <c r="B3524" s="1"/>
      <c r="C3524" s="1"/>
      <c r="D3524"/>
      <c r="E3524" s="1"/>
      <c r="F3524" s="1"/>
      <c r="G3524"/>
      <c r="H3524"/>
      <c r="I3524" s="1"/>
      <c r="J3524"/>
      <c r="K3524"/>
      <c r="L3524"/>
      <c r="M3524" s="2"/>
      <c r="N3524" s="3"/>
      <c r="O3524"/>
      <c r="P3524"/>
      <c r="Q3524"/>
      <c r="R3524"/>
      <c r="S3524"/>
      <c r="T3524"/>
      <c r="U3524" s="1"/>
      <c r="V3524"/>
      <c r="W3524" s="1"/>
      <c r="X3524"/>
      <c r="Y3524"/>
      <c r="Z3524" s="1"/>
      <c r="AA3524" s="1"/>
      <c r="AB3524" s="1"/>
      <c r="AC3524" s="1"/>
      <c r="AD3524"/>
    </row>
    <row r="3525" spans="1:30" x14ac:dyDescent="0.25">
      <c r="A3525" s="1"/>
      <c r="B3525" s="1"/>
      <c r="C3525" s="1"/>
      <c r="D3525"/>
      <c r="E3525" s="1"/>
      <c r="F3525" s="1"/>
      <c r="G3525"/>
      <c r="H3525"/>
      <c r="I3525" s="1"/>
      <c r="J3525"/>
      <c r="K3525"/>
      <c r="L3525"/>
      <c r="M3525" s="2"/>
      <c r="N3525" s="3"/>
      <c r="O3525"/>
      <c r="P3525"/>
      <c r="Q3525"/>
      <c r="R3525"/>
      <c r="S3525"/>
      <c r="T3525"/>
      <c r="U3525" s="1"/>
      <c r="V3525"/>
      <c r="W3525" s="1"/>
      <c r="X3525"/>
      <c r="Y3525"/>
      <c r="Z3525" s="1"/>
      <c r="AA3525" s="1"/>
      <c r="AB3525" s="1"/>
      <c r="AC3525" s="1"/>
      <c r="AD3525"/>
    </row>
    <row r="3526" spans="1:30" x14ac:dyDescent="0.25">
      <c r="A3526" s="1"/>
      <c r="B3526" s="1"/>
      <c r="C3526" s="1"/>
      <c r="D3526"/>
      <c r="E3526" s="1"/>
      <c r="F3526" s="1"/>
      <c r="G3526"/>
      <c r="H3526"/>
      <c r="I3526" s="1"/>
      <c r="J3526"/>
      <c r="K3526"/>
      <c r="L3526"/>
      <c r="M3526" s="2"/>
      <c r="N3526" s="3"/>
      <c r="O3526"/>
      <c r="P3526"/>
      <c r="Q3526"/>
      <c r="R3526"/>
      <c r="S3526"/>
      <c r="T3526"/>
      <c r="U3526" s="1"/>
      <c r="V3526"/>
      <c r="W3526" s="1"/>
      <c r="X3526"/>
      <c r="Y3526"/>
      <c r="Z3526" s="1"/>
      <c r="AA3526" s="1"/>
      <c r="AB3526" s="1"/>
      <c r="AC3526" s="1"/>
      <c r="AD3526"/>
    </row>
    <row r="3527" spans="1:30" x14ac:dyDescent="0.25">
      <c r="A3527" s="1"/>
      <c r="B3527" s="1"/>
      <c r="C3527" s="1"/>
      <c r="D3527"/>
      <c r="E3527" s="1"/>
      <c r="F3527" s="1"/>
      <c r="G3527"/>
      <c r="H3527"/>
      <c r="I3527" s="1"/>
      <c r="J3527"/>
      <c r="K3527"/>
      <c r="L3527"/>
      <c r="M3527" s="2"/>
      <c r="N3527" s="3"/>
      <c r="O3527"/>
      <c r="P3527"/>
      <c r="Q3527"/>
      <c r="R3527"/>
      <c r="S3527"/>
      <c r="T3527"/>
      <c r="U3527" s="1"/>
      <c r="V3527"/>
      <c r="W3527" s="1"/>
      <c r="X3527"/>
      <c r="Y3527"/>
      <c r="Z3527" s="1"/>
      <c r="AA3527" s="1"/>
      <c r="AB3527" s="1"/>
      <c r="AC3527" s="1"/>
      <c r="AD3527"/>
    </row>
    <row r="3528" spans="1:30" x14ac:dyDescent="0.25">
      <c r="A3528" s="1"/>
      <c r="B3528" s="1"/>
      <c r="C3528" s="1"/>
      <c r="D3528"/>
      <c r="E3528" s="1"/>
      <c r="F3528" s="1"/>
      <c r="G3528"/>
      <c r="H3528"/>
      <c r="I3528" s="1"/>
      <c r="J3528"/>
      <c r="K3528"/>
      <c r="L3528"/>
      <c r="M3528" s="2"/>
      <c r="N3528" s="3"/>
      <c r="O3528"/>
      <c r="P3528"/>
      <c r="Q3528"/>
      <c r="R3528"/>
      <c r="S3528"/>
      <c r="T3528"/>
      <c r="U3528" s="1"/>
      <c r="V3528"/>
      <c r="W3528" s="1"/>
      <c r="X3528"/>
      <c r="Y3528"/>
      <c r="Z3528" s="1"/>
      <c r="AA3528" s="1"/>
      <c r="AB3528" s="1"/>
      <c r="AC3528" s="1"/>
      <c r="AD3528"/>
    </row>
    <row r="3529" spans="1:30" x14ac:dyDescent="0.25">
      <c r="A3529" s="1"/>
      <c r="B3529" s="1"/>
      <c r="C3529" s="1"/>
      <c r="D3529"/>
      <c r="E3529" s="1"/>
      <c r="F3529" s="1"/>
      <c r="G3529"/>
      <c r="H3529"/>
      <c r="I3529" s="1"/>
      <c r="J3529"/>
      <c r="K3529"/>
      <c r="L3529"/>
      <c r="M3529" s="2"/>
      <c r="N3529" s="3"/>
      <c r="O3529"/>
      <c r="P3529"/>
      <c r="Q3529"/>
      <c r="R3529"/>
      <c r="S3529"/>
      <c r="T3529"/>
      <c r="U3529" s="1"/>
      <c r="V3529"/>
      <c r="W3529" s="1"/>
      <c r="X3529"/>
      <c r="Y3529"/>
      <c r="Z3529" s="1"/>
      <c r="AA3529" s="1"/>
      <c r="AB3529" s="1"/>
      <c r="AC3529" s="1"/>
      <c r="AD3529"/>
    </row>
    <row r="3530" spans="1:30" x14ac:dyDescent="0.25">
      <c r="A3530" s="1"/>
      <c r="B3530" s="1"/>
      <c r="C3530" s="1"/>
      <c r="D3530"/>
      <c r="E3530" s="1"/>
      <c r="F3530" s="1"/>
      <c r="G3530"/>
      <c r="H3530"/>
      <c r="I3530" s="1"/>
      <c r="J3530"/>
      <c r="K3530"/>
      <c r="L3530"/>
      <c r="M3530" s="2"/>
      <c r="N3530" s="3"/>
      <c r="O3530"/>
      <c r="P3530"/>
      <c r="Q3530"/>
      <c r="R3530"/>
      <c r="S3530"/>
      <c r="T3530"/>
      <c r="U3530" s="1"/>
      <c r="V3530"/>
      <c r="W3530" s="1"/>
      <c r="X3530"/>
      <c r="Y3530"/>
      <c r="Z3530" s="1"/>
      <c r="AA3530" s="1"/>
      <c r="AB3530" s="1"/>
      <c r="AC3530" s="1"/>
      <c r="AD3530"/>
    </row>
    <row r="3531" spans="1:30" x14ac:dyDescent="0.25">
      <c r="A3531" s="1"/>
      <c r="B3531" s="1"/>
      <c r="C3531" s="1"/>
      <c r="D3531"/>
      <c r="E3531" s="1"/>
      <c r="F3531" s="1"/>
      <c r="G3531"/>
      <c r="H3531"/>
      <c r="I3531" s="1"/>
      <c r="J3531"/>
      <c r="K3531"/>
      <c r="L3531"/>
      <c r="M3531" s="2"/>
      <c r="N3531" s="3"/>
      <c r="O3531"/>
      <c r="P3531"/>
      <c r="Q3531"/>
      <c r="R3531"/>
      <c r="S3531"/>
      <c r="T3531"/>
      <c r="U3531" s="1"/>
      <c r="V3531"/>
      <c r="W3531" s="1"/>
      <c r="X3531"/>
      <c r="Y3531"/>
      <c r="Z3531" s="1"/>
      <c r="AA3531" s="1"/>
      <c r="AB3531" s="1"/>
      <c r="AC3531" s="1"/>
      <c r="AD3531"/>
    </row>
    <row r="3532" spans="1:30" x14ac:dyDescent="0.25">
      <c r="A3532" s="1"/>
      <c r="B3532" s="1"/>
      <c r="C3532" s="1"/>
      <c r="D3532"/>
      <c r="E3532" s="1"/>
      <c r="F3532" s="1"/>
      <c r="G3532"/>
      <c r="H3532"/>
      <c r="I3532" s="1"/>
      <c r="J3532"/>
      <c r="K3532"/>
      <c r="L3532"/>
      <c r="M3532" s="2"/>
      <c r="N3532" s="3"/>
      <c r="O3532"/>
      <c r="P3532"/>
      <c r="Q3532"/>
      <c r="R3532"/>
      <c r="S3532"/>
      <c r="T3532"/>
      <c r="U3532" s="1"/>
      <c r="V3532"/>
      <c r="W3532" s="1"/>
      <c r="X3532"/>
      <c r="Y3532"/>
      <c r="Z3532" s="1"/>
      <c r="AA3532" s="1"/>
      <c r="AB3532" s="1"/>
      <c r="AC3532" s="1"/>
      <c r="AD3532"/>
    </row>
    <row r="3533" spans="1:30" x14ac:dyDescent="0.25">
      <c r="A3533" s="1"/>
      <c r="B3533" s="1"/>
      <c r="C3533" s="1"/>
      <c r="D3533"/>
      <c r="E3533" s="1"/>
      <c r="F3533" s="1"/>
      <c r="G3533"/>
      <c r="H3533"/>
      <c r="I3533" s="1"/>
      <c r="J3533"/>
      <c r="K3533"/>
      <c r="L3533"/>
      <c r="M3533" s="2"/>
      <c r="N3533" s="3"/>
      <c r="O3533"/>
      <c r="P3533"/>
      <c r="Q3533"/>
      <c r="R3533"/>
      <c r="S3533"/>
      <c r="T3533"/>
      <c r="U3533" s="1"/>
      <c r="V3533"/>
      <c r="W3533" s="1"/>
      <c r="X3533"/>
      <c r="Y3533"/>
      <c r="Z3533" s="1"/>
      <c r="AA3533" s="1"/>
      <c r="AB3533" s="1"/>
      <c r="AC3533" s="1"/>
      <c r="AD3533"/>
    </row>
    <row r="3534" spans="1:30" x14ac:dyDescent="0.25">
      <c r="A3534" s="1"/>
      <c r="B3534" s="1"/>
      <c r="C3534" s="1"/>
      <c r="D3534"/>
      <c r="E3534" s="1"/>
      <c r="F3534" s="1"/>
      <c r="G3534"/>
      <c r="H3534"/>
      <c r="I3534" s="1"/>
      <c r="J3534"/>
      <c r="K3534"/>
      <c r="L3534"/>
      <c r="M3534" s="2"/>
      <c r="N3534" s="3"/>
      <c r="O3534"/>
      <c r="P3534"/>
      <c r="Q3534"/>
      <c r="R3534"/>
      <c r="S3534"/>
      <c r="T3534"/>
      <c r="U3534" s="1"/>
      <c r="V3534"/>
      <c r="W3534" s="1"/>
      <c r="X3534"/>
      <c r="Y3534"/>
      <c r="Z3534" s="1"/>
      <c r="AA3534" s="1"/>
      <c r="AB3534" s="1"/>
      <c r="AC3534" s="1"/>
      <c r="AD3534"/>
    </row>
    <row r="3535" spans="1:30" x14ac:dyDescent="0.25">
      <c r="A3535" s="1"/>
      <c r="B3535" s="1"/>
      <c r="C3535" s="1"/>
      <c r="D3535"/>
      <c r="E3535" s="1"/>
      <c r="F3535" s="1"/>
      <c r="G3535"/>
      <c r="H3535"/>
      <c r="I3535" s="1"/>
      <c r="J3535"/>
      <c r="K3535"/>
      <c r="L3535"/>
      <c r="M3535" s="2"/>
      <c r="N3535" s="3"/>
      <c r="O3535"/>
      <c r="P3535"/>
      <c r="Q3535"/>
      <c r="R3535"/>
      <c r="S3535"/>
      <c r="T3535"/>
      <c r="U3535" s="1"/>
      <c r="V3535"/>
      <c r="W3535" s="1"/>
      <c r="X3535"/>
      <c r="Y3535"/>
      <c r="Z3535" s="1"/>
      <c r="AA3535" s="1"/>
      <c r="AB3535" s="1"/>
      <c r="AC3535" s="1"/>
      <c r="AD3535"/>
    </row>
    <row r="3536" spans="1:30" x14ac:dyDescent="0.25">
      <c r="A3536" s="1"/>
      <c r="B3536" s="1"/>
      <c r="C3536" s="1"/>
      <c r="D3536"/>
      <c r="E3536" s="1"/>
      <c r="F3536" s="1"/>
      <c r="G3536"/>
      <c r="H3536"/>
      <c r="I3536" s="1"/>
      <c r="J3536"/>
      <c r="K3536"/>
      <c r="L3536"/>
      <c r="M3536" s="2"/>
      <c r="N3536" s="3"/>
      <c r="O3536"/>
      <c r="P3536"/>
      <c r="Q3536"/>
      <c r="R3536"/>
      <c r="S3536"/>
      <c r="T3536"/>
      <c r="U3536" s="1"/>
      <c r="V3536"/>
      <c r="W3536" s="1"/>
      <c r="X3536"/>
      <c r="Y3536"/>
      <c r="Z3536" s="1"/>
      <c r="AA3536" s="1"/>
      <c r="AB3536" s="1"/>
      <c r="AC3536" s="1"/>
      <c r="AD3536"/>
    </row>
    <row r="3537" spans="1:30" x14ac:dyDescent="0.25">
      <c r="A3537" s="1"/>
      <c r="B3537" s="1"/>
      <c r="C3537" s="1"/>
      <c r="D3537"/>
      <c r="E3537" s="1"/>
      <c r="F3537" s="1"/>
      <c r="G3537"/>
      <c r="H3537"/>
      <c r="I3537" s="1"/>
      <c r="J3537"/>
      <c r="K3537"/>
      <c r="L3537"/>
      <c r="M3537" s="2"/>
      <c r="N3537" s="3"/>
      <c r="O3537"/>
      <c r="P3537"/>
      <c r="Q3537"/>
      <c r="R3537"/>
      <c r="S3537"/>
      <c r="T3537"/>
      <c r="U3537" s="1"/>
      <c r="V3537"/>
      <c r="W3537" s="1"/>
      <c r="X3537"/>
      <c r="Y3537"/>
      <c r="Z3537" s="1"/>
      <c r="AA3537" s="1"/>
      <c r="AB3537" s="1"/>
      <c r="AC3537" s="1"/>
      <c r="AD3537"/>
    </row>
    <row r="3538" spans="1:30" x14ac:dyDescent="0.25">
      <c r="A3538" s="1"/>
      <c r="B3538" s="1"/>
      <c r="C3538" s="1"/>
      <c r="D3538"/>
      <c r="E3538" s="1"/>
      <c r="F3538" s="1"/>
      <c r="G3538"/>
      <c r="H3538"/>
      <c r="I3538" s="1"/>
      <c r="J3538"/>
      <c r="K3538"/>
      <c r="L3538"/>
      <c r="M3538" s="2"/>
      <c r="N3538" s="3"/>
      <c r="O3538"/>
      <c r="P3538"/>
      <c r="Q3538"/>
      <c r="R3538"/>
      <c r="S3538"/>
      <c r="T3538"/>
      <c r="U3538" s="1"/>
      <c r="V3538"/>
      <c r="W3538" s="1"/>
      <c r="X3538"/>
      <c r="Y3538"/>
      <c r="Z3538" s="1"/>
      <c r="AA3538" s="1"/>
      <c r="AB3538" s="1"/>
      <c r="AC3538" s="1"/>
      <c r="AD3538"/>
    </row>
    <row r="3539" spans="1:30" x14ac:dyDescent="0.25">
      <c r="A3539" s="1"/>
      <c r="B3539" s="1"/>
      <c r="C3539" s="1"/>
      <c r="D3539"/>
      <c r="E3539" s="1"/>
      <c r="F3539" s="1"/>
      <c r="G3539"/>
      <c r="H3539"/>
      <c r="I3539" s="1"/>
      <c r="J3539"/>
      <c r="K3539"/>
      <c r="L3539"/>
      <c r="M3539" s="2"/>
      <c r="N3539" s="3"/>
      <c r="O3539"/>
      <c r="P3539"/>
      <c r="Q3539"/>
      <c r="R3539"/>
      <c r="S3539"/>
      <c r="T3539"/>
      <c r="U3539" s="1"/>
      <c r="V3539"/>
      <c r="W3539" s="1"/>
      <c r="X3539"/>
      <c r="Y3539"/>
      <c r="Z3539" s="1"/>
      <c r="AA3539" s="1"/>
      <c r="AB3539" s="1"/>
      <c r="AC3539" s="1"/>
      <c r="AD3539"/>
    </row>
    <row r="3540" spans="1:30" x14ac:dyDescent="0.25">
      <c r="A3540" s="1"/>
      <c r="B3540" s="1"/>
      <c r="C3540" s="1"/>
      <c r="D3540"/>
      <c r="E3540" s="1"/>
      <c r="F3540" s="1"/>
      <c r="G3540"/>
      <c r="H3540"/>
      <c r="I3540" s="1"/>
      <c r="J3540"/>
      <c r="K3540"/>
      <c r="L3540"/>
      <c r="M3540" s="2"/>
      <c r="N3540" s="3"/>
      <c r="O3540"/>
      <c r="P3540"/>
      <c r="Q3540"/>
      <c r="R3540"/>
      <c r="S3540"/>
      <c r="T3540"/>
      <c r="U3540" s="1"/>
      <c r="V3540"/>
      <c r="W3540" s="1"/>
      <c r="X3540"/>
      <c r="Y3540"/>
      <c r="Z3540" s="1"/>
      <c r="AA3540" s="1"/>
      <c r="AB3540" s="1"/>
      <c r="AC3540" s="1"/>
      <c r="AD3540"/>
    </row>
    <row r="3541" spans="1:30" x14ac:dyDescent="0.25">
      <c r="A3541" s="1"/>
      <c r="B3541" s="1"/>
      <c r="C3541" s="1"/>
      <c r="D3541"/>
      <c r="E3541" s="1"/>
      <c r="F3541" s="1"/>
      <c r="G3541"/>
      <c r="H3541"/>
      <c r="I3541" s="1"/>
      <c r="J3541"/>
      <c r="K3541"/>
      <c r="L3541"/>
      <c r="M3541" s="2"/>
      <c r="N3541" s="3"/>
      <c r="O3541"/>
      <c r="P3541"/>
      <c r="Q3541"/>
      <c r="R3541"/>
      <c r="S3541"/>
      <c r="T3541"/>
      <c r="U3541" s="1"/>
      <c r="V3541"/>
      <c r="W3541" s="1"/>
      <c r="X3541"/>
      <c r="Y3541"/>
      <c r="Z3541" s="1"/>
      <c r="AA3541" s="1"/>
      <c r="AB3541" s="1"/>
      <c r="AC3541" s="1"/>
      <c r="AD3541"/>
    </row>
    <row r="3542" spans="1:30" x14ac:dyDescent="0.25">
      <c r="A3542" s="1"/>
      <c r="B3542" s="1"/>
      <c r="C3542" s="1"/>
      <c r="D3542"/>
      <c r="E3542" s="1"/>
      <c r="F3542" s="1"/>
      <c r="G3542"/>
      <c r="H3542"/>
      <c r="I3542" s="1"/>
      <c r="J3542"/>
      <c r="K3542"/>
      <c r="L3542"/>
      <c r="M3542" s="2"/>
      <c r="N3542" s="3"/>
      <c r="O3542"/>
      <c r="P3542"/>
      <c r="Q3542"/>
      <c r="R3542"/>
      <c r="S3542"/>
      <c r="T3542"/>
      <c r="U3542" s="1"/>
      <c r="V3542"/>
      <c r="W3542" s="1"/>
      <c r="X3542"/>
      <c r="Y3542"/>
      <c r="Z3542" s="1"/>
      <c r="AA3542" s="1"/>
      <c r="AB3542" s="1"/>
      <c r="AC3542" s="1"/>
      <c r="AD3542"/>
    </row>
    <row r="3543" spans="1:30" x14ac:dyDescent="0.25">
      <c r="A3543" s="1"/>
      <c r="B3543" s="1"/>
      <c r="C3543" s="1"/>
      <c r="D3543"/>
      <c r="E3543" s="1"/>
      <c r="F3543" s="1"/>
      <c r="G3543"/>
      <c r="H3543"/>
      <c r="I3543" s="1"/>
      <c r="J3543"/>
      <c r="K3543"/>
      <c r="L3543"/>
      <c r="M3543" s="2"/>
      <c r="N3543" s="3"/>
      <c r="O3543"/>
      <c r="P3543"/>
      <c r="Q3543"/>
      <c r="R3543"/>
      <c r="S3543"/>
      <c r="T3543"/>
      <c r="U3543" s="1"/>
      <c r="V3543"/>
      <c r="W3543" s="1"/>
      <c r="X3543"/>
      <c r="Y3543"/>
      <c r="Z3543" s="1"/>
      <c r="AA3543" s="1"/>
      <c r="AB3543" s="1"/>
      <c r="AC3543" s="1"/>
      <c r="AD3543"/>
    </row>
    <row r="3544" spans="1:30" x14ac:dyDescent="0.25">
      <c r="A3544" s="1"/>
      <c r="B3544" s="1"/>
      <c r="C3544" s="1"/>
      <c r="D3544"/>
      <c r="E3544" s="1"/>
      <c r="F3544" s="1"/>
      <c r="G3544"/>
      <c r="H3544"/>
      <c r="I3544" s="1"/>
      <c r="J3544"/>
      <c r="K3544"/>
      <c r="L3544"/>
      <c r="M3544" s="2"/>
      <c r="N3544" s="3"/>
      <c r="O3544"/>
      <c r="P3544"/>
      <c r="Q3544"/>
      <c r="R3544"/>
      <c r="S3544"/>
      <c r="T3544"/>
      <c r="U3544" s="1"/>
      <c r="V3544"/>
      <c r="W3544" s="1"/>
      <c r="X3544"/>
      <c r="Y3544"/>
      <c r="Z3544" s="1"/>
      <c r="AA3544" s="1"/>
      <c r="AB3544" s="1"/>
      <c r="AC3544" s="1"/>
      <c r="AD3544"/>
    </row>
    <row r="3545" spans="1:30" x14ac:dyDescent="0.25">
      <c r="A3545" s="1"/>
      <c r="B3545" s="1"/>
      <c r="C3545" s="1"/>
      <c r="D3545"/>
      <c r="E3545" s="1"/>
      <c r="F3545" s="1"/>
      <c r="G3545"/>
      <c r="H3545"/>
      <c r="I3545" s="1"/>
      <c r="J3545"/>
      <c r="K3545"/>
      <c r="L3545"/>
      <c r="M3545" s="2"/>
      <c r="N3545" s="3"/>
      <c r="O3545"/>
      <c r="P3545"/>
      <c r="Q3545"/>
      <c r="R3545"/>
      <c r="S3545"/>
      <c r="T3545"/>
      <c r="U3545" s="1"/>
      <c r="V3545"/>
      <c r="W3545" s="1"/>
      <c r="X3545"/>
      <c r="Y3545"/>
      <c r="Z3545" s="1"/>
      <c r="AA3545" s="1"/>
      <c r="AB3545" s="1"/>
      <c r="AC3545" s="1"/>
      <c r="AD3545"/>
    </row>
    <row r="3546" spans="1:30" x14ac:dyDescent="0.25">
      <c r="A3546" s="1"/>
      <c r="B3546" s="1"/>
      <c r="C3546" s="1"/>
      <c r="D3546"/>
      <c r="E3546" s="1"/>
      <c r="F3546" s="1"/>
      <c r="G3546"/>
      <c r="H3546"/>
      <c r="I3546" s="1"/>
      <c r="J3546"/>
      <c r="K3546"/>
      <c r="L3546"/>
      <c r="M3546" s="2"/>
      <c r="N3546" s="3"/>
      <c r="O3546"/>
      <c r="P3546"/>
      <c r="Q3546"/>
      <c r="R3546"/>
      <c r="S3546"/>
      <c r="T3546"/>
      <c r="U3546" s="1"/>
      <c r="V3546"/>
      <c r="W3546" s="1"/>
      <c r="X3546"/>
      <c r="Y3546"/>
      <c r="Z3546" s="1"/>
      <c r="AA3546" s="1"/>
      <c r="AB3546" s="1"/>
      <c r="AC3546" s="1"/>
      <c r="AD3546"/>
    </row>
    <row r="3547" spans="1:30" x14ac:dyDescent="0.25">
      <c r="A3547" s="1"/>
      <c r="B3547" s="1"/>
      <c r="C3547" s="1"/>
      <c r="D3547"/>
      <c r="E3547" s="1"/>
      <c r="F3547" s="1"/>
      <c r="G3547"/>
      <c r="H3547"/>
      <c r="I3547" s="1"/>
      <c r="J3547"/>
      <c r="K3547"/>
      <c r="L3547"/>
      <c r="M3547" s="2"/>
      <c r="N3547" s="3"/>
      <c r="O3547"/>
      <c r="P3547"/>
      <c r="Q3547"/>
      <c r="R3547"/>
      <c r="S3547"/>
      <c r="T3547"/>
      <c r="U3547" s="1"/>
      <c r="V3547"/>
      <c r="W3547" s="1"/>
      <c r="X3547"/>
      <c r="Y3547"/>
      <c r="Z3547" s="1"/>
      <c r="AA3547" s="1"/>
      <c r="AB3547" s="1"/>
      <c r="AC3547" s="1"/>
      <c r="AD3547"/>
    </row>
    <row r="3548" spans="1:30" x14ac:dyDescent="0.25">
      <c r="A3548" s="1"/>
      <c r="B3548" s="1"/>
      <c r="C3548" s="1"/>
      <c r="D3548"/>
      <c r="E3548" s="1"/>
      <c r="F3548" s="1"/>
      <c r="G3548"/>
      <c r="H3548"/>
      <c r="I3548" s="1"/>
      <c r="J3548"/>
      <c r="K3548"/>
      <c r="L3548"/>
      <c r="M3548" s="2"/>
      <c r="N3548" s="3"/>
      <c r="O3548"/>
      <c r="P3548"/>
      <c r="Q3548"/>
      <c r="R3548"/>
      <c r="S3548"/>
      <c r="T3548"/>
      <c r="U3548" s="1"/>
      <c r="V3548"/>
      <c r="W3548" s="1"/>
      <c r="X3548"/>
      <c r="Y3548"/>
      <c r="Z3548" s="1"/>
      <c r="AA3548" s="1"/>
      <c r="AB3548" s="1"/>
      <c r="AC3548" s="1"/>
      <c r="AD3548"/>
    </row>
    <row r="3549" spans="1:30" x14ac:dyDescent="0.25">
      <c r="A3549" s="1"/>
      <c r="B3549" s="1"/>
      <c r="C3549" s="1"/>
      <c r="D3549"/>
      <c r="E3549" s="1"/>
      <c r="F3549" s="1"/>
      <c r="G3549"/>
      <c r="H3549"/>
      <c r="I3549" s="1"/>
      <c r="J3549"/>
      <c r="K3549"/>
      <c r="L3549"/>
      <c r="M3549" s="2"/>
      <c r="N3549" s="3"/>
      <c r="O3549"/>
      <c r="P3549"/>
      <c r="Q3549"/>
      <c r="R3549"/>
      <c r="S3549"/>
      <c r="T3549"/>
      <c r="U3549" s="1"/>
      <c r="V3549"/>
      <c r="W3549" s="1"/>
      <c r="X3549"/>
      <c r="Y3549"/>
      <c r="Z3549" s="1"/>
      <c r="AA3549" s="1"/>
      <c r="AB3549" s="1"/>
      <c r="AC3549" s="1"/>
      <c r="AD3549"/>
    </row>
    <row r="3550" spans="1:30" x14ac:dyDescent="0.25">
      <c r="A3550" s="1"/>
      <c r="B3550" s="1"/>
      <c r="C3550" s="1"/>
      <c r="D3550"/>
      <c r="E3550" s="1"/>
      <c r="F3550" s="1"/>
      <c r="G3550"/>
      <c r="H3550"/>
      <c r="I3550" s="1"/>
      <c r="J3550"/>
      <c r="K3550"/>
      <c r="L3550"/>
      <c r="M3550" s="2"/>
      <c r="N3550" s="3"/>
      <c r="O3550"/>
      <c r="P3550"/>
      <c r="Q3550"/>
      <c r="R3550"/>
      <c r="S3550"/>
      <c r="T3550"/>
      <c r="U3550" s="1"/>
      <c r="V3550"/>
      <c r="W3550" s="1"/>
      <c r="X3550"/>
      <c r="Y3550"/>
      <c r="Z3550" s="1"/>
      <c r="AA3550" s="1"/>
      <c r="AB3550" s="1"/>
      <c r="AC3550" s="1"/>
      <c r="AD3550"/>
    </row>
    <row r="3551" spans="1:30" x14ac:dyDescent="0.25">
      <c r="A3551" s="1"/>
      <c r="B3551" s="1"/>
      <c r="C3551" s="1"/>
      <c r="D3551"/>
      <c r="E3551" s="1"/>
      <c r="F3551" s="1"/>
      <c r="G3551"/>
      <c r="H3551"/>
      <c r="I3551" s="1"/>
      <c r="J3551"/>
      <c r="K3551"/>
      <c r="L3551"/>
      <c r="M3551" s="2"/>
      <c r="N3551" s="3"/>
      <c r="O3551"/>
      <c r="P3551"/>
      <c r="Q3551"/>
      <c r="R3551"/>
      <c r="S3551"/>
      <c r="T3551"/>
      <c r="U3551" s="1"/>
      <c r="V3551"/>
      <c r="W3551" s="1"/>
      <c r="X3551"/>
      <c r="Y3551"/>
      <c r="Z3551" s="1"/>
      <c r="AA3551" s="1"/>
      <c r="AB3551" s="1"/>
      <c r="AC3551" s="1"/>
      <c r="AD3551"/>
    </row>
    <row r="3552" spans="1:30" x14ac:dyDescent="0.25">
      <c r="A3552" s="1"/>
      <c r="B3552" s="1"/>
      <c r="C3552" s="1"/>
      <c r="D3552"/>
      <c r="E3552" s="1"/>
      <c r="F3552" s="1"/>
      <c r="G3552"/>
      <c r="H3552"/>
      <c r="I3552" s="1"/>
      <c r="J3552"/>
      <c r="K3552"/>
      <c r="L3552"/>
      <c r="M3552" s="2"/>
      <c r="N3552" s="3"/>
      <c r="O3552"/>
      <c r="P3552"/>
      <c r="Q3552"/>
      <c r="R3552"/>
      <c r="S3552"/>
      <c r="T3552"/>
      <c r="U3552" s="1"/>
      <c r="V3552"/>
      <c r="W3552" s="1"/>
      <c r="X3552"/>
      <c r="Y3552"/>
      <c r="Z3552" s="1"/>
      <c r="AA3552" s="1"/>
      <c r="AB3552" s="1"/>
      <c r="AC3552" s="1"/>
      <c r="AD3552"/>
    </row>
    <row r="3553" spans="1:30" x14ac:dyDescent="0.25">
      <c r="A3553" s="1"/>
      <c r="B3553" s="1"/>
      <c r="C3553" s="1"/>
      <c r="D3553"/>
      <c r="E3553" s="1"/>
      <c r="F3553" s="1"/>
      <c r="G3553"/>
      <c r="H3553"/>
      <c r="I3553" s="1"/>
      <c r="J3553"/>
      <c r="K3553"/>
      <c r="L3553"/>
      <c r="M3553" s="2"/>
      <c r="N3553" s="3"/>
      <c r="O3553"/>
      <c r="P3553"/>
      <c r="Q3553"/>
      <c r="R3553"/>
      <c r="S3553"/>
      <c r="T3553"/>
      <c r="U3553" s="1"/>
      <c r="V3553"/>
      <c r="W3553" s="1"/>
      <c r="X3553"/>
      <c r="Y3553"/>
      <c r="Z3553" s="1"/>
      <c r="AA3553" s="1"/>
      <c r="AB3553" s="1"/>
      <c r="AC3553" s="1"/>
      <c r="AD3553"/>
    </row>
    <row r="3554" spans="1:30" x14ac:dyDescent="0.25">
      <c r="A3554" s="1"/>
      <c r="B3554" s="1"/>
      <c r="C3554" s="1"/>
      <c r="D3554"/>
      <c r="E3554" s="1"/>
      <c r="F3554" s="1"/>
      <c r="G3554"/>
      <c r="H3554"/>
      <c r="I3554" s="1"/>
      <c r="J3554"/>
      <c r="K3554"/>
      <c r="L3554"/>
      <c r="M3554" s="2"/>
      <c r="N3554" s="3"/>
      <c r="O3554"/>
      <c r="P3554"/>
      <c r="Q3554"/>
      <c r="R3554"/>
      <c r="S3554"/>
      <c r="T3554"/>
      <c r="U3554" s="1"/>
      <c r="V3554"/>
      <c r="W3554" s="1"/>
      <c r="X3554"/>
      <c r="Y3554"/>
      <c r="Z3554" s="1"/>
      <c r="AA3554" s="1"/>
      <c r="AB3554" s="1"/>
      <c r="AC3554" s="1"/>
      <c r="AD3554"/>
    </row>
    <row r="3555" spans="1:30" x14ac:dyDescent="0.25">
      <c r="A3555" s="1"/>
      <c r="B3555" s="1"/>
      <c r="C3555" s="1"/>
      <c r="D3555"/>
      <c r="E3555" s="1"/>
      <c r="F3555" s="1"/>
      <c r="G3555"/>
      <c r="H3555"/>
      <c r="I3555" s="1"/>
      <c r="J3555"/>
      <c r="K3555"/>
      <c r="L3555"/>
      <c r="M3555" s="2"/>
      <c r="N3555" s="3"/>
      <c r="O3555"/>
      <c r="P3555"/>
      <c r="Q3555"/>
      <c r="R3555"/>
      <c r="S3555"/>
      <c r="T3555"/>
      <c r="U3555" s="1"/>
      <c r="V3555"/>
      <c r="W3555" s="1"/>
      <c r="X3555"/>
      <c r="Y3555"/>
      <c r="Z3555" s="1"/>
      <c r="AA3555" s="1"/>
      <c r="AB3555" s="1"/>
      <c r="AC3555" s="1"/>
      <c r="AD3555"/>
    </row>
    <row r="3556" spans="1:30" x14ac:dyDescent="0.25">
      <c r="A3556" s="1"/>
      <c r="B3556" s="1"/>
      <c r="C3556" s="1"/>
      <c r="D3556"/>
      <c r="E3556" s="1"/>
      <c r="F3556" s="1"/>
      <c r="G3556"/>
      <c r="H3556"/>
      <c r="I3556" s="1"/>
      <c r="J3556"/>
      <c r="K3556"/>
      <c r="L3556"/>
      <c r="M3556" s="2"/>
      <c r="N3556" s="3"/>
      <c r="O3556"/>
      <c r="P3556"/>
      <c r="Q3556"/>
      <c r="R3556"/>
      <c r="S3556"/>
      <c r="T3556"/>
      <c r="U3556" s="1"/>
      <c r="V3556"/>
      <c r="W3556" s="1"/>
      <c r="X3556"/>
      <c r="Y3556"/>
      <c r="Z3556" s="1"/>
      <c r="AA3556" s="1"/>
      <c r="AB3556" s="1"/>
      <c r="AC3556" s="1"/>
      <c r="AD3556"/>
    </row>
    <row r="3557" spans="1:30" x14ac:dyDescent="0.25">
      <c r="A3557" s="1"/>
      <c r="B3557" s="1"/>
      <c r="C3557" s="1"/>
      <c r="D3557"/>
      <c r="E3557" s="1"/>
      <c r="F3557" s="1"/>
      <c r="G3557"/>
      <c r="H3557"/>
      <c r="I3557" s="1"/>
      <c r="J3557"/>
      <c r="K3557"/>
      <c r="L3557"/>
      <c r="M3557" s="2"/>
      <c r="N3557" s="3"/>
      <c r="O3557"/>
      <c r="P3557"/>
      <c r="Q3557"/>
      <c r="R3557"/>
      <c r="S3557"/>
      <c r="T3557"/>
      <c r="U3557" s="1"/>
      <c r="V3557"/>
      <c r="W3557" s="1"/>
      <c r="X3557"/>
      <c r="Y3557"/>
      <c r="Z3557" s="1"/>
      <c r="AA3557" s="1"/>
      <c r="AB3557" s="1"/>
      <c r="AC3557" s="1"/>
      <c r="AD3557"/>
    </row>
    <row r="3558" spans="1:30" x14ac:dyDescent="0.25">
      <c r="A3558" s="1"/>
      <c r="B3558" s="1"/>
      <c r="C3558" s="1"/>
      <c r="D3558"/>
      <c r="E3558" s="1"/>
      <c r="F3558" s="1"/>
      <c r="G3558"/>
      <c r="H3558"/>
      <c r="I3558" s="1"/>
      <c r="J3558"/>
      <c r="K3558"/>
      <c r="L3558"/>
      <c r="M3558" s="2"/>
      <c r="N3558" s="3"/>
      <c r="O3558"/>
      <c r="P3558"/>
      <c r="Q3558"/>
      <c r="R3558"/>
      <c r="S3558"/>
      <c r="T3558"/>
      <c r="U3558" s="1"/>
      <c r="V3558"/>
      <c r="W3558" s="1"/>
      <c r="X3558"/>
      <c r="Y3558"/>
      <c r="Z3558" s="1"/>
      <c r="AA3558" s="1"/>
      <c r="AB3558" s="1"/>
      <c r="AC3558" s="1"/>
      <c r="AD3558"/>
    </row>
    <row r="3559" spans="1:30" x14ac:dyDescent="0.25">
      <c r="A3559" s="1"/>
      <c r="B3559" s="1"/>
      <c r="C3559" s="1"/>
      <c r="D3559"/>
      <c r="E3559" s="1"/>
      <c r="F3559" s="1"/>
      <c r="G3559"/>
      <c r="H3559"/>
      <c r="I3559" s="1"/>
      <c r="J3559"/>
      <c r="K3559"/>
      <c r="L3559"/>
      <c r="M3559" s="2"/>
      <c r="N3559" s="3"/>
      <c r="O3559"/>
      <c r="P3559"/>
      <c r="Q3559"/>
      <c r="R3559"/>
      <c r="S3559"/>
      <c r="T3559"/>
      <c r="U3559" s="1"/>
      <c r="V3559"/>
      <c r="W3559" s="1"/>
      <c r="X3559"/>
      <c r="Y3559"/>
      <c r="Z3559" s="1"/>
      <c r="AA3559" s="1"/>
      <c r="AB3559" s="1"/>
      <c r="AC3559" s="1"/>
      <c r="AD3559"/>
    </row>
    <row r="3560" spans="1:30" x14ac:dyDescent="0.25">
      <c r="A3560" s="1"/>
      <c r="B3560" s="1"/>
      <c r="C3560" s="1"/>
      <c r="D3560"/>
      <c r="E3560" s="1"/>
      <c r="F3560" s="1"/>
      <c r="G3560"/>
      <c r="H3560"/>
      <c r="I3560" s="1"/>
      <c r="J3560"/>
      <c r="K3560"/>
      <c r="L3560"/>
      <c r="M3560" s="2"/>
      <c r="N3560" s="3"/>
      <c r="O3560"/>
      <c r="P3560"/>
      <c r="Q3560"/>
      <c r="R3560"/>
      <c r="S3560"/>
      <c r="T3560"/>
      <c r="U3560" s="1"/>
      <c r="V3560"/>
      <c r="W3560" s="1"/>
      <c r="X3560"/>
      <c r="Y3560"/>
      <c r="Z3560" s="1"/>
      <c r="AA3560" s="1"/>
      <c r="AB3560" s="1"/>
      <c r="AC3560" s="1"/>
      <c r="AD3560"/>
    </row>
    <row r="3561" spans="1:30" x14ac:dyDescent="0.25">
      <c r="A3561" s="1"/>
      <c r="B3561" s="1"/>
      <c r="C3561" s="1"/>
      <c r="D3561"/>
      <c r="E3561" s="1"/>
      <c r="F3561" s="1"/>
      <c r="G3561"/>
      <c r="H3561"/>
      <c r="I3561" s="1"/>
      <c r="J3561"/>
      <c r="K3561"/>
      <c r="L3561"/>
      <c r="M3561" s="2"/>
      <c r="N3561" s="3"/>
      <c r="O3561"/>
      <c r="P3561"/>
      <c r="Q3561"/>
      <c r="R3561"/>
      <c r="S3561"/>
      <c r="T3561"/>
      <c r="U3561" s="1"/>
      <c r="V3561"/>
      <c r="W3561" s="1"/>
      <c r="X3561"/>
      <c r="Y3561"/>
      <c r="Z3561" s="1"/>
      <c r="AA3561" s="1"/>
      <c r="AB3561" s="1"/>
      <c r="AC3561" s="1"/>
      <c r="AD3561"/>
    </row>
    <row r="3562" spans="1:30" x14ac:dyDescent="0.25">
      <c r="A3562" s="1"/>
      <c r="B3562" s="1"/>
      <c r="C3562" s="1"/>
      <c r="D3562"/>
      <c r="E3562" s="1"/>
      <c r="F3562" s="1"/>
      <c r="G3562"/>
      <c r="H3562"/>
      <c r="I3562" s="1"/>
      <c r="J3562"/>
      <c r="K3562"/>
      <c r="L3562"/>
      <c r="M3562" s="2"/>
      <c r="N3562" s="3"/>
      <c r="O3562"/>
      <c r="P3562"/>
      <c r="Q3562"/>
      <c r="R3562"/>
      <c r="S3562"/>
      <c r="T3562"/>
      <c r="U3562" s="1"/>
      <c r="V3562"/>
      <c r="W3562" s="1"/>
      <c r="X3562"/>
      <c r="Y3562"/>
      <c r="Z3562" s="1"/>
      <c r="AA3562" s="1"/>
      <c r="AB3562" s="1"/>
      <c r="AC3562" s="1"/>
      <c r="AD3562"/>
    </row>
    <row r="3563" spans="1:30" x14ac:dyDescent="0.25">
      <c r="A3563" s="1"/>
      <c r="B3563" s="1"/>
      <c r="C3563" s="1"/>
      <c r="D3563"/>
      <c r="E3563" s="1"/>
      <c r="F3563" s="1"/>
      <c r="G3563"/>
      <c r="H3563"/>
      <c r="I3563" s="1"/>
      <c r="J3563"/>
      <c r="K3563"/>
      <c r="L3563"/>
      <c r="M3563" s="2"/>
      <c r="N3563" s="3"/>
      <c r="O3563"/>
      <c r="P3563"/>
      <c r="Q3563"/>
      <c r="R3563"/>
      <c r="S3563"/>
      <c r="T3563"/>
      <c r="U3563" s="1"/>
      <c r="V3563"/>
      <c r="W3563" s="1"/>
      <c r="X3563"/>
      <c r="Y3563"/>
      <c r="Z3563" s="1"/>
      <c r="AA3563" s="1"/>
      <c r="AB3563" s="1"/>
      <c r="AC3563" s="1"/>
      <c r="AD3563"/>
    </row>
    <row r="3564" spans="1:30" x14ac:dyDescent="0.25">
      <c r="A3564" s="1"/>
      <c r="B3564" s="1"/>
      <c r="C3564" s="1"/>
      <c r="D3564"/>
      <c r="E3564" s="1"/>
      <c r="F3564" s="1"/>
      <c r="G3564"/>
      <c r="H3564"/>
      <c r="I3564" s="1"/>
      <c r="J3564"/>
      <c r="K3564"/>
      <c r="L3564"/>
      <c r="M3564" s="2"/>
      <c r="N3564" s="3"/>
      <c r="O3564"/>
      <c r="P3564"/>
      <c r="Q3564"/>
      <c r="R3564"/>
      <c r="S3564"/>
      <c r="T3564"/>
      <c r="U3564" s="1"/>
      <c r="V3564"/>
      <c r="W3564" s="1"/>
      <c r="X3564"/>
      <c r="Y3564"/>
      <c r="Z3564" s="1"/>
      <c r="AA3564" s="1"/>
      <c r="AB3564" s="1"/>
      <c r="AC3564" s="1"/>
      <c r="AD3564"/>
    </row>
    <row r="3565" spans="1:30" x14ac:dyDescent="0.25">
      <c r="A3565" s="1"/>
      <c r="B3565" s="1"/>
      <c r="C3565" s="1"/>
      <c r="D3565"/>
      <c r="E3565" s="1"/>
      <c r="F3565" s="1"/>
      <c r="G3565"/>
      <c r="H3565"/>
      <c r="I3565" s="1"/>
      <c r="J3565"/>
      <c r="K3565"/>
      <c r="L3565"/>
      <c r="M3565" s="2"/>
      <c r="N3565" s="3"/>
      <c r="O3565"/>
      <c r="P3565"/>
      <c r="Q3565"/>
      <c r="R3565"/>
      <c r="S3565"/>
      <c r="T3565"/>
      <c r="U3565" s="1"/>
      <c r="V3565"/>
      <c r="W3565" s="1"/>
      <c r="X3565"/>
      <c r="Y3565"/>
      <c r="Z3565" s="1"/>
      <c r="AA3565" s="1"/>
      <c r="AB3565" s="1"/>
      <c r="AC3565" s="1"/>
      <c r="AD3565"/>
    </row>
    <row r="3566" spans="1:30" x14ac:dyDescent="0.25">
      <c r="A3566" s="1"/>
      <c r="B3566" s="1"/>
      <c r="C3566" s="1"/>
      <c r="D3566"/>
      <c r="E3566" s="1"/>
      <c r="F3566" s="1"/>
      <c r="G3566"/>
      <c r="H3566"/>
      <c r="I3566" s="1"/>
      <c r="J3566"/>
      <c r="K3566"/>
      <c r="L3566"/>
      <c r="M3566" s="2"/>
      <c r="N3566" s="3"/>
      <c r="O3566"/>
      <c r="P3566"/>
      <c r="Q3566"/>
      <c r="R3566"/>
      <c r="S3566"/>
      <c r="T3566"/>
      <c r="U3566" s="1"/>
      <c r="V3566"/>
      <c r="W3566" s="1"/>
      <c r="X3566"/>
      <c r="Y3566"/>
      <c r="Z3566" s="1"/>
      <c r="AA3566" s="1"/>
      <c r="AB3566" s="1"/>
      <c r="AC3566" s="1"/>
      <c r="AD3566"/>
    </row>
    <row r="3567" spans="1:30" x14ac:dyDescent="0.25">
      <c r="A3567" s="1"/>
      <c r="B3567" s="1"/>
      <c r="C3567" s="1"/>
      <c r="D3567"/>
      <c r="E3567" s="1"/>
      <c r="F3567" s="1"/>
      <c r="G3567"/>
      <c r="H3567"/>
      <c r="I3567" s="1"/>
      <c r="J3567"/>
      <c r="K3567"/>
      <c r="L3567"/>
      <c r="M3567" s="2"/>
      <c r="N3567" s="3"/>
      <c r="O3567"/>
      <c r="P3567"/>
      <c r="Q3567"/>
      <c r="R3567"/>
      <c r="S3567"/>
      <c r="T3567"/>
      <c r="U3567" s="1"/>
      <c r="V3567"/>
      <c r="W3567" s="1"/>
      <c r="X3567"/>
      <c r="Y3567"/>
      <c r="Z3567" s="1"/>
      <c r="AA3567" s="1"/>
      <c r="AB3567" s="1"/>
      <c r="AC3567" s="1"/>
      <c r="AD3567"/>
    </row>
    <row r="3568" spans="1:30" x14ac:dyDescent="0.25">
      <c r="A3568" s="1"/>
      <c r="B3568" s="1"/>
      <c r="C3568" s="1"/>
      <c r="D3568"/>
      <c r="E3568" s="1"/>
      <c r="F3568" s="1"/>
      <c r="G3568"/>
      <c r="H3568"/>
      <c r="I3568" s="1"/>
      <c r="J3568"/>
      <c r="K3568"/>
      <c r="L3568"/>
      <c r="M3568" s="2"/>
      <c r="N3568" s="3"/>
      <c r="O3568"/>
      <c r="P3568"/>
      <c r="Q3568"/>
      <c r="R3568"/>
      <c r="S3568"/>
      <c r="T3568"/>
      <c r="U3568" s="1"/>
      <c r="V3568"/>
      <c r="W3568" s="1"/>
      <c r="X3568"/>
      <c r="Y3568"/>
      <c r="Z3568" s="1"/>
      <c r="AA3568" s="1"/>
      <c r="AB3568" s="1"/>
      <c r="AC3568" s="1"/>
      <c r="AD3568"/>
    </row>
    <row r="3569" spans="1:30" x14ac:dyDescent="0.25">
      <c r="A3569" s="1"/>
      <c r="B3569" s="1"/>
      <c r="C3569" s="1"/>
      <c r="D3569"/>
      <c r="E3569" s="1"/>
      <c r="F3569" s="1"/>
      <c r="G3569"/>
      <c r="H3569"/>
      <c r="I3569" s="1"/>
      <c r="J3569"/>
      <c r="K3569"/>
      <c r="L3569"/>
      <c r="M3569" s="2"/>
      <c r="N3569" s="3"/>
      <c r="O3569"/>
      <c r="P3569"/>
      <c r="Q3569"/>
      <c r="R3569"/>
      <c r="S3569"/>
      <c r="T3569"/>
      <c r="U3569" s="1"/>
      <c r="V3569"/>
      <c r="W3569" s="1"/>
      <c r="X3569"/>
      <c r="Y3569"/>
      <c r="Z3569" s="1"/>
      <c r="AA3569" s="1"/>
      <c r="AB3569" s="1"/>
      <c r="AC3569" s="1"/>
      <c r="AD3569"/>
    </row>
    <row r="3570" spans="1:30" x14ac:dyDescent="0.25">
      <c r="A3570" s="1"/>
      <c r="B3570" s="1"/>
      <c r="C3570" s="1"/>
      <c r="D3570"/>
      <c r="E3570" s="1"/>
      <c r="F3570" s="1"/>
      <c r="G3570"/>
      <c r="H3570"/>
      <c r="I3570" s="1"/>
      <c r="J3570"/>
      <c r="K3570"/>
      <c r="L3570"/>
      <c r="M3570" s="2"/>
      <c r="N3570" s="3"/>
      <c r="O3570"/>
      <c r="P3570"/>
      <c r="Q3570"/>
      <c r="R3570"/>
      <c r="S3570"/>
      <c r="T3570"/>
      <c r="U3570" s="1"/>
      <c r="V3570"/>
      <c r="W3570" s="1"/>
      <c r="X3570"/>
      <c r="Y3570"/>
      <c r="Z3570" s="1"/>
      <c r="AA3570" s="1"/>
      <c r="AB3570" s="1"/>
      <c r="AC3570" s="1"/>
      <c r="AD3570"/>
    </row>
    <row r="3571" spans="1:30" x14ac:dyDescent="0.25">
      <c r="A3571" s="1"/>
      <c r="B3571" s="1"/>
      <c r="C3571" s="1"/>
      <c r="D3571"/>
      <c r="E3571" s="1"/>
      <c r="F3571" s="1"/>
      <c r="G3571"/>
      <c r="H3571"/>
      <c r="I3571" s="1"/>
      <c r="J3571"/>
      <c r="K3571"/>
      <c r="L3571"/>
      <c r="M3571" s="2"/>
      <c r="N3571" s="3"/>
      <c r="O3571"/>
      <c r="P3571"/>
      <c r="Q3571"/>
      <c r="R3571"/>
      <c r="S3571"/>
      <c r="T3571"/>
      <c r="U3571" s="1"/>
      <c r="V3571"/>
      <c r="W3571" s="1"/>
      <c r="X3571"/>
      <c r="Y3571"/>
      <c r="Z3571" s="1"/>
      <c r="AA3571" s="1"/>
      <c r="AB3571" s="1"/>
      <c r="AC3571" s="1"/>
      <c r="AD3571"/>
    </row>
    <row r="3572" spans="1:30" x14ac:dyDescent="0.25">
      <c r="A3572" s="1"/>
      <c r="B3572" s="1"/>
      <c r="C3572" s="1"/>
      <c r="D3572"/>
      <c r="E3572" s="1"/>
      <c r="F3572" s="1"/>
      <c r="G3572"/>
      <c r="H3572"/>
      <c r="I3572" s="1"/>
      <c r="J3572"/>
      <c r="K3572"/>
      <c r="L3572"/>
      <c r="M3572" s="2"/>
      <c r="N3572" s="3"/>
      <c r="O3572"/>
      <c r="P3572"/>
      <c r="Q3572"/>
      <c r="R3572"/>
      <c r="S3572"/>
      <c r="T3572"/>
      <c r="U3572" s="1"/>
      <c r="V3572"/>
      <c r="W3572" s="1"/>
      <c r="X3572"/>
      <c r="Y3572"/>
      <c r="Z3572" s="1"/>
      <c r="AA3572" s="1"/>
      <c r="AB3572" s="1"/>
      <c r="AC3572" s="1"/>
      <c r="AD3572"/>
    </row>
    <row r="3573" spans="1:30" x14ac:dyDescent="0.25">
      <c r="A3573" s="1"/>
      <c r="B3573" s="1"/>
      <c r="C3573" s="1"/>
      <c r="D3573"/>
      <c r="E3573" s="1"/>
      <c r="F3573" s="1"/>
      <c r="G3573"/>
      <c r="H3573"/>
      <c r="I3573" s="1"/>
      <c r="J3573"/>
      <c r="K3573"/>
      <c r="L3573"/>
      <c r="M3573" s="2"/>
      <c r="N3573" s="3"/>
      <c r="O3573"/>
      <c r="P3573"/>
      <c r="Q3573"/>
      <c r="R3573"/>
      <c r="S3573"/>
      <c r="T3573"/>
      <c r="U3573" s="1"/>
      <c r="V3573"/>
      <c r="W3573" s="1"/>
      <c r="X3573"/>
      <c r="Y3573"/>
      <c r="Z3573" s="1"/>
      <c r="AA3573" s="1"/>
      <c r="AB3573" s="1"/>
      <c r="AC3573" s="1"/>
      <c r="AD3573"/>
    </row>
    <row r="3574" spans="1:30" x14ac:dyDescent="0.25">
      <c r="A3574" s="1"/>
      <c r="B3574" s="1"/>
      <c r="C3574" s="1"/>
      <c r="D3574"/>
      <c r="E3574" s="1"/>
      <c r="F3574" s="1"/>
      <c r="G3574"/>
      <c r="H3574"/>
      <c r="I3574" s="1"/>
      <c r="J3574"/>
      <c r="K3574"/>
      <c r="L3574"/>
      <c r="M3574" s="2"/>
      <c r="N3574" s="3"/>
      <c r="O3574"/>
      <c r="P3574"/>
      <c r="Q3574"/>
      <c r="R3574"/>
      <c r="S3574"/>
      <c r="T3574"/>
      <c r="U3574" s="1"/>
      <c r="V3574"/>
      <c r="W3574" s="1"/>
      <c r="X3574"/>
      <c r="Y3574"/>
      <c r="Z3574" s="1"/>
      <c r="AA3574" s="1"/>
      <c r="AB3574" s="1"/>
      <c r="AC3574" s="1"/>
      <c r="AD3574"/>
    </row>
    <row r="3575" spans="1:30" x14ac:dyDescent="0.25">
      <c r="A3575" s="1"/>
      <c r="B3575" s="1"/>
      <c r="C3575" s="1"/>
      <c r="D3575"/>
      <c r="E3575" s="1"/>
      <c r="F3575" s="1"/>
      <c r="G3575"/>
      <c r="H3575"/>
      <c r="I3575" s="1"/>
      <c r="J3575"/>
      <c r="K3575"/>
      <c r="L3575"/>
      <c r="M3575" s="2"/>
      <c r="N3575" s="3"/>
      <c r="O3575"/>
      <c r="P3575"/>
      <c r="Q3575"/>
      <c r="R3575"/>
      <c r="S3575"/>
      <c r="T3575"/>
      <c r="U3575" s="1"/>
      <c r="V3575"/>
      <c r="W3575" s="1"/>
      <c r="X3575"/>
      <c r="Y3575"/>
      <c r="Z3575" s="1"/>
      <c r="AA3575" s="1"/>
      <c r="AB3575" s="1"/>
      <c r="AC3575" s="1"/>
      <c r="AD3575"/>
    </row>
    <row r="3576" spans="1:30" x14ac:dyDescent="0.25">
      <c r="A3576" s="1"/>
      <c r="B3576" s="1"/>
      <c r="C3576" s="1"/>
      <c r="D3576"/>
      <c r="E3576" s="1"/>
      <c r="F3576" s="1"/>
      <c r="G3576"/>
      <c r="H3576"/>
      <c r="I3576" s="1"/>
      <c r="J3576"/>
      <c r="K3576"/>
      <c r="L3576"/>
      <c r="M3576" s="2"/>
      <c r="N3576" s="3"/>
      <c r="O3576"/>
      <c r="P3576"/>
      <c r="Q3576"/>
      <c r="R3576"/>
      <c r="S3576"/>
      <c r="T3576"/>
      <c r="U3576" s="1"/>
      <c r="V3576"/>
      <c r="W3576" s="1"/>
      <c r="X3576"/>
      <c r="Y3576"/>
      <c r="Z3576" s="1"/>
      <c r="AA3576" s="1"/>
      <c r="AB3576" s="1"/>
      <c r="AC3576" s="1"/>
      <c r="AD3576"/>
    </row>
    <row r="3577" spans="1:30" x14ac:dyDescent="0.25">
      <c r="A3577" s="1"/>
      <c r="B3577" s="1"/>
      <c r="C3577" s="1"/>
      <c r="D3577"/>
      <c r="E3577" s="1"/>
      <c r="F3577" s="1"/>
      <c r="G3577"/>
      <c r="H3577"/>
      <c r="I3577" s="1"/>
      <c r="J3577"/>
      <c r="K3577"/>
      <c r="L3577"/>
      <c r="M3577" s="2"/>
      <c r="N3577" s="3"/>
      <c r="O3577"/>
      <c r="P3577"/>
      <c r="Q3577"/>
      <c r="R3577"/>
      <c r="S3577"/>
      <c r="T3577"/>
      <c r="U3577" s="1"/>
      <c r="V3577"/>
      <c r="W3577" s="1"/>
      <c r="X3577"/>
      <c r="Y3577"/>
      <c r="Z3577" s="1"/>
      <c r="AA3577" s="1"/>
      <c r="AB3577" s="1"/>
      <c r="AC3577" s="1"/>
      <c r="AD3577"/>
    </row>
    <row r="3578" spans="1:30" x14ac:dyDescent="0.25">
      <c r="A3578" s="1"/>
      <c r="B3578" s="1"/>
      <c r="C3578" s="1"/>
      <c r="D3578"/>
      <c r="E3578" s="1"/>
      <c r="F3578" s="1"/>
      <c r="G3578"/>
      <c r="H3578"/>
      <c r="I3578" s="1"/>
      <c r="J3578"/>
      <c r="K3578"/>
      <c r="L3578"/>
      <c r="M3578" s="2"/>
      <c r="N3578" s="3"/>
      <c r="O3578"/>
      <c r="P3578"/>
      <c r="Q3578"/>
      <c r="R3578"/>
      <c r="S3578"/>
      <c r="T3578"/>
      <c r="U3578" s="1"/>
      <c r="V3578"/>
      <c r="W3578" s="1"/>
      <c r="X3578"/>
      <c r="Y3578"/>
      <c r="Z3578" s="1"/>
      <c r="AA3578" s="1"/>
      <c r="AB3578" s="1"/>
      <c r="AC3578" s="1"/>
      <c r="AD3578"/>
    </row>
    <row r="3579" spans="1:30" x14ac:dyDescent="0.25">
      <c r="A3579" s="1"/>
      <c r="B3579" s="1"/>
      <c r="C3579" s="1"/>
      <c r="D3579"/>
      <c r="E3579" s="1"/>
      <c r="F3579" s="1"/>
      <c r="G3579"/>
      <c r="H3579"/>
      <c r="I3579" s="1"/>
      <c r="J3579"/>
      <c r="K3579"/>
      <c r="L3579"/>
      <c r="M3579" s="2"/>
      <c r="N3579" s="3"/>
      <c r="O3579"/>
      <c r="P3579"/>
      <c r="Q3579"/>
      <c r="R3579"/>
      <c r="S3579"/>
      <c r="T3579"/>
      <c r="U3579" s="1"/>
      <c r="V3579"/>
      <c r="W3579" s="1"/>
      <c r="X3579"/>
      <c r="Y3579"/>
      <c r="Z3579" s="1"/>
      <c r="AA3579" s="1"/>
      <c r="AB3579" s="1"/>
      <c r="AC3579" s="1"/>
      <c r="AD3579"/>
    </row>
    <row r="3580" spans="1:30" x14ac:dyDescent="0.25">
      <c r="A3580" s="1"/>
      <c r="B3580" s="1"/>
      <c r="C3580" s="1"/>
      <c r="D3580"/>
      <c r="E3580" s="1"/>
      <c r="F3580" s="1"/>
      <c r="G3580"/>
      <c r="H3580"/>
      <c r="I3580" s="1"/>
      <c r="J3580"/>
      <c r="K3580"/>
      <c r="L3580"/>
      <c r="M3580" s="2"/>
      <c r="N3580" s="3"/>
      <c r="O3580"/>
      <c r="P3580"/>
      <c r="Q3580"/>
      <c r="R3580"/>
      <c r="S3580"/>
      <c r="T3580"/>
      <c r="U3580" s="1"/>
      <c r="V3580"/>
      <c r="W3580" s="1"/>
      <c r="X3580"/>
      <c r="Y3580"/>
      <c r="Z3580" s="1"/>
      <c r="AA3580" s="1"/>
      <c r="AB3580" s="1"/>
      <c r="AC3580" s="1"/>
      <c r="AD3580"/>
    </row>
    <row r="3581" spans="1:30" x14ac:dyDescent="0.25">
      <c r="A3581" s="1"/>
      <c r="B3581" s="1"/>
      <c r="C3581" s="1"/>
      <c r="D3581"/>
      <c r="E3581" s="1"/>
      <c r="F3581" s="1"/>
      <c r="G3581"/>
      <c r="H3581"/>
      <c r="I3581" s="1"/>
      <c r="J3581"/>
      <c r="K3581"/>
      <c r="L3581"/>
      <c r="M3581" s="2"/>
      <c r="N3581" s="3"/>
      <c r="O3581"/>
      <c r="P3581"/>
      <c r="Q3581"/>
      <c r="R3581"/>
      <c r="S3581"/>
      <c r="T3581"/>
      <c r="U3581" s="1"/>
      <c r="V3581"/>
      <c r="W3581" s="1"/>
      <c r="X3581"/>
      <c r="Y3581"/>
      <c r="Z3581" s="1"/>
      <c r="AA3581" s="1"/>
      <c r="AB3581" s="1"/>
      <c r="AC3581" s="1"/>
      <c r="AD3581"/>
    </row>
    <row r="3582" spans="1:30" x14ac:dyDescent="0.25">
      <c r="A3582" s="1"/>
      <c r="B3582" s="1"/>
      <c r="C3582" s="1"/>
      <c r="D3582"/>
      <c r="E3582" s="1"/>
      <c r="F3582" s="1"/>
      <c r="G3582"/>
      <c r="H3582"/>
      <c r="I3582" s="1"/>
      <c r="J3582"/>
      <c r="K3582"/>
      <c r="L3582"/>
      <c r="M3582" s="2"/>
      <c r="N3582" s="3"/>
      <c r="O3582"/>
      <c r="P3582"/>
      <c r="Q3582"/>
      <c r="R3582"/>
      <c r="S3582"/>
      <c r="T3582"/>
      <c r="U3582" s="1"/>
      <c r="V3582"/>
      <c r="W3582" s="1"/>
      <c r="X3582"/>
      <c r="Y3582"/>
      <c r="Z3582" s="1"/>
      <c r="AA3582" s="1"/>
      <c r="AB3582" s="1"/>
      <c r="AC3582" s="1"/>
      <c r="AD3582"/>
    </row>
    <row r="3583" spans="1:30" x14ac:dyDescent="0.25">
      <c r="A3583" s="1"/>
      <c r="B3583" s="1"/>
      <c r="C3583" s="1"/>
      <c r="D3583"/>
      <c r="E3583" s="1"/>
      <c r="F3583" s="1"/>
      <c r="G3583"/>
      <c r="H3583"/>
      <c r="I3583" s="1"/>
      <c r="J3583"/>
      <c r="K3583"/>
      <c r="L3583"/>
      <c r="M3583" s="2"/>
      <c r="N3583" s="3"/>
      <c r="O3583"/>
      <c r="P3583"/>
      <c r="Q3583"/>
      <c r="R3583"/>
      <c r="S3583"/>
      <c r="T3583"/>
      <c r="U3583" s="1"/>
      <c r="V3583"/>
      <c r="W3583" s="1"/>
      <c r="X3583"/>
      <c r="Y3583"/>
      <c r="Z3583" s="1"/>
      <c r="AA3583" s="1"/>
      <c r="AB3583" s="1"/>
      <c r="AC3583" s="1"/>
      <c r="AD3583"/>
    </row>
    <row r="3584" spans="1:30" x14ac:dyDescent="0.25">
      <c r="A3584" s="1"/>
      <c r="B3584" s="1"/>
      <c r="C3584" s="1"/>
      <c r="D3584"/>
      <c r="E3584" s="1"/>
      <c r="F3584" s="1"/>
      <c r="G3584"/>
      <c r="H3584"/>
      <c r="I3584" s="1"/>
      <c r="J3584"/>
      <c r="K3584"/>
      <c r="L3584"/>
      <c r="M3584" s="2"/>
      <c r="N3584" s="3"/>
      <c r="O3584"/>
      <c r="P3584"/>
      <c r="Q3584"/>
      <c r="R3584"/>
      <c r="S3584"/>
      <c r="T3584"/>
      <c r="U3584" s="1"/>
      <c r="V3584"/>
      <c r="W3584" s="1"/>
      <c r="X3584"/>
      <c r="Y3584"/>
      <c r="Z3584" s="1"/>
      <c r="AA3584" s="1"/>
      <c r="AB3584" s="1"/>
      <c r="AC3584" s="1"/>
      <c r="AD3584"/>
    </row>
    <row r="3585" spans="1:30" x14ac:dyDescent="0.25">
      <c r="A3585" s="1"/>
      <c r="B3585" s="1"/>
      <c r="C3585" s="1"/>
      <c r="D3585"/>
      <c r="E3585" s="1"/>
      <c r="F3585" s="1"/>
      <c r="G3585"/>
      <c r="H3585"/>
      <c r="I3585" s="1"/>
      <c r="J3585"/>
      <c r="K3585"/>
      <c r="L3585"/>
      <c r="M3585" s="2"/>
      <c r="N3585" s="3"/>
      <c r="O3585"/>
      <c r="P3585"/>
      <c r="Q3585"/>
      <c r="R3585"/>
      <c r="S3585"/>
      <c r="T3585"/>
      <c r="U3585" s="1"/>
      <c r="V3585"/>
      <c r="W3585" s="1"/>
      <c r="X3585"/>
      <c r="Y3585"/>
      <c r="Z3585" s="1"/>
      <c r="AA3585" s="1"/>
      <c r="AB3585" s="1"/>
      <c r="AC3585" s="1"/>
      <c r="AD3585"/>
    </row>
    <row r="3586" spans="1:30" x14ac:dyDescent="0.25">
      <c r="A3586" s="1"/>
      <c r="B3586" s="1"/>
      <c r="C3586" s="1"/>
      <c r="D3586"/>
      <c r="E3586" s="1"/>
      <c r="F3586" s="1"/>
      <c r="G3586"/>
      <c r="H3586"/>
      <c r="I3586" s="1"/>
      <c r="J3586"/>
      <c r="K3586"/>
      <c r="L3586"/>
      <c r="M3586" s="2"/>
      <c r="N3586" s="3"/>
      <c r="O3586"/>
      <c r="P3586"/>
      <c r="Q3586"/>
      <c r="R3586"/>
      <c r="S3586"/>
      <c r="T3586"/>
      <c r="U3586" s="1"/>
      <c r="V3586"/>
      <c r="W3586" s="1"/>
      <c r="X3586"/>
      <c r="Y3586"/>
      <c r="Z3586" s="1"/>
      <c r="AA3586" s="1"/>
      <c r="AB3586" s="1"/>
      <c r="AC3586" s="1"/>
      <c r="AD3586"/>
    </row>
    <row r="3587" spans="1:30" x14ac:dyDescent="0.25">
      <c r="A3587" s="1"/>
      <c r="B3587" s="1"/>
      <c r="C3587" s="1"/>
      <c r="D3587"/>
      <c r="E3587" s="1"/>
      <c r="F3587" s="1"/>
      <c r="G3587"/>
      <c r="H3587"/>
      <c r="I3587" s="1"/>
      <c r="J3587"/>
      <c r="K3587"/>
      <c r="L3587"/>
      <c r="M3587" s="2"/>
      <c r="N3587" s="3"/>
      <c r="O3587"/>
      <c r="P3587"/>
      <c r="Q3587"/>
      <c r="R3587"/>
      <c r="S3587"/>
      <c r="T3587"/>
      <c r="U3587" s="1"/>
      <c r="V3587"/>
      <c r="W3587" s="1"/>
      <c r="X3587"/>
      <c r="Y3587"/>
      <c r="Z3587" s="1"/>
      <c r="AA3587" s="1"/>
      <c r="AB3587" s="1"/>
      <c r="AC3587" s="1"/>
      <c r="AD3587"/>
    </row>
    <row r="3588" spans="1:30" x14ac:dyDescent="0.25">
      <c r="A3588" s="1"/>
      <c r="B3588" s="1"/>
      <c r="C3588" s="1"/>
      <c r="D3588"/>
      <c r="E3588" s="1"/>
      <c r="F3588" s="1"/>
      <c r="G3588"/>
      <c r="H3588"/>
      <c r="I3588" s="1"/>
      <c r="J3588"/>
      <c r="K3588"/>
      <c r="L3588"/>
      <c r="M3588" s="2"/>
      <c r="N3588" s="3"/>
      <c r="O3588"/>
      <c r="P3588"/>
      <c r="Q3588"/>
      <c r="R3588"/>
      <c r="S3588"/>
      <c r="T3588"/>
      <c r="U3588" s="1"/>
      <c r="V3588"/>
      <c r="W3588" s="1"/>
      <c r="X3588"/>
      <c r="Y3588"/>
      <c r="Z3588" s="1"/>
      <c r="AA3588" s="1"/>
      <c r="AB3588" s="1"/>
      <c r="AC3588" s="1"/>
      <c r="AD3588"/>
    </row>
    <row r="3589" spans="1:30" x14ac:dyDescent="0.25">
      <c r="A3589" s="1"/>
      <c r="B3589" s="1"/>
      <c r="C3589" s="1"/>
      <c r="D3589"/>
      <c r="E3589" s="1"/>
      <c r="F3589" s="1"/>
      <c r="G3589"/>
      <c r="H3589"/>
      <c r="I3589" s="1"/>
      <c r="J3589"/>
      <c r="K3589"/>
      <c r="L3589"/>
      <c r="M3589" s="2"/>
      <c r="N3589" s="3"/>
      <c r="O3589"/>
      <c r="P3589"/>
      <c r="Q3589"/>
      <c r="R3589"/>
      <c r="S3589"/>
      <c r="T3589"/>
      <c r="U3589" s="1"/>
      <c r="V3589"/>
      <c r="W3589" s="1"/>
      <c r="X3589"/>
      <c r="Y3589"/>
      <c r="Z3589" s="1"/>
      <c r="AA3589" s="1"/>
      <c r="AB3589" s="1"/>
      <c r="AC3589" s="1"/>
      <c r="AD3589"/>
    </row>
    <row r="3590" spans="1:30" x14ac:dyDescent="0.25">
      <c r="A3590" s="1"/>
      <c r="B3590" s="1"/>
      <c r="C3590" s="1"/>
      <c r="D3590"/>
      <c r="E3590" s="1"/>
      <c r="F3590" s="1"/>
      <c r="G3590"/>
      <c r="H3590"/>
      <c r="I3590" s="1"/>
      <c r="J3590"/>
      <c r="K3590"/>
      <c r="L3590"/>
      <c r="M3590" s="2"/>
      <c r="N3590" s="3"/>
      <c r="O3590"/>
      <c r="P3590"/>
      <c r="Q3590"/>
      <c r="R3590"/>
      <c r="S3590"/>
      <c r="T3590"/>
      <c r="U3590" s="1"/>
      <c r="V3590"/>
      <c r="W3590" s="1"/>
      <c r="X3590"/>
      <c r="Y3590"/>
      <c r="Z3590" s="1"/>
      <c r="AA3590" s="1"/>
      <c r="AB3590" s="1"/>
      <c r="AC3590" s="1"/>
      <c r="AD3590"/>
    </row>
    <row r="3591" spans="1:30" x14ac:dyDescent="0.25">
      <c r="A3591" s="1"/>
      <c r="B3591" s="1"/>
      <c r="C3591" s="1"/>
      <c r="D3591"/>
      <c r="E3591" s="1"/>
      <c r="F3591" s="1"/>
      <c r="G3591"/>
      <c r="H3591"/>
      <c r="I3591" s="1"/>
      <c r="J3591"/>
      <c r="K3591"/>
      <c r="L3591"/>
      <c r="M3591" s="2"/>
      <c r="N3591" s="3"/>
      <c r="O3591"/>
      <c r="P3591"/>
      <c r="Q3591"/>
      <c r="R3591"/>
      <c r="S3591"/>
      <c r="T3591"/>
      <c r="U3591" s="1"/>
      <c r="V3591"/>
      <c r="W3591" s="1"/>
      <c r="X3591"/>
      <c r="Y3591"/>
      <c r="Z3591" s="1"/>
      <c r="AA3591" s="1"/>
      <c r="AB3591" s="1"/>
      <c r="AC3591" s="1"/>
      <c r="AD3591"/>
    </row>
    <row r="3592" spans="1:30" x14ac:dyDescent="0.25">
      <c r="A3592" s="1"/>
      <c r="B3592" s="1"/>
      <c r="C3592" s="1"/>
      <c r="D3592"/>
      <c r="E3592" s="1"/>
      <c r="F3592" s="1"/>
      <c r="G3592"/>
      <c r="H3592"/>
      <c r="I3592" s="1"/>
      <c r="J3592"/>
      <c r="K3592"/>
      <c r="L3592"/>
      <c r="M3592" s="2"/>
      <c r="N3592" s="3"/>
      <c r="O3592"/>
      <c r="P3592"/>
      <c r="Q3592"/>
      <c r="R3592"/>
      <c r="S3592"/>
      <c r="T3592"/>
      <c r="U3592" s="1"/>
      <c r="V3592"/>
      <c r="W3592" s="1"/>
      <c r="X3592"/>
      <c r="Y3592"/>
      <c r="Z3592" s="1"/>
      <c r="AA3592" s="1"/>
      <c r="AB3592" s="1"/>
      <c r="AC3592" s="1"/>
      <c r="AD3592"/>
    </row>
    <row r="3593" spans="1:30" x14ac:dyDescent="0.25">
      <c r="A3593" s="1"/>
      <c r="B3593" s="1"/>
      <c r="C3593" s="1"/>
      <c r="D3593"/>
      <c r="E3593" s="1"/>
      <c r="F3593" s="1"/>
      <c r="G3593"/>
      <c r="H3593"/>
      <c r="I3593" s="1"/>
      <c r="J3593"/>
      <c r="K3593"/>
      <c r="L3593"/>
      <c r="M3593" s="2"/>
      <c r="N3593" s="3"/>
      <c r="O3593"/>
      <c r="P3593"/>
      <c r="Q3593"/>
      <c r="R3593"/>
      <c r="S3593"/>
      <c r="T3593"/>
      <c r="U3593" s="1"/>
      <c r="V3593"/>
      <c r="W3593" s="1"/>
      <c r="X3593"/>
      <c r="Y3593"/>
      <c r="Z3593" s="1"/>
      <c r="AA3593" s="1"/>
      <c r="AB3593" s="1"/>
      <c r="AC3593" s="1"/>
      <c r="AD3593"/>
    </row>
    <row r="3594" spans="1:30" x14ac:dyDescent="0.25">
      <c r="A3594" s="1"/>
      <c r="B3594" s="1"/>
      <c r="C3594" s="1"/>
      <c r="D3594"/>
      <c r="E3594" s="1"/>
      <c r="F3594" s="1"/>
      <c r="G3594"/>
      <c r="H3594"/>
      <c r="I3594" s="1"/>
      <c r="J3594"/>
      <c r="K3594"/>
      <c r="L3594"/>
      <c r="M3594" s="2"/>
      <c r="N3594" s="3"/>
      <c r="O3594"/>
      <c r="P3594"/>
      <c r="Q3594"/>
      <c r="R3594"/>
      <c r="S3594"/>
      <c r="T3594"/>
      <c r="U3594" s="1"/>
      <c r="V3594"/>
      <c r="W3594" s="1"/>
      <c r="X3594"/>
      <c r="Y3594"/>
      <c r="Z3594" s="1"/>
      <c r="AA3594" s="1"/>
      <c r="AB3594" s="1"/>
      <c r="AC3594" s="1"/>
      <c r="AD3594"/>
    </row>
    <row r="3595" spans="1:30" x14ac:dyDescent="0.25">
      <c r="A3595" s="1"/>
      <c r="B3595" s="1"/>
      <c r="C3595" s="1"/>
      <c r="D3595"/>
      <c r="E3595" s="1"/>
      <c r="F3595" s="1"/>
      <c r="G3595"/>
      <c r="H3595"/>
      <c r="I3595" s="1"/>
      <c r="J3595"/>
      <c r="K3595"/>
      <c r="L3595"/>
      <c r="M3595" s="2"/>
      <c r="N3595" s="3"/>
      <c r="O3595"/>
      <c r="P3595"/>
      <c r="Q3595"/>
      <c r="R3595"/>
      <c r="S3595"/>
      <c r="T3595"/>
      <c r="U3595" s="1"/>
      <c r="V3595"/>
      <c r="W3595" s="1"/>
      <c r="X3595"/>
      <c r="Y3595"/>
      <c r="Z3595" s="1"/>
      <c r="AA3595" s="1"/>
      <c r="AB3595" s="1"/>
      <c r="AC3595" s="1"/>
      <c r="AD3595"/>
    </row>
    <row r="3596" spans="1:30" x14ac:dyDescent="0.25">
      <c r="A3596" s="1"/>
      <c r="B3596" s="1"/>
      <c r="C3596" s="1"/>
      <c r="D3596"/>
      <c r="E3596" s="1"/>
      <c r="F3596" s="1"/>
      <c r="G3596"/>
      <c r="H3596"/>
      <c r="I3596" s="1"/>
      <c r="J3596"/>
      <c r="K3596"/>
      <c r="L3596"/>
      <c r="M3596" s="2"/>
      <c r="N3596" s="3"/>
      <c r="O3596"/>
      <c r="P3596"/>
      <c r="Q3596"/>
      <c r="R3596"/>
      <c r="S3596"/>
      <c r="T3596"/>
      <c r="U3596" s="1"/>
      <c r="V3596"/>
      <c r="W3596" s="1"/>
      <c r="X3596"/>
      <c r="Y3596"/>
      <c r="Z3596" s="1"/>
      <c r="AA3596" s="1"/>
      <c r="AB3596" s="1"/>
      <c r="AC3596" s="1"/>
      <c r="AD3596"/>
    </row>
    <row r="3597" spans="1:30" x14ac:dyDescent="0.25">
      <c r="A3597" s="1"/>
      <c r="B3597" s="1"/>
      <c r="C3597" s="1"/>
      <c r="D3597"/>
      <c r="E3597" s="1"/>
      <c r="F3597" s="1"/>
      <c r="G3597"/>
      <c r="H3597"/>
      <c r="I3597" s="1"/>
      <c r="J3597"/>
      <c r="K3597"/>
      <c r="L3597"/>
      <c r="M3597" s="2"/>
      <c r="N3597" s="3"/>
      <c r="O3597"/>
      <c r="P3597"/>
      <c r="Q3597"/>
      <c r="R3597"/>
      <c r="S3597"/>
      <c r="T3597"/>
      <c r="U3597" s="1"/>
      <c r="V3597"/>
      <c r="W3597" s="1"/>
      <c r="X3597"/>
      <c r="Y3597"/>
      <c r="Z3597" s="1"/>
      <c r="AA3597" s="1"/>
      <c r="AB3597" s="1"/>
      <c r="AC3597" s="1"/>
      <c r="AD3597"/>
    </row>
    <row r="3598" spans="1:30" x14ac:dyDescent="0.25">
      <c r="A3598" s="1"/>
      <c r="B3598" s="1"/>
      <c r="C3598" s="1"/>
      <c r="D3598"/>
      <c r="E3598" s="1"/>
      <c r="F3598" s="1"/>
      <c r="G3598"/>
      <c r="H3598"/>
      <c r="I3598" s="1"/>
      <c r="J3598"/>
      <c r="K3598"/>
      <c r="L3598"/>
      <c r="M3598" s="2"/>
      <c r="N3598" s="3"/>
      <c r="O3598"/>
      <c r="P3598"/>
      <c r="Q3598"/>
      <c r="R3598"/>
      <c r="S3598"/>
      <c r="T3598"/>
      <c r="U3598" s="1"/>
      <c r="V3598"/>
      <c r="W3598" s="1"/>
      <c r="X3598"/>
      <c r="Y3598"/>
      <c r="Z3598" s="1"/>
      <c r="AA3598" s="1"/>
      <c r="AB3598" s="1"/>
      <c r="AC3598" s="1"/>
      <c r="AD3598"/>
    </row>
    <row r="3599" spans="1:30" x14ac:dyDescent="0.25">
      <c r="A3599" s="1"/>
      <c r="B3599" s="1"/>
      <c r="C3599" s="1"/>
      <c r="D3599"/>
      <c r="E3599" s="1"/>
      <c r="F3599" s="1"/>
      <c r="G3599"/>
      <c r="H3599"/>
      <c r="I3599" s="1"/>
      <c r="J3599"/>
      <c r="K3599"/>
      <c r="L3599"/>
      <c r="M3599" s="2"/>
      <c r="N3599" s="3"/>
      <c r="O3599"/>
      <c r="P3599"/>
      <c r="Q3599"/>
      <c r="R3599"/>
      <c r="S3599"/>
      <c r="T3599"/>
      <c r="U3599" s="1"/>
      <c r="V3599"/>
      <c r="W3599" s="1"/>
      <c r="X3599"/>
      <c r="Y3599"/>
      <c r="Z3599" s="1"/>
      <c r="AA3599" s="1"/>
      <c r="AB3599" s="1"/>
      <c r="AC3599" s="1"/>
      <c r="AD3599"/>
    </row>
    <row r="3600" spans="1:30" x14ac:dyDescent="0.25">
      <c r="A3600" s="1"/>
      <c r="B3600" s="1"/>
      <c r="C3600" s="1"/>
      <c r="D3600"/>
      <c r="E3600" s="1"/>
      <c r="F3600" s="1"/>
      <c r="G3600"/>
      <c r="H3600"/>
      <c r="I3600" s="1"/>
      <c r="J3600"/>
      <c r="K3600"/>
      <c r="L3600"/>
      <c r="M3600" s="2"/>
      <c r="N3600" s="3"/>
      <c r="O3600"/>
      <c r="P3600"/>
      <c r="Q3600"/>
      <c r="R3600"/>
      <c r="S3600"/>
      <c r="T3600"/>
      <c r="U3600" s="1"/>
      <c r="V3600"/>
      <c r="W3600" s="1"/>
      <c r="X3600"/>
      <c r="Y3600"/>
      <c r="Z3600" s="1"/>
      <c r="AA3600" s="1"/>
      <c r="AB3600" s="1"/>
      <c r="AC3600" s="1"/>
      <c r="AD3600"/>
    </row>
    <row r="3601" spans="1:30" x14ac:dyDescent="0.25">
      <c r="A3601" s="1"/>
      <c r="B3601" s="1"/>
      <c r="C3601" s="1"/>
      <c r="D3601"/>
      <c r="E3601" s="1"/>
      <c r="F3601" s="1"/>
      <c r="G3601"/>
      <c r="H3601"/>
      <c r="I3601" s="1"/>
      <c r="J3601"/>
      <c r="K3601"/>
      <c r="L3601"/>
      <c r="M3601" s="2"/>
      <c r="N3601" s="3"/>
      <c r="O3601"/>
      <c r="P3601"/>
      <c r="Q3601"/>
      <c r="R3601"/>
      <c r="S3601"/>
      <c r="T3601"/>
      <c r="U3601" s="1"/>
      <c r="V3601"/>
      <c r="W3601" s="1"/>
      <c r="X3601"/>
      <c r="Y3601"/>
      <c r="Z3601" s="1"/>
      <c r="AA3601" s="1"/>
      <c r="AB3601" s="1"/>
      <c r="AC3601" s="1"/>
      <c r="AD3601"/>
    </row>
    <row r="3602" spans="1:30" x14ac:dyDescent="0.25">
      <c r="A3602" s="1"/>
      <c r="B3602" s="1"/>
      <c r="C3602" s="1"/>
      <c r="D3602"/>
      <c r="E3602" s="1"/>
      <c r="F3602" s="1"/>
      <c r="G3602"/>
      <c r="H3602"/>
      <c r="I3602" s="1"/>
      <c r="J3602"/>
      <c r="K3602"/>
      <c r="L3602"/>
      <c r="M3602" s="2"/>
      <c r="N3602" s="3"/>
      <c r="O3602"/>
      <c r="P3602"/>
      <c r="Q3602"/>
      <c r="R3602"/>
      <c r="S3602"/>
      <c r="T3602"/>
      <c r="U3602" s="1"/>
      <c r="V3602"/>
      <c r="W3602" s="1"/>
      <c r="X3602"/>
      <c r="Y3602"/>
      <c r="Z3602" s="1"/>
      <c r="AA3602" s="1"/>
      <c r="AB3602" s="1"/>
      <c r="AC3602" s="1"/>
      <c r="AD3602"/>
    </row>
    <row r="3603" spans="1:30" x14ac:dyDescent="0.25">
      <c r="A3603" s="1"/>
      <c r="B3603" s="1"/>
      <c r="C3603" s="1"/>
      <c r="D3603"/>
      <c r="E3603" s="1"/>
      <c r="F3603" s="1"/>
      <c r="G3603"/>
      <c r="H3603"/>
      <c r="I3603" s="1"/>
      <c r="J3603"/>
      <c r="K3603"/>
      <c r="L3603"/>
      <c r="M3603" s="2"/>
      <c r="N3603" s="3"/>
      <c r="O3603"/>
      <c r="P3603"/>
      <c r="Q3603"/>
      <c r="R3603"/>
      <c r="S3603"/>
      <c r="T3603"/>
      <c r="U3603" s="1"/>
      <c r="V3603"/>
      <c r="W3603" s="1"/>
      <c r="X3603"/>
      <c r="Y3603"/>
      <c r="Z3603" s="1"/>
      <c r="AA3603" s="1"/>
      <c r="AB3603" s="1"/>
      <c r="AC3603" s="1"/>
      <c r="AD3603"/>
    </row>
    <row r="3604" spans="1:30" x14ac:dyDescent="0.25">
      <c r="A3604" s="1"/>
      <c r="B3604" s="1"/>
      <c r="C3604" s="1"/>
      <c r="D3604"/>
      <c r="E3604" s="1"/>
      <c r="F3604" s="1"/>
      <c r="G3604"/>
      <c r="H3604"/>
      <c r="I3604" s="1"/>
      <c r="J3604"/>
      <c r="K3604"/>
      <c r="L3604"/>
      <c r="M3604" s="2"/>
      <c r="N3604" s="3"/>
      <c r="O3604"/>
      <c r="P3604"/>
      <c r="Q3604"/>
      <c r="R3604"/>
      <c r="S3604"/>
      <c r="T3604"/>
      <c r="U3604" s="1"/>
      <c r="V3604"/>
      <c r="W3604" s="1"/>
      <c r="X3604"/>
      <c r="Y3604"/>
      <c r="Z3604" s="1"/>
      <c r="AA3604" s="1"/>
      <c r="AB3604" s="1"/>
      <c r="AC3604" s="1"/>
      <c r="AD3604"/>
    </row>
    <row r="3605" spans="1:30" x14ac:dyDescent="0.25">
      <c r="A3605" s="1"/>
      <c r="B3605" s="1"/>
      <c r="C3605" s="1"/>
      <c r="D3605"/>
      <c r="E3605" s="1"/>
      <c r="F3605" s="1"/>
      <c r="G3605"/>
      <c r="H3605"/>
      <c r="I3605" s="1"/>
      <c r="J3605"/>
      <c r="K3605"/>
      <c r="L3605"/>
      <c r="M3605" s="2"/>
      <c r="N3605" s="3"/>
      <c r="O3605"/>
      <c r="P3605"/>
      <c r="Q3605"/>
      <c r="R3605"/>
      <c r="S3605"/>
      <c r="T3605"/>
      <c r="U3605" s="1"/>
      <c r="V3605"/>
      <c r="W3605" s="1"/>
      <c r="X3605"/>
      <c r="Y3605"/>
      <c r="Z3605" s="1"/>
      <c r="AA3605" s="1"/>
      <c r="AB3605" s="1"/>
      <c r="AC3605" s="1"/>
      <c r="AD3605"/>
    </row>
    <row r="3606" spans="1:30" x14ac:dyDescent="0.25">
      <c r="A3606" s="1"/>
      <c r="B3606" s="1"/>
      <c r="C3606" s="1"/>
      <c r="D3606"/>
      <c r="E3606" s="1"/>
      <c r="F3606" s="1"/>
      <c r="G3606"/>
      <c r="H3606"/>
      <c r="I3606" s="1"/>
      <c r="J3606"/>
      <c r="K3606"/>
      <c r="L3606"/>
      <c r="M3606" s="2"/>
      <c r="N3606" s="3"/>
      <c r="O3606"/>
      <c r="P3606"/>
      <c r="Q3606"/>
      <c r="R3606"/>
      <c r="S3606"/>
      <c r="T3606"/>
      <c r="U3606" s="1"/>
      <c r="V3606"/>
      <c r="W3606" s="1"/>
      <c r="X3606"/>
      <c r="Y3606"/>
      <c r="Z3606" s="1"/>
      <c r="AA3606" s="1"/>
      <c r="AB3606" s="1"/>
      <c r="AC3606" s="1"/>
      <c r="AD3606"/>
    </row>
    <row r="3607" spans="1:30" x14ac:dyDescent="0.25">
      <c r="A3607" s="1"/>
      <c r="B3607" s="1"/>
      <c r="C3607" s="1"/>
      <c r="D3607"/>
      <c r="E3607" s="1"/>
      <c r="F3607" s="1"/>
      <c r="G3607"/>
      <c r="H3607"/>
      <c r="I3607" s="1"/>
      <c r="J3607"/>
      <c r="K3607"/>
      <c r="L3607"/>
      <c r="M3607" s="2"/>
      <c r="N3607" s="3"/>
      <c r="O3607"/>
      <c r="P3607"/>
      <c r="Q3607"/>
      <c r="R3607"/>
      <c r="S3607"/>
      <c r="T3607"/>
      <c r="U3607" s="1"/>
      <c r="V3607"/>
      <c r="W3607" s="1"/>
      <c r="X3607"/>
      <c r="Y3607"/>
      <c r="Z3607" s="1"/>
      <c r="AA3607" s="1"/>
      <c r="AB3607" s="1"/>
      <c r="AC3607" s="1"/>
      <c r="AD3607"/>
    </row>
    <row r="3608" spans="1:30" x14ac:dyDescent="0.25">
      <c r="A3608" s="1"/>
      <c r="B3608" s="1"/>
      <c r="C3608" s="1"/>
      <c r="D3608"/>
      <c r="E3608" s="1"/>
      <c r="F3608" s="1"/>
      <c r="G3608"/>
      <c r="H3608"/>
      <c r="I3608" s="1"/>
      <c r="J3608"/>
      <c r="K3608"/>
      <c r="L3608"/>
      <c r="M3608" s="2"/>
      <c r="N3608" s="3"/>
      <c r="O3608"/>
      <c r="P3608"/>
      <c r="Q3608"/>
      <c r="R3608"/>
      <c r="S3608"/>
      <c r="T3608"/>
      <c r="U3608" s="1"/>
      <c r="V3608"/>
      <c r="W3608" s="1"/>
      <c r="X3608"/>
      <c r="Y3608"/>
      <c r="Z3608" s="1"/>
      <c r="AA3608" s="1"/>
      <c r="AB3608" s="1"/>
      <c r="AC3608" s="1"/>
      <c r="AD3608"/>
    </row>
    <row r="3609" spans="1:30" x14ac:dyDescent="0.25">
      <c r="A3609" s="1"/>
      <c r="B3609" s="1"/>
      <c r="C3609" s="1"/>
      <c r="D3609"/>
      <c r="E3609" s="1"/>
      <c r="F3609" s="1"/>
      <c r="G3609"/>
      <c r="H3609"/>
      <c r="I3609" s="1"/>
      <c r="J3609"/>
      <c r="K3609"/>
      <c r="L3609"/>
      <c r="M3609" s="2"/>
      <c r="N3609" s="3"/>
      <c r="O3609"/>
      <c r="P3609"/>
      <c r="Q3609"/>
      <c r="R3609"/>
      <c r="S3609"/>
      <c r="T3609"/>
      <c r="U3609" s="1"/>
      <c r="V3609"/>
      <c r="W3609" s="1"/>
      <c r="X3609"/>
      <c r="Y3609"/>
      <c r="Z3609" s="1"/>
      <c r="AA3609" s="1"/>
      <c r="AB3609" s="1"/>
      <c r="AC3609" s="1"/>
      <c r="AD3609"/>
    </row>
    <row r="3610" spans="1:30" x14ac:dyDescent="0.25">
      <c r="A3610" s="1"/>
      <c r="B3610" s="1"/>
      <c r="C3610" s="1"/>
      <c r="D3610"/>
      <c r="E3610" s="1"/>
      <c r="F3610" s="1"/>
      <c r="G3610"/>
      <c r="H3610"/>
      <c r="I3610" s="1"/>
      <c r="J3610"/>
      <c r="K3610"/>
      <c r="L3610"/>
      <c r="M3610" s="2"/>
      <c r="N3610" s="3"/>
      <c r="O3610"/>
      <c r="P3610"/>
      <c r="Q3610"/>
      <c r="R3610"/>
      <c r="S3610"/>
      <c r="T3610"/>
      <c r="U3610" s="1"/>
      <c r="V3610"/>
      <c r="W3610" s="1"/>
      <c r="X3610"/>
      <c r="Y3610"/>
      <c r="Z3610" s="1"/>
      <c r="AA3610" s="1"/>
      <c r="AB3610" s="1"/>
      <c r="AC3610" s="1"/>
      <c r="AD3610"/>
    </row>
    <row r="3611" spans="1:30" x14ac:dyDescent="0.25">
      <c r="A3611" s="1"/>
      <c r="B3611" s="1"/>
      <c r="C3611" s="1"/>
      <c r="D3611"/>
      <c r="E3611" s="1"/>
      <c r="F3611" s="1"/>
      <c r="G3611"/>
      <c r="H3611"/>
      <c r="I3611" s="1"/>
      <c r="J3611"/>
      <c r="K3611"/>
      <c r="L3611"/>
      <c r="M3611" s="2"/>
      <c r="N3611" s="3"/>
      <c r="O3611"/>
      <c r="P3611"/>
      <c r="Q3611"/>
      <c r="R3611"/>
      <c r="S3611"/>
      <c r="T3611"/>
      <c r="U3611" s="1"/>
      <c r="V3611"/>
      <c r="W3611" s="1"/>
      <c r="X3611"/>
      <c r="Y3611"/>
      <c r="Z3611" s="1"/>
      <c r="AA3611" s="1"/>
      <c r="AB3611" s="1"/>
      <c r="AC3611" s="1"/>
      <c r="AD3611"/>
    </row>
    <row r="3612" spans="1:30" x14ac:dyDescent="0.25">
      <c r="A3612" s="1"/>
      <c r="B3612" s="1"/>
      <c r="C3612" s="1"/>
      <c r="D3612"/>
      <c r="E3612" s="1"/>
      <c r="F3612" s="1"/>
      <c r="G3612"/>
      <c r="H3612"/>
      <c r="I3612" s="1"/>
      <c r="J3612"/>
      <c r="K3612"/>
      <c r="L3612"/>
      <c r="M3612" s="2"/>
      <c r="N3612" s="3"/>
      <c r="O3612"/>
      <c r="P3612"/>
      <c r="Q3612"/>
      <c r="R3612"/>
      <c r="S3612"/>
      <c r="T3612"/>
      <c r="U3612" s="1"/>
      <c r="V3612"/>
      <c r="W3612" s="1"/>
      <c r="X3612"/>
      <c r="Y3612"/>
      <c r="Z3612" s="1"/>
      <c r="AA3612" s="1"/>
      <c r="AB3612" s="1"/>
      <c r="AC3612" s="1"/>
      <c r="AD3612"/>
    </row>
    <row r="3613" spans="1:30" x14ac:dyDescent="0.25">
      <c r="A3613" s="1"/>
      <c r="B3613" s="1"/>
      <c r="C3613" s="1"/>
      <c r="D3613"/>
      <c r="E3613" s="1"/>
      <c r="F3613" s="1"/>
      <c r="G3613"/>
      <c r="H3613"/>
      <c r="I3613" s="1"/>
      <c r="J3613"/>
      <c r="K3613"/>
      <c r="L3613"/>
      <c r="M3613" s="2"/>
      <c r="N3613" s="3"/>
      <c r="O3613"/>
      <c r="P3613"/>
      <c r="Q3613"/>
      <c r="R3613"/>
      <c r="S3613"/>
      <c r="T3613"/>
      <c r="U3613" s="1"/>
      <c r="V3613"/>
      <c r="W3613" s="1"/>
      <c r="X3613"/>
      <c r="Y3613"/>
      <c r="Z3613" s="1"/>
      <c r="AA3613" s="1"/>
      <c r="AB3613" s="1"/>
      <c r="AC3613" s="1"/>
      <c r="AD3613"/>
    </row>
    <row r="3614" spans="1:30" x14ac:dyDescent="0.25">
      <c r="A3614" s="1"/>
      <c r="B3614" s="1"/>
      <c r="C3614" s="1"/>
      <c r="D3614"/>
      <c r="E3614" s="1"/>
      <c r="F3614" s="1"/>
      <c r="G3614"/>
      <c r="H3614"/>
      <c r="I3614" s="1"/>
      <c r="J3614"/>
      <c r="K3614"/>
      <c r="L3614"/>
      <c r="M3614" s="2"/>
      <c r="N3614" s="3"/>
      <c r="O3614"/>
      <c r="P3614"/>
      <c r="Q3614"/>
      <c r="R3614"/>
      <c r="S3614"/>
      <c r="T3614"/>
      <c r="U3614" s="1"/>
      <c r="V3614"/>
      <c r="W3614" s="1"/>
      <c r="X3614"/>
      <c r="Y3614"/>
      <c r="Z3614" s="1"/>
      <c r="AA3614" s="1"/>
      <c r="AB3614" s="1"/>
      <c r="AC3614" s="1"/>
      <c r="AD3614"/>
    </row>
    <row r="3615" spans="1:30" x14ac:dyDescent="0.25">
      <c r="A3615" s="1"/>
      <c r="B3615" s="1"/>
      <c r="C3615" s="1"/>
      <c r="D3615"/>
      <c r="E3615" s="1"/>
      <c r="F3615" s="1"/>
      <c r="G3615"/>
      <c r="H3615"/>
      <c r="I3615" s="1"/>
      <c r="J3615"/>
      <c r="K3615"/>
      <c r="L3615"/>
      <c r="M3615" s="2"/>
      <c r="N3615" s="3"/>
      <c r="O3615"/>
      <c r="P3615"/>
      <c r="Q3615"/>
      <c r="R3615"/>
      <c r="S3615"/>
      <c r="T3615"/>
      <c r="U3615" s="1"/>
      <c r="V3615"/>
      <c r="W3615" s="1"/>
      <c r="X3615"/>
      <c r="Y3615"/>
      <c r="Z3615" s="1"/>
      <c r="AA3615" s="1"/>
      <c r="AB3615" s="1"/>
      <c r="AC3615" s="1"/>
      <c r="AD3615"/>
    </row>
    <row r="3616" spans="1:30" x14ac:dyDescent="0.25">
      <c r="A3616" s="1"/>
      <c r="B3616" s="1"/>
      <c r="C3616" s="1"/>
      <c r="D3616"/>
      <c r="E3616" s="1"/>
      <c r="F3616" s="1"/>
      <c r="G3616"/>
      <c r="H3616"/>
      <c r="I3616" s="1"/>
      <c r="J3616"/>
      <c r="K3616"/>
      <c r="L3616"/>
      <c r="M3616" s="2"/>
      <c r="N3616" s="3"/>
      <c r="O3616"/>
      <c r="P3616"/>
      <c r="Q3616"/>
      <c r="R3616"/>
      <c r="S3616"/>
      <c r="T3616"/>
      <c r="U3616" s="1"/>
      <c r="V3616"/>
      <c r="W3616" s="1"/>
      <c r="X3616"/>
      <c r="Y3616"/>
      <c r="Z3616" s="1"/>
      <c r="AA3616" s="1"/>
      <c r="AB3616" s="1"/>
      <c r="AC3616" s="1"/>
      <c r="AD3616"/>
    </row>
    <row r="3617" spans="1:30" x14ac:dyDescent="0.25">
      <c r="A3617" s="1"/>
      <c r="B3617" s="1"/>
      <c r="C3617" s="1"/>
      <c r="D3617"/>
      <c r="E3617" s="1"/>
      <c r="F3617" s="1"/>
      <c r="G3617"/>
      <c r="H3617"/>
      <c r="I3617" s="1"/>
      <c r="J3617"/>
      <c r="K3617"/>
      <c r="L3617"/>
      <c r="M3617" s="2"/>
      <c r="N3617" s="3"/>
      <c r="O3617"/>
      <c r="P3617"/>
      <c r="Q3617"/>
      <c r="R3617"/>
      <c r="S3617"/>
      <c r="T3617"/>
      <c r="U3617" s="1"/>
      <c r="V3617"/>
      <c r="W3617" s="1"/>
      <c r="X3617"/>
      <c r="Y3617"/>
      <c r="Z3617" s="1"/>
      <c r="AA3617" s="1"/>
      <c r="AB3617" s="1"/>
      <c r="AC3617" s="1"/>
      <c r="AD3617"/>
    </row>
    <row r="3618" spans="1:30" x14ac:dyDescent="0.25">
      <c r="A3618" s="1"/>
      <c r="B3618" s="1"/>
      <c r="C3618" s="1"/>
      <c r="D3618"/>
      <c r="E3618" s="1"/>
      <c r="F3618" s="1"/>
      <c r="G3618"/>
      <c r="H3618"/>
      <c r="I3618" s="1"/>
      <c r="J3618"/>
      <c r="K3618"/>
      <c r="L3618"/>
      <c r="M3618" s="2"/>
      <c r="N3618" s="3"/>
      <c r="O3618"/>
      <c r="P3618"/>
      <c r="Q3618"/>
      <c r="R3618"/>
      <c r="S3618"/>
      <c r="T3618"/>
      <c r="U3618" s="1"/>
      <c r="V3618"/>
      <c r="W3618" s="1"/>
      <c r="X3618"/>
      <c r="Y3618"/>
      <c r="Z3618" s="1"/>
      <c r="AA3618" s="1"/>
      <c r="AB3618" s="1"/>
      <c r="AC3618" s="1"/>
      <c r="AD3618"/>
    </row>
    <row r="3619" spans="1:30" x14ac:dyDescent="0.25">
      <c r="A3619" s="1"/>
      <c r="B3619" s="1"/>
      <c r="C3619" s="1"/>
      <c r="D3619"/>
      <c r="E3619" s="1"/>
      <c r="F3619" s="1"/>
      <c r="G3619"/>
      <c r="H3619"/>
      <c r="I3619" s="1"/>
      <c r="J3619"/>
      <c r="K3619"/>
      <c r="L3619"/>
      <c r="M3619" s="2"/>
      <c r="N3619" s="3"/>
      <c r="O3619"/>
      <c r="P3619"/>
      <c r="Q3619"/>
      <c r="R3619"/>
      <c r="S3619"/>
      <c r="T3619"/>
      <c r="U3619" s="1"/>
      <c r="V3619"/>
      <c r="W3619" s="1"/>
      <c r="X3619"/>
      <c r="Y3619"/>
      <c r="Z3619" s="1"/>
      <c r="AA3619" s="1"/>
      <c r="AB3619" s="1"/>
      <c r="AC3619" s="1"/>
      <c r="AD3619"/>
    </row>
    <row r="3620" spans="1:30" x14ac:dyDescent="0.25">
      <c r="A3620" s="1"/>
      <c r="B3620" s="1"/>
      <c r="C3620" s="1"/>
      <c r="D3620"/>
      <c r="E3620" s="1"/>
      <c r="F3620" s="1"/>
      <c r="G3620"/>
      <c r="H3620"/>
      <c r="I3620" s="1"/>
      <c r="J3620"/>
      <c r="K3620"/>
      <c r="L3620"/>
      <c r="M3620" s="2"/>
      <c r="N3620" s="3"/>
      <c r="O3620"/>
      <c r="P3620"/>
      <c r="Q3620"/>
      <c r="R3620"/>
      <c r="S3620"/>
      <c r="T3620"/>
      <c r="U3620" s="1"/>
      <c r="V3620"/>
      <c r="W3620" s="1"/>
      <c r="X3620"/>
      <c r="Y3620"/>
      <c r="Z3620" s="1"/>
      <c r="AA3620" s="1"/>
      <c r="AB3620" s="1"/>
      <c r="AC3620" s="1"/>
      <c r="AD3620"/>
    </row>
    <row r="3621" spans="1:30" x14ac:dyDescent="0.25">
      <c r="A3621" s="1"/>
      <c r="B3621" s="1"/>
      <c r="C3621" s="1"/>
      <c r="D3621"/>
      <c r="E3621" s="1"/>
      <c r="F3621" s="1"/>
      <c r="G3621"/>
      <c r="H3621"/>
      <c r="I3621" s="1"/>
      <c r="J3621"/>
      <c r="K3621"/>
      <c r="L3621"/>
      <c r="M3621" s="2"/>
      <c r="N3621" s="3"/>
      <c r="O3621"/>
      <c r="P3621"/>
      <c r="Q3621"/>
      <c r="R3621"/>
      <c r="S3621"/>
      <c r="T3621"/>
      <c r="U3621" s="1"/>
      <c r="V3621"/>
      <c r="W3621" s="1"/>
      <c r="X3621"/>
      <c r="Y3621"/>
      <c r="Z3621" s="1"/>
      <c r="AA3621" s="1"/>
      <c r="AB3621" s="1"/>
      <c r="AC3621" s="1"/>
      <c r="AD3621"/>
    </row>
    <row r="3622" spans="1:30" x14ac:dyDescent="0.25">
      <c r="A3622" s="1"/>
      <c r="B3622" s="1"/>
      <c r="C3622" s="1"/>
      <c r="D3622"/>
      <c r="E3622" s="1"/>
      <c r="F3622" s="1"/>
      <c r="G3622"/>
      <c r="H3622"/>
      <c r="I3622" s="1"/>
      <c r="J3622"/>
      <c r="K3622"/>
      <c r="L3622"/>
      <c r="M3622" s="2"/>
      <c r="N3622" s="3"/>
      <c r="O3622"/>
      <c r="P3622"/>
      <c r="Q3622"/>
      <c r="R3622"/>
      <c r="S3622"/>
      <c r="T3622"/>
      <c r="U3622" s="1"/>
      <c r="V3622"/>
      <c r="W3622" s="1"/>
      <c r="X3622"/>
      <c r="Y3622"/>
      <c r="Z3622" s="1"/>
      <c r="AA3622" s="1"/>
      <c r="AB3622" s="1"/>
      <c r="AC3622" s="1"/>
      <c r="AD3622"/>
    </row>
    <row r="3623" spans="1:30" x14ac:dyDescent="0.25">
      <c r="A3623" s="1"/>
      <c r="B3623" s="1"/>
      <c r="C3623" s="1"/>
      <c r="D3623"/>
      <c r="E3623" s="1"/>
      <c r="F3623" s="1"/>
      <c r="G3623"/>
      <c r="H3623"/>
      <c r="I3623" s="1"/>
      <c r="J3623"/>
      <c r="K3623"/>
      <c r="L3623"/>
      <c r="M3623" s="2"/>
      <c r="N3623" s="3"/>
      <c r="O3623"/>
      <c r="P3623"/>
      <c r="Q3623"/>
      <c r="R3623"/>
      <c r="S3623"/>
      <c r="T3623"/>
      <c r="U3623" s="1"/>
      <c r="V3623"/>
      <c r="W3623" s="1"/>
      <c r="X3623"/>
      <c r="Y3623"/>
      <c r="Z3623" s="1"/>
      <c r="AA3623" s="1"/>
      <c r="AB3623" s="1"/>
      <c r="AC3623" s="1"/>
      <c r="AD3623"/>
    </row>
    <row r="3624" spans="1:30" x14ac:dyDescent="0.25">
      <c r="A3624" s="1"/>
      <c r="B3624" s="1"/>
      <c r="C3624" s="1"/>
      <c r="D3624"/>
      <c r="E3624" s="1"/>
      <c r="F3624" s="1"/>
      <c r="G3624"/>
      <c r="H3624"/>
      <c r="I3624" s="1"/>
      <c r="J3624"/>
      <c r="K3624"/>
      <c r="L3624"/>
      <c r="M3624" s="2"/>
      <c r="N3624" s="3"/>
      <c r="O3624"/>
      <c r="P3624"/>
      <c r="Q3624"/>
      <c r="R3624"/>
      <c r="S3624"/>
      <c r="T3624"/>
      <c r="U3624" s="1"/>
      <c r="V3624"/>
      <c r="W3624" s="1"/>
      <c r="X3624"/>
      <c r="Y3624"/>
      <c r="Z3624" s="1"/>
      <c r="AA3624" s="1"/>
      <c r="AB3624" s="1"/>
      <c r="AC3624" s="1"/>
      <c r="AD3624"/>
    </row>
    <row r="3625" spans="1:30" x14ac:dyDescent="0.25">
      <c r="A3625" s="1"/>
      <c r="B3625" s="1"/>
      <c r="C3625" s="1"/>
      <c r="D3625"/>
      <c r="E3625" s="1"/>
      <c r="F3625" s="1"/>
      <c r="G3625"/>
      <c r="H3625"/>
      <c r="I3625" s="1"/>
      <c r="J3625"/>
      <c r="K3625"/>
      <c r="L3625"/>
      <c r="M3625" s="2"/>
      <c r="N3625" s="3"/>
      <c r="O3625"/>
      <c r="P3625"/>
      <c r="Q3625"/>
      <c r="R3625"/>
      <c r="S3625"/>
      <c r="T3625"/>
      <c r="U3625" s="1"/>
      <c r="V3625"/>
      <c r="W3625" s="1"/>
      <c r="X3625"/>
      <c r="Y3625"/>
      <c r="Z3625" s="1"/>
      <c r="AA3625" s="1"/>
      <c r="AB3625" s="1"/>
      <c r="AC3625" s="1"/>
      <c r="AD3625"/>
    </row>
    <row r="3626" spans="1:30" x14ac:dyDescent="0.25">
      <c r="A3626" s="1"/>
      <c r="B3626" s="1"/>
      <c r="C3626" s="1"/>
      <c r="D3626"/>
      <c r="E3626" s="1"/>
      <c r="F3626" s="1"/>
      <c r="G3626"/>
      <c r="H3626"/>
      <c r="I3626" s="1"/>
      <c r="J3626"/>
      <c r="K3626"/>
      <c r="L3626"/>
      <c r="M3626" s="2"/>
      <c r="N3626" s="3"/>
      <c r="O3626"/>
      <c r="P3626"/>
      <c r="Q3626"/>
      <c r="R3626"/>
      <c r="S3626"/>
      <c r="T3626"/>
      <c r="U3626" s="1"/>
      <c r="V3626"/>
      <c r="W3626" s="1"/>
      <c r="X3626"/>
      <c r="Y3626"/>
      <c r="Z3626" s="1"/>
      <c r="AA3626" s="1"/>
      <c r="AB3626" s="1"/>
      <c r="AC3626" s="1"/>
      <c r="AD3626"/>
    </row>
    <row r="3627" spans="1:30" x14ac:dyDescent="0.25">
      <c r="A3627" s="1"/>
      <c r="B3627" s="1"/>
      <c r="C3627" s="1"/>
      <c r="D3627"/>
      <c r="E3627" s="1"/>
      <c r="F3627" s="1"/>
      <c r="G3627"/>
      <c r="H3627"/>
      <c r="I3627" s="1"/>
      <c r="J3627"/>
      <c r="K3627"/>
      <c r="L3627"/>
      <c r="M3627" s="2"/>
      <c r="N3627" s="3"/>
      <c r="O3627"/>
      <c r="P3627"/>
      <c r="Q3627"/>
      <c r="R3627"/>
      <c r="S3627"/>
      <c r="T3627"/>
      <c r="U3627" s="1"/>
      <c r="V3627"/>
      <c r="W3627" s="1"/>
      <c r="X3627"/>
      <c r="Y3627"/>
      <c r="Z3627" s="1"/>
      <c r="AA3627" s="1"/>
      <c r="AB3627" s="1"/>
      <c r="AC3627" s="1"/>
      <c r="AD3627"/>
    </row>
    <row r="3628" spans="1:30" x14ac:dyDescent="0.25">
      <c r="A3628" s="1"/>
      <c r="B3628" s="1"/>
      <c r="C3628" s="1"/>
      <c r="D3628"/>
      <c r="E3628" s="1"/>
      <c r="F3628" s="1"/>
      <c r="G3628"/>
      <c r="H3628"/>
      <c r="I3628" s="1"/>
      <c r="J3628"/>
      <c r="K3628"/>
      <c r="L3628"/>
      <c r="M3628" s="2"/>
      <c r="N3628" s="3"/>
      <c r="O3628"/>
      <c r="P3628"/>
      <c r="Q3628"/>
      <c r="R3628"/>
      <c r="S3628"/>
      <c r="T3628"/>
      <c r="U3628" s="1"/>
      <c r="V3628"/>
      <c r="W3628" s="1"/>
      <c r="X3628"/>
      <c r="Y3628"/>
      <c r="Z3628" s="1"/>
      <c r="AA3628" s="1"/>
      <c r="AB3628" s="1"/>
      <c r="AC3628" s="1"/>
      <c r="AD3628"/>
    </row>
    <row r="3629" spans="1:30" x14ac:dyDescent="0.25">
      <c r="A3629" s="1"/>
      <c r="B3629" s="1"/>
      <c r="C3629" s="1"/>
      <c r="D3629"/>
      <c r="E3629" s="1"/>
      <c r="F3629" s="1"/>
      <c r="G3629"/>
      <c r="H3629"/>
      <c r="I3629" s="1"/>
      <c r="J3629"/>
      <c r="K3629"/>
      <c r="L3629"/>
      <c r="M3629" s="2"/>
      <c r="N3629" s="3"/>
      <c r="O3629"/>
      <c r="P3629"/>
      <c r="Q3629"/>
      <c r="R3629"/>
      <c r="S3629"/>
      <c r="T3629"/>
      <c r="U3629" s="1"/>
      <c r="V3629"/>
      <c r="W3629" s="1"/>
      <c r="X3629"/>
      <c r="Y3629"/>
      <c r="Z3629" s="1"/>
      <c r="AA3629" s="1"/>
      <c r="AB3629" s="1"/>
      <c r="AC3629" s="1"/>
      <c r="AD3629"/>
    </row>
    <row r="3630" spans="1:30" x14ac:dyDescent="0.25">
      <c r="A3630" s="1"/>
      <c r="B3630" s="1"/>
      <c r="C3630" s="1"/>
      <c r="D3630"/>
      <c r="E3630" s="1"/>
      <c r="F3630" s="1"/>
      <c r="G3630"/>
      <c r="H3630"/>
      <c r="I3630" s="1"/>
      <c r="J3630"/>
      <c r="K3630"/>
      <c r="L3630"/>
      <c r="M3630" s="2"/>
      <c r="N3630" s="3"/>
      <c r="O3630"/>
      <c r="P3630"/>
      <c r="Q3630"/>
      <c r="R3630"/>
      <c r="S3630"/>
      <c r="T3630"/>
      <c r="U3630" s="1"/>
      <c r="V3630"/>
      <c r="W3630" s="1"/>
      <c r="X3630"/>
      <c r="Y3630"/>
      <c r="Z3630" s="1"/>
      <c r="AA3630" s="1"/>
      <c r="AB3630" s="1"/>
      <c r="AC3630" s="1"/>
      <c r="AD3630"/>
    </row>
    <row r="3631" spans="1:30" x14ac:dyDescent="0.25">
      <c r="A3631" s="1"/>
      <c r="B3631" s="1"/>
      <c r="C3631" s="1"/>
      <c r="D3631"/>
      <c r="E3631" s="1"/>
      <c r="F3631" s="1"/>
      <c r="G3631"/>
      <c r="H3631"/>
      <c r="I3631" s="1"/>
      <c r="J3631"/>
      <c r="K3631"/>
      <c r="L3631"/>
      <c r="M3631" s="2"/>
      <c r="N3631" s="3"/>
      <c r="O3631"/>
      <c r="P3631"/>
      <c r="Q3631"/>
      <c r="R3631"/>
      <c r="S3631"/>
      <c r="T3631"/>
      <c r="U3631" s="1"/>
      <c r="V3631"/>
      <c r="W3631" s="1"/>
      <c r="X3631"/>
      <c r="Y3631"/>
      <c r="Z3631" s="1"/>
      <c r="AA3631" s="1"/>
      <c r="AB3631" s="1"/>
      <c r="AC3631" s="1"/>
      <c r="AD3631"/>
    </row>
    <row r="3632" spans="1:30" x14ac:dyDescent="0.25">
      <c r="A3632" s="1"/>
      <c r="B3632" s="1"/>
      <c r="C3632" s="1"/>
      <c r="D3632"/>
      <c r="E3632" s="1"/>
      <c r="F3632" s="1"/>
      <c r="G3632"/>
      <c r="H3632"/>
      <c r="I3632" s="1"/>
      <c r="J3632"/>
      <c r="K3632"/>
      <c r="L3632"/>
      <c r="M3632" s="2"/>
      <c r="N3632" s="3"/>
      <c r="O3632"/>
      <c r="P3632"/>
      <c r="Q3632"/>
      <c r="R3632"/>
      <c r="S3632"/>
      <c r="T3632"/>
      <c r="U3632" s="1"/>
      <c r="V3632"/>
      <c r="W3632" s="1"/>
      <c r="X3632"/>
      <c r="Y3632"/>
      <c r="Z3632" s="1"/>
      <c r="AA3632" s="1"/>
      <c r="AB3632" s="1"/>
      <c r="AC3632" s="1"/>
      <c r="AD3632"/>
    </row>
    <row r="3633" spans="1:30" x14ac:dyDescent="0.25">
      <c r="A3633" s="1"/>
      <c r="B3633" s="1"/>
      <c r="C3633" s="1"/>
      <c r="D3633"/>
      <c r="E3633" s="1"/>
      <c r="F3633" s="1"/>
      <c r="G3633"/>
      <c r="H3633"/>
      <c r="I3633" s="1"/>
      <c r="J3633"/>
      <c r="K3633"/>
      <c r="L3633"/>
      <c r="M3633" s="2"/>
      <c r="N3633" s="3"/>
      <c r="O3633"/>
      <c r="P3633"/>
      <c r="Q3633"/>
      <c r="R3633"/>
      <c r="S3633"/>
      <c r="T3633"/>
      <c r="U3633" s="1"/>
      <c r="V3633"/>
      <c r="W3633" s="1"/>
      <c r="X3633"/>
      <c r="Y3633"/>
      <c r="Z3633" s="1"/>
      <c r="AA3633" s="1"/>
      <c r="AB3633" s="1"/>
      <c r="AC3633" s="1"/>
      <c r="AD3633"/>
    </row>
    <row r="3634" spans="1:30" x14ac:dyDescent="0.25">
      <c r="A3634" s="1"/>
      <c r="B3634" s="1"/>
      <c r="C3634" s="1"/>
      <c r="D3634"/>
      <c r="E3634" s="1"/>
      <c r="F3634" s="1"/>
      <c r="G3634"/>
      <c r="H3634"/>
      <c r="I3634" s="1"/>
      <c r="J3634"/>
      <c r="K3634"/>
      <c r="L3634"/>
      <c r="M3634" s="2"/>
      <c r="N3634" s="3"/>
      <c r="O3634"/>
      <c r="P3634"/>
      <c r="Q3634"/>
      <c r="R3634"/>
      <c r="S3634"/>
      <c r="T3634"/>
      <c r="U3634" s="1"/>
      <c r="V3634"/>
      <c r="W3634" s="1"/>
      <c r="X3634"/>
      <c r="Y3634"/>
      <c r="Z3634" s="1"/>
      <c r="AA3634" s="1"/>
      <c r="AB3634" s="1"/>
      <c r="AC3634" s="1"/>
      <c r="AD3634"/>
    </row>
    <row r="3635" spans="1:30" x14ac:dyDescent="0.25">
      <c r="A3635" s="1"/>
      <c r="B3635" s="1"/>
      <c r="C3635" s="1"/>
      <c r="D3635"/>
      <c r="E3635" s="1"/>
      <c r="F3635" s="1"/>
      <c r="G3635"/>
      <c r="H3635"/>
      <c r="I3635" s="1"/>
      <c r="J3635"/>
      <c r="K3635"/>
      <c r="L3635"/>
      <c r="M3635" s="2"/>
      <c r="N3635" s="3"/>
      <c r="O3635"/>
      <c r="P3635"/>
      <c r="Q3635"/>
      <c r="R3635"/>
      <c r="S3635"/>
      <c r="T3635"/>
      <c r="U3635" s="1"/>
      <c r="V3635"/>
      <c r="W3635" s="1"/>
      <c r="X3635"/>
      <c r="Y3635"/>
      <c r="Z3635" s="1"/>
      <c r="AA3635" s="1"/>
      <c r="AB3635" s="1"/>
      <c r="AC3635" s="1"/>
      <c r="AD3635"/>
    </row>
    <row r="3636" spans="1:30" x14ac:dyDescent="0.25">
      <c r="A3636" s="1"/>
      <c r="B3636" s="1"/>
      <c r="C3636" s="1"/>
      <c r="D3636"/>
      <c r="E3636" s="1"/>
      <c r="F3636" s="1"/>
      <c r="G3636"/>
      <c r="H3636"/>
      <c r="I3636" s="1"/>
      <c r="J3636"/>
      <c r="K3636"/>
      <c r="L3636"/>
      <c r="M3636" s="2"/>
      <c r="N3636" s="3"/>
      <c r="O3636"/>
      <c r="P3636"/>
      <c r="Q3636"/>
      <c r="R3636"/>
      <c r="S3636"/>
      <c r="T3636"/>
      <c r="U3636" s="1"/>
      <c r="V3636"/>
      <c r="W3636" s="1"/>
      <c r="X3636"/>
      <c r="Y3636"/>
      <c r="Z3636" s="1"/>
      <c r="AA3636" s="1"/>
      <c r="AB3636" s="1"/>
      <c r="AC3636" s="1"/>
      <c r="AD3636"/>
    </row>
    <row r="3637" spans="1:30" x14ac:dyDescent="0.25">
      <c r="A3637" s="1"/>
      <c r="B3637" s="1"/>
      <c r="C3637" s="1"/>
      <c r="D3637"/>
      <c r="E3637" s="1"/>
      <c r="F3637" s="1"/>
      <c r="G3637"/>
      <c r="H3637"/>
      <c r="I3637" s="1"/>
      <c r="J3637"/>
      <c r="K3637"/>
      <c r="L3637"/>
      <c r="M3637" s="2"/>
      <c r="N3637" s="3"/>
      <c r="O3637"/>
      <c r="P3637"/>
      <c r="Q3637"/>
      <c r="R3637"/>
      <c r="S3637"/>
      <c r="T3637"/>
      <c r="U3637" s="1"/>
      <c r="V3637"/>
      <c r="W3637" s="1"/>
      <c r="X3637"/>
      <c r="Y3637"/>
      <c r="Z3637" s="1"/>
      <c r="AA3637" s="1"/>
      <c r="AB3637" s="1"/>
      <c r="AC3637" s="1"/>
      <c r="AD3637"/>
    </row>
    <row r="3638" spans="1:30" x14ac:dyDescent="0.25">
      <c r="A3638" s="1"/>
      <c r="B3638" s="1"/>
      <c r="C3638" s="1"/>
      <c r="D3638"/>
      <c r="E3638" s="1"/>
      <c r="F3638" s="1"/>
      <c r="G3638"/>
      <c r="H3638"/>
      <c r="I3638" s="1"/>
      <c r="J3638"/>
      <c r="K3638"/>
      <c r="L3638"/>
      <c r="M3638" s="2"/>
      <c r="N3638" s="3"/>
      <c r="O3638"/>
      <c r="P3638"/>
      <c r="Q3638"/>
      <c r="R3638"/>
      <c r="S3638"/>
      <c r="T3638"/>
      <c r="U3638" s="1"/>
      <c r="V3638"/>
      <c r="W3638" s="1"/>
      <c r="X3638"/>
      <c r="Y3638"/>
      <c r="Z3638" s="1"/>
      <c r="AA3638" s="1"/>
      <c r="AB3638" s="1"/>
      <c r="AC3638" s="1"/>
      <c r="AD3638"/>
    </row>
    <row r="3639" spans="1:30" x14ac:dyDescent="0.25">
      <c r="A3639" s="1"/>
      <c r="B3639" s="1"/>
      <c r="C3639" s="1"/>
      <c r="D3639"/>
      <c r="E3639" s="1"/>
      <c r="F3639" s="1"/>
      <c r="G3639"/>
      <c r="H3639"/>
      <c r="I3639" s="1"/>
      <c r="J3639"/>
      <c r="K3639"/>
      <c r="L3639"/>
      <c r="M3639" s="2"/>
      <c r="N3639" s="3"/>
      <c r="O3639"/>
      <c r="P3639"/>
      <c r="Q3639"/>
      <c r="R3639"/>
      <c r="S3639"/>
      <c r="T3639"/>
      <c r="U3639" s="1"/>
      <c r="V3639"/>
      <c r="W3639" s="1"/>
      <c r="X3639"/>
      <c r="Y3639"/>
      <c r="Z3639" s="1"/>
      <c r="AA3639" s="1"/>
      <c r="AB3639" s="1"/>
      <c r="AC3639" s="1"/>
      <c r="AD3639"/>
    </row>
    <row r="3640" spans="1:30" x14ac:dyDescent="0.25">
      <c r="A3640" s="1"/>
      <c r="B3640" s="1"/>
      <c r="C3640" s="1"/>
      <c r="D3640"/>
      <c r="E3640" s="1"/>
      <c r="F3640" s="1"/>
      <c r="G3640"/>
      <c r="H3640"/>
      <c r="I3640" s="1"/>
      <c r="J3640"/>
      <c r="K3640"/>
      <c r="L3640"/>
      <c r="M3640" s="2"/>
      <c r="N3640" s="3"/>
      <c r="O3640"/>
      <c r="P3640"/>
      <c r="Q3640"/>
      <c r="R3640"/>
      <c r="S3640"/>
      <c r="T3640"/>
      <c r="U3640" s="1"/>
      <c r="V3640"/>
      <c r="W3640" s="1"/>
      <c r="X3640"/>
      <c r="Y3640"/>
      <c r="Z3640" s="1"/>
      <c r="AA3640" s="1"/>
      <c r="AB3640" s="1"/>
      <c r="AC3640" s="1"/>
      <c r="AD3640"/>
    </row>
    <row r="3641" spans="1:30" x14ac:dyDescent="0.25">
      <c r="A3641" s="1"/>
      <c r="B3641" s="1"/>
      <c r="C3641" s="1"/>
      <c r="D3641"/>
      <c r="E3641" s="1"/>
      <c r="F3641" s="1"/>
      <c r="G3641"/>
      <c r="H3641"/>
      <c r="I3641" s="1"/>
      <c r="J3641"/>
      <c r="K3641"/>
      <c r="L3641"/>
      <c r="M3641" s="2"/>
      <c r="N3641" s="3"/>
      <c r="O3641"/>
      <c r="P3641"/>
      <c r="Q3641"/>
      <c r="R3641"/>
      <c r="S3641"/>
      <c r="T3641"/>
      <c r="U3641" s="1"/>
      <c r="V3641"/>
      <c r="W3641" s="1"/>
      <c r="X3641"/>
      <c r="Y3641"/>
      <c r="Z3641" s="1"/>
      <c r="AA3641" s="1"/>
      <c r="AB3641" s="1"/>
      <c r="AC3641" s="1"/>
      <c r="AD3641"/>
    </row>
    <row r="3642" spans="1:30" x14ac:dyDescent="0.25">
      <c r="A3642" s="1"/>
      <c r="B3642" s="1"/>
      <c r="C3642" s="1"/>
      <c r="D3642"/>
      <c r="E3642" s="1"/>
      <c r="F3642" s="1"/>
      <c r="G3642"/>
      <c r="H3642"/>
      <c r="I3642" s="1"/>
      <c r="J3642"/>
      <c r="K3642"/>
      <c r="L3642"/>
      <c r="M3642" s="2"/>
      <c r="N3642" s="3"/>
      <c r="O3642"/>
      <c r="P3642"/>
      <c r="Q3642"/>
      <c r="R3642"/>
      <c r="S3642"/>
      <c r="T3642"/>
      <c r="U3642" s="1"/>
      <c r="V3642"/>
      <c r="W3642" s="1"/>
      <c r="X3642"/>
      <c r="Y3642"/>
      <c r="Z3642" s="1"/>
      <c r="AA3642" s="1"/>
      <c r="AB3642" s="1"/>
      <c r="AC3642" s="1"/>
      <c r="AD3642"/>
    </row>
    <row r="3643" spans="1:30" x14ac:dyDescent="0.25">
      <c r="A3643" s="1"/>
      <c r="B3643" s="1"/>
      <c r="C3643" s="1"/>
      <c r="D3643"/>
      <c r="E3643" s="1"/>
      <c r="F3643" s="1"/>
      <c r="G3643"/>
      <c r="H3643"/>
      <c r="I3643" s="1"/>
      <c r="J3643"/>
      <c r="K3643"/>
      <c r="L3643"/>
      <c r="M3643" s="2"/>
      <c r="N3643" s="3"/>
      <c r="O3643"/>
      <c r="P3643"/>
      <c r="Q3643"/>
      <c r="R3643"/>
      <c r="S3643"/>
      <c r="T3643"/>
      <c r="U3643" s="1"/>
      <c r="V3643"/>
      <c r="W3643" s="1"/>
      <c r="X3643"/>
      <c r="Y3643"/>
      <c r="Z3643" s="1"/>
      <c r="AA3643" s="1"/>
      <c r="AB3643" s="1"/>
      <c r="AC3643" s="1"/>
      <c r="AD3643"/>
    </row>
    <row r="3644" spans="1:30" x14ac:dyDescent="0.25">
      <c r="A3644" s="1"/>
      <c r="B3644" s="1"/>
      <c r="C3644" s="1"/>
      <c r="D3644"/>
      <c r="E3644" s="1"/>
      <c r="F3644" s="1"/>
      <c r="G3644"/>
      <c r="H3644"/>
      <c r="I3644" s="1"/>
      <c r="J3644"/>
      <c r="K3644"/>
      <c r="L3644"/>
      <c r="M3644" s="2"/>
      <c r="N3644" s="3"/>
      <c r="O3644"/>
      <c r="P3644"/>
      <c r="Q3644"/>
      <c r="R3644"/>
      <c r="S3644"/>
      <c r="T3644"/>
      <c r="U3644" s="1"/>
      <c r="V3644"/>
      <c r="W3644" s="1"/>
      <c r="X3644"/>
      <c r="Y3644"/>
      <c r="Z3644" s="1"/>
      <c r="AA3644" s="1"/>
      <c r="AB3644" s="1"/>
      <c r="AC3644" s="1"/>
      <c r="AD3644"/>
    </row>
    <row r="3645" spans="1:30" x14ac:dyDescent="0.25">
      <c r="A3645" s="1"/>
      <c r="B3645" s="1"/>
      <c r="C3645" s="1"/>
      <c r="D3645"/>
      <c r="E3645" s="1"/>
      <c r="F3645" s="1"/>
      <c r="G3645"/>
      <c r="H3645"/>
      <c r="I3645" s="1"/>
      <c r="J3645"/>
      <c r="K3645"/>
      <c r="L3645"/>
      <c r="M3645" s="2"/>
      <c r="N3645" s="3"/>
      <c r="O3645"/>
      <c r="P3645"/>
      <c r="Q3645"/>
      <c r="R3645"/>
      <c r="S3645"/>
      <c r="T3645"/>
      <c r="U3645" s="1"/>
      <c r="V3645"/>
      <c r="W3645" s="1"/>
      <c r="X3645"/>
      <c r="Y3645"/>
      <c r="Z3645" s="1"/>
      <c r="AA3645" s="1"/>
      <c r="AB3645" s="1"/>
      <c r="AC3645" s="1"/>
      <c r="AD3645"/>
    </row>
    <row r="3646" spans="1:30" x14ac:dyDescent="0.25">
      <c r="A3646" s="1"/>
      <c r="B3646" s="1"/>
      <c r="C3646" s="1"/>
      <c r="D3646"/>
      <c r="E3646" s="1"/>
      <c r="F3646" s="1"/>
      <c r="G3646"/>
      <c r="H3646"/>
      <c r="I3646" s="1"/>
      <c r="J3646"/>
      <c r="K3646"/>
      <c r="L3646"/>
      <c r="M3646" s="2"/>
      <c r="N3646" s="3"/>
      <c r="O3646"/>
      <c r="P3646"/>
      <c r="Q3646"/>
      <c r="R3646"/>
      <c r="S3646"/>
      <c r="T3646"/>
      <c r="U3646" s="1"/>
      <c r="V3646"/>
      <c r="W3646" s="1"/>
      <c r="X3646"/>
      <c r="Y3646"/>
      <c r="Z3646" s="1"/>
      <c r="AA3646" s="1"/>
      <c r="AB3646" s="1"/>
      <c r="AC3646" s="1"/>
      <c r="AD3646"/>
    </row>
    <row r="3647" spans="1:30" x14ac:dyDescent="0.25">
      <c r="A3647" s="1"/>
      <c r="B3647" s="1"/>
      <c r="C3647" s="1"/>
      <c r="D3647"/>
      <c r="E3647" s="1"/>
      <c r="F3647" s="1"/>
      <c r="G3647"/>
      <c r="H3647"/>
      <c r="I3647" s="1"/>
      <c r="J3647"/>
      <c r="K3647"/>
      <c r="L3647"/>
      <c r="M3647" s="2"/>
      <c r="N3647" s="3"/>
      <c r="O3647"/>
      <c r="P3647"/>
      <c r="Q3647"/>
      <c r="R3647"/>
      <c r="S3647"/>
      <c r="T3647"/>
      <c r="U3647" s="1"/>
      <c r="V3647"/>
      <c r="W3647" s="1"/>
      <c r="X3647"/>
      <c r="Y3647"/>
      <c r="Z3647" s="1"/>
      <c r="AA3647" s="1"/>
      <c r="AB3647" s="1"/>
      <c r="AC3647" s="1"/>
      <c r="AD3647"/>
    </row>
    <row r="3648" spans="1:30" x14ac:dyDescent="0.25">
      <c r="A3648" s="1"/>
      <c r="B3648" s="1"/>
      <c r="C3648" s="1"/>
      <c r="D3648"/>
      <c r="E3648" s="1"/>
      <c r="F3648" s="1"/>
      <c r="G3648"/>
      <c r="H3648"/>
      <c r="I3648" s="1"/>
      <c r="J3648"/>
      <c r="K3648"/>
      <c r="L3648"/>
      <c r="M3648" s="2"/>
      <c r="N3648" s="3"/>
      <c r="O3648"/>
      <c r="P3648"/>
      <c r="Q3648"/>
      <c r="R3648"/>
      <c r="S3648"/>
      <c r="T3648"/>
      <c r="U3648" s="1"/>
      <c r="V3648"/>
      <c r="W3648" s="1"/>
      <c r="X3648"/>
      <c r="Y3648"/>
      <c r="Z3648" s="1"/>
      <c r="AA3648" s="1"/>
      <c r="AB3648" s="1"/>
      <c r="AC3648" s="1"/>
      <c r="AD3648"/>
    </row>
    <row r="3649" spans="1:30" x14ac:dyDescent="0.25">
      <c r="A3649" s="1"/>
      <c r="B3649" s="1"/>
      <c r="C3649" s="1"/>
      <c r="D3649"/>
      <c r="E3649" s="1"/>
      <c r="F3649" s="1"/>
      <c r="G3649"/>
      <c r="H3649"/>
      <c r="I3649" s="1"/>
      <c r="J3649"/>
      <c r="K3649"/>
      <c r="L3649"/>
      <c r="M3649" s="2"/>
      <c r="N3649" s="3"/>
      <c r="O3649"/>
      <c r="P3649"/>
      <c r="Q3649"/>
      <c r="R3649"/>
      <c r="S3649"/>
      <c r="T3649"/>
      <c r="U3649" s="1"/>
      <c r="V3649"/>
      <c r="W3649" s="1"/>
      <c r="X3649"/>
      <c r="Y3649"/>
      <c r="Z3649" s="1"/>
      <c r="AA3649" s="1"/>
      <c r="AB3649" s="1"/>
      <c r="AC3649" s="1"/>
      <c r="AD3649"/>
    </row>
    <row r="3650" spans="1:30" x14ac:dyDescent="0.25">
      <c r="A3650" s="1"/>
      <c r="B3650" s="1"/>
      <c r="C3650" s="1"/>
      <c r="D3650"/>
      <c r="E3650" s="1"/>
      <c r="F3650" s="1"/>
      <c r="G3650"/>
      <c r="H3650"/>
      <c r="I3650" s="1"/>
      <c r="J3650"/>
      <c r="K3650"/>
      <c r="L3650"/>
      <c r="M3650" s="2"/>
      <c r="N3650" s="3"/>
      <c r="O3650"/>
      <c r="P3650"/>
      <c r="Q3650"/>
      <c r="R3650"/>
      <c r="S3650"/>
      <c r="T3650"/>
      <c r="U3650" s="1"/>
      <c r="V3650"/>
      <c r="W3650" s="1"/>
      <c r="X3650"/>
      <c r="Y3650"/>
      <c r="Z3650" s="1"/>
      <c r="AA3650" s="1"/>
      <c r="AB3650" s="1"/>
      <c r="AC3650" s="1"/>
      <c r="AD3650"/>
    </row>
    <row r="3651" spans="1:30" x14ac:dyDescent="0.25">
      <c r="A3651" s="1"/>
      <c r="B3651" s="1"/>
      <c r="C3651" s="1"/>
      <c r="D3651"/>
      <c r="E3651" s="1"/>
      <c r="F3651" s="1"/>
      <c r="G3651"/>
      <c r="H3651"/>
      <c r="I3651" s="1"/>
      <c r="J3651"/>
      <c r="K3651"/>
      <c r="L3651"/>
      <c r="M3651" s="2"/>
      <c r="N3651" s="3"/>
      <c r="O3651"/>
      <c r="P3651"/>
      <c r="Q3651"/>
      <c r="R3651"/>
      <c r="S3651"/>
      <c r="T3651"/>
      <c r="U3651" s="1"/>
      <c r="V3651"/>
      <c r="W3651" s="1"/>
      <c r="X3651"/>
      <c r="Y3651"/>
      <c r="Z3651" s="1"/>
      <c r="AA3651" s="1"/>
      <c r="AB3651" s="1"/>
      <c r="AC3651" s="1"/>
      <c r="AD3651"/>
    </row>
    <row r="3652" spans="1:30" x14ac:dyDescent="0.25">
      <c r="A3652" s="1"/>
      <c r="B3652" s="1"/>
      <c r="C3652" s="1"/>
      <c r="D3652"/>
      <c r="E3652" s="1"/>
      <c r="F3652" s="1"/>
      <c r="G3652"/>
      <c r="H3652"/>
      <c r="I3652" s="1"/>
      <c r="J3652"/>
      <c r="K3652"/>
      <c r="L3652"/>
      <c r="M3652" s="2"/>
      <c r="N3652" s="3"/>
      <c r="O3652"/>
      <c r="P3652"/>
      <c r="Q3652"/>
      <c r="R3652"/>
      <c r="S3652"/>
      <c r="T3652"/>
      <c r="U3652" s="1"/>
      <c r="V3652"/>
      <c r="W3652" s="1"/>
      <c r="X3652"/>
      <c r="Y3652"/>
      <c r="Z3652" s="1"/>
      <c r="AA3652" s="1"/>
      <c r="AB3652" s="1"/>
      <c r="AC3652" s="1"/>
      <c r="AD3652"/>
    </row>
    <row r="3653" spans="1:30" x14ac:dyDescent="0.25">
      <c r="A3653" s="1"/>
      <c r="B3653" s="1"/>
      <c r="C3653" s="1"/>
      <c r="D3653"/>
      <c r="E3653" s="1"/>
      <c r="F3653" s="1"/>
      <c r="G3653"/>
      <c r="H3653"/>
      <c r="I3653" s="1"/>
      <c r="J3653"/>
      <c r="K3653"/>
      <c r="L3653"/>
      <c r="M3653" s="2"/>
      <c r="N3653" s="3"/>
      <c r="O3653"/>
      <c r="P3653"/>
      <c r="Q3653"/>
      <c r="R3653"/>
      <c r="S3653"/>
      <c r="T3653"/>
      <c r="U3653" s="1"/>
      <c r="V3653"/>
      <c r="W3653" s="1"/>
      <c r="X3653"/>
      <c r="Y3653"/>
      <c r="Z3653" s="1"/>
      <c r="AA3653" s="1"/>
      <c r="AB3653" s="1"/>
      <c r="AC3653" s="1"/>
      <c r="AD3653"/>
    </row>
    <row r="3654" spans="1:30" x14ac:dyDescent="0.25">
      <c r="A3654" s="1"/>
      <c r="B3654" s="1"/>
      <c r="C3654" s="1"/>
      <c r="D3654"/>
      <c r="E3654" s="1"/>
      <c r="F3654" s="1"/>
      <c r="G3654"/>
      <c r="H3654"/>
      <c r="I3654" s="1"/>
      <c r="J3654"/>
      <c r="K3654"/>
      <c r="L3654"/>
      <c r="M3654" s="2"/>
      <c r="N3654" s="3"/>
      <c r="O3654"/>
      <c r="P3654"/>
      <c r="Q3654"/>
      <c r="R3654"/>
      <c r="S3654"/>
      <c r="T3654"/>
      <c r="U3654" s="1"/>
      <c r="V3654"/>
      <c r="W3654" s="1"/>
      <c r="X3654"/>
      <c r="Y3654"/>
      <c r="Z3654" s="1"/>
      <c r="AA3654" s="1"/>
      <c r="AB3654" s="1"/>
      <c r="AC3654" s="1"/>
      <c r="AD3654"/>
    </row>
    <row r="3655" spans="1:30" x14ac:dyDescent="0.25">
      <c r="A3655" s="1"/>
      <c r="B3655" s="1"/>
      <c r="C3655" s="1"/>
      <c r="D3655"/>
      <c r="E3655" s="1"/>
      <c r="F3655" s="1"/>
      <c r="G3655"/>
      <c r="H3655"/>
      <c r="I3655" s="1"/>
      <c r="J3655"/>
      <c r="K3655"/>
      <c r="L3655"/>
      <c r="M3655" s="2"/>
      <c r="N3655" s="3"/>
      <c r="O3655"/>
      <c r="P3655"/>
      <c r="Q3655"/>
      <c r="R3655"/>
      <c r="S3655"/>
      <c r="T3655"/>
      <c r="U3655" s="1"/>
      <c r="V3655"/>
      <c r="W3655" s="1"/>
      <c r="X3655"/>
      <c r="Y3655"/>
      <c r="Z3655" s="1"/>
      <c r="AA3655" s="1"/>
      <c r="AB3655" s="1"/>
      <c r="AC3655" s="1"/>
      <c r="AD3655"/>
    </row>
    <row r="3656" spans="1:30" x14ac:dyDescent="0.25">
      <c r="A3656" s="1"/>
      <c r="B3656" s="1"/>
      <c r="C3656" s="1"/>
      <c r="D3656"/>
      <c r="E3656" s="1"/>
      <c r="F3656" s="1"/>
      <c r="G3656"/>
      <c r="H3656"/>
      <c r="I3656" s="1"/>
      <c r="J3656"/>
      <c r="K3656"/>
      <c r="L3656"/>
      <c r="M3656" s="2"/>
      <c r="N3656" s="3"/>
      <c r="O3656"/>
      <c r="P3656"/>
      <c r="Q3656"/>
      <c r="R3656"/>
      <c r="S3656"/>
      <c r="T3656"/>
      <c r="U3656" s="1"/>
      <c r="V3656"/>
      <c r="W3656" s="1"/>
      <c r="X3656"/>
      <c r="Y3656"/>
      <c r="Z3656" s="1"/>
      <c r="AA3656" s="1"/>
      <c r="AB3656" s="1"/>
      <c r="AC3656" s="1"/>
      <c r="AD3656"/>
    </row>
    <row r="3657" spans="1:30" x14ac:dyDescent="0.25">
      <c r="A3657" s="1"/>
      <c r="B3657" s="1"/>
      <c r="C3657" s="1"/>
      <c r="D3657"/>
      <c r="E3657" s="1"/>
      <c r="F3657" s="1"/>
      <c r="G3657"/>
      <c r="H3657"/>
      <c r="I3657" s="1"/>
      <c r="J3657"/>
      <c r="K3657"/>
      <c r="L3657"/>
      <c r="M3657" s="2"/>
      <c r="N3657" s="3"/>
      <c r="O3657"/>
      <c r="P3657"/>
      <c r="Q3657"/>
      <c r="R3657"/>
      <c r="S3657"/>
      <c r="T3657"/>
      <c r="U3657" s="1"/>
      <c r="V3657"/>
      <c r="W3657" s="1"/>
      <c r="X3657"/>
      <c r="Y3657"/>
      <c r="Z3657" s="1"/>
      <c r="AA3657" s="1"/>
      <c r="AB3657" s="1"/>
      <c r="AC3657" s="1"/>
      <c r="AD3657"/>
    </row>
    <row r="3658" spans="1:30" x14ac:dyDescent="0.25">
      <c r="A3658" s="1"/>
      <c r="B3658" s="1"/>
      <c r="C3658" s="1"/>
      <c r="D3658"/>
      <c r="E3658" s="1"/>
      <c r="F3658" s="1"/>
      <c r="G3658"/>
      <c r="H3658"/>
      <c r="I3658" s="1"/>
      <c r="J3658"/>
      <c r="K3658"/>
      <c r="L3658"/>
      <c r="M3658" s="2"/>
      <c r="N3658" s="3"/>
      <c r="O3658"/>
      <c r="P3658"/>
      <c r="Q3658"/>
      <c r="R3658"/>
      <c r="S3658"/>
      <c r="T3658"/>
      <c r="U3658" s="1"/>
      <c r="V3658"/>
      <c r="W3658" s="1"/>
      <c r="X3658"/>
      <c r="Y3658"/>
      <c r="Z3658" s="1"/>
      <c r="AA3658" s="1"/>
      <c r="AB3658" s="1"/>
      <c r="AC3658" s="1"/>
      <c r="AD3658"/>
    </row>
    <row r="3659" spans="1:30" x14ac:dyDescent="0.25">
      <c r="A3659" s="1"/>
      <c r="B3659" s="1"/>
      <c r="C3659" s="1"/>
      <c r="D3659"/>
      <c r="E3659" s="1"/>
      <c r="F3659" s="1"/>
      <c r="G3659"/>
      <c r="H3659"/>
      <c r="I3659" s="1"/>
      <c r="J3659"/>
      <c r="K3659"/>
      <c r="L3659"/>
      <c r="M3659" s="2"/>
      <c r="N3659" s="3"/>
      <c r="O3659"/>
      <c r="P3659"/>
      <c r="Q3659"/>
      <c r="R3659"/>
      <c r="S3659"/>
      <c r="T3659"/>
      <c r="U3659" s="1"/>
      <c r="V3659"/>
      <c r="W3659" s="1"/>
      <c r="X3659"/>
      <c r="Y3659"/>
      <c r="Z3659" s="1"/>
      <c r="AA3659" s="1"/>
      <c r="AB3659" s="1"/>
      <c r="AC3659" s="1"/>
      <c r="AD3659"/>
    </row>
    <row r="3660" spans="1:30" x14ac:dyDescent="0.25">
      <c r="A3660" s="1"/>
      <c r="B3660" s="1"/>
      <c r="C3660" s="1"/>
      <c r="D3660"/>
      <c r="E3660" s="1"/>
      <c r="F3660" s="1"/>
      <c r="G3660"/>
      <c r="H3660"/>
      <c r="I3660" s="1"/>
      <c r="J3660"/>
      <c r="K3660"/>
      <c r="L3660"/>
      <c r="M3660" s="2"/>
      <c r="N3660" s="3"/>
      <c r="O3660"/>
      <c r="P3660"/>
      <c r="Q3660"/>
      <c r="R3660"/>
      <c r="S3660"/>
      <c r="T3660"/>
      <c r="U3660" s="1"/>
      <c r="V3660"/>
      <c r="W3660" s="1"/>
      <c r="X3660"/>
      <c r="Y3660"/>
      <c r="Z3660" s="1"/>
      <c r="AA3660" s="1"/>
      <c r="AB3660" s="1"/>
      <c r="AC3660" s="1"/>
      <c r="AD3660"/>
    </row>
    <row r="3661" spans="1:30" x14ac:dyDescent="0.25">
      <c r="A3661" s="1"/>
      <c r="B3661" s="1"/>
      <c r="C3661" s="1"/>
      <c r="D3661"/>
      <c r="E3661" s="1"/>
      <c r="F3661" s="1"/>
      <c r="G3661"/>
      <c r="H3661"/>
      <c r="I3661" s="1"/>
      <c r="J3661"/>
      <c r="K3661"/>
      <c r="L3661"/>
      <c r="M3661" s="2"/>
      <c r="N3661" s="3"/>
      <c r="O3661"/>
      <c r="P3661"/>
      <c r="Q3661"/>
      <c r="R3661"/>
      <c r="S3661"/>
      <c r="T3661"/>
      <c r="U3661" s="1"/>
      <c r="V3661"/>
      <c r="W3661" s="1"/>
      <c r="X3661"/>
      <c r="Y3661"/>
      <c r="Z3661" s="1"/>
      <c r="AA3661" s="1"/>
      <c r="AB3661" s="1"/>
      <c r="AC3661" s="1"/>
      <c r="AD3661"/>
    </row>
    <row r="3662" spans="1:30" x14ac:dyDescent="0.25">
      <c r="A3662" s="1"/>
      <c r="B3662" s="1"/>
      <c r="C3662" s="1"/>
      <c r="D3662"/>
      <c r="E3662" s="1"/>
      <c r="F3662" s="1"/>
      <c r="G3662"/>
      <c r="H3662"/>
      <c r="I3662" s="1"/>
      <c r="J3662"/>
      <c r="K3662"/>
      <c r="L3662"/>
      <c r="M3662" s="2"/>
      <c r="N3662" s="3"/>
      <c r="O3662"/>
      <c r="P3662"/>
      <c r="Q3662"/>
      <c r="R3662"/>
      <c r="S3662"/>
      <c r="T3662"/>
      <c r="U3662" s="1"/>
      <c r="V3662"/>
      <c r="W3662" s="1"/>
      <c r="X3662"/>
      <c r="Y3662"/>
      <c r="Z3662" s="1"/>
      <c r="AA3662" s="1"/>
      <c r="AB3662" s="1"/>
      <c r="AC3662" s="1"/>
      <c r="AD3662"/>
    </row>
    <row r="3663" spans="1:30" x14ac:dyDescent="0.25">
      <c r="A3663" s="1"/>
      <c r="B3663" s="1"/>
      <c r="C3663" s="1"/>
      <c r="D3663"/>
      <c r="E3663" s="1"/>
      <c r="F3663" s="1"/>
      <c r="G3663"/>
      <c r="H3663"/>
      <c r="I3663" s="1"/>
      <c r="J3663"/>
      <c r="K3663"/>
      <c r="L3663"/>
      <c r="M3663" s="2"/>
      <c r="N3663" s="3"/>
      <c r="O3663"/>
      <c r="P3663"/>
      <c r="Q3663"/>
      <c r="R3663"/>
      <c r="S3663"/>
      <c r="T3663"/>
      <c r="U3663" s="1"/>
      <c r="V3663"/>
      <c r="W3663" s="1"/>
      <c r="X3663"/>
      <c r="Y3663"/>
      <c r="Z3663" s="1"/>
      <c r="AA3663" s="1"/>
      <c r="AB3663" s="1"/>
      <c r="AC3663" s="1"/>
      <c r="AD3663"/>
    </row>
    <row r="3664" spans="1:30" x14ac:dyDescent="0.25">
      <c r="A3664" s="1"/>
      <c r="B3664" s="1"/>
      <c r="C3664" s="1"/>
      <c r="D3664"/>
      <c r="E3664" s="1"/>
      <c r="F3664" s="1"/>
      <c r="G3664"/>
      <c r="H3664"/>
      <c r="I3664" s="1"/>
      <c r="J3664"/>
      <c r="K3664"/>
      <c r="L3664"/>
      <c r="M3664" s="2"/>
      <c r="N3664" s="3"/>
      <c r="O3664"/>
      <c r="P3664"/>
      <c r="Q3664"/>
      <c r="R3664"/>
      <c r="S3664"/>
      <c r="T3664"/>
      <c r="U3664" s="1"/>
      <c r="V3664"/>
      <c r="W3664" s="1"/>
      <c r="X3664"/>
      <c r="Y3664"/>
      <c r="Z3664" s="1"/>
      <c r="AA3664" s="1"/>
      <c r="AB3664" s="1"/>
      <c r="AC3664" s="1"/>
      <c r="AD3664"/>
    </row>
    <row r="3665" spans="1:30" x14ac:dyDescent="0.25">
      <c r="A3665" s="1"/>
      <c r="B3665" s="1"/>
      <c r="C3665" s="1"/>
      <c r="D3665"/>
      <c r="E3665" s="1"/>
      <c r="F3665" s="1"/>
      <c r="G3665"/>
      <c r="H3665"/>
      <c r="I3665" s="1"/>
      <c r="J3665"/>
      <c r="K3665"/>
      <c r="L3665"/>
      <c r="M3665" s="2"/>
      <c r="N3665" s="3"/>
      <c r="O3665"/>
      <c r="P3665"/>
      <c r="Q3665"/>
      <c r="R3665"/>
      <c r="S3665"/>
      <c r="T3665"/>
      <c r="U3665" s="1"/>
      <c r="V3665"/>
      <c r="W3665" s="1"/>
      <c r="X3665"/>
      <c r="Y3665"/>
      <c r="Z3665" s="1"/>
      <c r="AA3665" s="1"/>
      <c r="AB3665" s="1"/>
      <c r="AC3665" s="1"/>
      <c r="AD3665"/>
    </row>
    <row r="3666" spans="1:30" x14ac:dyDescent="0.25">
      <c r="A3666" s="1"/>
      <c r="B3666" s="1"/>
      <c r="C3666" s="1"/>
      <c r="D3666"/>
      <c r="E3666" s="1"/>
      <c r="F3666" s="1"/>
      <c r="G3666"/>
      <c r="H3666"/>
      <c r="I3666" s="1"/>
      <c r="J3666"/>
      <c r="K3666"/>
      <c r="L3666"/>
      <c r="M3666" s="2"/>
      <c r="N3666" s="3"/>
      <c r="O3666"/>
      <c r="P3666"/>
      <c r="Q3666"/>
      <c r="R3666"/>
      <c r="S3666"/>
      <c r="T3666"/>
      <c r="U3666" s="1"/>
      <c r="V3666"/>
      <c r="W3666" s="1"/>
      <c r="X3666"/>
      <c r="Y3666"/>
      <c r="Z3666" s="1"/>
      <c r="AA3666" s="1"/>
      <c r="AB3666" s="1"/>
      <c r="AC3666" s="1"/>
      <c r="AD3666"/>
    </row>
    <row r="3667" spans="1:30" x14ac:dyDescent="0.25">
      <c r="A3667" s="1"/>
      <c r="B3667" s="1"/>
      <c r="C3667" s="1"/>
      <c r="D3667"/>
      <c r="E3667" s="1"/>
      <c r="F3667" s="1"/>
      <c r="G3667"/>
      <c r="H3667"/>
      <c r="I3667" s="1"/>
      <c r="J3667"/>
      <c r="K3667"/>
      <c r="L3667"/>
      <c r="M3667" s="2"/>
      <c r="N3667" s="3"/>
      <c r="O3667"/>
      <c r="P3667"/>
      <c r="Q3667"/>
      <c r="R3667"/>
      <c r="S3667"/>
      <c r="T3667"/>
      <c r="U3667" s="1"/>
      <c r="V3667"/>
      <c r="W3667" s="1"/>
      <c r="X3667"/>
      <c r="Y3667"/>
      <c r="Z3667" s="1"/>
      <c r="AA3667" s="1"/>
      <c r="AB3667" s="1"/>
      <c r="AC3667" s="1"/>
      <c r="AD3667"/>
    </row>
    <row r="3668" spans="1:30" x14ac:dyDescent="0.25">
      <c r="A3668" s="1"/>
      <c r="B3668" s="1"/>
      <c r="C3668" s="1"/>
      <c r="D3668"/>
      <c r="E3668" s="1"/>
      <c r="F3668" s="1"/>
      <c r="G3668"/>
      <c r="H3668"/>
      <c r="I3668" s="1"/>
      <c r="J3668"/>
      <c r="K3668"/>
      <c r="L3668"/>
      <c r="M3668" s="2"/>
      <c r="N3668" s="3"/>
      <c r="O3668"/>
      <c r="P3668"/>
      <c r="Q3668"/>
      <c r="R3668"/>
      <c r="S3668"/>
      <c r="T3668"/>
      <c r="U3668" s="1"/>
      <c r="V3668"/>
      <c r="W3668" s="1"/>
      <c r="X3668"/>
      <c r="Y3668"/>
      <c r="Z3668" s="1"/>
      <c r="AA3668" s="1"/>
      <c r="AB3668" s="1"/>
      <c r="AC3668" s="1"/>
      <c r="AD3668"/>
    </row>
    <row r="3669" spans="1:30" x14ac:dyDescent="0.25">
      <c r="A3669" s="1"/>
      <c r="B3669" s="1"/>
      <c r="C3669" s="1"/>
      <c r="D3669"/>
      <c r="E3669" s="1"/>
      <c r="F3669" s="1"/>
      <c r="G3669"/>
      <c r="H3669"/>
      <c r="I3669" s="1"/>
      <c r="J3669"/>
      <c r="K3669"/>
      <c r="L3669"/>
      <c r="M3669" s="2"/>
      <c r="N3669" s="3"/>
      <c r="O3669"/>
      <c r="P3669"/>
      <c r="Q3669"/>
      <c r="R3669"/>
      <c r="S3669"/>
      <c r="T3669"/>
      <c r="U3669" s="1"/>
      <c r="V3669"/>
      <c r="W3669" s="1"/>
      <c r="X3669"/>
      <c r="Y3669"/>
      <c r="Z3669" s="1"/>
      <c r="AA3669" s="1"/>
      <c r="AB3669" s="1"/>
      <c r="AC3669" s="1"/>
      <c r="AD3669"/>
    </row>
    <row r="3670" spans="1:30" x14ac:dyDescent="0.25">
      <c r="A3670" s="1"/>
      <c r="B3670" s="1"/>
      <c r="C3670" s="1"/>
      <c r="D3670"/>
      <c r="E3670" s="1"/>
      <c r="F3670" s="1"/>
      <c r="G3670"/>
      <c r="H3670"/>
      <c r="I3670" s="1"/>
      <c r="J3670"/>
      <c r="K3670"/>
      <c r="L3670"/>
      <c r="M3670" s="2"/>
      <c r="N3670" s="3"/>
      <c r="O3670"/>
      <c r="P3670"/>
      <c r="Q3670"/>
      <c r="R3670"/>
      <c r="S3670"/>
      <c r="T3670"/>
      <c r="U3670" s="1"/>
      <c r="V3670"/>
      <c r="W3670" s="1"/>
      <c r="X3670"/>
      <c r="Y3670"/>
      <c r="Z3670" s="1"/>
      <c r="AA3670" s="1"/>
      <c r="AB3670" s="1"/>
      <c r="AC3670" s="1"/>
      <c r="AD3670"/>
    </row>
    <row r="3671" spans="1:30" x14ac:dyDescent="0.25">
      <c r="A3671" s="1"/>
      <c r="B3671" s="1"/>
      <c r="C3671" s="1"/>
      <c r="D3671"/>
      <c r="E3671" s="1"/>
      <c r="F3671" s="1"/>
      <c r="G3671"/>
      <c r="H3671"/>
      <c r="I3671" s="1"/>
      <c r="J3671"/>
      <c r="K3671"/>
      <c r="L3671"/>
      <c r="M3671" s="2"/>
      <c r="N3671" s="3"/>
      <c r="O3671"/>
      <c r="P3671"/>
      <c r="Q3671"/>
      <c r="R3671"/>
      <c r="S3671"/>
      <c r="T3671"/>
      <c r="U3671" s="1"/>
      <c r="V3671"/>
      <c r="W3671" s="1"/>
      <c r="X3671"/>
      <c r="Y3671"/>
      <c r="Z3671" s="1"/>
      <c r="AA3671" s="1"/>
      <c r="AB3671" s="1"/>
      <c r="AC3671" s="1"/>
      <c r="AD3671"/>
    </row>
    <row r="3672" spans="1:30" x14ac:dyDescent="0.25">
      <c r="A3672" s="1"/>
      <c r="B3672" s="1"/>
      <c r="C3672" s="1"/>
      <c r="D3672"/>
      <c r="E3672" s="1"/>
      <c r="F3672" s="1"/>
      <c r="G3672"/>
      <c r="H3672"/>
      <c r="I3672" s="1"/>
      <c r="J3672"/>
      <c r="K3672"/>
      <c r="L3672"/>
      <c r="M3672" s="2"/>
      <c r="N3672" s="3"/>
      <c r="O3672"/>
      <c r="P3672"/>
      <c r="Q3672"/>
      <c r="R3672"/>
      <c r="S3672"/>
      <c r="T3672"/>
      <c r="U3672" s="1"/>
      <c r="V3672"/>
      <c r="W3672" s="1"/>
      <c r="X3672"/>
      <c r="Y3672"/>
      <c r="Z3672" s="1"/>
      <c r="AA3672" s="1"/>
      <c r="AB3672" s="1"/>
      <c r="AC3672" s="1"/>
      <c r="AD3672"/>
    </row>
    <row r="3673" spans="1:30" x14ac:dyDescent="0.25">
      <c r="A3673" s="1"/>
      <c r="B3673" s="1"/>
      <c r="C3673" s="1"/>
      <c r="D3673"/>
      <c r="E3673" s="1"/>
      <c r="F3673" s="1"/>
      <c r="G3673"/>
      <c r="H3673"/>
      <c r="I3673" s="1"/>
      <c r="J3673"/>
      <c r="K3673"/>
      <c r="L3673"/>
      <c r="M3673" s="2"/>
      <c r="N3673" s="3"/>
      <c r="O3673"/>
      <c r="P3673"/>
      <c r="Q3673"/>
      <c r="R3673"/>
      <c r="S3673"/>
      <c r="T3673"/>
      <c r="U3673" s="1"/>
      <c r="V3673"/>
      <c r="W3673" s="1"/>
      <c r="X3673"/>
      <c r="Y3673"/>
      <c r="Z3673" s="1"/>
      <c r="AA3673" s="1"/>
      <c r="AB3673" s="1"/>
      <c r="AC3673" s="1"/>
      <c r="AD3673"/>
    </row>
    <row r="3674" spans="1:30" x14ac:dyDescent="0.25">
      <c r="A3674" s="1"/>
      <c r="B3674" s="1"/>
      <c r="C3674" s="1"/>
      <c r="D3674"/>
      <c r="E3674" s="1"/>
      <c r="F3674" s="1"/>
      <c r="G3674"/>
      <c r="H3674"/>
      <c r="I3674" s="1"/>
      <c r="J3674"/>
      <c r="K3674"/>
      <c r="L3674"/>
      <c r="M3674" s="2"/>
      <c r="N3674" s="3"/>
      <c r="O3674"/>
      <c r="P3674"/>
      <c r="Q3674"/>
      <c r="R3674"/>
      <c r="S3674"/>
      <c r="T3674"/>
      <c r="U3674" s="1"/>
      <c r="V3674"/>
      <c r="W3674" s="1"/>
      <c r="X3674"/>
      <c r="Y3674"/>
      <c r="Z3674" s="1"/>
      <c r="AA3674" s="1"/>
      <c r="AB3674" s="1"/>
      <c r="AC3674" s="1"/>
      <c r="AD3674"/>
    </row>
    <row r="3675" spans="1:30" x14ac:dyDescent="0.25">
      <c r="A3675" s="1"/>
      <c r="B3675" s="1"/>
      <c r="C3675" s="1"/>
      <c r="D3675"/>
      <c r="E3675" s="1"/>
      <c r="F3675" s="1"/>
      <c r="G3675"/>
      <c r="H3675"/>
      <c r="I3675" s="1"/>
      <c r="J3675"/>
      <c r="K3675"/>
      <c r="L3675"/>
      <c r="M3675" s="2"/>
      <c r="N3675" s="3"/>
      <c r="O3675"/>
      <c r="P3675"/>
      <c r="Q3675"/>
      <c r="R3675"/>
      <c r="S3675"/>
      <c r="T3675"/>
      <c r="U3675" s="1"/>
      <c r="V3675"/>
      <c r="W3675" s="1"/>
      <c r="X3675"/>
      <c r="Y3675"/>
      <c r="Z3675" s="1"/>
      <c r="AA3675" s="1"/>
      <c r="AB3675" s="1"/>
      <c r="AC3675" s="1"/>
      <c r="AD3675"/>
    </row>
    <row r="3676" spans="1:30" x14ac:dyDescent="0.25">
      <c r="A3676" s="1"/>
      <c r="B3676" s="1"/>
      <c r="C3676" s="1"/>
      <c r="D3676"/>
      <c r="E3676" s="1"/>
      <c r="F3676" s="1"/>
      <c r="G3676"/>
      <c r="H3676"/>
      <c r="I3676" s="1"/>
      <c r="J3676"/>
      <c r="K3676"/>
      <c r="L3676"/>
      <c r="M3676" s="2"/>
      <c r="N3676" s="3"/>
      <c r="O3676"/>
      <c r="P3676"/>
      <c r="Q3676"/>
      <c r="R3676"/>
      <c r="S3676"/>
      <c r="T3676"/>
      <c r="U3676" s="1"/>
      <c r="V3676"/>
      <c r="W3676" s="1"/>
      <c r="X3676"/>
      <c r="Y3676"/>
      <c r="Z3676" s="1"/>
      <c r="AA3676" s="1"/>
      <c r="AB3676" s="1"/>
      <c r="AC3676" s="1"/>
      <c r="AD3676"/>
    </row>
    <row r="3677" spans="1:30" x14ac:dyDescent="0.25">
      <c r="A3677" s="1"/>
      <c r="B3677" s="1"/>
      <c r="C3677" s="1"/>
      <c r="D3677"/>
      <c r="E3677" s="1"/>
      <c r="F3677" s="1"/>
      <c r="G3677"/>
      <c r="H3677"/>
      <c r="I3677" s="1"/>
      <c r="J3677"/>
      <c r="K3677"/>
      <c r="L3677"/>
      <c r="M3677" s="2"/>
      <c r="N3677" s="3"/>
      <c r="O3677"/>
      <c r="P3677"/>
      <c r="Q3677"/>
      <c r="R3677"/>
      <c r="S3677"/>
      <c r="T3677"/>
      <c r="U3677" s="1"/>
      <c r="V3677"/>
      <c r="W3677" s="1"/>
      <c r="X3677"/>
      <c r="Y3677"/>
      <c r="Z3677" s="1"/>
      <c r="AA3677" s="1"/>
      <c r="AB3677" s="1"/>
      <c r="AC3677" s="1"/>
      <c r="AD3677"/>
    </row>
    <row r="3678" spans="1:30" x14ac:dyDescent="0.25">
      <c r="A3678" s="1"/>
      <c r="B3678" s="1"/>
      <c r="C3678" s="1"/>
      <c r="D3678"/>
      <c r="E3678" s="1"/>
      <c r="F3678" s="1"/>
      <c r="G3678"/>
      <c r="H3678"/>
      <c r="I3678" s="1"/>
      <c r="J3678"/>
      <c r="K3678"/>
      <c r="L3678"/>
      <c r="M3678" s="2"/>
      <c r="N3678" s="3"/>
      <c r="O3678"/>
      <c r="P3678"/>
      <c r="Q3678"/>
      <c r="R3678"/>
      <c r="S3678"/>
      <c r="T3678"/>
      <c r="U3678" s="1"/>
      <c r="V3678"/>
      <c r="W3678" s="1"/>
      <c r="X3678"/>
      <c r="Y3678"/>
      <c r="Z3678" s="1"/>
      <c r="AA3678" s="1"/>
      <c r="AB3678" s="1"/>
      <c r="AC3678" s="1"/>
      <c r="AD3678"/>
    </row>
    <row r="3679" spans="1:30" x14ac:dyDescent="0.25">
      <c r="A3679" s="1"/>
      <c r="B3679" s="1"/>
      <c r="C3679" s="1"/>
      <c r="D3679"/>
      <c r="E3679" s="1"/>
      <c r="F3679" s="1"/>
      <c r="G3679"/>
      <c r="H3679"/>
      <c r="I3679" s="1"/>
      <c r="J3679"/>
      <c r="K3679"/>
      <c r="L3679"/>
      <c r="M3679" s="2"/>
      <c r="N3679" s="3"/>
      <c r="O3679"/>
      <c r="P3679"/>
      <c r="Q3679"/>
      <c r="R3679"/>
      <c r="S3679"/>
      <c r="T3679"/>
      <c r="U3679" s="1"/>
      <c r="V3679"/>
      <c r="W3679" s="1"/>
      <c r="X3679"/>
      <c r="Y3679"/>
      <c r="Z3679" s="1"/>
      <c r="AA3679" s="1"/>
      <c r="AB3679" s="1"/>
      <c r="AC3679" s="1"/>
      <c r="AD3679"/>
    </row>
    <row r="3680" spans="1:30" x14ac:dyDescent="0.25">
      <c r="A3680" s="1"/>
      <c r="B3680" s="1"/>
      <c r="C3680" s="1"/>
      <c r="D3680"/>
      <c r="E3680" s="1"/>
      <c r="F3680" s="1"/>
      <c r="G3680"/>
      <c r="H3680"/>
      <c r="I3680" s="1"/>
      <c r="J3680"/>
      <c r="K3680"/>
      <c r="L3680"/>
      <c r="M3680" s="2"/>
      <c r="N3680" s="3"/>
      <c r="O3680"/>
      <c r="P3680"/>
      <c r="Q3680"/>
      <c r="R3680"/>
      <c r="S3680"/>
      <c r="T3680"/>
      <c r="U3680" s="1"/>
      <c r="V3680"/>
      <c r="W3680" s="1"/>
      <c r="X3680"/>
      <c r="Y3680"/>
      <c r="Z3680" s="1"/>
      <c r="AA3680" s="1"/>
      <c r="AB3680" s="1"/>
      <c r="AC3680" s="1"/>
      <c r="AD3680"/>
    </row>
    <row r="3681" spans="1:30" x14ac:dyDescent="0.25">
      <c r="A3681" s="1"/>
      <c r="B3681" s="1"/>
      <c r="C3681" s="1"/>
      <c r="D3681"/>
      <c r="E3681" s="1"/>
      <c r="F3681" s="1"/>
      <c r="G3681"/>
      <c r="H3681"/>
      <c r="I3681" s="1"/>
      <c r="J3681"/>
      <c r="K3681"/>
      <c r="L3681"/>
      <c r="M3681" s="2"/>
      <c r="N3681" s="3"/>
      <c r="O3681"/>
      <c r="P3681"/>
      <c r="Q3681"/>
      <c r="R3681"/>
      <c r="S3681"/>
      <c r="T3681"/>
      <c r="U3681" s="1"/>
      <c r="V3681"/>
      <c r="W3681" s="1"/>
      <c r="X3681"/>
      <c r="Y3681"/>
      <c r="Z3681" s="1"/>
      <c r="AA3681" s="1"/>
      <c r="AB3681" s="1"/>
      <c r="AC3681" s="1"/>
      <c r="AD3681"/>
    </row>
    <row r="3682" spans="1:30" x14ac:dyDescent="0.25">
      <c r="A3682" s="1"/>
      <c r="B3682" s="1"/>
      <c r="C3682" s="1"/>
      <c r="D3682"/>
      <c r="E3682" s="1"/>
      <c r="F3682" s="1"/>
      <c r="G3682"/>
      <c r="H3682"/>
      <c r="I3682" s="1"/>
      <c r="J3682"/>
      <c r="K3682"/>
      <c r="L3682"/>
      <c r="M3682" s="2"/>
      <c r="N3682" s="3"/>
      <c r="O3682"/>
      <c r="P3682"/>
      <c r="Q3682"/>
      <c r="R3682"/>
      <c r="S3682"/>
      <c r="T3682"/>
      <c r="U3682" s="1"/>
      <c r="V3682"/>
      <c r="W3682" s="1"/>
      <c r="X3682"/>
      <c r="Y3682"/>
      <c r="Z3682" s="1"/>
      <c r="AA3682" s="1"/>
      <c r="AB3682" s="1"/>
      <c r="AC3682" s="1"/>
      <c r="AD3682"/>
    </row>
    <row r="3683" spans="1:30" x14ac:dyDescent="0.25">
      <c r="A3683" s="1"/>
      <c r="B3683" s="1"/>
      <c r="C3683" s="1"/>
      <c r="D3683"/>
      <c r="E3683" s="1"/>
      <c r="F3683" s="1"/>
      <c r="G3683"/>
      <c r="H3683"/>
      <c r="I3683" s="1"/>
      <c r="J3683"/>
      <c r="K3683"/>
      <c r="L3683"/>
      <c r="M3683" s="2"/>
      <c r="N3683" s="3"/>
      <c r="O3683"/>
      <c r="P3683"/>
      <c r="Q3683"/>
      <c r="R3683"/>
      <c r="S3683"/>
      <c r="T3683"/>
      <c r="U3683" s="1"/>
      <c r="V3683"/>
      <c r="W3683" s="1"/>
      <c r="X3683"/>
      <c r="Y3683"/>
      <c r="Z3683" s="1"/>
      <c r="AA3683" s="1"/>
      <c r="AB3683" s="1"/>
      <c r="AC3683" s="1"/>
      <c r="AD3683"/>
    </row>
    <row r="3684" spans="1:30" x14ac:dyDescent="0.25">
      <c r="A3684" s="1"/>
      <c r="B3684" s="1"/>
      <c r="C3684" s="1"/>
      <c r="D3684"/>
      <c r="E3684" s="1"/>
      <c r="F3684" s="1"/>
      <c r="G3684"/>
      <c r="H3684"/>
      <c r="I3684" s="1"/>
      <c r="J3684"/>
      <c r="K3684"/>
      <c r="L3684"/>
      <c r="M3684" s="2"/>
      <c r="N3684" s="3"/>
      <c r="O3684"/>
      <c r="P3684"/>
      <c r="Q3684"/>
      <c r="R3684"/>
      <c r="S3684"/>
      <c r="T3684"/>
      <c r="U3684" s="1"/>
      <c r="V3684"/>
      <c r="W3684" s="1"/>
      <c r="X3684"/>
      <c r="Y3684"/>
      <c r="Z3684" s="1"/>
      <c r="AA3684" s="1"/>
      <c r="AB3684" s="1"/>
      <c r="AC3684" s="1"/>
      <c r="AD3684"/>
    </row>
    <row r="3685" spans="1:30" x14ac:dyDescent="0.25">
      <c r="A3685" s="1"/>
      <c r="B3685" s="1"/>
      <c r="C3685" s="1"/>
      <c r="D3685"/>
      <c r="E3685" s="1"/>
      <c r="F3685" s="1"/>
      <c r="G3685"/>
      <c r="H3685"/>
      <c r="I3685" s="1"/>
      <c r="J3685"/>
      <c r="K3685"/>
      <c r="L3685"/>
      <c r="M3685" s="2"/>
      <c r="N3685" s="3"/>
      <c r="O3685"/>
      <c r="P3685"/>
      <c r="Q3685"/>
      <c r="R3685"/>
      <c r="S3685"/>
      <c r="T3685"/>
      <c r="U3685" s="1"/>
      <c r="V3685"/>
      <c r="W3685" s="1"/>
      <c r="X3685"/>
      <c r="Y3685"/>
      <c r="Z3685" s="1"/>
      <c r="AA3685" s="1"/>
      <c r="AB3685" s="1"/>
      <c r="AC3685" s="1"/>
      <c r="AD3685"/>
    </row>
    <row r="3686" spans="1:30" x14ac:dyDescent="0.25">
      <c r="A3686" s="1"/>
      <c r="B3686" s="1"/>
      <c r="C3686" s="1"/>
      <c r="D3686"/>
      <c r="E3686" s="1"/>
      <c r="F3686" s="1"/>
      <c r="G3686"/>
      <c r="H3686"/>
      <c r="I3686" s="1"/>
      <c r="J3686"/>
      <c r="K3686"/>
      <c r="L3686"/>
      <c r="M3686" s="2"/>
      <c r="N3686" s="3"/>
      <c r="O3686"/>
      <c r="P3686"/>
      <c r="Q3686"/>
      <c r="R3686"/>
      <c r="S3686"/>
      <c r="T3686"/>
      <c r="U3686" s="1"/>
      <c r="V3686"/>
      <c r="W3686" s="1"/>
      <c r="X3686"/>
      <c r="Y3686"/>
      <c r="Z3686" s="1"/>
      <c r="AA3686" s="1"/>
      <c r="AB3686" s="1"/>
      <c r="AC3686" s="1"/>
      <c r="AD3686"/>
    </row>
    <row r="3687" spans="1:30" x14ac:dyDescent="0.25">
      <c r="A3687" s="1"/>
      <c r="B3687" s="1"/>
      <c r="C3687" s="1"/>
      <c r="D3687"/>
      <c r="E3687" s="1"/>
      <c r="F3687" s="1"/>
      <c r="G3687"/>
      <c r="H3687"/>
      <c r="I3687" s="1"/>
      <c r="J3687"/>
      <c r="K3687"/>
      <c r="L3687"/>
      <c r="M3687" s="2"/>
      <c r="N3687" s="3"/>
      <c r="O3687"/>
      <c r="P3687"/>
      <c r="Q3687"/>
      <c r="R3687"/>
      <c r="S3687"/>
      <c r="T3687"/>
      <c r="U3687" s="1"/>
      <c r="V3687"/>
      <c r="W3687" s="1"/>
      <c r="X3687"/>
      <c r="Y3687"/>
      <c r="Z3687" s="1"/>
      <c r="AA3687" s="1"/>
      <c r="AB3687" s="1"/>
      <c r="AC3687" s="1"/>
      <c r="AD3687"/>
    </row>
    <row r="3688" spans="1:30" x14ac:dyDescent="0.25">
      <c r="A3688" s="1"/>
      <c r="B3688" s="1"/>
      <c r="C3688" s="1"/>
      <c r="D3688"/>
      <c r="E3688" s="1"/>
      <c r="F3688" s="1"/>
      <c r="G3688"/>
      <c r="H3688"/>
      <c r="I3688" s="1"/>
      <c r="J3688"/>
      <c r="K3688"/>
      <c r="L3688"/>
      <c r="M3688" s="2"/>
      <c r="N3688" s="3"/>
      <c r="O3688"/>
      <c r="P3688"/>
      <c r="Q3688"/>
      <c r="R3688"/>
      <c r="S3688"/>
      <c r="T3688"/>
      <c r="U3688" s="1"/>
      <c r="V3688"/>
      <c r="W3688" s="1"/>
      <c r="X3688"/>
      <c r="Y3688"/>
      <c r="Z3688" s="1"/>
      <c r="AA3688" s="1"/>
      <c r="AB3688" s="1"/>
      <c r="AC3688" s="1"/>
      <c r="AD3688"/>
    </row>
    <row r="3689" spans="1:30" x14ac:dyDescent="0.25">
      <c r="A3689" s="1"/>
      <c r="B3689" s="1"/>
      <c r="C3689" s="1"/>
      <c r="D3689"/>
      <c r="E3689" s="1"/>
      <c r="F3689" s="1"/>
      <c r="G3689"/>
      <c r="H3689"/>
      <c r="I3689" s="1"/>
      <c r="J3689"/>
      <c r="K3689"/>
      <c r="L3689"/>
      <c r="M3689" s="2"/>
      <c r="N3689" s="3"/>
      <c r="O3689"/>
      <c r="P3689"/>
      <c r="Q3689"/>
      <c r="R3689"/>
      <c r="S3689"/>
      <c r="T3689"/>
      <c r="U3689" s="1"/>
      <c r="V3689"/>
      <c r="W3689" s="1"/>
      <c r="X3689"/>
      <c r="Y3689"/>
      <c r="Z3689" s="1"/>
      <c r="AA3689" s="1"/>
      <c r="AB3689" s="1"/>
      <c r="AC3689" s="1"/>
      <c r="AD3689"/>
    </row>
    <row r="3690" spans="1:30" x14ac:dyDescent="0.25">
      <c r="A3690" s="1"/>
      <c r="B3690" s="1"/>
      <c r="C3690" s="1"/>
      <c r="D3690"/>
      <c r="E3690" s="1"/>
      <c r="F3690" s="1"/>
      <c r="G3690"/>
      <c r="H3690"/>
      <c r="I3690" s="1"/>
      <c r="J3690"/>
      <c r="K3690"/>
      <c r="L3690"/>
      <c r="M3690" s="2"/>
      <c r="N3690" s="3"/>
      <c r="O3690"/>
      <c r="P3690"/>
      <c r="Q3690"/>
      <c r="R3690"/>
      <c r="S3690"/>
      <c r="T3690"/>
      <c r="U3690" s="1"/>
      <c r="V3690"/>
      <c r="W3690" s="1"/>
      <c r="X3690"/>
      <c r="Y3690"/>
      <c r="Z3690" s="1"/>
      <c r="AA3690" s="1"/>
      <c r="AB3690" s="1"/>
      <c r="AC3690" s="1"/>
      <c r="AD3690"/>
    </row>
    <row r="3691" spans="1:30" x14ac:dyDescent="0.25">
      <c r="A3691" s="1"/>
      <c r="B3691" s="1"/>
      <c r="C3691" s="1"/>
      <c r="D3691"/>
      <c r="E3691" s="1"/>
      <c r="F3691" s="1"/>
      <c r="G3691"/>
      <c r="H3691"/>
      <c r="I3691" s="1"/>
      <c r="J3691"/>
      <c r="K3691"/>
      <c r="L3691"/>
      <c r="M3691" s="2"/>
      <c r="N3691" s="3"/>
      <c r="O3691"/>
      <c r="P3691"/>
      <c r="Q3691"/>
      <c r="R3691"/>
      <c r="S3691"/>
      <c r="T3691"/>
      <c r="U3691" s="1"/>
      <c r="V3691"/>
      <c r="W3691" s="1"/>
      <c r="X3691"/>
      <c r="Y3691"/>
      <c r="Z3691" s="1"/>
      <c r="AA3691" s="1"/>
      <c r="AB3691" s="1"/>
      <c r="AC3691" s="1"/>
      <c r="AD3691"/>
    </row>
    <row r="3692" spans="1:30" x14ac:dyDescent="0.25">
      <c r="A3692" s="1"/>
      <c r="B3692" s="1"/>
      <c r="C3692" s="1"/>
      <c r="D3692"/>
      <c r="E3692" s="1"/>
      <c r="F3692" s="1"/>
      <c r="G3692"/>
      <c r="H3692"/>
      <c r="I3692" s="1"/>
      <c r="J3692"/>
      <c r="K3692"/>
      <c r="L3692"/>
      <c r="M3692" s="2"/>
      <c r="N3692" s="3"/>
      <c r="O3692"/>
      <c r="P3692"/>
      <c r="Q3692"/>
      <c r="R3692"/>
      <c r="S3692"/>
      <c r="T3692"/>
      <c r="U3692" s="1"/>
      <c r="V3692"/>
      <c r="W3692" s="1"/>
      <c r="X3692"/>
      <c r="Y3692"/>
      <c r="Z3692" s="1"/>
      <c r="AA3692" s="1"/>
      <c r="AB3692" s="1"/>
      <c r="AC3692" s="1"/>
      <c r="AD3692"/>
    </row>
    <row r="3693" spans="1:30" x14ac:dyDescent="0.25">
      <c r="A3693" s="1"/>
      <c r="B3693" s="1"/>
      <c r="C3693" s="1"/>
      <c r="D3693"/>
      <c r="E3693" s="1"/>
      <c r="F3693" s="1"/>
      <c r="G3693"/>
      <c r="H3693"/>
      <c r="I3693" s="1"/>
      <c r="J3693"/>
      <c r="K3693"/>
      <c r="L3693"/>
      <c r="M3693" s="2"/>
      <c r="N3693" s="3"/>
      <c r="O3693"/>
      <c r="P3693"/>
      <c r="Q3693"/>
      <c r="R3693"/>
      <c r="S3693"/>
      <c r="T3693"/>
      <c r="U3693" s="1"/>
      <c r="V3693"/>
      <c r="W3693" s="1"/>
      <c r="X3693"/>
      <c r="Y3693"/>
      <c r="Z3693" s="1"/>
      <c r="AA3693" s="1"/>
      <c r="AB3693" s="1"/>
      <c r="AC3693" s="1"/>
      <c r="AD3693"/>
    </row>
    <row r="3694" spans="1:30" x14ac:dyDescent="0.25">
      <c r="A3694" s="1"/>
      <c r="B3694" s="1"/>
      <c r="C3694" s="1"/>
      <c r="D3694"/>
      <c r="E3694" s="1"/>
      <c r="F3694" s="1"/>
      <c r="G3694"/>
      <c r="H3694"/>
      <c r="I3694" s="1"/>
      <c r="J3694"/>
      <c r="K3694"/>
      <c r="L3694"/>
      <c r="M3694" s="2"/>
      <c r="N3694" s="3"/>
      <c r="O3694"/>
      <c r="P3694"/>
      <c r="Q3694"/>
      <c r="R3694"/>
      <c r="S3694"/>
      <c r="T3694"/>
      <c r="U3694" s="1"/>
      <c r="V3694"/>
      <c r="W3694" s="1"/>
      <c r="X3694"/>
      <c r="Y3694"/>
      <c r="Z3694" s="1"/>
      <c r="AA3694" s="1"/>
      <c r="AB3694" s="1"/>
      <c r="AC3694" s="1"/>
      <c r="AD3694"/>
    </row>
    <row r="3695" spans="1:30" x14ac:dyDescent="0.25">
      <c r="A3695" s="1"/>
      <c r="B3695" s="1"/>
      <c r="C3695" s="1"/>
      <c r="D3695"/>
      <c r="E3695" s="1"/>
      <c r="F3695" s="1"/>
      <c r="G3695"/>
      <c r="H3695"/>
      <c r="I3695" s="1"/>
      <c r="J3695"/>
      <c r="K3695"/>
      <c r="L3695"/>
      <c r="M3695" s="2"/>
      <c r="N3695" s="3"/>
      <c r="O3695"/>
      <c r="P3695"/>
      <c r="Q3695"/>
      <c r="R3695"/>
      <c r="S3695"/>
      <c r="T3695"/>
      <c r="U3695" s="1"/>
      <c r="V3695"/>
      <c r="W3695" s="1"/>
      <c r="X3695"/>
      <c r="Y3695"/>
      <c r="Z3695" s="1"/>
      <c r="AA3695" s="1"/>
      <c r="AB3695" s="1"/>
      <c r="AC3695" s="1"/>
      <c r="AD3695"/>
    </row>
    <row r="3696" spans="1:30" x14ac:dyDescent="0.25">
      <c r="A3696" s="1"/>
      <c r="B3696" s="1"/>
      <c r="C3696" s="1"/>
      <c r="D3696"/>
      <c r="E3696" s="1"/>
      <c r="F3696" s="1"/>
      <c r="G3696"/>
      <c r="H3696"/>
      <c r="I3696" s="1"/>
      <c r="J3696"/>
      <c r="K3696"/>
      <c r="L3696"/>
      <c r="M3696" s="2"/>
      <c r="N3696" s="3"/>
      <c r="O3696"/>
      <c r="P3696"/>
      <c r="Q3696"/>
      <c r="R3696"/>
      <c r="S3696"/>
      <c r="T3696"/>
      <c r="U3696" s="1"/>
      <c r="V3696"/>
      <c r="W3696" s="1"/>
      <c r="X3696"/>
      <c r="Y3696"/>
      <c r="Z3696" s="1"/>
      <c r="AA3696" s="1"/>
      <c r="AB3696" s="1"/>
      <c r="AC3696" s="1"/>
      <c r="AD3696"/>
    </row>
    <row r="3697" spans="1:30" x14ac:dyDescent="0.25">
      <c r="A3697" s="1"/>
      <c r="B3697" s="1"/>
      <c r="C3697" s="1"/>
      <c r="D3697"/>
      <c r="E3697" s="1"/>
      <c r="F3697" s="1"/>
      <c r="G3697"/>
      <c r="H3697"/>
      <c r="I3697" s="1"/>
      <c r="J3697"/>
      <c r="K3697"/>
      <c r="L3697"/>
      <c r="M3697" s="2"/>
      <c r="N3697" s="3"/>
      <c r="O3697"/>
      <c r="P3697"/>
      <c r="Q3697"/>
      <c r="R3697"/>
      <c r="S3697"/>
      <c r="T3697"/>
      <c r="U3697" s="1"/>
      <c r="V3697"/>
      <c r="W3697" s="1"/>
      <c r="X3697"/>
      <c r="Y3697"/>
      <c r="Z3697" s="1"/>
      <c r="AA3697" s="1"/>
      <c r="AB3697" s="1"/>
      <c r="AC3697" s="1"/>
      <c r="AD3697"/>
    </row>
    <row r="3698" spans="1:30" x14ac:dyDescent="0.25">
      <c r="A3698" s="1"/>
      <c r="B3698" s="1"/>
      <c r="C3698" s="1"/>
      <c r="D3698"/>
      <c r="E3698" s="1"/>
      <c r="F3698" s="1"/>
      <c r="G3698"/>
      <c r="H3698"/>
      <c r="I3698" s="1"/>
      <c r="J3698"/>
      <c r="K3698"/>
      <c r="L3698"/>
      <c r="M3698" s="2"/>
      <c r="N3698" s="3"/>
      <c r="O3698"/>
      <c r="P3698"/>
      <c r="Q3698"/>
      <c r="R3698"/>
      <c r="S3698"/>
      <c r="T3698"/>
      <c r="U3698" s="1"/>
      <c r="V3698"/>
      <c r="W3698" s="1"/>
      <c r="X3698"/>
      <c r="Y3698"/>
      <c r="Z3698" s="1"/>
      <c r="AA3698" s="1"/>
      <c r="AB3698" s="1"/>
      <c r="AC3698" s="1"/>
      <c r="AD3698"/>
    </row>
    <row r="3699" spans="1:30" x14ac:dyDescent="0.25">
      <c r="A3699" s="1"/>
      <c r="B3699" s="1"/>
      <c r="C3699" s="1"/>
      <c r="D3699"/>
      <c r="E3699" s="1"/>
      <c r="F3699" s="1"/>
      <c r="G3699"/>
      <c r="H3699"/>
      <c r="I3699" s="1"/>
      <c r="J3699"/>
      <c r="K3699"/>
      <c r="L3699"/>
      <c r="M3699" s="2"/>
      <c r="N3699" s="3"/>
      <c r="O3699"/>
      <c r="P3699"/>
      <c r="Q3699"/>
      <c r="R3699"/>
      <c r="S3699"/>
      <c r="T3699"/>
      <c r="U3699" s="1"/>
      <c r="V3699"/>
      <c r="W3699" s="1"/>
      <c r="X3699"/>
      <c r="Y3699"/>
      <c r="Z3699" s="1"/>
      <c r="AA3699" s="1"/>
      <c r="AB3699" s="1"/>
      <c r="AC3699" s="1"/>
      <c r="AD3699"/>
    </row>
    <row r="3700" spans="1:30" x14ac:dyDescent="0.25">
      <c r="A3700" s="1"/>
      <c r="B3700" s="1"/>
      <c r="C3700" s="1"/>
      <c r="D3700"/>
      <c r="E3700" s="1"/>
      <c r="F3700" s="1"/>
      <c r="G3700"/>
      <c r="H3700"/>
      <c r="I3700" s="1"/>
      <c r="J3700"/>
      <c r="K3700"/>
      <c r="L3700"/>
      <c r="M3700" s="2"/>
      <c r="N3700" s="3"/>
      <c r="O3700"/>
      <c r="P3700"/>
      <c r="Q3700"/>
      <c r="R3700"/>
      <c r="S3700"/>
      <c r="T3700"/>
      <c r="U3700" s="1"/>
      <c r="V3700"/>
      <c r="W3700" s="1"/>
      <c r="X3700"/>
      <c r="Y3700"/>
      <c r="Z3700" s="1"/>
      <c r="AA3700" s="1"/>
      <c r="AB3700" s="1"/>
      <c r="AC3700" s="1"/>
      <c r="AD3700"/>
    </row>
    <row r="3701" spans="1:30" x14ac:dyDescent="0.25">
      <c r="A3701" s="1"/>
      <c r="B3701" s="1"/>
      <c r="C3701" s="1"/>
      <c r="D3701"/>
      <c r="E3701" s="1"/>
      <c r="F3701" s="1"/>
      <c r="G3701"/>
      <c r="H3701"/>
      <c r="I3701" s="1"/>
      <c r="J3701"/>
      <c r="K3701"/>
      <c r="L3701"/>
      <c r="M3701" s="2"/>
      <c r="N3701" s="3"/>
      <c r="O3701"/>
      <c r="P3701"/>
      <c r="Q3701"/>
      <c r="R3701"/>
      <c r="S3701"/>
      <c r="T3701"/>
      <c r="U3701" s="1"/>
      <c r="V3701"/>
      <c r="W3701" s="1"/>
      <c r="X3701"/>
      <c r="Y3701"/>
      <c r="Z3701" s="1"/>
      <c r="AA3701" s="1"/>
      <c r="AB3701" s="1"/>
      <c r="AC3701" s="1"/>
      <c r="AD3701"/>
    </row>
    <row r="3702" spans="1:30" x14ac:dyDescent="0.25">
      <c r="A3702" s="1"/>
      <c r="B3702" s="1"/>
      <c r="C3702" s="1"/>
      <c r="D3702"/>
      <c r="E3702" s="1"/>
      <c r="F3702" s="1"/>
      <c r="G3702"/>
      <c r="H3702"/>
      <c r="I3702" s="1"/>
      <c r="J3702"/>
      <c r="K3702"/>
      <c r="L3702"/>
      <c r="M3702" s="2"/>
      <c r="N3702" s="3"/>
      <c r="O3702"/>
      <c r="P3702"/>
      <c r="Q3702"/>
      <c r="R3702"/>
      <c r="S3702"/>
      <c r="T3702"/>
      <c r="U3702" s="1"/>
      <c r="V3702"/>
      <c r="W3702" s="1"/>
      <c r="X3702"/>
      <c r="Y3702"/>
      <c r="Z3702" s="1"/>
      <c r="AA3702" s="1"/>
      <c r="AB3702" s="1"/>
      <c r="AC3702" s="1"/>
      <c r="AD3702"/>
    </row>
    <row r="3703" spans="1:30" x14ac:dyDescent="0.25">
      <c r="A3703" s="1"/>
      <c r="B3703" s="1"/>
      <c r="C3703" s="1"/>
      <c r="D3703"/>
      <c r="E3703" s="1"/>
      <c r="F3703" s="1"/>
      <c r="G3703"/>
      <c r="H3703"/>
      <c r="I3703" s="1"/>
      <c r="J3703"/>
      <c r="K3703"/>
      <c r="L3703"/>
      <c r="M3703" s="2"/>
      <c r="N3703" s="3"/>
      <c r="O3703"/>
      <c r="P3703"/>
      <c r="Q3703"/>
      <c r="R3703"/>
      <c r="S3703"/>
      <c r="T3703"/>
      <c r="U3703" s="1"/>
      <c r="V3703"/>
      <c r="W3703" s="1"/>
      <c r="X3703"/>
      <c r="Y3703"/>
      <c r="Z3703" s="1"/>
      <c r="AA3703" s="1"/>
      <c r="AB3703" s="1"/>
      <c r="AC3703" s="1"/>
      <c r="AD3703"/>
    </row>
    <row r="3704" spans="1:30" x14ac:dyDescent="0.25">
      <c r="A3704" s="1"/>
      <c r="B3704" s="1"/>
      <c r="C3704" s="1"/>
      <c r="D3704"/>
      <c r="E3704" s="1"/>
      <c r="F3704" s="1"/>
      <c r="G3704"/>
      <c r="H3704"/>
      <c r="I3704" s="1"/>
      <c r="J3704"/>
      <c r="K3704"/>
      <c r="L3704"/>
      <c r="M3704" s="2"/>
      <c r="N3704" s="3"/>
      <c r="O3704"/>
      <c r="P3704"/>
      <c r="Q3704"/>
      <c r="R3704"/>
      <c r="S3704"/>
      <c r="T3704"/>
      <c r="U3704" s="1"/>
      <c r="V3704"/>
      <c r="W3704" s="1"/>
      <c r="X3704"/>
      <c r="Y3704"/>
      <c r="Z3704" s="1"/>
      <c r="AA3704" s="1"/>
      <c r="AB3704" s="1"/>
      <c r="AC3704" s="1"/>
      <c r="AD3704"/>
    </row>
    <row r="3705" spans="1:30" x14ac:dyDescent="0.25">
      <c r="A3705" s="1"/>
      <c r="B3705" s="1"/>
      <c r="C3705" s="1"/>
      <c r="D3705"/>
      <c r="E3705" s="1"/>
      <c r="F3705" s="1"/>
      <c r="G3705"/>
      <c r="H3705"/>
      <c r="I3705" s="1"/>
      <c r="J3705"/>
      <c r="K3705"/>
      <c r="L3705"/>
      <c r="M3705" s="2"/>
      <c r="N3705" s="3"/>
      <c r="O3705"/>
      <c r="P3705"/>
      <c r="Q3705"/>
      <c r="R3705"/>
      <c r="S3705"/>
      <c r="T3705"/>
      <c r="U3705" s="1"/>
      <c r="V3705"/>
      <c r="W3705" s="1"/>
      <c r="X3705"/>
      <c r="Y3705"/>
      <c r="Z3705" s="1"/>
      <c r="AA3705" s="1"/>
      <c r="AB3705" s="1"/>
      <c r="AC3705" s="1"/>
      <c r="AD3705"/>
    </row>
    <row r="3706" spans="1:30" x14ac:dyDescent="0.25">
      <c r="A3706" s="1"/>
      <c r="B3706" s="1"/>
      <c r="C3706" s="1"/>
      <c r="D3706"/>
      <c r="E3706" s="1"/>
      <c r="F3706" s="1"/>
      <c r="G3706"/>
      <c r="H3706"/>
      <c r="I3706" s="1"/>
      <c r="J3706"/>
      <c r="K3706"/>
      <c r="L3706"/>
      <c r="M3706" s="2"/>
      <c r="N3706" s="3"/>
      <c r="O3706"/>
      <c r="P3706"/>
      <c r="Q3706"/>
      <c r="R3706"/>
      <c r="S3706"/>
      <c r="T3706"/>
      <c r="U3706" s="1"/>
      <c r="V3706"/>
      <c r="W3706" s="1"/>
      <c r="X3706"/>
      <c r="Y3706"/>
      <c r="Z3706" s="1"/>
      <c r="AA3706" s="1"/>
      <c r="AB3706" s="1"/>
      <c r="AC3706" s="1"/>
      <c r="AD3706"/>
    </row>
    <row r="3707" spans="1:30" x14ac:dyDescent="0.25">
      <c r="A3707" s="1"/>
      <c r="B3707" s="1"/>
      <c r="C3707" s="1"/>
      <c r="D3707"/>
      <c r="E3707" s="1"/>
      <c r="F3707" s="1"/>
      <c r="G3707"/>
      <c r="H3707"/>
      <c r="I3707" s="1"/>
      <c r="J3707"/>
      <c r="K3707"/>
      <c r="L3707"/>
      <c r="M3707" s="2"/>
      <c r="N3707" s="3"/>
      <c r="O3707"/>
      <c r="P3707"/>
      <c r="Q3707"/>
      <c r="R3707"/>
      <c r="S3707"/>
      <c r="T3707"/>
      <c r="U3707" s="1"/>
      <c r="V3707"/>
      <c r="W3707" s="1"/>
      <c r="X3707"/>
      <c r="Y3707"/>
      <c r="Z3707" s="1"/>
      <c r="AA3707" s="1"/>
      <c r="AB3707" s="1"/>
      <c r="AC3707" s="1"/>
      <c r="AD3707"/>
    </row>
    <row r="3708" spans="1:30" x14ac:dyDescent="0.25">
      <c r="A3708" s="1"/>
      <c r="B3708" s="1"/>
      <c r="C3708" s="1"/>
      <c r="D3708"/>
      <c r="E3708" s="1"/>
      <c r="F3708" s="1"/>
      <c r="G3708"/>
      <c r="H3708"/>
      <c r="I3708" s="1"/>
      <c r="J3708"/>
      <c r="K3708"/>
      <c r="L3708"/>
      <c r="M3708" s="2"/>
      <c r="N3708" s="3"/>
      <c r="O3708"/>
      <c r="P3708"/>
      <c r="Q3708"/>
      <c r="R3708"/>
      <c r="S3708"/>
      <c r="T3708"/>
      <c r="U3708" s="1"/>
      <c r="V3708"/>
      <c r="W3708" s="1"/>
      <c r="X3708"/>
      <c r="Y3708"/>
      <c r="Z3708" s="1"/>
      <c r="AA3708" s="1"/>
      <c r="AB3708" s="1"/>
      <c r="AC3708" s="1"/>
      <c r="AD3708"/>
    </row>
    <row r="3709" spans="1:30" x14ac:dyDescent="0.25">
      <c r="A3709" s="1"/>
      <c r="B3709" s="1"/>
      <c r="C3709" s="1"/>
      <c r="D3709"/>
      <c r="E3709" s="1"/>
      <c r="F3709" s="1"/>
      <c r="G3709"/>
      <c r="H3709"/>
      <c r="I3709" s="1"/>
      <c r="J3709"/>
      <c r="K3709"/>
      <c r="L3709"/>
      <c r="M3709" s="2"/>
      <c r="N3709" s="3"/>
      <c r="O3709"/>
      <c r="P3709"/>
      <c r="Q3709"/>
      <c r="R3709"/>
      <c r="S3709"/>
      <c r="T3709"/>
      <c r="U3709" s="1"/>
      <c r="V3709"/>
      <c r="W3709" s="1"/>
      <c r="X3709"/>
      <c r="Y3709"/>
      <c r="Z3709" s="1"/>
      <c r="AA3709" s="1"/>
      <c r="AB3709" s="1"/>
      <c r="AC3709" s="1"/>
      <c r="AD3709"/>
    </row>
    <row r="3710" spans="1:30" x14ac:dyDescent="0.25">
      <c r="A3710" s="1"/>
      <c r="B3710" s="1"/>
      <c r="C3710" s="1"/>
      <c r="D3710"/>
      <c r="E3710" s="1"/>
      <c r="F3710" s="1"/>
      <c r="G3710"/>
      <c r="H3710"/>
      <c r="I3710" s="1"/>
      <c r="J3710"/>
      <c r="K3710"/>
      <c r="L3710"/>
      <c r="M3710" s="2"/>
      <c r="N3710" s="3"/>
      <c r="O3710"/>
      <c r="P3710"/>
      <c r="Q3710"/>
      <c r="R3710"/>
      <c r="S3710"/>
      <c r="T3710"/>
      <c r="U3710" s="1"/>
      <c r="V3710"/>
      <c r="W3710" s="1"/>
      <c r="X3710"/>
      <c r="Y3710"/>
      <c r="Z3710" s="1"/>
      <c r="AA3710" s="1"/>
      <c r="AB3710" s="1"/>
      <c r="AC3710" s="1"/>
      <c r="AD3710"/>
    </row>
    <row r="3711" spans="1:30" x14ac:dyDescent="0.25">
      <c r="A3711" s="1"/>
      <c r="B3711" s="1"/>
      <c r="C3711" s="1"/>
      <c r="D3711"/>
      <c r="E3711" s="1"/>
      <c r="F3711" s="1"/>
      <c r="G3711"/>
      <c r="H3711"/>
      <c r="I3711" s="1"/>
      <c r="J3711"/>
      <c r="K3711"/>
      <c r="L3711"/>
      <c r="M3711" s="2"/>
      <c r="N3711" s="3"/>
      <c r="O3711"/>
      <c r="P3711"/>
      <c r="Q3711"/>
      <c r="R3711"/>
      <c r="S3711"/>
      <c r="T3711"/>
      <c r="U3711" s="1"/>
      <c r="V3711"/>
      <c r="W3711" s="1"/>
      <c r="X3711"/>
      <c r="Y3711"/>
      <c r="Z3711" s="1"/>
      <c r="AA3711" s="1"/>
      <c r="AB3711" s="1"/>
      <c r="AC3711" s="1"/>
      <c r="AD3711"/>
    </row>
    <row r="3712" spans="1:30" x14ac:dyDescent="0.25">
      <c r="A3712" s="1"/>
      <c r="B3712" s="1"/>
      <c r="C3712" s="1"/>
      <c r="D3712"/>
      <c r="E3712" s="1"/>
      <c r="F3712" s="1"/>
      <c r="G3712"/>
      <c r="H3712"/>
      <c r="I3712" s="1"/>
      <c r="J3712"/>
      <c r="K3712"/>
      <c r="L3712"/>
      <c r="M3712" s="2"/>
      <c r="N3712" s="3"/>
      <c r="O3712"/>
      <c r="P3712"/>
      <c r="Q3712"/>
      <c r="R3712"/>
      <c r="S3712"/>
      <c r="T3712"/>
      <c r="U3712" s="1"/>
      <c r="V3712"/>
      <c r="W3712" s="1"/>
      <c r="X3712"/>
      <c r="Y3712"/>
      <c r="Z3712" s="1"/>
      <c r="AA3712" s="1"/>
      <c r="AB3712" s="1"/>
      <c r="AC3712" s="1"/>
      <c r="AD3712"/>
    </row>
    <row r="3713" spans="1:30" x14ac:dyDescent="0.25">
      <c r="A3713" s="1"/>
      <c r="B3713" s="1"/>
      <c r="C3713" s="1"/>
      <c r="D3713"/>
      <c r="E3713" s="1"/>
      <c r="F3713" s="1"/>
      <c r="G3713"/>
      <c r="H3713"/>
      <c r="I3713" s="1"/>
      <c r="J3713"/>
      <c r="K3713"/>
      <c r="L3713"/>
      <c r="M3713" s="2"/>
      <c r="N3713" s="3"/>
      <c r="O3713"/>
      <c r="P3713"/>
      <c r="Q3713"/>
      <c r="R3713"/>
      <c r="S3713"/>
      <c r="T3713"/>
      <c r="U3713" s="1"/>
      <c r="V3713"/>
      <c r="W3713" s="1"/>
      <c r="X3713"/>
      <c r="Y3713"/>
      <c r="Z3713" s="1"/>
      <c r="AA3713" s="1"/>
      <c r="AB3713" s="1"/>
      <c r="AC3713" s="1"/>
      <c r="AD3713"/>
    </row>
    <row r="3714" spans="1:30" x14ac:dyDescent="0.25">
      <c r="A3714" s="1"/>
      <c r="B3714" s="1"/>
      <c r="C3714" s="1"/>
      <c r="D3714"/>
      <c r="E3714" s="1"/>
      <c r="F3714" s="1"/>
      <c r="G3714"/>
      <c r="H3714"/>
      <c r="I3714" s="1"/>
      <c r="J3714"/>
      <c r="K3714"/>
      <c r="L3714"/>
      <c r="M3714" s="2"/>
      <c r="N3714" s="3"/>
      <c r="O3714"/>
      <c r="P3714"/>
      <c r="Q3714"/>
      <c r="R3714"/>
      <c r="S3714"/>
      <c r="T3714"/>
      <c r="U3714" s="1"/>
      <c r="V3714"/>
      <c r="W3714" s="1"/>
      <c r="X3714"/>
      <c r="Y3714"/>
      <c r="Z3714" s="1"/>
      <c r="AA3714" s="1"/>
      <c r="AB3714" s="1"/>
      <c r="AC3714" s="1"/>
      <c r="AD3714"/>
    </row>
    <row r="3715" spans="1:30" x14ac:dyDescent="0.25">
      <c r="A3715" s="1"/>
      <c r="B3715" s="1"/>
      <c r="C3715" s="1"/>
      <c r="D3715"/>
      <c r="E3715" s="1"/>
      <c r="F3715" s="1"/>
      <c r="G3715"/>
      <c r="H3715"/>
      <c r="I3715" s="1"/>
      <c r="J3715"/>
      <c r="K3715"/>
      <c r="L3715"/>
      <c r="M3715" s="2"/>
      <c r="N3715" s="3"/>
      <c r="O3715"/>
      <c r="P3715"/>
      <c r="Q3715"/>
      <c r="R3715"/>
      <c r="S3715"/>
      <c r="T3715"/>
      <c r="U3715" s="1"/>
      <c r="V3715"/>
      <c r="W3715" s="1"/>
      <c r="X3715"/>
      <c r="Y3715"/>
      <c r="Z3715" s="1"/>
      <c r="AA3715" s="1"/>
      <c r="AB3715" s="1"/>
      <c r="AC3715" s="1"/>
      <c r="AD3715"/>
    </row>
    <row r="3716" spans="1:30" x14ac:dyDescent="0.25">
      <c r="A3716" s="1"/>
      <c r="B3716" s="1"/>
      <c r="C3716" s="1"/>
      <c r="D3716"/>
      <c r="E3716" s="1"/>
      <c r="F3716" s="1"/>
      <c r="G3716"/>
      <c r="H3716"/>
      <c r="I3716" s="1"/>
      <c r="J3716"/>
      <c r="K3716"/>
      <c r="L3716"/>
      <c r="M3716" s="2"/>
      <c r="N3716" s="3"/>
      <c r="O3716"/>
      <c r="P3716"/>
      <c r="Q3716"/>
      <c r="R3716"/>
      <c r="S3716"/>
      <c r="T3716"/>
      <c r="U3716" s="1"/>
      <c r="V3716"/>
      <c r="W3716" s="1"/>
      <c r="X3716"/>
      <c r="Y3716"/>
      <c r="Z3716" s="1"/>
      <c r="AA3716" s="1"/>
      <c r="AB3716" s="1"/>
      <c r="AC3716" s="1"/>
      <c r="AD3716"/>
    </row>
    <row r="3717" spans="1:30" x14ac:dyDescent="0.25">
      <c r="A3717" s="1"/>
      <c r="B3717" s="1"/>
      <c r="C3717" s="1"/>
      <c r="D3717"/>
      <c r="E3717" s="1"/>
      <c r="F3717" s="1"/>
      <c r="G3717"/>
      <c r="H3717"/>
      <c r="I3717" s="1"/>
      <c r="J3717"/>
      <c r="K3717"/>
      <c r="L3717"/>
      <c r="M3717" s="2"/>
      <c r="N3717" s="3"/>
      <c r="O3717"/>
      <c r="P3717"/>
      <c r="Q3717"/>
      <c r="R3717"/>
      <c r="S3717"/>
      <c r="T3717"/>
      <c r="U3717" s="1"/>
      <c r="V3717"/>
      <c r="W3717" s="1"/>
      <c r="X3717"/>
      <c r="Y3717"/>
      <c r="Z3717" s="1"/>
      <c r="AA3717" s="1"/>
      <c r="AB3717" s="1"/>
      <c r="AC3717" s="1"/>
      <c r="AD3717"/>
    </row>
    <row r="3718" spans="1:30" x14ac:dyDescent="0.25">
      <c r="A3718" s="1"/>
      <c r="B3718" s="1"/>
      <c r="C3718" s="1"/>
      <c r="D3718"/>
      <c r="E3718" s="1"/>
      <c r="F3718" s="1"/>
      <c r="G3718"/>
      <c r="H3718"/>
      <c r="I3718" s="1"/>
      <c r="J3718"/>
      <c r="K3718"/>
      <c r="L3718"/>
      <c r="M3718" s="2"/>
      <c r="N3718" s="3"/>
      <c r="O3718"/>
      <c r="P3718"/>
      <c r="Q3718"/>
      <c r="R3718"/>
      <c r="S3718"/>
      <c r="T3718"/>
      <c r="U3718" s="1"/>
      <c r="V3718"/>
      <c r="W3718" s="1"/>
      <c r="X3718"/>
      <c r="Y3718"/>
      <c r="Z3718" s="1"/>
      <c r="AA3718" s="1"/>
      <c r="AB3718" s="1"/>
      <c r="AC3718" s="1"/>
      <c r="AD3718"/>
    </row>
    <row r="3719" spans="1:30" x14ac:dyDescent="0.25">
      <c r="A3719" s="1"/>
      <c r="B3719" s="1"/>
      <c r="C3719" s="1"/>
      <c r="D3719"/>
      <c r="E3719" s="1"/>
      <c r="F3719" s="1"/>
      <c r="G3719"/>
      <c r="H3719"/>
      <c r="I3719" s="1"/>
      <c r="J3719"/>
      <c r="K3719"/>
      <c r="L3719"/>
      <c r="M3719" s="2"/>
      <c r="N3719" s="3"/>
      <c r="O3719"/>
      <c r="P3719"/>
      <c r="Q3719"/>
      <c r="R3719"/>
      <c r="S3719"/>
      <c r="T3719"/>
      <c r="U3719" s="1"/>
      <c r="V3719"/>
      <c r="W3719" s="1"/>
      <c r="X3719"/>
      <c r="Y3719"/>
      <c r="Z3719" s="1"/>
      <c r="AA3719" s="1"/>
      <c r="AB3719" s="1"/>
      <c r="AC3719" s="1"/>
      <c r="AD3719"/>
    </row>
    <row r="3720" spans="1:30" x14ac:dyDescent="0.25">
      <c r="A3720" s="1"/>
      <c r="B3720" s="1"/>
      <c r="C3720" s="1"/>
      <c r="D3720"/>
      <c r="E3720" s="1"/>
      <c r="F3720" s="1"/>
      <c r="G3720"/>
      <c r="H3720"/>
      <c r="I3720" s="1"/>
      <c r="J3720"/>
      <c r="K3720"/>
      <c r="L3720"/>
      <c r="M3720" s="2"/>
      <c r="N3720" s="3"/>
      <c r="O3720"/>
      <c r="P3720"/>
      <c r="Q3720"/>
      <c r="R3720"/>
      <c r="S3720"/>
      <c r="T3720"/>
      <c r="U3720" s="1"/>
      <c r="V3720"/>
      <c r="W3720" s="1"/>
      <c r="X3720"/>
      <c r="Y3720"/>
      <c r="Z3720" s="1"/>
      <c r="AA3720" s="1"/>
      <c r="AB3720" s="1"/>
      <c r="AC3720" s="1"/>
      <c r="AD3720"/>
    </row>
    <row r="3721" spans="1:30" x14ac:dyDescent="0.25">
      <c r="A3721" s="1"/>
      <c r="B3721" s="1"/>
      <c r="C3721" s="1"/>
      <c r="D3721"/>
      <c r="E3721" s="1"/>
      <c r="F3721" s="1"/>
      <c r="G3721"/>
      <c r="H3721"/>
      <c r="I3721" s="1"/>
      <c r="J3721"/>
      <c r="K3721"/>
      <c r="L3721"/>
      <c r="M3721" s="2"/>
      <c r="N3721" s="3"/>
      <c r="O3721"/>
      <c r="P3721"/>
      <c r="Q3721"/>
      <c r="R3721"/>
      <c r="S3721"/>
      <c r="T3721"/>
      <c r="U3721" s="1"/>
      <c r="V3721"/>
      <c r="W3721" s="1"/>
      <c r="X3721"/>
      <c r="Y3721"/>
      <c r="Z3721" s="1"/>
      <c r="AA3721" s="1"/>
      <c r="AB3721" s="1"/>
      <c r="AC3721" s="1"/>
      <c r="AD3721"/>
    </row>
    <row r="3722" spans="1:30" x14ac:dyDescent="0.25">
      <c r="A3722" s="1"/>
      <c r="B3722" s="1"/>
      <c r="C3722" s="1"/>
      <c r="D3722"/>
      <c r="E3722" s="1"/>
      <c r="F3722" s="1"/>
      <c r="G3722"/>
      <c r="H3722"/>
      <c r="I3722" s="1"/>
      <c r="J3722"/>
      <c r="K3722"/>
      <c r="L3722"/>
      <c r="M3722" s="2"/>
      <c r="N3722" s="3"/>
      <c r="O3722"/>
      <c r="P3722"/>
      <c r="Q3722"/>
      <c r="R3722"/>
      <c r="S3722"/>
      <c r="T3722"/>
      <c r="U3722" s="1"/>
      <c r="V3722"/>
      <c r="W3722" s="1"/>
      <c r="X3722"/>
      <c r="Y3722"/>
      <c r="Z3722" s="1"/>
      <c r="AA3722" s="1"/>
      <c r="AB3722" s="1"/>
      <c r="AC3722" s="1"/>
      <c r="AD3722"/>
    </row>
    <row r="3723" spans="1:30" x14ac:dyDescent="0.25">
      <c r="A3723" s="1"/>
      <c r="B3723" s="1"/>
      <c r="C3723" s="1"/>
      <c r="D3723"/>
      <c r="E3723" s="1"/>
      <c r="F3723" s="1"/>
      <c r="G3723"/>
      <c r="H3723"/>
      <c r="I3723" s="1"/>
      <c r="J3723"/>
      <c r="K3723"/>
      <c r="L3723"/>
      <c r="M3723" s="2"/>
      <c r="N3723" s="3"/>
      <c r="O3723"/>
      <c r="P3723"/>
      <c r="Q3723"/>
      <c r="R3723"/>
      <c r="S3723"/>
      <c r="T3723"/>
      <c r="U3723" s="1"/>
      <c r="V3723"/>
      <c r="W3723" s="1"/>
      <c r="X3723"/>
      <c r="Y3723"/>
      <c r="Z3723" s="1"/>
      <c r="AA3723" s="1"/>
      <c r="AB3723" s="1"/>
      <c r="AC3723" s="1"/>
      <c r="AD3723"/>
    </row>
    <row r="3724" spans="1:30" x14ac:dyDescent="0.25">
      <c r="A3724" s="1"/>
      <c r="B3724" s="1"/>
      <c r="C3724" s="1"/>
      <c r="D3724"/>
      <c r="E3724" s="1"/>
      <c r="F3724" s="1"/>
      <c r="G3724"/>
      <c r="H3724"/>
      <c r="I3724" s="1"/>
      <c r="J3724"/>
      <c r="K3724"/>
      <c r="L3724"/>
      <c r="M3724" s="2"/>
      <c r="N3724" s="3"/>
      <c r="O3724"/>
      <c r="P3724"/>
      <c r="Q3724"/>
      <c r="R3724"/>
      <c r="S3724"/>
      <c r="T3724"/>
      <c r="U3724" s="1"/>
      <c r="V3724"/>
      <c r="W3724" s="1"/>
      <c r="X3724"/>
      <c r="Y3724"/>
      <c r="Z3724" s="1"/>
      <c r="AA3724" s="1"/>
      <c r="AB3724" s="1"/>
      <c r="AC3724" s="1"/>
      <c r="AD3724"/>
    </row>
    <row r="3725" spans="1:30" x14ac:dyDescent="0.25">
      <c r="A3725" s="1"/>
      <c r="B3725" s="1"/>
      <c r="C3725" s="1"/>
      <c r="D3725"/>
      <c r="E3725" s="1"/>
      <c r="F3725" s="1"/>
      <c r="G3725"/>
      <c r="H3725"/>
      <c r="I3725" s="1"/>
      <c r="J3725"/>
      <c r="K3725"/>
      <c r="L3725"/>
      <c r="M3725" s="2"/>
      <c r="N3725" s="3"/>
      <c r="O3725"/>
      <c r="P3725"/>
      <c r="Q3725"/>
      <c r="R3725"/>
      <c r="S3725"/>
      <c r="T3725"/>
      <c r="U3725" s="1"/>
      <c r="V3725"/>
      <c r="W3725" s="1"/>
      <c r="X3725"/>
      <c r="Y3725"/>
      <c r="Z3725" s="1"/>
      <c r="AA3725" s="1"/>
      <c r="AB3725" s="1"/>
      <c r="AC3725" s="1"/>
      <c r="AD3725"/>
    </row>
    <row r="3726" spans="1:30" x14ac:dyDescent="0.25">
      <c r="A3726" s="1"/>
      <c r="B3726" s="1"/>
      <c r="C3726" s="1"/>
      <c r="D3726"/>
      <c r="E3726" s="1"/>
      <c r="F3726" s="1"/>
      <c r="G3726"/>
      <c r="H3726"/>
      <c r="I3726" s="1"/>
      <c r="J3726"/>
      <c r="K3726"/>
      <c r="L3726"/>
      <c r="M3726" s="2"/>
      <c r="N3726" s="3"/>
      <c r="O3726"/>
      <c r="P3726"/>
      <c r="Q3726"/>
      <c r="R3726"/>
      <c r="S3726"/>
      <c r="T3726"/>
      <c r="U3726" s="1"/>
      <c r="V3726"/>
      <c r="W3726" s="1"/>
      <c r="X3726"/>
      <c r="Y3726"/>
      <c r="Z3726" s="1"/>
      <c r="AA3726" s="1"/>
      <c r="AB3726" s="1"/>
      <c r="AC3726" s="1"/>
      <c r="AD3726"/>
    </row>
    <row r="3727" spans="1:30" x14ac:dyDescent="0.25">
      <c r="A3727" s="1"/>
      <c r="B3727" s="1"/>
      <c r="C3727" s="1"/>
      <c r="D3727"/>
      <c r="E3727" s="1"/>
      <c r="F3727" s="1"/>
      <c r="G3727"/>
      <c r="H3727"/>
      <c r="I3727" s="1"/>
      <c r="J3727"/>
      <c r="K3727"/>
      <c r="L3727"/>
      <c r="M3727" s="2"/>
      <c r="N3727" s="3"/>
      <c r="O3727"/>
      <c r="P3727"/>
      <c r="Q3727"/>
      <c r="R3727"/>
      <c r="S3727"/>
      <c r="T3727"/>
      <c r="U3727" s="1"/>
      <c r="V3727"/>
      <c r="W3727" s="1"/>
      <c r="X3727"/>
      <c r="Y3727"/>
      <c r="Z3727" s="1"/>
      <c r="AA3727" s="1"/>
      <c r="AB3727" s="1"/>
      <c r="AC3727" s="1"/>
      <c r="AD3727"/>
    </row>
    <row r="3728" spans="1:30" x14ac:dyDescent="0.25">
      <c r="A3728" s="1"/>
      <c r="B3728" s="1"/>
      <c r="C3728" s="1"/>
      <c r="D3728"/>
      <c r="E3728" s="1"/>
      <c r="F3728" s="1"/>
      <c r="G3728"/>
      <c r="H3728"/>
      <c r="I3728" s="1"/>
      <c r="J3728"/>
      <c r="K3728"/>
      <c r="L3728"/>
      <c r="M3728" s="2"/>
      <c r="N3728" s="3"/>
      <c r="O3728"/>
      <c r="P3728"/>
      <c r="Q3728"/>
      <c r="R3728"/>
      <c r="S3728"/>
      <c r="T3728"/>
      <c r="U3728" s="1"/>
      <c r="V3728"/>
      <c r="W3728" s="1"/>
      <c r="X3728"/>
      <c r="Y3728"/>
      <c r="Z3728" s="1"/>
      <c r="AA3728" s="1"/>
      <c r="AB3728" s="1"/>
      <c r="AC3728" s="1"/>
      <c r="AD3728"/>
    </row>
    <row r="3729" spans="1:30" x14ac:dyDescent="0.25">
      <c r="A3729" s="1"/>
      <c r="B3729" s="1"/>
      <c r="C3729" s="1"/>
      <c r="D3729"/>
      <c r="E3729" s="1"/>
      <c r="F3729" s="1"/>
      <c r="G3729"/>
      <c r="H3729"/>
      <c r="I3729" s="1"/>
      <c r="J3729"/>
      <c r="K3729"/>
      <c r="L3729"/>
      <c r="M3729" s="2"/>
      <c r="N3729" s="3"/>
      <c r="O3729"/>
      <c r="P3729"/>
      <c r="Q3729"/>
      <c r="R3729"/>
      <c r="S3729"/>
      <c r="T3729"/>
      <c r="U3729" s="1"/>
      <c r="V3729"/>
      <c r="W3729" s="1"/>
      <c r="X3729"/>
      <c r="Y3729"/>
      <c r="Z3729" s="1"/>
      <c r="AA3729" s="1"/>
      <c r="AB3729" s="1"/>
      <c r="AC3729" s="1"/>
      <c r="AD3729"/>
    </row>
    <row r="3730" spans="1:30" x14ac:dyDescent="0.25">
      <c r="A3730" s="1"/>
      <c r="B3730" s="1"/>
      <c r="C3730" s="1"/>
      <c r="D3730"/>
      <c r="E3730" s="1"/>
      <c r="F3730" s="1"/>
      <c r="G3730"/>
      <c r="H3730"/>
      <c r="I3730" s="1"/>
      <c r="J3730"/>
      <c r="K3730"/>
      <c r="L3730"/>
      <c r="M3730" s="2"/>
      <c r="N3730" s="3"/>
      <c r="O3730"/>
      <c r="P3730"/>
      <c r="Q3730"/>
      <c r="R3730"/>
      <c r="S3730"/>
      <c r="T3730"/>
      <c r="U3730" s="1"/>
      <c r="V3730"/>
      <c r="W3730" s="1"/>
      <c r="X3730"/>
      <c r="Y3730"/>
      <c r="Z3730" s="1"/>
      <c r="AA3730" s="1"/>
      <c r="AB3730" s="1"/>
      <c r="AC3730" s="1"/>
      <c r="AD3730"/>
    </row>
    <row r="3731" spans="1:30" x14ac:dyDescent="0.25">
      <c r="A3731" s="1"/>
      <c r="B3731" s="1"/>
      <c r="C3731" s="1"/>
      <c r="D3731"/>
      <c r="E3731" s="1"/>
      <c r="F3731" s="1"/>
      <c r="G3731"/>
      <c r="H3731"/>
      <c r="I3731" s="1"/>
      <c r="J3731"/>
      <c r="K3731"/>
      <c r="L3731"/>
      <c r="M3731" s="2"/>
      <c r="N3731" s="3"/>
      <c r="O3731"/>
      <c r="P3731"/>
      <c r="Q3731"/>
      <c r="R3731"/>
      <c r="S3731"/>
      <c r="T3731"/>
      <c r="U3731" s="1"/>
      <c r="V3731"/>
      <c r="W3731" s="1"/>
      <c r="X3731"/>
      <c r="Y3731"/>
      <c r="Z3731" s="1"/>
      <c r="AA3731" s="1"/>
      <c r="AB3731" s="1"/>
      <c r="AC3731" s="1"/>
      <c r="AD3731"/>
    </row>
    <row r="3732" spans="1:30" x14ac:dyDescent="0.25">
      <c r="A3732" s="1"/>
      <c r="B3732" s="1"/>
      <c r="C3732" s="1"/>
      <c r="D3732"/>
      <c r="E3732" s="1"/>
      <c r="F3732" s="1"/>
      <c r="G3732"/>
      <c r="H3732"/>
      <c r="I3732" s="1"/>
      <c r="J3732"/>
      <c r="K3732"/>
      <c r="L3732"/>
      <c r="M3732" s="2"/>
      <c r="N3732" s="3"/>
      <c r="O3732"/>
      <c r="P3732"/>
      <c r="Q3732"/>
      <c r="R3732"/>
      <c r="S3732"/>
      <c r="T3732"/>
      <c r="U3732" s="1"/>
      <c r="V3732"/>
      <c r="W3732" s="1"/>
      <c r="X3732"/>
      <c r="Y3732"/>
      <c r="Z3732" s="1"/>
      <c r="AA3732" s="1"/>
      <c r="AB3732" s="1"/>
      <c r="AC3732" s="1"/>
      <c r="AD3732"/>
    </row>
    <row r="3733" spans="1:30" x14ac:dyDescent="0.25">
      <c r="A3733" s="1"/>
      <c r="B3733" s="1"/>
      <c r="C3733" s="1"/>
      <c r="D3733"/>
      <c r="E3733" s="1"/>
      <c r="F3733" s="1"/>
      <c r="G3733"/>
      <c r="H3733"/>
      <c r="I3733" s="1"/>
      <c r="J3733"/>
      <c r="K3733"/>
      <c r="L3733"/>
      <c r="M3733" s="2"/>
      <c r="N3733" s="3"/>
      <c r="O3733"/>
      <c r="P3733"/>
      <c r="Q3733"/>
      <c r="R3733"/>
      <c r="S3733"/>
      <c r="T3733"/>
      <c r="U3733" s="1"/>
      <c r="V3733"/>
      <c r="W3733" s="1"/>
      <c r="X3733"/>
      <c r="Y3733"/>
      <c r="Z3733" s="1"/>
      <c r="AA3733" s="1"/>
      <c r="AB3733" s="1"/>
      <c r="AC3733" s="1"/>
      <c r="AD3733"/>
    </row>
    <row r="3734" spans="1:30" x14ac:dyDescent="0.25">
      <c r="A3734" s="1"/>
      <c r="B3734" s="1"/>
      <c r="C3734" s="1"/>
      <c r="D3734"/>
      <c r="E3734" s="1"/>
      <c r="F3734" s="1"/>
      <c r="G3734"/>
      <c r="H3734"/>
      <c r="I3734" s="1"/>
      <c r="J3734"/>
      <c r="K3734"/>
      <c r="L3734"/>
      <c r="M3734" s="2"/>
      <c r="N3734" s="3"/>
      <c r="O3734"/>
      <c r="P3734"/>
      <c r="Q3734"/>
      <c r="R3734"/>
      <c r="S3734"/>
      <c r="T3734"/>
      <c r="U3734" s="1"/>
      <c r="V3734"/>
      <c r="W3734" s="1"/>
      <c r="X3734"/>
      <c r="Y3734"/>
      <c r="Z3734" s="1"/>
      <c r="AA3734" s="1"/>
      <c r="AB3734" s="1"/>
      <c r="AC3734" s="1"/>
      <c r="AD3734"/>
    </row>
    <row r="3735" spans="1:30" x14ac:dyDescent="0.25">
      <c r="A3735" s="1"/>
      <c r="B3735" s="1"/>
      <c r="C3735" s="1"/>
      <c r="D3735"/>
      <c r="E3735" s="1"/>
      <c r="F3735" s="1"/>
      <c r="G3735"/>
      <c r="H3735"/>
      <c r="I3735" s="1"/>
      <c r="J3735"/>
      <c r="K3735"/>
      <c r="L3735"/>
      <c r="M3735" s="2"/>
      <c r="N3735" s="3"/>
      <c r="O3735"/>
      <c r="P3735"/>
      <c r="Q3735"/>
      <c r="R3735"/>
      <c r="S3735"/>
      <c r="T3735"/>
      <c r="U3735" s="1"/>
      <c r="V3735"/>
      <c r="W3735" s="1"/>
      <c r="X3735"/>
      <c r="Y3735"/>
      <c r="Z3735" s="1"/>
      <c r="AA3735" s="1"/>
      <c r="AB3735" s="1"/>
      <c r="AC3735" s="1"/>
      <c r="AD3735"/>
    </row>
    <row r="3736" spans="1:30" x14ac:dyDescent="0.25">
      <c r="A3736" s="1"/>
      <c r="B3736" s="1"/>
      <c r="C3736" s="1"/>
      <c r="D3736"/>
      <c r="E3736" s="1"/>
      <c r="F3736" s="1"/>
      <c r="G3736"/>
      <c r="H3736"/>
      <c r="I3736" s="1"/>
      <c r="J3736"/>
      <c r="K3736"/>
      <c r="L3736"/>
      <c r="M3736" s="2"/>
      <c r="N3736" s="3"/>
      <c r="O3736"/>
      <c r="P3736"/>
      <c r="Q3736"/>
      <c r="R3736"/>
      <c r="S3736"/>
      <c r="T3736"/>
      <c r="U3736" s="1"/>
      <c r="V3736"/>
      <c r="W3736" s="1"/>
      <c r="X3736"/>
      <c r="Y3736"/>
      <c r="Z3736" s="1"/>
      <c r="AA3736" s="1"/>
      <c r="AB3736" s="1"/>
      <c r="AC3736" s="1"/>
      <c r="AD3736"/>
    </row>
    <row r="3737" spans="1:30" x14ac:dyDescent="0.25">
      <c r="A3737" s="1"/>
      <c r="B3737" s="1"/>
      <c r="C3737" s="1"/>
      <c r="D3737"/>
      <c r="E3737" s="1"/>
      <c r="F3737" s="1"/>
      <c r="G3737"/>
      <c r="H3737"/>
      <c r="I3737" s="1"/>
      <c r="J3737"/>
      <c r="K3737"/>
      <c r="L3737"/>
      <c r="M3737" s="2"/>
      <c r="N3737" s="3"/>
      <c r="O3737"/>
      <c r="P3737"/>
      <c r="Q3737"/>
      <c r="R3737"/>
      <c r="S3737"/>
      <c r="T3737"/>
      <c r="U3737" s="1"/>
      <c r="V3737"/>
      <c r="W3737" s="1"/>
      <c r="X3737"/>
      <c r="Y3737"/>
      <c r="Z3737" s="1"/>
      <c r="AA3737" s="1"/>
      <c r="AB3737" s="1"/>
      <c r="AC3737" s="1"/>
      <c r="AD3737"/>
    </row>
    <row r="3738" spans="1:30" x14ac:dyDescent="0.25">
      <c r="A3738" s="1"/>
      <c r="B3738" s="1"/>
      <c r="C3738" s="1"/>
      <c r="D3738"/>
      <c r="E3738" s="1"/>
      <c r="F3738" s="1"/>
      <c r="G3738"/>
      <c r="H3738"/>
      <c r="I3738" s="1"/>
      <c r="J3738"/>
      <c r="K3738"/>
      <c r="L3738"/>
      <c r="M3738" s="2"/>
      <c r="N3738" s="3"/>
      <c r="O3738"/>
      <c r="P3738"/>
      <c r="Q3738"/>
      <c r="R3738"/>
      <c r="S3738"/>
      <c r="T3738"/>
      <c r="U3738" s="1"/>
      <c r="V3738"/>
      <c r="W3738" s="1"/>
      <c r="X3738"/>
      <c r="Y3738"/>
      <c r="Z3738" s="1"/>
      <c r="AA3738" s="1"/>
      <c r="AB3738" s="1"/>
      <c r="AC3738" s="1"/>
      <c r="AD3738"/>
    </row>
    <row r="3739" spans="1:30" x14ac:dyDescent="0.25">
      <c r="A3739" s="1"/>
      <c r="B3739" s="1"/>
      <c r="C3739" s="1"/>
      <c r="D3739"/>
      <c r="E3739" s="1"/>
      <c r="F3739" s="1"/>
      <c r="G3739"/>
      <c r="H3739"/>
      <c r="I3739" s="1"/>
      <c r="J3739"/>
      <c r="K3739"/>
      <c r="L3739"/>
      <c r="M3739" s="2"/>
      <c r="N3739" s="3"/>
      <c r="O3739"/>
      <c r="P3739"/>
      <c r="Q3739"/>
      <c r="R3739"/>
      <c r="S3739"/>
      <c r="T3739"/>
      <c r="U3739" s="1"/>
      <c r="V3739"/>
      <c r="W3739" s="1"/>
      <c r="X3739"/>
      <c r="Y3739"/>
      <c r="Z3739" s="1"/>
      <c r="AA3739" s="1"/>
      <c r="AB3739" s="1"/>
      <c r="AC3739" s="1"/>
      <c r="AD3739"/>
    </row>
    <row r="3740" spans="1:30" x14ac:dyDescent="0.25">
      <c r="A3740" s="1"/>
      <c r="B3740" s="1"/>
      <c r="C3740" s="1"/>
      <c r="D3740"/>
      <c r="E3740" s="1"/>
      <c r="F3740" s="1"/>
      <c r="G3740"/>
      <c r="H3740"/>
      <c r="I3740" s="1"/>
      <c r="J3740"/>
      <c r="K3740"/>
      <c r="L3740"/>
      <c r="M3740" s="2"/>
      <c r="N3740" s="3"/>
      <c r="O3740"/>
      <c r="P3740"/>
      <c r="Q3740"/>
      <c r="R3740"/>
      <c r="S3740"/>
      <c r="T3740"/>
      <c r="U3740" s="1"/>
      <c r="V3740"/>
      <c r="W3740" s="1"/>
      <c r="X3740"/>
      <c r="Y3740"/>
      <c r="Z3740" s="1"/>
      <c r="AA3740" s="1"/>
      <c r="AB3740" s="1"/>
      <c r="AC3740" s="1"/>
      <c r="AD3740"/>
    </row>
    <row r="3741" spans="1:30" x14ac:dyDescent="0.25">
      <c r="A3741" s="1"/>
      <c r="B3741" s="1"/>
      <c r="C3741" s="1"/>
      <c r="D3741"/>
      <c r="E3741" s="1"/>
      <c r="F3741" s="1"/>
      <c r="G3741"/>
      <c r="H3741"/>
      <c r="I3741" s="1"/>
      <c r="J3741"/>
      <c r="K3741"/>
      <c r="L3741"/>
      <c r="M3741" s="2"/>
      <c r="N3741" s="3"/>
      <c r="O3741"/>
      <c r="P3741"/>
      <c r="Q3741"/>
      <c r="R3741"/>
      <c r="S3741"/>
      <c r="T3741"/>
      <c r="U3741" s="1"/>
      <c r="V3741"/>
      <c r="W3741" s="1"/>
      <c r="X3741"/>
      <c r="Y3741"/>
      <c r="Z3741" s="1"/>
      <c r="AA3741" s="1"/>
      <c r="AB3741" s="1"/>
      <c r="AC3741" s="1"/>
      <c r="AD3741"/>
    </row>
    <row r="3742" spans="1:30" x14ac:dyDescent="0.25">
      <c r="A3742" s="1"/>
      <c r="B3742" s="1"/>
      <c r="C3742" s="1"/>
      <c r="D3742"/>
      <c r="E3742" s="1"/>
      <c r="F3742" s="1"/>
      <c r="G3742"/>
      <c r="H3742"/>
      <c r="I3742" s="1"/>
      <c r="J3742"/>
      <c r="K3742"/>
      <c r="L3742"/>
      <c r="M3742" s="2"/>
      <c r="N3742" s="3"/>
      <c r="O3742"/>
      <c r="P3742"/>
      <c r="Q3742"/>
      <c r="R3742"/>
      <c r="S3742"/>
      <c r="T3742"/>
      <c r="U3742" s="1"/>
      <c r="V3742"/>
      <c r="W3742" s="1"/>
      <c r="X3742"/>
      <c r="Y3742"/>
      <c r="Z3742" s="1"/>
      <c r="AA3742" s="1"/>
      <c r="AB3742" s="1"/>
      <c r="AC3742" s="1"/>
      <c r="AD3742"/>
    </row>
    <row r="3743" spans="1:30" x14ac:dyDescent="0.25">
      <c r="A3743" s="1"/>
      <c r="B3743" s="1"/>
      <c r="C3743" s="1"/>
      <c r="D3743"/>
      <c r="E3743" s="1"/>
      <c r="F3743" s="1"/>
      <c r="G3743"/>
      <c r="H3743"/>
      <c r="I3743" s="1"/>
      <c r="J3743"/>
      <c r="K3743"/>
      <c r="L3743"/>
      <c r="M3743" s="2"/>
      <c r="N3743" s="3"/>
      <c r="O3743"/>
      <c r="P3743"/>
      <c r="Q3743"/>
      <c r="R3743"/>
      <c r="S3743"/>
      <c r="T3743"/>
      <c r="U3743" s="1"/>
      <c r="V3743"/>
      <c r="W3743" s="1"/>
      <c r="X3743"/>
      <c r="Y3743"/>
      <c r="Z3743" s="1"/>
      <c r="AA3743" s="1"/>
      <c r="AB3743" s="1"/>
      <c r="AC3743" s="1"/>
      <c r="AD3743"/>
    </row>
    <row r="3744" spans="1:30" x14ac:dyDescent="0.25">
      <c r="A3744" s="1"/>
      <c r="B3744" s="1"/>
      <c r="C3744" s="1"/>
      <c r="D3744"/>
      <c r="E3744" s="1"/>
      <c r="F3744" s="1"/>
      <c r="G3744"/>
      <c r="H3744"/>
      <c r="I3744" s="1"/>
      <c r="J3744"/>
      <c r="K3744"/>
      <c r="L3744"/>
      <c r="M3744" s="2"/>
      <c r="N3744" s="3"/>
      <c r="O3744"/>
      <c r="P3744"/>
      <c r="Q3744"/>
      <c r="R3744"/>
      <c r="S3744"/>
      <c r="T3744"/>
      <c r="U3744" s="1"/>
      <c r="V3744"/>
      <c r="W3744" s="1"/>
      <c r="X3744"/>
      <c r="Y3744"/>
      <c r="Z3744" s="1"/>
      <c r="AA3744" s="1"/>
      <c r="AB3744" s="1"/>
      <c r="AC3744" s="1"/>
      <c r="AD3744"/>
    </row>
    <row r="3745" spans="1:30" x14ac:dyDescent="0.25">
      <c r="A3745" s="1"/>
      <c r="B3745" s="1"/>
      <c r="C3745" s="1"/>
      <c r="D3745"/>
      <c r="E3745" s="1"/>
      <c r="F3745" s="1"/>
      <c r="G3745"/>
      <c r="H3745"/>
      <c r="I3745" s="1"/>
      <c r="J3745"/>
      <c r="K3745"/>
      <c r="L3745"/>
      <c r="M3745" s="2"/>
      <c r="N3745" s="3"/>
      <c r="O3745"/>
      <c r="P3745"/>
      <c r="Q3745"/>
      <c r="R3745"/>
      <c r="S3745"/>
      <c r="T3745"/>
      <c r="U3745" s="1"/>
      <c r="V3745"/>
      <c r="W3745" s="1"/>
      <c r="X3745"/>
      <c r="Y3745"/>
      <c r="Z3745" s="1"/>
      <c r="AA3745" s="1"/>
      <c r="AB3745" s="1"/>
      <c r="AC3745" s="1"/>
      <c r="AD3745"/>
    </row>
    <row r="3746" spans="1:30" x14ac:dyDescent="0.25">
      <c r="A3746" s="1"/>
      <c r="B3746" s="1"/>
      <c r="C3746" s="1"/>
      <c r="D3746"/>
      <c r="E3746" s="1"/>
      <c r="F3746" s="1"/>
      <c r="G3746"/>
      <c r="H3746"/>
      <c r="I3746" s="1"/>
      <c r="J3746"/>
      <c r="K3746"/>
      <c r="L3746"/>
      <c r="M3746" s="2"/>
      <c r="N3746" s="3"/>
      <c r="O3746"/>
      <c r="P3746"/>
      <c r="Q3746"/>
      <c r="R3746"/>
      <c r="S3746"/>
      <c r="T3746"/>
      <c r="U3746" s="1"/>
      <c r="V3746"/>
      <c r="W3746" s="1"/>
      <c r="X3746"/>
      <c r="Y3746"/>
      <c r="Z3746" s="1"/>
      <c r="AA3746" s="1"/>
      <c r="AB3746" s="1"/>
      <c r="AC3746" s="1"/>
      <c r="AD3746"/>
    </row>
    <row r="3747" spans="1:30" x14ac:dyDescent="0.25">
      <c r="A3747" s="1"/>
      <c r="B3747" s="1"/>
      <c r="C3747" s="1"/>
      <c r="D3747"/>
      <c r="E3747" s="1"/>
      <c r="F3747" s="1"/>
      <c r="G3747"/>
      <c r="H3747"/>
      <c r="I3747" s="1"/>
      <c r="J3747"/>
      <c r="K3747"/>
      <c r="L3747"/>
      <c r="M3747" s="2"/>
      <c r="N3747" s="3"/>
      <c r="O3747"/>
      <c r="P3747"/>
      <c r="Q3747"/>
      <c r="R3747"/>
      <c r="S3747"/>
      <c r="T3747"/>
      <c r="U3747" s="1"/>
      <c r="V3747"/>
      <c r="W3747" s="1"/>
      <c r="X3747"/>
      <c r="Y3747"/>
      <c r="Z3747" s="1"/>
      <c r="AA3747" s="1"/>
      <c r="AB3747" s="1"/>
      <c r="AC3747" s="1"/>
      <c r="AD3747"/>
    </row>
    <row r="3748" spans="1:30" x14ac:dyDescent="0.25">
      <c r="A3748" s="1"/>
      <c r="B3748" s="1"/>
      <c r="C3748" s="1"/>
      <c r="D3748"/>
      <c r="E3748" s="1"/>
      <c r="F3748" s="1"/>
      <c r="G3748"/>
      <c r="H3748"/>
      <c r="I3748" s="1"/>
      <c r="J3748"/>
      <c r="K3748"/>
      <c r="L3748"/>
      <c r="M3748" s="2"/>
      <c r="N3748" s="3"/>
      <c r="O3748"/>
      <c r="P3748"/>
      <c r="Q3748"/>
      <c r="R3748"/>
      <c r="S3748"/>
      <c r="T3748"/>
      <c r="U3748" s="1"/>
      <c r="V3748"/>
      <c r="W3748" s="1"/>
      <c r="X3748"/>
      <c r="Y3748"/>
      <c r="Z3748" s="1"/>
      <c r="AA3748" s="1"/>
      <c r="AB3748" s="1"/>
      <c r="AC3748" s="1"/>
      <c r="AD3748"/>
    </row>
    <row r="3749" spans="1:30" x14ac:dyDescent="0.25">
      <c r="A3749" s="1"/>
      <c r="B3749" s="1"/>
      <c r="C3749" s="1"/>
      <c r="D3749"/>
      <c r="E3749" s="1"/>
      <c r="F3749" s="1"/>
      <c r="G3749"/>
      <c r="H3749"/>
      <c r="I3749" s="1"/>
      <c r="J3749"/>
      <c r="K3749"/>
      <c r="L3749"/>
      <c r="M3749" s="2"/>
      <c r="N3749" s="3"/>
      <c r="O3749"/>
      <c r="P3749"/>
      <c r="Q3749"/>
      <c r="R3749"/>
      <c r="S3749"/>
      <c r="T3749"/>
      <c r="U3749" s="1"/>
      <c r="V3749"/>
      <c r="W3749" s="1"/>
      <c r="X3749"/>
      <c r="Y3749"/>
      <c r="Z3749" s="1"/>
      <c r="AA3749" s="1"/>
      <c r="AB3749" s="1"/>
      <c r="AC3749" s="1"/>
      <c r="AD3749"/>
    </row>
    <row r="3750" spans="1:30" x14ac:dyDescent="0.25">
      <c r="A3750" s="1"/>
      <c r="B3750" s="1"/>
      <c r="C3750" s="1"/>
      <c r="D3750"/>
      <c r="E3750" s="1"/>
      <c r="F3750" s="1"/>
      <c r="G3750"/>
      <c r="H3750"/>
      <c r="I3750" s="1"/>
      <c r="J3750"/>
      <c r="K3750"/>
      <c r="L3750"/>
      <c r="M3750" s="2"/>
      <c r="N3750" s="3"/>
      <c r="O3750"/>
      <c r="P3750"/>
      <c r="Q3750"/>
      <c r="R3750"/>
      <c r="S3750"/>
      <c r="T3750"/>
      <c r="U3750" s="1"/>
      <c r="V3750"/>
      <c r="W3750" s="1"/>
      <c r="X3750"/>
      <c r="Y3750"/>
      <c r="Z3750" s="1"/>
      <c r="AA3750" s="1"/>
      <c r="AB3750" s="1"/>
      <c r="AC3750" s="1"/>
      <c r="AD3750"/>
    </row>
    <row r="3751" spans="1:30" x14ac:dyDescent="0.25">
      <c r="A3751" s="1"/>
      <c r="B3751" s="1"/>
      <c r="C3751" s="1"/>
      <c r="D3751"/>
      <c r="E3751" s="1"/>
      <c r="F3751" s="1"/>
      <c r="G3751"/>
      <c r="H3751"/>
      <c r="I3751" s="1"/>
      <c r="J3751"/>
      <c r="K3751"/>
      <c r="L3751"/>
      <c r="M3751" s="2"/>
      <c r="N3751" s="3"/>
      <c r="O3751"/>
      <c r="P3751"/>
      <c r="Q3751"/>
      <c r="R3751"/>
      <c r="S3751"/>
      <c r="T3751"/>
      <c r="U3751" s="1"/>
      <c r="V3751"/>
      <c r="W3751" s="1"/>
      <c r="X3751"/>
      <c r="Y3751"/>
      <c r="Z3751" s="1"/>
      <c r="AA3751" s="1"/>
      <c r="AB3751" s="1"/>
      <c r="AC3751" s="1"/>
      <c r="AD3751"/>
    </row>
    <row r="3752" spans="1:30" x14ac:dyDescent="0.25">
      <c r="A3752" s="1"/>
      <c r="B3752" s="1"/>
      <c r="C3752" s="1"/>
      <c r="D3752"/>
      <c r="E3752" s="1"/>
      <c r="F3752" s="1"/>
      <c r="G3752"/>
      <c r="H3752"/>
      <c r="I3752" s="1"/>
      <c r="J3752"/>
      <c r="K3752"/>
      <c r="L3752"/>
      <c r="M3752" s="2"/>
      <c r="N3752" s="3"/>
      <c r="O3752"/>
      <c r="P3752"/>
      <c r="Q3752"/>
      <c r="R3752"/>
      <c r="S3752"/>
      <c r="T3752"/>
      <c r="U3752" s="1"/>
      <c r="V3752"/>
      <c r="W3752" s="1"/>
      <c r="X3752"/>
      <c r="Y3752"/>
      <c r="Z3752" s="1"/>
      <c r="AA3752" s="1"/>
      <c r="AB3752" s="1"/>
      <c r="AC3752" s="1"/>
      <c r="AD3752"/>
    </row>
    <row r="3753" spans="1:30" x14ac:dyDescent="0.25">
      <c r="A3753" s="1"/>
      <c r="B3753" s="1"/>
      <c r="C3753" s="1"/>
      <c r="D3753"/>
      <c r="E3753" s="1"/>
      <c r="F3753" s="1"/>
      <c r="G3753"/>
      <c r="H3753"/>
      <c r="I3753" s="1"/>
      <c r="J3753"/>
      <c r="K3753"/>
      <c r="L3753"/>
      <c r="M3753" s="2"/>
      <c r="N3753" s="3"/>
      <c r="O3753"/>
      <c r="P3753"/>
      <c r="Q3753"/>
      <c r="R3753"/>
      <c r="S3753"/>
      <c r="T3753"/>
      <c r="U3753" s="1"/>
      <c r="V3753"/>
      <c r="W3753" s="1"/>
      <c r="X3753"/>
      <c r="Y3753"/>
      <c r="Z3753" s="1"/>
      <c r="AA3753" s="1"/>
      <c r="AB3753" s="1"/>
      <c r="AC3753" s="1"/>
      <c r="AD3753"/>
    </row>
    <row r="3754" spans="1:30" x14ac:dyDescent="0.25">
      <c r="A3754" s="1"/>
      <c r="B3754" s="1"/>
      <c r="C3754" s="1"/>
      <c r="D3754"/>
      <c r="E3754" s="1"/>
      <c r="F3754" s="1"/>
      <c r="G3754"/>
      <c r="H3754"/>
      <c r="I3754" s="1"/>
      <c r="J3754"/>
      <c r="K3754"/>
      <c r="L3754"/>
      <c r="M3754" s="2"/>
      <c r="N3754" s="3"/>
      <c r="O3754"/>
      <c r="P3754"/>
      <c r="Q3754"/>
      <c r="R3754"/>
      <c r="S3754"/>
      <c r="T3754"/>
      <c r="U3754" s="1"/>
      <c r="V3754"/>
      <c r="W3754" s="1"/>
      <c r="X3754"/>
      <c r="Y3754"/>
      <c r="Z3754" s="1"/>
      <c r="AA3754" s="1"/>
      <c r="AB3754" s="1"/>
      <c r="AC3754" s="1"/>
      <c r="AD3754"/>
    </row>
    <row r="3755" spans="1:30" x14ac:dyDescent="0.25">
      <c r="A3755" s="1"/>
      <c r="B3755" s="1"/>
      <c r="C3755" s="1"/>
      <c r="D3755"/>
      <c r="E3755" s="1"/>
      <c r="F3755" s="1"/>
      <c r="G3755"/>
      <c r="H3755"/>
      <c r="I3755" s="1"/>
      <c r="J3755"/>
      <c r="K3755"/>
      <c r="L3755"/>
      <c r="M3755" s="2"/>
      <c r="N3755" s="3"/>
      <c r="O3755"/>
      <c r="P3755"/>
      <c r="Q3755"/>
      <c r="R3755"/>
      <c r="S3755"/>
      <c r="T3755"/>
      <c r="U3755" s="1"/>
      <c r="V3755"/>
      <c r="W3755" s="1"/>
      <c r="X3755"/>
      <c r="Y3755"/>
      <c r="Z3755" s="1"/>
      <c r="AA3755" s="1"/>
      <c r="AB3755" s="1"/>
      <c r="AC3755" s="1"/>
      <c r="AD3755"/>
    </row>
    <row r="3756" spans="1:30" x14ac:dyDescent="0.25">
      <c r="A3756" s="1"/>
      <c r="B3756" s="1"/>
      <c r="C3756" s="1"/>
      <c r="D3756"/>
      <c r="E3756" s="1"/>
      <c r="F3756" s="1"/>
      <c r="G3756"/>
      <c r="H3756"/>
      <c r="I3756" s="1"/>
      <c r="J3756"/>
      <c r="K3756"/>
      <c r="L3756"/>
      <c r="M3756" s="2"/>
      <c r="N3756" s="3"/>
      <c r="O3756"/>
      <c r="P3756"/>
      <c r="Q3756"/>
      <c r="R3756"/>
      <c r="S3756"/>
      <c r="T3756"/>
      <c r="U3756" s="1"/>
      <c r="V3756"/>
      <c r="W3756" s="1"/>
      <c r="X3756"/>
      <c r="Y3756"/>
      <c r="Z3756" s="1"/>
      <c r="AA3756" s="1"/>
      <c r="AB3756" s="1"/>
      <c r="AC3756" s="1"/>
      <c r="AD3756"/>
    </row>
    <row r="3757" spans="1:30" x14ac:dyDescent="0.25">
      <c r="A3757" s="1"/>
      <c r="B3757" s="1"/>
      <c r="C3757" s="1"/>
      <c r="D3757"/>
      <c r="E3757" s="1"/>
      <c r="F3757" s="1"/>
      <c r="G3757"/>
      <c r="H3757"/>
      <c r="I3757" s="1"/>
      <c r="J3757"/>
      <c r="K3757"/>
      <c r="L3757"/>
      <c r="M3757" s="2"/>
      <c r="N3757" s="3"/>
      <c r="O3757"/>
      <c r="P3757"/>
      <c r="Q3757"/>
      <c r="R3757"/>
      <c r="S3757"/>
      <c r="T3757"/>
      <c r="U3757" s="1"/>
      <c r="V3757"/>
      <c r="W3757" s="1"/>
      <c r="X3757"/>
      <c r="Y3757"/>
      <c r="Z3757" s="1"/>
      <c r="AA3757" s="1"/>
      <c r="AB3757" s="1"/>
      <c r="AC3757" s="1"/>
      <c r="AD3757"/>
    </row>
    <row r="3758" spans="1:30" x14ac:dyDescent="0.25">
      <c r="A3758" s="1"/>
      <c r="B3758" s="1"/>
      <c r="C3758" s="1"/>
      <c r="D3758"/>
      <c r="E3758" s="1"/>
      <c r="F3758" s="1"/>
      <c r="G3758"/>
      <c r="H3758"/>
      <c r="I3758" s="1"/>
      <c r="J3758"/>
      <c r="K3758"/>
      <c r="L3758"/>
      <c r="M3758" s="2"/>
      <c r="N3758" s="3"/>
      <c r="O3758"/>
      <c r="P3758"/>
      <c r="Q3758"/>
      <c r="R3758"/>
      <c r="S3758"/>
      <c r="T3758"/>
      <c r="U3758" s="1"/>
      <c r="V3758"/>
      <c r="W3758" s="1"/>
      <c r="X3758"/>
      <c r="Y3758"/>
      <c r="Z3758" s="1"/>
      <c r="AA3758" s="1"/>
      <c r="AB3758" s="1"/>
      <c r="AC3758" s="1"/>
      <c r="AD3758"/>
    </row>
    <row r="3759" spans="1:30" x14ac:dyDescent="0.25">
      <c r="A3759" s="1"/>
      <c r="B3759" s="1"/>
      <c r="C3759" s="1"/>
      <c r="D3759"/>
      <c r="E3759" s="1"/>
      <c r="F3759" s="1"/>
      <c r="G3759"/>
      <c r="H3759"/>
      <c r="I3759" s="1"/>
      <c r="J3759"/>
      <c r="K3759"/>
      <c r="L3759"/>
      <c r="M3759" s="2"/>
      <c r="N3759" s="3"/>
      <c r="O3759"/>
      <c r="P3759"/>
      <c r="Q3759"/>
      <c r="R3759"/>
      <c r="S3759"/>
      <c r="T3759"/>
      <c r="U3759" s="1"/>
      <c r="V3759"/>
      <c r="W3759" s="1"/>
      <c r="X3759"/>
      <c r="Y3759"/>
      <c r="Z3759" s="1"/>
      <c r="AA3759" s="1"/>
      <c r="AB3759" s="1"/>
      <c r="AC3759" s="1"/>
      <c r="AD3759"/>
    </row>
    <row r="3760" spans="1:30" x14ac:dyDescent="0.25">
      <c r="A3760" s="1"/>
      <c r="B3760" s="1"/>
      <c r="C3760" s="1"/>
      <c r="D3760"/>
      <c r="E3760" s="1"/>
      <c r="F3760" s="1"/>
      <c r="G3760"/>
      <c r="H3760"/>
      <c r="I3760" s="1"/>
      <c r="J3760"/>
      <c r="K3760"/>
      <c r="L3760"/>
      <c r="M3760" s="2"/>
      <c r="N3760" s="3"/>
      <c r="O3760"/>
      <c r="P3760"/>
      <c r="Q3760"/>
      <c r="R3760"/>
      <c r="S3760"/>
      <c r="T3760"/>
      <c r="U3760" s="1"/>
      <c r="V3760"/>
      <c r="W3760" s="1"/>
      <c r="X3760"/>
      <c r="Y3760"/>
      <c r="Z3760" s="1"/>
      <c r="AA3760" s="1"/>
      <c r="AB3760" s="1"/>
      <c r="AC3760" s="1"/>
      <c r="AD3760"/>
    </row>
    <row r="3761" spans="1:30" x14ac:dyDescent="0.25">
      <c r="A3761" s="1"/>
      <c r="B3761" s="1"/>
      <c r="C3761" s="1"/>
      <c r="D3761"/>
      <c r="E3761" s="1"/>
      <c r="F3761" s="1"/>
      <c r="G3761"/>
      <c r="H3761"/>
      <c r="I3761" s="1"/>
      <c r="J3761"/>
      <c r="K3761"/>
      <c r="L3761"/>
      <c r="M3761" s="2"/>
      <c r="N3761" s="3"/>
      <c r="O3761"/>
      <c r="P3761"/>
      <c r="Q3761"/>
      <c r="R3761"/>
      <c r="S3761"/>
      <c r="T3761"/>
      <c r="U3761" s="1"/>
      <c r="V3761"/>
      <c r="W3761" s="1"/>
      <c r="X3761"/>
      <c r="Y3761"/>
      <c r="Z3761" s="1"/>
      <c r="AA3761" s="1"/>
      <c r="AB3761" s="1"/>
      <c r="AC3761" s="1"/>
      <c r="AD3761"/>
    </row>
    <row r="3762" spans="1:30" x14ac:dyDescent="0.25">
      <c r="A3762" s="1"/>
      <c r="B3762" s="1"/>
      <c r="C3762" s="1"/>
      <c r="D3762"/>
      <c r="E3762" s="1"/>
      <c r="F3762" s="1"/>
      <c r="G3762"/>
      <c r="H3762"/>
      <c r="I3762" s="1"/>
      <c r="J3762"/>
      <c r="K3762"/>
      <c r="L3762"/>
      <c r="M3762" s="2"/>
      <c r="N3762" s="3"/>
      <c r="O3762"/>
      <c r="P3762"/>
      <c r="Q3762"/>
      <c r="R3762"/>
      <c r="S3762"/>
      <c r="T3762"/>
      <c r="U3762" s="1"/>
      <c r="V3762"/>
      <c r="W3762" s="1"/>
      <c r="X3762"/>
      <c r="Y3762"/>
      <c r="Z3762" s="1"/>
      <c r="AA3762" s="1"/>
      <c r="AB3762" s="1"/>
      <c r="AC3762" s="1"/>
      <c r="AD3762"/>
    </row>
    <row r="3763" spans="1:30" x14ac:dyDescent="0.25">
      <c r="A3763" s="1"/>
      <c r="B3763" s="1"/>
      <c r="C3763" s="1"/>
      <c r="D3763"/>
      <c r="E3763" s="1"/>
      <c r="F3763" s="1"/>
      <c r="G3763"/>
      <c r="H3763"/>
      <c r="I3763" s="1"/>
      <c r="J3763"/>
      <c r="K3763"/>
      <c r="L3763"/>
      <c r="M3763" s="2"/>
      <c r="N3763" s="3"/>
      <c r="O3763"/>
      <c r="P3763"/>
      <c r="Q3763"/>
      <c r="R3763"/>
      <c r="S3763"/>
      <c r="T3763"/>
      <c r="U3763" s="1"/>
      <c r="V3763"/>
      <c r="W3763" s="1"/>
      <c r="X3763"/>
      <c r="Y3763"/>
      <c r="Z3763" s="1"/>
      <c r="AA3763" s="1"/>
      <c r="AB3763" s="1"/>
      <c r="AC3763" s="1"/>
      <c r="AD3763"/>
    </row>
    <row r="3764" spans="1:30" x14ac:dyDescent="0.25">
      <c r="A3764" s="1"/>
      <c r="B3764" s="1"/>
      <c r="C3764" s="1"/>
      <c r="D3764"/>
      <c r="E3764" s="1"/>
      <c r="F3764" s="1"/>
      <c r="G3764"/>
      <c r="H3764"/>
      <c r="I3764" s="1"/>
      <c r="J3764"/>
      <c r="K3764"/>
      <c r="L3764"/>
      <c r="M3764" s="2"/>
      <c r="N3764" s="3"/>
      <c r="O3764"/>
      <c r="P3764"/>
      <c r="Q3764"/>
      <c r="R3764"/>
      <c r="S3764"/>
      <c r="T3764"/>
      <c r="U3764" s="1"/>
      <c r="V3764"/>
      <c r="W3764" s="1"/>
      <c r="X3764"/>
      <c r="Y3764"/>
      <c r="Z3764" s="1"/>
      <c r="AA3764" s="1"/>
      <c r="AB3764" s="1"/>
      <c r="AC3764" s="1"/>
      <c r="AD3764"/>
    </row>
    <row r="3765" spans="1:30" x14ac:dyDescent="0.25">
      <c r="A3765" s="1"/>
      <c r="B3765" s="1"/>
      <c r="C3765" s="1"/>
      <c r="D3765"/>
      <c r="E3765" s="1"/>
      <c r="F3765" s="1"/>
      <c r="G3765"/>
      <c r="H3765"/>
      <c r="I3765" s="1"/>
      <c r="J3765"/>
      <c r="K3765"/>
      <c r="L3765"/>
      <c r="M3765" s="2"/>
      <c r="N3765" s="3"/>
      <c r="O3765"/>
      <c r="P3765"/>
      <c r="Q3765"/>
      <c r="R3765"/>
      <c r="S3765"/>
      <c r="T3765"/>
      <c r="U3765" s="1"/>
      <c r="V3765"/>
      <c r="W3765" s="1"/>
      <c r="X3765"/>
      <c r="Y3765"/>
      <c r="Z3765" s="1"/>
      <c r="AA3765" s="1"/>
      <c r="AB3765" s="1"/>
      <c r="AC3765" s="1"/>
      <c r="AD3765"/>
    </row>
    <row r="3766" spans="1:30" x14ac:dyDescent="0.25">
      <c r="A3766" s="1"/>
      <c r="B3766" s="1"/>
      <c r="C3766" s="1"/>
      <c r="D3766"/>
      <c r="E3766" s="1"/>
      <c r="F3766" s="1"/>
      <c r="G3766"/>
      <c r="H3766"/>
      <c r="I3766" s="1"/>
      <c r="J3766"/>
      <c r="K3766"/>
      <c r="L3766"/>
      <c r="M3766" s="2"/>
      <c r="N3766" s="3"/>
      <c r="O3766"/>
      <c r="P3766"/>
      <c r="Q3766"/>
      <c r="R3766"/>
      <c r="S3766"/>
      <c r="T3766"/>
      <c r="U3766" s="1"/>
      <c r="V3766"/>
      <c r="W3766" s="1"/>
      <c r="X3766"/>
      <c r="Y3766"/>
      <c r="Z3766" s="1"/>
      <c r="AA3766" s="1"/>
      <c r="AB3766" s="1"/>
      <c r="AC3766" s="1"/>
      <c r="AD3766"/>
    </row>
    <row r="3767" spans="1:30" x14ac:dyDescent="0.25">
      <c r="A3767" s="1"/>
      <c r="B3767" s="1"/>
      <c r="C3767" s="1"/>
      <c r="D3767"/>
      <c r="E3767" s="1"/>
      <c r="F3767" s="1"/>
      <c r="G3767"/>
      <c r="H3767"/>
      <c r="I3767" s="1"/>
      <c r="J3767"/>
      <c r="K3767"/>
      <c r="L3767"/>
      <c r="M3767" s="2"/>
      <c r="N3767" s="3"/>
      <c r="O3767"/>
      <c r="P3767"/>
      <c r="Q3767"/>
      <c r="R3767"/>
      <c r="S3767"/>
      <c r="T3767"/>
      <c r="U3767" s="1"/>
      <c r="V3767"/>
      <c r="W3767" s="1"/>
      <c r="X3767"/>
      <c r="Y3767"/>
      <c r="Z3767" s="1"/>
      <c r="AA3767" s="1"/>
      <c r="AB3767" s="1"/>
      <c r="AC3767" s="1"/>
      <c r="AD3767"/>
    </row>
    <row r="3768" spans="1:30" x14ac:dyDescent="0.25">
      <c r="A3768" s="1"/>
      <c r="B3768" s="1"/>
      <c r="C3768" s="1"/>
      <c r="D3768"/>
      <c r="E3768" s="1"/>
      <c r="F3768" s="1"/>
      <c r="G3768"/>
      <c r="H3768"/>
      <c r="I3768" s="1"/>
      <c r="J3768"/>
      <c r="K3768"/>
      <c r="L3768"/>
      <c r="M3768" s="2"/>
      <c r="N3768" s="3"/>
      <c r="O3768"/>
      <c r="P3768"/>
      <c r="Q3768"/>
      <c r="R3768"/>
      <c r="S3768"/>
      <c r="T3768"/>
      <c r="U3768" s="1"/>
      <c r="V3768"/>
      <c r="W3768" s="1"/>
      <c r="X3768"/>
      <c r="Y3768"/>
      <c r="Z3768" s="1"/>
      <c r="AA3768" s="1"/>
      <c r="AB3768" s="1"/>
      <c r="AC3768" s="1"/>
      <c r="AD3768"/>
    </row>
    <row r="3769" spans="1:30" x14ac:dyDescent="0.25">
      <c r="A3769" s="1"/>
      <c r="B3769" s="1"/>
      <c r="C3769" s="1"/>
      <c r="D3769"/>
      <c r="E3769" s="1"/>
      <c r="F3769" s="1"/>
      <c r="G3769"/>
      <c r="H3769"/>
      <c r="I3769" s="1"/>
      <c r="J3769"/>
      <c r="K3769"/>
      <c r="L3769"/>
      <c r="M3769" s="2"/>
      <c r="N3769" s="3"/>
      <c r="O3769"/>
      <c r="P3769"/>
      <c r="Q3769"/>
      <c r="R3769"/>
      <c r="S3769"/>
      <c r="T3769"/>
      <c r="U3769" s="1"/>
      <c r="V3769"/>
      <c r="W3769" s="1"/>
      <c r="X3769"/>
      <c r="Y3769"/>
      <c r="Z3769" s="1"/>
      <c r="AA3769" s="1"/>
      <c r="AB3769" s="1"/>
      <c r="AC3769" s="1"/>
      <c r="AD3769"/>
    </row>
    <row r="3770" spans="1:30" x14ac:dyDescent="0.25">
      <c r="A3770" s="1"/>
      <c r="B3770" s="1"/>
      <c r="C3770" s="1"/>
      <c r="D3770"/>
      <c r="E3770" s="1"/>
      <c r="F3770" s="1"/>
      <c r="G3770"/>
      <c r="H3770"/>
      <c r="I3770" s="1"/>
      <c r="J3770"/>
      <c r="K3770"/>
      <c r="L3770"/>
      <c r="M3770" s="2"/>
      <c r="N3770" s="3"/>
      <c r="O3770"/>
      <c r="P3770"/>
      <c r="Q3770"/>
      <c r="R3770"/>
      <c r="S3770"/>
      <c r="T3770"/>
      <c r="U3770" s="1"/>
      <c r="V3770"/>
      <c r="W3770" s="1"/>
      <c r="X3770"/>
      <c r="Y3770"/>
      <c r="Z3770" s="1"/>
      <c r="AA3770" s="1"/>
      <c r="AB3770" s="1"/>
      <c r="AC3770" s="1"/>
      <c r="AD3770"/>
    </row>
    <row r="3771" spans="1:30" x14ac:dyDescent="0.25">
      <c r="A3771" s="1"/>
      <c r="B3771" s="1"/>
      <c r="C3771" s="1"/>
      <c r="D3771"/>
      <c r="E3771" s="1"/>
      <c r="F3771" s="1"/>
      <c r="G3771"/>
      <c r="H3771"/>
      <c r="I3771" s="1"/>
      <c r="J3771"/>
      <c r="K3771"/>
      <c r="L3771"/>
      <c r="M3771" s="2"/>
      <c r="N3771" s="3"/>
      <c r="O3771"/>
      <c r="P3771"/>
      <c r="Q3771"/>
      <c r="R3771"/>
      <c r="S3771"/>
      <c r="T3771"/>
      <c r="U3771" s="1"/>
      <c r="V3771"/>
      <c r="W3771" s="1"/>
      <c r="X3771"/>
      <c r="Y3771"/>
      <c r="Z3771" s="1"/>
      <c r="AA3771" s="1"/>
      <c r="AB3771" s="1"/>
      <c r="AC3771" s="1"/>
      <c r="AD3771"/>
    </row>
    <row r="3772" spans="1:30" x14ac:dyDescent="0.25">
      <c r="A3772" s="1"/>
      <c r="B3772" s="1"/>
      <c r="C3772" s="1"/>
      <c r="D3772"/>
      <c r="E3772" s="1"/>
      <c r="F3772" s="1"/>
      <c r="G3772"/>
      <c r="H3772"/>
      <c r="I3772" s="1"/>
      <c r="J3772"/>
      <c r="K3772"/>
      <c r="L3772"/>
      <c r="M3772" s="2"/>
      <c r="N3772" s="3"/>
      <c r="O3772"/>
      <c r="P3772"/>
      <c r="Q3772"/>
      <c r="R3772"/>
      <c r="S3772"/>
      <c r="T3772"/>
      <c r="U3772" s="1"/>
      <c r="V3772"/>
      <c r="W3772" s="1"/>
      <c r="X3772"/>
      <c r="Y3772"/>
      <c r="Z3772" s="1"/>
      <c r="AA3772" s="1"/>
      <c r="AB3772" s="1"/>
      <c r="AC3772" s="1"/>
      <c r="AD3772"/>
    </row>
    <row r="3773" spans="1:30" x14ac:dyDescent="0.25">
      <c r="A3773" s="1"/>
      <c r="B3773" s="1"/>
      <c r="C3773" s="1"/>
      <c r="D3773"/>
      <c r="E3773" s="1"/>
      <c r="F3773" s="1"/>
      <c r="G3773"/>
      <c r="H3773"/>
      <c r="I3773" s="1"/>
      <c r="J3773"/>
      <c r="K3773"/>
      <c r="L3773"/>
      <c r="M3773" s="2"/>
      <c r="N3773" s="3"/>
      <c r="O3773"/>
      <c r="P3773"/>
      <c r="Q3773"/>
      <c r="R3773"/>
      <c r="S3773"/>
      <c r="T3773"/>
      <c r="U3773" s="1"/>
      <c r="V3773"/>
      <c r="W3773" s="1"/>
      <c r="X3773"/>
      <c r="Y3773"/>
      <c r="Z3773" s="1"/>
      <c r="AA3773" s="1"/>
      <c r="AB3773" s="1"/>
      <c r="AC3773" s="1"/>
      <c r="AD3773"/>
    </row>
    <row r="3774" spans="1:30" x14ac:dyDescent="0.25">
      <c r="A3774" s="1"/>
      <c r="B3774" s="1"/>
      <c r="C3774" s="1"/>
      <c r="D3774"/>
      <c r="E3774" s="1"/>
      <c r="F3774" s="1"/>
      <c r="G3774"/>
      <c r="H3774"/>
      <c r="I3774" s="1"/>
      <c r="J3774"/>
      <c r="K3774"/>
      <c r="L3774"/>
      <c r="M3774" s="2"/>
      <c r="N3774" s="3"/>
      <c r="O3774"/>
      <c r="P3774"/>
      <c r="Q3774"/>
      <c r="R3774"/>
      <c r="S3774"/>
      <c r="T3774"/>
      <c r="U3774" s="1"/>
      <c r="V3774"/>
      <c r="W3774" s="1"/>
      <c r="X3774"/>
      <c r="Y3774"/>
      <c r="Z3774" s="1"/>
      <c r="AA3774" s="1"/>
      <c r="AB3774" s="1"/>
      <c r="AC3774" s="1"/>
      <c r="AD3774"/>
    </row>
    <row r="3775" spans="1:30" x14ac:dyDescent="0.25">
      <c r="A3775" s="1"/>
      <c r="B3775" s="1"/>
      <c r="C3775" s="1"/>
      <c r="D3775"/>
      <c r="E3775" s="1"/>
      <c r="F3775" s="1"/>
      <c r="G3775"/>
      <c r="H3775"/>
      <c r="I3775" s="1"/>
      <c r="J3775"/>
      <c r="K3775"/>
      <c r="L3775"/>
      <c r="M3775" s="2"/>
      <c r="N3775" s="3"/>
      <c r="O3775"/>
      <c r="P3775"/>
      <c r="Q3775"/>
      <c r="R3775"/>
      <c r="S3775"/>
      <c r="T3775"/>
      <c r="U3775" s="1"/>
      <c r="V3775"/>
      <c r="W3775" s="1"/>
      <c r="X3775"/>
      <c r="Y3775"/>
      <c r="Z3775" s="1"/>
      <c r="AA3775" s="1"/>
      <c r="AB3775" s="1"/>
      <c r="AC3775" s="1"/>
      <c r="AD3775"/>
    </row>
    <row r="3776" spans="1:30" x14ac:dyDescent="0.25">
      <c r="A3776" s="1"/>
      <c r="B3776" s="1"/>
      <c r="C3776" s="1"/>
      <c r="D3776"/>
      <c r="E3776" s="1"/>
      <c r="F3776" s="1"/>
      <c r="G3776"/>
      <c r="H3776"/>
      <c r="I3776" s="1"/>
      <c r="J3776"/>
      <c r="K3776"/>
      <c r="L3776"/>
      <c r="M3776" s="2"/>
      <c r="N3776" s="3"/>
      <c r="O3776"/>
      <c r="P3776"/>
      <c r="Q3776"/>
      <c r="R3776"/>
      <c r="S3776"/>
      <c r="T3776"/>
      <c r="U3776" s="1"/>
      <c r="V3776"/>
      <c r="W3776" s="1"/>
      <c r="X3776"/>
      <c r="Y3776"/>
      <c r="Z3776" s="1"/>
      <c r="AA3776" s="1"/>
      <c r="AB3776" s="1"/>
      <c r="AC3776" s="1"/>
      <c r="AD3776"/>
    </row>
    <row r="3777" spans="1:30" x14ac:dyDescent="0.25">
      <c r="A3777" s="1"/>
      <c r="B3777" s="1"/>
      <c r="C3777" s="1"/>
      <c r="D3777"/>
      <c r="E3777" s="1"/>
      <c r="F3777" s="1"/>
      <c r="G3777"/>
      <c r="H3777"/>
      <c r="I3777" s="1"/>
      <c r="J3777"/>
      <c r="K3777"/>
      <c r="L3777"/>
      <c r="M3777" s="2"/>
      <c r="N3777" s="3"/>
      <c r="O3777"/>
      <c r="P3777"/>
      <c r="Q3777"/>
      <c r="R3777"/>
      <c r="S3777"/>
      <c r="T3777"/>
      <c r="U3777" s="1"/>
      <c r="V3777"/>
      <c r="W3777" s="1"/>
      <c r="X3777"/>
      <c r="Y3777"/>
      <c r="Z3777" s="1"/>
      <c r="AA3777" s="1"/>
      <c r="AB3777" s="1"/>
      <c r="AC3777" s="1"/>
      <c r="AD3777"/>
    </row>
    <row r="3778" spans="1:30" x14ac:dyDescent="0.25">
      <c r="A3778" s="1"/>
      <c r="B3778" s="1"/>
      <c r="C3778" s="1"/>
      <c r="D3778"/>
      <c r="E3778" s="1"/>
      <c r="F3778" s="1"/>
      <c r="G3778"/>
      <c r="H3778"/>
      <c r="I3778" s="1"/>
      <c r="J3778"/>
      <c r="K3778"/>
      <c r="L3778"/>
      <c r="M3778" s="2"/>
      <c r="N3778" s="3"/>
      <c r="O3778"/>
      <c r="P3778"/>
      <c r="Q3778"/>
      <c r="R3778"/>
      <c r="S3778"/>
      <c r="T3778"/>
      <c r="U3778" s="1"/>
      <c r="V3778"/>
      <c r="W3778" s="1"/>
      <c r="X3778"/>
      <c r="Y3778"/>
      <c r="Z3778" s="1"/>
      <c r="AA3778" s="1"/>
      <c r="AB3778" s="1"/>
      <c r="AC3778" s="1"/>
      <c r="AD3778"/>
    </row>
    <row r="3779" spans="1:30" x14ac:dyDescent="0.25">
      <c r="A3779" s="1"/>
      <c r="B3779" s="1"/>
      <c r="C3779" s="1"/>
      <c r="D3779"/>
      <c r="E3779" s="1"/>
      <c r="F3779" s="1"/>
      <c r="G3779"/>
      <c r="H3779"/>
      <c r="I3779" s="1"/>
      <c r="J3779"/>
      <c r="K3779"/>
      <c r="L3779"/>
      <c r="M3779" s="2"/>
      <c r="N3779" s="3"/>
      <c r="O3779"/>
      <c r="P3779"/>
      <c r="Q3779"/>
      <c r="R3779"/>
      <c r="S3779"/>
      <c r="T3779"/>
      <c r="U3779" s="1"/>
      <c r="V3779"/>
      <c r="W3779" s="1"/>
      <c r="X3779"/>
      <c r="Y3779"/>
      <c r="Z3779" s="1"/>
      <c r="AA3779" s="1"/>
      <c r="AB3779" s="1"/>
      <c r="AC3779" s="1"/>
      <c r="AD3779"/>
    </row>
    <row r="3780" spans="1:30" x14ac:dyDescent="0.25">
      <c r="A3780" s="1"/>
      <c r="B3780" s="1"/>
      <c r="C3780" s="1"/>
      <c r="D3780"/>
      <c r="E3780" s="1"/>
      <c r="F3780" s="1"/>
      <c r="G3780"/>
      <c r="H3780"/>
      <c r="I3780" s="1"/>
      <c r="J3780"/>
      <c r="K3780"/>
      <c r="L3780"/>
      <c r="M3780" s="2"/>
      <c r="N3780" s="3"/>
      <c r="O3780"/>
      <c r="P3780"/>
      <c r="Q3780"/>
      <c r="R3780"/>
      <c r="S3780"/>
      <c r="T3780"/>
      <c r="U3780" s="1"/>
      <c r="V3780"/>
      <c r="W3780" s="1"/>
      <c r="X3780"/>
      <c r="Y3780"/>
      <c r="Z3780" s="1"/>
      <c r="AA3780" s="1"/>
      <c r="AB3780" s="1"/>
      <c r="AC3780" s="1"/>
      <c r="AD3780"/>
    </row>
    <row r="3781" spans="1:30" x14ac:dyDescent="0.25">
      <c r="A3781" s="1"/>
      <c r="B3781" s="1"/>
      <c r="C3781" s="1"/>
      <c r="D3781"/>
      <c r="E3781" s="1"/>
      <c r="F3781" s="1"/>
      <c r="G3781"/>
      <c r="H3781"/>
      <c r="I3781" s="1"/>
      <c r="J3781"/>
      <c r="K3781"/>
      <c r="L3781"/>
      <c r="M3781" s="2"/>
      <c r="N3781" s="3"/>
      <c r="O3781"/>
      <c r="P3781"/>
      <c r="Q3781"/>
      <c r="R3781"/>
      <c r="S3781"/>
      <c r="T3781"/>
      <c r="U3781" s="1"/>
      <c r="V3781"/>
      <c r="W3781" s="1"/>
      <c r="X3781"/>
      <c r="Y3781"/>
      <c r="Z3781" s="1"/>
      <c r="AA3781" s="1"/>
      <c r="AB3781" s="1"/>
      <c r="AC3781" s="1"/>
      <c r="AD3781"/>
    </row>
    <row r="3782" spans="1:30" x14ac:dyDescent="0.25">
      <c r="A3782" s="1"/>
      <c r="B3782" s="1"/>
      <c r="C3782" s="1"/>
      <c r="D3782"/>
      <c r="E3782" s="1"/>
      <c r="F3782" s="1"/>
      <c r="G3782"/>
      <c r="H3782"/>
      <c r="I3782" s="1"/>
      <c r="J3782"/>
      <c r="K3782"/>
      <c r="L3782"/>
      <c r="M3782" s="2"/>
      <c r="N3782" s="3"/>
      <c r="O3782"/>
      <c r="P3782"/>
      <c r="Q3782"/>
      <c r="R3782"/>
      <c r="S3782"/>
      <c r="T3782"/>
      <c r="U3782" s="1"/>
      <c r="V3782"/>
      <c r="W3782" s="1"/>
      <c r="X3782"/>
      <c r="Y3782"/>
      <c r="Z3782" s="1"/>
      <c r="AA3782" s="1"/>
      <c r="AB3782" s="1"/>
      <c r="AC3782" s="1"/>
      <c r="AD3782"/>
    </row>
    <row r="3783" spans="1:30" x14ac:dyDescent="0.25">
      <c r="A3783" s="1"/>
      <c r="B3783" s="1"/>
      <c r="C3783" s="1"/>
      <c r="D3783"/>
      <c r="E3783" s="1"/>
      <c r="F3783" s="1"/>
      <c r="G3783"/>
      <c r="H3783"/>
      <c r="I3783" s="1"/>
      <c r="J3783"/>
      <c r="K3783"/>
      <c r="L3783"/>
      <c r="M3783" s="2"/>
      <c r="N3783" s="3"/>
      <c r="O3783"/>
      <c r="P3783"/>
      <c r="Q3783"/>
      <c r="R3783"/>
      <c r="S3783"/>
      <c r="T3783"/>
      <c r="U3783" s="1"/>
      <c r="V3783"/>
      <c r="W3783" s="1"/>
      <c r="X3783"/>
      <c r="Y3783"/>
      <c r="Z3783" s="1"/>
      <c r="AA3783" s="1"/>
      <c r="AB3783" s="1"/>
      <c r="AC3783" s="1"/>
      <c r="AD3783"/>
    </row>
    <row r="3784" spans="1:30" x14ac:dyDescent="0.25">
      <c r="A3784" s="1"/>
      <c r="B3784" s="1"/>
      <c r="C3784" s="1"/>
      <c r="D3784"/>
      <c r="E3784" s="1"/>
      <c r="F3784" s="1"/>
      <c r="G3784"/>
      <c r="H3784"/>
      <c r="I3784" s="1"/>
      <c r="J3784"/>
      <c r="K3784"/>
      <c r="L3784"/>
      <c r="M3784" s="2"/>
      <c r="N3784" s="3"/>
      <c r="O3784"/>
      <c r="P3784"/>
      <c r="Q3784"/>
      <c r="R3784"/>
      <c r="S3784"/>
      <c r="T3784"/>
      <c r="U3784" s="1"/>
      <c r="V3784"/>
      <c r="W3784" s="1"/>
      <c r="X3784"/>
      <c r="Y3784"/>
      <c r="Z3784" s="1"/>
      <c r="AA3784" s="1"/>
      <c r="AB3784" s="1"/>
      <c r="AC3784" s="1"/>
      <c r="AD3784"/>
    </row>
    <row r="3785" spans="1:30" x14ac:dyDescent="0.25">
      <c r="A3785" s="1"/>
      <c r="B3785" s="1"/>
      <c r="C3785" s="1"/>
      <c r="D3785"/>
      <c r="E3785" s="1"/>
      <c r="F3785" s="1"/>
      <c r="G3785"/>
      <c r="H3785"/>
      <c r="I3785" s="1"/>
      <c r="J3785"/>
      <c r="K3785"/>
      <c r="L3785"/>
      <c r="M3785" s="2"/>
      <c r="N3785" s="3"/>
      <c r="O3785"/>
      <c r="P3785"/>
      <c r="Q3785"/>
      <c r="R3785"/>
      <c r="S3785"/>
      <c r="T3785"/>
      <c r="U3785" s="1"/>
      <c r="V3785"/>
      <c r="W3785" s="1"/>
      <c r="X3785"/>
      <c r="Y3785"/>
      <c r="Z3785" s="1"/>
      <c r="AA3785" s="1"/>
      <c r="AB3785" s="1"/>
      <c r="AC3785" s="1"/>
      <c r="AD3785"/>
    </row>
    <row r="3786" spans="1:30" x14ac:dyDescent="0.25">
      <c r="A3786" s="1"/>
      <c r="B3786" s="1"/>
      <c r="C3786" s="1"/>
      <c r="D3786"/>
      <c r="E3786" s="1"/>
      <c r="F3786" s="1"/>
      <c r="G3786"/>
      <c r="H3786"/>
      <c r="I3786" s="1"/>
      <c r="J3786"/>
      <c r="K3786"/>
      <c r="L3786"/>
      <c r="M3786" s="2"/>
      <c r="N3786" s="3"/>
      <c r="O3786"/>
      <c r="P3786"/>
      <c r="Q3786"/>
      <c r="R3786"/>
      <c r="S3786"/>
      <c r="T3786"/>
      <c r="U3786" s="1"/>
      <c r="V3786"/>
      <c r="W3786" s="1"/>
      <c r="X3786"/>
      <c r="Y3786"/>
      <c r="Z3786" s="1"/>
      <c r="AA3786" s="1"/>
      <c r="AB3786" s="1"/>
      <c r="AC3786" s="1"/>
      <c r="AD3786"/>
    </row>
    <row r="3787" spans="1:30" x14ac:dyDescent="0.25">
      <c r="A3787" s="1"/>
      <c r="B3787" s="1"/>
      <c r="C3787" s="1"/>
      <c r="D3787"/>
      <c r="E3787" s="1"/>
      <c r="F3787" s="1"/>
      <c r="G3787"/>
      <c r="H3787"/>
      <c r="I3787" s="1"/>
      <c r="J3787"/>
      <c r="K3787"/>
      <c r="L3787"/>
      <c r="M3787" s="2"/>
      <c r="N3787" s="3"/>
      <c r="O3787"/>
      <c r="P3787"/>
      <c r="Q3787"/>
      <c r="R3787"/>
      <c r="S3787"/>
      <c r="T3787"/>
      <c r="U3787" s="1"/>
      <c r="V3787"/>
      <c r="W3787" s="1"/>
      <c r="X3787"/>
      <c r="Y3787"/>
      <c r="Z3787" s="1"/>
      <c r="AA3787" s="1"/>
      <c r="AB3787" s="1"/>
      <c r="AC3787" s="1"/>
      <c r="AD3787"/>
    </row>
    <row r="3788" spans="1:30" x14ac:dyDescent="0.25">
      <c r="A3788" s="1"/>
      <c r="B3788" s="1"/>
      <c r="C3788" s="1"/>
      <c r="D3788"/>
      <c r="E3788" s="1"/>
      <c r="F3788" s="1"/>
      <c r="G3788"/>
      <c r="H3788"/>
      <c r="I3788" s="1"/>
      <c r="J3788"/>
      <c r="K3788"/>
      <c r="L3788"/>
      <c r="M3788" s="2"/>
      <c r="N3788" s="3"/>
      <c r="O3788"/>
      <c r="P3788"/>
      <c r="Q3788"/>
      <c r="R3788"/>
      <c r="S3788"/>
      <c r="T3788"/>
      <c r="U3788" s="1"/>
      <c r="V3788"/>
      <c r="W3788" s="1"/>
      <c r="X3788"/>
      <c r="Y3788"/>
      <c r="Z3788" s="1"/>
      <c r="AA3788" s="1"/>
      <c r="AB3788" s="1"/>
      <c r="AC3788" s="1"/>
      <c r="AD3788"/>
    </row>
    <row r="3789" spans="1:30" x14ac:dyDescent="0.25">
      <c r="A3789" s="1"/>
      <c r="B3789" s="1"/>
      <c r="C3789" s="1"/>
      <c r="D3789"/>
      <c r="E3789" s="1"/>
      <c r="F3789" s="1"/>
      <c r="G3789"/>
      <c r="H3789"/>
      <c r="I3789" s="1"/>
      <c r="J3789"/>
      <c r="K3789"/>
      <c r="L3789"/>
      <c r="M3789" s="2"/>
      <c r="N3789" s="3"/>
      <c r="O3789"/>
      <c r="P3789"/>
      <c r="Q3789"/>
      <c r="R3789"/>
      <c r="S3789"/>
      <c r="T3789"/>
      <c r="U3789" s="1"/>
      <c r="V3789"/>
      <c r="W3789" s="1"/>
      <c r="X3789"/>
      <c r="Y3789"/>
      <c r="Z3789" s="1"/>
      <c r="AA3789" s="1"/>
      <c r="AB3789" s="1"/>
      <c r="AC3789" s="1"/>
      <c r="AD3789"/>
    </row>
    <row r="3790" spans="1:30" x14ac:dyDescent="0.25">
      <c r="A3790" s="1"/>
      <c r="B3790" s="1"/>
      <c r="C3790" s="1"/>
      <c r="D3790"/>
      <c r="E3790" s="1"/>
      <c r="F3790" s="1"/>
      <c r="G3790"/>
      <c r="H3790"/>
      <c r="I3790" s="1"/>
      <c r="J3790"/>
      <c r="K3790"/>
      <c r="L3790"/>
      <c r="M3790" s="2"/>
      <c r="N3790" s="3"/>
      <c r="O3790"/>
      <c r="P3790"/>
      <c r="Q3790"/>
      <c r="R3790"/>
      <c r="S3790"/>
      <c r="T3790"/>
      <c r="U3790" s="1"/>
      <c r="V3790"/>
      <c r="W3790" s="1"/>
      <c r="X3790"/>
      <c r="Y3790"/>
      <c r="Z3790" s="1"/>
      <c r="AA3790" s="1"/>
      <c r="AB3790" s="1"/>
      <c r="AC3790" s="1"/>
      <c r="AD3790"/>
    </row>
    <row r="3791" spans="1:30" x14ac:dyDescent="0.25">
      <c r="A3791" s="1"/>
      <c r="B3791" s="1"/>
      <c r="C3791" s="1"/>
      <c r="D3791"/>
      <c r="E3791" s="1"/>
      <c r="F3791" s="1"/>
      <c r="G3791"/>
      <c r="H3791"/>
      <c r="I3791" s="1"/>
      <c r="J3791"/>
      <c r="K3791"/>
      <c r="L3791"/>
      <c r="M3791" s="2"/>
      <c r="N3791" s="3"/>
      <c r="O3791"/>
      <c r="P3791"/>
      <c r="Q3791"/>
      <c r="R3791"/>
      <c r="S3791"/>
      <c r="T3791"/>
      <c r="U3791" s="1"/>
      <c r="V3791"/>
      <c r="W3791" s="1"/>
      <c r="X3791"/>
      <c r="Y3791"/>
      <c r="Z3791" s="1"/>
      <c r="AA3791" s="1"/>
      <c r="AB3791" s="1"/>
      <c r="AC3791" s="1"/>
      <c r="AD3791"/>
    </row>
    <row r="3792" spans="1:30" x14ac:dyDescent="0.25">
      <c r="A3792" s="1"/>
      <c r="B3792" s="1"/>
      <c r="C3792" s="1"/>
      <c r="D3792"/>
      <c r="E3792" s="1"/>
      <c r="F3792" s="1"/>
      <c r="G3792"/>
      <c r="H3792"/>
      <c r="I3792" s="1"/>
      <c r="J3792"/>
      <c r="K3792"/>
      <c r="L3792"/>
      <c r="M3792" s="2"/>
      <c r="N3792" s="3"/>
      <c r="O3792"/>
      <c r="P3792"/>
      <c r="Q3792"/>
      <c r="R3792"/>
      <c r="S3792"/>
      <c r="T3792"/>
      <c r="U3792" s="1"/>
      <c r="V3792"/>
      <c r="W3792" s="1"/>
      <c r="X3792"/>
      <c r="Y3792"/>
      <c r="Z3792" s="1"/>
      <c r="AA3792" s="1"/>
      <c r="AB3792" s="1"/>
      <c r="AC3792" s="1"/>
      <c r="AD3792"/>
    </row>
    <row r="3793" spans="1:30" x14ac:dyDescent="0.25">
      <c r="A3793" s="1"/>
      <c r="B3793" s="1"/>
      <c r="C3793" s="1"/>
      <c r="D3793"/>
      <c r="E3793" s="1"/>
      <c r="F3793" s="1"/>
      <c r="G3793"/>
      <c r="H3793"/>
      <c r="I3793" s="1"/>
      <c r="J3793"/>
      <c r="K3793"/>
      <c r="L3793"/>
      <c r="M3793" s="2"/>
      <c r="N3793" s="3"/>
      <c r="O3793"/>
      <c r="P3793"/>
      <c r="Q3793"/>
      <c r="R3793"/>
      <c r="S3793"/>
      <c r="T3793"/>
      <c r="U3793" s="1"/>
      <c r="V3793"/>
      <c r="W3793" s="1"/>
      <c r="X3793"/>
      <c r="Y3793"/>
      <c r="Z3793" s="1"/>
      <c r="AA3793" s="1"/>
      <c r="AB3793" s="1"/>
      <c r="AC3793" s="1"/>
      <c r="AD3793"/>
    </row>
    <row r="3794" spans="1:30" x14ac:dyDescent="0.25">
      <c r="A3794" s="1"/>
      <c r="B3794" s="1"/>
      <c r="C3794" s="1"/>
      <c r="D3794"/>
      <c r="E3794" s="1"/>
      <c r="F3794" s="1"/>
      <c r="G3794"/>
      <c r="H3794"/>
      <c r="I3794" s="1"/>
      <c r="J3794"/>
      <c r="K3794"/>
      <c r="L3794"/>
      <c r="M3794" s="2"/>
      <c r="N3794" s="3"/>
      <c r="O3794"/>
      <c r="P3794"/>
      <c r="Q3794"/>
      <c r="R3794"/>
      <c r="S3794"/>
      <c r="T3794"/>
      <c r="U3794" s="1"/>
      <c r="V3794"/>
      <c r="W3794" s="1"/>
      <c r="X3794"/>
      <c r="Y3794"/>
      <c r="Z3794" s="1"/>
      <c r="AA3794" s="1"/>
      <c r="AB3794" s="1"/>
      <c r="AC3794" s="1"/>
      <c r="AD3794"/>
    </row>
    <row r="3795" spans="1:30" x14ac:dyDescent="0.25">
      <c r="A3795" s="1"/>
      <c r="B3795" s="1"/>
      <c r="C3795" s="1"/>
      <c r="D3795"/>
      <c r="E3795" s="1"/>
      <c r="F3795" s="1"/>
      <c r="G3795"/>
      <c r="H3795"/>
      <c r="I3795" s="1"/>
      <c r="J3795"/>
      <c r="K3795"/>
      <c r="L3795"/>
      <c r="M3795" s="2"/>
      <c r="N3795" s="3"/>
      <c r="O3795"/>
      <c r="P3795"/>
      <c r="Q3795"/>
      <c r="R3795"/>
      <c r="S3795"/>
      <c r="T3795"/>
      <c r="U3795" s="1"/>
      <c r="V3795"/>
      <c r="W3795" s="1"/>
      <c r="X3795"/>
      <c r="Y3795"/>
      <c r="Z3795" s="1"/>
      <c r="AA3795" s="1"/>
      <c r="AB3795" s="1"/>
      <c r="AC3795" s="1"/>
      <c r="AD3795"/>
    </row>
    <row r="3796" spans="1:30" x14ac:dyDescent="0.25">
      <c r="A3796" s="1"/>
      <c r="B3796" s="1"/>
      <c r="C3796" s="1"/>
      <c r="D3796"/>
      <c r="E3796" s="1"/>
      <c r="F3796" s="1"/>
      <c r="G3796"/>
      <c r="H3796"/>
      <c r="I3796" s="1"/>
      <c r="J3796"/>
      <c r="K3796"/>
      <c r="L3796"/>
      <c r="M3796" s="2"/>
      <c r="N3796" s="3"/>
      <c r="O3796"/>
      <c r="P3796"/>
      <c r="Q3796"/>
      <c r="R3796"/>
      <c r="S3796"/>
      <c r="T3796"/>
      <c r="U3796" s="1"/>
      <c r="V3796"/>
      <c r="W3796" s="1"/>
      <c r="X3796"/>
      <c r="Y3796"/>
      <c r="Z3796" s="1"/>
      <c r="AA3796" s="1"/>
      <c r="AB3796" s="1"/>
      <c r="AC3796" s="1"/>
      <c r="AD3796"/>
    </row>
    <row r="3797" spans="1:30" x14ac:dyDescent="0.25">
      <c r="A3797" s="1"/>
      <c r="B3797" s="1"/>
      <c r="C3797" s="1"/>
      <c r="D3797"/>
      <c r="E3797" s="1"/>
      <c r="F3797" s="1"/>
      <c r="G3797"/>
      <c r="H3797"/>
      <c r="I3797" s="1"/>
      <c r="J3797"/>
      <c r="K3797"/>
      <c r="L3797"/>
      <c r="M3797" s="2"/>
      <c r="N3797" s="3"/>
      <c r="O3797"/>
      <c r="P3797"/>
      <c r="Q3797"/>
      <c r="R3797"/>
      <c r="S3797"/>
      <c r="T3797"/>
      <c r="U3797" s="1"/>
      <c r="V3797"/>
      <c r="W3797" s="1"/>
      <c r="X3797"/>
      <c r="Y3797"/>
      <c r="Z3797" s="1"/>
      <c r="AA3797" s="1"/>
      <c r="AB3797" s="1"/>
      <c r="AC3797" s="1"/>
      <c r="AD3797"/>
    </row>
    <row r="3798" spans="1:30" x14ac:dyDescent="0.25">
      <c r="A3798" s="1"/>
      <c r="B3798" s="1"/>
      <c r="C3798" s="1"/>
      <c r="D3798"/>
      <c r="E3798" s="1"/>
      <c r="F3798" s="1"/>
      <c r="G3798"/>
      <c r="H3798"/>
      <c r="I3798" s="1"/>
      <c r="J3798"/>
      <c r="K3798"/>
      <c r="L3798"/>
      <c r="M3798" s="2"/>
      <c r="N3798" s="3"/>
      <c r="O3798"/>
      <c r="P3798"/>
      <c r="Q3798"/>
      <c r="R3798"/>
      <c r="S3798"/>
      <c r="T3798"/>
      <c r="U3798" s="1"/>
      <c r="V3798"/>
      <c r="W3798" s="1"/>
      <c r="X3798"/>
      <c r="Y3798"/>
      <c r="Z3798" s="1"/>
      <c r="AA3798" s="1"/>
      <c r="AB3798" s="1"/>
      <c r="AC3798" s="1"/>
      <c r="AD3798"/>
    </row>
    <row r="3799" spans="1:30" x14ac:dyDescent="0.25">
      <c r="A3799" s="1"/>
      <c r="B3799" s="1"/>
      <c r="C3799" s="1"/>
      <c r="D3799"/>
      <c r="E3799" s="1"/>
      <c r="F3799" s="1"/>
      <c r="G3799"/>
      <c r="H3799"/>
      <c r="I3799" s="1"/>
      <c r="J3799"/>
      <c r="K3799"/>
      <c r="L3799"/>
      <c r="M3799" s="2"/>
      <c r="N3799" s="3"/>
      <c r="O3799"/>
      <c r="P3799"/>
      <c r="Q3799"/>
      <c r="R3799"/>
      <c r="S3799"/>
      <c r="T3799"/>
      <c r="U3799" s="1"/>
      <c r="V3799"/>
      <c r="W3799" s="1"/>
      <c r="X3799"/>
      <c r="Y3799"/>
      <c r="Z3799" s="1"/>
      <c r="AA3799" s="1"/>
      <c r="AB3799" s="1"/>
      <c r="AC3799" s="1"/>
      <c r="AD3799"/>
    </row>
    <row r="3800" spans="1:30" x14ac:dyDescent="0.25">
      <c r="A3800" s="1"/>
      <c r="B3800" s="1"/>
      <c r="C3800" s="1"/>
      <c r="D3800"/>
      <c r="E3800" s="1"/>
      <c r="F3800" s="1"/>
      <c r="G3800"/>
      <c r="H3800"/>
      <c r="I3800" s="1"/>
      <c r="J3800"/>
      <c r="K3800"/>
      <c r="L3800"/>
      <c r="M3800" s="2"/>
      <c r="N3800" s="3"/>
      <c r="O3800"/>
      <c r="P3800"/>
      <c r="Q3800"/>
      <c r="R3800"/>
      <c r="S3800"/>
      <c r="T3800"/>
      <c r="U3800" s="1"/>
      <c r="V3800"/>
      <c r="W3800" s="1"/>
      <c r="X3800"/>
      <c r="Y3800"/>
      <c r="Z3800" s="1"/>
      <c r="AA3800" s="1"/>
      <c r="AB3800" s="1"/>
      <c r="AC3800" s="1"/>
      <c r="AD3800"/>
    </row>
    <row r="3801" spans="1:30" x14ac:dyDescent="0.25">
      <c r="A3801" s="1"/>
      <c r="B3801" s="1"/>
      <c r="C3801" s="1"/>
      <c r="D3801"/>
      <c r="E3801" s="1"/>
      <c r="F3801" s="1"/>
      <c r="G3801"/>
      <c r="H3801"/>
      <c r="I3801" s="1"/>
      <c r="J3801"/>
      <c r="K3801"/>
      <c r="L3801"/>
      <c r="M3801" s="2"/>
      <c r="N3801" s="3"/>
      <c r="O3801"/>
      <c r="P3801"/>
      <c r="Q3801"/>
      <c r="R3801"/>
      <c r="S3801"/>
      <c r="T3801"/>
      <c r="U3801" s="1"/>
      <c r="V3801"/>
      <c r="W3801" s="1"/>
      <c r="X3801"/>
      <c r="Y3801"/>
      <c r="Z3801" s="1"/>
      <c r="AA3801" s="1"/>
      <c r="AB3801" s="1"/>
      <c r="AC3801" s="1"/>
      <c r="AD3801"/>
    </row>
    <row r="3802" spans="1:30" x14ac:dyDescent="0.25">
      <c r="A3802" s="1"/>
      <c r="B3802" s="1"/>
      <c r="C3802" s="1"/>
      <c r="D3802"/>
      <c r="E3802" s="1"/>
      <c r="F3802" s="1"/>
      <c r="G3802"/>
      <c r="H3802"/>
      <c r="I3802" s="1"/>
      <c r="J3802"/>
      <c r="K3802"/>
      <c r="L3802"/>
      <c r="M3802" s="2"/>
      <c r="N3802" s="3"/>
      <c r="O3802"/>
      <c r="P3802"/>
      <c r="Q3802"/>
      <c r="R3802"/>
      <c r="S3802"/>
      <c r="T3802"/>
      <c r="U3802" s="1"/>
      <c r="V3802"/>
      <c r="W3802" s="1"/>
      <c r="X3802"/>
      <c r="Y3802"/>
      <c r="Z3802" s="1"/>
      <c r="AA3802" s="1"/>
      <c r="AB3802" s="1"/>
      <c r="AC3802" s="1"/>
      <c r="AD3802"/>
    </row>
    <row r="3803" spans="1:30" x14ac:dyDescent="0.25">
      <c r="A3803" s="1"/>
      <c r="B3803" s="1"/>
      <c r="C3803" s="1"/>
      <c r="D3803"/>
      <c r="E3803" s="1"/>
      <c r="F3803" s="1"/>
      <c r="G3803"/>
      <c r="H3803"/>
      <c r="I3803" s="1"/>
      <c r="J3803"/>
      <c r="K3803"/>
      <c r="L3803"/>
      <c r="M3803" s="2"/>
      <c r="N3803" s="3"/>
      <c r="O3803"/>
      <c r="P3803"/>
      <c r="Q3803"/>
      <c r="R3803"/>
      <c r="S3803"/>
      <c r="T3803"/>
      <c r="U3803" s="1"/>
      <c r="V3803"/>
      <c r="W3803" s="1"/>
      <c r="X3803"/>
      <c r="Y3803"/>
      <c r="Z3803" s="1"/>
      <c r="AA3803" s="1"/>
      <c r="AB3803" s="1"/>
      <c r="AC3803" s="1"/>
      <c r="AD3803"/>
    </row>
    <row r="3804" spans="1:30" x14ac:dyDescent="0.25">
      <c r="A3804" s="1"/>
      <c r="B3804" s="1"/>
      <c r="C3804" s="1"/>
      <c r="D3804"/>
      <c r="E3804" s="1"/>
      <c r="F3804" s="1"/>
      <c r="G3804"/>
      <c r="H3804"/>
      <c r="I3804" s="1"/>
      <c r="J3804"/>
      <c r="K3804"/>
      <c r="L3804"/>
      <c r="M3804" s="2"/>
      <c r="N3804" s="3"/>
      <c r="O3804"/>
      <c r="P3804"/>
      <c r="Q3804"/>
      <c r="R3804"/>
      <c r="S3804"/>
      <c r="T3804"/>
      <c r="U3804" s="1"/>
      <c r="V3804"/>
      <c r="W3804" s="1"/>
      <c r="X3804"/>
      <c r="Y3804"/>
      <c r="Z3804" s="1"/>
      <c r="AA3804" s="1"/>
      <c r="AB3804" s="1"/>
      <c r="AC3804" s="1"/>
      <c r="AD3804"/>
    </row>
    <row r="3805" spans="1:30" x14ac:dyDescent="0.25">
      <c r="A3805" s="1"/>
      <c r="B3805" s="1"/>
      <c r="C3805" s="1"/>
      <c r="D3805"/>
      <c r="E3805" s="1"/>
      <c r="F3805" s="1"/>
      <c r="G3805"/>
      <c r="H3805"/>
      <c r="I3805" s="1"/>
      <c r="J3805"/>
      <c r="K3805"/>
      <c r="L3805"/>
      <c r="M3805" s="2"/>
      <c r="N3805" s="3"/>
      <c r="O3805"/>
      <c r="P3805"/>
      <c r="Q3805"/>
      <c r="R3805"/>
      <c r="S3805"/>
      <c r="T3805"/>
      <c r="U3805" s="1"/>
      <c r="V3805"/>
      <c r="W3805" s="1"/>
      <c r="X3805"/>
      <c r="Y3805"/>
      <c r="Z3805" s="1"/>
      <c r="AA3805" s="1"/>
      <c r="AB3805" s="1"/>
      <c r="AC3805" s="1"/>
      <c r="AD3805"/>
    </row>
    <row r="3806" spans="1:30" x14ac:dyDescent="0.25">
      <c r="A3806" s="1"/>
      <c r="B3806" s="1"/>
      <c r="C3806" s="1"/>
      <c r="D3806"/>
      <c r="E3806" s="1"/>
      <c r="F3806" s="1"/>
      <c r="G3806"/>
      <c r="H3806"/>
      <c r="I3806" s="1"/>
      <c r="J3806"/>
      <c r="K3806"/>
      <c r="L3806"/>
      <c r="M3806" s="2"/>
      <c r="N3806" s="3"/>
      <c r="O3806"/>
      <c r="P3806"/>
      <c r="Q3806"/>
      <c r="R3806"/>
      <c r="S3806"/>
      <c r="T3806"/>
      <c r="U3806" s="1"/>
      <c r="V3806"/>
      <c r="W3806" s="1"/>
      <c r="X3806"/>
      <c r="Y3806"/>
      <c r="Z3806" s="1"/>
      <c r="AA3806" s="1"/>
      <c r="AB3806" s="1"/>
      <c r="AC3806" s="1"/>
      <c r="AD3806"/>
    </row>
    <row r="3807" spans="1:30" x14ac:dyDescent="0.25">
      <c r="A3807" s="1"/>
      <c r="B3807" s="1"/>
      <c r="C3807" s="1"/>
      <c r="D3807"/>
      <c r="E3807" s="1"/>
      <c r="F3807" s="1"/>
      <c r="G3807"/>
      <c r="H3807"/>
      <c r="I3807" s="1"/>
      <c r="J3807"/>
      <c r="K3807"/>
      <c r="L3807"/>
      <c r="M3807" s="2"/>
      <c r="N3807" s="3"/>
      <c r="O3807"/>
      <c r="P3807"/>
      <c r="Q3807"/>
      <c r="R3807"/>
      <c r="S3807"/>
      <c r="T3807"/>
      <c r="U3807" s="1"/>
      <c r="V3807"/>
      <c r="W3807" s="1"/>
      <c r="X3807"/>
      <c r="Y3807"/>
      <c r="Z3807" s="1"/>
      <c r="AA3807" s="1"/>
      <c r="AB3807" s="1"/>
      <c r="AC3807" s="1"/>
      <c r="AD3807"/>
    </row>
    <row r="3808" spans="1:30" x14ac:dyDescent="0.25">
      <c r="A3808" s="1"/>
      <c r="B3808" s="1"/>
      <c r="C3808" s="1"/>
      <c r="D3808"/>
      <c r="E3808" s="1"/>
      <c r="F3808" s="1"/>
      <c r="G3808"/>
      <c r="H3808"/>
      <c r="I3808" s="1"/>
      <c r="J3808"/>
      <c r="K3808"/>
      <c r="L3808"/>
      <c r="M3808" s="2"/>
      <c r="N3808" s="3"/>
      <c r="O3808"/>
      <c r="P3808"/>
      <c r="Q3808"/>
      <c r="R3808"/>
      <c r="S3808"/>
      <c r="T3808"/>
      <c r="U3808" s="1"/>
      <c r="V3808"/>
      <c r="W3808" s="1"/>
      <c r="X3808"/>
      <c r="Y3808"/>
      <c r="Z3808" s="1"/>
      <c r="AA3808" s="1"/>
      <c r="AB3808" s="1"/>
      <c r="AC3808" s="1"/>
      <c r="AD3808"/>
    </row>
    <row r="3809" spans="1:30" x14ac:dyDescent="0.25">
      <c r="A3809" s="1"/>
      <c r="B3809" s="1"/>
      <c r="C3809" s="1"/>
      <c r="D3809"/>
      <c r="E3809" s="1"/>
      <c r="F3809" s="1"/>
      <c r="G3809"/>
      <c r="H3809"/>
      <c r="I3809" s="1"/>
      <c r="J3809"/>
      <c r="K3809"/>
      <c r="L3809"/>
      <c r="M3809" s="2"/>
      <c r="N3809" s="3"/>
      <c r="O3809"/>
      <c r="P3809"/>
      <c r="Q3809"/>
      <c r="R3809"/>
      <c r="S3809"/>
      <c r="T3809"/>
      <c r="U3809" s="1"/>
      <c r="V3809"/>
      <c r="W3809" s="1"/>
      <c r="X3809"/>
      <c r="Y3809"/>
      <c r="Z3809" s="1"/>
      <c r="AA3809" s="1"/>
      <c r="AB3809" s="1"/>
      <c r="AC3809" s="1"/>
      <c r="AD3809"/>
    </row>
    <row r="3810" spans="1:30" x14ac:dyDescent="0.25">
      <c r="A3810" s="1"/>
      <c r="B3810" s="1"/>
      <c r="C3810" s="1"/>
      <c r="D3810"/>
      <c r="E3810" s="1"/>
      <c r="F3810" s="1"/>
      <c r="G3810"/>
      <c r="H3810"/>
      <c r="I3810" s="1"/>
      <c r="J3810"/>
      <c r="K3810"/>
      <c r="L3810"/>
      <c r="M3810" s="2"/>
      <c r="N3810" s="3"/>
      <c r="O3810"/>
      <c r="P3810"/>
      <c r="Q3810"/>
      <c r="R3810"/>
      <c r="S3810"/>
      <c r="T3810"/>
      <c r="U3810" s="1"/>
      <c r="V3810"/>
      <c r="W3810" s="1"/>
      <c r="X3810"/>
      <c r="Y3810"/>
      <c r="Z3810" s="1"/>
      <c r="AA3810" s="1"/>
      <c r="AB3810" s="1"/>
      <c r="AC3810" s="1"/>
      <c r="AD3810"/>
    </row>
    <row r="3811" spans="1:30" x14ac:dyDescent="0.25">
      <c r="A3811" s="1"/>
      <c r="B3811" s="1"/>
      <c r="C3811" s="1"/>
      <c r="D3811"/>
      <c r="E3811" s="1"/>
      <c r="F3811" s="1"/>
      <c r="G3811"/>
      <c r="H3811"/>
      <c r="I3811" s="1"/>
      <c r="J3811"/>
      <c r="K3811"/>
      <c r="L3811"/>
      <c r="M3811" s="2"/>
      <c r="N3811" s="3"/>
      <c r="O3811"/>
      <c r="P3811"/>
      <c r="Q3811"/>
      <c r="R3811"/>
      <c r="S3811"/>
      <c r="T3811"/>
      <c r="U3811" s="1"/>
      <c r="V3811"/>
      <c r="W3811" s="1"/>
      <c r="X3811"/>
      <c r="Y3811"/>
      <c r="Z3811" s="1"/>
      <c r="AA3811" s="1"/>
      <c r="AB3811" s="1"/>
      <c r="AC3811" s="1"/>
      <c r="AD3811"/>
    </row>
    <row r="3812" spans="1:30" x14ac:dyDescent="0.25">
      <c r="A3812" s="1"/>
      <c r="B3812" s="1"/>
      <c r="C3812" s="1"/>
      <c r="D3812"/>
      <c r="E3812" s="1"/>
      <c r="F3812" s="1"/>
      <c r="G3812"/>
      <c r="H3812"/>
      <c r="I3812" s="1"/>
      <c r="J3812"/>
      <c r="K3812"/>
      <c r="L3812"/>
      <c r="M3812" s="2"/>
      <c r="N3812" s="3"/>
      <c r="O3812"/>
      <c r="P3812"/>
      <c r="Q3812"/>
      <c r="R3812"/>
      <c r="S3812"/>
      <c r="T3812"/>
      <c r="U3812" s="1"/>
      <c r="V3812"/>
      <c r="W3812" s="1"/>
      <c r="X3812"/>
      <c r="Y3812"/>
      <c r="Z3812" s="1"/>
      <c r="AA3812" s="1"/>
      <c r="AB3812" s="1"/>
      <c r="AC3812" s="1"/>
      <c r="AD3812"/>
    </row>
    <row r="3813" spans="1:30" x14ac:dyDescent="0.25">
      <c r="A3813" s="1"/>
      <c r="B3813" s="1"/>
      <c r="C3813" s="1"/>
      <c r="D3813"/>
      <c r="E3813" s="1"/>
      <c r="F3813" s="1"/>
      <c r="G3813"/>
      <c r="H3813"/>
      <c r="I3813" s="1"/>
      <c r="J3813"/>
      <c r="K3813"/>
      <c r="L3813"/>
      <c r="M3813" s="2"/>
      <c r="N3813" s="3"/>
      <c r="O3813"/>
      <c r="P3813"/>
      <c r="Q3813"/>
      <c r="R3813"/>
      <c r="S3813"/>
      <c r="T3813"/>
      <c r="U3813" s="1"/>
      <c r="V3813"/>
      <c r="W3813" s="1"/>
      <c r="X3813"/>
      <c r="Y3813"/>
      <c r="Z3813" s="1"/>
      <c r="AA3813" s="1"/>
      <c r="AB3813" s="1"/>
      <c r="AC3813" s="1"/>
      <c r="AD3813"/>
    </row>
    <row r="3814" spans="1:30" x14ac:dyDescent="0.25">
      <c r="A3814" s="1"/>
      <c r="B3814" s="1"/>
      <c r="C3814" s="1"/>
      <c r="D3814"/>
      <c r="E3814" s="1"/>
      <c r="F3814" s="1"/>
      <c r="G3814"/>
      <c r="H3814"/>
      <c r="I3814" s="1"/>
      <c r="J3814"/>
      <c r="K3814"/>
      <c r="L3814"/>
      <c r="M3814" s="2"/>
      <c r="N3814" s="3"/>
      <c r="O3814"/>
      <c r="P3814"/>
      <c r="Q3814"/>
      <c r="R3814"/>
      <c r="S3814"/>
      <c r="T3814"/>
      <c r="U3814" s="1"/>
      <c r="V3814"/>
      <c r="W3814" s="1"/>
      <c r="X3814"/>
      <c r="Y3814"/>
      <c r="Z3814" s="1"/>
      <c r="AA3814" s="1"/>
      <c r="AB3814" s="1"/>
      <c r="AC3814" s="1"/>
      <c r="AD3814"/>
    </row>
    <row r="3815" spans="1:30" x14ac:dyDescent="0.25">
      <c r="A3815" s="1"/>
      <c r="B3815" s="1"/>
      <c r="C3815" s="1"/>
      <c r="D3815"/>
      <c r="E3815" s="1"/>
      <c r="F3815" s="1"/>
      <c r="G3815"/>
      <c r="H3815"/>
      <c r="I3815" s="1"/>
      <c r="J3815"/>
      <c r="K3815"/>
      <c r="L3815"/>
      <c r="M3815" s="2"/>
      <c r="N3815" s="3"/>
      <c r="O3815"/>
      <c r="P3815"/>
      <c r="Q3815"/>
      <c r="R3815"/>
      <c r="S3815"/>
      <c r="T3815"/>
      <c r="U3815" s="1"/>
      <c r="V3815"/>
      <c r="W3815" s="1"/>
      <c r="X3815"/>
      <c r="Y3815"/>
      <c r="Z3815" s="1"/>
      <c r="AA3815" s="1"/>
      <c r="AB3815" s="1"/>
      <c r="AC3815" s="1"/>
      <c r="AD3815"/>
    </row>
    <row r="3816" spans="1:30" x14ac:dyDescent="0.25">
      <c r="A3816" s="1"/>
      <c r="B3816" s="1"/>
      <c r="C3816" s="1"/>
      <c r="D3816"/>
      <c r="E3816" s="1"/>
      <c r="F3816" s="1"/>
      <c r="G3816"/>
      <c r="H3816"/>
      <c r="I3816" s="1"/>
      <c r="J3816"/>
      <c r="K3816"/>
      <c r="L3816"/>
      <c r="M3816" s="2"/>
      <c r="N3816" s="3"/>
      <c r="O3816"/>
      <c r="P3816"/>
      <c r="Q3816"/>
      <c r="R3816"/>
      <c r="S3816"/>
      <c r="T3816"/>
      <c r="U3816" s="1"/>
      <c r="V3816"/>
      <c r="W3816" s="1"/>
      <c r="X3816"/>
      <c r="Y3816"/>
      <c r="Z3816" s="1"/>
      <c r="AA3816" s="1"/>
      <c r="AB3816" s="1"/>
      <c r="AC3816" s="1"/>
      <c r="AD3816"/>
    </row>
    <row r="3817" spans="1:30" x14ac:dyDescent="0.25">
      <c r="A3817" s="1"/>
      <c r="B3817" s="1"/>
      <c r="C3817" s="1"/>
      <c r="D3817"/>
      <c r="E3817" s="1"/>
      <c r="F3817" s="1"/>
      <c r="G3817"/>
      <c r="H3817"/>
      <c r="I3817" s="1"/>
      <c r="J3817"/>
      <c r="K3817"/>
      <c r="L3817"/>
      <c r="M3817" s="2"/>
      <c r="N3817" s="3"/>
      <c r="O3817"/>
      <c r="P3817"/>
      <c r="Q3817"/>
      <c r="R3817"/>
      <c r="S3817"/>
      <c r="T3817"/>
      <c r="U3817" s="1"/>
      <c r="V3817"/>
      <c r="W3817" s="1"/>
      <c r="X3817"/>
      <c r="Y3817"/>
      <c r="Z3817" s="1"/>
      <c r="AA3817" s="1"/>
      <c r="AB3817" s="1"/>
      <c r="AC3817" s="1"/>
      <c r="AD3817"/>
    </row>
    <row r="3818" spans="1:30" x14ac:dyDescent="0.25">
      <c r="A3818" s="1"/>
      <c r="B3818" s="1"/>
      <c r="C3818" s="1"/>
      <c r="D3818"/>
      <c r="E3818" s="1"/>
      <c r="F3818" s="1"/>
      <c r="G3818"/>
      <c r="H3818"/>
      <c r="I3818" s="1"/>
      <c r="J3818"/>
      <c r="K3818"/>
      <c r="L3818"/>
      <c r="M3818" s="2"/>
      <c r="N3818" s="3"/>
      <c r="O3818"/>
      <c r="P3818"/>
      <c r="Q3818"/>
      <c r="R3818"/>
      <c r="S3818"/>
      <c r="T3818"/>
      <c r="U3818" s="1"/>
      <c r="V3818"/>
      <c r="W3818" s="1"/>
      <c r="X3818"/>
      <c r="Y3818"/>
      <c r="Z3818" s="1"/>
      <c r="AA3818" s="1"/>
      <c r="AB3818" s="1"/>
      <c r="AC3818" s="1"/>
      <c r="AD3818"/>
    </row>
    <row r="3819" spans="1:30" x14ac:dyDescent="0.25">
      <c r="A3819" s="1"/>
      <c r="B3819" s="1"/>
      <c r="C3819" s="1"/>
      <c r="D3819"/>
      <c r="E3819" s="1"/>
      <c r="F3819" s="1"/>
      <c r="G3819"/>
      <c r="H3819"/>
      <c r="I3819" s="1"/>
      <c r="J3819"/>
      <c r="K3819"/>
      <c r="L3819"/>
      <c r="M3819" s="2"/>
      <c r="N3819" s="3"/>
      <c r="O3819"/>
      <c r="P3819"/>
      <c r="Q3819"/>
      <c r="R3819"/>
      <c r="S3819"/>
      <c r="T3819"/>
      <c r="U3819" s="1"/>
      <c r="V3819"/>
      <c r="W3819" s="1"/>
      <c r="X3819"/>
      <c r="Y3819"/>
      <c r="Z3819" s="1"/>
      <c r="AA3819" s="1"/>
      <c r="AB3819" s="1"/>
      <c r="AC3819" s="1"/>
      <c r="AD3819"/>
    </row>
    <row r="3820" spans="1:30" x14ac:dyDescent="0.25">
      <c r="A3820" s="1"/>
      <c r="B3820" s="1"/>
      <c r="C3820" s="1"/>
      <c r="D3820"/>
      <c r="E3820" s="1"/>
      <c r="F3820" s="1"/>
      <c r="G3820"/>
      <c r="H3820"/>
      <c r="I3820" s="1"/>
      <c r="J3820"/>
      <c r="K3820"/>
      <c r="L3820"/>
      <c r="M3820" s="2"/>
      <c r="N3820" s="3"/>
      <c r="O3820"/>
      <c r="P3820"/>
      <c r="Q3820"/>
      <c r="R3820"/>
      <c r="S3820"/>
      <c r="T3820"/>
      <c r="U3820" s="1"/>
      <c r="V3820"/>
      <c r="W3820" s="1"/>
      <c r="X3820"/>
      <c r="Y3820"/>
      <c r="Z3820" s="1"/>
      <c r="AA3820" s="1"/>
      <c r="AB3820" s="1"/>
      <c r="AC3820" s="1"/>
      <c r="AD3820"/>
    </row>
    <row r="3821" spans="1:30" x14ac:dyDescent="0.25">
      <c r="A3821" s="1"/>
      <c r="B3821" s="1"/>
      <c r="C3821" s="1"/>
      <c r="D3821"/>
      <c r="E3821" s="1"/>
      <c r="F3821" s="1"/>
      <c r="G3821"/>
      <c r="H3821"/>
      <c r="I3821" s="1"/>
      <c r="J3821"/>
      <c r="K3821"/>
      <c r="L3821"/>
      <c r="M3821" s="2"/>
      <c r="N3821" s="3"/>
      <c r="O3821"/>
      <c r="P3821"/>
      <c r="Q3821"/>
      <c r="R3821"/>
      <c r="S3821"/>
      <c r="T3821"/>
      <c r="U3821" s="1"/>
      <c r="V3821"/>
      <c r="W3821" s="1"/>
      <c r="X3821"/>
      <c r="Y3821"/>
      <c r="Z3821" s="1"/>
      <c r="AA3821" s="1"/>
      <c r="AB3821" s="1"/>
      <c r="AC3821" s="1"/>
      <c r="AD3821"/>
    </row>
    <row r="3822" spans="1:30" x14ac:dyDescent="0.25">
      <c r="A3822" s="1"/>
      <c r="B3822" s="1"/>
      <c r="C3822" s="1"/>
      <c r="D3822"/>
      <c r="E3822" s="1"/>
      <c r="F3822" s="1"/>
      <c r="G3822"/>
      <c r="H3822"/>
      <c r="I3822" s="1"/>
      <c r="J3822"/>
      <c r="K3822"/>
      <c r="L3822"/>
      <c r="M3822" s="2"/>
      <c r="N3822" s="3"/>
      <c r="O3822"/>
      <c r="P3822"/>
      <c r="Q3822"/>
      <c r="R3822"/>
      <c r="S3822"/>
      <c r="T3822"/>
      <c r="U3822" s="1"/>
      <c r="V3822"/>
      <c r="W3822" s="1"/>
      <c r="X3822"/>
      <c r="Y3822"/>
      <c r="Z3822" s="1"/>
      <c r="AA3822" s="1"/>
      <c r="AB3822" s="1"/>
      <c r="AC3822" s="1"/>
      <c r="AD3822"/>
    </row>
    <row r="3823" spans="1:30" x14ac:dyDescent="0.25">
      <c r="A3823" s="1"/>
      <c r="B3823" s="1"/>
      <c r="C3823" s="1"/>
      <c r="D3823"/>
      <c r="E3823" s="1"/>
      <c r="F3823" s="1"/>
      <c r="G3823"/>
      <c r="H3823"/>
      <c r="I3823" s="1"/>
      <c r="J3823"/>
      <c r="K3823"/>
      <c r="L3823"/>
      <c r="M3823" s="2"/>
      <c r="N3823" s="3"/>
      <c r="O3823"/>
      <c r="P3823"/>
      <c r="Q3823"/>
      <c r="R3823"/>
      <c r="S3823"/>
      <c r="T3823"/>
      <c r="U3823" s="1"/>
      <c r="V3823"/>
      <c r="W3823" s="1"/>
      <c r="X3823"/>
      <c r="Y3823"/>
      <c r="Z3823" s="1"/>
      <c r="AA3823" s="1"/>
      <c r="AB3823" s="1"/>
      <c r="AC3823" s="1"/>
      <c r="AD3823"/>
    </row>
    <row r="3824" spans="1:30" x14ac:dyDescent="0.25">
      <c r="A3824" s="1"/>
      <c r="B3824" s="1"/>
      <c r="C3824" s="1"/>
      <c r="D3824"/>
      <c r="E3824" s="1"/>
      <c r="F3824" s="1"/>
      <c r="G3824"/>
      <c r="H3824"/>
      <c r="I3824" s="1"/>
      <c r="J3824"/>
      <c r="K3824"/>
      <c r="L3824"/>
      <c r="M3824" s="2"/>
      <c r="N3824" s="3"/>
      <c r="O3824"/>
      <c r="P3824"/>
      <c r="Q3824"/>
      <c r="R3824"/>
      <c r="S3824"/>
      <c r="T3824"/>
      <c r="U3824" s="1"/>
      <c r="V3824"/>
      <c r="W3824" s="1"/>
      <c r="X3824"/>
      <c r="Y3824"/>
      <c r="Z3824" s="1"/>
      <c r="AA3824" s="1"/>
      <c r="AB3824" s="1"/>
      <c r="AC3824" s="1"/>
      <c r="AD3824"/>
    </row>
    <row r="3825" spans="1:30" x14ac:dyDescent="0.25">
      <c r="A3825" s="1"/>
      <c r="B3825" s="1"/>
      <c r="C3825" s="1"/>
      <c r="D3825"/>
      <c r="E3825" s="1"/>
      <c r="F3825" s="1"/>
      <c r="G3825"/>
      <c r="H3825"/>
      <c r="I3825" s="1"/>
      <c r="J3825"/>
      <c r="K3825"/>
      <c r="L3825"/>
      <c r="M3825" s="2"/>
      <c r="N3825" s="3"/>
      <c r="O3825"/>
      <c r="P3825"/>
      <c r="Q3825"/>
      <c r="R3825"/>
      <c r="S3825"/>
      <c r="T3825"/>
      <c r="U3825" s="1"/>
      <c r="V3825"/>
      <c r="W3825" s="1"/>
      <c r="X3825"/>
      <c r="Y3825"/>
      <c r="Z3825" s="1"/>
      <c r="AA3825" s="1"/>
      <c r="AB3825" s="1"/>
      <c r="AC3825" s="1"/>
      <c r="AD3825"/>
    </row>
    <row r="3826" spans="1:30" x14ac:dyDescent="0.25">
      <c r="A3826" s="1"/>
      <c r="B3826" s="1"/>
      <c r="C3826" s="1"/>
      <c r="D3826"/>
      <c r="E3826" s="1"/>
      <c r="F3826" s="1"/>
      <c r="G3826"/>
      <c r="H3826"/>
      <c r="I3826" s="1"/>
      <c r="J3826"/>
      <c r="K3826"/>
      <c r="L3826"/>
      <c r="M3826" s="2"/>
      <c r="N3826" s="3"/>
      <c r="O3826"/>
      <c r="P3826"/>
      <c r="Q3826"/>
      <c r="R3826"/>
      <c r="S3826"/>
      <c r="T3826"/>
      <c r="U3826" s="1"/>
      <c r="V3826"/>
      <c r="W3826" s="1"/>
      <c r="X3826"/>
      <c r="Y3826"/>
      <c r="Z3826" s="1"/>
      <c r="AA3826" s="1"/>
      <c r="AB3826" s="1"/>
      <c r="AC3826" s="1"/>
      <c r="AD3826"/>
    </row>
    <row r="3827" spans="1:30" x14ac:dyDescent="0.25">
      <c r="A3827" s="1"/>
      <c r="B3827" s="1"/>
      <c r="C3827" s="1"/>
      <c r="D3827"/>
      <c r="E3827" s="1"/>
      <c r="F3827" s="1"/>
      <c r="G3827"/>
      <c r="H3827"/>
      <c r="I3827" s="1"/>
      <c r="J3827"/>
      <c r="K3827"/>
      <c r="L3827"/>
      <c r="M3827" s="2"/>
      <c r="N3827" s="3"/>
      <c r="O3827"/>
      <c r="P3827"/>
      <c r="Q3827"/>
      <c r="R3827"/>
      <c r="S3827"/>
      <c r="T3827"/>
      <c r="U3827" s="1"/>
      <c r="V3827"/>
      <c r="W3827" s="1"/>
      <c r="X3827"/>
      <c r="Y3827"/>
      <c r="Z3827" s="1"/>
      <c r="AA3827" s="1"/>
      <c r="AB3827" s="1"/>
      <c r="AC3827" s="1"/>
      <c r="AD3827"/>
    </row>
    <row r="3828" spans="1:30" x14ac:dyDescent="0.25">
      <c r="A3828" s="1"/>
      <c r="B3828" s="1"/>
      <c r="C3828" s="1"/>
      <c r="D3828"/>
      <c r="E3828" s="1"/>
      <c r="F3828" s="1"/>
      <c r="G3828"/>
      <c r="H3828"/>
      <c r="I3828" s="1"/>
      <c r="J3828"/>
      <c r="K3828"/>
      <c r="L3828"/>
      <c r="M3828" s="2"/>
      <c r="N3828" s="3"/>
      <c r="O3828"/>
      <c r="P3828"/>
      <c r="Q3828"/>
      <c r="R3828"/>
      <c r="S3828"/>
      <c r="T3828"/>
      <c r="U3828" s="1"/>
      <c r="V3828"/>
      <c r="W3828" s="1"/>
      <c r="X3828"/>
      <c r="Y3828"/>
      <c r="Z3828" s="1"/>
      <c r="AA3828" s="1"/>
      <c r="AB3828" s="1"/>
      <c r="AC3828" s="1"/>
      <c r="AD3828"/>
    </row>
    <row r="3829" spans="1:30" x14ac:dyDescent="0.25">
      <c r="A3829" s="1"/>
      <c r="B3829" s="1"/>
      <c r="C3829" s="1"/>
      <c r="D3829"/>
      <c r="E3829" s="1"/>
      <c r="F3829" s="1"/>
      <c r="G3829"/>
      <c r="H3829"/>
      <c r="I3829" s="1"/>
      <c r="J3829"/>
      <c r="K3829"/>
      <c r="L3829"/>
      <c r="M3829" s="2"/>
      <c r="N3829" s="3"/>
      <c r="O3829"/>
      <c r="P3829"/>
      <c r="Q3829"/>
      <c r="R3829"/>
      <c r="S3829"/>
      <c r="T3829"/>
      <c r="U3829" s="1"/>
      <c r="V3829"/>
      <c r="W3829" s="1"/>
      <c r="X3829"/>
      <c r="Y3829"/>
      <c r="Z3829" s="1"/>
      <c r="AA3829" s="1"/>
      <c r="AB3829" s="1"/>
      <c r="AC3829" s="1"/>
      <c r="AD3829"/>
    </row>
    <row r="3830" spans="1:30" x14ac:dyDescent="0.25">
      <c r="A3830" s="1"/>
      <c r="B3830" s="1"/>
      <c r="C3830" s="1"/>
      <c r="D3830"/>
      <c r="E3830" s="1"/>
      <c r="F3830" s="1"/>
      <c r="G3830"/>
      <c r="H3830"/>
      <c r="I3830" s="1"/>
      <c r="J3830"/>
      <c r="K3830"/>
      <c r="L3830"/>
      <c r="M3830" s="2"/>
      <c r="N3830" s="3"/>
      <c r="O3830"/>
      <c r="P3830"/>
      <c r="Q3830"/>
      <c r="R3830"/>
      <c r="S3830"/>
      <c r="T3830"/>
      <c r="U3830" s="1"/>
      <c r="V3830"/>
      <c r="W3830" s="1"/>
      <c r="X3830"/>
      <c r="Y3830"/>
      <c r="Z3830" s="1"/>
      <c r="AA3830" s="1"/>
      <c r="AB3830" s="1"/>
      <c r="AC3830" s="1"/>
      <c r="AD3830"/>
    </row>
    <row r="3831" spans="1:30" x14ac:dyDescent="0.25">
      <c r="A3831" s="1"/>
      <c r="B3831" s="1"/>
      <c r="C3831" s="1"/>
      <c r="D3831"/>
      <c r="E3831" s="1"/>
      <c r="F3831" s="1"/>
      <c r="G3831"/>
      <c r="H3831"/>
      <c r="I3831" s="1"/>
      <c r="J3831"/>
      <c r="K3831"/>
      <c r="L3831"/>
      <c r="M3831" s="2"/>
      <c r="N3831" s="3"/>
      <c r="O3831"/>
      <c r="P3831"/>
      <c r="Q3831"/>
      <c r="R3831"/>
      <c r="S3831"/>
      <c r="T3831"/>
      <c r="U3831" s="1"/>
      <c r="V3831"/>
      <c r="W3831" s="1"/>
      <c r="X3831"/>
      <c r="Y3831"/>
      <c r="Z3831" s="1"/>
      <c r="AA3831" s="1"/>
      <c r="AB3831" s="1"/>
      <c r="AC3831" s="1"/>
      <c r="AD3831"/>
    </row>
    <row r="3832" spans="1:30" x14ac:dyDescent="0.25">
      <c r="A3832" s="1"/>
      <c r="B3832" s="1"/>
      <c r="C3832" s="1"/>
      <c r="D3832"/>
      <c r="E3832" s="1"/>
      <c r="F3832" s="1"/>
      <c r="G3832"/>
      <c r="H3832"/>
      <c r="I3832" s="1"/>
      <c r="J3832"/>
      <c r="K3832"/>
      <c r="L3832"/>
      <c r="M3832" s="2"/>
      <c r="N3832" s="3"/>
      <c r="O3832"/>
      <c r="P3832"/>
      <c r="Q3832"/>
      <c r="R3832"/>
      <c r="S3832"/>
      <c r="T3832"/>
      <c r="U3832" s="1"/>
      <c r="V3832"/>
      <c r="W3832" s="1"/>
      <c r="X3832"/>
      <c r="Y3832"/>
      <c r="Z3832" s="1"/>
      <c r="AA3832" s="1"/>
      <c r="AB3832" s="1"/>
      <c r="AC3832" s="1"/>
      <c r="AD3832"/>
    </row>
    <row r="3833" spans="1:30" x14ac:dyDescent="0.25">
      <c r="A3833" s="1"/>
      <c r="B3833" s="1"/>
      <c r="C3833" s="1"/>
      <c r="D3833"/>
      <c r="E3833" s="1"/>
      <c r="F3833" s="1"/>
      <c r="G3833"/>
      <c r="H3833"/>
      <c r="I3833" s="1"/>
      <c r="J3833"/>
      <c r="K3833"/>
      <c r="L3833"/>
      <c r="M3833" s="2"/>
      <c r="N3833" s="3"/>
      <c r="O3833"/>
      <c r="P3833"/>
      <c r="Q3833"/>
      <c r="R3833"/>
      <c r="S3833"/>
      <c r="T3833"/>
      <c r="U3833" s="1"/>
      <c r="V3833"/>
      <c r="W3833" s="1"/>
      <c r="X3833"/>
      <c r="Y3833"/>
      <c r="Z3833" s="1"/>
      <c r="AA3833" s="1"/>
      <c r="AB3833" s="1"/>
      <c r="AC3833" s="1"/>
      <c r="AD3833"/>
    </row>
    <row r="3834" spans="1:30" x14ac:dyDescent="0.25">
      <c r="A3834" s="1"/>
      <c r="B3834" s="1"/>
      <c r="C3834" s="1"/>
      <c r="D3834"/>
      <c r="E3834" s="1"/>
      <c r="F3834" s="1"/>
      <c r="G3834"/>
      <c r="H3834"/>
      <c r="I3834" s="1"/>
      <c r="J3834"/>
      <c r="K3834"/>
      <c r="L3834"/>
      <c r="M3834" s="2"/>
      <c r="N3834" s="3"/>
      <c r="O3834"/>
      <c r="P3834"/>
      <c r="Q3834"/>
      <c r="R3834"/>
      <c r="S3834"/>
      <c r="T3834"/>
      <c r="U3834" s="1"/>
      <c r="V3834"/>
      <c r="W3834" s="1"/>
      <c r="X3834"/>
      <c r="Y3834"/>
      <c r="Z3834" s="1"/>
      <c r="AA3834" s="1"/>
      <c r="AB3834" s="1"/>
      <c r="AC3834" s="1"/>
      <c r="AD3834"/>
    </row>
    <row r="3835" spans="1:30" x14ac:dyDescent="0.25">
      <c r="A3835" s="1"/>
      <c r="B3835" s="1"/>
      <c r="C3835" s="1"/>
      <c r="D3835"/>
      <c r="E3835" s="1"/>
      <c r="F3835" s="1"/>
      <c r="G3835"/>
      <c r="H3835"/>
      <c r="I3835" s="1"/>
      <c r="J3835"/>
      <c r="K3835"/>
      <c r="L3835"/>
      <c r="M3835" s="2"/>
      <c r="N3835" s="3"/>
      <c r="O3835"/>
      <c r="P3835"/>
      <c r="Q3835"/>
      <c r="R3835"/>
      <c r="S3835"/>
      <c r="T3835"/>
      <c r="U3835" s="1"/>
      <c r="V3835"/>
      <c r="W3835" s="1"/>
      <c r="X3835"/>
      <c r="Y3835"/>
      <c r="Z3835" s="1"/>
      <c r="AA3835" s="1"/>
      <c r="AB3835" s="1"/>
      <c r="AC3835" s="1"/>
      <c r="AD3835"/>
    </row>
    <row r="3836" spans="1:30" x14ac:dyDescent="0.25">
      <c r="A3836" s="1"/>
      <c r="B3836" s="1"/>
      <c r="C3836" s="1"/>
      <c r="D3836"/>
      <c r="E3836" s="1"/>
      <c r="F3836" s="1"/>
      <c r="G3836"/>
      <c r="H3836"/>
      <c r="I3836" s="1"/>
      <c r="J3836"/>
      <c r="K3836"/>
      <c r="L3836"/>
      <c r="M3836" s="2"/>
      <c r="N3836" s="3"/>
      <c r="O3836"/>
      <c r="P3836"/>
      <c r="Q3836"/>
      <c r="R3836"/>
      <c r="S3836"/>
      <c r="T3836"/>
      <c r="U3836" s="1"/>
      <c r="V3836"/>
      <c r="W3836" s="1"/>
      <c r="X3836"/>
      <c r="Y3836"/>
      <c r="Z3836" s="1"/>
      <c r="AA3836" s="1"/>
      <c r="AB3836" s="1"/>
      <c r="AC3836" s="1"/>
      <c r="AD3836"/>
    </row>
    <row r="3837" spans="1:30" x14ac:dyDescent="0.25">
      <c r="A3837" s="1"/>
      <c r="B3837" s="1"/>
      <c r="C3837" s="1"/>
      <c r="D3837"/>
      <c r="E3837" s="1"/>
      <c r="F3837" s="1"/>
      <c r="G3837"/>
      <c r="H3837"/>
      <c r="I3837" s="1"/>
      <c r="J3837"/>
      <c r="K3837"/>
      <c r="L3837"/>
      <c r="M3837" s="2"/>
      <c r="N3837" s="3"/>
      <c r="O3837"/>
      <c r="P3837"/>
      <c r="Q3837"/>
      <c r="R3837"/>
      <c r="S3837"/>
      <c r="T3837"/>
      <c r="U3837" s="1"/>
      <c r="V3837"/>
      <c r="W3837" s="1"/>
      <c r="X3837"/>
      <c r="Y3837"/>
      <c r="Z3837" s="1"/>
      <c r="AA3837" s="1"/>
      <c r="AB3837" s="1"/>
      <c r="AC3837" s="1"/>
      <c r="AD3837"/>
    </row>
    <row r="3838" spans="1:30" x14ac:dyDescent="0.25">
      <c r="A3838" s="1"/>
      <c r="B3838" s="1"/>
      <c r="C3838" s="1"/>
      <c r="D3838"/>
      <c r="E3838" s="1"/>
      <c r="F3838" s="1"/>
      <c r="G3838"/>
      <c r="H3838"/>
      <c r="I3838" s="1"/>
      <c r="J3838"/>
      <c r="K3838"/>
      <c r="L3838"/>
      <c r="M3838" s="2"/>
      <c r="N3838" s="3"/>
      <c r="O3838"/>
      <c r="P3838"/>
      <c r="Q3838"/>
      <c r="R3838"/>
      <c r="S3838"/>
      <c r="T3838"/>
      <c r="U3838" s="1"/>
      <c r="V3838"/>
      <c r="W3838" s="1"/>
      <c r="X3838"/>
      <c r="Y3838"/>
      <c r="Z3838" s="1"/>
      <c r="AA3838" s="1"/>
      <c r="AB3838" s="1"/>
      <c r="AC3838" s="1"/>
      <c r="AD3838"/>
    </row>
    <row r="3839" spans="1:30" x14ac:dyDescent="0.25">
      <c r="A3839" s="1"/>
      <c r="B3839" s="1"/>
      <c r="C3839" s="1"/>
      <c r="D3839"/>
      <c r="E3839" s="1"/>
      <c r="F3839" s="1"/>
      <c r="G3839"/>
      <c r="H3839"/>
      <c r="I3839" s="1"/>
      <c r="J3839"/>
      <c r="K3839"/>
      <c r="L3839"/>
      <c r="M3839" s="2"/>
      <c r="N3839" s="3"/>
      <c r="O3839"/>
      <c r="P3839"/>
      <c r="Q3839"/>
      <c r="R3839"/>
      <c r="S3839"/>
      <c r="T3839"/>
      <c r="U3839" s="1"/>
      <c r="V3839"/>
      <c r="W3839" s="1"/>
      <c r="X3839"/>
      <c r="Y3839"/>
      <c r="Z3839" s="1"/>
      <c r="AA3839" s="1"/>
      <c r="AB3839" s="1"/>
      <c r="AC3839" s="1"/>
      <c r="AD3839"/>
    </row>
    <row r="3840" spans="1:30" x14ac:dyDescent="0.25">
      <c r="A3840" s="1"/>
      <c r="B3840" s="1"/>
      <c r="C3840" s="1"/>
      <c r="D3840"/>
      <c r="E3840" s="1"/>
      <c r="F3840" s="1"/>
      <c r="G3840"/>
      <c r="H3840"/>
      <c r="I3840" s="1"/>
      <c r="J3840"/>
      <c r="K3840"/>
      <c r="L3840"/>
      <c r="M3840" s="2"/>
      <c r="N3840" s="3"/>
      <c r="O3840"/>
      <c r="P3840"/>
      <c r="Q3840"/>
      <c r="R3840"/>
      <c r="S3840"/>
      <c r="T3840"/>
      <c r="U3840" s="1"/>
      <c r="V3840"/>
      <c r="W3840" s="1"/>
      <c r="X3840"/>
      <c r="Y3840"/>
      <c r="Z3840" s="1"/>
      <c r="AA3840" s="1"/>
      <c r="AB3840" s="1"/>
      <c r="AC3840" s="1"/>
      <c r="AD3840"/>
    </row>
    <row r="3841" spans="1:30" x14ac:dyDescent="0.25">
      <c r="A3841" s="1"/>
      <c r="B3841" s="1"/>
      <c r="C3841" s="1"/>
      <c r="D3841"/>
      <c r="E3841" s="1"/>
      <c r="F3841" s="1"/>
      <c r="G3841"/>
      <c r="H3841"/>
      <c r="I3841" s="1"/>
      <c r="J3841"/>
      <c r="K3841"/>
      <c r="L3841"/>
      <c r="M3841" s="2"/>
      <c r="N3841" s="3"/>
      <c r="O3841"/>
      <c r="P3841"/>
      <c r="Q3841"/>
      <c r="R3841"/>
      <c r="S3841"/>
      <c r="T3841"/>
      <c r="U3841" s="1"/>
      <c r="V3841"/>
      <c r="W3841" s="1"/>
      <c r="X3841"/>
      <c r="Y3841"/>
      <c r="Z3841" s="1"/>
      <c r="AA3841" s="1"/>
      <c r="AB3841" s="1"/>
      <c r="AC3841" s="1"/>
      <c r="AD3841"/>
    </row>
    <row r="3842" spans="1:30" x14ac:dyDescent="0.25">
      <c r="A3842" s="1"/>
      <c r="B3842" s="1"/>
      <c r="C3842" s="1"/>
      <c r="D3842"/>
      <c r="E3842" s="1"/>
      <c r="F3842" s="1"/>
      <c r="G3842"/>
      <c r="H3842"/>
      <c r="I3842" s="1"/>
      <c r="J3842"/>
      <c r="K3842"/>
      <c r="L3842"/>
      <c r="M3842" s="2"/>
      <c r="N3842" s="3"/>
      <c r="O3842"/>
      <c r="P3842"/>
      <c r="Q3842"/>
      <c r="R3842"/>
      <c r="S3842"/>
      <c r="T3842"/>
      <c r="U3842" s="1"/>
      <c r="V3842"/>
      <c r="W3842" s="1"/>
      <c r="X3842"/>
      <c r="Y3842"/>
      <c r="Z3842" s="1"/>
      <c r="AA3842" s="1"/>
      <c r="AB3842" s="1"/>
      <c r="AC3842" s="1"/>
      <c r="AD3842"/>
    </row>
    <row r="3843" spans="1:30" x14ac:dyDescent="0.25">
      <c r="A3843" s="1"/>
      <c r="B3843" s="1"/>
      <c r="C3843" s="1"/>
      <c r="D3843"/>
      <c r="E3843" s="1"/>
      <c r="F3843" s="1"/>
      <c r="G3843"/>
      <c r="H3843"/>
      <c r="I3843" s="1"/>
      <c r="J3843"/>
      <c r="K3843"/>
      <c r="L3843"/>
      <c r="M3843" s="2"/>
      <c r="N3843" s="3"/>
      <c r="O3843"/>
      <c r="P3843"/>
      <c r="Q3843"/>
      <c r="R3843"/>
      <c r="S3843"/>
      <c r="T3843"/>
      <c r="U3843" s="1"/>
      <c r="V3843"/>
      <c r="W3843" s="1"/>
      <c r="X3843"/>
      <c r="Y3843"/>
      <c r="Z3843" s="1"/>
      <c r="AA3843" s="1"/>
      <c r="AB3843" s="1"/>
      <c r="AC3843" s="1"/>
      <c r="AD3843"/>
    </row>
    <row r="3844" spans="1:30" x14ac:dyDescent="0.25">
      <c r="A3844" s="1"/>
      <c r="B3844" s="1"/>
      <c r="C3844" s="1"/>
      <c r="D3844"/>
      <c r="E3844" s="1"/>
      <c r="F3844" s="1"/>
      <c r="G3844"/>
      <c r="H3844"/>
      <c r="I3844" s="1"/>
      <c r="J3844"/>
      <c r="K3844"/>
      <c r="L3844"/>
      <c r="M3844" s="2"/>
      <c r="N3844" s="3"/>
      <c r="O3844"/>
      <c r="P3844"/>
      <c r="Q3844"/>
      <c r="R3844"/>
      <c r="S3844"/>
      <c r="T3844"/>
      <c r="U3844" s="1"/>
      <c r="V3844"/>
      <c r="W3844" s="1"/>
      <c r="X3844"/>
      <c r="Y3844"/>
      <c r="Z3844" s="1"/>
      <c r="AA3844" s="1"/>
      <c r="AB3844" s="1"/>
      <c r="AC3844" s="1"/>
      <c r="AD3844"/>
    </row>
    <row r="3845" spans="1:30" x14ac:dyDescent="0.25">
      <c r="A3845" s="1"/>
      <c r="B3845" s="1"/>
      <c r="C3845" s="1"/>
      <c r="D3845"/>
      <c r="E3845" s="1"/>
      <c r="F3845" s="1"/>
      <c r="G3845"/>
      <c r="H3845"/>
      <c r="I3845" s="1"/>
      <c r="J3845"/>
      <c r="K3845"/>
      <c r="L3845"/>
      <c r="M3845" s="2"/>
      <c r="N3845" s="3"/>
      <c r="O3845"/>
      <c r="P3845"/>
      <c r="Q3845"/>
      <c r="R3845"/>
      <c r="S3845"/>
      <c r="T3845"/>
      <c r="U3845" s="1"/>
      <c r="V3845"/>
      <c r="W3845" s="1"/>
      <c r="X3845"/>
      <c r="Y3845"/>
      <c r="Z3845" s="1"/>
      <c r="AA3845" s="1"/>
      <c r="AB3845" s="1"/>
      <c r="AC3845" s="1"/>
      <c r="AD3845"/>
    </row>
    <row r="3846" spans="1:30" x14ac:dyDescent="0.25">
      <c r="A3846" s="1"/>
      <c r="B3846" s="1"/>
      <c r="C3846" s="1"/>
      <c r="D3846"/>
      <c r="E3846" s="1"/>
      <c r="F3846" s="1"/>
      <c r="G3846"/>
      <c r="H3846"/>
      <c r="I3846" s="1"/>
      <c r="J3846"/>
      <c r="K3846"/>
      <c r="L3846"/>
      <c r="M3846" s="2"/>
      <c r="N3846" s="3"/>
      <c r="O3846"/>
      <c r="P3846"/>
      <c r="Q3846"/>
      <c r="R3846"/>
      <c r="S3846"/>
      <c r="T3846"/>
      <c r="U3846" s="1"/>
      <c r="V3846"/>
      <c r="W3846" s="1"/>
      <c r="X3846"/>
      <c r="Y3846"/>
      <c r="Z3846" s="1"/>
      <c r="AA3846" s="1"/>
      <c r="AB3846" s="1"/>
      <c r="AC3846" s="1"/>
      <c r="AD3846"/>
    </row>
    <row r="3847" spans="1:30" x14ac:dyDescent="0.25">
      <c r="A3847" s="1"/>
      <c r="B3847" s="1"/>
      <c r="C3847" s="1"/>
      <c r="D3847"/>
      <c r="E3847" s="1"/>
      <c r="F3847" s="1"/>
      <c r="G3847"/>
      <c r="H3847"/>
      <c r="I3847" s="1"/>
      <c r="J3847"/>
      <c r="K3847"/>
      <c r="L3847"/>
      <c r="M3847" s="2"/>
      <c r="N3847" s="3"/>
      <c r="O3847"/>
      <c r="P3847"/>
      <c r="Q3847"/>
      <c r="R3847"/>
      <c r="S3847"/>
      <c r="T3847"/>
      <c r="U3847" s="1"/>
      <c r="V3847"/>
      <c r="W3847" s="1"/>
      <c r="X3847"/>
      <c r="Y3847"/>
      <c r="Z3847" s="1"/>
      <c r="AA3847" s="1"/>
      <c r="AB3847" s="1"/>
      <c r="AC3847" s="1"/>
      <c r="AD3847"/>
    </row>
    <row r="3848" spans="1:30" x14ac:dyDescent="0.25">
      <c r="A3848" s="1"/>
      <c r="B3848" s="1"/>
      <c r="C3848" s="1"/>
      <c r="D3848"/>
      <c r="E3848" s="1"/>
      <c r="F3848" s="1"/>
      <c r="G3848"/>
      <c r="H3848"/>
      <c r="I3848" s="1"/>
      <c r="J3848"/>
      <c r="K3848"/>
      <c r="L3848"/>
      <c r="M3848" s="2"/>
      <c r="N3848" s="3"/>
      <c r="O3848"/>
      <c r="P3848"/>
      <c r="Q3848"/>
      <c r="R3848"/>
      <c r="S3848"/>
      <c r="T3848"/>
      <c r="U3848" s="1"/>
      <c r="V3848"/>
      <c r="W3848" s="1"/>
      <c r="X3848"/>
      <c r="Y3848"/>
      <c r="Z3848" s="1"/>
      <c r="AA3848" s="1"/>
      <c r="AB3848" s="1"/>
      <c r="AC3848" s="1"/>
      <c r="AD3848"/>
    </row>
    <row r="3849" spans="1:30" x14ac:dyDescent="0.25">
      <c r="A3849" s="1"/>
      <c r="B3849" s="1"/>
      <c r="C3849" s="1"/>
      <c r="D3849"/>
      <c r="E3849" s="1"/>
      <c r="F3849" s="1"/>
      <c r="G3849"/>
      <c r="H3849"/>
      <c r="I3849" s="1"/>
      <c r="J3849"/>
      <c r="K3849"/>
      <c r="L3849"/>
      <c r="M3849" s="2"/>
      <c r="N3849" s="3"/>
      <c r="O3849"/>
      <c r="P3849"/>
      <c r="Q3849"/>
      <c r="R3849"/>
      <c r="S3849"/>
      <c r="T3849"/>
      <c r="U3849" s="1"/>
      <c r="V3849"/>
      <c r="W3849" s="1"/>
      <c r="X3849"/>
      <c r="Y3849"/>
      <c r="Z3849" s="1"/>
      <c r="AA3849" s="1"/>
      <c r="AB3849" s="1"/>
      <c r="AC3849" s="1"/>
      <c r="AD3849"/>
    </row>
    <row r="3850" spans="1:30" x14ac:dyDescent="0.25">
      <c r="A3850" s="1"/>
      <c r="B3850" s="1"/>
      <c r="C3850" s="1"/>
      <c r="D3850"/>
      <c r="E3850" s="1"/>
      <c r="F3850" s="1"/>
      <c r="G3850"/>
      <c r="H3850"/>
      <c r="I3850" s="1"/>
      <c r="J3850"/>
      <c r="K3850"/>
      <c r="L3850"/>
      <c r="M3850" s="2"/>
      <c r="N3850" s="3"/>
      <c r="O3850"/>
      <c r="P3850"/>
      <c r="Q3850"/>
      <c r="R3850"/>
      <c r="S3850"/>
      <c r="T3850"/>
      <c r="U3850" s="1"/>
      <c r="V3850"/>
      <c r="W3850" s="1"/>
      <c r="X3850"/>
      <c r="Y3850"/>
      <c r="Z3850" s="1"/>
      <c r="AA3850" s="1"/>
      <c r="AB3850" s="1"/>
      <c r="AC3850" s="1"/>
      <c r="AD3850"/>
    </row>
    <row r="3851" spans="1:30" x14ac:dyDescent="0.25">
      <c r="A3851" s="1"/>
      <c r="B3851" s="1"/>
      <c r="C3851" s="1"/>
      <c r="D3851"/>
      <c r="E3851" s="1"/>
      <c r="F3851" s="1"/>
      <c r="G3851"/>
      <c r="H3851"/>
      <c r="I3851" s="1"/>
      <c r="J3851"/>
      <c r="K3851"/>
      <c r="L3851"/>
      <c r="M3851" s="2"/>
      <c r="N3851" s="3"/>
      <c r="O3851"/>
      <c r="P3851"/>
      <c r="Q3851"/>
      <c r="R3851"/>
      <c r="S3851"/>
      <c r="T3851"/>
      <c r="U3851" s="1"/>
      <c r="V3851"/>
      <c r="W3851" s="1"/>
      <c r="X3851"/>
      <c r="Y3851"/>
      <c r="Z3851" s="1"/>
      <c r="AA3851" s="1"/>
      <c r="AB3851" s="1"/>
      <c r="AC3851" s="1"/>
      <c r="AD3851"/>
    </row>
    <row r="3852" spans="1:30" x14ac:dyDescent="0.25">
      <c r="A3852" s="1"/>
      <c r="B3852" s="1"/>
      <c r="C3852" s="1"/>
      <c r="D3852"/>
      <c r="E3852" s="1"/>
      <c r="F3852" s="1"/>
      <c r="G3852"/>
      <c r="H3852"/>
      <c r="I3852" s="1"/>
      <c r="J3852"/>
      <c r="K3852"/>
      <c r="L3852"/>
      <c r="M3852" s="2"/>
      <c r="N3852" s="3"/>
      <c r="O3852"/>
      <c r="P3852"/>
      <c r="Q3852"/>
      <c r="R3852"/>
      <c r="S3852"/>
      <c r="T3852"/>
      <c r="U3852" s="1"/>
      <c r="V3852"/>
      <c r="W3852" s="1"/>
      <c r="X3852"/>
      <c r="Y3852"/>
      <c r="Z3852" s="1"/>
      <c r="AA3852" s="1"/>
      <c r="AB3852" s="1"/>
      <c r="AC3852" s="1"/>
      <c r="AD3852"/>
    </row>
    <row r="3853" spans="1:30" x14ac:dyDescent="0.25">
      <c r="A3853" s="1"/>
      <c r="B3853" s="1"/>
      <c r="C3853" s="1"/>
      <c r="D3853"/>
      <c r="E3853" s="1"/>
      <c r="F3853" s="1"/>
      <c r="G3853"/>
      <c r="H3853"/>
      <c r="I3853" s="1"/>
      <c r="J3853"/>
      <c r="K3853"/>
      <c r="L3853"/>
      <c r="M3853" s="2"/>
      <c r="N3853" s="3"/>
      <c r="O3853"/>
      <c r="P3853"/>
      <c r="Q3853"/>
      <c r="R3853"/>
      <c r="S3853"/>
      <c r="T3853"/>
      <c r="U3853" s="1"/>
      <c r="V3853"/>
      <c r="W3853" s="1"/>
      <c r="X3853"/>
      <c r="Y3853"/>
      <c r="Z3853" s="1"/>
      <c r="AA3853" s="1"/>
      <c r="AB3853" s="1"/>
      <c r="AC3853" s="1"/>
      <c r="AD3853"/>
    </row>
    <row r="3854" spans="1:30" x14ac:dyDescent="0.25">
      <c r="A3854" s="1"/>
      <c r="B3854" s="1"/>
      <c r="C3854" s="1"/>
      <c r="D3854"/>
      <c r="E3854" s="1"/>
      <c r="F3854" s="1"/>
      <c r="G3854"/>
      <c r="H3854"/>
      <c r="I3854" s="1"/>
      <c r="J3854"/>
      <c r="K3854"/>
      <c r="L3854"/>
      <c r="M3854" s="2"/>
      <c r="N3854" s="3"/>
      <c r="O3854"/>
      <c r="P3854"/>
      <c r="Q3854"/>
      <c r="R3854"/>
      <c r="S3854"/>
      <c r="T3854"/>
      <c r="U3854" s="1"/>
      <c r="V3854"/>
      <c r="W3854" s="1"/>
      <c r="X3854"/>
      <c r="Y3854"/>
      <c r="Z3854" s="1"/>
      <c r="AA3854" s="1"/>
      <c r="AB3854" s="1"/>
      <c r="AC3854" s="1"/>
      <c r="AD3854"/>
    </row>
    <row r="3855" spans="1:30" x14ac:dyDescent="0.25">
      <c r="A3855" s="1"/>
      <c r="B3855" s="1"/>
      <c r="C3855" s="1"/>
      <c r="D3855"/>
      <c r="E3855" s="1"/>
      <c r="F3855" s="1"/>
      <c r="G3855"/>
      <c r="H3855"/>
      <c r="I3855" s="1"/>
      <c r="J3855"/>
      <c r="K3855"/>
      <c r="L3855"/>
      <c r="M3855" s="2"/>
      <c r="N3855" s="3"/>
      <c r="O3855"/>
      <c r="P3855"/>
      <c r="Q3855"/>
      <c r="R3855"/>
      <c r="S3855"/>
      <c r="T3855"/>
      <c r="U3855" s="1"/>
      <c r="V3855"/>
      <c r="W3855" s="1"/>
      <c r="X3855"/>
      <c r="Y3855"/>
      <c r="Z3855" s="1"/>
      <c r="AA3855" s="1"/>
      <c r="AB3855" s="1"/>
      <c r="AC3855" s="1"/>
      <c r="AD3855"/>
    </row>
    <row r="3856" spans="1:30" x14ac:dyDescent="0.25">
      <c r="A3856" s="1"/>
      <c r="B3856" s="1"/>
      <c r="C3856" s="1"/>
      <c r="D3856"/>
      <c r="E3856" s="1"/>
      <c r="F3856" s="1"/>
      <c r="G3856"/>
      <c r="H3856"/>
      <c r="I3856" s="1"/>
      <c r="J3856"/>
      <c r="K3856"/>
      <c r="L3856"/>
      <c r="M3856" s="2"/>
      <c r="N3856" s="3"/>
      <c r="O3856"/>
      <c r="P3856"/>
      <c r="Q3856"/>
      <c r="R3856"/>
      <c r="S3856"/>
      <c r="T3856"/>
      <c r="U3856" s="1"/>
      <c r="V3856"/>
      <c r="W3856" s="1"/>
      <c r="X3856"/>
      <c r="Y3856"/>
      <c r="Z3856" s="1"/>
      <c r="AA3856" s="1"/>
      <c r="AB3856" s="1"/>
      <c r="AC3856" s="1"/>
      <c r="AD3856"/>
    </row>
    <row r="3857" spans="1:30" x14ac:dyDescent="0.25">
      <c r="A3857" s="1"/>
      <c r="B3857" s="1"/>
      <c r="C3857" s="1"/>
      <c r="D3857"/>
      <c r="E3857" s="1"/>
      <c r="F3857" s="1"/>
      <c r="G3857"/>
      <c r="H3857"/>
      <c r="I3857" s="1"/>
      <c r="J3857"/>
      <c r="K3857"/>
      <c r="L3857"/>
      <c r="M3857" s="2"/>
      <c r="N3857" s="3"/>
      <c r="O3857"/>
      <c r="P3857"/>
      <c r="Q3857"/>
      <c r="R3857"/>
      <c r="S3857"/>
      <c r="T3857"/>
      <c r="U3857" s="1"/>
      <c r="V3857"/>
      <c r="W3857" s="1"/>
      <c r="X3857"/>
      <c r="Y3857"/>
      <c r="Z3857" s="1"/>
      <c r="AA3857" s="1"/>
      <c r="AB3857" s="1"/>
      <c r="AC3857" s="1"/>
      <c r="AD3857"/>
    </row>
    <row r="3858" spans="1:30" x14ac:dyDescent="0.25">
      <c r="A3858" s="1"/>
      <c r="B3858" s="1"/>
      <c r="C3858" s="1"/>
      <c r="D3858"/>
      <c r="E3858" s="1"/>
      <c r="F3858" s="1"/>
      <c r="G3858"/>
      <c r="H3858"/>
      <c r="I3858" s="1"/>
      <c r="J3858"/>
      <c r="K3858"/>
      <c r="L3858"/>
      <c r="M3858" s="2"/>
      <c r="N3858" s="3"/>
      <c r="O3858"/>
      <c r="P3858"/>
      <c r="Q3858"/>
      <c r="R3858"/>
      <c r="S3858"/>
      <c r="T3858"/>
      <c r="U3858" s="1"/>
      <c r="V3858"/>
      <c r="W3858" s="1"/>
      <c r="X3858"/>
      <c r="Y3858"/>
      <c r="Z3858" s="1"/>
      <c r="AA3858" s="1"/>
      <c r="AB3858" s="1"/>
      <c r="AC3858" s="1"/>
      <c r="AD3858"/>
    </row>
    <row r="3859" spans="1:30" x14ac:dyDescent="0.25">
      <c r="A3859" s="1"/>
      <c r="B3859" s="1"/>
      <c r="C3859" s="1"/>
      <c r="D3859"/>
      <c r="E3859" s="1"/>
      <c r="F3859" s="1"/>
      <c r="G3859"/>
      <c r="H3859"/>
      <c r="I3859" s="1"/>
      <c r="J3859"/>
      <c r="K3859"/>
      <c r="L3859"/>
      <c r="M3859" s="2"/>
      <c r="N3859" s="3"/>
      <c r="O3859"/>
      <c r="P3859"/>
      <c r="Q3859"/>
      <c r="R3859"/>
      <c r="S3859"/>
      <c r="T3859"/>
      <c r="U3859" s="1"/>
      <c r="V3859"/>
      <c r="W3859" s="1"/>
      <c r="X3859"/>
      <c r="Y3859"/>
      <c r="Z3859" s="1"/>
      <c r="AA3859" s="1"/>
      <c r="AB3859" s="1"/>
      <c r="AC3859" s="1"/>
      <c r="AD3859"/>
    </row>
    <row r="3860" spans="1:30" x14ac:dyDescent="0.25">
      <c r="A3860" s="1"/>
      <c r="B3860" s="1"/>
      <c r="C3860" s="1"/>
      <c r="D3860"/>
      <c r="E3860" s="1"/>
      <c r="F3860" s="1"/>
      <c r="G3860"/>
      <c r="H3860"/>
      <c r="I3860" s="1"/>
      <c r="J3860"/>
      <c r="K3860"/>
      <c r="L3860"/>
      <c r="M3860" s="2"/>
      <c r="N3860" s="3"/>
      <c r="O3860"/>
      <c r="P3860"/>
      <c r="Q3860"/>
      <c r="R3860"/>
      <c r="S3860"/>
      <c r="T3860"/>
      <c r="U3860" s="1"/>
      <c r="V3860"/>
      <c r="W3860" s="1"/>
      <c r="X3860"/>
      <c r="Y3860"/>
      <c r="Z3860" s="1"/>
      <c r="AA3860" s="1"/>
      <c r="AB3860" s="1"/>
      <c r="AC3860" s="1"/>
      <c r="AD3860"/>
    </row>
    <row r="3861" spans="1:30" x14ac:dyDescent="0.25">
      <c r="A3861" s="1"/>
      <c r="B3861" s="1"/>
      <c r="C3861" s="1"/>
      <c r="D3861"/>
      <c r="E3861" s="1"/>
      <c r="F3861" s="1"/>
      <c r="G3861"/>
      <c r="H3861"/>
      <c r="I3861" s="1"/>
      <c r="J3861"/>
      <c r="K3861"/>
      <c r="L3861"/>
      <c r="M3861" s="2"/>
      <c r="N3861" s="3"/>
      <c r="O3861"/>
      <c r="P3861"/>
      <c r="Q3861"/>
      <c r="R3861"/>
      <c r="S3861"/>
      <c r="T3861"/>
      <c r="U3861" s="1"/>
      <c r="V3861"/>
      <c r="W3861" s="1"/>
      <c r="X3861"/>
      <c r="Y3861"/>
      <c r="Z3861" s="1"/>
      <c r="AA3861" s="1"/>
      <c r="AB3861" s="1"/>
      <c r="AC3861" s="1"/>
      <c r="AD3861"/>
    </row>
    <row r="3862" spans="1:30" x14ac:dyDescent="0.25">
      <c r="A3862" s="1"/>
      <c r="B3862" s="1"/>
      <c r="C3862" s="1"/>
      <c r="D3862"/>
      <c r="E3862" s="1"/>
      <c r="F3862" s="1"/>
      <c r="G3862"/>
      <c r="H3862"/>
      <c r="I3862" s="1"/>
      <c r="J3862"/>
      <c r="K3862"/>
      <c r="L3862"/>
      <c r="M3862" s="2"/>
      <c r="N3862" s="3"/>
      <c r="O3862"/>
      <c r="P3862"/>
      <c r="Q3862"/>
      <c r="R3862"/>
      <c r="S3862"/>
      <c r="T3862"/>
      <c r="U3862" s="1"/>
      <c r="V3862"/>
      <c r="W3862" s="1"/>
      <c r="X3862"/>
      <c r="Y3862"/>
      <c r="Z3862" s="1"/>
      <c r="AA3862" s="1"/>
      <c r="AB3862" s="1"/>
      <c r="AC3862" s="1"/>
      <c r="AD3862"/>
    </row>
    <row r="3863" spans="1:30" x14ac:dyDescent="0.25">
      <c r="A3863" s="1"/>
      <c r="B3863" s="1"/>
      <c r="C3863" s="1"/>
      <c r="D3863"/>
      <c r="E3863" s="1"/>
      <c r="F3863" s="1"/>
      <c r="G3863"/>
      <c r="H3863"/>
      <c r="I3863" s="1"/>
      <c r="J3863"/>
      <c r="K3863"/>
      <c r="L3863"/>
      <c r="M3863" s="2"/>
      <c r="N3863" s="3"/>
      <c r="O3863"/>
      <c r="P3863"/>
      <c r="Q3863"/>
      <c r="R3863"/>
      <c r="S3863"/>
      <c r="T3863"/>
      <c r="U3863" s="1"/>
      <c r="V3863"/>
      <c r="W3863" s="1"/>
      <c r="X3863"/>
      <c r="Y3863"/>
      <c r="Z3863" s="1"/>
      <c r="AA3863" s="1"/>
      <c r="AB3863" s="1"/>
      <c r="AC3863" s="1"/>
      <c r="AD3863"/>
    </row>
    <row r="3864" spans="1:30" x14ac:dyDescent="0.25">
      <c r="A3864" s="1"/>
      <c r="B3864" s="1"/>
      <c r="C3864" s="1"/>
      <c r="D3864"/>
      <c r="E3864" s="1"/>
      <c r="F3864" s="1"/>
      <c r="G3864"/>
      <c r="H3864"/>
      <c r="I3864" s="1"/>
      <c r="J3864"/>
      <c r="K3864"/>
      <c r="L3864"/>
      <c r="M3864" s="2"/>
      <c r="N3864" s="3"/>
      <c r="O3864"/>
      <c r="P3864"/>
      <c r="Q3864"/>
      <c r="R3864"/>
      <c r="S3864"/>
      <c r="T3864"/>
      <c r="U3864" s="1"/>
      <c r="V3864"/>
      <c r="W3864" s="1"/>
      <c r="X3864"/>
      <c r="Y3864"/>
      <c r="Z3864" s="1"/>
      <c r="AA3864" s="1"/>
      <c r="AB3864" s="1"/>
      <c r="AC3864" s="1"/>
      <c r="AD3864"/>
    </row>
    <row r="3865" spans="1:30" x14ac:dyDescent="0.25">
      <c r="A3865" s="1"/>
      <c r="B3865" s="1"/>
      <c r="C3865" s="1"/>
      <c r="D3865"/>
      <c r="E3865" s="1"/>
      <c r="F3865" s="1"/>
      <c r="G3865"/>
      <c r="H3865"/>
      <c r="I3865" s="1"/>
      <c r="J3865"/>
      <c r="K3865"/>
      <c r="L3865"/>
      <c r="M3865" s="2"/>
      <c r="N3865" s="3"/>
      <c r="O3865"/>
      <c r="P3865"/>
      <c r="Q3865"/>
      <c r="R3865"/>
      <c r="S3865"/>
      <c r="T3865"/>
      <c r="U3865" s="1"/>
      <c r="V3865"/>
      <c r="W3865" s="1"/>
      <c r="X3865"/>
      <c r="Y3865"/>
      <c r="Z3865" s="1"/>
      <c r="AA3865" s="1"/>
      <c r="AB3865" s="1"/>
      <c r="AC3865" s="1"/>
      <c r="AD3865"/>
    </row>
    <row r="3866" spans="1:30" x14ac:dyDescent="0.25">
      <c r="A3866" s="1"/>
      <c r="B3866" s="1"/>
      <c r="C3866" s="1"/>
      <c r="D3866"/>
      <c r="E3866" s="1"/>
      <c r="F3866" s="1"/>
      <c r="G3866"/>
      <c r="H3866"/>
      <c r="I3866" s="1"/>
      <c r="J3866"/>
      <c r="K3866"/>
      <c r="L3866"/>
      <c r="M3866" s="2"/>
      <c r="N3866" s="3"/>
      <c r="O3866"/>
      <c r="P3866"/>
      <c r="Q3866"/>
      <c r="R3866"/>
      <c r="S3866"/>
      <c r="T3866"/>
      <c r="U3866" s="1"/>
      <c r="V3866"/>
      <c r="W3866" s="1"/>
      <c r="X3866"/>
      <c r="Y3866"/>
      <c r="Z3866" s="1"/>
      <c r="AA3866" s="1"/>
      <c r="AB3866" s="1"/>
      <c r="AC3866" s="1"/>
      <c r="AD3866"/>
    </row>
    <row r="3867" spans="1:30" x14ac:dyDescent="0.25">
      <c r="A3867" s="1"/>
      <c r="B3867" s="1"/>
      <c r="C3867" s="1"/>
      <c r="D3867"/>
      <c r="E3867" s="1"/>
      <c r="F3867" s="1"/>
      <c r="G3867"/>
      <c r="H3867"/>
      <c r="I3867" s="1"/>
      <c r="J3867"/>
      <c r="K3867"/>
      <c r="L3867"/>
      <c r="M3867" s="2"/>
      <c r="N3867" s="3"/>
      <c r="O3867"/>
      <c r="P3867"/>
      <c r="Q3867"/>
      <c r="R3867"/>
      <c r="S3867"/>
      <c r="T3867"/>
      <c r="U3867" s="1"/>
      <c r="V3867"/>
      <c r="W3867" s="1"/>
      <c r="X3867"/>
      <c r="Y3867"/>
      <c r="Z3867" s="1"/>
      <c r="AA3867" s="1"/>
      <c r="AB3867" s="1"/>
      <c r="AC3867" s="1"/>
      <c r="AD3867"/>
    </row>
    <row r="3868" spans="1:30" x14ac:dyDescent="0.25">
      <c r="A3868" s="1"/>
      <c r="B3868" s="1"/>
      <c r="C3868" s="1"/>
      <c r="D3868"/>
      <c r="E3868" s="1"/>
      <c r="F3868" s="1"/>
      <c r="G3868"/>
      <c r="H3868"/>
      <c r="I3868" s="1"/>
      <c r="J3868"/>
      <c r="K3868"/>
      <c r="L3868"/>
      <c r="M3868" s="2"/>
      <c r="N3868" s="3"/>
      <c r="O3868"/>
      <c r="P3868"/>
      <c r="Q3868"/>
      <c r="R3868"/>
      <c r="S3868"/>
      <c r="T3868"/>
      <c r="U3868" s="1"/>
      <c r="V3868"/>
      <c r="W3868" s="1"/>
      <c r="X3868"/>
      <c r="Y3868"/>
      <c r="Z3868" s="1"/>
      <c r="AA3868" s="1"/>
      <c r="AB3868" s="1"/>
      <c r="AC3868" s="1"/>
      <c r="AD3868"/>
    </row>
    <row r="3869" spans="1:30" x14ac:dyDescent="0.25">
      <c r="A3869" s="1"/>
      <c r="B3869" s="1"/>
      <c r="C3869" s="1"/>
      <c r="D3869"/>
      <c r="E3869" s="1"/>
      <c r="F3869" s="1"/>
      <c r="G3869"/>
      <c r="H3869"/>
      <c r="I3869" s="1"/>
      <c r="J3869"/>
      <c r="K3869"/>
      <c r="L3869"/>
      <c r="M3869" s="2"/>
      <c r="N3869" s="3"/>
      <c r="O3869"/>
      <c r="P3869"/>
      <c r="Q3869"/>
      <c r="R3869"/>
      <c r="S3869"/>
      <c r="T3869"/>
      <c r="U3869" s="1"/>
      <c r="V3869"/>
      <c r="W3869" s="1"/>
      <c r="X3869"/>
      <c r="Y3869"/>
      <c r="Z3869" s="1"/>
      <c r="AA3869" s="1"/>
      <c r="AB3869" s="1"/>
      <c r="AC3869" s="1"/>
      <c r="AD3869"/>
    </row>
    <row r="3870" spans="1:30" x14ac:dyDescent="0.25">
      <c r="A3870" s="1"/>
      <c r="B3870" s="1"/>
      <c r="C3870" s="1"/>
      <c r="D3870"/>
      <c r="E3870" s="1"/>
      <c r="F3870" s="1"/>
      <c r="G3870"/>
      <c r="H3870"/>
      <c r="I3870" s="1"/>
      <c r="J3870"/>
      <c r="K3870"/>
      <c r="L3870"/>
      <c r="M3870" s="2"/>
      <c r="N3870" s="3"/>
      <c r="O3870"/>
      <c r="P3870"/>
      <c r="Q3870"/>
      <c r="R3870"/>
      <c r="S3870"/>
      <c r="T3870"/>
      <c r="U3870" s="1"/>
      <c r="V3870"/>
      <c r="W3870" s="1"/>
      <c r="X3870"/>
      <c r="Y3870"/>
      <c r="Z3870" s="1"/>
      <c r="AA3870" s="1"/>
      <c r="AB3870" s="1"/>
      <c r="AC3870" s="1"/>
      <c r="AD3870"/>
    </row>
    <row r="3871" spans="1:30" x14ac:dyDescent="0.25">
      <c r="A3871" s="1"/>
      <c r="B3871" s="1"/>
      <c r="C3871" s="1"/>
      <c r="D3871"/>
      <c r="E3871" s="1"/>
      <c r="F3871" s="1"/>
      <c r="G3871"/>
      <c r="H3871"/>
      <c r="I3871" s="1"/>
      <c r="J3871"/>
      <c r="K3871"/>
      <c r="L3871"/>
      <c r="M3871" s="2"/>
      <c r="N3871" s="3"/>
      <c r="O3871"/>
      <c r="P3871"/>
      <c r="Q3871"/>
      <c r="R3871"/>
      <c r="S3871"/>
      <c r="T3871"/>
      <c r="U3871" s="1"/>
      <c r="V3871"/>
      <c r="W3871" s="1"/>
      <c r="X3871"/>
      <c r="Y3871"/>
      <c r="Z3871" s="1"/>
      <c r="AA3871" s="1"/>
      <c r="AB3871" s="1"/>
      <c r="AC3871" s="1"/>
      <c r="AD3871"/>
    </row>
    <row r="3872" spans="1:30" x14ac:dyDescent="0.25">
      <c r="A3872" s="1"/>
      <c r="B3872" s="1"/>
      <c r="C3872" s="1"/>
      <c r="D3872"/>
      <c r="E3872" s="1"/>
      <c r="F3872" s="1"/>
      <c r="G3872"/>
      <c r="H3872"/>
      <c r="I3872" s="1"/>
      <c r="J3872"/>
      <c r="K3872"/>
      <c r="L3872"/>
      <c r="M3872" s="2"/>
      <c r="N3872" s="3"/>
      <c r="O3872"/>
      <c r="P3872"/>
      <c r="Q3872"/>
      <c r="R3872"/>
      <c r="S3872"/>
      <c r="T3872"/>
      <c r="U3872" s="1"/>
      <c r="V3872"/>
      <c r="W3872" s="1"/>
      <c r="X3872"/>
      <c r="Y3872"/>
      <c r="Z3872" s="1"/>
      <c r="AA3872" s="1"/>
      <c r="AB3872" s="1"/>
      <c r="AC3872" s="1"/>
      <c r="AD3872"/>
    </row>
    <row r="3873" spans="1:30" x14ac:dyDescent="0.25">
      <c r="A3873" s="1"/>
      <c r="B3873" s="1"/>
      <c r="C3873" s="1"/>
      <c r="D3873"/>
      <c r="E3873" s="1"/>
      <c r="F3873" s="1"/>
      <c r="G3873"/>
      <c r="H3873"/>
      <c r="I3873" s="1"/>
      <c r="J3873"/>
      <c r="K3873"/>
      <c r="L3873"/>
      <c r="M3873" s="2"/>
      <c r="N3873" s="3"/>
      <c r="O3873"/>
      <c r="P3873"/>
      <c r="Q3873"/>
      <c r="R3873"/>
      <c r="S3873"/>
      <c r="T3873"/>
      <c r="U3873" s="1"/>
      <c r="V3873"/>
      <c r="W3873" s="1"/>
      <c r="X3873"/>
      <c r="Y3873"/>
      <c r="Z3873" s="1"/>
      <c r="AA3873" s="1"/>
      <c r="AB3873" s="1"/>
      <c r="AC3873" s="1"/>
      <c r="AD3873"/>
    </row>
    <row r="3874" spans="1:30" x14ac:dyDescent="0.25">
      <c r="A3874" s="1"/>
      <c r="B3874" s="1"/>
      <c r="C3874" s="1"/>
      <c r="D3874"/>
      <c r="E3874" s="1"/>
      <c r="F3874" s="1"/>
      <c r="G3874"/>
      <c r="H3874"/>
      <c r="I3874" s="1"/>
      <c r="J3874"/>
      <c r="K3874"/>
      <c r="L3874"/>
      <c r="M3874" s="2"/>
      <c r="N3874" s="3"/>
      <c r="O3874"/>
      <c r="P3874"/>
      <c r="Q3874"/>
      <c r="R3874"/>
      <c r="S3874"/>
      <c r="T3874"/>
      <c r="U3874" s="1"/>
      <c r="V3874"/>
      <c r="W3874" s="1"/>
      <c r="X3874"/>
      <c r="Y3874"/>
      <c r="Z3874" s="1"/>
      <c r="AA3874" s="1"/>
      <c r="AB3874" s="1"/>
      <c r="AC3874" s="1"/>
      <c r="AD3874"/>
    </row>
    <row r="3875" spans="1:30" x14ac:dyDescent="0.25">
      <c r="A3875" s="1"/>
      <c r="B3875" s="1"/>
      <c r="C3875" s="1"/>
      <c r="D3875"/>
      <c r="E3875" s="1"/>
      <c r="F3875" s="1"/>
      <c r="G3875"/>
      <c r="H3875"/>
      <c r="I3875" s="1"/>
      <c r="J3875"/>
      <c r="K3875"/>
      <c r="L3875"/>
      <c r="M3875" s="2"/>
      <c r="N3875" s="3"/>
      <c r="O3875"/>
      <c r="P3875"/>
      <c r="Q3875"/>
      <c r="R3875"/>
      <c r="S3875"/>
      <c r="T3875"/>
      <c r="U3875" s="1"/>
      <c r="V3875"/>
      <c r="W3875" s="1"/>
      <c r="X3875"/>
      <c r="Y3875"/>
      <c r="Z3875" s="1"/>
      <c r="AA3875" s="1"/>
      <c r="AB3875" s="1"/>
      <c r="AC3875" s="1"/>
      <c r="AD3875"/>
    </row>
    <row r="3876" spans="1:30" x14ac:dyDescent="0.25">
      <c r="A3876" s="1"/>
      <c r="B3876" s="1"/>
      <c r="C3876" s="1"/>
      <c r="D3876"/>
      <c r="E3876" s="1"/>
      <c r="F3876" s="1"/>
      <c r="G3876"/>
      <c r="H3876"/>
      <c r="I3876" s="1"/>
      <c r="J3876"/>
      <c r="K3876"/>
      <c r="L3876"/>
      <c r="M3876" s="2"/>
      <c r="N3876" s="3"/>
      <c r="O3876"/>
      <c r="P3876"/>
      <c r="Q3876"/>
      <c r="R3876"/>
      <c r="S3876"/>
      <c r="T3876"/>
      <c r="U3876" s="1"/>
      <c r="V3876"/>
      <c r="W3876" s="1"/>
      <c r="X3876"/>
      <c r="Y3876"/>
      <c r="Z3876" s="1"/>
      <c r="AA3876" s="1"/>
      <c r="AB3876" s="1"/>
      <c r="AC3876" s="1"/>
      <c r="AD3876"/>
    </row>
    <row r="3877" spans="1:30" x14ac:dyDescent="0.25">
      <c r="A3877" s="1"/>
      <c r="B3877" s="1"/>
      <c r="C3877" s="1"/>
      <c r="D3877"/>
      <c r="E3877" s="1"/>
      <c r="F3877" s="1"/>
      <c r="G3877"/>
      <c r="H3877"/>
      <c r="I3877" s="1"/>
      <c r="J3877"/>
      <c r="K3877"/>
      <c r="L3877"/>
      <c r="M3877" s="2"/>
      <c r="N3877" s="3"/>
      <c r="O3877"/>
      <c r="P3877"/>
      <c r="Q3877"/>
      <c r="R3877"/>
      <c r="S3877"/>
      <c r="T3877"/>
      <c r="U3877" s="1"/>
      <c r="V3877"/>
      <c r="W3877" s="1"/>
      <c r="X3877"/>
      <c r="Y3877"/>
      <c r="Z3877" s="1"/>
      <c r="AA3877" s="1"/>
      <c r="AB3877" s="1"/>
      <c r="AC3877" s="1"/>
      <c r="AD3877"/>
    </row>
    <row r="3878" spans="1:30" x14ac:dyDescent="0.25">
      <c r="A3878" s="1"/>
      <c r="B3878" s="1"/>
      <c r="C3878" s="1"/>
      <c r="D3878"/>
      <c r="E3878" s="1"/>
      <c r="F3878" s="1"/>
      <c r="G3878"/>
      <c r="H3878"/>
      <c r="I3878" s="1"/>
      <c r="J3878"/>
      <c r="K3878"/>
      <c r="L3878"/>
      <c r="M3878" s="2"/>
      <c r="N3878" s="3"/>
      <c r="O3878"/>
      <c r="P3878"/>
      <c r="Q3878"/>
      <c r="R3878"/>
      <c r="S3878"/>
      <c r="T3878"/>
      <c r="U3878" s="1"/>
      <c r="V3878"/>
      <c r="W3878" s="1"/>
      <c r="X3878"/>
      <c r="Y3878"/>
      <c r="Z3878" s="1"/>
      <c r="AA3878" s="1"/>
      <c r="AB3878" s="1"/>
      <c r="AC3878" s="1"/>
      <c r="AD3878"/>
    </row>
    <row r="3879" spans="1:30" x14ac:dyDescent="0.25">
      <c r="A3879" s="1"/>
      <c r="B3879" s="1"/>
      <c r="C3879" s="1"/>
      <c r="D3879"/>
      <c r="E3879" s="1"/>
      <c r="F3879" s="1"/>
      <c r="G3879"/>
      <c r="H3879"/>
      <c r="I3879" s="1"/>
      <c r="J3879"/>
      <c r="K3879"/>
      <c r="L3879"/>
      <c r="M3879" s="2"/>
      <c r="N3879" s="3"/>
      <c r="O3879"/>
      <c r="P3879"/>
      <c r="Q3879"/>
      <c r="R3879"/>
      <c r="S3879"/>
      <c r="T3879"/>
      <c r="U3879" s="1"/>
      <c r="V3879"/>
      <c r="W3879" s="1"/>
      <c r="X3879"/>
      <c r="Y3879"/>
      <c r="Z3879" s="1"/>
      <c r="AA3879" s="1"/>
      <c r="AB3879" s="1"/>
      <c r="AC3879" s="1"/>
      <c r="AD3879"/>
    </row>
    <row r="3880" spans="1:30" x14ac:dyDescent="0.25">
      <c r="A3880" s="1"/>
      <c r="B3880" s="1"/>
      <c r="C3880" s="1"/>
      <c r="D3880"/>
      <c r="E3880" s="1"/>
      <c r="F3880" s="1"/>
      <c r="G3880"/>
      <c r="H3880"/>
      <c r="I3880" s="1"/>
      <c r="J3880"/>
      <c r="K3880"/>
      <c r="L3880"/>
      <c r="M3880" s="2"/>
      <c r="N3880" s="3"/>
      <c r="O3880"/>
      <c r="P3880"/>
      <c r="Q3880"/>
      <c r="R3880"/>
      <c r="S3880"/>
      <c r="T3880"/>
      <c r="U3880" s="1"/>
      <c r="V3880"/>
      <c r="W3880" s="1"/>
      <c r="X3880"/>
      <c r="Y3880"/>
      <c r="Z3880" s="1"/>
      <c r="AA3880" s="1"/>
      <c r="AB3880" s="1"/>
      <c r="AC3880" s="1"/>
      <c r="AD3880"/>
    </row>
    <row r="3881" spans="1:30" x14ac:dyDescent="0.25">
      <c r="A3881" s="1"/>
      <c r="B3881" s="1"/>
      <c r="C3881" s="1"/>
      <c r="D3881"/>
      <c r="E3881" s="1"/>
      <c r="F3881" s="1"/>
      <c r="G3881"/>
      <c r="H3881"/>
      <c r="I3881" s="1"/>
      <c r="J3881"/>
      <c r="K3881"/>
      <c r="L3881"/>
      <c r="M3881" s="2"/>
      <c r="N3881" s="3"/>
      <c r="O3881"/>
      <c r="P3881"/>
      <c r="Q3881"/>
      <c r="R3881"/>
      <c r="S3881"/>
      <c r="T3881"/>
      <c r="U3881" s="1"/>
      <c r="V3881"/>
      <c r="W3881" s="1"/>
      <c r="X3881"/>
      <c r="Y3881"/>
      <c r="Z3881" s="1"/>
      <c r="AA3881" s="1"/>
      <c r="AB3881" s="1"/>
      <c r="AC3881" s="1"/>
      <c r="AD3881"/>
    </row>
    <row r="3882" spans="1:30" x14ac:dyDescent="0.25">
      <c r="A3882" s="1"/>
      <c r="B3882" s="1"/>
      <c r="C3882" s="1"/>
      <c r="D3882"/>
      <c r="E3882" s="1"/>
      <c r="F3882" s="1"/>
      <c r="G3882"/>
      <c r="H3882"/>
      <c r="I3882" s="1"/>
      <c r="J3882"/>
      <c r="K3882"/>
      <c r="L3882"/>
      <c r="M3882" s="2"/>
      <c r="N3882" s="3"/>
      <c r="O3882"/>
      <c r="P3882"/>
      <c r="Q3882"/>
      <c r="R3882"/>
      <c r="S3882"/>
      <c r="T3882"/>
      <c r="U3882" s="1"/>
      <c r="V3882"/>
      <c r="W3882" s="1"/>
      <c r="X3882"/>
      <c r="Y3882"/>
      <c r="Z3882" s="1"/>
      <c r="AA3882" s="1"/>
      <c r="AB3882" s="1"/>
      <c r="AC3882" s="1"/>
      <c r="AD3882"/>
    </row>
    <row r="3883" spans="1:30" x14ac:dyDescent="0.25">
      <c r="A3883" s="1"/>
      <c r="B3883" s="1"/>
      <c r="C3883" s="1"/>
      <c r="D3883"/>
      <c r="E3883" s="1"/>
      <c r="F3883" s="1"/>
      <c r="G3883"/>
      <c r="H3883"/>
      <c r="I3883" s="1"/>
      <c r="J3883"/>
      <c r="K3883"/>
      <c r="L3883"/>
      <c r="M3883" s="2"/>
      <c r="N3883" s="3"/>
      <c r="O3883"/>
      <c r="P3883"/>
      <c r="Q3883"/>
      <c r="R3883"/>
      <c r="S3883"/>
      <c r="T3883"/>
      <c r="U3883" s="1"/>
      <c r="V3883"/>
      <c r="W3883" s="1"/>
      <c r="X3883"/>
      <c r="Y3883"/>
      <c r="Z3883" s="1"/>
      <c r="AA3883" s="1"/>
      <c r="AB3883" s="1"/>
      <c r="AC3883" s="1"/>
      <c r="AD3883"/>
    </row>
    <row r="3884" spans="1:30" x14ac:dyDescent="0.25">
      <c r="A3884" s="1"/>
      <c r="B3884" s="1"/>
      <c r="C3884" s="1"/>
      <c r="D3884"/>
      <c r="E3884" s="1"/>
      <c r="F3884" s="1"/>
      <c r="G3884"/>
      <c r="H3884"/>
      <c r="I3884" s="1"/>
      <c r="J3884"/>
      <c r="K3884"/>
      <c r="L3884"/>
      <c r="M3884" s="2"/>
      <c r="N3884" s="3"/>
      <c r="O3884"/>
      <c r="P3884"/>
      <c r="Q3884"/>
      <c r="R3884"/>
      <c r="S3884"/>
      <c r="T3884"/>
      <c r="U3884" s="1"/>
      <c r="V3884"/>
      <c r="W3884" s="1"/>
      <c r="X3884"/>
      <c r="Y3884"/>
      <c r="Z3884" s="1"/>
      <c r="AA3884" s="1"/>
      <c r="AB3884" s="1"/>
      <c r="AC3884" s="1"/>
      <c r="AD3884"/>
    </row>
    <row r="3885" spans="1:30" x14ac:dyDescent="0.25">
      <c r="A3885" s="1"/>
      <c r="B3885" s="1"/>
      <c r="C3885" s="1"/>
      <c r="D3885"/>
      <c r="E3885" s="1"/>
      <c r="F3885" s="1"/>
      <c r="G3885"/>
      <c r="H3885"/>
      <c r="I3885" s="1"/>
      <c r="J3885"/>
      <c r="K3885"/>
      <c r="L3885"/>
      <c r="M3885" s="2"/>
      <c r="N3885" s="3"/>
      <c r="O3885"/>
      <c r="P3885"/>
      <c r="Q3885"/>
      <c r="R3885"/>
      <c r="S3885"/>
      <c r="T3885"/>
      <c r="U3885" s="1"/>
      <c r="V3885"/>
      <c r="W3885" s="1"/>
      <c r="X3885"/>
      <c r="Y3885"/>
      <c r="Z3885" s="1"/>
      <c r="AA3885" s="1"/>
      <c r="AB3885" s="1"/>
      <c r="AC3885" s="1"/>
      <c r="AD3885"/>
    </row>
    <row r="3886" spans="1:30" x14ac:dyDescent="0.25">
      <c r="A3886" s="1"/>
      <c r="B3886" s="1"/>
      <c r="C3886" s="1"/>
      <c r="D3886"/>
      <c r="E3886" s="1"/>
      <c r="F3886" s="1"/>
      <c r="G3886"/>
      <c r="H3886"/>
      <c r="I3886" s="1"/>
      <c r="J3886"/>
      <c r="K3886"/>
      <c r="L3886"/>
      <c r="M3886" s="2"/>
      <c r="N3886" s="3"/>
      <c r="O3886"/>
      <c r="P3886"/>
      <c r="Q3886"/>
      <c r="R3886"/>
      <c r="S3886"/>
      <c r="T3886"/>
      <c r="U3886" s="1"/>
      <c r="V3886"/>
      <c r="W3886" s="1"/>
      <c r="X3886"/>
      <c r="Y3886"/>
      <c r="Z3886" s="1"/>
      <c r="AA3886" s="1"/>
      <c r="AB3886" s="1"/>
      <c r="AC3886" s="1"/>
      <c r="AD3886"/>
    </row>
    <row r="3887" spans="1:30" x14ac:dyDescent="0.25">
      <c r="A3887" s="1"/>
      <c r="B3887" s="1"/>
      <c r="C3887" s="1"/>
      <c r="D3887"/>
      <c r="E3887" s="1"/>
      <c r="F3887" s="1"/>
      <c r="G3887"/>
      <c r="H3887"/>
      <c r="I3887" s="1"/>
      <c r="J3887"/>
      <c r="K3887"/>
      <c r="L3887"/>
      <c r="M3887" s="2"/>
      <c r="N3887" s="3"/>
      <c r="O3887"/>
      <c r="P3887"/>
      <c r="Q3887"/>
      <c r="R3887"/>
      <c r="S3887"/>
      <c r="T3887"/>
      <c r="U3887" s="1"/>
      <c r="V3887"/>
      <c r="W3887" s="1"/>
      <c r="X3887"/>
      <c r="Y3887"/>
      <c r="Z3887" s="1"/>
      <c r="AA3887" s="1"/>
      <c r="AB3887" s="1"/>
      <c r="AC3887" s="1"/>
      <c r="AD3887"/>
    </row>
    <row r="3888" spans="1:30" x14ac:dyDescent="0.25">
      <c r="A3888" s="1"/>
      <c r="B3888" s="1"/>
      <c r="C3888" s="1"/>
      <c r="D3888"/>
      <c r="E3888" s="1"/>
      <c r="F3888" s="1"/>
      <c r="G3888"/>
      <c r="H3888"/>
      <c r="I3888" s="1"/>
      <c r="J3888"/>
      <c r="K3888"/>
      <c r="L3888"/>
      <c r="M3888" s="2"/>
      <c r="N3888" s="3"/>
      <c r="O3888"/>
      <c r="P3888"/>
      <c r="Q3888"/>
      <c r="R3888"/>
      <c r="S3888"/>
      <c r="T3888"/>
      <c r="U3888" s="1"/>
      <c r="V3888"/>
      <c r="W3888" s="1"/>
      <c r="X3888"/>
      <c r="Y3888"/>
      <c r="Z3888" s="1"/>
      <c r="AA3888" s="1"/>
      <c r="AB3888" s="1"/>
      <c r="AC3888" s="1"/>
      <c r="AD3888"/>
    </row>
    <row r="3889" spans="1:30" x14ac:dyDescent="0.25">
      <c r="A3889" s="1"/>
      <c r="B3889" s="1"/>
      <c r="C3889" s="1"/>
      <c r="D3889"/>
      <c r="E3889" s="1"/>
      <c r="F3889" s="1"/>
      <c r="G3889"/>
      <c r="H3889"/>
      <c r="I3889" s="1"/>
      <c r="J3889"/>
      <c r="K3889"/>
      <c r="L3889"/>
      <c r="M3889" s="2"/>
      <c r="N3889" s="3"/>
      <c r="O3889"/>
      <c r="P3889"/>
      <c r="Q3889"/>
      <c r="R3889"/>
      <c r="S3889"/>
      <c r="T3889"/>
      <c r="U3889" s="1"/>
      <c r="V3889"/>
      <c r="W3889" s="1"/>
      <c r="X3889"/>
      <c r="Y3889"/>
      <c r="Z3889" s="1"/>
      <c r="AA3889" s="1"/>
      <c r="AB3889" s="1"/>
      <c r="AC3889" s="1"/>
      <c r="AD3889"/>
    </row>
    <row r="3890" spans="1:30" x14ac:dyDescent="0.25">
      <c r="A3890" s="1"/>
      <c r="B3890" s="1"/>
      <c r="C3890" s="1"/>
      <c r="D3890"/>
      <c r="E3890" s="1"/>
      <c r="F3890" s="1"/>
      <c r="G3890"/>
      <c r="H3890"/>
      <c r="I3890" s="1"/>
      <c r="J3890"/>
      <c r="K3890"/>
      <c r="L3890"/>
      <c r="M3890" s="2"/>
      <c r="N3890" s="3"/>
      <c r="O3890"/>
      <c r="P3890"/>
      <c r="Q3890"/>
      <c r="R3890"/>
      <c r="S3890"/>
      <c r="T3890"/>
      <c r="U3890" s="1"/>
      <c r="V3890"/>
      <c r="W3890" s="1"/>
      <c r="X3890"/>
      <c r="Y3890"/>
      <c r="Z3890" s="1"/>
      <c r="AA3890" s="1"/>
      <c r="AB3890" s="1"/>
      <c r="AC3890" s="1"/>
      <c r="AD3890"/>
    </row>
    <row r="3891" spans="1:30" x14ac:dyDescent="0.25">
      <c r="A3891" s="1"/>
      <c r="B3891" s="1"/>
      <c r="C3891" s="1"/>
      <c r="D3891"/>
      <c r="E3891" s="1"/>
      <c r="F3891" s="1"/>
      <c r="G3891"/>
      <c r="H3891"/>
      <c r="I3891" s="1"/>
      <c r="J3891"/>
      <c r="K3891"/>
      <c r="L3891"/>
      <c r="M3891" s="2"/>
      <c r="N3891" s="3"/>
      <c r="O3891"/>
      <c r="P3891"/>
      <c r="Q3891"/>
      <c r="R3891"/>
      <c r="S3891"/>
      <c r="T3891"/>
      <c r="U3891" s="1"/>
      <c r="V3891"/>
      <c r="W3891" s="1"/>
      <c r="X3891"/>
      <c r="Y3891"/>
      <c r="Z3891" s="1"/>
      <c r="AA3891" s="1"/>
      <c r="AB3891" s="1"/>
      <c r="AC3891" s="1"/>
      <c r="AD3891"/>
    </row>
    <row r="3892" spans="1:30" x14ac:dyDescent="0.25">
      <c r="A3892" s="1"/>
      <c r="B3892" s="1"/>
      <c r="C3892" s="1"/>
      <c r="D3892"/>
      <c r="E3892" s="1"/>
      <c r="F3892" s="1"/>
      <c r="G3892"/>
      <c r="H3892"/>
      <c r="I3892" s="1"/>
      <c r="J3892"/>
      <c r="K3892"/>
      <c r="L3892"/>
      <c r="M3892" s="2"/>
      <c r="N3892" s="3"/>
      <c r="O3892"/>
      <c r="P3892"/>
      <c r="Q3892"/>
      <c r="R3892"/>
      <c r="S3892"/>
      <c r="T3892"/>
      <c r="U3892" s="1"/>
      <c r="V3892"/>
      <c r="W3892" s="1"/>
      <c r="X3892"/>
      <c r="Y3892"/>
      <c r="Z3892" s="1"/>
      <c r="AA3892" s="1"/>
      <c r="AB3892" s="1"/>
      <c r="AC3892" s="1"/>
      <c r="AD3892"/>
    </row>
    <row r="3893" spans="1:30" x14ac:dyDescent="0.25">
      <c r="A3893" s="1"/>
      <c r="B3893" s="1"/>
      <c r="C3893" s="1"/>
      <c r="D3893"/>
      <c r="E3893" s="1"/>
      <c r="F3893" s="1"/>
      <c r="G3893"/>
      <c r="H3893"/>
      <c r="I3893" s="1"/>
      <c r="J3893"/>
      <c r="K3893"/>
      <c r="L3893"/>
      <c r="M3893" s="2"/>
      <c r="N3893" s="3"/>
      <c r="O3893"/>
      <c r="P3893"/>
      <c r="Q3893"/>
      <c r="R3893"/>
      <c r="S3893"/>
      <c r="T3893"/>
      <c r="U3893" s="1"/>
      <c r="V3893"/>
      <c r="W3893" s="1"/>
      <c r="X3893"/>
      <c r="Y3893"/>
      <c r="Z3893" s="1"/>
      <c r="AA3893" s="1"/>
      <c r="AB3893" s="1"/>
      <c r="AC3893" s="1"/>
      <c r="AD3893"/>
    </row>
    <row r="3894" spans="1:30" x14ac:dyDescent="0.25">
      <c r="A3894" s="1"/>
      <c r="B3894" s="1"/>
      <c r="C3894" s="1"/>
      <c r="D3894"/>
      <c r="E3894" s="1"/>
      <c r="F3894" s="1"/>
      <c r="G3894"/>
      <c r="H3894"/>
      <c r="I3894" s="1"/>
      <c r="J3894"/>
      <c r="K3894"/>
      <c r="L3894"/>
      <c r="M3894" s="2"/>
      <c r="N3894" s="3"/>
      <c r="O3894"/>
      <c r="P3894"/>
      <c r="Q3894"/>
      <c r="R3894"/>
      <c r="S3894"/>
      <c r="T3894"/>
      <c r="U3894" s="1"/>
      <c r="V3894"/>
      <c r="W3894" s="1"/>
      <c r="X3894"/>
      <c r="Y3894"/>
      <c r="Z3894" s="1"/>
      <c r="AA3894" s="1"/>
      <c r="AB3894" s="1"/>
      <c r="AC3894" s="1"/>
      <c r="AD3894"/>
    </row>
    <row r="3895" spans="1:30" x14ac:dyDescent="0.25">
      <c r="A3895" s="1"/>
      <c r="B3895" s="1"/>
      <c r="C3895" s="1"/>
      <c r="D3895"/>
      <c r="E3895" s="1"/>
      <c r="F3895" s="1"/>
      <c r="G3895"/>
      <c r="H3895"/>
      <c r="I3895" s="1"/>
      <c r="J3895"/>
      <c r="K3895"/>
      <c r="L3895"/>
      <c r="M3895" s="2"/>
      <c r="N3895" s="3"/>
      <c r="O3895"/>
      <c r="P3895"/>
      <c r="Q3895"/>
      <c r="R3895"/>
      <c r="S3895"/>
      <c r="T3895"/>
      <c r="U3895" s="1"/>
      <c r="V3895"/>
      <c r="W3895" s="1"/>
      <c r="X3895"/>
      <c r="Y3895"/>
      <c r="Z3895" s="1"/>
      <c r="AA3895" s="1"/>
      <c r="AB3895" s="1"/>
      <c r="AC3895" s="1"/>
      <c r="AD3895"/>
    </row>
    <row r="3896" spans="1:30" x14ac:dyDescent="0.25">
      <c r="A3896" s="1"/>
      <c r="B3896" s="1"/>
      <c r="C3896" s="1"/>
      <c r="D3896"/>
      <c r="E3896" s="1"/>
      <c r="F3896" s="1"/>
      <c r="G3896"/>
      <c r="H3896"/>
      <c r="I3896" s="1"/>
      <c r="J3896"/>
      <c r="K3896"/>
      <c r="L3896"/>
      <c r="M3896" s="2"/>
      <c r="N3896" s="3"/>
      <c r="O3896"/>
      <c r="P3896"/>
      <c r="Q3896"/>
      <c r="R3896"/>
      <c r="S3896"/>
      <c r="T3896"/>
      <c r="U3896" s="1"/>
      <c r="V3896"/>
      <c r="W3896" s="1"/>
      <c r="X3896"/>
      <c r="Y3896"/>
      <c r="Z3896" s="1"/>
      <c r="AA3896" s="1"/>
      <c r="AB3896" s="1"/>
      <c r="AC3896" s="1"/>
      <c r="AD3896"/>
    </row>
    <row r="3897" spans="1:30" x14ac:dyDescent="0.25">
      <c r="A3897" s="1"/>
      <c r="B3897" s="1"/>
      <c r="C3897" s="1"/>
      <c r="D3897"/>
      <c r="E3897" s="1"/>
      <c r="F3897" s="1"/>
      <c r="G3897"/>
      <c r="H3897"/>
      <c r="I3897" s="1"/>
      <c r="J3897"/>
      <c r="K3897"/>
      <c r="L3897"/>
      <c r="M3897" s="2"/>
      <c r="N3897" s="3"/>
      <c r="O3897"/>
      <c r="P3897"/>
      <c r="Q3897"/>
      <c r="R3897"/>
      <c r="S3897"/>
      <c r="T3897"/>
      <c r="U3897" s="1"/>
      <c r="V3897"/>
      <c r="W3897" s="1"/>
      <c r="X3897"/>
      <c r="Y3897"/>
      <c r="Z3897" s="1"/>
      <c r="AA3897" s="1"/>
      <c r="AB3897" s="1"/>
      <c r="AC3897" s="1"/>
      <c r="AD3897"/>
    </row>
    <row r="3898" spans="1:30" x14ac:dyDescent="0.25">
      <c r="A3898" s="1"/>
      <c r="B3898" s="1"/>
      <c r="C3898" s="1"/>
      <c r="D3898"/>
      <c r="E3898" s="1"/>
      <c r="F3898" s="1"/>
      <c r="G3898"/>
      <c r="H3898"/>
      <c r="I3898" s="1"/>
      <c r="J3898"/>
      <c r="K3898"/>
      <c r="L3898"/>
      <c r="M3898" s="2"/>
      <c r="N3898" s="3"/>
      <c r="O3898"/>
      <c r="P3898"/>
      <c r="Q3898"/>
      <c r="R3898"/>
      <c r="S3898"/>
      <c r="T3898"/>
      <c r="U3898" s="1"/>
      <c r="V3898"/>
      <c r="W3898" s="1"/>
      <c r="X3898"/>
      <c r="Y3898"/>
      <c r="Z3898" s="1"/>
      <c r="AA3898" s="1"/>
      <c r="AB3898" s="1"/>
      <c r="AC3898" s="1"/>
      <c r="AD3898"/>
    </row>
    <row r="3899" spans="1:30" x14ac:dyDescent="0.25">
      <c r="A3899" s="1"/>
      <c r="B3899" s="1"/>
      <c r="C3899" s="1"/>
      <c r="D3899"/>
      <c r="E3899" s="1"/>
      <c r="F3899" s="1"/>
      <c r="G3899"/>
      <c r="H3899"/>
      <c r="I3899" s="1"/>
      <c r="J3899"/>
      <c r="K3899"/>
      <c r="L3899"/>
      <c r="M3899" s="2"/>
      <c r="N3899" s="3"/>
      <c r="O3899"/>
      <c r="P3899"/>
      <c r="Q3899"/>
      <c r="R3899"/>
      <c r="S3899"/>
      <c r="T3899"/>
      <c r="U3899" s="1"/>
      <c r="V3899"/>
      <c r="W3899" s="1"/>
      <c r="X3899"/>
      <c r="Y3899"/>
      <c r="Z3899" s="1"/>
      <c r="AA3899" s="1"/>
      <c r="AB3899" s="1"/>
      <c r="AC3899" s="1"/>
      <c r="AD3899"/>
    </row>
    <row r="3900" spans="1:30" x14ac:dyDescent="0.25">
      <c r="A3900" s="1"/>
      <c r="B3900" s="1"/>
      <c r="C3900" s="1"/>
      <c r="D3900"/>
      <c r="E3900" s="1"/>
      <c r="F3900" s="1"/>
      <c r="G3900"/>
      <c r="H3900"/>
      <c r="I3900" s="1"/>
      <c r="J3900"/>
      <c r="K3900"/>
      <c r="L3900"/>
      <c r="M3900" s="2"/>
      <c r="N3900" s="3"/>
      <c r="O3900"/>
      <c r="P3900"/>
      <c r="Q3900"/>
      <c r="R3900"/>
      <c r="S3900"/>
      <c r="T3900"/>
      <c r="U3900" s="1"/>
      <c r="V3900"/>
      <c r="W3900" s="1"/>
      <c r="X3900"/>
      <c r="Y3900"/>
      <c r="Z3900" s="1"/>
      <c r="AA3900" s="1"/>
      <c r="AB3900" s="1"/>
      <c r="AC3900" s="1"/>
      <c r="AD3900"/>
    </row>
    <row r="3901" spans="1:30" x14ac:dyDescent="0.25">
      <c r="A3901" s="1"/>
      <c r="B3901" s="1"/>
      <c r="C3901" s="1"/>
      <c r="D3901"/>
      <c r="E3901" s="1"/>
      <c r="F3901" s="1"/>
      <c r="G3901"/>
      <c r="H3901"/>
      <c r="I3901" s="1"/>
      <c r="J3901"/>
      <c r="K3901"/>
      <c r="L3901"/>
      <c r="M3901" s="2"/>
      <c r="N3901" s="3"/>
      <c r="O3901"/>
      <c r="P3901"/>
      <c r="Q3901"/>
      <c r="R3901"/>
      <c r="S3901"/>
      <c r="T3901"/>
      <c r="U3901" s="1"/>
      <c r="V3901"/>
      <c r="W3901" s="1"/>
      <c r="X3901"/>
      <c r="Y3901"/>
      <c r="Z3901" s="1"/>
      <c r="AA3901" s="1"/>
      <c r="AB3901" s="1"/>
      <c r="AC3901" s="1"/>
      <c r="AD3901"/>
    </row>
    <row r="3902" spans="1:30" x14ac:dyDescent="0.25">
      <c r="A3902" s="1"/>
      <c r="B3902" s="1"/>
      <c r="C3902" s="1"/>
      <c r="D3902"/>
      <c r="E3902" s="1"/>
      <c r="F3902" s="1"/>
      <c r="G3902"/>
      <c r="H3902"/>
      <c r="I3902" s="1"/>
      <c r="J3902"/>
      <c r="K3902"/>
      <c r="L3902"/>
      <c r="M3902" s="2"/>
      <c r="N3902" s="3"/>
      <c r="O3902"/>
      <c r="P3902"/>
      <c r="Q3902"/>
      <c r="R3902"/>
      <c r="S3902"/>
      <c r="T3902"/>
      <c r="U3902" s="1"/>
      <c r="V3902"/>
      <c r="W3902" s="1"/>
      <c r="X3902"/>
      <c r="Y3902"/>
      <c r="Z3902" s="1"/>
      <c r="AA3902" s="1"/>
      <c r="AB3902" s="1"/>
      <c r="AC3902" s="1"/>
      <c r="AD3902"/>
    </row>
    <row r="3903" spans="1:30" x14ac:dyDescent="0.25">
      <c r="A3903" s="1"/>
      <c r="B3903" s="1"/>
      <c r="C3903" s="1"/>
      <c r="D3903"/>
      <c r="E3903" s="1"/>
      <c r="F3903" s="1"/>
      <c r="G3903"/>
      <c r="H3903"/>
      <c r="I3903" s="1"/>
      <c r="J3903"/>
      <c r="K3903"/>
      <c r="L3903"/>
      <c r="M3903" s="2"/>
      <c r="N3903" s="3"/>
      <c r="O3903"/>
      <c r="P3903"/>
      <c r="Q3903"/>
      <c r="R3903"/>
      <c r="S3903"/>
      <c r="T3903"/>
      <c r="U3903" s="1"/>
      <c r="V3903"/>
      <c r="W3903" s="1"/>
      <c r="X3903"/>
      <c r="Y3903"/>
      <c r="Z3903" s="1"/>
      <c r="AA3903" s="1"/>
      <c r="AB3903" s="1"/>
      <c r="AC3903" s="1"/>
      <c r="AD3903"/>
    </row>
    <row r="3904" spans="1:30" x14ac:dyDescent="0.25">
      <c r="A3904" s="1"/>
      <c r="B3904" s="1"/>
      <c r="C3904" s="1"/>
      <c r="D3904"/>
      <c r="E3904" s="1"/>
      <c r="F3904" s="1"/>
      <c r="G3904"/>
      <c r="H3904"/>
      <c r="I3904" s="1"/>
      <c r="J3904"/>
      <c r="K3904"/>
      <c r="L3904"/>
      <c r="M3904" s="2"/>
      <c r="N3904" s="3"/>
      <c r="O3904"/>
      <c r="P3904"/>
      <c r="Q3904"/>
      <c r="R3904"/>
      <c r="S3904"/>
      <c r="T3904"/>
      <c r="U3904" s="1"/>
      <c r="V3904"/>
      <c r="W3904" s="1"/>
      <c r="X3904"/>
      <c r="Y3904"/>
      <c r="Z3904" s="1"/>
      <c r="AA3904" s="1"/>
      <c r="AB3904" s="1"/>
      <c r="AC3904" s="1"/>
      <c r="AD3904"/>
    </row>
    <row r="3905" spans="1:30" x14ac:dyDescent="0.25">
      <c r="A3905" s="1"/>
      <c r="B3905" s="1"/>
      <c r="C3905" s="1"/>
      <c r="D3905"/>
      <c r="E3905" s="1"/>
      <c r="F3905" s="1"/>
      <c r="G3905"/>
      <c r="H3905"/>
      <c r="I3905" s="1"/>
      <c r="J3905"/>
      <c r="K3905"/>
      <c r="L3905"/>
      <c r="M3905" s="2"/>
      <c r="N3905" s="3"/>
      <c r="O3905"/>
      <c r="P3905"/>
      <c r="Q3905"/>
      <c r="R3905"/>
      <c r="S3905"/>
      <c r="T3905"/>
      <c r="U3905" s="1"/>
      <c r="V3905"/>
      <c r="W3905" s="1"/>
      <c r="X3905"/>
      <c r="Y3905"/>
      <c r="Z3905" s="1"/>
      <c r="AA3905" s="1"/>
      <c r="AB3905" s="1"/>
      <c r="AC3905" s="1"/>
      <c r="AD3905"/>
    </row>
    <row r="3906" spans="1:30" x14ac:dyDescent="0.25">
      <c r="A3906" s="1"/>
      <c r="B3906" s="1"/>
      <c r="C3906" s="1"/>
      <c r="D3906"/>
      <c r="E3906" s="1"/>
      <c r="F3906" s="1"/>
      <c r="G3906"/>
      <c r="H3906"/>
      <c r="I3906" s="1"/>
      <c r="J3906"/>
      <c r="K3906"/>
      <c r="L3906"/>
      <c r="M3906" s="2"/>
      <c r="N3906" s="3"/>
      <c r="O3906"/>
      <c r="P3906"/>
      <c r="Q3906"/>
      <c r="R3906"/>
      <c r="S3906"/>
      <c r="T3906"/>
      <c r="U3906" s="1"/>
      <c r="V3906"/>
      <c r="W3906" s="1"/>
      <c r="X3906"/>
      <c r="Y3906"/>
      <c r="Z3906" s="1"/>
      <c r="AA3906" s="1"/>
      <c r="AB3906" s="1"/>
      <c r="AC3906" s="1"/>
      <c r="AD3906"/>
    </row>
    <row r="3907" spans="1:30" x14ac:dyDescent="0.25">
      <c r="A3907" s="1"/>
      <c r="B3907" s="1"/>
      <c r="C3907" s="1"/>
      <c r="D3907"/>
      <c r="E3907" s="1"/>
      <c r="F3907" s="1"/>
      <c r="G3907"/>
      <c r="H3907"/>
      <c r="I3907" s="1"/>
      <c r="J3907"/>
      <c r="K3907"/>
      <c r="L3907"/>
      <c r="M3907" s="2"/>
      <c r="N3907" s="3"/>
      <c r="O3907"/>
      <c r="P3907"/>
      <c r="Q3907"/>
      <c r="R3907"/>
      <c r="S3907"/>
      <c r="T3907"/>
      <c r="U3907" s="1"/>
      <c r="V3907"/>
      <c r="W3907" s="1"/>
      <c r="X3907"/>
      <c r="Y3907"/>
      <c r="Z3907" s="1"/>
      <c r="AA3907" s="1"/>
      <c r="AB3907" s="1"/>
      <c r="AC3907" s="1"/>
      <c r="AD3907"/>
    </row>
    <row r="3908" spans="1:30" x14ac:dyDescent="0.25">
      <c r="A3908" s="1"/>
      <c r="B3908" s="1"/>
      <c r="C3908" s="1"/>
      <c r="D3908"/>
      <c r="E3908" s="1"/>
      <c r="F3908" s="1"/>
      <c r="G3908"/>
      <c r="H3908"/>
      <c r="I3908" s="1"/>
      <c r="J3908"/>
      <c r="K3908"/>
      <c r="L3908"/>
      <c r="M3908" s="2"/>
      <c r="N3908" s="3"/>
      <c r="O3908"/>
      <c r="P3908"/>
      <c r="Q3908"/>
      <c r="R3908"/>
      <c r="S3908"/>
      <c r="T3908"/>
      <c r="U3908" s="1"/>
      <c r="V3908"/>
      <c r="W3908" s="1"/>
      <c r="X3908"/>
      <c r="Y3908"/>
      <c r="Z3908" s="1"/>
      <c r="AA3908" s="1"/>
      <c r="AB3908" s="1"/>
      <c r="AC3908" s="1"/>
      <c r="AD3908"/>
    </row>
    <row r="3909" spans="1:30" x14ac:dyDescent="0.25">
      <c r="A3909" s="1"/>
      <c r="B3909" s="1"/>
      <c r="C3909" s="1"/>
      <c r="D3909"/>
      <c r="E3909" s="1"/>
      <c r="F3909" s="1"/>
      <c r="G3909"/>
      <c r="H3909"/>
      <c r="I3909" s="1"/>
      <c r="J3909"/>
      <c r="K3909"/>
      <c r="L3909"/>
      <c r="M3909" s="2"/>
      <c r="N3909" s="3"/>
      <c r="O3909"/>
      <c r="P3909"/>
      <c r="Q3909"/>
      <c r="R3909"/>
      <c r="S3909"/>
      <c r="T3909"/>
      <c r="U3909" s="1"/>
      <c r="V3909"/>
      <c r="W3909" s="1"/>
      <c r="X3909"/>
      <c r="Y3909"/>
      <c r="Z3909" s="1"/>
      <c r="AA3909" s="1"/>
      <c r="AB3909" s="1"/>
      <c r="AC3909" s="1"/>
      <c r="AD3909"/>
    </row>
    <row r="3910" spans="1:30" x14ac:dyDescent="0.25">
      <c r="A3910" s="1"/>
      <c r="B3910" s="1"/>
      <c r="C3910" s="1"/>
      <c r="D3910"/>
      <c r="E3910" s="1"/>
      <c r="F3910" s="1"/>
      <c r="G3910"/>
      <c r="H3910"/>
      <c r="I3910" s="1"/>
      <c r="J3910"/>
      <c r="K3910"/>
      <c r="L3910"/>
      <c r="M3910" s="2"/>
      <c r="N3910" s="3"/>
      <c r="O3910"/>
      <c r="P3910"/>
      <c r="Q3910"/>
      <c r="R3910"/>
      <c r="S3910"/>
      <c r="T3910"/>
      <c r="U3910" s="1"/>
      <c r="V3910"/>
      <c r="W3910" s="1"/>
      <c r="X3910"/>
      <c r="Y3910"/>
      <c r="Z3910" s="1"/>
      <c r="AA3910" s="1"/>
      <c r="AB3910" s="1"/>
      <c r="AC3910" s="1"/>
      <c r="AD3910"/>
    </row>
    <row r="3911" spans="1:30" x14ac:dyDescent="0.25">
      <c r="A3911" s="1"/>
      <c r="B3911" s="1"/>
      <c r="C3911" s="1"/>
      <c r="D3911"/>
      <c r="E3911" s="1"/>
      <c r="F3911" s="1"/>
      <c r="G3911"/>
      <c r="H3911"/>
      <c r="I3911" s="1"/>
      <c r="J3911"/>
      <c r="K3911"/>
      <c r="L3911"/>
      <c r="M3911" s="2"/>
      <c r="N3911" s="3"/>
      <c r="O3911"/>
      <c r="P3911"/>
      <c r="Q3911"/>
      <c r="R3911"/>
      <c r="S3911"/>
      <c r="T3911"/>
      <c r="U3911" s="1"/>
      <c r="V3911"/>
      <c r="W3911" s="1"/>
      <c r="X3911"/>
      <c r="Y3911"/>
      <c r="Z3911" s="1"/>
      <c r="AA3911" s="1"/>
      <c r="AB3911" s="1"/>
      <c r="AC3911" s="1"/>
      <c r="AD3911"/>
    </row>
    <row r="3912" spans="1:30" x14ac:dyDescent="0.25">
      <c r="A3912" s="1"/>
      <c r="B3912" s="1"/>
      <c r="C3912" s="1"/>
      <c r="D3912"/>
      <c r="E3912" s="1"/>
      <c r="F3912" s="1"/>
      <c r="G3912"/>
      <c r="H3912"/>
      <c r="I3912" s="1"/>
      <c r="J3912"/>
      <c r="K3912"/>
      <c r="L3912"/>
      <c r="M3912" s="2"/>
      <c r="N3912" s="3"/>
      <c r="O3912"/>
      <c r="P3912"/>
      <c r="Q3912"/>
      <c r="R3912"/>
      <c r="S3912"/>
      <c r="T3912"/>
      <c r="U3912" s="1"/>
      <c r="V3912"/>
      <c r="W3912" s="1"/>
      <c r="X3912"/>
      <c r="Y3912"/>
      <c r="Z3912" s="1"/>
      <c r="AA3912" s="1"/>
      <c r="AB3912" s="1"/>
      <c r="AC3912" s="1"/>
      <c r="AD3912"/>
    </row>
    <row r="3913" spans="1:30" x14ac:dyDescent="0.25">
      <c r="A3913" s="1"/>
      <c r="B3913" s="1"/>
      <c r="C3913" s="1"/>
      <c r="D3913"/>
      <c r="E3913" s="1"/>
      <c r="F3913" s="1"/>
      <c r="G3913"/>
      <c r="H3913"/>
      <c r="I3913" s="1"/>
      <c r="J3913"/>
      <c r="K3913"/>
      <c r="L3913"/>
      <c r="M3913" s="2"/>
      <c r="N3913" s="3"/>
      <c r="O3913"/>
      <c r="P3913"/>
      <c r="Q3913"/>
      <c r="R3913"/>
      <c r="S3913"/>
      <c r="T3913"/>
      <c r="U3913" s="1"/>
      <c r="V3913"/>
      <c r="W3913" s="1"/>
      <c r="X3913"/>
      <c r="Y3913"/>
      <c r="Z3913" s="1"/>
      <c r="AA3913" s="1"/>
      <c r="AB3913" s="1"/>
      <c r="AC3913" s="1"/>
      <c r="AD3913"/>
    </row>
    <row r="3914" spans="1:30" x14ac:dyDescent="0.25">
      <c r="A3914" s="1"/>
      <c r="B3914" s="1"/>
      <c r="C3914" s="1"/>
      <c r="D3914"/>
      <c r="E3914" s="1"/>
      <c r="F3914" s="1"/>
      <c r="G3914"/>
      <c r="H3914"/>
      <c r="I3914" s="1"/>
      <c r="J3914"/>
      <c r="K3914"/>
      <c r="L3914"/>
      <c r="M3914" s="2"/>
      <c r="N3914" s="3"/>
      <c r="O3914"/>
      <c r="P3914"/>
      <c r="Q3914"/>
      <c r="R3914"/>
      <c r="S3914"/>
      <c r="T3914"/>
      <c r="U3914" s="1"/>
      <c r="V3914"/>
      <c r="W3914" s="1"/>
      <c r="X3914"/>
      <c r="Y3914"/>
      <c r="Z3914" s="1"/>
      <c r="AA3914" s="1"/>
      <c r="AB3914" s="1"/>
      <c r="AC3914" s="1"/>
      <c r="AD3914"/>
    </row>
    <row r="3915" spans="1:30" x14ac:dyDescent="0.25">
      <c r="A3915" s="1"/>
      <c r="B3915" s="1"/>
      <c r="C3915" s="1"/>
      <c r="D3915"/>
      <c r="E3915" s="1"/>
      <c r="F3915" s="1"/>
      <c r="G3915"/>
      <c r="H3915"/>
      <c r="I3915" s="1"/>
      <c r="J3915"/>
      <c r="K3915"/>
      <c r="L3915"/>
      <c r="M3915" s="2"/>
      <c r="N3915" s="3"/>
      <c r="O3915"/>
      <c r="P3915"/>
      <c r="Q3915"/>
      <c r="R3915"/>
      <c r="S3915"/>
      <c r="T3915"/>
      <c r="U3915" s="1"/>
      <c r="V3915"/>
      <c r="W3915" s="1"/>
      <c r="X3915"/>
      <c r="Y3915"/>
      <c r="Z3915" s="1"/>
      <c r="AA3915" s="1"/>
      <c r="AB3915" s="1"/>
      <c r="AC3915" s="1"/>
      <c r="AD3915"/>
    </row>
    <row r="3916" spans="1:30" x14ac:dyDescent="0.25">
      <c r="A3916" s="1"/>
      <c r="B3916" s="1"/>
      <c r="C3916" s="1"/>
      <c r="D3916"/>
      <c r="E3916" s="1"/>
      <c r="F3916" s="1"/>
      <c r="G3916"/>
      <c r="H3916"/>
      <c r="I3916" s="1"/>
      <c r="J3916"/>
      <c r="K3916"/>
      <c r="L3916"/>
      <c r="M3916" s="2"/>
      <c r="N3916" s="3"/>
      <c r="O3916"/>
      <c r="P3916"/>
      <c r="Q3916"/>
      <c r="R3916"/>
      <c r="S3916"/>
      <c r="T3916"/>
      <c r="U3916" s="1"/>
      <c r="V3916"/>
      <c r="W3916" s="1"/>
      <c r="X3916"/>
      <c r="Y3916"/>
      <c r="Z3916" s="1"/>
      <c r="AA3916" s="1"/>
      <c r="AB3916" s="1"/>
      <c r="AC3916" s="1"/>
      <c r="AD3916"/>
    </row>
    <row r="3917" spans="1:30" x14ac:dyDescent="0.25">
      <c r="A3917" s="1"/>
      <c r="B3917" s="1"/>
      <c r="C3917" s="1"/>
      <c r="D3917"/>
      <c r="E3917" s="1"/>
      <c r="F3917" s="1"/>
      <c r="G3917"/>
      <c r="H3917"/>
      <c r="I3917" s="1"/>
      <c r="J3917"/>
      <c r="K3917"/>
      <c r="L3917"/>
      <c r="M3917" s="2"/>
      <c r="N3917" s="3"/>
      <c r="O3917"/>
      <c r="P3917"/>
      <c r="Q3917"/>
      <c r="R3917"/>
      <c r="S3917"/>
      <c r="T3917"/>
      <c r="U3917" s="1"/>
      <c r="V3917"/>
      <c r="W3917" s="1"/>
      <c r="X3917"/>
      <c r="Y3917"/>
      <c r="Z3917" s="1"/>
      <c r="AA3917" s="1"/>
      <c r="AB3917" s="1"/>
      <c r="AC3917" s="1"/>
      <c r="AD3917"/>
    </row>
    <row r="3918" spans="1:30" x14ac:dyDescent="0.25">
      <c r="A3918" s="1"/>
      <c r="B3918" s="1"/>
      <c r="C3918" s="1"/>
      <c r="D3918"/>
      <c r="E3918" s="1"/>
      <c r="F3918" s="1"/>
      <c r="G3918"/>
      <c r="H3918"/>
      <c r="I3918" s="1"/>
      <c r="J3918"/>
      <c r="K3918"/>
      <c r="L3918"/>
      <c r="M3918" s="2"/>
      <c r="N3918" s="3"/>
      <c r="O3918"/>
      <c r="P3918"/>
      <c r="Q3918"/>
      <c r="R3918"/>
      <c r="S3918"/>
      <c r="T3918"/>
      <c r="U3918" s="1"/>
      <c r="V3918"/>
      <c r="W3918" s="1"/>
      <c r="X3918"/>
      <c r="Y3918"/>
      <c r="Z3918" s="1"/>
      <c r="AA3918" s="1"/>
      <c r="AB3918" s="1"/>
      <c r="AC3918" s="1"/>
      <c r="AD3918"/>
    </row>
    <row r="3919" spans="1:30" x14ac:dyDescent="0.25">
      <c r="A3919" s="1"/>
      <c r="B3919" s="1"/>
      <c r="C3919" s="1"/>
      <c r="D3919"/>
      <c r="E3919" s="1"/>
      <c r="F3919" s="1"/>
      <c r="G3919"/>
      <c r="H3919"/>
      <c r="I3919" s="1"/>
      <c r="J3919"/>
      <c r="K3919"/>
      <c r="L3919"/>
      <c r="M3919" s="2"/>
      <c r="N3919" s="3"/>
      <c r="O3919"/>
      <c r="P3919"/>
      <c r="Q3919"/>
      <c r="R3919"/>
      <c r="S3919"/>
      <c r="T3919"/>
      <c r="U3919" s="1"/>
      <c r="V3919"/>
      <c r="W3919" s="1"/>
      <c r="X3919"/>
      <c r="Y3919"/>
      <c r="Z3919" s="1"/>
      <c r="AA3919" s="1"/>
      <c r="AB3919" s="1"/>
      <c r="AC3919" s="1"/>
      <c r="AD3919"/>
    </row>
    <row r="3920" spans="1:30" x14ac:dyDescent="0.25">
      <c r="A3920" s="1"/>
      <c r="B3920" s="1"/>
      <c r="C3920" s="1"/>
      <c r="D3920"/>
      <c r="E3920" s="1"/>
      <c r="F3920" s="1"/>
      <c r="G3920"/>
      <c r="H3920"/>
      <c r="I3920" s="1"/>
      <c r="J3920"/>
      <c r="K3920"/>
      <c r="L3920"/>
      <c r="M3920" s="2"/>
      <c r="N3920" s="3"/>
      <c r="O3920"/>
      <c r="P3920"/>
      <c r="Q3920"/>
      <c r="R3920"/>
      <c r="S3920"/>
      <c r="T3920"/>
      <c r="U3920" s="1"/>
      <c r="V3920"/>
      <c r="W3920" s="1"/>
      <c r="X3920"/>
      <c r="Y3920"/>
      <c r="Z3920" s="1"/>
      <c r="AA3920" s="1"/>
      <c r="AB3920" s="1"/>
      <c r="AC3920" s="1"/>
      <c r="AD3920"/>
    </row>
    <row r="3921" spans="1:30" x14ac:dyDescent="0.25">
      <c r="A3921" s="1"/>
      <c r="B3921" s="1"/>
      <c r="C3921" s="1"/>
      <c r="D3921"/>
      <c r="E3921" s="1"/>
      <c r="F3921" s="1"/>
      <c r="G3921"/>
      <c r="H3921"/>
      <c r="I3921" s="1"/>
      <c r="J3921"/>
      <c r="K3921"/>
      <c r="L3921"/>
      <c r="M3921" s="2"/>
      <c r="N3921" s="3"/>
      <c r="O3921"/>
      <c r="P3921"/>
      <c r="Q3921"/>
      <c r="R3921"/>
      <c r="S3921"/>
      <c r="T3921"/>
      <c r="U3921" s="1"/>
      <c r="V3921"/>
      <c r="W3921" s="1"/>
      <c r="X3921"/>
      <c r="Y3921"/>
      <c r="Z3921" s="1"/>
      <c r="AA3921" s="1"/>
      <c r="AB3921" s="1"/>
      <c r="AC3921" s="1"/>
      <c r="AD3921"/>
    </row>
    <row r="3922" spans="1:30" x14ac:dyDescent="0.25">
      <c r="A3922" s="1"/>
      <c r="B3922" s="1"/>
      <c r="C3922" s="1"/>
      <c r="D3922"/>
      <c r="E3922" s="1"/>
      <c r="F3922" s="1"/>
      <c r="G3922"/>
      <c r="H3922"/>
      <c r="I3922" s="1"/>
      <c r="J3922"/>
      <c r="K3922"/>
      <c r="L3922"/>
      <c r="M3922" s="2"/>
      <c r="N3922" s="3"/>
      <c r="O3922"/>
      <c r="P3922"/>
      <c r="Q3922"/>
      <c r="R3922"/>
      <c r="S3922"/>
      <c r="T3922"/>
      <c r="U3922" s="1"/>
      <c r="V3922"/>
      <c r="W3922" s="1"/>
      <c r="X3922"/>
      <c r="Y3922"/>
      <c r="Z3922" s="1"/>
      <c r="AA3922" s="1"/>
      <c r="AB3922" s="1"/>
      <c r="AC3922" s="1"/>
      <c r="AD3922"/>
    </row>
    <row r="3923" spans="1:30" x14ac:dyDescent="0.25">
      <c r="A3923" s="1"/>
      <c r="B3923" s="1"/>
      <c r="C3923" s="1"/>
      <c r="D3923"/>
      <c r="E3923" s="1"/>
      <c r="F3923" s="1"/>
      <c r="G3923"/>
      <c r="H3923"/>
      <c r="I3923" s="1"/>
      <c r="J3923"/>
      <c r="K3923"/>
      <c r="L3923"/>
      <c r="M3923" s="2"/>
      <c r="N3923" s="3"/>
      <c r="O3923"/>
      <c r="P3923"/>
      <c r="Q3923"/>
      <c r="R3923"/>
      <c r="S3923"/>
      <c r="T3923"/>
      <c r="U3923" s="1"/>
      <c r="V3923"/>
      <c r="W3923" s="1"/>
      <c r="X3923"/>
      <c r="Y3923"/>
      <c r="Z3923" s="1"/>
      <c r="AA3923" s="1"/>
      <c r="AB3923" s="1"/>
      <c r="AC3923" s="1"/>
      <c r="AD3923"/>
    </row>
    <row r="3924" spans="1:30" x14ac:dyDescent="0.25">
      <c r="A3924" s="1"/>
      <c r="B3924" s="1"/>
      <c r="C3924" s="1"/>
      <c r="D3924"/>
      <c r="E3924" s="1"/>
      <c r="F3924" s="1"/>
      <c r="G3924"/>
      <c r="H3924"/>
      <c r="I3924" s="1"/>
      <c r="J3924"/>
      <c r="K3924"/>
      <c r="L3924"/>
      <c r="M3924" s="2"/>
      <c r="N3924" s="3"/>
      <c r="O3924"/>
      <c r="P3924"/>
      <c r="Q3924"/>
      <c r="R3924"/>
      <c r="S3924"/>
      <c r="T3924"/>
      <c r="U3924" s="1"/>
      <c r="V3924"/>
      <c r="W3924" s="1"/>
      <c r="X3924"/>
      <c r="Y3924"/>
      <c r="Z3924" s="1"/>
      <c r="AA3924" s="1"/>
      <c r="AB3924" s="1"/>
      <c r="AC3924" s="1"/>
      <c r="AD3924"/>
    </row>
    <row r="3925" spans="1:30" x14ac:dyDescent="0.25">
      <c r="A3925" s="1"/>
      <c r="B3925" s="1"/>
      <c r="C3925" s="1"/>
      <c r="D3925"/>
      <c r="E3925" s="1"/>
      <c r="F3925" s="1"/>
      <c r="G3925"/>
      <c r="H3925"/>
      <c r="I3925" s="1"/>
      <c r="J3925"/>
      <c r="K3925"/>
      <c r="L3925"/>
      <c r="M3925" s="2"/>
      <c r="N3925" s="3"/>
      <c r="O3925"/>
      <c r="P3925"/>
      <c r="Q3925"/>
      <c r="R3925"/>
      <c r="S3925"/>
      <c r="T3925"/>
      <c r="U3925" s="1"/>
      <c r="V3925"/>
      <c r="W3925" s="1"/>
      <c r="X3925"/>
      <c r="Y3925"/>
      <c r="Z3925" s="1"/>
      <c r="AA3925" s="1"/>
      <c r="AB3925" s="1"/>
      <c r="AC3925" s="1"/>
      <c r="AD3925"/>
    </row>
    <row r="3926" spans="1:30" x14ac:dyDescent="0.25">
      <c r="A3926" s="1"/>
      <c r="B3926" s="1"/>
      <c r="C3926" s="1"/>
      <c r="D3926"/>
      <c r="E3926" s="1"/>
      <c r="F3926" s="1"/>
      <c r="G3926"/>
      <c r="H3926"/>
      <c r="I3926" s="1"/>
      <c r="J3926"/>
      <c r="K3926"/>
      <c r="L3926"/>
      <c r="M3926" s="2"/>
      <c r="N3926" s="3"/>
      <c r="O3926"/>
      <c r="P3926"/>
      <c r="Q3926"/>
      <c r="R3926"/>
      <c r="S3926"/>
      <c r="T3926"/>
      <c r="U3926" s="1"/>
      <c r="V3926"/>
      <c r="W3926" s="1"/>
      <c r="X3926"/>
      <c r="Y3926"/>
      <c r="Z3926" s="1"/>
      <c r="AA3926" s="1"/>
      <c r="AB3926" s="1"/>
      <c r="AC3926" s="1"/>
      <c r="AD3926"/>
    </row>
    <row r="3927" spans="1:30" x14ac:dyDescent="0.25">
      <c r="A3927" s="1"/>
      <c r="B3927" s="1"/>
      <c r="C3927" s="1"/>
      <c r="D3927"/>
      <c r="E3927" s="1"/>
      <c r="F3927" s="1"/>
      <c r="G3927"/>
      <c r="H3927"/>
      <c r="I3927" s="1"/>
      <c r="J3927"/>
      <c r="K3927"/>
      <c r="L3927"/>
      <c r="M3927" s="2"/>
      <c r="N3927" s="3"/>
      <c r="O3927"/>
      <c r="P3927"/>
      <c r="Q3927"/>
      <c r="R3927"/>
      <c r="S3927"/>
      <c r="T3927"/>
      <c r="U3927" s="1"/>
      <c r="V3927"/>
      <c r="W3927" s="1"/>
      <c r="X3927"/>
      <c r="Y3927"/>
      <c r="Z3927" s="1"/>
      <c r="AA3927" s="1"/>
      <c r="AB3927" s="1"/>
      <c r="AC3927" s="1"/>
      <c r="AD3927"/>
    </row>
    <row r="3928" spans="1:30" x14ac:dyDescent="0.25">
      <c r="A3928" s="1"/>
      <c r="B3928" s="1"/>
      <c r="C3928" s="1"/>
      <c r="D3928"/>
      <c r="E3928" s="1"/>
      <c r="F3928" s="1"/>
      <c r="G3928"/>
      <c r="H3928"/>
      <c r="I3928" s="1"/>
      <c r="J3928"/>
      <c r="K3928"/>
      <c r="L3928"/>
      <c r="M3928" s="2"/>
      <c r="N3928" s="3"/>
      <c r="O3928"/>
      <c r="P3928"/>
      <c r="Q3928"/>
      <c r="R3928"/>
      <c r="S3928"/>
      <c r="T3928"/>
      <c r="U3928" s="1"/>
      <c r="V3928"/>
      <c r="W3928" s="1"/>
      <c r="X3928"/>
      <c r="Y3928"/>
      <c r="Z3928" s="1"/>
      <c r="AA3928" s="1"/>
      <c r="AB3928" s="1"/>
      <c r="AC3928" s="1"/>
      <c r="AD3928"/>
    </row>
    <row r="3929" spans="1:30" x14ac:dyDescent="0.25">
      <c r="A3929" s="1"/>
      <c r="B3929" s="1"/>
      <c r="C3929" s="1"/>
      <c r="D3929"/>
      <c r="E3929" s="1"/>
      <c r="F3929" s="1"/>
      <c r="G3929"/>
      <c r="H3929"/>
      <c r="I3929" s="1"/>
      <c r="J3929"/>
      <c r="K3929"/>
      <c r="L3929"/>
      <c r="M3929" s="2"/>
      <c r="N3929" s="3"/>
      <c r="O3929"/>
      <c r="P3929"/>
      <c r="Q3929"/>
      <c r="R3929"/>
      <c r="S3929"/>
      <c r="T3929"/>
      <c r="U3929" s="1"/>
      <c r="V3929"/>
      <c r="W3929" s="1"/>
      <c r="X3929"/>
      <c r="Y3929"/>
      <c r="Z3929" s="1"/>
      <c r="AA3929" s="1"/>
      <c r="AB3929" s="1"/>
      <c r="AC3929" s="1"/>
      <c r="AD3929"/>
    </row>
    <row r="3930" spans="1:30" x14ac:dyDescent="0.25">
      <c r="A3930" s="1"/>
      <c r="B3930" s="1"/>
      <c r="C3930" s="1"/>
      <c r="D3930"/>
      <c r="E3930" s="1"/>
      <c r="F3930" s="1"/>
      <c r="G3930"/>
      <c r="H3930"/>
      <c r="I3930" s="1"/>
      <c r="J3930"/>
      <c r="K3930"/>
      <c r="L3930"/>
      <c r="M3930" s="2"/>
      <c r="N3930" s="3"/>
      <c r="O3930"/>
      <c r="P3930"/>
      <c r="Q3930"/>
      <c r="R3930"/>
      <c r="S3930"/>
      <c r="T3930"/>
      <c r="U3930" s="1"/>
      <c r="V3930"/>
      <c r="W3930" s="1"/>
      <c r="X3930"/>
      <c r="Y3930"/>
      <c r="Z3930" s="1"/>
      <c r="AA3930" s="1"/>
      <c r="AB3930" s="1"/>
      <c r="AC3930" s="1"/>
      <c r="AD3930"/>
    </row>
    <row r="3931" spans="1:30" x14ac:dyDescent="0.25">
      <c r="A3931" s="1"/>
      <c r="B3931" s="1"/>
      <c r="C3931" s="1"/>
      <c r="D3931"/>
      <c r="E3931" s="1"/>
      <c r="F3931" s="1"/>
      <c r="G3931"/>
      <c r="H3931"/>
      <c r="I3931" s="1"/>
      <c r="J3931"/>
      <c r="K3931"/>
      <c r="L3931"/>
      <c r="M3931" s="2"/>
      <c r="N3931" s="3"/>
      <c r="O3931"/>
      <c r="P3931"/>
      <c r="Q3931"/>
      <c r="R3931"/>
      <c r="S3931"/>
      <c r="T3931"/>
      <c r="U3931" s="1"/>
      <c r="V3931"/>
      <c r="W3931" s="1"/>
      <c r="X3931"/>
      <c r="Y3931"/>
      <c r="Z3931" s="1"/>
      <c r="AA3931" s="1"/>
      <c r="AB3931" s="1"/>
      <c r="AC3931" s="1"/>
      <c r="AD3931"/>
    </row>
    <row r="3932" spans="1:30" x14ac:dyDescent="0.25">
      <c r="A3932" s="1"/>
      <c r="B3932" s="1"/>
      <c r="C3932" s="1"/>
      <c r="D3932"/>
      <c r="E3932" s="1"/>
      <c r="F3932" s="1"/>
      <c r="G3932"/>
      <c r="H3932"/>
      <c r="I3932" s="1"/>
      <c r="J3932"/>
      <c r="K3932"/>
      <c r="L3932"/>
      <c r="M3932" s="2"/>
      <c r="N3932" s="3"/>
      <c r="O3932"/>
      <c r="P3932"/>
      <c r="Q3932"/>
      <c r="R3932"/>
      <c r="S3932"/>
      <c r="T3932"/>
      <c r="U3932" s="1"/>
      <c r="V3932"/>
      <c r="W3932" s="1"/>
      <c r="X3932"/>
      <c r="Y3932"/>
      <c r="Z3932" s="1"/>
      <c r="AA3932" s="1"/>
      <c r="AB3932" s="1"/>
      <c r="AC3932" s="1"/>
      <c r="AD3932"/>
    </row>
    <row r="3933" spans="1:30" x14ac:dyDescent="0.25">
      <c r="A3933" s="1"/>
      <c r="B3933" s="1"/>
      <c r="C3933" s="1"/>
      <c r="D3933"/>
      <c r="E3933" s="1"/>
      <c r="F3933" s="1"/>
      <c r="G3933"/>
      <c r="H3933"/>
      <c r="I3933" s="1"/>
      <c r="J3933"/>
      <c r="K3933"/>
      <c r="L3933"/>
      <c r="M3933" s="2"/>
      <c r="N3933" s="3"/>
      <c r="O3933"/>
      <c r="P3933"/>
      <c r="Q3933"/>
      <c r="R3933"/>
      <c r="S3933"/>
      <c r="T3933"/>
      <c r="U3933" s="1"/>
      <c r="V3933"/>
      <c r="W3933" s="1"/>
      <c r="X3933"/>
      <c r="Y3933"/>
      <c r="Z3933" s="1"/>
      <c r="AA3933" s="1"/>
      <c r="AB3933" s="1"/>
      <c r="AC3933" s="1"/>
      <c r="AD3933"/>
    </row>
    <row r="3934" spans="1:30" x14ac:dyDescent="0.25">
      <c r="A3934" s="1"/>
      <c r="B3934" s="1"/>
      <c r="C3934" s="1"/>
      <c r="D3934"/>
      <c r="E3934" s="1"/>
      <c r="F3934" s="1"/>
      <c r="G3934"/>
      <c r="H3934"/>
      <c r="I3934" s="1"/>
      <c r="J3934"/>
      <c r="K3934"/>
      <c r="L3934"/>
      <c r="M3934" s="2"/>
      <c r="N3934" s="3"/>
      <c r="O3934"/>
      <c r="P3934"/>
      <c r="Q3934"/>
      <c r="R3934"/>
      <c r="S3934"/>
      <c r="T3934"/>
      <c r="U3934" s="1"/>
      <c r="V3934"/>
      <c r="W3934" s="1"/>
      <c r="X3934"/>
      <c r="Y3934"/>
      <c r="Z3934" s="1"/>
      <c r="AA3934" s="1"/>
      <c r="AB3934" s="1"/>
      <c r="AC3934" s="1"/>
      <c r="AD3934"/>
    </row>
    <row r="3935" spans="1:30" x14ac:dyDescent="0.25">
      <c r="A3935" s="1"/>
      <c r="B3935" s="1"/>
      <c r="C3935" s="1"/>
      <c r="D3935"/>
      <c r="E3935" s="1"/>
      <c r="F3935" s="1"/>
      <c r="G3935"/>
      <c r="H3935"/>
      <c r="I3935" s="1"/>
      <c r="J3935"/>
      <c r="K3935"/>
      <c r="L3935"/>
      <c r="M3935" s="2"/>
      <c r="N3935" s="3"/>
      <c r="O3935"/>
      <c r="P3935"/>
      <c r="Q3935"/>
      <c r="R3935"/>
      <c r="S3935"/>
      <c r="T3935"/>
      <c r="U3935" s="1"/>
      <c r="V3935"/>
      <c r="W3935" s="1"/>
      <c r="X3935"/>
      <c r="Y3935"/>
      <c r="Z3935" s="1"/>
      <c r="AA3935" s="1"/>
      <c r="AB3935" s="1"/>
      <c r="AC3935" s="1"/>
      <c r="AD3935"/>
    </row>
    <row r="3936" spans="1:30" x14ac:dyDescent="0.25">
      <c r="A3936" s="1"/>
      <c r="B3936" s="1"/>
      <c r="C3936" s="1"/>
      <c r="D3936"/>
      <c r="E3936" s="1"/>
      <c r="F3936" s="1"/>
      <c r="G3936"/>
      <c r="H3936"/>
      <c r="I3936" s="1"/>
      <c r="J3936"/>
      <c r="K3936"/>
      <c r="L3936"/>
      <c r="M3936" s="2"/>
      <c r="N3936" s="3"/>
      <c r="O3936"/>
      <c r="P3936"/>
      <c r="Q3936"/>
      <c r="R3936"/>
      <c r="S3936"/>
      <c r="T3936"/>
      <c r="U3936" s="1"/>
      <c r="V3936"/>
      <c r="W3936" s="1"/>
      <c r="X3936"/>
      <c r="Y3936"/>
      <c r="Z3936" s="1"/>
      <c r="AA3936" s="1"/>
      <c r="AB3936" s="1"/>
      <c r="AC3936" s="1"/>
      <c r="AD3936"/>
    </row>
    <row r="3937" spans="1:30" x14ac:dyDescent="0.25">
      <c r="A3937" s="1"/>
      <c r="B3937" s="1"/>
      <c r="C3937" s="1"/>
      <c r="D3937"/>
      <c r="E3937" s="1"/>
      <c r="F3937" s="1"/>
      <c r="G3937"/>
      <c r="H3937"/>
      <c r="I3937" s="1"/>
      <c r="J3937"/>
      <c r="K3937"/>
      <c r="L3937"/>
      <c r="M3937" s="2"/>
      <c r="N3937" s="3"/>
      <c r="O3937"/>
      <c r="P3937"/>
      <c r="Q3937"/>
      <c r="R3937"/>
      <c r="S3937"/>
      <c r="T3937"/>
      <c r="U3937" s="1"/>
      <c r="V3937"/>
      <c r="W3937" s="1"/>
      <c r="X3937"/>
      <c r="Y3937"/>
      <c r="Z3937" s="1"/>
      <c r="AA3937" s="1"/>
      <c r="AB3937" s="1"/>
      <c r="AC3937" s="1"/>
      <c r="AD3937"/>
    </row>
    <row r="3938" spans="1:30" x14ac:dyDescent="0.25">
      <c r="A3938" s="1"/>
      <c r="B3938" s="1"/>
      <c r="C3938" s="1"/>
      <c r="D3938"/>
      <c r="E3938" s="1"/>
      <c r="F3938" s="1"/>
      <c r="G3938"/>
      <c r="H3938"/>
      <c r="I3938" s="1"/>
      <c r="J3938"/>
      <c r="K3938"/>
      <c r="L3938"/>
      <c r="M3938" s="2"/>
      <c r="N3938" s="3"/>
      <c r="O3938"/>
      <c r="P3938"/>
      <c r="Q3938"/>
      <c r="R3938"/>
      <c r="S3938"/>
      <c r="T3938"/>
      <c r="U3938" s="1"/>
      <c r="V3938"/>
      <c r="W3938" s="1"/>
      <c r="X3938"/>
      <c r="Y3938"/>
      <c r="Z3938" s="1"/>
      <c r="AA3938" s="1"/>
      <c r="AB3938" s="1"/>
      <c r="AC3938" s="1"/>
      <c r="AD3938"/>
    </row>
    <row r="3939" spans="1:30" x14ac:dyDescent="0.25">
      <c r="A3939" s="1"/>
      <c r="B3939" s="1"/>
      <c r="C3939" s="1"/>
      <c r="D3939"/>
      <c r="E3939" s="1"/>
      <c r="F3939" s="1"/>
      <c r="G3939"/>
      <c r="H3939"/>
      <c r="I3939" s="1"/>
      <c r="J3939"/>
      <c r="K3939"/>
      <c r="L3939"/>
      <c r="M3939" s="2"/>
      <c r="N3939" s="3"/>
      <c r="O3939"/>
      <c r="P3939"/>
      <c r="Q3939"/>
      <c r="R3939"/>
      <c r="S3939"/>
      <c r="T3939"/>
      <c r="U3939" s="1"/>
      <c r="V3939"/>
      <c r="W3939" s="1"/>
      <c r="X3939"/>
      <c r="Y3939"/>
      <c r="Z3939" s="1"/>
      <c r="AA3939" s="1"/>
      <c r="AB3939" s="1"/>
      <c r="AC3939" s="1"/>
      <c r="AD3939"/>
    </row>
    <row r="3940" spans="1:30" x14ac:dyDescent="0.25">
      <c r="A3940" s="1"/>
      <c r="B3940" s="1"/>
      <c r="C3940" s="1"/>
      <c r="D3940"/>
      <c r="E3940" s="1"/>
      <c r="F3940" s="1"/>
      <c r="G3940"/>
      <c r="H3940"/>
      <c r="I3940" s="1"/>
      <c r="J3940"/>
      <c r="K3940"/>
      <c r="L3940"/>
      <c r="M3940" s="2"/>
      <c r="N3940" s="3"/>
      <c r="O3940"/>
      <c r="P3940"/>
      <c r="Q3940"/>
      <c r="R3940"/>
      <c r="S3940"/>
      <c r="T3940"/>
      <c r="U3940" s="1"/>
      <c r="V3940"/>
      <c r="W3940" s="1"/>
      <c r="X3940"/>
      <c r="Y3940"/>
      <c r="Z3940" s="1"/>
      <c r="AA3940" s="1"/>
      <c r="AB3940" s="1"/>
      <c r="AC3940" s="1"/>
      <c r="AD3940"/>
    </row>
    <row r="3941" spans="1:30" x14ac:dyDescent="0.25">
      <c r="A3941" s="1"/>
      <c r="B3941" s="1"/>
      <c r="C3941" s="1"/>
      <c r="D3941"/>
      <c r="E3941" s="1"/>
      <c r="F3941" s="1"/>
      <c r="G3941"/>
      <c r="H3941"/>
      <c r="I3941" s="1"/>
      <c r="J3941"/>
      <c r="K3941"/>
      <c r="L3941"/>
      <c r="M3941" s="2"/>
      <c r="N3941" s="3"/>
      <c r="O3941"/>
      <c r="P3941"/>
      <c r="Q3941"/>
      <c r="R3941"/>
      <c r="S3941"/>
      <c r="T3941"/>
      <c r="U3941" s="1"/>
      <c r="V3941"/>
      <c r="W3941" s="1"/>
      <c r="X3941"/>
      <c r="Y3941"/>
      <c r="Z3941" s="1"/>
      <c r="AA3941" s="1"/>
      <c r="AB3941" s="1"/>
      <c r="AC3941" s="1"/>
      <c r="AD3941"/>
    </row>
    <row r="3942" spans="1:30" x14ac:dyDescent="0.25">
      <c r="A3942" s="1"/>
      <c r="B3942" s="1"/>
      <c r="C3942" s="1"/>
      <c r="D3942"/>
      <c r="E3942" s="1"/>
      <c r="F3942" s="1"/>
      <c r="G3942"/>
      <c r="H3942"/>
      <c r="I3942" s="1"/>
      <c r="J3942"/>
      <c r="K3942"/>
      <c r="L3942"/>
      <c r="M3942" s="2"/>
      <c r="N3942" s="3"/>
      <c r="O3942"/>
      <c r="P3942"/>
      <c r="Q3942"/>
      <c r="R3942"/>
      <c r="S3942"/>
      <c r="T3942"/>
      <c r="U3942" s="1"/>
      <c r="V3942"/>
      <c r="W3942" s="1"/>
      <c r="X3942"/>
      <c r="Y3942"/>
      <c r="Z3942" s="1"/>
      <c r="AA3942" s="1"/>
      <c r="AB3942" s="1"/>
      <c r="AC3942" s="1"/>
      <c r="AD3942"/>
    </row>
    <row r="3943" spans="1:30" x14ac:dyDescent="0.25">
      <c r="A3943" s="1"/>
      <c r="B3943" s="1"/>
      <c r="C3943" s="1"/>
      <c r="D3943"/>
      <c r="E3943" s="1"/>
      <c r="F3943" s="1"/>
      <c r="G3943"/>
      <c r="H3943"/>
      <c r="I3943" s="1"/>
      <c r="J3943"/>
      <c r="K3943"/>
      <c r="L3943"/>
      <c r="M3943" s="2"/>
      <c r="N3943" s="3"/>
      <c r="O3943"/>
      <c r="P3943"/>
      <c r="Q3943"/>
      <c r="R3943"/>
      <c r="S3943"/>
      <c r="T3943"/>
      <c r="U3943" s="1"/>
      <c r="V3943"/>
      <c r="W3943" s="1"/>
      <c r="X3943"/>
      <c r="Y3943"/>
      <c r="Z3943" s="1"/>
      <c r="AA3943" s="1"/>
      <c r="AB3943" s="1"/>
      <c r="AC3943" s="1"/>
      <c r="AD3943"/>
    </row>
    <row r="3944" spans="1:30" x14ac:dyDescent="0.25">
      <c r="A3944" s="1"/>
      <c r="B3944" s="1"/>
      <c r="C3944" s="1"/>
      <c r="D3944"/>
      <c r="E3944" s="1"/>
      <c r="F3944" s="1"/>
      <c r="G3944"/>
      <c r="H3944"/>
      <c r="I3944" s="1"/>
      <c r="J3944"/>
      <c r="K3944"/>
      <c r="L3944"/>
      <c r="M3944" s="2"/>
      <c r="N3944" s="3"/>
      <c r="O3944"/>
      <c r="P3944"/>
      <c r="Q3944"/>
      <c r="R3944"/>
      <c r="S3944"/>
      <c r="T3944"/>
      <c r="U3944" s="1"/>
      <c r="V3944"/>
      <c r="W3944" s="1"/>
      <c r="X3944"/>
      <c r="Y3944"/>
      <c r="Z3944" s="1"/>
      <c r="AA3944" s="1"/>
      <c r="AB3944" s="1"/>
      <c r="AC3944" s="1"/>
      <c r="AD3944"/>
    </row>
    <row r="3945" spans="1:30" x14ac:dyDescent="0.25">
      <c r="A3945" s="1"/>
      <c r="B3945" s="1"/>
      <c r="C3945" s="1"/>
      <c r="D3945"/>
      <c r="E3945" s="1"/>
      <c r="F3945" s="1"/>
      <c r="G3945"/>
      <c r="H3945"/>
      <c r="I3945" s="1"/>
      <c r="J3945"/>
      <c r="K3945"/>
      <c r="L3945"/>
      <c r="M3945" s="2"/>
      <c r="N3945" s="3"/>
      <c r="O3945"/>
      <c r="P3945"/>
      <c r="Q3945"/>
      <c r="R3945"/>
      <c r="S3945"/>
      <c r="T3945"/>
      <c r="U3945" s="1"/>
      <c r="V3945"/>
      <c r="W3945" s="1"/>
      <c r="X3945"/>
      <c r="Y3945"/>
      <c r="Z3945" s="1"/>
      <c r="AA3945" s="1"/>
      <c r="AB3945" s="1"/>
      <c r="AC3945" s="1"/>
      <c r="AD3945"/>
    </row>
    <row r="3946" spans="1:30" x14ac:dyDescent="0.25">
      <c r="A3946" s="1"/>
      <c r="B3946" s="1"/>
      <c r="C3946" s="1"/>
      <c r="D3946"/>
      <c r="E3946" s="1"/>
      <c r="F3946" s="1"/>
      <c r="G3946"/>
      <c r="H3946"/>
      <c r="I3946" s="1"/>
      <c r="J3946"/>
      <c r="K3946"/>
      <c r="L3946"/>
      <c r="M3946" s="2"/>
      <c r="N3946" s="3"/>
      <c r="O3946"/>
      <c r="P3946"/>
      <c r="Q3946"/>
      <c r="R3946"/>
      <c r="S3946"/>
      <c r="T3946"/>
      <c r="U3946" s="1"/>
      <c r="V3946"/>
      <c r="W3946" s="1"/>
      <c r="X3946"/>
      <c r="Y3946"/>
      <c r="Z3946" s="1"/>
      <c r="AA3946" s="1"/>
      <c r="AB3946" s="1"/>
      <c r="AC3946" s="1"/>
      <c r="AD3946"/>
    </row>
    <row r="3947" spans="1:30" x14ac:dyDescent="0.25">
      <c r="A3947" s="1"/>
      <c r="B3947" s="1"/>
      <c r="C3947" s="1"/>
      <c r="D3947"/>
      <c r="E3947" s="1"/>
      <c r="F3947" s="1"/>
      <c r="G3947"/>
      <c r="H3947"/>
      <c r="I3947" s="1"/>
      <c r="J3947"/>
      <c r="K3947"/>
      <c r="L3947"/>
      <c r="M3947" s="2"/>
      <c r="N3947" s="3"/>
      <c r="O3947"/>
      <c r="P3947"/>
      <c r="Q3947"/>
      <c r="R3947"/>
      <c r="S3947"/>
      <c r="T3947"/>
      <c r="U3947" s="1"/>
      <c r="V3947"/>
      <c r="W3947" s="1"/>
      <c r="X3947"/>
      <c r="Y3947"/>
      <c r="Z3947" s="1"/>
      <c r="AA3947" s="1"/>
      <c r="AB3947" s="1"/>
      <c r="AC3947" s="1"/>
      <c r="AD3947"/>
    </row>
    <row r="3948" spans="1:30" x14ac:dyDescent="0.25">
      <c r="A3948" s="1"/>
      <c r="B3948" s="1"/>
      <c r="C3948" s="1"/>
      <c r="D3948"/>
      <c r="E3948" s="1"/>
      <c r="F3948" s="1"/>
      <c r="G3948"/>
      <c r="H3948"/>
      <c r="I3948" s="1"/>
      <c r="J3948"/>
      <c r="K3948"/>
      <c r="L3948"/>
      <c r="M3948" s="2"/>
      <c r="N3948" s="3"/>
      <c r="O3948"/>
      <c r="P3948"/>
      <c r="Q3948"/>
      <c r="R3948"/>
      <c r="S3948"/>
      <c r="T3948"/>
      <c r="U3948" s="1"/>
      <c r="V3948"/>
      <c r="W3948" s="1"/>
      <c r="X3948"/>
      <c r="Y3948"/>
      <c r="Z3948" s="1"/>
      <c r="AA3948" s="1"/>
      <c r="AB3948" s="1"/>
      <c r="AC3948" s="1"/>
      <c r="AD3948"/>
    </row>
    <row r="3949" spans="1:30" x14ac:dyDescent="0.25">
      <c r="A3949" s="1"/>
      <c r="B3949" s="1"/>
      <c r="C3949" s="1"/>
      <c r="D3949"/>
      <c r="E3949" s="1"/>
      <c r="F3949" s="1"/>
      <c r="G3949"/>
      <c r="H3949"/>
      <c r="I3949" s="1"/>
      <c r="J3949"/>
      <c r="K3949"/>
      <c r="L3949"/>
      <c r="M3949" s="2"/>
      <c r="N3949" s="3"/>
      <c r="O3949"/>
      <c r="P3949"/>
      <c r="Q3949"/>
      <c r="R3949"/>
      <c r="S3949"/>
      <c r="T3949"/>
      <c r="U3949" s="1"/>
      <c r="V3949"/>
      <c r="W3949" s="1"/>
      <c r="X3949"/>
      <c r="Y3949"/>
      <c r="Z3949" s="1"/>
      <c r="AA3949" s="1"/>
      <c r="AB3949" s="1"/>
      <c r="AC3949" s="1"/>
      <c r="AD3949"/>
    </row>
    <row r="3950" spans="1:30" x14ac:dyDescent="0.25">
      <c r="A3950" s="1"/>
      <c r="B3950" s="1"/>
      <c r="C3950" s="1"/>
      <c r="D3950"/>
      <c r="E3950" s="1"/>
      <c r="F3950" s="1"/>
      <c r="G3950"/>
      <c r="H3950"/>
      <c r="I3950" s="1"/>
      <c r="J3950"/>
      <c r="K3950"/>
      <c r="L3950"/>
      <c r="M3950" s="2"/>
      <c r="N3950" s="3"/>
      <c r="O3950"/>
      <c r="P3950"/>
      <c r="Q3950"/>
      <c r="R3950"/>
      <c r="S3950"/>
      <c r="T3950"/>
      <c r="U3950" s="1"/>
      <c r="V3950"/>
      <c r="W3950" s="1"/>
      <c r="X3950"/>
      <c r="Y3950"/>
      <c r="Z3950" s="1"/>
      <c r="AA3950" s="1"/>
      <c r="AB3950" s="1"/>
      <c r="AC3950" s="1"/>
      <c r="AD3950"/>
    </row>
    <row r="3951" spans="1:30" x14ac:dyDescent="0.25">
      <c r="A3951" s="1"/>
      <c r="B3951" s="1"/>
      <c r="C3951" s="1"/>
      <c r="D3951"/>
      <c r="E3951" s="1"/>
      <c r="F3951" s="1"/>
      <c r="G3951"/>
      <c r="H3951"/>
      <c r="I3951" s="1"/>
      <c r="J3951"/>
      <c r="K3951"/>
      <c r="L3951"/>
      <c r="M3951" s="2"/>
      <c r="N3951" s="3"/>
      <c r="O3951"/>
      <c r="P3951"/>
      <c r="Q3951"/>
      <c r="R3951"/>
      <c r="S3951"/>
      <c r="T3951"/>
      <c r="U3951" s="1"/>
      <c r="V3951"/>
      <c r="W3951" s="1"/>
      <c r="X3951"/>
      <c r="Y3951"/>
      <c r="Z3951" s="1"/>
      <c r="AA3951" s="1"/>
      <c r="AB3951" s="1"/>
      <c r="AC3951" s="1"/>
      <c r="AD3951"/>
    </row>
    <row r="3952" spans="1:30" x14ac:dyDescent="0.25">
      <c r="A3952" s="1"/>
      <c r="B3952" s="1"/>
      <c r="C3952" s="1"/>
      <c r="D3952"/>
      <c r="E3952" s="1"/>
      <c r="F3952" s="1"/>
      <c r="G3952"/>
      <c r="H3952"/>
      <c r="I3952" s="1"/>
      <c r="J3952"/>
      <c r="K3952"/>
      <c r="L3952"/>
      <c r="M3952" s="2"/>
      <c r="N3952" s="3"/>
      <c r="O3952"/>
      <c r="P3952"/>
      <c r="Q3952"/>
      <c r="R3952"/>
      <c r="S3952"/>
      <c r="T3952"/>
      <c r="U3952" s="1"/>
      <c r="V3952"/>
      <c r="W3952" s="1"/>
      <c r="X3952"/>
      <c r="Y3952"/>
      <c r="Z3952" s="1"/>
      <c r="AA3952" s="1"/>
      <c r="AB3952" s="1"/>
      <c r="AC3952" s="1"/>
      <c r="AD3952"/>
    </row>
    <row r="3953" spans="1:30" x14ac:dyDescent="0.25">
      <c r="A3953" s="1"/>
      <c r="B3953" s="1"/>
      <c r="C3953" s="1"/>
      <c r="D3953"/>
      <c r="E3953" s="1"/>
      <c r="F3953" s="1"/>
      <c r="G3953"/>
      <c r="H3953"/>
      <c r="I3953" s="1"/>
      <c r="J3953"/>
      <c r="K3953"/>
      <c r="L3953"/>
      <c r="M3953" s="2"/>
      <c r="N3953" s="3"/>
      <c r="O3953"/>
      <c r="P3953"/>
      <c r="Q3953"/>
      <c r="R3953"/>
      <c r="S3953"/>
      <c r="T3953"/>
      <c r="U3953" s="1"/>
      <c r="V3953"/>
      <c r="W3953" s="1"/>
      <c r="X3953"/>
      <c r="Y3953"/>
      <c r="Z3953" s="1"/>
      <c r="AA3953" s="1"/>
      <c r="AB3953" s="1"/>
      <c r="AC3953" s="1"/>
      <c r="AD3953"/>
    </row>
    <row r="3954" spans="1:30" x14ac:dyDescent="0.25">
      <c r="A3954" s="1"/>
      <c r="B3954" s="1"/>
      <c r="C3954" s="1"/>
      <c r="D3954"/>
      <c r="E3954" s="1"/>
      <c r="F3954" s="1"/>
      <c r="G3954"/>
      <c r="H3954"/>
      <c r="I3954" s="1"/>
      <c r="J3954"/>
      <c r="K3954"/>
      <c r="L3954"/>
      <c r="M3954" s="2"/>
      <c r="N3954" s="3"/>
      <c r="O3954"/>
      <c r="P3954"/>
      <c r="Q3954"/>
      <c r="R3954"/>
      <c r="S3954"/>
      <c r="T3954"/>
      <c r="U3954" s="1"/>
      <c r="V3954"/>
      <c r="W3954" s="1"/>
      <c r="X3954"/>
      <c r="Y3954"/>
      <c r="Z3954" s="1"/>
      <c r="AA3954" s="1"/>
      <c r="AB3954" s="1"/>
      <c r="AC3954" s="1"/>
      <c r="AD3954"/>
    </row>
    <row r="3955" spans="1:30" x14ac:dyDescent="0.25">
      <c r="A3955" s="1"/>
      <c r="B3955" s="1"/>
      <c r="C3955" s="1"/>
      <c r="D3955"/>
      <c r="E3955" s="1"/>
      <c r="F3955" s="1"/>
      <c r="G3955"/>
      <c r="H3955"/>
      <c r="I3955" s="1"/>
      <c r="J3955"/>
      <c r="K3955"/>
      <c r="L3955"/>
      <c r="M3955" s="2"/>
      <c r="N3955" s="3"/>
      <c r="O3955"/>
      <c r="P3955"/>
      <c r="Q3955"/>
      <c r="R3955"/>
      <c r="S3955"/>
      <c r="T3955"/>
      <c r="U3955" s="1"/>
      <c r="V3955"/>
      <c r="W3955" s="1"/>
      <c r="X3955"/>
      <c r="Y3955"/>
      <c r="Z3955" s="1"/>
      <c r="AA3955" s="1"/>
      <c r="AB3955" s="1"/>
      <c r="AC3955" s="1"/>
      <c r="AD3955"/>
    </row>
    <row r="3956" spans="1:30" x14ac:dyDescent="0.25">
      <c r="A3956" s="1"/>
      <c r="B3956" s="1"/>
      <c r="C3956" s="1"/>
      <c r="D3956"/>
      <c r="E3956" s="1"/>
      <c r="F3956" s="1"/>
      <c r="G3956"/>
      <c r="H3956"/>
      <c r="I3956" s="1"/>
      <c r="J3956"/>
      <c r="K3956"/>
      <c r="L3956"/>
      <c r="M3956" s="2"/>
      <c r="N3956" s="3"/>
      <c r="O3956"/>
      <c r="P3956"/>
      <c r="Q3956"/>
      <c r="R3956"/>
      <c r="S3956"/>
      <c r="T3956"/>
      <c r="U3956" s="1"/>
      <c r="V3956"/>
      <c r="W3956" s="1"/>
      <c r="X3956"/>
      <c r="Y3956"/>
      <c r="Z3956" s="1"/>
      <c r="AA3956" s="1"/>
      <c r="AB3956" s="1"/>
      <c r="AC3956" s="1"/>
      <c r="AD3956"/>
    </row>
    <row r="3957" spans="1:30" x14ac:dyDescent="0.25">
      <c r="A3957" s="1"/>
      <c r="B3957" s="1"/>
      <c r="C3957" s="1"/>
      <c r="D3957"/>
      <c r="E3957" s="1"/>
      <c r="F3957" s="1"/>
      <c r="G3957"/>
      <c r="H3957"/>
      <c r="I3957" s="1"/>
      <c r="J3957"/>
      <c r="K3957"/>
      <c r="L3957"/>
      <c r="M3957" s="2"/>
      <c r="N3957" s="3"/>
      <c r="O3957"/>
      <c r="P3957"/>
      <c r="Q3957"/>
      <c r="R3957"/>
      <c r="S3957"/>
      <c r="T3957"/>
      <c r="U3957" s="1"/>
      <c r="V3957"/>
      <c r="W3957" s="1"/>
      <c r="X3957"/>
      <c r="Y3957"/>
      <c r="Z3957" s="1"/>
      <c r="AA3957" s="1"/>
      <c r="AB3957" s="1"/>
      <c r="AC3957" s="1"/>
      <c r="AD3957"/>
    </row>
    <row r="3958" spans="1:30" x14ac:dyDescent="0.25">
      <c r="A3958" s="1"/>
      <c r="B3958" s="1"/>
      <c r="C3958" s="1"/>
      <c r="D3958"/>
      <c r="E3958" s="1"/>
      <c r="F3958" s="1"/>
      <c r="G3958"/>
      <c r="H3958"/>
      <c r="I3958" s="1"/>
      <c r="J3958"/>
      <c r="K3958"/>
      <c r="L3958"/>
      <c r="M3958" s="2"/>
      <c r="N3958" s="3"/>
      <c r="O3958"/>
      <c r="P3958"/>
      <c r="Q3958"/>
      <c r="R3958"/>
      <c r="S3958"/>
      <c r="T3958"/>
      <c r="U3958" s="1"/>
      <c r="V3958"/>
      <c r="W3958" s="1"/>
      <c r="X3958"/>
      <c r="Y3958"/>
      <c r="Z3958" s="1"/>
      <c r="AA3958" s="1"/>
      <c r="AB3958" s="1"/>
      <c r="AC3958" s="1"/>
      <c r="AD3958"/>
    </row>
    <row r="3959" spans="1:30" x14ac:dyDescent="0.25">
      <c r="A3959" s="1"/>
      <c r="B3959" s="1"/>
      <c r="C3959" s="1"/>
      <c r="D3959"/>
      <c r="E3959" s="1"/>
      <c r="F3959" s="1"/>
      <c r="G3959"/>
      <c r="H3959"/>
      <c r="I3959" s="1"/>
      <c r="J3959"/>
      <c r="K3959"/>
      <c r="L3959"/>
      <c r="M3959" s="2"/>
      <c r="N3959" s="3"/>
      <c r="O3959"/>
      <c r="P3959"/>
      <c r="Q3959"/>
      <c r="R3959"/>
      <c r="S3959"/>
      <c r="T3959"/>
      <c r="U3959" s="1"/>
      <c r="V3959"/>
      <c r="W3959" s="1"/>
      <c r="X3959"/>
      <c r="Y3959"/>
      <c r="Z3959" s="1"/>
      <c r="AA3959" s="1"/>
      <c r="AB3959" s="1"/>
      <c r="AC3959" s="1"/>
      <c r="AD3959"/>
    </row>
    <row r="3960" spans="1:30" x14ac:dyDescent="0.25">
      <c r="A3960" s="1"/>
      <c r="B3960" s="1"/>
      <c r="C3960" s="1"/>
      <c r="D3960"/>
      <c r="E3960" s="1"/>
      <c r="F3960" s="1"/>
      <c r="G3960"/>
      <c r="H3960"/>
      <c r="I3960" s="1"/>
      <c r="J3960"/>
      <c r="K3960"/>
      <c r="L3960"/>
      <c r="M3960" s="2"/>
      <c r="N3960" s="3"/>
      <c r="O3960"/>
      <c r="P3960"/>
      <c r="Q3960"/>
      <c r="R3960"/>
      <c r="S3960"/>
      <c r="T3960"/>
      <c r="U3960" s="1"/>
      <c r="V3960"/>
      <c r="W3960" s="1"/>
      <c r="X3960"/>
      <c r="Y3960"/>
      <c r="Z3960" s="1"/>
      <c r="AA3960" s="1"/>
      <c r="AB3960" s="1"/>
      <c r="AC3960" s="1"/>
      <c r="AD3960"/>
    </row>
    <row r="3961" spans="1:30" x14ac:dyDescent="0.25">
      <c r="A3961" s="1"/>
      <c r="B3961" s="1"/>
      <c r="C3961" s="1"/>
      <c r="D3961"/>
      <c r="E3961" s="1"/>
      <c r="F3961" s="1"/>
      <c r="G3961"/>
      <c r="H3961"/>
      <c r="I3961" s="1"/>
      <c r="J3961"/>
      <c r="K3961"/>
      <c r="L3961"/>
      <c r="M3961" s="2"/>
      <c r="N3961" s="3"/>
      <c r="O3961"/>
      <c r="P3961"/>
      <c r="Q3961"/>
      <c r="R3961"/>
      <c r="S3961"/>
      <c r="T3961"/>
      <c r="U3961" s="1"/>
      <c r="V3961"/>
      <c r="W3961" s="1"/>
      <c r="X3961"/>
      <c r="Y3961"/>
      <c r="Z3961" s="1"/>
      <c r="AA3961" s="1"/>
      <c r="AB3961" s="1"/>
      <c r="AC3961" s="1"/>
      <c r="AD3961"/>
    </row>
    <row r="3962" spans="1:30" x14ac:dyDescent="0.25">
      <c r="A3962" s="1"/>
      <c r="B3962" s="1"/>
      <c r="C3962" s="1"/>
      <c r="D3962"/>
      <c r="E3962" s="1"/>
      <c r="F3962" s="1"/>
      <c r="G3962"/>
      <c r="H3962"/>
      <c r="I3962" s="1"/>
      <c r="J3962"/>
      <c r="K3962"/>
      <c r="L3962"/>
      <c r="M3962" s="2"/>
      <c r="N3962" s="3"/>
      <c r="O3962"/>
      <c r="P3962"/>
      <c r="Q3962"/>
      <c r="R3962"/>
      <c r="S3962"/>
      <c r="T3962"/>
      <c r="U3962" s="1"/>
      <c r="V3962"/>
      <c r="W3962" s="1"/>
      <c r="X3962"/>
      <c r="Y3962"/>
      <c r="Z3962" s="1"/>
      <c r="AA3962" s="1"/>
      <c r="AB3962" s="1"/>
      <c r="AC3962" s="1"/>
      <c r="AD3962"/>
    </row>
    <row r="3963" spans="1:30" x14ac:dyDescent="0.25">
      <c r="A3963" s="1"/>
      <c r="B3963" s="1"/>
      <c r="C3963" s="1"/>
      <c r="D3963"/>
      <c r="E3963" s="1"/>
      <c r="F3963" s="1"/>
      <c r="G3963"/>
      <c r="H3963"/>
      <c r="I3963" s="1"/>
      <c r="J3963"/>
      <c r="K3963"/>
      <c r="L3963"/>
      <c r="M3963" s="2"/>
      <c r="N3963" s="3"/>
      <c r="O3963"/>
      <c r="P3963"/>
      <c r="Q3963"/>
      <c r="R3963"/>
      <c r="S3963"/>
      <c r="T3963"/>
      <c r="U3963" s="1"/>
      <c r="V3963"/>
      <c r="W3963" s="1"/>
      <c r="X3963"/>
      <c r="Y3963"/>
      <c r="Z3963" s="1"/>
      <c r="AA3963" s="1"/>
      <c r="AB3963" s="1"/>
      <c r="AC3963" s="1"/>
      <c r="AD3963"/>
    </row>
    <row r="3964" spans="1:30" x14ac:dyDescent="0.25">
      <c r="A3964" s="1"/>
      <c r="B3964" s="1"/>
      <c r="C3964" s="1"/>
      <c r="D3964"/>
      <c r="E3964" s="1"/>
      <c r="F3964" s="1"/>
      <c r="G3964"/>
      <c r="H3964"/>
      <c r="I3964" s="1"/>
      <c r="J3964"/>
      <c r="K3964"/>
      <c r="L3964"/>
      <c r="M3964" s="2"/>
      <c r="N3964" s="3"/>
      <c r="O3964"/>
      <c r="P3964"/>
      <c r="Q3964"/>
      <c r="R3964"/>
      <c r="S3964"/>
      <c r="T3964"/>
      <c r="U3964" s="1"/>
      <c r="V3964"/>
      <c r="W3964" s="1"/>
      <c r="X3964"/>
      <c r="Y3964"/>
      <c r="Z3964" s="1"/>
      <c r="AA3964" s="1"/>
      <c r="AB3964" s="1"/>
      <c r="AC3964" s="1"/>
      <c r="AD3964"/>
    </row>
    <row r="3965" spans="1:30" x14ac:dyDescent="0.25">
      <c r="A3965" s="1"/>
      <c r="B3965" s="1"/>
      <c r="C3965" s="1"/>
      <c r="D3965"/>
      <c r="E3965" s="1"/>
      <c r="F3965" s="1"/>
      <c r="G3965"/>
      <c r="H3965"/>
      <c r="I3965" s="1"/>
      <c r="J3965"/>
      <c r="K3965"/>
      <c r="L3965"/>
      <c r="M3965" s="2"/>
      <c r="N3965" s="3"/>
      <c r="O3965"/>
      <c r="P3965"/>
      <c r="Q3965"/>
      <c r="R3965"/>
      <c r="S3965"/>
      <c r="T3965"/>
      <c r="U3965" s="1"/>
      <c r="V3965"/>
      <c r="W3965" s="1"/>
      <c r="X3965"/>
      <c r="Y3965"/>
      <c r="Z3965" s="1"/>
      <c r="AA3965" s="1"/>
      <c r="AB3965" s="1"/>
      <c r="AC3965" s="1"/>
      <c r="AD3965"/>
    </row>
    <row r="3966" spans="1:30" x14ac:dyDescent="0.25">
      <c r="A3966" s="1"/>
      <c r="B3966" s="1"/>
      <c r="C3966" s="1"/>
      <c r="D3966"/>
      <c r="E3966" s="1"/>
      <c r="F3966" s="1"/>
      <c r="G3966"/>
      <c r="H3966"/>
      <c r="I3966" s="1"/>
      <c r="J3966"/>
      <c r="K3966"/>
      <c r="L3966"/>
      <c r="M3966" s="2"/>
      <c r="N3966" s="3"/>
      <c r="O3966"/>
      <c r="P3966"/>
      <c r="Q3966"/>
      <c r="R3966"/>
      <c r="S3966"/>
      <c r="T3966"/>
      <c r="U3966" s="1"/>
      <c r="V3966"/>
      <c r="W3966" s="1"/>
      <c r="X3966"/>
      <c r="Y3966"/>
      <c r="Z3966" s="1"/>
      <c r="AA3966" s="1"/>
      <c r="AB3966" s="1"/>
      <c r="AC3966" s="1"/>
      <c r="AD3966"/>
    </row>
    <row r="3967" spans="1:30" x14ac:dyDescent="0.25">
      <c r="A3967" s="1"/>
      <c r="B3967" s="1"/>
      <c r="C3967" s="1"/>
      <c r="D3967"/>
      <c r="E3967" s="1"/>
      <c r="F3967" s="1"/>
      <c r="G3967"/>
      <c r="H3967"/>
      <c r="I3967" s="1"/>
      <c r="J3967"/>
      <c r="K3967"/>
      <c r="L3967"/>
      <c r="M3967" s="2"/>
      <c r="N3967" s="3"/>
      <c r="O3967"/>
      <c r="P3967"/>
      <c r="Q3967"/>
      <c r="R3967"/>
      <c r="S3967"/>
      <c r="T3967"/>
      <c r="U3967" s="1"/>
      <c r="V3967"/>
      <c r="W3967" s="1"/>
      <c r="X3967"/>
      <c r="Y3967"/>
      <c r="Z3967" s="1"/>
      <c r="AA3967" s="1"/>
      <c r="AB3967" s="1"/>
      <c r="AC3967" s="1"/>
      <c r="AD3967"/>
    </row>
    <row r="3968" spans="1:30" x14ac:dyDescent="0.25">
      <c r="A3968" s="1"/>
      <c r="B3968" s="1"/>
      <c r="C3968" s="1"/>
      <c r="D3968"/>
      <c r="E3968" s="1"/>
      <c r="F3968" s="1"/>
      <c r="G3968"/>
      <c r="H3968"/>
      <c r="I3968" s="1"/>
      <c r="J3968"/>
      <c r="K3968"/>
      <c r="L3968"/>
      <c r="M3968" s="2"/>
      <c r="N3968" s="3"/>
      <c r="O3968"/>
      <c r="P3968"/>
      <c r="Q3968"/>
      <c r="R3968"/>
      <c r="S3968"/>
      <c r="T3968"/>
      <c r="U3968" s="1"/>
      <c r="V3968"/>
      <c r="W3968" s="1"/>
      <c r="X3968"/>
      <c r="Y3968"/>
      <c r="Z3968" s="1"/>
      <c r="AA3968" s="1"/>
      <c r="AB3968" s="1"/>
      <c r="AC3968" s="1"/>
      <c r="AD3968"/>
    </row>
    <row r="3969" spans="1:30" x14ac:dyDescent="0.25">
      <c r="A3969" s="1"/>
      <c r="B3969" s="1"/>
      <c r="C3969" s="1"/>
      <c r="D3969"/>
      <c r="E3969" s="1"/>
      <c r="F3969" s="1"/>
      <c r="G3969"/>
      <c r="H3969"/>
      <c r="I3969" s="1"/>
      <c r="J3969"/>
      <c r="K3969"/>
      <c r="L3969"/>
      <c r="M3969" s="2"/>
      <c r="N3969" s="3"/>
      <c r="O3969"/>
      <c r="P3969"/>
      <c r="Q3969"/>
      <c r="R3969"/>
      <c r="S3969"/>
      <c r="T3969"/>
      <c r="U3969" s="1"/>
      <c r="V3969"/>
      <c r="W3969" s="1"/>
      <c r="X3969"/>
      <c r="Y3969"/>
      <c r="Z3969" s="1"/>
      <c r="AA3969" s="1"/>
      <c r="AB3969" s="1"/>
      <c r="AC3969" s="1"/>
      <c r="AD3969"/>
    </row>
    <row r="3970" spans="1:30" x14ac:dyDescent="0.25">
      <c r="A3970" s="1"/>
      <c r="B3970" s="1"/>
      <c r="C3970" s="1"/>
      <c r="D3970"/>
      <c r="E3970" s="1"/>
      <c r="F3970" s="1"/>
      <c r="G3970"/>
      <c r="H3970"/>
      <c r="I3970" s="1"/>
      <c r="J3970"/>
      <c r="K3970"/>
      <c r="L3970"/>
      <c r="M3970" s="2"/>
      <c r="N3970" s="3"/>
      <c r="O3970"/>
      <c r="P3970"/>
      <c r="Q3970"/>
      <c r="R3970"/>
      <c r="S3970"/>
      <c r="T3970"/>
      <c r="U3970" s="1"/>
      <c r="V3970"/>
      <c r="W3970" s="1"/>
      <c r="X3970"/>
      <c r="Y3970"/>
      <c r="Z3970" s="1"/>
      <c r="AA3970" s="1"/>
      <c r="AB3970" s="1"/>
      <c r="AC3970" s="1"/>
      <c r="AD3970"/>
    </row>
    <row r="3971" spans="1:30" x14ac:dyDescent="0.25">
      <c r="A3971" s="1"/>
      <c r="B3971" s="1"/>
      <c r="C3971" s="1"/>
      <c r="D3971"/>
      <c r="E3971" s="1"/>
      <c r="F3971" s="1"/>
      <c r="G3971"/>
      <c r="H3971"/>
      <c r="I3971" s="1"/>
      <c r="J3971"/>
      <c r="K3971"/>
      <c r="L3971"/>
      <c r="M3971" s="2"/>
      <c r="N3971" s="3"/>
      <c r="O3971"/>
      <c r="P3971"/>
      <c r="Q3971"/>
      <c r="R3971"/>
      <c r="S3971"/>
      <c r="T3971"/>
      <c r="U3971" s="1"/>
      <c r="V3971"/>
      <c r="W3971" s="1"/>
      <c r="X3971"/>
      <c r="Y3971"/>
      <c r="Z3971" s="1"/>
      <c r="AA3971" s="1"/>
      <c r="AB3971" s="1"/>
      <c r="AC3971" s="1"/>
      <c r="AD3971"/>
    </row>
    <row r="3972" spans="1:30" x14ac:dyDescent="0.25">
      <c r="A3972" s="1"/>
      <c r="B3972" s="1"/>
      <c r="C3972" s="1"/>
      <c r="D3972"/>
      <c r="E3972" s="1"/>
      <c r="F3972" s="1"/>
      <c r="G3972"/>
      <c r="H3972"/>
      <c r="I3972" s="1"/>
      <c r="J3972"/>
      <c r="K3972"/>
      <c r="L3972"/>
      <c r="M3972" s="2"/>
      <c r="N3972" s="3"/>
      <c r="O3972"/>
      <c r="P3972"/>
      <c r="Q3972"/>
      <c r="R3972"/>
      <c r="S3972"/>
      <c r="T3972"/>
      <c r="U3972" s="1"/>
      <c r="V3972"/>
      <c r="W3972" s="1"/>
      <c r="X3972"/>
      <c r="Y3972"/>
      <c r="Z3972" s="1"/>
      <c r="AA3972" s="1"/>
      <c r="AB3972" s="1"/>
      <c r="AC3972" s="1"/>
      <c r="AD3972"/>
    </row>
    <row r="3973" spans="1:30" x14ac:dyDescent="0.25">
      <c r="A3973" s="1"/>
      <c r="B3973" s="1"/>
      <c r="C3973" s="1"/>
      <c r="D3973"/>
      <c r="E3973" s="1"/>
      <c r="F3973" s="1"/>
      <c r="G3973"/>
      <c r="H3973"/>
      <c r="I3973" s="1"/>
      <c r="J3973"/>
      <c r="K3973"/>
      <c r="L3973"/>
      <c r="M3973" s="2"/>
      <c r="N3973" s="3"/>
      <c r="O3973"/>
      <c r="P3973"/>
      <c r="Q3973"/>
      <c r="R3973"/>
      <c r="S3973"/>
      <c r="T3973"/>
      <c r="U3973" s="1"/>
      <c r="V3973"/>
      <c r="W3973" s="1"/>
      <c r="X3973"/>
      <c r="Y3973"/>
      <c r="Z3973" s="1"/>
      <c r="AA3973" s="1"/>
      <c r="AB3973" s="1"/>
      <c r="AC3973" s="1"/>
      <c r="AD3973"/>
    </row>
    <row r="3974" spans="1:30" x14ac:dyDescent="0.25">
      <c r="A3974" s="1"/>
      <c r="B3974" s="1"/>
      <c r="C3974" s="1"/>
      <c r="D3974"/>
      <c r="E3974" s="1"/>
      <c r="F3974" s="1"/>
      <c r="G3974"/>
      <c r="H3974"/>
      <c r="I3974" s="1"/>
      <c r="J3974"/>
      <c r="K3974"/>
      <c r="L3974"/>
      <c r="M3974" s="2"/>
      <c r="N3974" s="3"/>
      <c r="O3974"/>
      <c r="P3974"/>
      <c r="Q3974"/>
      <c r="R3974"/>
      <c r="S3974"/>
      <c r="T3974"/>
      <c r="U3974" s="1"/>
      <c r="V3974"/>
      <c r="W3974" s="1"/>
      <c r="X3974"/>
      <c r="Y3974"/>
      <c r="Z3974" s="1"/>
      <c r="AA3974" s="1"/>
      <c r="AB3974" s="1"/>
      <c r="AC3974" s="1"/>
      <c r="AD3974"/>
    </row>
    <row r="3975" spans="1:30" x14ac:dyDescent="0.25">
      <c r="A3975" s="1"/>
      <c r="B3975" s="1"/>
      <c r="C3975" s="1"/>
      <c r="D3975"/>
      <c r="E3975" s="1"/>
      <c r="F3975" s="1"/>
      <c r="G3975"/>
      <c r="H3975"/>
      <c r="I3975" s="1"/>
      <c r="J3975"/>
      <c r="K3975"/>
      <c r="L3975"/>
      <c r="M3975" s="2"/>
      <c r="N3975" s="3"/>
      <c r="O3975"/>
      <c r="P3975"/>
      <c r="Q3975"/>
      <c r="R3975"/>
      <c r="S3975"/>
      <c r="T3975"/>
      <c r="U3975" s="1"/>
      <c r="V3975"/>
      <c r="W3975" s="1"/>
      <c r="X3975"/>
      <c r="Y3975"/>
      <c r="Z3975" s="1"/>
      <c r="AA3975" s="1"/>
      <c r="AB3975" s="1"/>
      <c r="AC3975" s="1"/>
      <c r="AD3975"/>
    </row>
    <row r="3976" spans="1:30" x14ac:dyDescent="0.25">
      <c r="A3976" s="1"/>
      <c r="B3976" s="1"/>
      <c r="C3976" s="1"/>
      <c r="D3976"/>
      <c r="E3976" s="1"/>
      <c r="F3976" s="1"/>
      <c r="G3976"/>
      <c r="H3976"/>
      <c r="I3976" s="1"/>
      <c r="J3976"/>
      <c r="K3976"/>
      <c r="L3976"/>
      <c r="M3976" s="2"/>
      <c r="N3976" s="3"/>
      <c r="O3976"/>
      <c r="P3976"/>
      <c r="Q3976"/>
      <c r="R3976"/>
      <c r="S3976"/>
      <c r="T3976"/>
      <c r="U3976" s="1"/>
      <c r="V3976"/>
      <c r="W3976" s="1"/>
      <c r="X3976"/>
      <c r="Y3976"/>
      <c r="Z3976" s="1"/>
      <c r="AA3976" s="1"/>
      <c r="AB3976" s="1"/>
      <c r="AC3976" s="1"/>
      <c r="AD3976"/>
    </row>
    <row r="3977" spans="1:30" x14ac:dyDescent="0.25">
      <c r="A3977" s="1"/>
      <c r="B3977" s="1"/>
      <c r="C3977" s="1"/>
      <c r="D3977"/>
      <c r="E3977" s="1"/>
      <c r="F3977" s="1"/>
      <c r="G3977"/>
      <c r="H3977"/>
      <c r="I3977" s="1"/>
      <c r="J3977"/>
      <c r="K3977"/>
      <c r="L3977"/>
      <c r="M3977" s="2"/>
      <c r="N3977" s="3"/>
      <c r="O3977"/>
      <c r="P3977"/>
      <c r="Q3977"/>
      <c r="R3977"/>
      <c r="S3977"/>
      <c r="T3977"/>
      <c r="U3977" s="1"/>
      <c r="V3977"/>
      <c r="W3977" s="1"/>
      <c r="X3977"/>
      <c r="Y3977"/>
      <c r="Z3977" s="1"/>
      <c r="AA3977" s="1"/>
      <c r="AB3977" s="1"/>
      <c r="AC3977" s="1"/>
      <c r="AD3977"/>
    </row>
    <row r="3978" spans="1:30" x14ac:dyDescent="0.25">
      <c r="A3978" s="1"/>
      <c r="B3978" s="1"/>
      <c r="C3978" s="1"/>
      <c r="D3978"/>
      <c r="E3978" s="1"/>
      <c r="F3978" s="1"/>
      <c r="G3978"/>
      <c r="H3978"/>
      <c r="I3978" s="1"/>
      <c r="J3978"/>
      <c r="K3978"/>
      <c r="L3978"/>
      <c r="M3978" s="2"/>
      <c r="N3978" s="3"/>
      <c r="O3978"/>
      <c r="P3978"/>
      <c r="Q3978"/>
      <c r="R3978"/>
      <c r="S3978"/>
      <c r="T3978"/>
      <c r="U3978" s="1"/>
      <c r="V3978"/>
      <c r="W3978" s="1"/>
      <c r="X3978"/>
      <c r="Y3978"/>
      <c r="Z3978" s="1"/>
      <c r="AA3978" s="1"/>
      <c r="AB3978" s="1"/>
      <c r="AC3978" s="1"/>
      <c r="AD3978"/>
    </row>
    <row r="3979" spans="1:30" x14ac:dyDescent="0.25">
      <c r="A3979" s="1"/>
      <c r="B3979" s="1"/>
      <c r="C3979" s="1"/>
      <c r="D3979"/>
      <c r="E3979" s="1"/>
      <c r="F3979" s="1"/>
      <c r="G3979"/>
      <c r="H3979"/>
      <c r="I3979" s="1"/>
      <c r="J3979"/>
      <c r="K3979"/>
      <c r="L3979"/>
      <c r="M3979" s="2"/>
      <c r="N3979" s="3"/>
      <c r="O3979"/>
      <c r="P3979"/>
      <c r="Q3979"/>
      <c r="R3979"/>
      <c r="S3979"/>
      <c r="T3979"/>
      <c r="U3979" s="1"/>
      <c r="V3979"/>
      <c r="W3979" s="1"/>
      <c r="X3979"/>
      <c r="Y3979"/>
      <c r="Z3979" s="1"/>
      <c r="AA3979" s="1"/>
      <c r="AB3979" s="1"/>
      <c r="AC3979" s="1"/>
      <c r="AD3979"/>
    </row>
    <row r="3980" spans="1:30" x14ac:dyDescent="0.25">
      <c r="A3980" s="1"/>
      <c r="B3980" s="1"/>
      <c r="C3980" s="1"/>
      <c r="D3980"/>
      <c r="E3980" s="1"/>
      <c r="F3980" s="1"/>
      <c r="G3980"/>
      <c r="H3980"/>
      <c r="I3980" s="1"/>
      <c r="J3980"/>
      <c r="K3980"/>
      <c r="L3980"/>
      <c r="M3980" s="2"/>
      <c r="N3980" s="3"/>
      <c r="O3980"/>
      <c r="P3980"/>
      <c r="Q3980"/>
      <c r="R3980"/>
      <c r="S3980"/>
      <c r="T3980"/>
      <c r="U3980" s="1"/>
      <c r="V3980"/>
      <c r="W3980" s="1"/>
      <c r="X3980"/>
      <c r="Y3980"/>
      <c r="Z3980" s="1"/>
      <c r="AA3980" s="1"/>
      <c r="AB3980" s="1"/>
      <c r="AC3980" s="1"/>
      <c r="AD3980"/>
    </row>
    <row r="3981" spans="1:30" x14ac:dyDescent="0.25">
      <c r="A3981" s="1"/>
      <c r="B3981" s="1"/>
      <c r="C3981" s="1"/>
      <c r="D3981"/>
      <c r="E3981" s="1"/>
      <c r="F3981" s="1"/>
      <c r="G3981"/>
      <c r="H3981"/>
      <c r="I3981" s="1"/>
      <c r="J3981"/>
      <c r="K3981"/>
      <c r="L3981"/>
      <c r="M3981" s="2"/>
      <c r="N3981" s="3"/>
      <c r="O3981"/>
      <c r="P3981"/>
      <c r="Q3981"/>
      <c r="R3981"/>
      <c r="S3981"/>
      <c r="T3981"/>
      <c r="U3981" s="1"/>
      <c r="V3981"/>
      <c r="W3981" s="1"/>
      <c r="X3981"/>
      <c r="Y3981"/>
      <c r="Z3981" s="1"/>
      <c r="AA3981" s="1"/>
      <c r="AB3981" s="1"/>
      <c r="AC3981" s="1"/>
      <c r="AD3981"/>
    </row>
    <row r="3982" spans="1:30" x14ac:dyDescent="0.25">
      <c r="A3982" s="1"/>
      <c r="B3982" s="1"/>
      <c r="C3982" s="1"/>
      <c r="D3982"/>
      <c r="E3982" s="1"/>
      <c r="F3982" s="1"/>
      <c r="G3982"/>
      <c r="H3982"/>
      <c r="I3982" s="1"/>
      <c r="J3982"/>
      <c r="K3982"/>
      <c r="L3982"/>
      <c r="M3982" s="2"/>
      <c r="N3982" s="3"/>
      <c r="O3982"/>
      <c r="P3982"/>
      <c r="Q3982"/>
      <c r="R3982"/>
      <c r="S3982"/>
      <c r="T3982"/>
      <c r="U3982" s="1"/>
      <c r="V3982"/>
      <c r="W3982" s="1"/>
      <c r="X3982"/>
      <c r="Y3982"/>
      <c r="Z3982" s="1"/>
      <c r="AA3982" s="1"/>
      <c r="AB3982" s="1"/>
      <c r="AC3982" s="1"/>
      <c r="AD3982"/>
    </row>
    <row r="3983" spans="1:30" x14ac:dyDescent="0.25">
      <c r="A3983" s="1"/>
      <c r="B3983" s="1"/>
      <c r="C3983" s="1"/>
      <c r="D3983"/>
      <c r="E3983" s="1"/>
      <c r="F3983" s="1"/>
      <c r="G3983"/>
      <c r="H3983"/>
      <c r="I3983" s="1"/>
      <c r="J3983"/>
      <c r="K3983"/>
      <c r="L3983"/>
      <c r="M3983" s="2"/>
      <c r="N3983" s="3"/>
      <c r="O3983"/>
      <c r="P3983"/>
      <c r="Q3983"/>
      <c r="R3983"/>
      <c r="S3983"/>
      <c r="T3983"/>
      <c r="U3983" s="1"/>
      <c r="V3983"/>
      <c r="W3983" s="1"/>
      <c r="X3983"/>
      <c r="Y3983"/>
      <c r="Z3983" s="1"/>
      <c r="AA3983" s="1"/>
      <c r="AB3983" s="1"/>
      <c r="AC3983" s="1"/>
      <c r="AD3983"/>
    </row>
    <row r="3984" spans="1:30" x14ac:dyDescent="0.25">
      <c r="A3984" s="1"/>
      <c r="B3984" s="1"/>
      <c r="C3984" s="1"/>
      <c r="D3984"/>
      <c r="E3984" s="1"/>
      <c r="F3984" s="1"/>
      <c r="G3984"/>
      <c r="H3984"/>
      <c r="I3984" s="1"/>
      <c r="J3984"/>
      <c r="K3984"/>
      <c r="L3984"/>
      <c r="M3984" s="2"/>
      <c r="N3984" s="3"/>
      <c r="O3984"/>
      <c r="P3984"/>
      <c r="Q3984"/>
      <c r="R3984"/>
      <c r="S3984"/>
      <c r="T3984"/>
      <c r="U3984" s="1"/>
      <c r="V3984"/>
      <c r="W3984" s="1"/>
      <c r="X3984"/>
      <c r="Y3984"/>
      <c r="Z3984" s="1"/>
      <c r="AA3984" s="1"/>
      <c r="AB3984" s="1"/>
      <c r="AC3984" s="1"/>
      <c r="AD3984"/>
    </row>
    <row r="3985" spans="1:30" x14ac:dyDescent="0.25">
      <c r="A3985" s="1"/>
      <c r="B3985" s="1"/>
      <c r="C3985" s="1"/>
      <c r="D3985"/>
      <c r="E3985" s="1"/>
      <c r="F3985" s="1"/>
      <c r="G3985"/>
      <c r="H3985"/>
      <c r="I3985" s="1"/>
      <c r="J3985"/>
      <c r="K3985"/>
      <c r="L3985"/>
      <c r="M3985" s="2"/>
      <c r="N3985" s="3"/>
      <c r="O3985"/>
      <c r="P3985"/>
      <c r="Q3985"/>
      <c r="R3985"/>
      <c r="S3985"/>
      <c r="T3985"/>
      <c r="U3985" s="1"/>
      <c r="V3985"/>
      <c r="W3985" s="1"/>
      <c r="X3985"/>
      <c r="Y3985"/>
      <c r="Z3985" s="1"/>
      <c r="AA3985" s="1"/>
      <c r="AB3985" s="1"/>
      <c r="AC3985" s="1"/>
      <c r="AD3985"/>
    </row>
    <row r="3986" spans="1:30" x14ac:dyDescent="0.25">
      <c r="A3986" s="1"/>
      <c r="B3986" s="1"/>
      <c r="C3986" s="1"/>
      <c r="D3986"/>
      <c r="E3986" s="1"/>
      <c r="F3986" s="1"/>
      <c r="G3986"/>
      <c r="H3986"/>
      <c r="I3986" s="1"/>
      <c r="J3986"/>
      <c r="K3986"/>
      <c r="L3986"/>
      <c r="M3986" s="2"/>
      <c r="N3986" s="3"/>
      <c r="O3986"/>
      <c r="P3986"/>
      <c r="Q3986"/>
      <c r="R3986"/>
      <c r="S3986"/>
      <c r="T3986"/>
      <c r="U3986" s="1"/>
      <c r="V3986"/>
      <c r="W3986" s="1"/>
      <c r="X3986"/>
      <c r="Y3986"/>
      <c r="Z3986" s="1"/>
      <c r="AA3986" s="1"/>
      <c r="AB3986" s="1"/>
      <c r="AC3986" s="1"/>
      <c r="AD3986"/>
    </row>
    <row r="3987" spans="1:30" x14ac:dyDescent="0.25">
      <c r="A3987" s="1"/>
      <c r="B3987" s="1"/>
      <c r="C3987" s="1"/>
      <c r="D3987"/>
      <c r="E3987" s="1"/>
      <c r="F3987" s="1"/>
      <c r="G3987"/>
      <c r="H3987"/>
      <c r="I3987" s="1"/>
      <c r="J3987"/>
      <c r="K3987"/>
      <c r="L3987"/>
      <c r="M3987" s="2"/>
      <c r="N3987" s="3"/>
      <c r="O3987"/>
      <c r="P3987"/>
      <c r="Q3987"/>
      <c r="R3987"/>
      <c r="S3987"/>
      <c r="T3987"/>
      <c r="U3987" s="1"/>
      <c r="V3987"/>
      <c r="W3987" s="1"/>
      <c r="X3987"/>
      <c r="Y3987"/>
      <c r="Z3987" s="1"/>
      <c r="AA3987" s="1"/>
      <c r="AB3987" s="1"/>
      <c r="AC3987" s="1"/>
      <c r="AD3987"/>
    </row>
    <row r="3988" spans="1:30" x14ac:dyDescent="0.25">
      <c r="A3988" s="1"/>
      <c r="B3988" s="1"/>
      <c r="C3988" s="1"/>
      <c r="D3988"/>
      <c r="E3988" s="1"/>
      <c r="F3988" s="1"/>
      <c r="G3988"/>
      <c r="H3988"/>
      <c r="I3988" s="1"/>
      <c r="J3988"/>
      <c r="K3988"/>
      <c r="L3988"/>
      <c r="M3988" s="2"/>
      <c r="N3988" s="3"/>
      <c r="O3988"/>
      <c r="P3988"/>
      <c r="Q3988"/>
      <c r="R3988"/>
      <c r="S3988"/>
      <c r="T3988"/>
      <c r="U3988" s="1"/>
      <c r="V3988"/>
      <c r="W3988" s="1"/>
      <c r="X3988"/>
      <c r="Y3988"/>
      <c r="Z3988" s="1"/>
      <c r="AA3988" s="1"/>
      <c r="AB3988" s="1"/>
      <c r="AC3988" s="1"/>
      <c r="AD3988"/>
    </row>
    <row r="3989" spans="1:30" x14ac:dyDescent="0.25">
      <c r="A3989" s="1"/>
      <c r="B3989" s="1"/>
      <c r="C3989" s="1"/>
      <c r="D3989"/>
      <c r="E3989" s="1"/>
      <c r="F3989" s="1"/>
      <c r="G3989"/>
      <c r="H3989"/>
      <c r="I3989" s="1"/>
      <c r="J3989"/>
      <c r="K3989"/>
      <c r="L3989"/>
      <c r="M3989" s="2"/>
      <c r="N3989" s="3"/>
      <c r="O3989"/>
      <c r="P3989"/>
      <c r="Q3989"/>
      <c r="R3989"/>
      <c r="S3989"/>
      <c r="T3989"/>
      <c r="U3989" s="1"/>
      <c r="V3989"/>
      <c r="W3989" s="1"/>
      <c r="X3989"/>
      <c r="Y3989"/>
      <c r="Z3989" s="1"/>
      <c r="AA3989" s="1"/>
      <c r="AB3989" s="1"/>
      <c r="AC3989" s="1"/>
      <c r="AD3989"/>
    </row>
    <row r="3990" spans="1:30" x14ac:dyDescent="0.25">
      <c r="A3990" s="1"/>
      <c r="B3990" s="1"/>
      <c r="C3990" s="1"/>
      <c r="D3990"/>
      <c r="E3990" s="1"/>
      <c r="F3990" s="1"/>
      <c r="G3990"/>
      <c r="H3990"/>
      <c r="I3990" s="1"/>
      <c r="J3990"/>
      <c r="K3990"/>
      <c r="L3990"/>
      <c r="M3990" s="2"/>
      <c r="N3990" s="3"/>
      <c r="O3990"/>
      <c r="P3990"/>
      <c r="Q3990"/>
      <c r="R3990"/>
      <c r="S3990"/>
      <c r="T3990"/>
      <c r="U3990" s="1"/>
      <c r="V3990"/>
      <c r="W3990" s="1"/>
      <c r="X3990"/>
      <c r="Y3990"/>
      <c r="Z3990" s="1"/>
      <c r="AA3990" s="1"/>
      <c r="AB3990" s="1"/>
      <c r="AC3990" s="1"/>
      <c r="AD3990"/>
    </row>
    <row r="3991" spans="1:30" x14ac:dyDescent="0.25">
      <c r="A3991" s="1"/>
      <c r="B3991" s="1"/>
      <c r="C3991" s="1"/>
      <c r="D3991"/>
      <c r="E3991" s="1"/>
      <c r="F3991" s="1"/>
      <c r="G3991"/>
      <c r="H3991"/>
      <c r="I3991" s="1"/>
      <c r="J3991"/>
      <c r="K3991"/>
      <c r="L3991"/>
      <c r="M3991" s="2"/>
      <c r="N3991" s="3"/>
      <c r="O3991"/>
      <c r="P3991"/>
      <c r="Q3991"/>
      <c r="R3991"/>
      <c r="S3991"/>
      <c r="T3991"/>
      <c r="U3991" s="1"/>
      <c r="V3991"/>
      <c r="W3991" s="1"/>
      <c r="X3991"/>
      <c r="Y3991"/>
      <c r="Z3991" s="1"/>
      <c r="AA3991" s="1"/>
      <c r="AB3991" s="1"/>
      <c r="AC3991" s="1"/>
      <c r="AD3991"/>
    </row>
    <row r="3992" spans="1:30" x14ac:dyDescent="0.25">
      <c r="A3992" s="1"/>
      <c r="B3992" s="1"/>
      <c r="C3992" s="1"/>
      <c r="D3992"/>
      <c r="E3992" s="1"/>
      <c r="F3992" s="1"/>
      <c r="G3992"/>
      <c r="H3992"/>
      <c r="I3992" s="1"/>
      <c r="J3992"/>
      <c r="K3992"/>
      <c r="L3992"/>
      <c r="M3992" s="2"/>
      <c r="N3992" s="3"/>
      <c r="O3992"/>
      <c r="P3992"/>
      <c r="Q3992"/>
      <c r="R3992"/>
      <c r="S3992"/>
      <c r="T3992"/>
      <c r="U3992" s="1"/>
      <c r="V3992"/>
      <c r="W3992" s="1"/>
      <c r="X3992"/>
      <c r="Y3992"/>
      <c r="Z3992" s="1"/>
      <c r="AA3992" s="1"/>
      <c r="AB3992" s="1"/>
      <c r="AC3992" s="1"/>
      <c r="AD3992"/>
    </row>
    <row r="3993" spans="1:30" x14ac:dyDescent="0.25">
      <c r="A3993" s="1"/>
      <c r="B3993" s="1"/>
      <c r="C3993" s="1"/>
      <c r="D3993"/>
      <c r="E3993" s="1"/>
      <c r="F3993" s="1"/>
      <c r="G3993"/>
      <c r="H3993"/>
      <c r="I3993" s="1"/>
      <c r="J3993"/>
      <c r="K3993"/>
      <c r="L3993"/>
      <c r="M3993" s="2"/>
      <c r="N3993" s="3"/>
      <c r="O3993"/>
      <c r="P3993"/>
      <c r="Q3993"/>
      <c r="R3993"/>
      <c r="S3993"/>
      <c r="T3993"/>
      <c r="U3993" s="1"/>
      <c r="V3993"/>
      <c r="W3993" s="1"/>
      <c r="X3993"/>
      <c r="Y3993"/>
      <c r="Z3993" s="1"/>
      <c r="AA3993" s="1"/>
      <c r="AB3993" s="1"/>
      <c r="AC3993" s="1"/>
      <c r="AD3993"/>
    </row>
    <row r="3994" spans="1:30" x14ac:dyDescent="0.25">
      <c r="A3994" s="1"/>
      <c r="B3994" s="1"/>
      <c r="C3994" s="1"/>
      <c r="D3994"/>
      <c r="E3994" s="1"/>
      <c r="F3994" s="1"/>
      <c r="G3994"/>
      <c r="H3994"/>
      <c r="I3994" s="1"/>
      <c r="J3994"/>
      <c r="K3994"/>
      <c r="L3994"/>
      <c r="M3994" s="2"/>
      <c r="N3994" s="3"/>
      <c r="O3994"/>
      <c r="P3994"/>
      <c r="Q3994"/>
      <c r="R3994"/>
      <c r="S3994"/>
      <c r="T3994"/>
      <c r="U3994" s="1"/>
      <c r="V3994"/>
      <c r="W3994" s="1"/>
      <c r="X3994"/>
      <c r="Y3994"/>
      <c r="Z3994" s="1"/>
      <c r="AA3994" s="1"/>
      <c r="AB3994" s="1"/>
      <c r="AC3994" s="1"/>
      <c r="AD3994"/>
    </row>
    <row r="3995" spans="1:30" x14ac:dyDescent="0.25">
      <c r="A3995" s="1"/>
      <c r="B3995" s="1"/>
      <c r="C3995" s="1"/>
      <c r="D3995"/>
      <c r="E3995" s="1"/>
      <c r="F3995" s="1"/>
      <c r="G3995"/>
      <c r="H3995"/>
      <c r="I3995" s="1"/>
      <c r="J3995"/>
      <c r="K3995"/>
      <c r="L3995"/>
      <c r="M3995" s="2"/>
      <c r="N3995" s="3"/>
      <c r="O3995"/>
      <c r="P3995"/>
      <c r="Q3995"/>
      <c r="R3995"/>
      <c r="S3995"/>
      <c r="T3995"/>
      <c r="U3995" s="1"/>
      <c r="V3995"/>
      <c r="W3995" s="1"/>
      <c r="X3995"/>
      <c r="Y3995"/>
      <c r="Z3995" s="1"/>
      <c r="AA3995" s="1"/>
      <c r="AB3995" s="1"/>
      <c r="AC3995" s="1"/>
      <c r="AD3995"/>
    </row>
    <row r="3996" spans="1:30" x14ac:dyDescent="0.25">
      <c r="A3996" s="1"/>
      <c r="B3996" s="1"/>
      <c r="C3996" s="1"/>
      <c r="D3996"/>
      <c r="E3996" s="1"/>
      <c r="F3996" s="1"/>
      <c r="G3996"/>
      <c r="H3996"/>
      <c r="I3996" s="1"/>
      <c r="J3996"/>
      <c r="K3996"/>
      <c r="L3996"/>
      <c r="M3996" s="2"/>
      <c r="N3996" s="3"/>
      <c r="O3996"/>
      <c r="P3996"/>
      <c r="Q3996"/>
      <c r="R3996"/>
      <c r="S3996"/>
      <c r="T3996"/>
      <c r="U3996" s="1"/>
      <c r="V3996"/>
      <c r="W3996" s="1"/>
      <c r="X3996"/>
      <c r="Y3996"/>
      <c r="Z3996" s="1"/>
      <c r="AA3996" s="1"/>
      <c r="AB3996" s="1"/>
      <c r="AC3996" s="1"/>
      <c r="AD3996"/>
    </row>
    <row r="3997" spans="1:30" x14ac:dyDescent="0.25">
      <c r="A3997" s="1"/>
      <c r="B3997" s="1"/>
      <c r="C3997" s="1"/>
      <c r="D3997"/>
      <c r="E3997" s="1"/>
      <c r="F3997" s="1"/>
      <c r="G3997"/>
      <c r="H3997"/>
      <c r="I3997" s="1"/>
      <c r="J3997"/>
      <c r="K3997"/>
      <c r="L3997"/>
      <c r="M3997" s="2"/>
      <c r="N3997" s="3"/>
      <c r="O3997"/>
      <c r="P3997"/>
      <c r="Q3997"/>
      <c r="R3997"/>
      <c r="S3997"/>
      <c r="T3997"/>
      <c r="U3997" s="1"/>
      <c r="V3997"/>
      <c r="W3997" s="1"/>
      <c r="X3997"/>
      <c r="Y3997"/>
      <c r="Z3997" s="1"/>
      <c r="AA3997" s="1"/>
      <c r="AB3997" s="1"/>
      <c r="AC3997" s="1"/>
      <c r="AD3997"/>
    </row>
    <row r="3998" spans="1:30" x14ac:dyDescent="0.25">
      <c r="A3998" s="1"/>
      <c r="B3998" s="1"/>
      <c r="C3998" s="1"/>
      <c r="D3998"/>
      <c r="E3998" s="1"/>
      <c r="F3998" s="1"/>
      <c r="G3998"/>
      <c r="H3998"/>
      <c r="I3998" s="1"/>
      <c r="J3998"/>
      <c r="K3998"/>
      <c r="L3998"/>
      <c r="M3998" s="2"/>
      <c r="N3998" s="3"/>
      <c r="O3998"/>
      <c r="P3998"/>
      <c r="Q3998"/>
      <c r="R3998"/>
      <c r="S3998"/>
      <c r="T3998"/>
      <c r="U3998" s="1"/>
      <c r="V3998"/>
      <c r="W3998" s="1"/>
      <c r="X3998"/>
      <c r="Y3998"/>
      <c r="Z3998" s="1"/>
      <c r="AA3998" s="1"/>
      <c r="AB3998" s="1"/>
      <c r="AC3998" s="1"/>
      <c r="AD3998"/>
    </row>
    <row r="3999" spans="1:30" x14ac:dyDescent="0.25">
      <c r="A3999" s="1"/>
      <c r="B3999" s="1"/>
      <c r="C3999" s="1"/>
      <c r="D3999"/>
      <c r="E3999" s="1"/>
      <c r="F3999" s="1"/>
      <c r="G3999"/>
      <c r="H3999"/>
      <c r="I3999" s="1"/>
      <c r="J3999"/>
      <c r="K3999"/>
      <c r="L3999"/>
      <c r="M3999" s="2"/>
      <c r="N3999" s="3"/>
      <c r="O3999"/>
      <c r="P3999"/>
      <c r="Q3999"/>
      <c r="R3999"/>
      <c r="S3999"/>
      <c r="T3999"/>
      <c r="U3999" s="1"/>
      <c r="V3999"/>
      <c r="W3999" s="1"/>
      <c r="X3999"/>
      <c r="Y3999"/>
      <c r="Z3999" s="1"/>
      <c r="AA3999" s="1"/>
      <c r="AB3999" s="1"/>
      <c r="AC3999" s="1"/>
      <c r="AD3999"/>
    </row>
    <row r="4000" spans="1:30" x14ac:dyDescent="0.25">
      <c r="A4000" s="1"/>
      <c r="B4000" s="1"/>
      <c r="C4000" s="1"/>
      <c r="D4000"/>
      <c r="E4000" s="1"/>
      <c r="F4000" s="1"/>
      <c r="G4000"/>
      <c r="H4000"/>
      <c r="I4000" s="1"/>
      <c r="J4000"/>
      <c r="K4000"/>
      <c r="L4000"/>
      <c r="M4000" s="2"/>
      <c r="N4000" s="3"/>
      <c r="O4000"/>
      <c r="P4000"/>
      <c r="Q4000"/>
      <c r="R4000"/>
      <c r="S4000"/>
      <c r="T4000"/>
      <c r="U4000" s="1"/>
      <c r="V4000"/>
      <c r="W4000" s="1"/>
      <c r="X4000"/>
      <c r="Y4000"/>
      <c r="Z4000" s="1"/>
      <c r="AA4000" s="1"/>
      <c r="AB4000" s="1"/>
      <c r="AC4000" s="1"/>
      <c r="AD4000"/>
    </row>
    <row r="4001" spans="1:30" x14ac:dyDescent="0.25">
      <c r="A4001" s="1"/>
      <c r="B4001" s="1"/>
      <c r="C4001" s="1"/>
      <c r="D4001"/>
      <c r="E4001" s="1"/>
      <c r="F4001" s="1"/>
      <c r="G4001"/>
      <c r="H4001"/>
      <c r="I4001" s="1"/>
      <c r="J4001"/>
      <c r="K4001"/>
      <c r="L4001"/>
      <c r="M4001" s="2"/>
      <c r="N4001" s="3"/>
      <c r="O4001"/>
      <c r="P4001"/>
      <c r="Q4001"/>
      <c r="R4001"/>
      <c r="S4001"/>
      <c r="T4001"/>
      <c r="U4001" s="1"/>
      <c r="V4001"/>
      <c r="W4001" s="1"/>
      <c r="X4001"/>
      <c r="Y4001"/>
      <c r="Z4001" s="1"/>
      <c r="AA4001" s="1"/>
      <c r="AB4001" s="1"/>
      <c r="AC4001" s="1"/>
      <c r="AD4001"/>
    </row>
    <row r="4002" spans="1:30" x14ac:dyDescent="0.25">
      <c r="A4002" s="1"/>
      <c r="B4002" s="1"/>
      <c r="C4002" s="1"/>
      <c r="D4002"/>
      <c r="E4002" s="1"/>
      <c r="F4002" s="1"/>
      <c r="G4002"/>
      <c r="H4002"/>
      <c r="I4002" s="1"/>
      <c r="J4002"/>
      <c r="K4002"/>
      <c r="L4002"/>
      <c r="M4002" s="2"/>
      <c r="N4002" s="3"/>
      <c r="O4002"/>
      <c r="P4002"/>
      <c r="Q4002"/>
      <c r="R4002"/>
      <c r="S4002"/>
      <c r="T4002"/>
      <c r="U4002" s="1"/>
      <c r="V4002"/>
      <c r="W4002" s="1"/>
      <c r="X4002"/>
      <c r="Y4002"/>
      <c r="Z4002" s="1"/>
      <c r="AA4002" s="1"/>
      <c r="AB4002" s="1"/>
      <c r="AC4002" s="1"/>
      <c r="AD4002"/>
    </row>
    <row r="4003" spans="1:30" x14ac:dyDescent="0.25">
      <c r="A4003" s="1"/>
      <c r="B4003" s="1"/>
      <c r="C4003" s="1"/>
      <c r="D4003"/>
      <c r="E4003" s="1"/>
      <c r="F4003" s="1"/>
      <c r="G4003"/>
      <c r="H4003"/>
      <c r="I4003" s="1"/>
      <c r="J4003"/>
      <c r="K4003"/>
      <c r="L4003"/>
      <c r="M4003" s="2"/>
      <c r="N4003" s="3"/>
      <c r="O4003"/>
      <c r="P4003"/>
      <c r="Q4003"/>
      <c r="R4003"/>
      <c r="S4003"/>
      <c r="T4003"/>
      <c r="U4003" s="1"/>
      <c r="V4003"/>
      <c r="W4003" s="1"/>
      <c r="X4003"/>
      <c r="Y4003"/>
      <c r="Z4003" s="1"/>
      <c r="AA4003" s="1"/>
      <c r="AB4003" s="1"/>
      <c r="AC4003" s="1"/>
      <c r="AD4003"/>
    </row>
    <row r="4004" spans="1:30" x14ac:dyDescent="0.25">
      <c r="A4004" s="1"/>
      <c r="B4004" s="1"/>
      <c r="C4004" s="1"/>
      <c r="D4004"/>
      <c r="E4004" s="1"/>
      <c r="F4004" s="1"/>
      <c r="G4004"/>
      <c r="H4004"/>
      <c r="I4004" s="1"/>
      <c r="J4004"/>
      <c r="K4004"/>
      <c r="L4004"/>
      <c r="M4004" s="2"/>
      <c r="N4004" s="3"/>
      <c r="O4004"/>
      <c r="P4004"/>
      <c r="Q4004"/>
      <c r="R4004"/>
      <c r="S4004"/>
      <c r="T4004"/>
      <c r="U4004" s="1"/>
      <c r="V4004"/>
      <c r="W4004" s="1"/>
      <c r="X4004"/>
      <c r="Y4004"/>
      <c r="Z4004" s="1"/>
      <c r="AA4004" s="1"/>
      <c r="AB4004" s="1"/>
      <c r="AC4004" s="1"/>
      <c r="AD4004"/>
    </row>
    <row r="4005" spans="1:30" x14ac:dyDescent="0.25">
      <c r="A4005" s="1"/>
      <c r="B4005" s="1"/>
      <c r="C4005" s="1"/>
      <c r="D4005"/>
      <c r="E4005" s="1"/>
      <c r="F4005" s="1"/>
      <c r="G4005"/>
      <c r="H4005"/>
      <c r="I4005" s="1"/>
      <c r="J4005"/>
      <c r="K4005"/>
      <c r="L4005"/>
      <c r="M4005" s="2"/>
      <c r="N4005" s="3"/>
      <c r="O4005"/>
      <c r="P4005"/>
      <c r="Q4005"/>
      <c r="R4005"/>
      <c r="S4005"/>
      <c r="T4005"/>
      <c r="U4005" s="1"/>
      <c r="V4005"/>
      <c r="W4005" s="1"/>
      <c r="X4005"/>
      <c r="Y4005"/>
      <c r="Z4005" s="1"/>
      <c r="AA4005" s="1"/>
      <c r="AB4005" s="1"/>
      <c r="AC4005" s="1"/>
      <c r="AD4005"/>
    </row>
    <row r="4006" spans="1:30" x14ac:dyDescent="0.25">
      <c r="A4006" s="1"/>
      <c r="B4006" s="1"/>
      <c r="C4006" s="1"/>
      <c r="D4006"/>
      <c r="E4006" s="1"/>
      <c r="F4006" s="1"/>
      <c r="G4006"/>
      <c r="H4006"/>
      <c r="I4006" s="1"/>
      <c r="J4006"/>
      <c r="K4006"/>
      <c r="L4006"/>
      <c r="M4006" s="2"/>
      <c r="N4006" s="3"/>
      <c r="O4006"/>
      <c r="P4006"/>
      <c r="Q4006"/>
      <c r="R4006"/>
      <c r="S4006"/>
      <c r="T4006"/>
      <c r="U4006" s="1"/>
      <c r="V4006"/>
      <c r="W4006" s="1"/>
      <c r="X4006"/>
      <c r="Y4006"/>
      <c r="Z4006" s="1"/>
      <c r="AA4006" s="1"/>
      <c r="AB4006" s="1"/>
      <c r="AC4006" s="1"/>
      <c r="AD4006"/>
    </row>
    <row r="4007" spans="1:30" x14ac:dyDescent="0.25">
      <c r="A4007" s="1"/>
      <c r="B4007" s="1"/>
      <c r="C4007" s="1"/>
      <c r="D4007"/>
      <c r="E4007" s="1"/>
      <c r="F4007" s="1"/>
      <c r="G4007"/>
      <c r="H4007"/>
      <c r="I4007" s="1"/>
      <c r="J4007"/>
      <c r="K4007"/>
      <c r="L4007"/>
      <c r="M4007" s="2"/>
      <c r="N4007" s="3"/>
      <c r="O4007"/>
      <c r="P4007"/>
      <c r="Q4007"/>
      <c r="R4007"/>
      <c r="S4007"/>
      <c r="T4007"/>
      <c r="U4007" s="1"/>
      <c r="V4007"/>
      <c r="W4007" s="1"/>
      <c r="X4007"/>
      <c r="Y4007"/>
      <c r="Z4007" s="1"/>
      <c r="AA4007" s="1"/>
      <c r="AB4007" s="1"/>
      <c r="AC4007" s="1"/>
      <c r="AD4007"/>
    </row>
    <row r="4008" spans="1:30" x14ac:dyDescent="0.25">
      <c r="A4008" s="1"/>
      <c r="B4008" s="1"/>
      <c r="C4008" s="1"/>
      <c r="D4008"/>
      <c r="E4008" s="1"/>
      <c r="F4008" s="1"/>
      <c r="G4008"/>
      <c r="H4008"/>
      <c r="I4008" s="1"/>
      <c r="J4008"/>
      <c r="K4008"/>
      <c r="L4008"/>
      <c r="M4008" s="2"/>
      <c r="N4008" s="3"/>
      <c r="O4008"/>
      <c r="P4008"/>
      <c r="Q4008"/>
      <c r="R4008"/>
      <c r="S4008"/>
      <c r="T4008"/>
      <c r="U4008" s="1"/>
      <c r="V4008"/>
      <c r="W4008" s="1"/>
      <c r="X4008"/>
      <c r="Y4008"/>
      <c r="Z4008" s="1"/>
      <c r="AA4008" s="1"/>
      <c r="AB4008" s="1"/>
      <c r="AC4008" s="1"/>
      <c r="AD4008"/>
    </row>
    <row r="4009" spans="1:30" x14ac:dyDescent="0.25">
      <c r="A4009" s="1"/>
      <c r="B4009" s="1"/>
      <c r="C4009" s="1"/>
      <c r="D4009"/>
      <c r="E4009" s="1"/>
      <c r="F4009" s="1"/>
      <c r="G4009"/>
      <c r="H4009"/>
      <c r="I4009" s="1"/>
      <c r="J4009"/>
      <c r="K4009"/>
      <c r="L4009"/>
      <c r="M4009" s="2"/>
      <c r="N4009" s="3"/>
      <c r="O4009"/>
      <c r="P4009"/>
      <c r="Q4009"/>
      <c r="R4009"/>
      <c r="S4009"/>
      <c r="T4009"/>
      <c r="U4009" s="1"/>
      <c r="V4009"/>
      <c r="W4009" s="1"/>
      <c r="X4009"/>
      <c r="Y4009"/>
      <c r="Z4009" s="1"/>
      <c r="AA4009" s="1"/>
      <c r="AB4009" s="1"/>
      <c r="AC4009" s="1"/>
      <c r="AD4009"/>
    </row>
    <row r="4010" spans="1:30" x14ac:dyDescent="0.25">
      <c r="A4010" s="1"/>
      <c r="B4010" s="1"/>
      <c r="C4010" s="1"/>
      <c r="D4010"/>
      <c r="E4010" s="1"/>
      <c r="F4010" s="1"/>
      <c r="G4010"/>
      <c r="H4010"/>
      <c r="I4010" s="1"/>
      <c r="J4010"/>
      <c r="K4010"/>
      <c r="L4010"/>
      <c r="M4010" s="2"/>
      <c r="N4010" s="3"/>
      <c r="O4010"/>
      <c r="P4010"/>
      <c r="Q4010"/>
      <c r="R4010"/>
      <c r="S4010"/>
      <c r="T4010"/>
      <c r="U4010" s="1"/>
      <c r="V4010"/>
      <c r="W4010" s="1"/>
      <c r="X4010"/>
      <c r="Y4010"/>
      <c r="Z4010" s="1"/>
      <c r="AA4010" s="1"/>
      <c r="AB4010" s="1"/>
      <c r="AC4010" s="1"/>
      <c r="AD4010"/>
    </row>
    <row r="4011" spans="1:30" x14ac:dyDescent="0.25">
      <c r="A4011" s="1"/>
      <c r="B4011" s="1"/>
      <c r="C4011" s="1"/>
      <c r="D4011"/>
      <c r="E4011" s="1"/>
      <c r="F4011" s="1"/>
      <c r="G4011"/>
      <c r="H4011"/>
      <c r="I4011" s="1"/>
      <c r="J4011"/>
      <c r="K4011"/>
      <c r="L4011"/>
      <c r="M4011" s="2"/>
      <c r="N4011" s="3"/>
      <c r="O4011"/>
      <c r="P4011"/>
      <c r="Q4011"/>
      <c r="R4011"/>
      <c r="S4011"/>
      <c r="T4011"/>
      <c r="U4011" s="1"/>
      <c r="V4011"/>
      <c r="W4011" s="1"/>
      <c r="X4011"/>
      <c r="Y4011"/>
      <c r="Z4011" s="1"/>
      <c r="AA4011" s="1"/>
      <c r="AB4011" s="1"/>
      <c r="AC4011" s="1"/>
      <c r="AD4011"/>
    </row>
    <row r="4012" spans="1:30" x14ac:dyDescent="0.25">
      <c r="A4012" s="1"/>
      <c r="B4012" s="1"/>
      <c r="C4012" s="1"/>
      <c r="D4012"/>
      <c r="E4012" s="1"/>
      <c r="F4012" s="1"/>
      <c r="G4012"/>
      <c r="H4012"/>
      <c r="I4012" s="1"/>
      <c r="J4012"/>
      <c r="K4012"/>
      <c r="L4012"/>
      <c r="M4012" s="2"/>
      <c r="N4012" s="3"/>
      <c r="O4012"/>
      <c r="P4012"/>
      <c r="Q4012"/>
      <c r="R4012"/>
      <c r="S4012"/>
      <c r="T4012"/>
      <c r="U4012" s="1"/>
      <c r="V4012"/>
      <c r="W4012" s="1"/>
      <c r="X4012"/>
      <c r="Y4012"/>
      <c r="Z4012" s="1"/>
      <c r="AA4012" s="1"/>
      <c r="AB4012" s="1"/>
      <c r="AC4012" s="1"/>
      <c r="AD4012"/>
    </row>
    <row r="4013" spans="1:30" x14ac:dyDescent="0.25">
      <c r="A4013" s="1"/>
      <c r="B4013" s="1"/>
      <c r="C4013" s="1"/>
      <c r="D4013"/>
      <c r="E4013" s="1"/>
      <c r="F4013" s="1"/>
      <c r="G4013"/>
      <c r="H4013"/>
      <c r="I4013" s="1"/>
      <c r="J4013"/>
      <c r="K4013"/>
      <c r="L4013"/>
      <c r="M4013" s="2"/>
      <c r="N4013" s="3"/>
      <c r="O4013"/>
      <c r="P4013"/>
      <c r="Q4013"/>
      <c r="R4013"/>
      <c r="S4013"/>
      <c r="T4013"/>
      <c r="U4013" s="1"/>
      <c r="V4013"/>
      <c r="W4013" s="1"/>
      <c r="X4013"/>
      <c r="Y4013"/>
      <c r="Z4013" s="1"/>
      <c r="AA4013" s="1"/>
      <c r="AB4013" s="1"/>
      <c r="AC4013" s="1"/>
      <c r="AD4013"/>
    </row>
    <row r="4014" spans="1:30" x14ac:dyDescent="0.25">
      <c r="A4014" s="1"/>
      <c r="B4014" s="1"/>
      <c r="C4014" s="1"/>
      <c r="D4014"/>
      <c r="E4014" s="1"/>
      <c r="F4014" s="1"/>
      <c r="G4014"/>
      <c r="H4014"/>
      <c r="I4014" s="1"/>
      <c r="J4014"/>
      <c r="K4014"/>
      <c r="L4014"/>
      <c r="M4014" s="2"/>
      <c r="N4014" s="3"/>
      <c r="O4014"/>
      <c r="P4014"/>
      <c r="Q4014"/>
      <c r="R4014"/>
      <c r="S4014"/>
      <c r="T4014"/>
      <c r="U4014" s="1"/>
      <c r="V4014"/>
      <c r="W4014" s="1"/>
      <c r="X4014"/>
      <c r="Y4014"/>
      <c r="Z4014" s="1"/>
      <c r="AA4014" s="1"/>
      <c r="AB4014" s="1"/>
      <c r="AC4014" s="1"/>
      <c r="AD4014"/>
    </row>
    <row r="4015" spans="1:30" x14ac:dyDescent="0.25">
      <c r="A4015" s="1"/>
      <c r="B4015" s="1"/>
      <c r="C4015" s="1"/>
      <c r="D4015"/>
      <c r="E4015" s="1"/>
      <c r="F4015" s="1"/>
      <c r="G4015"/>
      <c r="H4015"/>
      <c r="I4015" s="1"/>
      <c r="J4015"/>
      <c r="K4015"/>
      <c r="L4015"/>
      <c r="M4015" s="2"/>
      <c r="N4015" s="3"/>
      <c r="O4015"/>
      <c r="P4015"/>
      <c r="Q4015"/>
      <c r="R4015"/>
      <c r="S4015"/>
      <c r="T4015"/>
      <c r="U4015" s="1"/>
      <c r="V4015"/>
      <c r="W4015" s="1"/>
      <c r="X4015"/>
      <c r="Y4015"/>
      <c r="Z4015" s="1"/>
      <c r="AA4015" s="1"/>
      <c r="AB4015" s="1"/>
      <c r="AC4015" s="1"/>
      <c r="AD4015"/>
    </row>
    <row r="4016" spans="1:30" x14ac:dyDescent="0.25">
      <c r="A4016" s="1"/>
      <c r="B4016" s="1"/>
      <c r="C4016" s="1"/>
      <c r="D4016"/>
      <c r="E4016" s="1"/>
      <c r="F4016" s="1"/>
      <c r="G4016"/>
      <c r="H4016"/>
      <c r="I4016" s="1"/>
      <c r="J4016"/>
      <c r="K4016"/>
      <c r="L4016"/>
      <c r="M4016" s="2"/>
      <c r="N4016" s="3"/>
      <c r="O4016"/>
      <c r="P4016"/>
      <c r="Q4016"/>
      <c r="R4016"/>
      <c r="S4016"/>
      <c r="T4016"/>
      <c r="U4016" s="1"/>
      <c r="V4016"/>
      <c r="W4016" s="1"/>
      <c r="X4016"/>
      <c r="Y4016"/>
      <c r="Z4016" s="1"/>
      <c r="AA4016" s="1"/>
      <c r="AB4016" s="1"/>
      <c r="AC4016" s="1"/>
      <c r="AD4016"/>
    </row>
    <row r="4017" spans="1:30" x14ac:dyDescent="0.25">
      <c r="A4017" s="1"/>
      <c r="B4017" s="1"/>
      <c r="C4017" s="1"/>
      <c r="D4017"/>
      <c r="E4017" s="1"/>
      <c r="F4017" s="1"/>
      <c r="G4017"/>
      <c r="H4017"/>
      <c r="I4017" s="1"/>
      <c r="J4017"/>
      <c r="K4017"/>
      <c r="L4017"/>
      <c r="M4017" s="2"/>
      <c r="N4017" s="3"/>
      <c r="O4017"/>
      <c r="P4017"/>
      <c r="Q4017"/>
      <c r="R4017"/>
      <c r="S4017"/>
      <c r="T4017"/>
      <c r="U4017" s="1"/>
      <c r="V4017"/>
      <c r="W4017" s="1"/>
      <c r="X4017"/>
      <c r="Y4017"/>
      <c r="Z4017" s="1"/>
      <c r="AA4017" s="1"/>
      <c r="AB4017" s="1"/>
      <c r="AC4017" s="1"/>
      <c r="AD4017"/>
    </row>
    <row r="4018" spans="1:30" x14ac:dyDescent="0.25">
      <c r="A4018" s="1"/>
      <c r="B4018" s="1"/>
      <c r="C4018" s="1"/>
      <c r="D4018"/>
      <c r="E4018" s="1"/>
      <c r="F4018" s="1"/>
      <c r="G4018"/>
      <c r="H4018"/>
      <c r="I4018" s="1"/>
      <c r="J4018"/>
      <c r="K4018"/>
      <c r="L4018"/>
      <c r="M4018" s="2"/>
      <c r="N4018" s="3"/>
      <c r="O4018"/>
      <c r="P4018"/>
      <c r="Q4018"/>
      <c r="R4018"/>
      <c r="S4018"/>
      <c r="T4018"/>
      <c r="U4018" s="1"/>
      <c r="V4018"/>
      <c r="W4018" s="1"/>
      <c r="X4018"/>
      <c r="Y4018"/>
      <c r="Z4018" s="1"/>
      <c r="AA4018" s="1"/>
      <c r="AB4018" s="1"/>
      <c r="AC4018" s="1"/>
      <c r="AD4018"/>
    </row>
    <row r="4019" spans="1:30" x14ac:dyDescent="0.25">
      <c r="A4019" s="1"/>
      <c r="B4019" s="1"/>
      <c r="C4019" s="1"/>
      <c r="D4019"/>
      <c r="E4019" s="1"/>
      <c r="F4019" s="1"/>
      <c r="G4019"/>
      <c r="H4019"/>
      <c r="I4019" s="1"/>
      <c r="J4019"/>
      <c r="K4019"/>
      <c r="L4019"/>
      <c r="M4019" s="2"/>
      <c r="N4019" s="3"/>
      <c r="O4019"/>
      <c r="P4019"/>
      <c r="Q4019"/>
      <c r="R4019"/>
      <c r="S4019"/>
      <c r="T4019"/>
      <c r="U4019" s="1"/>
      <c r="V4019"/>
      <c r="W4019" s="1"/>
      <c r="X4019"/>
      <c r="Y4019"/>
      <c r="Z4019" s="1"/>
      <c r="AA4019" s="1"/>
      <c r="AB4019" s="1"/>
      <c r="AC4019" s="1"/>
      <c r="AD4019"/>
    </row>
    <row r="4020" spans="1:30" x14ac:dyDescent="0.25">
      <c r="A4020" s="1"/>
      <c r="B4020" s="1"/>
      <c r="C4020" s="1"/>
      <c r="D4020"/>
      <c r="E4020" s="1"/>
      <c r="F4020" s="1"/>
      <c r="G4020"/>
      <c r="H4020"/>
      <c r="I4020" s="1"/>
      <c r="J4020"/>
      <c r="K4020"/>
      <c r="L4020"/>
      <c r="M4020" s="2"/>
      <c r="N4020" s="3"/>
      <c r="O4020"/>
      <c r="P4020"/>
      <c r="Q4020"/>
      <c r="R4020"/>
      <c r="S4020"/>
      <c r="T4020"/>
      <c r="U4020" s="1"/>
      <c r="V4020"/>
      <c r="W4020" s="1"/>
      <c r="X4020"/>
      <c r="Y4020"/>
      <c r="Z4020" s="1"/>
      <c r="AA4020" s="1"/>
      <c r="AB4020" s="1"/>
      <c r="AC4020" s="1"/>
      <c r="AD4020"/>
    </row>
    <row r="4021" spans="1:30" x14ac:dyDescent="0.25">
      <c r="A4021" s="1"/>
      <c r="B4021" s="1"/>
      <c r="C4021" s="1"/>
      <c r="D4021"/>
      <c r="E4021" s="1"/>
      <c r="F4021" s="1"/>
      <c r="G4021"/>
      <c r="H4021"/>
      <c r="I4021" s="1"/>
      <c r="J4021"/>
      <c r="K4021"/>
      <c r="L4021"/>
      <c r="M4021" s="2"/>
      <c r="N4021" s="3"/>
      <c r="O4021"/>
      <c r="P4021"/>
      <c r="Q4021"/>
      <c r="R4021"/>
      <c r="S4021"/>
      <c r="T4021"/>
      <c r="U4021" s="1"/>
      <c r="V4021"/>
      <c r="W4021" s="1"/>
      <c r="X4021"/>
      <c r="Y4021"/>
      <c r="Z4021" s="1"/>
      <c r="AA4021" s="1"/>
      <c r="AB4021" s="1"/>
      <c r="AC4021" s="1"/>
      <c r="AD4021"/>
    </row>
    <row r="4022" spans="1:30" x14ac:dyDescent="0.25">
      <c r="A4022" s="1"/>
      <c r="B4022" s="1"/>
      <c r="C4022" s="1"/>
      <c r="D4022"/>
      <c r="E4022" s="1"/>
      <c r="F4022" s="1"/>
      <c r="G4022"/>
      <c r="H4022"/>
      <c r="I4022" s="1"/>
      <c r="J4022"/>
      <c r="K4022"/>
      <c r="L4022"/>
      <c r="M4022" s="2"/>
      <c r="N4022" s="3"/>
      <c r="O4022"/>
      <c r="P4022"/>
      <c r="Q4022"/>
      <c r="R4022"/>
      <c r="S4022"/>
      <c r="T4022"/>
      <c r="U4022" s="1"/>
      <c r="V4022"/>
      <c r="W4022" s="1"/>
      <c r="X4022"/>
      <c r="Y4022"/>
      <c r="Z4022" s="1"/>
      <c r="AA4022" s="1"/>
      <c r="AB4022" s="1"/>
      <c r="AC4022" s="1"/>
      <c r="AD4022"/>
    </row>
    <row r="4023" spans="1:30" x14ac:dyDescent="0.25">
      <c r="A4023" s="1"/>
      <c r="B4023" s="1"/>
      <c r="C4023" s="1"/>
      <c r="D4023"/>
      <c r="E4023" s="1"/>
      <c r="F4023" s="1"/>
      <c r="G4023"/>
      <c r="H4023"/>
      <c r="I4023" s="1"/>
      <c r="J4023"/>
      <c r="K4023"/>
      <c r="L4023"/>
      <c r="M4023" s="2"/>
      <c r="N4023" s="3"/>
      <c r="O4023"/>
      <c r="P4023"/>
      <c r="Q4023"/>
      <c r="R4023"/>
      <c r="S4023"/>
      <c r="T4023"/>
      <c r="U4023" s="1"/>
      <c r="V4023"/>
      <c r="W4023" s="1"/>
      <c r="X4023"/>
      <c r="Y4023"/>
      <c r="Z4023" s="1"/>
      <c r="AA4023" s="1"/>
      <c r="AB4023" s="1"/>
      <c r="AC4023" s="1"/>
      <c r="AD4023"/>
    </row>
    <row r="4024" spans="1:30" x14ac:dyDescent="0.25">
      <c r="A4024" s="1"/>
      <c r="B4024" s="1"/>
      <c r="C4024" s="1"/>
      <c r="D4024"/>
      <c r="E4024" s="1"/>
      <c r="F4024" s="1"/>
      <c r="G4024"/>
      <c r="H4024"/>
      <c r="I4024" s="1"/>
      <c r="J4024"/>
      <c r="K4024"/>
      <c r="L4024"/>
      <c r="M4024" s="2"/>
      <c r="N4024" s="3"/>
      <c r="O4024"/>
      <c r="P4024"/>
      <c r="Q4024"/>
      <c r="R4024"/>
      <c r="S4024"/>
      <c r="T4024"/>
      <c r="U4024" s="1"/>
      <c r="V4024"/>
      <c r="W4024" s="1"/>
      <c r="X4024"/>
      <c r="Y4024"/>
      <c r="Z4024" s="1"/>
      <c r="AA4024" s="1"/>
      <c r="AB4024" s="1"/>
      <c r="AC4024" s="1"/>
      <c r="AD4024"/>
    </row>
    <row r="4025" spans="1:30" x14ac:dyDescent="0.25">
      <c r="A4025" s="1"/>
      <c r="B4025" s="1"/>
      <c r="C4025" s="1"/>
      <c r="D4025"/>
      <c r="E4025" s="1"/>
      <c r="F4025" s="1"/>
      <c r="G4025"/>
      <c r="H4025"/>
      <c r="I4025" s="1"/>
      <c r="J4025"/>
      <c r="K4025"/>
      <c r="L4025"/>
      <c r="M4025" s="2"/>
      <c r="N4025" s="3"/>
      <c r="O4025"/>
      <c r="P4025"/>
      <c r="Q4025"/>
      <c r="R4025"/>
      <c r="S4025"/>
      <c r="T4025"/>
      <c r="U4025" s="1"/>
      <c r="V4025"/>
      <c r="W4025" s="1"/>
      <c r="X4025"/>
      <c r="Y4025"/>
      <c r="Z4025" s="1"/>
      <c r="AA4025" s="1"/>
      <c r="AB4025" s="1"/>
      <c r="AC4025" s="1"/>
      <c r="AD4025"/>
    </row>
    <row r="4026" spans="1:30" x14ac:dyDescent="0.25">
      <c r="A4026" s="1"/>
      <c r="B4026" s="1"/>
      <c r="C4026" s="1"/>
      <c r="D4026"/>
      <c r="E4026" s="1"/>
      <c r="F4026" s="1"/>
      <c r="G4026"/>
      <c r="H4026"/>
      <c r="I4026" s="1"/>
      <c r="J4026"/>
      <c r="K4026"/>
      <c r="L4026"/>
      <c r="M4026" s="2"/>
      <c r="N4026" s="3"/>
      <c r="O4026"/>
      <c r="P4026"/>
      <c r="Q4026"/>
      <c r="R4026"/>
      <c r="S4026"/>
      <c r="T4026"/>
      <c r="U4026" s="1"/>
      <c r="V4026"/>
      <c r="W4026" s="1"/>
      <c r="X4026"/>
      <c r="Y4026"/>
      <c r="Z4026" s="1"/>
      <c r="AA4026" s="1"/>
      <c r="AB4026" s="1"/>
      <c r="AC4026" s="1"/>
      <c r="AD4026"/>
    </row>
    <row r="4027" spans="1:30" x14ac:dyDescent="0.25">
      <c r="A4027" s="1"/>
      <c r="B4027" s="1"/>
      <c r="C4027" s="1"/>
      <c r="D4027"/>
      <c r="E4027" s="1"/>
      <c r="F4027" s="1"/>
      <c r="G4027"/>
      <c r="H4027"/>
      <c r="I4027" s="1"/>
      <c r="J4027"/>
      <c r="K4027"/>
      <c r="L4027"/>
      <c r="M4027" s="2"/>
      <c r="N4027" s="3"/>
      <c r="O4027"/>
      <c r="P4027"/>
      <c r="Q4027"/>
      <c r="R4027"/>
      <c r="S4027"/>
      <c r="T4027"/>
      <c r="U4027" s="1"/>
      <c r="V4027"/>
      <c r="W4027" s="1"/>
      <c r="X4027"/>
      <c r="Y4027"/>
      <c r="Z4027" s="1"/>
      <c r="AA4027" s="1"/>
      <c r="AB4027" s="1"/>
      <c r="AC4027" s="1"/>
      <c r="AD4027"/>
    </row>
    <row r="4028" spans="1:30" x14ac:dyDescent="0.25">
      <c r="A4028" s="1"/>
      <c r="B4028" s="1"/>
      <c r="C4028" s="1"/>
      <c r="D4028"/>
      <c r="E4028" s="1"/>
      <c r="F4028" s="1"/>
      <c r="G4028"/>
      <c r="H4028"/>
      <c r="I4028" s="1"/>
      <c r="J4028"/>
      <c r="K4028"/>
      <c r="L4028"/>
      <c r="M4028" s="2"/>
      <c r="N4028" s="3"/>
      <c r="O4028"/>
      <c r="P4028"/>
      <c r="Q4028"/>
      <c r="R4028"/>
      <c r="S4028"/>
      <c r="T4028"/>
      <c r="U4028" s="1"/>
      <c r="V4028"/>
      <c r="W4028" s="1"/>
      <c r="X4028"/>
      <c r="Y4028"/>
      <c r="Z4028" s="1"/>
      <c r="AA4028" s="1"/>
      <c r="AB4028" s="1"/>
      <c r="AC4028" s="1"/>
      <c r="AD4028"/>
    </row>
    <row r="4029" spans="1:30" x14ac:dyDescent="0.25">
      <c r="A4029" s="1"/>
      <c r="B4029" s="1"/>
      <c r="C4029" s="1"/>
      <c r="D4029"/>
      <c r="E4029" s="1"/>
      <c r="F4029" s="1"/>
      <c r="G4029"/>
      <c r="H4029"/>
      <c r="I4029" s="1"/>
      <c r="J4029"/>
      <c r="K4029"/>
      <c r="L4029"/>
      <c r="M4029" s="2"/>
      <c r="N4029" s="3"/>
      <c r="O4029"/>
      <c r="P4029"/>
      <c r="Q4029"/>
      <c r="R4029"/>
      <c r="S4029"/>
      <c r="T4029"/>
      <c r="U4029" s="1"/>
      <c r="V4029"/>
      <c r="W4029" s="1"/>
      <c r="X4029"/>
      <c r="Y4029"/>
      <c r="Z4029" s="1"/>
      <c r="AA4029" s="1"/>
      <c r="AB4029" s="1"/>
      <c r="AC4029" s="1"/>
      <c r="AD4029"/>
    </row>
    <row r="4030" spans="1:30" x14ac:dyDescent="0.25">
      <c r="A4030" s="1"/>
      <c r="B4030" s="1"/>
      <c r="C4030" s="1"/>
      <c r="D4030"/>
      <c r="E4030" s="1"/>
      <c r="F4030" s="1"/>
      <c r="G4030"/>
      <c r="H4030"/>
      <c r="I4030" s="1"/>
      <c r="J4030"/>
      <c r="K4030"/>
      <c r="L4030"/>
      <c r="M4030" s="2"/>
      <c r="N4030" s="3"/>
      <c r="O4030"/>
      <c r="P4030"/>
      <c r="Q4030"/>
      <c r="R4030"/>
      <c r="S4030"/>
      <c r="T4030"/>
      <c r="U4030" s="1"/>
      <c r="V4030"/>
      <c r="W4030" s="1"/>
      <c r="X4030"/>
      <c r="Y4030"/>
      <c r="Z4030" s="1"/>
      <c r="AA4030" s="1"/>
      <c r="AB4030" s="1"/>
      <c r="AC4030" s="1"/>
      <c r="AD4030"/>
    </row>
    <row r="4031" spans="1:30" x14ac:dyDescent="0.25">
      <c r="A4031" s="1"/>
      <c r="B4031" s="1"/>
      <c r="C4031" s="1"/>
      <c r="D4031"/>
      <c r="E4031" s="1"/>
      <c r="F4031" s="1"/>
      <c r="G4031"/>
      <c r="H4031"/>
      <c r="I4031" s="1"/>
      <c r="J4031"/>
      <c r="K4031"/>
      <c r="L4031"/>
      <c r="M4031" s="2"/>
      <c r="N4031" s="3"/>
      <c r="O4031"/>
      <c r="P4031"/>
      <c r="Q4031"/>
      <c r="R4031"/>
      <c r="S4031"/>
      <c r="T4031"/>
      <c r="U4031" s="1"/>
      <c r="V4031"/>
      <c r="W4031" s="1"/>
      <c r="X4031"/>
      <c r="Y4031"/>
      <c r="Z4031" s="1"/>
      <c r="AA4031" s="1"/>
      <c r="AB4031" s="1"/>
      <c r="AC4031" s="1"/>
      <c r="AD4031"/>
    </row>
    <row r="4032" spans="1:30" x14ac:dyDescent="0.25">
      <c r="A4032" s="1"/>
      <c r="B4032" s="1"/>
      <c r="C4032" s="1"/>
      <c r="D4032"/>
      <c r="E4032" s="1"/>
      <c r="F4032" s="1"/>
      <c r="G4032"/>
      <c r="H4032"/>
      <c r="I4032" s="1"/>
      <c r="J4032"/>
      <c r="K4032"/>
      <c r="L4032"/>
      <c r="M4032" s="2"/>
      <c r="N4032" s="3"/>
      <c r="O4032"/>
      <c r="P4032"/>
      <c r="Q4032"/>
      <c r="R4032"/>
      <c r="S4032"/>
      <c r="T4032"/>
      <c r="U4032" s="1"/>
      <c r="V4032"/>
      <c r="W4032" s="1"/>
      <c r="X4032"/>
      <c r="Y4032"/>
      <c r="Z4032" s="1"/>
      <c r="AA4032" s="1"/>
      <c r="AB4032" s="1"/>
      <c r="AC4032" s="1"/>
      <c r="AD4032"/>
    </row>
    <row r="4033" spans="1:30" x14ac:dyDescent="0.25">
      <c r="A4033" s="1"/>
      <c r="B4033" s="1"/>
      <c r="C4033" s="1"/>
      <c r="D4033"/>
      <c r="E4033" s="1"/>
      <c r="F4033" s="1"/>
      <c r="G4033"/>
      <c r="H4033"/>
      <c r="I4033" s="1"/>
      <c r="J4033"/>
      <c r="K4033"/>
      <c r="L4033"/>
      <c r="M4033" s="2"/>
      <c r="N4033" s="3"/>
      <c r="O4033"/>
      <c r="P4033"/>
      <c r="Q4033"/>
      <c r="R4033"/>
      <c r="S4033"/>
      <c r="T4033"/>
      <c r="U4033" s="1"/>
      <c r="V4033"/>
      <c r="W4033" s="1"/>
      <c r="X4033"/>
      <c r="Y4033"/>
      <c r="Z4033" s="1"/>
      <c r="AA4033" s="1"/>
      <c r="AB4033" s="1"/>
      <c r="AC4033" s="1"/>
      <c r="AD4033"/>
    </row>
    <row r="4034" spans="1:30" x14ac:dyDescent="0.25">
      <c r="A4034" s="1"/>
      <c r="B4034" s="1"/>
      <c r="C4034" s="1"/>
      <c r="D4034"/>
      <c r="E4034" s="1"/>
      <c r="F4034" s="1"/>
      <c r="G4034"/>
      <c r="H4034"/>
      <c r="I4034" s="1"/>
      <c r="J4034"/>
      <c r="K4034"/>
      <c r="L4034"/>
      <c r="M4034" s="2"/>
      <c r="N4034" s="3"/>
      <c r="O4034"/>
      <c r="P4034"/>
      <c r="Q4034"/>
      <c r="R4034"/>
      <c r="S4034"/>
      <c r="T4034"/>
      <c r="U4034" s="1"/>
      <c r="V4034"/>
      <c r="W4034" s="1"/>
      <c r="X4034"/>
      <c r="Y4034"/>
      <c r="Z4034" s="1"/>
      <c r="AA4034" s="1"/>
      <c r="AB4034" s="1"/>
      <c r="AC4034" s="1"/>
      <c r="AD4034"/>
    </row>
    <row r="4035" spans="1:30" x14ac:dyDescent="0.25">
      <c r="A4035" s="1"/>
      <c r="B4035" s="1"/>
      <c r="C4035" s="1"/>
      <c r="D4035"/>
      <c r="E4035" s="1"/>
      <c r="F4035" s="1"/>
      <c r="G4035"/>
      <c r="H4035"/>
      <c r="I4035" s="1"/>
      <c r="J4035"/>
      <c r="K4035"/>
      <c r="L4035"/>
      <c r="M4035" s="2"/>
      <c r="N4035" s="3"/>
      <c r="O4035"/>
      <c r="P4035"/>
      <c r="Q4035"/>
      <c r="R4035"/>
      <c r="S4035"/>
      <c r="T4035"/>
      <c r="U4035" s="1"/>
      <c r="V4035"/>
      <c r="W4035" s="1"/>
      <c r="X4035"/>
      <c r="Y4035"/>
      <c r="Z4035" s="1"/>
      <c r="AA4035" s="1"/>
      <c r="AB4035" s="1"/>
      <c r="AC4035" s="1"/>
      <c r="AD4035"/>
    </row>
    <row r="4036" spans="1:30" x14ac:dyDescent="0.25">
      <c r="A4036" s="1"/>
      <c r="B4036" s="1"/>
      <c r="C4036" s="1"/>
      <c r="D4036"/>
      <c r="E4036" s="1"/>
      <c r="F4036" s="1"/>
      <c r="G4036"/>
      <c r="H4036"/>
      <c r="I4036" s="1"/>
      <c r="J4036"/>
      <c r="K4036"/>
      <c r="L4036"/>
      <c r="M4036" s="2"/>
      <c r="N4036" s="3"/>
      <c r="O4036"/>
      <c r="P4036"/>
      <c r="Q4036"/>
      <c r="R4036"/>
      <c r="S4036"/>
      <c r="T4036"/>
      <c r="U4036" s="1"/>
      <c r="V4036"/>
      <c r="W4036" s="1"/>
      <c r="X4036"/>
      <c r="Y4036"/>
      <c r="Z4036" s="1"/>
      <c r="AA4036" s="1"/>
      <c r="AB4036" s="1"/>
      <c r="AC4036" s="1"/>
      <c r="AD4036"/>
    </row>
    <row r="4037" spans="1:30" x14ac:dyDescent="0.25">
      <c r="A4037" s="1"/>
      <c r="B4037" s="1"/>
      <c r="C4037" s="1"/>
      <c r="D4037"/>
      <c r="E4037" s="1"/>
      <c r="F4037" s="1"/>
      <c r="G4037"/>
      <c r="H4037"/>
      <c r="I4037" s="1"/>
      <c r="J4037"/>
      <c r="K4037"/>
      <c r="L4037"/>
      <c r="M4037" s="2"/>
      <c r="N4037" s="3"/>
      <c r="O4037"/>
      <c r="P4037"/>
      <c r="Q4037"/>
      <c r="R4037"/>
      <c r="S4037"/>
      <c r="T4037"/>
      <c r="U4037" s="1"/>
      <c r="V4037"/>
      <c r="W4037" s="1"/>
      <c r="X4037"/>
      <c r="Y4037"/>
      <c r="Z4037" s="1"/>
      <c r="AA4037" s="1"/>
      <c r="AB4037" s="1"/>
      <c r="AC4037" s="1"/>
      <c r="AD4037"/>
    </row>
    <row r="4038" spans="1:30" x14ac:dyDescent="0.25">
      <c r="A4038" s="1"/>
      <c r="B4038" s="1"/>
      <c r="C4038" s="1"/>
      <c r="D4038"/>
      <c r="E4038" s="1"/>
      <c r="F4038" s="1"/>
      <c r="G4038"/>
      <c r="H4038"/>
      <c r="I4038" s="1"/>
      <c r="J4038"/>
      <c r="K4038"/>
      <c r="L4038"/>
      <c r="M4038" s="2"/>
      <c r="N4038" s="3"/>
      <c r="O4038"/>
      <c r="P4038"/>
      <c r="Q4038"/>
      <c r="R4038"/>
      <c r="S4038"/>
      <c r="T4038"/>
      <c r="U4038" s="1"/>
      <c r="V4038"/>
      <c r="W4038" s="1"/>
      <c r="X4038"/>
      <c r="Y4038"/>
      <c r="Z4038" s="1"/>
      <c r="AA4038" s="1"/>
      <c r="AB4038" s="1"/>
      <c r="AC4038" s="1"/>
      <c r="AD4038"/>
    </row>
    <row r="4039" spans="1:30" x14ac:dyDescent="0.25">
      <c r="A4039" s="1"/>
      <c r="B4039" s="1"/>
      <c r="C4039" s="1"/>
      <c r="D4039"/>
      <c r="E4039" s="1"/>
      <c r="F4039" s="1"/>
      <c r="G4039"/>
      <c r="H4039"/>
      <c r="I4039" s="1"/>
      <c r="J4039"/>
      <c r="K4039"/>
      <c r="L4039"/>
      <c r="M4039" s="2"/>
      <c r="N4039" s="3"/>
      <c r="O4039"/>
      <c r="P4039"/>
      <c r="Q4039"/>
      <c r="R4039"/>
      <c r="S4039"/>
      <c r="T4039"/>
      <c r="U4039" s="1"/>
      <c r="V4039"/>
      <c r="W4039" s="1"/>
      <c r="X4039"/>
      <c r="Y4039"/>
      <c r="Z4039" s="1"/>
      <c r="AA4039" s="1"/>
      <c r="AB4039" s="1"/>
      <c r="AC4039" s="1"/>
      <c r="AD4039"/>
    </row>
    <row r="4040" spans="1:30" x14ac:dyDescent="0.25">
      <c r="A4040" s="1"/>
      <c r="B4040" s="1"/>
      <c r="C4040" s="1"/>
      <c r="D4040"/>
      <c r="E4040" s="1"/>
      <c r="F4040" s="1"/>
      <c r="G4040"/>
      <c r="H4040"/>
      <c r="I4040" s="1"/>
      <c r="J4040"/>
      <c r="K4040"/>
      <c r="L4040"/>
      <c r="M4040" s="2"/>
      <c r="N4040" s="3"/>
      <c r="O4040"/>
      <c r="P4040"/>
      <c r="Q4040"/>
      <c r="R4040"/>
      <c r="S4040"/>
      <c r="T4040"/>
      <c r="U4040" s="1"/>
      <c r="V4040"/>
      <c r="W4040" s="1"/>
      <c r="X4040"/>
      <c r="Y4040"/>
      <c r="Z4040" s="1"/>
      <c r="AA4040" s="1"/>
      <c r="AB4040" s="1"/>
      <c r="AC4040" s="1"/>
      <c r="AD4040"/>
    </row>
    <row r="4041" spans="1:30" x14ac:dyDescent="0.25">
      <c r="A4041" s="1"/>
      <c r="B4041" s="1"/>
      <c r="C4041" s="1"/>
      <c r="D4041"/>
      <c r="E4041" s="1"/>
      <c r="F4041" s="1"/>
      <c r="G4041"/>
      <c r="H4041"/>
      <c r="I4041" s="1"/>
      <c r="J4041"/>
      <c r="K4041"/>
      <c r="L4041"/>
      <c r="M4041" s="2"/>
      <c r="N4041" s="3"/>
      <c r="O4041"/>
      <c r="P4041"/>
      <c r="Q4041"/>
      <c r="R4041"/>
      <c r="S4041"/>
      <c r="T4041"/>
      <c r="U4041" s="1"/>
      <c r="V4041"/>
      <c r="W4041" s="1"/>
      <c r="X4041"/>
      <c r="Y4041"/>
      <c r="Z4041" s="1"/>
      <c r="AA4041" s="1"/>
      <c r="AB4041" s="1"/>
      <c r="AC4041" s="1"/>
      <c r="AD4041"/>
    </row>
    <row r="4042" spans="1:30" x14ac:dyDescent="0.25">
      <c r="A4042" s="1"/>
      <c r="B4042" s="1"/>
      <c r="C4042" s="1"/>
      <c r="D4042"/>
      <c r="E4042" s="1"/>
      <c r="F4042" s="1"/>
      <c r="G4042"/>
      <c r="H4042"/>
      <c r="I4042" s="1"/>
      <c r="J4042"/>
      <c r="K4042"/>
      <c r="L4042"/>
      <c r="M4042" s="2"/>
      <c r="N4042" s="3"/>
      <c r="O4042"/>
      <c r="P4042"/>
      <c r="Q4042"/>
      <c r="R4042"/>
      <c r="S4042"/>
      <c r="T4042"/>
      <c r="U4042" s="1"/>
      <c r="V4042"/>
      <c r="W4042" s="1"/>
      <c r="X4042"/>
      <c r="Y4042"/>
      <c r="Z4042" s="1"/>
      <c r="AA4042" s="1"/>
      <c r="AB4042" s="1"/>
      <c r="AC4042" s="1"/>
      <c r="AD4042"/>
    </row>
    <row r="4043" spans="1:30" x14ac:dyDescent="0.25">
      <c r="A4043" s="1"/>
      <c r="B4043" s="1"/>
      <c r="C4043" s="1"/>
      <c r="D4043"/>
      <c r="E4043" s="1"/>
      <c r="F4043" s="1"/>
      <c r="G4043"/>
      <c r="H4043"/>
      <c r="I4043" s="1"/>
      <c r="J4043"/>
      <c r="K4043"/>
      <c r="L4043"/>
      <c r="M4043" s="2"/>
      <c r="N4043" s="3"/>
      <c r="O4043"/>
      <c r="P4043"/>
      <c r="Q4043"/>
      <c r="R4043"/>
      <c r="S4043"/>
      <c r="T4043"/>
      <c r="U4043" s="1"/>
      <c r="V4043"/>
      <c r="W4043" s="1"/>
      <c r="X4043"/>
      <c r="Y4043"/>
      <c r="Z4043" s="1"/>
      <c r="AA4043" s="1"/>
      <c r="AB4043" s="1"/>
      <c r="AC4043" s="1"/>
      <c r="AD4043"/>
    </row>
    <row r="4044" spans="1:30" x14ac:dyDescent="0.25">
      <c r="A4044" s="1"/>
      <c r="B4044" s="1"/>
      <c r="C4044" s="1"/>
      <c r="D4044"/>
      <c r="E4044" s="1"/>
      <c r="F4044" s="1"/>
      <c r="G4044"/>
      <c r="H4044"/>
      <c r="I4044" s="1"/>
      <c r="J4044"/>
      <c r="K4044"/>
      <c r="L4044"/>
      <c r="M4044" s="2"/>
      <c r="N4044" s="3"/>
      <c r="O4044"/>
      <c r="P4044"/>
      <c r="Q4044"/>
      <c r="R4044"/>
      <c r="S4044"/>
      <c r="T4044"/>
      <c r="U4044" s="1"/>
      <c r="V4044"/>
      <c r="W4044" s="1"/>
      <c r="X4044"/>
      <c r="Y4044"/>
      <c r="Z4044" s="1"/>
      <c r="AA4044" s="1"/>
      <c r="AB4044" s="1"/>
      <c r="AC4044" s="1"/>
      <c r="AD4044"/>
    </row>
    <row r="4045" spans="1:30" x14ac:dyDescent="0.25">
      <c r="A4045" s="1"/>
      <c r="B4045" s="1"/>
      <c r="C4045" s="1"/>
      <c r="D4045"/>
      <c r="E4045" s="1"/>
      <c r="F4045" s="1"/>
      <c r="G4045"/>
      <c r="H4045"/>
      <c r="I4045" s="1"/>
      <c r="J4045"/>
      <c r="K4045"/>
      <c r="L4045"/>
      <c r="M4045" s="2"/>
      <c r="N4045" s="3"/>
      <c r="O4045"/>
      <c r="P4045"/>
      <c r="Q4045"/>
      <c r="R4045"/>
      <c r="S4045"/>
      <c r="T4045"/>
      <c r="U4045" s="1"/>
      <c r="V4045"/>
      <c r="W4045" s="1"/>
      <c r="X4045"/>
      <c r="Y4045"/>
      <c r="Z4045" s="1"/>
      <c r="AA4045" s="1"/>
      <c r="AB4045" s="1"/>
      <c r="AC4045" s="1"/>
      <c r="AD4045"/>
    </row>
    <row r="4046" spans="1:30" x14ac:dyDescent="0.25">
      <c r="A4046" s="1"/>
      <c r="B4046" s="1"/>
      <c r="C4046" s="1"/>
      <c r="D4046"/>
      <c r="E4046" s="1"/>
      <c r="F4046" s="1"/>
      <c r="G4046"/>
      <c r="H4046"/>
      <c r="I4046" s="1"/>
      <c r="J4046"/>
      <c r="K4046"/>
      <c r="L4046"/>
      <c r="M4046" s="2"/>
      <c r="N4046" s="3"/>
      <c r="O4046"/>
      <c r="P4046"/>
      <c r="Q4046"/>
      <c r="R4046"/>
      <c r="S4046"/>
      <c r="T4046"/>
      <c r="U4046" s="1"/>
      <c r="V4046"/>
      <c r="W4046" s="1"/>
      <c r="X4046"/>
      <c r="Y4046"/>
      <c r="Z4046" s="1"/>
      <c r="AA4046" s="1"/>
      <c r="AB4046" s="1"/>
      <c r="AC4046" s="1"/>
      <c r="AD4046"/>
    </row>
    <row r="4047" spans="1:30" x14ac:dyDescent="0.25">
      <c r="A4047" s="1"/>
      <c r="B4047" s="1"/>
      <c r="C4047" s="1"/>
      <c r="D4047"/>
      <c r="E4047" s="1"/>
      <c r="F4047" s="1"/>
      <c r="G4047"/>
      <c r="H4047"/>
      <c r="I4047" s="1"/>
      <c r="J4047"/>
      <c r="K4047"/>
      <c r="L4047"/>
      <c r="M4047" s="2"/>
      <c r="N4047" s="3"/>
      <c r="O4047"/>
      <c r="P4047"/>
      <c r="Q4047"/>
      <c r="R4047"/>
      <c r="S4047"/>
      <c r="T4047"/>
      <c r="U4047" s="1"/>
      <c r="V4047"/>
      <c r="W4047" s="1"/>
      <c r="X4047"/>
      <c r="Y4047"/>
      <c r="Z4047" s="1"/>
      <c r="AA4047" s="1"/>
      <c r="AB4047" s="1"/>
      <c r="AC4047" s="1"/>
      <c r="AD4047"/>
    </row>
    <row r="4048" spans="1:30" x14ac:dyDescent="0.25">
      <c r="A4048" s="1"/>
      <c r="B4048" s="1"/>
      <c r="C4048" s="1"/>
      <c r="D4048"/>
      <c r="E4048" s="1"/>
      <c r="F4048" s="1"/>
      <c r="G4048"/>
      <c r="H4048"/>
      <c r="I4048" s="1"/>
      <c r="J4048"/>
      <c r="K4048"/>
      <c r="L4048"/>
      <c r="M4048" s="2"/>
      <c r="N4048" s="3"/>
      <c r="O4048"/>
      <c r="P4048"/>
      <c r="Q4048"/>
      <c r="R4048"/>
      <c r="S4048"/>
      <c r="T4048"/>
      <c r="U4048" s="1"/>
      <c r="V4048"/>
      <c r="W4048" s="1"/>
      <c r="X4048"/>
      <c r="Y4048"/>
      <c r="Z4048" s="1"/>
      <c r="AA4048" s="1"/>
      <c r="AB4048" s="1"/>
      <c r="AC4048" s="1"/>
      <c r="AD4048"/>
    </row>
    <row r="4049" spans="1:30" x14ac:dyDescent="0.25">
      <c r="A4049" s="1"/>
      <c r="B4049" s="1"/>
      <c r="C4049" s="1"/>
      <c r="D4049"/>
      <c r="E4049" s="1"/>
      <c r="F4049" s="1"/>
      <c r="G4049"/>
      <c r="H4049"/>
      <c r="I4049" s="1"/>
      <c r="J4049"/>
      <c r="K4049"/>
      <c r="L4049"/>
      <c r="M4049" s="2"/>
      <c r="N4049" s="3"/>
      <c r="O4049"/>
      <c r="P4049"/>
      <c r="Q4049"/>
      <c r="R4049"/>
      <c r="S4049"/>
      <c r="T4049"/>
      <c r="U4049" s="1"/>
      <c r="V4049"/>
      <c r="W4049" s="1"/>
      <c r="X4049"/>
      <c r="Y4049"/>
      <c r="Z4049" s="1"/>
      <c r="AA4049" s="1"/>
      <c r="AB4049" s="1"/>
      <c r="AC4049" s="1"/>
      <c r="AD4049"/>
    </row>
    <row r="4050" spans="1:30" x14ac:dyDescent="0.25">
      <c r="A4050" s="1"/>
      <c r="B4050" s="1"/>
      <c r="C4050" s="1"/>
      <c r="D4050"/>
      <c r="E4050" s="1"/>
      <c r="F4050" s="1"/>
      <c r="G4050"/>
      <c r="H4050"/>
      <c r="I4050" s="1"/>
      <c r="J4050"/>
      <c r="K4050"/>
      <c r="L4050"/>
      <c r="M4050" s="2"/>
      <c r="N4050" s="3"/>
      <c r="O4050"/>
      <c r="P4050"/>
      <c r="Q4050"/>
      <c r="R4050"/>
      <c r="S4050"/>
      <c r="T4050"/>
      <c r="U4050" s="1"/>
      <c r="V4050"/>
      <c r="W4050" s="1"/>
      <c r="X4050"/>
      <c r="Y4050"/>
      <c r="Z4050" s="1"/>
      <c r="AA4050" s="1"/>
      <c r="AB4050" s="1"/>
      <c r="AC4050" s="1"/>
      <c r="AD4050"/>
    </row>
    <row r="4051" spans="1:30" x14ac:dyDescent="0.25">
      <c r="A4051" s="1"/>
      <c r="B4051" s="1"/>
      <c r="C4051" s="1"/>
      <c r="D4051"/>
      <c r="E4051" s="1"/>
      <c r="F4051" s="1"/>
      <c r="G4051"/>
      <c r="H4051"/>
      <c r="I4051" s="1"/>
      <c r="J4051"/>
      <c r="K4051"/>
      <c r="L4051"/>
      <c r="M4051" s="2"/>
      <c r="N4051" s="3"/>
      <c r="O4051"/>
      <c r="P4051"/>
      <c r="Q4051"/>
      <c r="R4051"/>
      <c r="S4051"/>
      <c r="T4051"/>
      <c r="U4051" s="1"/>
      <c r="V4051"/>
      <c r="W4051" s="1"/>
      <c r="X4051"/>
      <c r="Y4051"/>
      <c r="Z4051" s="1"/>
      <c r="AA4051" s="1"/>
      <c r="AB4051" s="1"/>
      <c r="AC4051" s="1"/>
      <c r="AD4051"/>
    </row>
    <row r="4052" spans="1:30" x14ac:dyDescent="0.25">
      <c r="A4052" s="1"/>
      <c r="B4052" s="1"/>
      <c r="C4052" s="1"/>
      <c r="D4052"/>
      <c r="E4052" s="1"/>
      <c r="F4052" s="1"/>
      <c r="G4052"/>
      <c r="H4052"/>
      <c r="I4052" s="1"/>
      <c r="J4052"/>
      <c r="K4052"/>
      <c r="L4052"/>
      <c r="M4052" s="2"/>
      <c r="N4052" s="3"/>
      <c r="O4052"/>
      <c r="P4052"/>
      <c r="Q4052"/>
      <c r="R4052"/>
      <c r="S4052"/>
      <c r="T4052"/>
      <c r="U4052" s="1"/>
      <c r="V4052"/>
      <c r="W4052" s="1"/>
      <c r="X4052"/>
      <c r="Y4052"/>
      <c r="Z4052" s="1"/>
      <c r="AA4052" s="1"/>
      <c r="AB4052" s="1"/>
      <c r="AC4052" s="1"/>
      <c r="AD4052"/>
    </row>
    <row r="4053" spans="1:30" x14ac:dyDescent="0.25">
      <c r="A4053" s="1"/>
      <c r="B4053" s="1"/>
      <c r="C4053" s="1"/>
      <c r="D4053"/>
      <c r="E4053" s="1"/>
      <c r="F4053" s="1"/>
      <c r="G4053"/>
      <c r="H4053"/>
      <c r="I4053" s="1"/>
      <c r="J4053"/>
      <c r="K4053"/>
      <c r="L4053"/>
      <c r="M4053" s="2"/>
      <c r="N4053" s="3"/>
      <c r="O4053"/>
      <c r="P4053"/>
      <c r="Q4053"/>
      <c r="R4053"/>
      <c r="S4053"/>
      <c r="T4053"/>
      <c r="U4053" s="1"/>
      <c r="V4053"/>
      <c r="W4053" s="1"/>
      <c r="X4053"/>
      <c r="Y4053"/>
      <c r="Z4053" s="1"/>
      <c r="AA4053" s="1"/>
      <c r="AB4053" s="1"/>
      <c r="AC4053" s="1"/>
      <c r="AD4053"/>
    </row>
    <row r="4054" spans="1:30" x14ac:dyDescent="0.25">
      <c r="A4054" s="1"/>
      <c r="B4054" s="1"/>
      <c r="C4054" s="1"/>
      <c r="D4054"/>
      <c r="E4054" s="1"/>
      <c r="F4054" s="1"/>
      <c r="G4054"/>
      <c r="H4054"/>
      <c r="I4054" s="1"/>
      <c r="J4054"/>
      <c r="K4054"/>
      <c r="L4054"/>
      <c r="M4054" s="2"/>
      <c r="N4054" s="3"/>
      <c r="O4054"/>
      <c r="P4054"/>
      <c r="Q4054"/>
      <c r="R4054"/>
      <c r="S4054"/>
      <c r="T4054"/>
      <c r="U4054" s="1"/>
      <c r="V4054"/>
      <c r="W4054" s="1"/>
      <c r="X4054"/>
      <c r="Y4054"/>
      <c r="Z4054" s="1"/>
      <c r="AA4054" s="1"/>
      <c r="AB4054" s="1"/>
      <c r="AC4054" s="1"/>
      <c r="AD4054"/>
    </row>
    <row r="4055" spans="1:30" x14ac:dyDescent="0.25">
      <c r="A4055" s="1"/>
      <c r="B4055" s="1"/>
      <c r="C4055" s="1"/>
      <c r="D4055"/>
      <c r="E4055" s="1"/>
      <c r="F4055" s="1"/>
      <c r="G4055"/>
      <c r="H4055"/>
      <c r="I4055" s="1"/>
      <c r="J4055"/>
      <c r="K4055"/>
      <c r="L4055"/>
      <c r="M4055" s="2"/>
      <c r="N4055" s="3"/>
      <c r="O4055"/>
      <c r="P4055"/>
      <c r="Q4055"/>
      <c r="R4055"/>
      <c r="S4055"/>
      <c r="T4055"/>
      <c r="U4055" s="1"/>
      <c r="V4055"/>
      <c r="W4055" s="1"/>
      <c r="X4055"/>
      <c r="Y4055"/>
      <c r="Z4055" s="1"/>
      <c r="AA4055" s="1"/>
      <c r="AB4055" s="1"/>
      <c r="AC4055" s="1"/>
      <c r="AD4055"/>
    </row>
    <row r="4056" spans="1:30" x14ac:dyDescent="0.25">
      <c r="A4056" s="1"/>
      <c r="B4056" s="1"/>
      <c r="C4056" s="1"/>
      <c r="D4056"/>
      <c r="E4056" s="1"/>
      <c r="F4056" s="1"/>
      <c r="G4056"/>
      <c r="H4056"/>
      <c r="I4056" s="1"/>
      <c r="J4056"/>
      <c r="K4056"/>
      <c r="L4056"/>
      <c r="M4056" s="2"/>
      <c r="N4056" s="3"/>
      <c r="O4056"/>
      <c r="P4056"/>
      <c r="Q4056"/>
      <c r="R4056"/>
      <c r="S4056"/>
      <c r="T4056"/>
      <c r="U4056" s="1"/>
      <c r="V4056"/>
      <c r="W4056" s="1"/>
      <c r="X4056"/>
      <c r="Y4056"/>
      <c r="Z4056" s="1"/>
      <c r="AA4056" s="1"/>
      <c r="AB4056" s="1"/>
      <c r="AC4056" s="1"/>
      <c r="AD4056"/>
    </row>
    <row r="4057" spans="1:30" x14ac:dyDescent="0.25">
      <c r="A4057" s="1"/>
      <c r="B4057" s="1"/>
      <c r="C4057" s="1"/>
      <c r="D4057"/>
      <c r="E4057" s="1"/>
      <c r="F4057" s="1"/>
      <c r="G4057"/>
      <c r="H4057"/>
      <c r="I4057" s="1"/>
      <c r="J4057"/>
      <c r="K4057"/>
      <c r="L4057"/>
      <c r="M4057" s="2"/>
      <c r="N4057" s="3"/>
      <c r="O4057"/>
      <c r="P4057"/>
      <c r="Q4057"/>
      <c r="R4057"/>
      <c r="S4057"/>
      <c r="T4057"/>
      <c r="U4057" s="1"/>
      <c r="V4057"/>
      <c r="W4057" s="1"/>
      <c r="X4057"/>
      <c r="Y4057"/>
      <c r="Z4057" s="1"/>
      <c r="AA4057" s="1"/>
      <c r="AB4057" s="1"/>
      <c r="AC4057" s="1"/>
      <c r="AD4057"/>
    </row>
    <row r="4058" spans="1:30" x14ac:dyDescent="0.25">
      <c r="A4058" s="1"/>
      <c r="B4058" s="1"/>
      <c r="C4058" s="1"/>
      <c r="D4058"/>
      <c r="E4058" s="1"/>
      <c r="F4058" s="1"/>
      <c r="G4058"/>
      <c r="H4058"/>
      <c r="I4058" s="1"/>
      <c r="J4058"/>
      <c r="K4058"/>
      <c r="L4058"/>
      <c r="M4058" s="2"/>
      <c r="N4058" s="3"/>
      <c r="O4058"/>
      <c r="P4058"/>
      <c r="Q4058"/>
      <c r="R4058"/>
      <c r="S4058"/>
      <c r="T4058"/>
      <c r="U4058" s="1"/>
      <c r="V4058"/>
      <c r="W4058" s="1"/>
      <c r="X4058"/>
      <c r="Y4058"/>
      <c r="Z4058" s="1"/>
      <c r="AA4058" s="1"/>
      <c r="AB4058" s="1"/>
      <c r="AC4058" s="1"/>
      <c r="AD4058"/>
    </row>
    <row r="4059" spans="1:30" x14ac:dyDescent="0.25">
      <c r="A4059" s="1"/>
      <c r="B4059" s="1"/>
      <c r="C4059" s="1"/>
      <c r="D4059"/>
      <c r="E4059" s="1"/>
      <c r="F4059" s="1"/>
      <c r="G4059"/>
      <c r="H4059"/>
      <c r="I4059" s="1"/>
      <c r="J4059"/>
      <c r="K4059"/>
      <c r="L4059"/>
      <c r="M4059" s="2"/>
      <c r="N4059" s="3"/>
      <c r="O4059"/>
      <c r="P4059"/>
      <c r="Q4059"/>
      <c r="R4059"/>
      <c r="S4059"/>
      <c r="T4059"/>
      <c r="U4059" s="1"/>
      <c r="V4059"/>
      <c r="W4059" s="1"/>
      <c r="X4059"/>
      <c r="Y4059"/>
      <c r="Z4059" s="1"/>
      <c r="AA4059" s="1"/>
      <c r="AB4059" s="1"/>
      <c r="AC4059" s="1"/>
      <c r="AD4059"/>
    </row>
    <row r="4060" spans="1:30" x14ac:dyDescent="0.25">
      <c r="A4060" s="1"/>
      <c r="B4060" s="1"/>
      <c r="C4060" s="1"/>
      <c r="D4060"/>
      <c r="E4060" s="1"/>
      <c r="F4060" s="1"/>
      <c r="G4060"/>
      <c r="H4060"/>
      <c r="I4060" s="1"/>
      <c r="J4060"/>
      <c r="K4060"/>
      <c r="L4060"/>
      <c r="M4060" s="2"/>
      <c r="N4060" s="3"/>
      <c r="O4060"/>
      <c r="P4060"/>
      <c r="Q4060"/>
      <c r="R4060"/>
      <c r="S4060"/>
      <c r="T4060"/>
      <c r="U4060" s="1"/>
      <c r="V4060"/>
      <c r="W4060" s="1"/>
      <c r="X4060"/>
      <c r="Y4060"/>
      <c r="Z4060" s="1"/>
      <c r="AA4060" s="1"/>
      <c r="AB4060" s="1"/>
      <c r="AC4060" s="1"/>
      <c r="AD4060"/>
    </row>
    <row r="4061" spans="1:30" x14ac:dyDescent="0.25">
      <c r="A4061" s="1"/>
      <c r="B4061" s="1"/>
      <c r="C4061" s="1"/>
      <c r="D4061"/>
      <c r="E4061" s="1"/>
      <c r="F4061" s="1"/>
      <c r="G4061"/>
      <c r="H4061"/>
      <c r="I4061" s="1"/>
      <c r="J4061"/>
      <c r="K4061"/>
      <c r="L4061"/>
      <c r="M4061" s="2"/>
      <c r="N4061" s="3"/>
      <c r="O4061"/>
      <c r="P4061"/>
      <c r="Q4061"/>
      <c r="R4061"/>
      <c r="S4061"/>
      <c r="T4061"/>
      <c r="U4061" s="1"/>
      <c r="V4061"/>
      <c r="W4061" s="1"/>
      <c r="X4061"/>
      <c r="Y4061"/>
      <c r="Z4061" s="1"/>
      <c r="AA4061" s="1"/>
      <c r="AB4061" s="1"/>
      <c r="AC4061" s="1"/>
      <c r="AD4061"/>
    </row>
    <row r="4062" spans="1:30" x14ac:dyDescent="0.25">
      <c r="A4062" s="1"/>
      <c r="B4062" s="1"/>
      <c r="C4062" s="1"/>
      <c r="D4062"/>
      <c r="E4062" s="1"/>
      <c r="F4062" s="1"/>
      <c r="G4062"/>
      <c r="H4062"/>
      <c r="I4062" s="1"/>
      <c r="J4062"/>
      <c r="K4062"/>
      <c r="L4062"/>
      <c r="M4062" s="2"/>
      <c r="N4062" s="3"/>
      <c r="O4062"/>
      <c r="P4062"/>
      <c r="Q4062"/>
      <c r="R4062"/>
      <c r="S4062"/>
      <c r="T4062"/>
      <c r="U4062" s="1"/>
      <c r="V4062"/>
      <c r="W4062" s="1"/>
      <c r="X4062"/>
      <c r="Y4062"/>
      <c r="Z4062" s="1"/>
      <c r="AA4062" s="1"/>
      <c r="AB4062" s="1"/>
      <c r="AC4062" s="1"/>
      <c r="AD4062"/>
    </row>
    <row r="4063" spans="1:30" x14ac:dyDescent="0.25">
      <c r="A4063" s="1"/>
      <c r="B4063" s="1"/>
      <c r="C4063" s="1"/>
      <c r="D4063"/>
      <c r="E4063" s="1"/>
      <c r="F4063" s="1"/>
      <c r="G4063"/>
      <c r="H4063"/>
      <c r="I4063" s="1"/>
      <c r="J4063"/>
      <c r="K4063"/>
      <c r="L4063"/>
      <c r="M4063" s="2"/>
      <c r="N4063" s="3"/>
      <c r="O4063"/>
      <c r="P4063"/>
      <c r="Q4063"/>
      <c r="R4063"/>
      <c r="S4063"/>
      <c r="T4063"/>
      <c r="U4063" s="1"/>
      <c r="V4063"/>
      <c r="W4063" s="1"/>
      <c r="X4063"/>
      <c r="Y4063"/>
      <c r="Z4063" s="1"/>
      <c r="AA4063" s="1"/>
      <c r="AB4063" s="1"/>
      <c r="AC4063" s="1"/>
      <c r="AD4063"/>
    </row>
    <row r="4064" spans="1:30" x14ac:dyDescent="0.25">
      <c r="A4064" s="1"/>
      <c r="B4064" s="1"/>
      <c r="C4064" s="1"/>
      <c r="D4064"/>
      <c r="E4064" s="1"/>
      <c r="F4064" s="1"/>
      <c r="G4064"/>
      <c r="H4064"/>
      <c r="I4064" s="1"/>
      <c r="J4064"/>
      <c r="K4064"/>
      <c r="L4064"/>
      <c r="M4064" s="2"/>
      <c r="N4064" s="3"/>
      <c r="O4064"/>
      <c r="P4064"/>
      <c r="Q4064"/>
      <c r="R4064"/>
      <c r="S4064"/>
      <c r="T4064"/>
      <c r="U4064" s="1"/>
      <c r="V4064"/>
      <c r="W4064" s="1"/>
      <c r="X4064"/>
      <c r="Y4064"/>
      <c r="Z4064" s="1"/>
      <c r="AA4064" s="1"/>
      <c r="AB4064" s="1"/>
      <c r="AC4064" s="1"/>
      <c r="AD4064"/>
    </row>
    <row r="4065" spans="1:30" x14ac:dyDescent="0.25">
      <c r="A4065" s="1"/>
      <c r="B4065" s="1"/>
      <c r="C4065" s="1"/>
      <c r="D4065"/>
      <c r="E4065" s="1"/>
      <c r="F4065" s="1"/>
      <c r="G4065"/>
      <c r="H4065"/>
      <c r="I4065" s="1"/>
      <c r="J4065"/>
      <c r="K4065"/>
      <c r="L4065"/>
      <c r="M4065" s="2"/>
      <c r="N4065" s="3"/>
      <c r="O4065"/>
      <c r="P4065"/>
      <c r="Q4065"/>
      <c r="R4065"/>
      <c r="S4065"/>
      <c r="T4065"/>
      <c r="U4065" s="1"/>
      <c r="V4065"/>
      <c r="W4065" s="1"/>
      <c r="X4065"/>
      <c r="Y4065"/>
      <c r="Z4065" s="1"/>
      <c r="AA4065" s="1"/>
      <c r="AB4065" s="1"/>
      <c r="AC4065" s="1"/>
      <c r="AD4065"/>
    </row>
    <row r="4066" spans="1:30" x14ac:dyDescent="0.25">
      <c r="A4066" s="1"/>
      <c r="B4066" s="1"/>
      <c r="C4066" s="1"/>
      <c r="D4066"/>
      <c r="E4066" s="1"/>
      <c r="F4066" s="1"/>
      <c r="G4066"/>
      <c r="H4066"/>
      <c r="I4066" s="1"/>
      <c r="J4066"/>
      <c r="K4066"/>
      <c r="L4066"/>
      <c r="M4066" s="2"/>
      <c r="N4066" s="3"/>
      <c r="O4066"/>
      <c r="P4066"/>
      <c r="Q4066"/>
      <c r="R4066"/>
      <c r="S4066"/>
      <c r="T4066"/>
      <c r="U4066" s="1"/>
      <c r="V4066"/>
      <c r="W4066" s="1"/>
      <c r="X4066"/>
      <c r="Y4066"/>
      <c r="Z4066" s="1"/>
      <c r="AA4066" s="1"/>
      <c r="AB4066" s="1"/>
      <c r="AC4066" s="1"/>
      <c r="AD4066"/>
    </row>
    <row r="4067" spans="1:30" x14ac:dyDescent="0.25">
      <c r="A4067" s="1"/>
      <c r="B4067" s="1"/>
      <c r="C4067" s="1"/>
      <c r="D4067"/>
      <c r="E4067" s="1"/>
      <c r="F4067" s="1"/>
      <c r="G4067"/>
      <c r="H4067"/>
      <c r="I4067" s="1"/>
      <c r="J4067"/>
      <c r="K4067"/>
      <c r="L4067"/>
      <c r="M4067" s="2"/>
      <c r="N4067" s="3"/>
      <c r="O4067"/>
      <c r="P4067"/>
      <c r="Q4067"/>
      <c r="R4067"/>
      <c r="S4067"/>
      <c r="T4067"/>
      <c r="U4067" s="1"/>
      <c r="V4067"/>
      <c r="W4067" s="1"/>
      <c r="X4067"/>
      <c r="Y4067"/>
      <c r="Z4067" s="1"/>
      <c r="AA4067" s="1"/>
      <c r="AB4067" s="1"/>
      <c r="AC4067" s="1"/>
      <c r="AD4067"/>
    </row>
    <row r="4068" spans="1:30" x14ac:dyDescent="0.25">
      <c r="A4068" s="1"/>
      <c r="B4068" s="1"/>
      <c r="C4068" s="1"/>
      <c r="D4068"/>
      <c r="E4068" s="1"/>
      <c r="F4068" s="1"/>
      <c r="G4068"/>
      <c r="H4068"/>
      <c r="I4068" s="1"/>
      <c r="J4068"/>
      <c r="K4068"/>
      <c r="L4068"/>
      <c r="M4068" s="2"/>
      <c r="N4068" s="3"/>
      <c r="O4068"/>
      <c r="P4068"/>
      <c r="Q4068"/>
      <c r="R4068"/>
      <c r="S4068"/>
      <c r="T4068"/>
      <c r="U4068" s="1"/>
      <c r="V4068"/>
      <c r="W4068" s="1"/>
      <c r="X4068"/>
      <c r="Y4068"/>
      <c r="Z4068" s="1"/>
      <c r="AA4068" s="1"/>
      <c r="AB4068" s="1"/>
      <c r="AC4068" s="1"/>
      <c r="AD4068"/>
    </row>
    <row r="4069" spans="1:30" x14ac:dyDescent="0.25">
      <c r="A4069" s="1"/>
      <c r="B4069" s="1"/>
      <c r="C4069" s="1"/>
      <c r="D4069"/>
      <c r="E4069" s="1"/>
      <c r="F4069" s="1"/>
      <c r="G4069"/>
      <c r="H4069"/>
      <c r="I4069" s="1"/>
      <c r="J4069"/>
      <c r="K4069"/>
      <c r="L4069"/>
      <c r="M4069" s="2"/>
      <c r="N4069" s="3"/>
      <c r="O4069"/>
      <c r="P4069"/>
      <c r="Q4069"/>
      <c r="R4069"/>
      <c r="S4069"/>
      <c r="T4069"/>
      <c r="U4069" s="1"/>
      <c r="V4069"/>
      <c r="W4069" s="1"/>
      <c r="X4069"/>
      <c r="Y4069"/>
      <c r="Z4069" s="1"/>
      <c r="AA4069" s="1"/>
      <c r="AB4069" s="1"/>
      <c r="AC4069" s="1"/>
      <c r="AD4069"/>
    </row>
    <row r="4070" spans="1:30" x14ac:dyDescent="0.25">
      <c r="A4070" s="1"/>
      <c r="B4070" s="1"/>
      <c r="C4070" s="1"/>
      <c r="D4070"/>
      <c r="E4070" s="1"/>
      <c r="F4070" s="1"/>
      <c r="G4070"/>
      <c r="H4070"/>
      <c r="I4070" s="1"/>
      <c r="J4070"/>
      <c r="K4070"/>
      <c r="L4070"/>
      <c r="M4070" s="2"/>
      <c r="N4070" s="3"/>
      <c r="O4070"/>
      <c r="P4070"/>
      <c r="Q4070"/>
      <c r="R4070"/>
      <c r="S4070"/>
      <c r="T4070"/>
      <c r="U4070" s="1"/>
      <c r="V4070"/>
      <c r="W4070" s="1"/>
      <c r="X4070"/>
      <c r="Y4070"/>
      <c r="Z4070" s="1"/>
      <c r="AA4070" s="1"/>
      <c r="AB4070" s="1"/>
      <c r="AC4070" s="1"/>
      <c r="AD4070"/>
    </row>
    <row r="4071" spans="1:30" x14ac:dyDescent="0.25">
      <c r="A4071" s="1"/>
      <c r="B4071" s="1"/>
      <c r="C4071" s="1"/>
      <c r="D4071"/>
      <c r="E4071" s="1"/>
      <c r="F4071" s="1"/>
      <c r="G4071"/>
      <c r="H4071"/>
      <c r="I4071" s="1"/>
      <c r="J4071"/>
      <c r="K4071"/>
      <c r="L4071"/>
      <c r="M4071" s="2"/>
      <c r="N4071" s="3"/>
      <c r="O4071"/>
      <c r="P4071"/>
      <c r="Q4071"/>
      <c r="R4071"/>
      <c r="S4071"/>
      <c r="T4071"/>
      <c r="U4071" s="1"/>
      <c r="V4071"/>
      <c r="W4071" s="1"/>
      <c r="X4071"/>
      <c r="Y4071"/>
      <c r="Z4071" s="1"/>
      <c r="AA4071" s="1"/>
      <c r="AB4071" s="1"/>
      <c r="AC4071" s="1"/>
      <c r="AD4071"/>
    </row>
    <row r="4072" spans="1:30" x14ac:dyDescent="0.25">
      <c r="A4072" s="1"/>
      <c r="B4072" s="1"/>
      <c r="C4072" s="1"/>
      <c r="D4072"/>
      <c r="E4072" s="1"/>
      <c r="F4072" s="1"/>
      <c r="G4072"/>
      <c r="H4072"/>
      <c r="I4072" s="1"/>
      <c r="J4072"/>
      <c r="K4072"/>
      <c r="L4072"/>
      <c r="M4072" s="2"/>
      <c r="N4072" s="3"/>
      <c r="O4072"/>
      <c r="P4072"/>
      <c r="Q4072"/>
      <c r="R4072"/>
      <c r="S4072"/>
      <c r="T4072"/>
      <c r="U4072" s="1"/>
      <c r="V4072"/>
      <c r="W4072" s="1"/>
      <c r="X4072"/>
      <c r="Y4072"/>
      <c r="Z4072" s="1"/>
      <c r="AA4072" s="1"/>
      <c r="AB4072" s="1"/>
      <c r="AC4072" s="1"/>
      <c r="AD4072"/>
    </row>
    <row r="4073" spans="1:30" x14ac:dyDescent="0.25">
      <c r="A4073" s="1"/>
      <c r="B4073" s="1"/>
      <c r="C4073" s="1"/>
      <c r="D4073"/>
      <c r="E4073" s="1"/>
      <c r="F4073" s="1"/>
      <c r="G4073"/>
      <c r="H4073"/>
      <c r="I4073" s="1"/>
      <c r="J4073"/>
      <c r="K4073"/>
      <c r="L4073"/>
      <c r="M4073" s="2"/>
      <c r="N4073" s="3"/>
      <c r="O4073"/>
      <c r="P4073"/>
      <c r="Q4073"/>
      <c r="R4073"/>
      <c r="S4073"/>
      <c r="T4073"/>
      <c r="U4073" s="1"/>
      <c r="V4073"/>
      <c r="W4073" s="1"/>
      <c r="X4073"/>
      <c r="Y4073"/>
      <c r="Z4073" s="1"/>
      <c r="AA4073" s="1"/>
      <c r="AB4073" s="1"/>
      <c r="AC4073" s="1"/>
      <c r="AD4073"/>
    </row>
    <row r="4074" spans="1:30" x14ac:dyDescent="0.25">
      <c r="A4074" s="1"/>
      <c r="B4074" s="1"/>
      <c r="C4074" s="1"/>
      <c r="D4074"/>
      <c r="E4074" s="1"/>
      <c r="F4074" s="1"/>
      <c r="G4074"/>
      <c r="H4074"/>
      <c r="I4074" s="1"/>
      <c r="J4074"/>
      <c r="K4074"/>
      <c r="L4074"/>
      <c r="M4074" s="2"/>
      <c r="N4074" s="3"/>
      <c r="O4074"/>
      <c r="P4074"/>
      <c r="Q4074"/>
      <c r="R4074"/>
      <c r="S4074"/>
      <c r="T4074"/>
      <c r="U4074" s="1"/>
      <c r="V4074"/>
      <c r="W4074" s="1"/>
      <c r="X4074"/>
      <c r="Y4074"/>
      <c r="Z4074" s="1"/>
      <c r="AA4074" s="1"/>
      <c r="AB4074" s="1"/>
      <c r="AC4074" s="1"/>
      <c r="AD4074"/>
    </row>
    <row r="4075" spans="1:30" x14ac:dyDescent="0.25">
      <c r="A4075" s="1"/>
      <c r="B4075" s="1"/>
      <c r="C4075" s="1"/>
      <c r="D4075"/>
      <c r="E4075" s="1"/>
      <c r="F4075" s="1"/>
      <c r="G4075"/>
      <c r="H4075"/>
      <c r="I4075" s="1"/>
      <c r="J4075"/>
      <c r="K4075"/>
      <c r="L4075"/>
      <c r="M4075" s="2"/>
      <c r="N4075" s="3"/>
      <c r="O4075"/>
      <c r="P4075"/>
      <c r="Q4075"/>
      <c r="R4075"/>
      <c r="S4075"/>
      <c r="T4075"/>
      <c r="U4075" s="1"/>
      <c r="V4075"/>
      <c r="W4075" s="1"/>
      <c r="X4075"/>
      <c r="Y4075"/>
      <c r="Z4075" s="1"/>
      <c r="AA4075" s="1"/>
      <c r="AB4075" s="1"/>
      <c r="AC4075" s="1"/>
      <c r="AD4075"/>
    </row>
    <row r="4076" spans="1:30" x14ac:dyDescent="0.25">
      <c r="A4076" s="1"/>
      <c r="B4076" s="1"/>
      <c r="C4076" s="1"/>
      <c r="D4076"/>
      <c r="E4076" s="1"/>
      <c r="F4076" s="1"/>
      <c r="G4076"/>
      <c r="H4076"/>
      <c r="I4076" s="1"/>
      <c r="J4076"/>
      <c r="K4076"/>
      <c r="L4076"/>
      <c r="M4076" s="2"/>
      <c r="N4076" s="3"/>
      <c r="O4076"/>
      <c r="P4076"/>
      <c r="Q4076"/>
      <c r="R4076"/>
      <c r="S4076"/>
      <c r="T4076"/>
      <c r="U4076" s="1"/>
      <c r="V4076"/>
      <c r="W4076" s="1"/>
      <c r="X4076"/>
      <c r="Y4076"/>
      <c r="Z4076" s="1"/>
      <c r="AA4076" s="1"/>
      <c r="AB4076" s="1"/>
      <c r="AC4076" s="1"/>
      <c r="AD4076"/>
    </row>
    <row r="4077" spans="1:30" x14ac:dyDescent="0.25">
      <c r="A4077" s="1"/>
      <c r="B4077" s="1"/>
      <c r="C4077" s="1"/>
      <c r="D4077"/>
      <c r="E4077" s="1"/>
      <c r="F4077" s="1"/>
      <c r="G4077"/>
      <c r="H4077"/>
      <c r="I4077" s="1"/>
      <c r="J4077"/>
      <c r="K4077"/>
      <c r="L4077"/>
      <c r="M4077" s="2"/>
      <c r="N4077" s="3"/>
      <c r="O4077"/>
      <c r="P4077"/>
      <c r="Q4077"/>
      <c r="R4077"/>
      <c r="S4077"/>
      <c r="T4077"/>
      <c r="U4077" s="1"/>
      <c r="V4077"/>
      <c r="W4077" s="1"/>
      <c r="X4077"/>
      <c r="Y4077"/>
      <c r="Z4077" s="1"/>
      <c r="AA4077" s="1"/>
      <c r="AB4077" s="1"/>
      <c r="AC4077" s="1"/>
      <c r="AD4077"/>
    </row>
    <row r="4078" spans="1:30" x14ac:dyDescent="0.25">
      <c r="A4078" s="1"/>
      <c r="B4078" s="1"/>
      <c r="C4078" s="1"/>
      <c r="D4078"/>
      <c r="E4078" s="1"/>
      <c r="F4078" s="1"/>
      <c r="G4078"/>
      <c r="H4078"/>
      <c r="I4078" s="1"/>
      <c r="J4078"/>
      <c r="K4078"/>
      <c r="L4078"/>
      <c r="M4078" s="2"/>
      <c r="N4078" s="3"/>
      <c r="O4078"/>
      <c r="P4078"/>
      <c r="Q4078"/>
      <c r="R4078"/>
      <c r="S4078"/>
      <c r="T4078"/>
      <c r="U4078" s="1"/>
      <c r="V4078"/>
      <c r="W4078" s="1"/>
      <c r="X4078"/>
      <c r="Y4078"/>
      <c r="Z4078" s="1"/>
      <c r="AA4078" s="1"/>
      <c r="AB4078" s="1"/>
      <c r="AC4078" s="1"/>
      <c r="AD4078"/>
    </row>
    <row r="4079" spans="1:30" x14ac:dyDescent="0.25">
      <c r="A4079" s="1"/>
      <c r="B4079" s="1"/>
      <c r="C4079" s="1"/>
      <c r="D4079"/>
      <c r="E4079" s="1"/>
      <c r="F4079" s="1"/>
      <c r="G4079"/>
      <c r="H4079"/>
      <c r="I4079" s="1"/>
      <c r="J4079"/>
      <c r="K4079"/>
      <c r="L4079"/>
      <c r="M4079" s="2"/>
      <c r="N4079" s="3"/>
      <c r="O4079"/>
      <c r="P4079"/>
      <c r="Q4079"/>
      <c r="R4079"/>
      <c r="S4079"/>
      <c r="T4079"/>
      <c r="U4079" s="1"/>
      <c r="V4079"/>
      <c r="W4079" s="1"/>
      <c r="X4079"/>
      <c r="Y4079"/>
      <c r="Z4079" s="1"/>
      <c r="AA4079" s="1"/>
      <c r="AB4079" s="1"/>
      <c r="AC4079" s="1"/>
      <c r="AD4079"/>
    </row>
    <row r="4080" spans="1:30" x14ac:dyDescent="0.25">
      <c r="A4080" s="1"/>
      <c r="B4080" s="1"/>
      <c r="C4080" s="1"/>
      <c r="D4080"/>
      <c r="E4080" s="1"/>
      <c r="F4080" s="1"/>
      <c r="G4080"/>
      <c r="H4080"/>
      <c r="I4080" s="1"/>
      <c r="J4080"/>
      <c r="K4080"/>
      <c r="L4080"/>
      <c r="M4080" s="2"/>
      <c r="N4080" s="3"/>
      <c r="O4080"/>
      <c r="P4080"/>
      <c r="Q4080"/>
      <c r="R4080"/>
      <c r="S4080"/>
      <c r="T4080"/>
      <c r="U4080" s="1"/>
      <c r="V4080"/>
      <c r="W4080" s="1"/>
      <c r="X4080"/>
      <c r="Y4080"/>
      <c r="Z4080" s="1"/>
      <c r="AA4080" s="1"/>
      <c r="AB4080" s="1"/>
      <c r="AC4080" s="1"/>
      <c r="AD4080"/>
    </row>
    <row r="4081" spans="1:30" x14ac:dyDescent="0.25">
      <c r="A4081" s="1"/>
      <c r="B4081" s="1"/>
      <c r="C4081" s="1"/>
      <c r="D4081"/>
      <c r="E4081" s="1"/>
      <c r="F4081" s="1"/>
      <c r="G4081"/>
      <c r="H4081"/>
      <c r="I4081" s="1"/>
      <c r="J4081"/>
      <c r="K4081"/>
      <c r="L4081"/>
      <c r="M4081" s="2"/>
      <c r="N4081" s="3"/>
      <c r="O4081"/>
      <c r="P4081"/>
      <c r="Q4081"/>
      <c r="R4081"/>
      <c r="S4081"/>
      <c r="T4081"/>
      <c r="U4081" s="1"/>
      <c r="V4081"/>
      <c r="W4081" s="1"/>
      <c r="X4081"/>
      <c r="Y4081"/>
      <c r="Z4081" s="1"/>
      <c r="AA4081" s="1"/>
      <c r="AB4081" s="1"/>
      <c r="AC4081" s="1"/>
      <c r="AD4081"/>
    </row>
    <row r="4082" spans="1:30" x14ac:dyDescent="0.25">
      <c r="A4082" s="1"/>
      <c r="B4082" s="1"/>
      <c r="C4082" s="1"/>
      <c r="D4082"/>
      <c r="E4082" s="1"/>
      <c r="F4082" s="1"/>
      <c r="G4082"/>
      <c r="H4082"/>
      <c r="I4082" s="1"/>
      <c r="J4082"/>
      <c r="K4082"/>
      <c r="L4082"/>
      <c r="M4082" s="2"/>
      <c r="N4082" s="3"/>
      <c r="O4082"/>
      <c r="P4082"/>
      <c r="Q4082"/>
      <c r="R4082"/>
      <c r="S4082"/>
      <c r="T4082"/>
      <c r="U4082" s="1"/>
      <c r="V4082"/>
      <c r="W4082" s="1"/>
      <c r="X4082"/>
      <c r="Y4082"/>
      <c r="Z4082" s="1"/>
      <c r="AA4082" s="1"/>
      <c r="AB4082" s="1"/>
      <c r="AC4082" s="1"/>
      <c r="AD4082"/>
    </row>
    <row r="4083" spans="1:30" x14ac:dyDescent="0.25">
      <c r="A4083" s="1"/>
      <c r="B4083" s="1"/>
      <c r="C4083" s="1"/>
      <c r="D4083"/>
      <c r="E4083" s="1"/>
      <c r="F4083" s="1"/>
      <c r="G4083"/>
      <c r="H4083"/>
      <c r="I4083" s="1"/>
      <c r="J4083"/>
      <c r="K4083"/>
      <c r="L4083"/>
      <c r="M4083" s="2"/>
      <c r="N4083" s="3"/>
      <c r="O4083"/>
      <c r="P4083"/>
      <c r="Q4083"/>
      <c r="R4083"/>
      <c r="S4083"/>
      <c r="T4083"/>
      <c r="U4083" s="1"/>
      <c r="V4083"/>
      <c r="W4083" s="1"/>
      <c r="X4083"/>
      <c r="Y4083"/>
      <c r="Z4083" s="1"/>
      <c r="AA4083" s="1"/>
      <c r="AB4083" s="1"/>
      <c r="AC4083" s="1"/>
      <c r="AD4083"/>
    </row>
    <row r="4084" spans="1:30" x14ac:dyDescent="0.25">
      <c r="A4084" s="1"/>
      <c r="B4084" s="1"/>
      <c r="C4084" s="1"/>
      <c r="D4084"/>
      <c r="E4084" s="1"/>
      <c r="F4084" s="1"/>
      <c r="G4084"/>
      <c r="H4084"/>
      <c r="I4084" s="1"/>
      <c r="J4084"/>
      <c r="K4084"/>
      <c r="L4084"/>
      <c r="M4084" s="2"/>
      <c r="N4084" s="3"/>
      <c r="O4084"/>
      <c r="P4084"/>
      <c r="Q4084"/>
      <c r="R4084"/>
      <c r="S4084"/>
      <c r="T4084"/>
      <c r="U4084" s="1"/>
      <c r="V4084"/>
      <c r="W4084" s="1"/>
      <c r="X4084"/>
      <c r="Y4084"/>
      <c r="Z4084" s="1"/>
      <c r="AA4084" s="1"/>
      <c r="AB4084" s="1"/>
      <c r="AC4084" s="1"/>
      <c r="AD4084"/>
    </row>
    <row r="4085" spans="1:30" x14ac:dyDescent="0.25">
      <c r="A4085" s="1"/>
      <c r="B4085" s="1"/>
      <c r="C4085" s="1"/>
      <c r="D4085"/>
      <c r="E4085" s="1"/>
      <c r="F4085" s="1"/>
      <c r="G4085"/>
      <c r="H4085"/>
      <c r="I4085" s="1"/>
      <c r="J4085"/>
      <c r="K4085"/>
      <c r="L4085"/>
      <c r="M4085" s="2"/>
      <c r="N4085" s="3"/>
      <c r="O4085"/>
      <c r="P4085"/>
      <c r="Q4085"/>
      <c r="R4085"/>
      <c r="S4085"/>
      <c r="T4085"/>
      <c r="U4085" s="1"/>
      <c r="V4085"/>
      <c r="W4085" s="1"/>
      <c r="X4085"/>
      <c r="Y4085"/>
      <c r="Z4085" s="1"/>
      <c r="AA4085" s="1"/>
      <c r="AB4085" s="1"/>
      <c r="AC4085" s="1"/>
      <c r="AD4085"/>
    </row>
    <row r="4086" spans="1:30" x14ac:dyDescent="0.25">
      <c r="A4086" s="1"/>
      <c r="B4086" s="1"/>
      <c r="C4086" s="1"/>
      <c r="D4086"/>
      <c r="E4086" s="1"/>
      <c r="F4086" s="1"/>
      <c r="G4086"/>
      <c r="H4086"/>
      <c r="I4086" s="1"/>
      <c r="J4086"/>
      <c r="K4086"/>
      <c r="L4086"/>
      <c r="M4086" s="2"/>
      <c r="N4086" s="3"/>
      <c r="O4086"/>
      <c r="P4086"/>
      <c r="Q4086"/>
      <c r="R4086"/>
      <c r="S4086"/>
      <c r="T4086"/>
      <c r="U4086" s="1"/>
      <c r="V4086"/>
      <c r="W4086" s="1"/>
      <c r="X4086"/>
      <c r="Y4086"/>
      <c r="Z4086" s="1"/>
      <c r="AA4086" s="1"/>
      <c r="AB4086" s="1"/>
      <c r="AC4086" s="1"/>
      <c r="AD4086"/>
    </row>
    <row r="4087" spans="1:30" x14ac:dyDescent="0.25">
      <c r="A4087" s="1"/>
      <c r="B4087" s="1"/>
      <c r="C4087" s="1"/>
      <c r="D4087"/>
      <c r="E4087" s="1"/>
      <c r="F4087" s="1"/>
      <c r="G4087"/>
      <c r="H4087"/>
      <c r="I4087" s="1"/>
      <c r="J4087"/>
      <c r="K4087"/>
      <c r="L4087"/>
      <c r="M4087" s="2"/>
      <c r="N4087" s="3"/>
      <c r="O4087"/>
      <c r="P4087"/>
      <c r="Q4087"/>
      <c r="R4087"/>
      <c r="S4087"/>
      <c r="T4087"/>
      <c r="U4087" s="1"/>
      <c r="V4087"/>
      <c r="W4087" s="1"/>
      <c r="X4087"/>
      <c r="Y4087"/>
      <c r="Z4087" s="1"/>
      <c r="AA4087" s="1"/>
      <c r="AB4087" s="1"/>
      <c r="AC4087" s="1"/>
      <c r="AD4087"/>
    </row>
    <row r="4088" spans="1:30" x14ac:dyDescent="0.25">
      <c r="A4088" s="1"/>
      <c r="B4088" s="1"/>
      <c r="C4088" s="1"/>
      <c r="D4088"/>
      <c r="E4088" s="1"/>
      <c r="F4088" s="1"/>
      <c r="G4088"/>
      <c r="H4088"/>
      <c r="I4088" s="1"/>
      <c r="J4088"/>
      <c r="K4088"/>
      <c r="L4088"/>
      <c r="M4088" s="2"/>
      <c r="N4088" s="3"/>
      <c r="O4088"/>
      <c r="P4088"/>
      <c r="Q4088"/>
      <c r="R4088"/>
      <c r="S4088"/>
      <c r="T4088"/>
      <c r="U4088" s="1"/>
      <c r="V4088"/>
      <c r="W4088" s="1"/>
      <c r="X4088"/>
      <c r="Y4088"/>
      <c r="Z4088" s="1"/>
      <c r="AA4088" s="1"/>
      <c r="AB4088" s="1"/>
      <c r="AC4088" s="1"/>
      <c r="AD4088"/>
    </row>
    <row r="4089" spans="1:30" x14ac:dyDescent="0.25">
      <c r="A4089" s="1"/>
      <c r="B4089" s="1"/>
      <c r="C4089" s="1"/>
      <c r="D4089"/>
      <c r="E4089" s="1"/>
      <c r="F4089" s="1"/>
      <c r="G4089"/>
      <c r="H4089"/>
      <c r="I4089" s="1"/>
      <c r="J4089"/>
      <c r="K4089"/>
      <c r="L4089"/>
      <c r="M4089" s="2"/>
      <c r="N4089" s="3"/>
      <c r="O4089"/>
      <c r="P4089"/>
      <c r="Q4089"/>
      <c r="R4089"/>
      <c r="S4089"/>
      <c r="T4089"/>
      <c r="U4089" s="1"/>
      <c r="V4089"/>
      <c r="W4089" s="1"/>
      <c r="X4089"/>
      <c r="Y4089"/>
      <c r="Z4089" s="1"/>
      <c r="AA4089" s="1"/>
      <c r="AB4089" s="1"/>
      <c r="AC4089" s="1"/>
      <c r="AD4089"/>
    </row>
    <row r="4090" spans="1:30" x14ac:dyDescent="0.25">
      <c r="A4090" s="1"/>
      <c r="B4090" s="1"/>
      <c r="C4090" s="1"/>
      <c r="D4090"/>
      <c r="E4090" s="1"/>
      <c r="F4090" s="1"/>
      <c r="G4090"/>
      <c r="H4090"/>
      <c r="I4090" s="1"/>
      <c r="J4090"/>
      <c r="K4090"/>
      <c r="L4090"/>
      <c r="M4090" s="2"/>
      <c r="N4090" s="3"/>
      <c r="O4090"/>
      <c r="P4090"/>
      <c r="Q4090"/>
      <c r="R4090"/>
      <c r="S4090"/>
      <c r="T4090"/>
      <c r="U4090" s="1"/>
      <c r="V4090"/>
      <c r="W4090" s="1"/>
      <c r="X4090"/>
      <c r="Y4090"/>
      <c r="Z4090" s="1"/>
      <c r="AA4090" s="1"/>
      <c r="AB4090" s="1"/>
      <c r="AC4090" s="1"/>
      <c r="AD4090"/>
    </row>
    <row r="4091" spans="1:30" x14ac:dyDescent="0.25">
      <c r="A4091" s="1"/>
      <c r="B4091" s="1"/>
      <c r="C4091" s="1"/>
      <c r="D4091"/>
      <c r="E4091" s="1"/>
      <c r="F4091" s="1"/>
      <c r="G4091"/>
      <c r="H4091"/>
      <c r="I4091" s="1"/>
      <c r="J4091"/>
      <c r="K4091"/>
      <c r="L4091"/>
      <c r="M4091" s="2"/>
      <c r="N4091" s="3"/>
      <c r="O4091"/>
      <c r="P4091"/>
      <c r="Q4091"/>
      <c r="R4091"/>
      <c r="S4091"/>
      <c r="T4091"/>
      <c r="U4091" s="1"/>
      <c r="V4091"/>
      <c r="W4091" s="1"/>
      <c r="X4091"/>
      <c r="Y4091"/>
      <c r="Z4091" s="1"/>
      <c r="AA4091" s="1"/>
      <c r="AB4091" s="1"/>
      <c r="AC4091" s="1"/>
      <c r="AD4091"/>
    </row>
    <row r="4092" spans="1:30" x14ac:dyDescent="0.25">
      <c r="A4092" s="1"/>
      <c r="B4092" s="1"/>
      <c r="C4092" s="1"/>
      <c r="D4092"/>
      <c r="E4092" s="1"/>
      <c r="F4092" s="1"/>
      <c r="G4092"/>
      <c r="H4092"/>
      <c r="I4092" s="1"/>
      <c r="J4092"/>
      <c r="K4092"/>
      <c r="L4092"/>
      <c r="M4092" s="2"/>
      <c r="N4092" s="3"/>
      <c r="O4092"/>
      <c r="P4092"/>
      <c r="Q4092"/>
      <c r="R4092"/>
      <c r="S4092"/>
      <c r="T4092"/>
      <c r="U4092" s="1"/>
      <c r="V4092"/>
      <c r="W4092" s="1"/>
      <c r="X4092"/>
      <c r="Y4092"/>
      <c r="Z4092" s="1"/>
      <c r="AA4092" s="1"/>
      <c r="AB4092" s="1"/>
      <c r="AC4092" s="1"/>
      <c r="AD4092"/>
    </row>
    <row r="4093" spans="1:30" x14ac:dyDescent="0.25">
      <c r="A4093" s="1"/>
      <c r="B4093" s="1"/>
      <c r="C4093" s="1"/>
      <c r="D4093"/>
      <c r="E4093" s="1"/>
      <c r="F4093" s="1"/>
      <c r="G4093"/>
      <c r="H4093"/>
      <c r="I4093" s="1"/>
      <c r="J4093"/>
      <c r="K4093"/>
      <c r="L4093"/>
      <c r="M4093" s="2"/>
      <c r="N4093" s="3"/>
      <c r="O4093"/>
      <c r="P4093"/>
      <c r="Q4093"/>
      <c r="R4093"/>
      <c r="S4093"/>
      <c r="T4093"/>
      <c r="U4093" s="1"/>
      <c r="V4093"/>
      <c r="W4093" s="1"/>
      <c r="X4093"/>
      <c r="Y4093"/>
      <c r="Z4093" s="1"/>
      <c r="AA4093" s="1"/>
      <c r="AB4093" s="1"/>
      <c r="AC4093" s="1"/>
      <c r="AD4093"/>
    </row>
    <row r="4094" spans="1:30" x14ac:dyDescent="0.25">
      <c r="A4094" s="1"/>
      <c r="B4094" s="1"/>
      <c r="C4094" s="1"/>
      <c r="D4094"/>
      <c r="E4094" s="1"/>
      <c r="F4094" s="1"/>
      <c r="G4094"/>
      <c r="H4094"/>
      <c r="I4094" s="1"/>
      <c r="J4094"/>
      <c r="K4094"/>
      <c r="L4094"/>
      <c r="M4094" s="2"/>
      <c r="N4094" s="3"/>
      <c r="O4094"/>
      <c r="P4094"/>
      <c r="Q4094"/>
      <c r="R4094"/>
      <c r="S4094"/>
      <c r="T4094"/>
      <c r="U4094" s="1"/>
      <c r="V4094"/>
      <c r="W4094" s="1"/>
      <c r="X4094"/>
      <c r="Y4094"/>
      <c r="Z4094" s="1"/>
      <c r="AA4094" s="1"/>
      <c r="AB4094" s="1"/>
      <c r="AC4094" s="1"/>
      <c r="AD4094"/>
    </row>
    <row r="4095" spans="1:30" x14ac:dyDescent="0.25">
      <c r="A4095" s="1"/>
      <c r="B4095" s="1"/>
      <c r="C4095" s="1"/>
      <c r="D4095"/>
      <c r="E4095" s="1"/>
      <c r="F4095" s="1"/>
      <c r="G4095"/>
      <c r="H4095"/>
      <c r="I4095" s="1"/>
      <c r="J4095"/>
      <c r="K4095"/>
      <c r="L4095"/>
      <c r="M4095" s="2"/>
      <c r="N4095" s="3"/>
      <c r="O4095"/>
      <c r="P4095"/>
      <c r="Q4095"/>
      <c r="R4095"/>
      <c r="S4095"/>
      <c r="T4095"/>
      <c r="U4095" s="1"/>
      <c r="V4095"/>
      <c r="W4095" s="1"/>
      <c r="X4095"/>
      <c r="Y4095"/>
      <c r="Z4095" s="1"/>
      <c r="AA4095" s="1"/>
      <c r="AB4095" s="1"/>
      <c r="AC4095" s="1"/>
      <c r="AD4095"/>
    </row>
    <row r="4096" spans="1:30" x14ac:dyDescent="0.25">
      <c r="A4096" s="1"/>
      <c r="B4096" s="1"/>
      <c r="C4096" s="1"/>
      <c r="D4096"/>
      <c r="E4096" s="1"/>
      <c r="F4096" s="1"/>
      <c r="G4096"/>
      <c r="H4096"/>
      <c r="I4096" s="1"/>
      <c r="J4096"/>
      <c r="K4096"/>
      <c r="L4096"/>
      <c r="M4096" s="2"/>
      <c r="N4096" s="3"/>
      <c r="O4096"/>
      <c r="P4096"/>
      <c r="Q4096"/>
      <c r="R4096"/>
      <c r="S4096"/>
      <c r="T4096"/>
      <c r="U4096" s="1"/>
      <c r="V4096"/>
      <c r="W4096" s="1"/>
      <c r="X4096"/>
      <c r="Y4096"/>
      <c r="Z4096" s="1"/>
      <c r="AA4096" s="1"/>
      <c r="AB4096" s="1"/>
      <c r="AC4096" s="1"/>
      <c r="AD4096"/>
    </row>
    <row r="4097" spans="1:30" x14ac:dyDescent="0.25">
      <c r="A4097" s="1"/>
      <c r="B4097" s="1"/>
      <c r="C4097" s="1"/>
      <c r="D4097"/>
      <c r="E4097" s="1"/>
      <c r="F4097" s="1"/>
      <c r="G4097"/>
      <c r="H4097"/>
      <c r="I4097" s="1"/>
      <c r="J4097"/>
      <c r="K4097"/>
      <c r="L4097"/>
      <c r="M4097" s="2"/>
      <c r="N4097" s="3"/>
      <c r="O4097"/>
      <c r="P4097"/>
      <c r="Q4097"/>
      <c r="R4097"/>
      <c r="S4097"/>
      <c r="T4097"/>
      <c r="U4097" s="1"/>
      <c r="V4097"/>
      <c r="W4097" s="1"/>
      <c r="X4097"/>
      <c r="Y4097"/>
      <c r="Z4097" s="1"/>
      <c r="AA4097" s="1"/>
      <c r="AB4097" s="1"/>
      <c r="AC4097" s="1"/>
      <c r="AD4097"/>
    </row>
    <row r="4098" spans="1:30" x14ac:dyDescent="0.25">
      <c r="A4098" s="1"/>
      <c r="B4098" s="1"/>
      <c r="C4098" s="1"/>
      <c r="D4098"/>
      <c r="E4098" s="1"/>
      <c r="F4098" s="1"/>
      <c r="G4098"/>
      <c r="H4098"/>
      <c r="I4098" s="1"/>
      <c r="J4098"/>
      <c r="K4098"/>
      <c r="L4098"/>
      <c r="M4098" s="2"/>
      <c r="N4098" s="3"/>
      <c r="O4098"/>
      <c r="P4098"/>
      <c r="Q4098"/>
      <c r="R4098"/>
      <c r="S4098"/>
      <c r="T4098"/>
      <c r="U4098" s="1"/>
      <c r="V4098"/>
      <c r="W4098" s="1"/>
      <c r="X4098"/>
      <c r="Y4098"/>
      <c r="Z4098" s="1"/>
      <c r="AA4098" s="1"/>
      <c r="AB4098" s="1"/>
      <c r="AC4098" s="1"/>
      <c r="AD4098"/>
    </row>
    <row r="4099" spans="1:30" x14ac:dyDescent="0.25">
      <c r="A4099" s="1"/>
      <c r="B4099" s="1"/>
      <c r="C4099" s="1"/>
      <c r="D4099"/>
      <c r="E4099" s="1"/>
      <c r="F4099" s="1"/>
      <c r="G4099"/>
      <c r="H4099"/>
      <c r="I4099" s="1"/>
      <c r="J4099"/>
      <c r="K4099"/>
      <c r="L4099"/>
      <c r="M4099" s="2"/>
      <c r="N4099" s="3"/>
      <c r="O4099"/>
      <c r="P4099"/>
      <c r="Q4099"/>
      <c r="R4099"/>
      <c r="S4099"/>
      <c r="T4099"/>
      <c r="U4099" s="1"/>
      <c r="V4099"/>
      <c r="W4099" s="1"/>
      <c r="X4099"/>
      <c r="Y4099"/>
      <c r="Z4099" s="1"/>
      <c r="AA4099" s="1"/>
      <c r="AB4099" s="1"/>
      <c r="AC4099" s="1"/>
      <c r="AD4099"/>
    </row>
    <row r="4100" spans="1:30" x14ac:dyDescent="0.25">
      <c r="A4100" s="1"/>
      <c r="B4100" s="1"/>
      <c r="C4100" s="1"/>
      <c r="D4100"/>
      <c r="E4100" s="1"/>
      <c r="F4100" s="1"/>
      <c r="G4100"/>
      <c r="H4100"/>
      <c r="I4100" s="1"/>
      <c r="J4100"/>
      <c r="K4100"/>
      <c r="L4100"/>
      <c r="M4100" s="2"/>
      <c r="N4100" s="3"/>
      <c r="O4100"/>
      <c r="P4100"/>
      <c r="Q4100"/>
      <c r="R4100"/>
      <c r="S4100"/>
      <c r="T4100"/>
      <c r="U4100" s="1"/>
      <c r="V4100"/>
      <c r="W4100" s="1"/>
      <c r="X4100"/>
      <c r="Y4100"/>
      <c r="Z4100" s="1"/>
      <c r="AA4100" s="1"/>
      <c r="AB4100" s="1"/>
      <c r="AC4100" s="1"/>
      <c r="AD4100"/>
    </row>
    <row r="4101" spans="1:30" x14ac:dyDescent="0.25">
      <c r="A4101" s="1"/>
      <c r="B4101" s="1"/>
      <c r="C4101" s="1"/>
      <c r="D4101"/>
      <c r="E4101" s="1"/>
      <c r="F4101" s="1"/>
      <c r="G4101"/>
      <c r="H4101"/>
      <c r="I4101" s="1"/>
      <c r="J4101"/>
      <c r="K4101"/>
      <c r="L4101"/>
      <c r="M4101" s="2"/>
      <c r="N4101" s="3"/>
      <c r="O4101"/>
      <c r="P4101"/>
      <c r="Q4101"/>
      <c r="R4101"/>
      <c r="S4101"/>
      <c r="T4101"/>
      <c r="U4101" s="1"/>
      <c r="V4101"/>
      <c r="W4101" s="1"/>
      <c r="X4101"/>
      <c r="Y4101"/>
      <c r="Z4101" s="1"/>
      <c r="AA4101" s="1"/>
      <c r="AB4101" s="1"/>
      <c r="AC4101" s="1"/>
      <c r="AD4101"/>
    </row>
    <row r="4102" spans="1:30" x14ac:dyDescent="0.25">
      <c r="A4102" s="1"/>
      <c r="B4102" s="1"/>
      <c r="C4102" s="1"/>
      <c r="D4102"/>
      <c r="E4102" s="1"/>
      <c r="F4102" s="1"/>
      <c r="G4102"/>
      <c r="H4102"/>
      <c r="I4102" s="1"/>
      <c r="J4102"/>
      <c r="K4102"/>
      <c r="L4102"/>
      <c r="M4102" s="2"/>
      <c r="N4102" s="3"/>
      <c r="O4102"/>
      <c r="P4102"/>
      <c r="Q4102"/>
      <c r="R4102"/>
      <c r="S4102"/>
      <c r="T4102"/>
      <c r="U4102" s="1"/>
      <c r="V4102"/>
      <c r="W4102" s="1"/>
      <c r="X4102"/>
      <c r="Y4102"/>
      <c r="Z4102" s="1"/>
      <c r="AA4102" s="1"/>
      <c r="AB4102" s="1"/>
      <c r="AC4102" s="1"/>
      <c r="AD4102"/>
    </row>
    <row r="4103" spans="1:30" x14ac:dyDescent="0.25">
      <c r="A4103" s="1"/>
      <c r="B4103" s="1"/>
      <c r="C4103" s="1"/>
      <c r="D4103"/>
      <c r="E4103" s="1"/>
      <c r="F4103" s="1"/>
      <c r="G4103"/>
      <c r="H4103"/>
      <c r="I4103" s="1"/>
      <c r="J4103"/>
      <c r="K4103"/>
      <c r="L4103"/>
      <c r="M4103" s="2"/>
      <c r="N4103" s="3"/>
      <c r="O4103"/>
      <c r="P4103"/>
      <c r="Q4103"/>
      <c r="R4103"/>
      <c r="S4103"/>
      <c r="T4103"/>
      <c r="U4103" s="1"/>
      <c r="V4103"/>
      <c r="W4103" s="1"/>
      <c r="X4103"/>
      <c r="Y4103"/>
      <c r="Z4103" s="1"/>
      <c r="AA4103" s="1"/>
      <c r="AB4103" s="1"/>
      <c r="AC4103" s="1"/>
      <c r="AD4103"/>
    </row>
    <row r="4104" spans="1:30" x14ac:dyDescent="0.25">
      <c r="A4104" s="1"/>
      <c r="B4104" s="1"/>
      <c r="C4104" s="1"/>
      <c r="D4104"/>
      <c r="E4104" s="1"/>
      <c r="F4104" s="1"/>
      <c r="G4104"/>
      <c r="H4104"/>
      <c r="I4104" s="1"/>
      <c r="J4104"/>
      <c r="K4104"/>
      <c r="L4104"/>
      <c r="M4104" s="2"/>
      <c r="N4104" s="3"/>
      <c r="O4104"/>
      <c r="P4104"/>
      <c r="Q4104"/>
      <c r="R4104"/>
      <c r="S4104"/>
      <c r="T4104"/>
      <c r="U4104" s="1"/>
      <c r="V4104"/>
      <c r="W4104" s="1"/>
      <c r="X4104"/>
      <c r="Y4104"/>
      <c r="Z4104" s="1"/>
      <c r="AA4104" s="1"/>
      <c r="AB4104" s="1"/>
      <c r="AC4104" s="1"/>
      <c r="AD4104"/>
    </row>
    <row r="4105" spans="1:30" x14ac:dyDescent="0.25">
      <c r="A4105" s="1"/>
      <c r="B4105" s="1"/>
      <c r="C4105" s="1"/>
      <c r="D4105"/>
      <c r="E4105" s="1"/>
      <c r="F4105" s="1"/>
      <c r="G4105"/>
      <c r="H4105"/>
      <c r="I4105" s="1"/>
      <c r="J4105"/>
      <c r="K4105"/>
      <c r="L4105"/>
      <c r="M4105" s="2"/>
      <c r="N4105" s="3"/>
      <c r="O4105"/>
      <c r="P4105"/>
      <c r="Q4105"/>
      <c r="R4105"/>
      <c r="S4105"/>
      <c r="T4105"/>
      <c r="U4105" s="1"/>
      <c r="V4105"/>
      <c r="W4105" s="1"/>
      <c r="X4105"/>
      <c r="Y4105"/>
      <c r="Z4105" s="1"/>
      <c r="AA4105" s="1"/>
      <c r="AB4105" s="1"/>
      <c r="AC4105" s="1"/>
      <c r="AD4105"/>
    </row>
    <row r="4106" spans="1:30" x14ac:dyDescent="0.25">
      <c r="A4106" s="1"/>
      <c r="B4106" s="1"/>
      <c r="C4106" s="1"/>
      <c r="D4106"/>
      <c r="E4106" s="1"/>
      <c r="F4106" s="1"/>
      <c r="G4106"/>
      <c r="H4106"/>
      <c r="I4106" s="1"/>
      <c r="J4106"/>
      <c r="K4106"/>
      <c r="L4106"/>
      <c r="M4106" s="2"/>
      <c r="N4106" s="3"/>
      <c r="O4106"/>
      <c r="P4106"/>
      <c r="Q4106"/>
      <c r="R4106"/>
      <c r="S4106"/>
      <c r="T4106"/>
      <c r="U4106" s="1"/>
      <c r="V4106"/>
      <c r="W4106" s="1"/>
      <c r="X4106"/>
      <c r="Y4106"/>
      <c r="Z4106" s="1"/>
      <c r="AA4106" s="1"/>
      <c r="AB4106" s="1"/>
      <c r="AC4106" s="1"/>
      <c r="AD4106"/>
    </row>
    <row r="4107" spans="1:30" x14ac:dyDescent="0.25">
      <c r="A4107" s="1"/>
      <c r="B4107" s="1"/>
      <c r="C4107" s="1"/>
      <c r="D4107"/>
      <c r="E4107" s="1"/>
      <c r="F4107" s="1"/>
      <c r="G4107"/>
      <c r="H4107"/>
      <c r="I4107" s="1"/>
      <c r="J4107"/>
      <c r="K4107"/>
      <c r="L4107"/>
      <c r="M4107" s="2"/>
      <c r="N4107" s="3"/>
      <c r="O4107"/>
      <c r="P4107"/>
      <c r="Q4107"/>
      <c r="R4107"/>
      <c r="S4107"/>
      <c r="T4107"/>
      <c r="U4107" s="1"/>
      <c r="V4107"/>
      <c r="W4107" s="1"/>
      <c r="X4107"/>
      <c r="Y4107"/>
      <c r="Z4107" s="1"/>
      <c r="AA4107" s="1"/>
      <c r="AB4107" s="1"/>
      <c r="AC4107" s="1"/>
      <c r="AD4107"/>
    </row>
    <row r="4108" spans="1:30" x14ac:dyDescent="0.25">
      <c r="A4108" s="1"/>
      <c r="B4108" s="1"/>
      <c r="C4108" s="1"/>
      <c r="D4108"/>
      <c r="E4108" s="1"/>
      <c r="F4108" s="1"/>
      <c r="G4108"/>
      <c r="H4108"/>
      <c r="I4108" s="1"/>
      <c r="J4108"/>
      <c r="K4108"/>
      <c r="L4108"/>
      <c r="M4108" s="2"/>
      <c r="N4108" s="3"/>
      <c r="O4108"/>
      <c r="P4108"/>
      <c r="Q4108"/>
      <c r="R4108"/>
      <c r="S4108"/>
      <c r="T4108"/>
      <c r="U4108" s="1"/>
      <c r="V4108"/>
      <c r="W4108" s="1"/>
      <c r="X4108"/>
      <c r="Y4108"/>
      <c r="Z4108" s="1"/>
      <c r="AA4108" s="1"/>
      <c r="AB4108" s="1"/>
      <c r="AC4108" s="1"/>
      <c r="AD4108"/>
    </row>
    <row r="4109" spans="1:30" x14ac:dyDescent="0.25">
      <c r="A4109" s="1"/>
      <c r="B4109" s="1"/>
      <c r="C4109" s="1"/>
      <c r="D4109"/>
      <c r="E4109" s="1"/>
      <c r="F4109" s="1"/>
      <c r="G4109"/>
      <c r="H4109"/>
      <c r="I4109" s="1"/>
      <c r="J4109"/>
      <c r="K4109"/>
      <c r="L4109"/>
      <c r="M4109" s="2"/>
      <c r="N4109" s="3"/>
      <c r="O4109"/>
      <c r="P4109"/>
      <c r="Q4109"/>
      <c r="R4109"/>
      <c r="S4109"/>
      <c r="T4109"/>
      <c r="U4109" s="1"/>
      <c r="V4109"/>
      <c r="W4109" s="1"/>
      <c r="X4109"/>
      <c r="Y4109"/>
      <c r="Z4109" s="1"/>
      <c r="AA4109" s="1"/>
      <c r="AB4109" s="1"/>
      <c r="AC4109" s="1"/>
      <c r="AD4109"/>
    </row>
    <row r="4110" spans="1:30" x14ac:dyDescent="0.25">
      <c r="A4110" s="1"/>
      <c r="B4110" s="1"/>
      <c r="C4110" s="1"/>
      <c r="D4110"/>
      <c r="E4110" s="1"/>
      <c r="F4110" s="1"/>
      <c r="G4110"/>
      <c r="H4110"/>
      <c r="I4110" s="1"/>
      <c r="J4110"/>
      <c r="K4110"/>
      <c r="L4110"/>
      <c r="M4110" s="2"/>
      <c r="N4110" s="3"/>
      <c r="O4110"/>
      <c r="P4110"/>
      <c r="Q4110"/>
      <c r="R4110"/>
      <c r="S4110"/>
      <c r="T4110"/>
      <c r="U4110" s="1"/>
      <c r="V4110"/>
      <c r="W4110" s="1"/>
      <c r="X4110"/>
      <c r="Y4110"/>
      <c r="Z4110" s="1"/>
      <c r="AA4110" s="1"/>
      <c r="AB4110" s="1"/>
      <c r="AC4110" s="1"/>
      <c r="AD4110"/>
    </row>
    <row r="4111" spans="1:30" x14ac:dyDescent="0.25">
      <c r="A4111" s="1"/>
      <c r="B4111" s="1"/>
      <c r="C4111" s="1"/>
      <c r="D4111"/>
      <c r="E4111" s="1"/>
      <c r="F4111" s="1"/>
      <c r="G4111"/>
      <c r="H4111"/>
      <c r="I4111" s="1"/>
      <c r="J4111"/>
      <c r="K4111"/>
      <c r="L4111"/>
      <c r="M4111" s="2"/>
      <c r="N4111" s="3"/>
      <c r="O4111"/>
      <c r="P4111"/>
      <c r="Q4111"/>
      <c r="R4111"/>
      <c r="S4111"/>
      <c r="T4111"/>
      <c r="U4111" s="1"/>
      <c r="V4111"/>
      <c r="W4111" s="1"/>
      <c r="X4111"/>
      <c r="Y4111"/>
      <c r="Z4111" s="1"/>
      <c r="AA4111" s="1"/>
      <c r="AB4111" s="1"/>
      <c r="AC4111" s="1"/>
      <c r="AD4111"/>
    </row>
    <row r="4112" spans="1:30" x14ac:dyDescent="0.25">
      <c r="A4112" s="1"/>
      <c r="B4112" s="1"/>
      <c r="C4112" s="1"/>
      <c r="D4112"/>
      <c r="E4112" s="1"/>
      <c r="F4112" s="1"/>
      <c r="G4112"/>
      <c r="H4112"/>
      <c r="I4112" s="1"/>
      <c r="J4112"/>
      <c r="K4112"/>
      <c r="L4112"/>
      <c r="M4112" s="2"/>
      <c r="N4112" s="3"/>
      <c r="O4112"/>
      <c r="P4112"/>
      <c r="Q4112"/>
      <c r="R4112"/>
      <c r="S4112"/>
      <c r="T4112"/>
      <c r="U4112" s="1"/>
      <c r="V4112"/>
      <c r="W4112" s="1"/>
      <c r="X4112"/>
      <c r="Y4112"/>
      <c r="Z4112" s="1"/>
      <c r="AA4112" s="1"/>
      <c r="AB4112" s="1"/>
      <c r="AC4112" s="1"/>
      <c r="AD4112"/>
    </row>
    <row r="4113" spans="1:30" x14ac:dyDescent="0.25">
      <c r="A4113" s="1"/>
      <c r="B4113" s="1"/>
      <c r="C4113" s="1"/>
      <c r="D4113"/>
      <c r="E4113" s="1"/>
      <c r="F4113" s="1"/>
      <c r="G4113"/>
      <c r="H4113"/>
      <c r="I4113" s="1"/>
      <c r="J4113"/>
      <c r="K4113"/>
      <c r="L4113"/>
      <c r="M4113" s="2"/>
      <c r="N4113" s="3"/>
      <c r="O4113"/>
      <c r="P4113"/>
      <c r="Q4113"/>
      <c r="R4113"/>
      <c r="S4113"/>
      <c r="T4113"/>
      <c r="U4113" s="1"/>
      <c r="V4113"/>
      <c r="W4113" s="1"/>
      <c r="X4113"/>
      <c r="Y4113"/>
      <c r="Z4113" s="1"/>
      <c r="AA4113" s="1"/>
      <c r="AB4113" s="1"/>
      <c r="AC4113" s="1"/>
      <c r="AD4113"/>
    </row>
    <row r="4114" spans="1:30" x14ac:dyDescent="0.25">
      <c r="A4114" s="1"/>
      <c r="B4114" s="1"/>
      <c r="C4114" s="1"/>
      <c r="D4114"/>
      <c r="E4114" s="1"/>
      <c r="F4114" s="1"/>
      <c r="G4114"/>
      <c r="H4114"/>
      <c r="I4114" s="1"/>
      <c r="J4114"/>
      <c r="K4114"/>
      <c r="L4114"/>
      <c r="M4114" s="2"/>
      <c r="N4114" s="3"/>
      <c r="O4114"/>
      <c r="P4114"/>
      <c r="Q4114"/>
      <c r="R4114"/>
      <c r="S4114"/>
      <c r="T4114"/>
      <c r="U4114" s="1"/>
      <c r="V4114"/>
      <c r="W4114" s="1"/>
      <c r="X4114"/>
      <c r="Y4114"/>
      <c r="Z4114" s="1"/>
      <c r="AA4114" s="1"/>
      <c r="AB4114" s="1"/>
      <c r="AC4114" s="1"/>
      <c r="AD4114"/>
    </row>
    <row r="4115" spans="1:30" x14ac:dyDescent="0.25">
      <c r="A4115" s="1"/>
      <c r="B4115" s="1"/>
      <c r="C4115" s="1"/>
      <c r="D4115"/>
      <c r="E4115" s="1"/>
      <c r="F4115" s="1"/>
      <c r="G4115"/>
      <c r="H4115"/>
      <c r="I4115" s="1"/>
      <c r="J4115"/>
      <c r="K4115"/>
      <c r="L4115"/>
      <c r="M4115" s="2"/>
      <c r="N4115" s="3"/>
      <c r="O4115"/>
      <c r="P4115"/>
      <c r="Q4115"/>
      <c r="R4115"/>
      <c r="S4115"/>
      <c r="T4115"/>
      <c r="U4115" s="1"/>
      <c r="V4115"/>
      <c r="W4115" s="1"/>
      <c r="X4115"/>
      <c r="Y4115"/>
      <c r="Z4115" s="1"/>
      <c r="AA4115" s="1"/>
      <c r="AB4115" s="1"/>
      <c r="AC4115" s="1"/>
      <c r="AD4115"/>
    </row>
    <row r="4116" spans="1:30" x14ac:dyDescent="0.25">
      <c r="A4116" s="1"/>
      <c r="B4116" s="1"/>
      <c r="C4116" s="1"/>
      <c r="D4116"/>
      <c r="E4116" s="1"/>
      <c r="F4116" s="1"/>
      <c r="G4116"/>
      <c r="H4116"/>
      <c r="I4116" s="1"/>
      <c r="J4116"/>
      <c r="K4116"/>
      <c r="L4116"/>
      <c r="M4116" s="2"/>
      <c r="N4116" s="3"/>
      <c r="O4116"/>
      <c r="P4116"/>
      <c r="Q4116"/>
      <c r="R4116"/>
      <c r="S4116"/>
      <c r="T4116"/>
      <c r="U4116" s="1"/>
      <c r="V4116"/>
      <c r="W4116" s="1"/>
      <c r="X4116"/>
      <c r="Y4116"/>
      <c r="Z4116" s="1"/>
      <c r="AA4116" s="1"/>
      <c r="AB4116" s="1"/>
      <c r="AC4116" s="1"/>
      <c r="AD4116"/>
    </row>
    <row r="4117" spans="1:30" x14ac:dyDescent="0.25">
      <c r="A4117" s="1"/>
      <c r="B4117" s="1"/>
      <c r="C4117" s="1"/>
      <c r="D4117"/>
      <c r="E4117" s="1"/>
      <c r="F4117" s="1"/>
      <c r="G4117"/>
      <c r="H4117"/>
      <c r="I4117" s="1"/>
      <c r="J4117"/>
      <c r="K4117"/>
      <c r="L4117"/>
      <c r="M4117" s="2"/>
      <c r="N4117" s="3"/>
      <c r="O4117"/>
      <c r="P4117"/>
      <c r="Q4117"/>
      <c r="R4117"/>
      <c r="S4117"/>
      <c r="T4117"/>
      <c r="U4117" s="1"/>
      <c r="V4117"/>
      <c r="W4117" s="1"/>
      <c r="X4117"/>
      <c r="Y4117"/>
      <c r="Z4117" s="1"/>
      <c r="AA4117" s="1"/>
      <c r="AB4117" s="1"/>
      <c r="AC4117" s="1"/>
      <c r="AD4117"/>
    </row>
    <row r="4118" spans="1:30" x14ac:dyDescent="0.25">
      <c r="A4118" s="1"/>
      <c r="B4118" s="1"/>
      <c r="C4118" s="1"/>
      <c r="D4118"/>
      <c r="E4118" s="1"/>
      <c r="F4118" s="1"/>
      <c r="G4118"/>
      <c r="H4118"/>
      <c r="I4118" s="1"/>
      <c r="J4118"/>
      <c r="K4118"/>
      <c r="L4118"/>
      <c r="M4118" s="2"/>
      <c r="N4118" s="3"/>
      <c r="O4118"/>
      <c r="P4118"/>
      <c r="Q4118"/>
      <c r="R4118"/>
      <c r="S4118"/>
      <c r="T4118"/>
      <c r="U4118" s="1"/>
      <c r="V4118"/>
      <c r="W4118" s="1"/>
      <c r="X4118"/>
      <c r="Y4118"/>
      <c r="Z4118" s="1"/>
      <c r="AA4118" s="1"/>
      <c r="AB4118" s="1"/>
      <c r="AC4118" s="1"/>
      <c r="AD4118"/>
    </row>
    <row r="4119" spans="1:30" x14ac:dyDescent="0.25">
      <c r="A4119" s="1"/>
      <c r="B4119" s="1"/>
      <c r="C4119" s="1"/>
      <c r="D4119"/>
      <c r="E4119" s="1"/>
      <c r="F4119" s="1"/>
      <c r="G4119"/>
      <c r="H4119"/>
      <c r="I4119" s="1"/>
      <c r="J4119"/>
      <c r="K4119"/>
      <c r="L4119"/>
      <c r="M4119" s="2"/>
      <c r="N4119" s="3"/>
      <c r="O4119"/>
      <c r="P4119"/>
      <c r="Q4119"/>
      <c r="R4119"/>
      <c r="S4119"/>
      <c r="T4119"/>
      <c r="U4119" s="1"/>
      <c r="V4119"/>
      <c r="W4119" s="1"/>
      <c r="X4119"/>
      <c r="Y4119"/>
      <c r="Z4119" s="1"/>
      <c r="AA4119" s="1"/>
      <c r="AB4119" s="1"/>
      <c r="AC4119" s="1"/>
      <c r="AD4119"/>
    </row>
    <row r="4120" spans="1:30" x14ac:dyDescent="0.25">
      <c r="A4120" s="1"/>
      <c r="B4120" s="1"/>
      <c r="C4120" s="1"/>
      <c r="D4120"/>
      <c r="E4120" s="1"/>
      <c r="F4120" s="1"/>
      <c r="G4120"/>
      <c r="H4120"/>
      <c r="I4120" s="1"/>
      <c r="J4120"/>
      <c r="K4120"/>
      <c r="L4120"/>
      <c r="M4120" s="2"/>
      <c r="N4120" s="3"/>
      <c r="O4120"/>
      <c r="P4120"/>
      <c r="Q4120"/>
      <c r="R4120"/>
      <c r="S4120"/>
      <c r="T4120"/>
      <c r="U4120" s="1"/>
      <c r="V4120"/>
      <c r="W4120" s="1"/>
      <c r="X4120"/>
      <c r="Y4120"/>
      <c r="Z4120" s="1"/>
      <c r="AA4120" s="1"/>
      <c r="AB4120" s="1"/>
      <c r="AC4120" s="1"/>
      <c r="AD4120"/>
    </row>
    <row r="4121" spans="1:30" x14ac:dyDescent="0.25">
      <c r="A4121" s="1"/>
      <c r="B4121" s="1"/>
      <c r="C4121" s="1"/>
      <c r="D4121"/>
      <c r="E4121" s="1"/>
      <c r="F4121" s="1"/>
      <c r="G4121"/>
      <c r="H4121"/>
      <c r="I4121" s="1"/>
      <c r="J4121"/>
      <c r="K4121"/>
      <c r="L4121"/>
      <c r="M4121" s="2"/>
      <c r="N4121" s="3"/>
      <c r="O4121"/>
      <c r="P4121"/>
      <c r="Q4121"/>
      <c r="R4121"/>
      <c r="S4121"/>
      <c r="T4121"/>
      <c r="U4121" s="1"/>
      <c r="V4121"/>
      <c r="W4121" s="1"/>
      <c r="X4121"/>
      <c r="Y4121"/>
      <c r="Z4121" s="1"/>
      <c r="AA4121" s="1"/>
      <c r="AB4121" s="1"/>
      <c r="AC4121" s="1"/>
      <c r="AD4121"/>
    </row>
    <row r="4122" spans="1:30" x14ac:dyDescent="0.25">
      <c r="A4122" s="1"/>
      <c r="B4122" s="1"/>
      <c r="C4122" s="1"/>
      <c r="D4122"/>
      <c r="E4122" s="1"/>
      <c r="F4122" s="1"/>
      <c r="G4122"/>
      <c r="H4122"/>
      <c r="I4122" s="1"/>
      <c r="J4122"/>
      <c r="K4122"/>
      <c r="L4122"/>
      <c r="M4122" s="2"/>
      <c r="N4122" s="3"/>
      <c r="O4122"/>
      <c r="P4122"/>
      <c r="Q4122"/>
      <c r="R4122"/>
      <c r="S4122"/>
      <c r="T4122"/>
      <c r="U4122" s="1"/>
      <c r="V4122"/>
      <c r="W4122" s="1"/>
      <c r="X4122"/>
      <c r="Y4122"/>
      <c r="Z4122" s="1"/>
      <c r="AA4122" s="1"/>
      <c r="AB4122" s="1"/>
      <c r="AC4122" s="1"/>
      <c r="AD4122"/>
    </row>
    <row r="4123" spans="1:30" x14ac:dyDescent="0.25">
      <c r="A4123" s="1"/>
      <c r="B4123" s="1"/>
      <c r="C4123" s="1"/>
      <c r="D4123"/>
      <c r="E4123" s="1"/>
      <c r="F4123" s="1"/>
      <c r="G4123"/>
      <c r="H4123"/>
      <c r="I4123" s="1"/>
      <c r="J4123"/>
      <c r="K4123"/>
      <c r="L4123"/>
      <c r="M4123" s="2"/>
      <c r="N4123" s="3"/>
      <c r="O4123"/>
      <c r="P4123"/>
      <c r="Q4123"/>
      <c r="R4123"/>
      <c r="S4123"/>
      <c r="T4123"/>
      <c r="U4123" s="1"/>
      <c r="V4123"/>
      <c r="W4123" s="1"/>
      <c r="X4123"/>
      <c r="Y4123"/>
      <c r="Z4123" s="1"/>
      <c r="AA4123" s="1"/>
      <c r="AB4123" s="1"/>
      <c r="AC4123" s="1"/>
      <c r="AD4123"/>
    </row>
    <row r="4124" spans="1:30" x14ac:dyDescent="0.25">
      <c r="A4124" s="1"/>
      <c r="B4124" s="1"/>
      <c r="C4124" s="1"/>
      <c r="D4124"/>
      <c r="E4124" s="1"/>
      <c r="F4124" s="1"/>
      <c r="G4124"/>
      <c r="H4124"/>
      <c r="I4124" s="1"/>
      <c r="J4124"/>
      <c r="K4124"/>
      <c r="L4124"/>
      <c r="M4124" s="2"/>
      <c r="N4124" s="3"/>
      <c r="O4124"/>
      <c r="P4124"/>
      <c r="Q4124"/>
      <c r="R4124"/>
      <c r="S4124"/>
      <c r="T4124"/>
      <c r="U4124" s="1"/>
      <c r="V4124"/>
      <c r="W4124" s="1"/>
      <c r="X4124"/>
      <c r="Y4124"/>
      <c r="Z4124" s="1"/>
      <c r="AA4124" s="1"/>
      <c r="AB4124" s="1"/>
      <c r="AC4124" s="1"/>
      <c r="AD4124"/>
    </row>
    <row r="4125" spans="1:30" x14ac:dyDescent="0.25">
      <c r="A4125" s="1"/>
      <c r="B4125" s="1"/>
      <c r="C4125" s="1"/>
      <c r="D4125"/>
      <c r="E4125" s="1"/>
      <c r="F4125" s="1"/>
      <c r="G4125"/>
      <c r="H4125"/>
      <c r="I4125" s="1"/>
      <c r="J4125"/>
      <c r="K4125"/>
      <c r="L4125"/>
      <c r="M4125" s="2"/>
      <c r="N4125" s="3"/>
      <c r="O4125"/>
      <c r="P4125"/>
      <c r="Q4125"/>
      <c r="R4125"/>
      <c r="S4125"/>
      <c r="T4125"/>
      <c r="U4125" s="1"/>
      <c r="V4125"/>
      <c r="W4125" s="1"/>
      <c r="X4125"/>
      <c r="Y4125"/>
      <c r="Z4125" s="1"/>
      <c r="AA4125" s="1"/>
      <c r="AB4125" s="1"/>
      <c r="AC4125" s="1"/>
      <c r="AD4125"/>
    </row>
    <row r="4126" spans="1:30" x14ac:dyDescent="0.25">
      <c r="A4126" s="1"/>
      <c r="B4126" s="1"/>
      <c r="C4126" s="1"/>
      <c r="D4126"/>
      <c r="E4126" s="1"/>
      <c r="F4126" s="1"/>
      <c r="G4126"/>
      <c r="H4126"/>
      <c r="I4126" s="1"/>
      <c r="J4126"/>
      <c r="K4126"/>
      <c r="L4126"/>
      <c r="M4126" s="2"/>
      <c r="N4126" s="3"/>
      <c r="O4126"/>
      <c r="P4126"/>
      <c r="Q4126"/>
      <c r="R4126"/>
      <c r="S4126"/>
      <c r="T4126"/>
      <c r="U4126" s="1"/>
      <c r="V4126"/>
      <c r="W4126" s="1"/>
      <c r="X4126"/>
      <c r="Y4126"/>
      <c r="Z4126" s="1"/>
      <c r="AA4126" s="1"/>
      <c r="AB4126" s="1"/>
      <c r="AC4126" s="1"/>
      <c r="AD4126"/>
    </row>
    <row r="4127" spans="1:30" x14ac:dyDescent="0.25">
      <c r="A4127" s="1"/>
      <c r="B4127" s="1"/>
      <c r="C4127" s="1"/>
      <c r="D4127"/>
      <c r="E4127" s="1"/>
      <c r="F4127" s="1"/>
      <c r="G4127"/>
      <c r="H4127"/>
      <c r="I4127" s="1"/>
      <c r="J4127"/>
      <c r="K4127"/>
      <c r="L4127"/>
      <c r="M4127" s="2"/>
      <c r="N4127" s="3"/>
      <c r="O4127"/>
      <c r="P4127"/>
      <c r="Q4127"/>
      <c r="R4127"/>
      <c r="S4127"/>
      <c r="T4127"/>
      <c r="U4127" s="1"/>
      <c r="V4127"/>
      <c r="W4127" s="1"/>
      <c r="X4127"/>
      <c r="Y4127"/>
      <c r="Z4127" s="1"/>
      <c r="AA4127" s="1"/>
      <c r="AB4127" s="1"/>
      <c r="AC4127" s="1"/>
      <c r="AD4127"/>
    </row>
    <row r="4128" spans="1:30" x14ac:dyDescent="0.25">
      <c r="A4128" s="1"/>
      <c r="B4128" s="1"/>
      <c r="C4128" s="1"/>
      <c r="D4128"/>
      <c r="E4128" s="1"/>
      <c r="F4128" s="1"/>
      <c r="G4128"/>
      <c r="H4128"/>
      <c r="I4128" s="1"/>
      <c r="J4128"/>
      <c r="K4128"/>
      <c r="L4128"/>
      <c r="M4128" s="2"/>
      <c r="N4128" s="3"/>
      <c r="O4128"/>
      <c r="P4128"/>
      <c r="Q4128"/>
      <c r="R4128"/>
      <c r="S4128"/>
      <c r="T4128"/>
      <c r="U4128" s="1"/>
      <c r="V4128"/>
      <c r="W4128" s="1"/>
      <c r="X4128"/>
      <c r="Y4128"/>
      <c r="Z4128" s="1"/>
      <c r="AA4128" s="1"/>
      <c r="AB4128" s="1"/>
      <c r="AC4128" s="1"/>
      <c r="AD4128"/>
    </row>
    <row r="4129" spans="1:30" x14ac:dyDescent="0.25">
      <c r="A4129" s="1"/>
      <c r="B4129" s="1"/>
      <c r="C4129" s="1"/>
      <c r="D4129"/>
      <c r="E4129" s="1"/>
      <c r="F4129" s="1"/>
      <c r="G4129"/>
      <c r="H4129"/>
      <c r="I4129" s="1"/>
      <c r="J4129"/>
      <c r="K4129"/>
      <c r="L4129"/>
      <c r="M4129" s="2"/>
      <c r="N4129" s="3"/>
      <c r="O4129"/>
      <c r="P4129"/>
      <c r="Q4129"/>
      <c r="R4129"/>
      <c r="S4129"/>
      <c r="T4129"/>
      <c r="U4129" s="1"/>
      <c r="V4129"/>
      <c r="W4129" s="1"/>
      <c r="X4129"/>
      <c r="Y4129"/>
      <c r="Z4129" s="1"/>
      <c r="AA4129" s="1"/>
      <c r="AB4129" s="1"/>
      <c r="AC4129" s="1"/>
      <c r="AD4129"/>
    </row>
    <row r="4130" spans="1:30" x14ac:dyDescent="0.25">
      <c r="A4130" s="1"/>
      <c r="B4130" s="1"/>
      <c r="C4130" s="1"/>
      <c r="D4130"/>
      <c r="E4130" s="1"/>
      <c r="F4130" s="1"/>
      <c r="G4130"/>
      <c r="H4130"/>
      <c r="I4130" s="1"/>
      <c r="J4130"/>
      <c r="K4130"/>
      <c r="L4130"/>
      <c r="M4130" s="2"/>
      <c r="N4130" s="3"/>
      <c r="O4130"/>
      <c r="P4130"/>
      <c r="Q4130"/>
      <c r="R4130"/>
      <c r="S4130"/>
      <c r="T4130"/>
      <c r="U4130" s="1"/>
      <c r="V4130"/>
      <c r="W4130" s="1"/>
      <c r="X4130"/>
      <c r="Y4130"/>
      <c r="Z4130" s="1"/>
      <c r="AA4130" s="1"/>
      <c r="AB4130" s="1"/>
      <c r="AC4130" s="1"/>
      <c r="AD4130"/>
    </row>
    <row r="4131" spans="1:30" x14ac:dyDescent="0.25">
      <c r="A4131" s="1"/>
      <c r="B4131" s="1"/>
      <c r="C4131" s="1"/>
      <c r="D4131"/>
      <c r="E4131" s="1"/>
      <c r="F4131" s="1"/>
      <c r="G4131"/>
      <c r="H4131"/>
      <c r="I4131" s="1"/>
      <c r="J4131"/>
      <c r="K4131"/>
      <c r="L4131"/>
      <c r="M4131" s="2"/>
      <c r="N4131" s="3"/>
      <c r="O4131"/>
      <c r="P4131"/>
      <c r="Q4131"/>
      <c r="R4131"/>
      <c r="S4131"/>
      <c r="T4131"/>
      <c r="U4131" s="1"/>
      <c r="V4131"/>
      <c r="W4131" s="1"/>
      <c r="X4131"/>
      <c r="Y4131"/>
      <c r="Z4131" s="1"/>
      <c r="AA4131" s="1"/>
      <c r="AB4131" s="1"/>
      <c r="AC4131" s="1"/>
      <c r="AD4131"/>
    </row>
    <row r="4132" spans="1:30" x14ac:dyDescent="0.25">
      <c r="A4132" s="1"/>
      <c r="B4132" s="1"/>
      <c r="C4132" s="1"/>
      <c r="D4132"/>
      <c r="E4132" s="1"/>
      <c r="F4132" s="1"/>
      <c r="G4132"/>
      <c r="H4132"/>
      <c r="I4132" s="1"/>
      <c r="J4132"/>
      <c r="K4132"/>
      <c r="L4132"/>
      <c r="M4132" s="2"/>
      <c r="N4132" s="3"/>
      <c r="O4132"/>
      <c r="P4132"/>
      <c r="Q4132"/>
      <c r="R4132"/>
      <c r="S4132"/>
      <c r="T4132"/>
      <c r="U4132" s="1"/>
      <c r="V4132"/>
      <c r="W4132" s="1"/>
      <c r="X4132"/>
      <c r="Y4132"/>
      <c r="Z4132" s="1"/>
      <c r="AA4132" s="1"/>
      <c r="AB4132" s="1"/>
      <c r="AC4132" s="1"/>
      <c r="AD4132"/>
    </row>
    <row r="4133" spans="1:30" x14ac:dyDescent="0.25">
      <c r="A4133" s="1"/>
      <c r="B4133" s="1"/>
      <c r="C4133" s="1"/>
      <c r="D4133"/>
      <c r="E4133" s="1"/>
      <c r="F4133" s="1"/>
      <c r="G4133"/>
      <c r="H4133"/>
      <c r="I4133" s="1"/>
      <c r="J4133"/>
      <c r="K4133"/>
      <c r="L4133"/>
      <c r="M4133" s="2"/>
      <c r="N4133" s="3"/>
      <c r="O4133"/>
      <c r="P4133"/>
      <c r="Q4133"/>
      <c r="R4133"/>
      <c r="S4133"/>
      <c r="T4133"/>
      <c r="U4133" s="1"/>
      <c r="V4133"/>
      <c r="W4133" s="1"/>
      <c r="X4133"/>
      <c r="Y4133"/>
      <c r="Z4133" s="1"/>
      <c r="AA4133" s="1"/>
      <c r="AB4133" s="1"/>
      <c r="AC4133" s="1"/>
      <c r="AD4133"/>
    </row>
    <row r="4134" spans="1:30" x14ac:dyDescent="0.25">
      <c r="A4134" s="1"/>
      <c r="B4134" s="1"/>
      <c r="C4134" s="1"/>
      <c r="D4134"/>
      <c r="E4134" s="1"/>
      <c r="F4134" s="1"/>
      <c r="G4134"/>
      <c r="H4134"/>
      <c r="I4134" s="1"/>
      <c r="J4134"/>
      <c r="K4134"/>
      <c r="L4134"/>
      <c r="M4134" s="2"/>
      <c r="N4134" s="3"/>
      <c r="O4134"/>
      <c r="P4134"/>
      <c r="Q4134"/>
      <c r="R4134"/>
      <c r="S4134"/>
      <c r="T4134"/>
      <c r="U4134" s="1"/>
      <c r="V4134"/>
      <c r="W4134" s="1"/>
      <c r="X4134"/>
      <c r="Y4134"/>
      <c r="Z4134" s="1"/>
      <c r="AA4134" s="1"/>
      <c r="AB4134" s="1"/>
      <c r="AC4134" s="1"/>
      <c r="AD4134"/>
    </row>
    <row r="4135" spans="1:30" x14ac:dyDescent="0.25">
      <c r="A4135" s="1"/>
      <c r="B4135" s="1"/>
      <c r="C4135" s="1"/>
      <c r="D4135"/>
      <c r="E4135" s="1"/>
      <c r="F4135" s="1"/>
      <c r="G4135"/>
      <c r="H4135"/>
      <c r="I4135" s="1"/>
      <c r="J4135"/>
      <c r="K4135"/>
      <c r="L4135"/>
      <c r="M4135" s="2"/>
      <c r="N4135" s="3"/>
      <c r="O4135"/>
      <c r="P4135"/>
      <c r="Q4135"/>
      <c r="R4135"/>
      <c r="S4135"/>
      <c r="T4135"/>
      <c r="U4135" s="1"/>
      <c r="V4135"/>
      <c r="W4135" s="1"/>
      <c r="X4135"/>
      <c r="Y4135"/>
      <c r="Z4135" s="1"/>
      <c r="AA4135" s="1"/>
      <c r="AB4135" s="1"/>
      <c r="AC4135" s="1"/>
      <c r="AD4135"/>
    </row>
    <row r="4136" spans="1:30" x14ac:dyDescent="0.25">
      <c r="A4136" s="1"/>
      <c r="B4136" s="1"/>
      <c r="C4136" s="1"/>
      <c r="D4136"/>
      <c r="E4136" s="1"/>
      <c r="F4136" s="1"/>
      <c r="G4136"/>
      <c r="H4136"/>
      <c r="I4136" s="1"/>
      <c r="J4136"/>
      <c r="K4136"/>
      <c r="L4136"/>
      <c r="M4136" s="2"/>
      <c r="N4136" s="3"/>
      <c r="O4136"/>
      <c r="P4136"/>
      <c r="Q4136"/>
      <c r="R4136"/>
      <c r="S4136"/>
      <c r="T4136"/>
      <c r="U4136" s="1"/>
      <c r="V4136"/>
      <c r="W4136" s="1"/>
      <c r="X4136"/>
      <c r="Y4136"/>
      <c r="Z4136" s="1"/>
      <c r="AA4136" s="1"/>
      <c r="AB4136" s="1"/>
      <c r="AC4136" s="1"/>
      <c r="AD4136"/>
    </row>
    <row r="4137" spans="1:30" x14ac:dyDescent="0.25">
      <c r="A4137" s="1"/>
      <c r="B4137" s="1"/>
      <c r="C4137" s="1"/>
      <c r="D4137"/>
      <c r="E4137" s="1"/>
      <c r="F4137" s="1"/>
      <c r="G4137"/>
      <c r="H4137"/>
      <c r="I4137" s="1"/>
      <c r="J4137"/>
      <c r="K4137"/>
      <c r="L4137"/>
      <c r="M4137" s="2"/>
      <c r="N4137" s="3"/>
      <c r="O4137"/>
      <c r="P4137"/>
      <c r="Q4137"/>
      <c r="R4137"/>
      <c r="S4137"/>
      <c r="T4137"/>
      <c r="U4137" s="1"/>
      <c r="V4137"/>
      <c r="W4137" s="1"/>
      <c r="X4137"/>
      <c r="Y4137"/>
      <c r="Z4137" s="1"/>
      <c r="AA4137" s="1"/>
      <c r="AB4137" s="1"/>
      <c r="AC4137" s="1"/>
      <c r="AD4137"/>
    </row>
    <row r="4138" spans="1:30" x14ac:dyDescent="0.25">
      <c r="A4138" s="1"/>
      <c r="B4138" s="1"/>
      <c r="C4138" s="1"/>
      <c r="D4138"/>
      <c r="E4138" s="1"/>
      <c r="F4138" s="1"/>
      <c r="G4138"/>
      <c r="H4138"/>
      <c r="I4138" s="1"/>
      <c r="J4138"/>
      <c r="K4138"/>
      <c r="L4138"/>
      <c r="M4138" s="2"/>
      <c r="N4138" s="3"/>
      <c r="O4138"/>
      <c r="P4138"/>
      <c r="Q4138"/>
      <c r="R4138"/>
      <c r="S4138"/>
      <c r="T4138"/>
      <c r="U4138" s="1"/>
      <c r="V4138"/>
      <c r="W4138" s="1"/>
      <c r="X4138"/>
      <c r="Y4138"/>
      <c r="Z4138" s="1"/>
      <c r="AA4138" s="1"/>
      <c r="AB4138" s="1"/>
      <c r="AC4138" s="1"/>
      <c r="AD4138"/>
    </row>
    <row r="4139" spans="1:30" x14ac:dyDescent="0.25">
      <c r="A4139" s="1"/>
      <c r="B4139" s="1"/>
      <c r="C4139" s="1"/>
      <c r="D4139"/>
      <c r="E4139" s="1"/>
      <c r="F4139" s="1"/>
      <c r="G4139"/>
      <c r="H4139"/>
      <c r="I4139" s="1"/>
      <c r="J4139"/>
      <c r="K4139"/>
      <c r="L4139"/>
      <c r="M4139" s="2"/>
      <c r="N4139" s="3"/>
      <c r="O4139"/>
      <c r="P4139"/>
      <c r="Q4139"/>
      <c r="R4139"/>
      <c r="S4139"/>
      <c r="T4139"/>
      <c r="U4139" s="1"/>
      <c r="V4139"/>
      <c r="W4139" s="1"/>
      <c r="X4139"/>
      <c r="Y4139"/>
      <c r="Z4139" s="1"/>
      <c r="AA4139" s="1"/>
      <c r="AB4139" s="1"/>
      <c r="AC4139" s="1"/>
      <c r="AD4139"/>
    </row>
    <row r="4140" spans="1:30" x14ac:dyDescent="0.25">
      <c r="A4140" s="1"/>
      <c r="B4140" s="1"/>
      <c r="C4140" s="1"/>
      <c r="D4140"/>
      <c r="E4140" s="1"/>
      <c r="F4140" s="1"/>
      <c r="G4140"/>
      <c r="H4140"/>
      <c r="I4140" s="1"/>
      <c r="J4140"/>
      <c r="K4140"/>
      <c r="L4140"/>
      <c r="M4140" s="2"/>
      <c r="N4140" s="3"/>
      <c r="O4140"/>
      <c r="P4140"/>
      <c r="Q4140"/>
      <c r="R4140"/>
      <c r="S4140"/>
      <c r="T4140"/>
      <c r="U4140" s="1"/>
      <c r="V4140"/>
      <c r="W4140" s="1"/>
      <c r="X4140"/>
      <c r="Y4140"/>
      <c r="Z4140" s="1"/>
      <c r="AA4140" s="1"/>
      <c r="AB4140" s="1"/>
      <c r="AC4140" s="1"/>
      <c r="AD4140"/>
    </row>
    <row r="4141" spans="1:30" x14ac:dyDescent="0.25">
      <c r="A4141" s="1"/>
      <c r="B4141" s="1"/>
      <c r="C4141" s="1"/>
      <c r="D4141"/>
      <c r="E4141" s="1"/>
      <c r="F4141" s="1"/>
      <c r="G4141"/>
      <c r="H4141"/>
      <c r="I4141" s="1"/>
      <c r="J4141"/>
      <c r="K4141"/>
      <c r="L4141"/>
      <c r="M4141" s="2"/>
      <c r="N4141" s="3"/>
      <c r="O4141"/>
      <c r="P4141"/>
      <c r="Q4141"/>
      <c r="R4141"/>
      <c r="S4141"/>
      <c r="T4141"/>
      <c r="U4141" s="1"/>
      <c r="V4141"/>
      <c r="W4141" s="1"/>
      <c r="X4141"/>
      <c r="Y4141"/>
      <c r="Z4141" s="1"/>
      <c r="AA4141" s="1"/>
      <c r="AB4141" s="1"/>
      <c r="AC4141" s="1"/>
      <c r="AD4141"/>
    </row>
    <row r="4142" spans="1:30" x14ac:dyDescent="0.25">
      <c r="A4142" s="1"/>
      <c r="B4142" s="1"/>
      <c r="C4142" s="1"/>
      <c r="D4142"/>
      <c r="E4142" s="1"/>
      <c r="F4142" s="1"/>
      <c r="G4142"/>
      <c r="H4142"/>
      <c r="I4142" s="1"/>
      <c r="J4142"/>
      <c r="K4142"/>
      <c r="L4142"/>
      <c r="M4142" s="2"/>
      <c r="N4142" s="3"/>
      <c r="O4142"/>
      <c r="P4142"/>
      <c r="Q4142"/>
      <c r="R4142"/>
      <c r="S4142"/>
      <c r="T4142"/>
      <c r="U4142" s="1"/>
      <c r="V4142"/>
      <c r="W4142" s="1"/>
      <c r="X4142"/>
      <c r="Y4142"/>
      <c r="Z4142" s="1"/>
      <c r="AA4142" s="1"/>
      <c r="AB4142" s="1"/>
      <c r="AC4142" s="1"/>
      <c r="AD4142"/>
    </row>
    <row r="4143" spans="1:30" x14ac:dyDescent="0.25">
      <c r="A4143" s="1"/>
      <c r="B4143" s="1"/>
      <c r="C4143" s="1"/>
      <c r="D4143"/>
      <c r="E4143" s="1"/>
      <c r="F4143" s="1"/>
      <c r="G4143"/>
      <c r="H4143"/>
      <c r="I4143" s="1"/>
      <c r="J4143"/>
      <c r="K4143"/>
      <c r="L4143"/>
      <c r="M4143" s="2"/>
      <c r="N4143" s="3"/>
      <c r="O4143"/>
      <c r="P4143"/>
      <c r="Q4143"/>
      <c r="R4143"/>
      <c r="S4143"/>
      <c r="T4143"/>
      <c r="U4143" s="1"/>
      <c r="V4143"/>
      <c r="W4143" s="1"/>
      <c r="X4143"/>
      <c r="Y4143"/>
      <c r="Z4143" s="1"/>
      <c r="AA4143" s="1"/>
      <c r="AB4143" s="1"/>
      <c r="AC4143" s="1"/>
      <c r="AD4143"/>
    </row>
    <row r="4144" spans="1:30" x14ac:dyDescent="0.25">
      <c r="A4144" s="1"/>
      <c r="B4144" s="1"/>
      <c r="C4144" s="1"/>
      <c r="D4144"/>
      <c r="E4144" s="1"/>
      <c r="F4144" s="1"/>
      <c r="G4144"/>
      <c r="H4144"/>
      <c r="I4144" s="1"/>
      <c r="J4144"/>
      <c r="K4144"/>
      <c r="L4144"/>
      <c r="M4144" s="2"/>
      <c r="N4144" s="3"/>
      <c r="O4144"/>
      <c r="P4144"/>
      <c r="Q4144"/>
      <c r="R4144"/>
      <c r="S4144"/>
      <c r="T4144"/>
      <c r="U4144" s="1"/>
      <c r="V4144"/>
      <c r="W4144" s="1"/>
      <c r="X4144"/>
      <c r="Y4144"/>
      <c r="Z4144" s="1"/>
      <c r="AA4144" s="1"/>
      <c r="AB4144" s="1"/>
      <c r="AC4144" s="1"/>
      <c r="AD4144"/>
    </row>
    <row r="4145" spans="1:30" x14ac:dyDescent="0.25">
      <c r="A4145" s="1"/>
      <c r="B4145" s="1"/>
      <c r="C4145" s="1"/>
      <c r="D4145"/>
      <c r="E4145" s="1"/>
      <c r="F4145" s="1"/>
      <c r="G4145"/>
      <c r="H4145"/>
      <c r="I4145" s="1"/>
      <c r="J4145"/>
      <c r="K4145"/>
      <c r="L4145"/>
      <c r="M4145" s="2"/>
      <c r="N4145" s="3"/>
      <c r="O4145"/>
      <c r="P4145"/>
      <c r="Q4145"/>
      <c r="R4145"/>
      <c r="S4145"/>
      <c r="T4145"/>
      <c r="U4145" s="1"/>
      <c r="V4145"/>
      <c r="W4145" s="1"/>
      <c r="X4145"/>
      <c r="Y4145"/>
      <c r="Z4145" s="1"/>
      <c r="AA4145" s="1"/>
      <c r="AB4145" s="1"/>
      <c r="AC4145" s="1"/>
      <c r="AD4145"/>
    </row>
    <row r="4146" spans="1:30" x14ac:dyDescent="0.25">
      <c r="A4146" s="1"/>
      <c r="B4146" s="1"/>
      <c r="C4146" s="1"/>
      <c r="D4146"/>
      <c r="E4146" s="1"/>
      <c r="F4146" s="1"/>
      <c r="G4146"/>
      <c r="H4146"/>
      <c r="I4146" s="1"/>
      <c r="J4146"/>
      <c r="K4146"/>
      <c r="L4146"/>
      <c r="M4146" s="2"/>
      <c r="N4146" s="3"/>
      <c r="O4146"/>
      <c r="P4146"/>
      <c r="Q4146"/>
      <c r="R4146"/>
      <c r="S4146"/>
      <c r="T4146"/>
      <c r="U4146" s="1"/>
      <c r="V4146"/>
      <c r="W4146" s="1"/>
      <c r="X4146"/>
      <c r="Y4146"/>
      <c r="Z4146" s="1"/>
      <c r="AA4146" s="1"/>
      <c r="AB4146" s="1"/>
      <c r="AC4146" s="1"/>
      <c r="AD4146"/>
    </row>
    <row r="4147" spans="1:30" x14ac:dyDescent="0.25">
      <c r="A4147" s="1"/>
      <c r="B4147" s="1"/>
      <c r="C4147" s="1"/>
      <c r="D4147"/>
      <c r="E4147" s="1"/>
      <c r="F4147" s="1"/>
      <c r="G4147"/>
      <c r="H4147"/>
      <c r="I4147" s="1"/>
      <c r="J4147"/>
      <c r="K4147"/>
      <c r="L4147"/>
      <c r="M4147" s="2"/>
      <c r="N4147" s="3"/>
      <c r="O4147"/>
      <c r="P4147"/>
      <c r="Q4147"/>
      <c r="R4147"/>
      <c r="S4147"/>
      <c r="T4147"/>
      <c r="U4147" s="1"/>
      <c r="V4147"/>
      <c r="W4147" s="1"/>
      <c r="X4147"/>
      <c r="Y4147"/>
      <c r="Z4147" s="1"/>
      <c r="AA4147" s="1"/>
      <c r="AB4147" s="1"/>
      <c r="AC4147" s="1"/>
      <c r="AD4147"/>
    </row>
    <row r="4148" spans="1:30" x14ac:dyDescent="0.25">
      <c r="A4148" s="1"/>
      <c r="B4148" s="1"/>
      <c r="C4148" s="1"/>
      <c r="D4148"/>
      <c r="E4148" s="1"/>
      <c r="F4148" s="1"/>
      <c r="G4148"/>
      <c r="H4148"/>
      <c r="I4148" s="1"/>
      <c r="J4148"/>
      <c r="K4148"/>
      <c r="L4148"/>
      <c r="M4148" s="2"/>
      <c r="N4148" s="3"/>
      <c r="O4148"/>
      <c r="P4148"/>
      <c r="Q4148"/>
      <c r="R4148"/>
      <c r="S4148"/>
      <c r="T4148"/>
      <c r="U4148" s="1"/>
      <c r="V4148"/>
      <c r="W4148" s="1"/>
      <c r="X4148"/>
      <c r="Y4148"/>
      <c r="Z4148" s="1"/>
      <c r="AA4148" s="1"/>
      <c r="AB4148" s="1"/>
      <c r="AC4148" s="1"/>
      <c r="AD4148"/>
    </row>
    <row r="4149" spans="1:30" x14ac:dyDescent="0.25">
      <c r="A4149" s="1"/>
      <c r="B4149" s="1"/>
      <c r="C4149" s="1"/>
      <c r="D4149"/>
      <c r="E4149" s="1"/>
      <c r="F4149" s="1"/>
      <c r="G4149"/>
      <c r="H4149"/>
      <c r="I4149" s="1"/>
      <c r="J4149"/>
      <c r="K4149"/>
      <c r="L4149"/>
      <c r="M4149" s="2"/>
      <c r="N4149" s="3"/>
      <c r="O4149"/>
      <c r="P4149"/>
      <c r="Q4149"/>
      <c r="R4149"/>
      <c r="S4149"/>
      <c r="T4149"/>
      <c r="U4149" s="1"/>
      <c r="V4149"/>
      <c r="W4149" s="1"/>
      <c r="X4149"/>
      <c r="Y4149"/>
      <c r="Z4149" s="1"/>
      <c r="AA4149" s="1"/>
      <c r="AB4149" s="1"/>
      <c r="AC4149" s="1"/>
      <c r="AD4149"/>
    </row>
    <row r="4150" spans="1:30" x14ac:dyDescent="0.25">
      <c r="A4150" s="1"/>
      <c r="B4150" s="1"/>
      <c r="C4150" s="1"/>
      <c r="D4150"/>
      <c r="E4150" s="1"/>
      <c r="F4150" s="1"/>
      <c r="G4150"/>
      <c r="H4150"/>
      <c r="I4150" s="1"/>
      <c r="J4150"/>
      <c r="K4150"/>
      <c r="L4150"/>
      <c r="M4150" s="2"/>
      <c r="N4150" s="3"/>
      <c r="O4150"/>
      <c r="P4150"/>
      <c r="Q4150"/>
      <c r="R4150"/>
      <c r="S4150"/>
      <c r="T4150"/>
      <c r="U4150" s="1"/>
      <c r="V4150"/>
      <c r="W4150" s="1"/>
      <c r="X4150"/>
      <c r="Y4150"/>
      <c r="Z4150" s="1"/>
      <c r="AA4150" s="1"/>
      <c r="AB4150" s="1"/>
      <c r="AC4150" s="1"/>
      <c r="AD4150"/>
    </row>
    <row r="4151" spans="1:30" x14ac:dyDescent="0.25">
      <c r="A4151" s="1"/>
      <c r="B4151" s="1"/>
      <c r="C4151" s="1"/>
      <c r="D4151"/>
      <c r="E4151" s="1"/>
      <c r="F4151" s="1"/>
      <c r="G4151"/>
      <c r="H4151"/>
      <c r="I4151" s="1"/>
      <c r="J4151"/>
      <c r="K4151"/>
      <c r="L4151"/>
      <c r="M4151" s="2"/>
      <c r="N4151" s="3"/>
      <c r="O4151"/>
      <c r="P4151"/>
      <c r="Q4151"/>
      <c r="R4151"/>
      <c r="S4151"/>
      <c r="T4151"/>
      <c r="U4151" s="1"/>
      <c r="V4151"/>
      <c r="W4151" s="1"/>
      <c r="X4151"/>
      <c r="Y4151"/>
      <c r="Z4151" s="1"/>
      <c r="AA4151" s="1"/>
      <c r="AB4151" s="1"/>
      <c r="AC4151" s="1"/>
      <c r="AD4151"/>
    </row>
    <row r="4152" spans="1:30" x14ac:dyDescent="0.25">
      <c r="A4152" s="1"/>
      <c r="B4152" s="1"/>
      <c r="C4152" s="1"/>
      <c r="D4152"/>
      <c r="E4152" s="1"/>
      <c r="F4152" s="1"/>
      <c r="G4152"/>
      <c r="H4152"/>
      <c r="I4152" s="1"/>
      <c r="J4152"/>
      <c r="K4152"/>
      <c r="L4152"/>
      <c r="M4152" s="2"/>
      <c r="N4152" s="3"/>
      <c r="O4152"/>
      <c r="P4152"/>
      <c r="Q4152"/>
      <c r="R4152"/>
      <c r="S4152"/>
      <c r="T4152"/>
      <c r="U4152" s="1"/>
      <c r="V4152"/>
      <c r="W4152" s="1"/>
      <c r="X4152"/>
      <c r="Y4152"/>
      <c r="Z4152" s="1"/>
      <c r="AA4152" s="1"/>
      <c r="AB4152" s="1"/>
      <c r="AC4152" s="1"/>
      <c r="AD4152"/>
    </row>
    <row r="4153" spans="1:30" x14ac:dyDescent="0.25">
      <c r="A4153" s="1"/>
      <c r="B4153" s="1"/>
      <c r="C4153" s="1"/>
      <c r="D4153"/>
      <c r="E4153" s="1"/>
      <c r="F4153" s="1"/>
      <c r="G4153"/>
      <c r="H4153"/>
      <c r="I4153" s="1"/>
      <c r="J4153"/>
      <c r="K4153"/>
      <c r="L4153"/>
      <c r="M4153" s="2"/>
      <c r="N4153" s="3"/>
      <c r="O4153"/>
      <c r="P4153"/>
      <c r="Q4153"/>
      <c r="R4153"/>
      <c r="S4153"/>
      <c r="T4153"/>
      <c r="U4153" s="1"/>
      <c r="V4153"/>
      <c r="W4153" s="1"/>
      <c r="X4153"/>
      <c r="Y4153"/>
      <c r="Z4153" s="1"/>
      <c r="AA4153" s="1"/>
      <c r="AB4153" s="1"/>
      <c r="AC4153" s="1"/>
      <c r="AD4153"/>
    </row>
    <row r="4154" spans="1:30" x14ac:dyDescent="0.25">
      <c r="A4154" s="1"/>
      <c r="B4154" s="1"/>
      <c r="C4154" s="1"/>
      <c r="D4154"/>
      <c r="E4154" s="1"/>
      <c r="F4154" s="1"/>
      <c r="G4154"/>
      <c r="H4154"/>
      <c r="I4154" s="1"/>
      <c r="J4154"/>
      <c r="K4154"/>
      <c r="L4154"/>
      <c r="M4154" s="2"/>
      <c r="N4154" s="3"/>
      <c r="O4154"/>
      <c r="P4154"/>
      <c r="Q4154"/>
      <c r="R4154"/>
      <c r="S4154"/>
      <c r="T4154"/>
      <c r="U4154" s="1"/>
      <c r="V4154"/>
      <c r="W4154" s="1"/>
      <c r="X4154"/>
      <c r="Y4154"/>
      <c r="Z4154" s="1"/>
      <c r="AA4154" s="1"/>
      <c r="AB4154" s="1"/>
      <c r="AC4154" s="1"/>
      <c r="AD4154"/>
    </row>
    <row r="4155" spans="1:30" x14ac:dyDescent="0.25">
      <c r="A4155" s="1"/>
      <c r="B4155" s="1"/>
      <c r="C4155" s="1"/>
      <c r="D4155"/>
      <c r="E4155" s="1"/>
      <c r="F4155" s="1"/>
      <c r="G4155"/>
      <c r="H4155"/>
      <c r="I4155" s="1"/>
      <c r="J4155"/>
      <c r="K4155"/>
      <c r="L4155"/>
      <c r="M4155" s="2"/>
      <c r="N4155" s="3"/>
      <c r="O4155"/>
      <c r="P4155"/>
      <c r="Q4155"/>
      <c r="R4155"/>
      <c r="S4155"/>
      <c r="T4155"/>
      <c r="U4155" s="1"/>
      <c r="V4155"/>
      <c r="W4155" s="1"/>
      <c r="X4155"/>
      <c r="Y4155"/>
      <c r="Z4155" s="1"/>
      <c r="AA4155" s="1"/>
      <c r="AB4155" s="1"/>
      <c r="AC4155" s="1"/>
      <c r="AD4155"/>
    </row>
    <row r="4156" spans="1:30" x14ac:dyDescent="0.25">
      <c r="A4156" s="1"/>
      <c r="B4156" s="1"/>
      <c r="C4156" s="1"/>
      <c r="D4156"/>
      <c r="E4156" s="1"/>
      <c r="F4156" s="1"/>
      <c r="G4156"/>
      <c r="H4156"/>
      <c r="I4156" s="1"/>
      <c r="J4156"/>
      <c r="K4156"/>
      <c r="L4156"/>
      <c r="M4156" s="2"/>
      <c r="N4156" s="3"/>
      <c r="O4156"/>
      <c r="P4156"/>
      <c r="Q4156"/>
      <c r="R4156"/>
      <c r="S4156"/>
      <c r="T4156"/>
      <c r="U4156" s="1"/>
      <c r="V4156"/>
      <c r="W4156" s="1"/>
      <c r="X4156"/>
      <c r="Y4156"/>
      <c r="Z4156" s="1"/>
      <c r="AA4156" s="1"/>
      <c r="AB4156" s="1"/>
      <c r="AC4156" s="1"/>
      <c r="AD4156"/>
    </row>
    <row r="4157" spans="1:30" x14ac:dyDescent="0.25">
      <c r="A4157" s="1"/>
      <c r="B4157" s="1"/>
      <c r="C4157" s="1"/>
      <c r="D4157"/>
      <c r="E4157" s="1"/>
      <c r="F4157" s="1"/>
      <c r="G4157"/>
      <c r="H4157"/>
      <c r="I4157" s="1"/>
      <c r="J4157"/>
      <c r="K4157"/>
      <c r="L4157"/>
      <c r="M4157" s="2"/>
      <c r="N4157" s="3"/>
      <c r="O4157"/>
      <c r="P4157"/>
      <c r="Q4157"/>
      <c r="R4157"/>
      <c r="S4157"/>
      <c r="T4157"/>
      <c r="U4157" s="1"/>
      <c r="V4157"/>
      <c r="W4157" s="1"/>
      <c r="X4157"/>
      <c r="Y4157"/>
      <c r="Z4157" s="1"/>
      <c r="AA4157" s="1"/>
      <c r="AB4157" s="1"/>
      <c r="AC4157" s="1"/>
      <c r="AD4157"/>
    </row>
    <row r="4158" spans="1:30" x14ac:dyDescent="0.25">
      <c r="A4158" s="1"/>
      <c r="B4158" s="1"/>
      <c r="C4158" s="1"/>
      <c r="D4158"/>
      <c r="E4158" s="1"/>
      <c r="F4158" s="1"/>
      <c r="G4158"/>
      <c r="H4158"/>
      <c r="I4158" s="1"/>
      <c r="J4158"/>
      <c r="K4158"/>
      <c r="L4158"/>
      <c r="M4158" s="2"/>
      <c r="N4158" s="3"/>
      <c r="O4158"/>
      <c r="P4158"/>
      <c r="Q4158"/>
      <c r="R4158"/>
      <c r="S4158"/>
      <c r="T4158"/>
      <c r="U4158" s="1"/>
      <c r="V4158"/>
      <c r="W4158" s="1"/>
      <c r="X4158"/>
      <c r="Y4158"/>
      <c r="Z4158" s="1"/>
      <c r="AA4158" s="1"/>
      <c r="AB4158" s="1"/>
      <c r="AC4158" s="1"/>
      <c r="AD4158"/>
    </row>
    <row r="4159" spans="1:30" x14ac:dyDescent="0.25">
      <c r="A4159" s="1"/>
      <c r="B4159" s="1"/>
      <c r="C4159" s="1"/>
      <c r="D4159"/>
      <c r="E4159" s="1"/>
      <c r="F4159" s="1"/>
      <c r="G4159"/>
      <c r="H4159"/>
      <c r="I4159" s="1"/>
      <c r="J4159"/>
      <c r="K4159"/>
      <c r="L4159"/>
      <c r="M4159" s="2"/>
      <c r="N4159" s="3"/>
      <c r="O4159"/>
      <c r="P4159"/>
      <c r="Q4159"/>
      <c r="R4159"/>
      <c r="S4159"/>
      <c r="T4159"/>
      <c r="U4159" s="1"/>
      <c r="V4159"/>
      <c r="W4159" s="1"/>
      <c r="X4159"/>
      <c r="Y4159"/>
      <c r="Z4159" s="1"/>
      <c r="AA4159" s="1"/>
      <c r="AB4159" s="1"/>
      <c r="AC4159" s="1"/>
      <c r="AD4159"/>
    </row>
    <row r="4160" spans="1:30" x14ac:dyDescent="0.25">
      <c r="A4160" s="1"/>
      <c r="B4160" s="1"/>
      <c r="C4160" s="1"/>
      <c r="D4160"/>
      <c r="E4160" s="1"/>
      <c r="F4160" s="1"/>
      <c r="G4160"/>
      <c r="H4160"/>
      <c r="I4160" s="1"/>
      <c r="J4160"/>
      <c r="K4160"/>
      <c r="L4160"/>
      <c r="M4160" s="2"/>
      <c r="N4160" s="3"/>
      <c r="O4160"/>
      <c r="P4160"/>
      <c r="Q4160"/>
      <c r="R4160"/>
      <c r="S4160"/>
      <c r="T4160"/>
      <c r="U4160" s="1"/>
      <c r="V4160"/>
      <c r="W4160" s="1"/>
      <c r="X4160"/>
      <c r="Y4160"/>
      <c r="Z4160" s="1"/>
      <c r="AA4160" s="1"/>
      <c r="AB4160" s="1"/>
      <c r="AC4160" s="1"/>
      <c r="AD4160"/>
    </row>
    <row r="4161" spans="1:30" x14ac:dyDescent="0.25">
      <c r="A4161" s="1"/>
      <c r="B4161" s="1"/>
      <c r="C4161" s="1"/>
      <c r="D4161"/>
      <c r="E4161" s="1"/>
      <c r="F4161" s="1"/>
      <c r="G4161"/>
      <c r="H4161"/>
      <c r="I4161" s="1"/>
      <c r="J4161"/>
      <c r="K4161"/>
      <c r="L4161"/>
      <c r="M4161" s="2"/>
      <c r="N4161" s="3"/>
      <c r="O4161"/>
      <c r="P4161"/>
      <c r="Q4161"/>
      <c r="R4161"/>
      <c r="S4161"/>
      <c r="T4161"/>
      <c r="U4161" s="1"/>
      <c r="V4161"/>
      <c r="W4161" s="1"/>
      <c r="X4161"/>
      <c r="Y4161"/>
      <c r="Z4161" s="1"/>
      <c r="AA4161" s="1"/>
      <c r="AB4161" s="1"/>
      <c r="AC4161" s="1"/>
      <c r="AD4161"/>
    </row>
    <row r="4162" spans="1:30" x14ac:dyDescent="0.25">
      <c r="A4162" s="1"/>
      <c r="B4162" s="1"/>
      <c r="C4162" s="1"/>
      <c r="D4162"/>
      <c r="E4162" s="1"/>
      <c r="F4162" s="1"/>
      <c r="G4162"/>
      <c r="H4162"/>
      <c r="I4162" s="1"/>
      <c r="J4162"/>
      <c r="K4162"/>
      <c r="L4162"/>
      <c r="M4162" s="2"/>
      <c r="N4162" s="3"/>
      <c r="O4162"/>
      <c r="P4162"/>
      <c r="Q4162"/>
      <c r="R4162"/>
      <c r="S4162"/>
      <c r="T4162"/>
      <c r="U4162" s="1"/>
      <c r="V4162"/>
      <c r="W4162" s="1"/>
      <c r="X4162"/>
      <c r="Y4162"/>
      <c r="Z4162" s="1"/>
      <c r="AA4162" s="1"/>
      <c r="AB4162" s="1"/>
      <c r="AC4162" s="1"/>
      <c r="AD4162"/>
    </row>
    <row r="4163" spans="1:30" x14ac:dyDescent="0.25">
      <c r="A4163" s="1"/>
      <c r="B4163" s="1"/>
      <c r="C4163" s="1"/>
      <c r="D4163"/>
      <c r="E4163" s="1"/>
      <c r="F4163" s="1"/>
      <c r="G4163"/>
      <c r="H4163"/>
      <c r="I4163" s="1"/>
      <c r="J4163"/>
      <c r="K4163"/>
      <c r="L4163"/>
      <c r="M4163" s="2"/>
      <c r="N4163" s="3"/>
      <c r="O4163"/>
      <c r="P4163"/>
      <c r="Q4163"/>
      <c r="R4163"/>
      <c r="S4163"/>
      <c r="T4163"/>
      <c r="U4163" s="1"/>
      <c r="V4163"/>
      <c r="W4163" s="1"/>
      <c r="X4163"/>
      <c r="Y4163"/>
      <c r="Z4163" s="1"/>
      <c r="AA4163" s="1"/>
      <c r="AB4163" s="1"/>
      <c r="AC4163" s="1"/>
      <c r="AD4163"/>
    </row>
    <row r="4164" spans="1:30" x14ac:dyDescent="0.25">
      <c r="A4164" s="1"/>
      <c r="B4164" s="1"/>
      <c r="C4164" s="1"/>
      <c r="D4164"/>
      <c r="E4164" s="1"/>
      <c r="F4164" s="1"/>
      <c r="G4164"/>
      <c r="H4164"/>
      <c r="I4164" s="1"/>
      <c r="J4164"/>
      <c r="K4164"/>
      <c r="L4164"/>
      <c r="M4164" s="2"/>
      <c r="N4164" s="3"/>
      <c r="O4164"/>
      <c r="P4164"/>
      <c r="Q4164"/>
      <c r="R4164"/>
      <c r="S4164"/>
      <c r="T4164"/>
      <c r="U4164" s="1"/>
      <c r="V4164"/>
      <c r="W4164" s="1"/>
      <c r="X4164"/>
      <c r="Y4164"/>
      <c r="Z4164" s="1"/>
      <c r="AA4164" s="1"/>
      <c r="AB4164" s="1"/>
      <c r="AC4164" s="1"/>
      <c r="AD4164"/>
    </row>
    <row r="4165" spans="1:30" x14ac:dyDescent="0.25">
      <c r="A4165" s="1"/>
      <c r="B4165" s="1"/>
      <c r="C4165" s="1"/>
      <c r="D4165"/>
      <c r="E4165" s="1"/>
      <c r="F4165" s="1"/>
      <c r="G4165"/>
      <c r="H4165"/>
      <c r="I4165" s="1"/>
      <c r="J4165"/>
      <c r="K4165"/>
      <c r="L4165"/>
      <c r="M4165" s="2"/>
      <c r="N4165" s="3"/>
      <c r="O4165"/>
      <c r="P4165"/>
      <c r="Q4165"/>
      <c r="R4165"/>
      <c r="S4165"/>
      <c r="T4165"/>
      <c r="U4165" s="1"/>
      <c r="V4165"/>
      <c r="W4165" s="1"/>
      <c r="X4165"/>
      <c r="Y4165"/>
      <c r="Z4165" s="1"/>
      <c r="AA4165" s="1"/>
      <c r="AB4165" s="1"/>
      <c r="AC4165" s="1"/>
      <c r="AD4165"/>
    </row>
    <row r="4166" spans="1:30" x14ac:dyDescent="0.25">
      <c r="A4166" s="1"/>
      <c r="B4166" s="1"/>
      <c r="C4166" s="1"/>
      <c r="D4166"/>
      <c r="E4166" s="1"/>
      <c r="F4166" s="1"/>
      <c r="G4166"/>
      <c r="H4166"/>
      <c r="I4166" s="1"/>
      <c r="J4166"/>
      <c r="K4166"/>
      <c r="L4166"/>
      <c r="M4166" s="2"/>
      <c r="N4166" s="3"/>
      <c r="O4166"/>
      <c r="P4166"/>
      <c r="Q4166"/>
      <c r="R4166"/>
      <c r="S4166"/>
      <c r="T4166"/>
      <c r="U4166" s="1"/>
      <c r="V4166"/>
      <c r="W4166" s="1"/>
      <c r="X4166"/>
      <c r="Y4166"/>
      <c r="Z4166" s="1"/>
      <c r="AA4166" s="1"/>
      <c r="AB4166" s="1"/>
      <c r="AC4166" s="1"/>
      <c r="AD4166"/>
    </row>
    <row r="4167" spans="1:30" x14ac:dyDescent="0.25">
      <c r="A4167" s="1"/>
      <c r="B4167" s="1"/>
      <c r="C4167" s="1"/>
      <c r="D4167"/>
      <c r="E4167" s="1"/>
      <c r="F4167" s="1"/>
      <c r="G4167"/>
      <c r="H4167"/>
      <c r="I4167" s="1"/>
      <c r="J4167"/>
      <c r="K4167"/>
      <c r="L4167"/>
      <c r="M4167" s="2"/>
      <c r="N4167" s="3"/>
      <c r="O4167"/>
      <c r="P4167"/>
      <c r="Q4167"/>
      <c r="R4167"/>
      <c r="S4167"/>
      <c r="T4167"/>
      <c r="U4167" s="1"/>
      <c r="V4167"/>
      <c r="W4167" s="1"/>
      <c r="X4167"/>
      <c r="Y4167"/>
      <c r="Z4167" s="1"/>
      <c r="AA4167" s="1"/>
      <c r="AB4167" s="1"/>
      <c r="AC4167" s="1"/>
      <c r="AD4167"/>
    </row>
    <row r="4168" spans="1:30" x14ac:dyDescent="0.25">
      <c r="A4168" s="1"/>
      <c r="B4168" s="1"/>
      <c r="C4168" s="1"/>
      <c r="D4168"/>
      <c r="E4168" s="1"/>
      <c r="F4168" s="1"/>
      <c r="G4168"/>
      <c r="H4168"/>
      <c r="I4168" s="1"/>
      <c r="J4168"/>
      <c r="K4168"/>
      <c r="L4168"/>
      <c r="M4168" s="2"/>
      <c r="N4168" s="3"/>
      <c r="O4168"/>
      <c r="P4168"/>
      <c r="Q4168"/>
      <c r="R4168"/>
      <c r="S4168"/>
      <c r="T4168"/>
      <c r="U4168" s="1"/>
      <c r="V4168"/>
      <c r="W4168" s="1"/>
      <c r="X4168"/>
      <c r="Y4168"/>
      <c r="Z4168" s="1"/>
      <c r="AA4168" s="1"/>
      <c r="AB4168" s="1"/>
      <c r="AC4168" s="1"/>
      <c r="AD4168"/>
    </row>
    <row r="4169" spans="1:30" x14ac:dyDescent="0.25">
      <c r="A4169" s="1"/>
      <c r="B4169" s="1"/>
      <c r="C4169" s="1"/>
      <c r="D4169"/>
      <c r="E4169" s="1"/>
      <c r="F4169" s="1"/>
      <c r="G4169"/>
      <c r="H4169"/>
      <c r="I4169" s="1"/>
      <c r="J4169"/>
      <c r="K4169"/>
      <c r="L4169"/>
      <c r="M4169" s="2"/>
      <c r="N4169" s="3"/>
      <c r="O4169"/>
      <c r="P4169"/>
      <c r="Q4169"/>
      <c r="R4169"/>
      <c r="S4169"/>
      <c r="T4169"/>
      <c r="U4169" s="1"/>
      <c r="V4169"/>
      <c r="W4169" s="1"/>
      <c r="X4169"/>
      <c r="Y4169"/>
      <c r="Z4169" s="1"/>
      <c r="AA4169" s="1"/>
      <c r="AB4169" s="1"/>
      <c r="AC4169" s="1"/>
      <c r="AD4169"/>
    </row>
    <row r="4170" spans="1:30" x14ac:dyDescent="0.25">
      <c r="A4170" s="1"/>
      <c r="B4170" s="1"/>
      <c r="C4170" s="1"/>
      <c r="D4170"/>
      <c r="E4170" s="1"/>
      <c r="F4170" s="1"/>
      <c r="G4170"/>
      <c r="H4170"/>
      <c r="I4170" s="1"/>
      <c r="J4170"/>
      <c r="K4170"/>
      <c r="L4170"/>
      <c r="M4170" s="2"/>
      <c r="N4170" s="3"/>
      <c r="O4170"/>
      <c r="P4170"/>
      <c r="Q4170"/>
      <c r="R4170"/>
      <c r="S4170"/>
      <c r="T4170"/>
      <c r="U4170" s="1"/>
      <c r="V4170"/>
      <c r="W4170" s="1"/>
      <c r="X4170"/>
      <c r="Y4170"/>
      <c r="Z4170" s="1"/>
      <c r="AA4170" s="1"/>
      <c r="AB4170" s="1"/>
      <c r="AC4170" s="1"/>
      <c r="AD4170"/>
    </row>
    <row r="4171" spans="1:30" x14ac:dyDescent="0.25">
      <c r="A4171" s="1"/>
      <c r="B4171" s="1"/>
      <c r="C4171" s="1"/>
      <c r="D4171"/>
      <c r="E4171" s="1"/>
      <c r="F4171" s="1"/>
      <c r="G4171"/>
      <c r="H4171"/>
      <c r="I4171" s="1"/>
      <c r="J4171"/>
      <c r="K4171"/>
      <c r="L4171"/>
      <c r="M4171" s="2"/>
      <c r="N4171" s="3"/>
      <c r="O4171"/>
      <c r="P4171"/>
      <c r="Q4171"/>
      <c r="R4171"/>
      <c r="S4171"/>
      <c r="T4171"/>
      <c r="U4171" s="1"/>
      <c r="V4171"/>
      <c r="W4171" s="1"/>
      <c r="X4171"/>
      <c r="Y4171"/>
      <c r="Z4171" s="1"/>
      <c r="AA4171" s="1"/>
      <c r="AB4171" s="1"/>
      <c r="AC4171" s="1"/>
      <c r="AD4171"/>
    </row>
    <row r="4172" spans="1:30" x14ac:dyDescent="0.25">
      <c r="A4172" s="1"/>
      <c r="B4172" s="1"/>
      <c r="C4172" s="1"/>
      <c r="D4172"/>
      <c r="E4172" s="1"/>
      <c r="F4172" s="1"/>
      <c r="G4172"/>
      <c r="H4172"/>
      <c r="I4172" s="1"/>
      <c r="J4172"/>
      <c r="K4172"/>
      <c r="L4172"/>
      <c r="M4172" s="2"/>
      <c r="N4172" s="3"/>
      <c r="O4172"/>
      <c r="P4172"/>
      <c r="Q4172"/>
      <c r="R4172"/>
      <c r="S4172"/>
      <c r="T4172"/>
      <c r="U4172" s="1"/>
      <c r="V4172"/>
      <c r="W4172" s="1"/>
      <c r="X4172"/>
      <c r="Y4172"/>
      <c r="Z4172" s="1"/>
      <c r="AA4172" s="1"/>
      <c r="AB4172" s="1"/>
      <c r="AC4172" s="1"/>
      <c r="AD4172"/>
    </row>
    <row r="4173" spans="1:30" x14ac:dyDescent="0.25">
      <c r="A4173" s="1"/>
      <c r="B4173" s="1"/>
      <c r="C4173" s="1"/>
      <c r="D4173"/>
      <c r="E4173" s="1"/>
      <c r="F4173" s="1"/>
      <c r="G4173"/>
      <c r="H4173"/>
      <c r="I4173" s="1"/>
      <c r="J4173"/>
      <c r="K4173"/>
      <c r="L4173"/>
      <c r="M4173" s="2"/>
      <c r="N4173" s="3"/>
      <c r="O4173"/>
      <c r="P4173"/>
      <c r="Q4173"/>
      <c r="R4173"/>
      <c r="S4173"/>
      <c r="T4173"/>
      <c r="U4173" s="1"/>
      <c r="V4173"/>
      <c r="W4173" s="1"/>
      <c r="X4173"/>
      <c r="Y4173"/>
      <c r="Z4173" s="1"/>
      <c r="AA4173" s="1"/>
      <c r="AB4173" s="1"/>
      <c r="AC4173" s="1"/>
      <c r="AD4173"/>
    </row>
    <row r="4174" spans="1:30" x14ac:dyDescent="0.25">
      <c r="A4174" s="1"/>
      <c r="B4174" s="1"/>
      <c r="C4174" s="1"/>
      <c r="D4174"/>
      <c r="E4174" s="1"/>
      <c r="F4174" s="1"/>
      <c r="G4174"/>
      <c r="H4174"/>
      <c r="I4174" s="1"/>
      <c r="J4174"/>
      <c r="K4174"/>
      <c r="L4174"/>
      <c r="M4174" s="2"/>
      <c r="N4174" s="3"/>
      <c r="O4174"/>
      <c r="P4174"/>
      <c r="Q4174"/>
      <c r="R4174"/>
      <c r="S4174"/>
      <c r="T4174"/>
      <c r="U4174" s="1"/>
      <c r="V4174"/>
      <c r="W4174" s="1"/>
      <c r="X4174"/>
      <c r="Y4174"/>
      <c r="Z4174" s="1"/>
      <c r="AA4174" s="1"/>
      <c r="AB4174" s="1"/>
      <c r="AC4174" s="1"/>
      <c r="AD4174"/>
    </row>
    <row r="4175" spans="1:30" x14ac:dyDescent="0.25">
      <c r="A4175" s="1"/>
      <c r="B4175" s="1"/>
      <c r="C4175" s="1"/>
      <c r="D4175"/>
      <c r="E4175" s="1"/>
      <c r="F4175" s="1"/>
      <c r="G4175"/>
      <c r="H4175"/>
      <c r="I4175" s="1"/>
      <c r="J4175"/>
      <c r="K4175"/>
      <c r="L4175"/>
      <c r="M4175" s="2"/>
      <c r="N4175" s="3"/>
      <c r="O4175"/>
      <c r="P4175"/>
      <c r="Q4175"/>
      <c r="R4175"/>
      <c r="S4175"/>
      <c r="T4175"/>
      <c r="U4175" s="1"/>
      <c r="V4175"/>
      <c r="W4175" s="1"/>
      <c r="X4175"/>
      <c r="Y4175"/>
      <c r="Z4175" s="1"/>
      <c r="AA4175" s="1"/>
      <c r="AB4175" s="1"/>
      <c r="AC4175" s="1"/>
      <c r="AD4175"/>
    </row>
    <row r="4176" spans="1:30" x14ac:dyDescent="0.25">
      <c r="A4176" s="1"/>
      <c r="B4176" s="1"/>
      <c r="C4176" s="1"/>
      <c r="D4176"/>
      <c r="E4176" s="1"/>
      <c r="F4176" s="1"/>
      <c r="G4176"/>
      <c r="H4176"/>
      <c r="I4176" s="1"/>
      <c r="J4176"/>
      <c r="K4176"/>
      <c r="L4176"/>
      <c r="M4176" s="2"/>
      <c r="N4176" s="3"/>
      <c r="O4176"/>
      <c r="P4176"/>
      <c r="Q4176"/>
      <c r="R4176"/>
      <c r="S4176"/>
      <c r="T4176"/>
      <c r="U4176" s="1"/>
      <c r="V4176"/>
      <c r="W4176" s="1"/>
      <c r="X4176"/>
      <c r="Y4176"/>
      <c r="Z4176" s="1"/>
      <c r="AA4176" s="1"/>
      <c r="AB4176" s="1"/>
      <c r="AC4176" s="1"/>
      <c r="AD4176"/>
    </row>
    <row r="4177" spans="1:30" x14ac:dyDescent="0.25">
      <c r="A4177" s="1"/>
      <c r="B4177" s="1"/>
      <c r="C4177" s="1"/>
      <c r="D4177"/>
      <c r="E4177" s="1"/>
      <c r="F4177" s="1"/>
      <c r="G4177"/>
      <c r="H4177"/>
      <c r="I4177" s="1"/>
      <c r="J4177"/>
      <c r="K4177"/>
      <c r="L4177"/>
      <c r="M4177" s="2"/>
      <c r="N4177" s="3"/>
      <c r="O4177"/>
      <c r="P4177"/>
      <c r="Q4177"/>
      <c r="R4177"/>
      <c r="S4177"/>
      <c r="T4177"/>
      <c r="U4177" s="1"/>
      <c r="V4177"/>
      <c r="W4177" s="1"/>
      <c r="X4177"/>
      <c r="Y4177"/>
      <c r="Z4177" s="1"/>
      <c r="AA4177" s="1"/>
      <c r="AB4177" s="1"/>
      <c r="AC4177" s="1"/>
      <c r="AD4177"/>
    </row>
    <row r="4178" spans="1:30" x14ac:dyDescent="0.25">
      <c r="A4178" s="1"/>
      <c r="B4178" s="1"/>
      <c r="C4178" s="1"/>
      <c r="D4178"/>
      <c r="E4178" s="1"/>
      <c r="F4178" s="1"/>
      <c r="G4178"/>
      <c r="H4178"/>
      <c r="I4178" s="1"/>
      <c r="J4178"/>
      <c r="K4178"/>
      <c r="L4178"/>
      <c r="M4178" s="2"/>
      <c r="N4178" s="3"/>
      <c r="O4178"/>
      <c r="P4178"/>
      <c r="Q4178"/>
      <c r="R4178"/>
      <c r="S4178"/>
      <c r="T4178"/>
      <c r="U4178" s="1"/>
      <c r="V4178"/>
      <c r="W4178" s="1"/>
      <c r="X4178"/>
      <c r="Y4178"/>
      <c r="Z4178" s="1"/>
      <c r="AA4178" s="1"/>
      <c r="AB4178" s="1"/>
      <c r="AC4178" s="1"/>
      <c r="AD4178"/>
    </row>
    <row r="4179" spans="1:30" x14ac:dyDescent="0.25">
      <c r="A4179" s="1"/>
      <c r="B4179" s="1"/>
      <c r="C4179" s="1"/>
      <c r="D4179"/>
      <c r="E4179" s="1"/>
      <c r="F4179" s="1"/>
      <c r="G4179"/>
      <c r="H4179"/>
      <c r="I4179" s="1"/>
      <c r="J4179"/>
      <c r="K4179"/>
      <c r="L4179"/>
      <c r="M4179" s="2"/>
      <c r="N4179" s="3"/>
      <c r="O4179"/>
      <c r="P4179"/>
      <c r="Q4179"/>
      <c r="R4179"/>
      <c r="S4179"/>
      <c r="T4179"/>
      <c r="U4179" s="1"/>
      <c r="V4179"/>
      <c r="W4179" s="1"/>
      <c r="X4179"/>
      <c r="Y4179"/>
      <c r="Z4179" s="1"/>
      <c r="AA4179" s="1"/>
      <c r="AB4179" s="1"/>
      <c r="AC4179" s="1"/>
      <c r="AD4179"/>
    </row>
    <row r="4180" spans="1:30" x14ac:dyDescent="0.25">
      <c r="A4180" s="1"/>
      <c r="B4180" s="1"/>
      <c r="C4180" s="1"/>
      <c r="D4180"/>
      <c r="E4180" s="1"/>
      <c r="F4180" s="1"/>
      <c r="G4180"/>
      <c r="H4180"/>
      <c r="I4180" s="1"/>
      <c r="J4180"/>
      <c r="K4180"/>
      <c r="L4180"/>
      <c r="M4180" s="2"/>
      <c r="N4180" s="3"/>
      <c r="O4180"/>
      <c r="P4180"/>
      <c r="Q4180"/>
      <c r="R4180"/>
      <c r="S4180"/>
      <c r="T4180"/>
      <c r="U4180" s="1"/>
      <c r="V4180"/>
      <c r="W4180" s="1"/>
      <c r="X4180"/>
      <c r="Y4180"/>
      <c r="Z4180" s="1"/>
      <c r="AA4180" s="1"/>
      <c r="AB4180" s="1"/>
      <c r="AC4180" s="1"/>
      <c r="AD4180"/>
    </row>
    <row r="4181" spans="1:30" x14ac:dyDescent="0.25">
      <c r="A4181" s="1"/>
      <c r="B4181" s="1"/>
      <c r="C4181" s="1"/>
      <c r="D4181"/>
      <c r="E4181" s="1"/>
      <c r="F4181" s="1"/>
      <c r="G4181"/>
      <c r="H4181"/>
      <c r="I4181" s="1"/>
      <c r="J4181"/>
      <c r="K4181"/>
      <c r="L4181"/>
      <c r="M4181" s="2"/>
      <c r="N4181" s="3"/>
      <c r="O4181"/>
      <c r="P4181"/>
      <c r="Q4181"/>
      <c r="R4181"/>
      <c r="S4181"/>
      <c r="T4181"/>
      <c r="U4181" s="1"/>
      <c r="V4181"/>
      <c r="W4181" s="1"/>
      <c r="X4181"/>
      <c r="Y4181"/>
      <c r="Z4181" s="1"/>
      <c r="AA4181" s="1"/>
      <c r="AB4181" s="1"/>
      <c r="AC4181" s="1"/>
      <c r="AD4181"/>
    </row>
    <row r="4182" spans="1:30" x14ac:dyDescent="0.25">
      <c r="A4182" s="1"/>
      <c r="B4182" s="1"/>
      <c r="C4182" s="1"/>
      <c r="D4182"/>
      <c r="E4182" s="1"/>
      <c r="F4182" s="1"/>
      <c r="G4182"/>
      <c r="H4182"/>
      <c r="I4182" s="1"/>
      <c r="J4182"/>
      <c r="K4182"/>
      <c r="L4182"/>
      <c r="M4182" s="2"/>
      <c r="N4182" s="3"/>
      <c r="O4182"/>
      <c r="P4182"/>
      <c r="Q4182"/>
      <c r="R4182"/>
      <c r="S4182"/>
      <c r="T4182"/>
      <c r="U4182" s="1"/>
      <c r="V4182"/>
      <c r="W4182" s="1"/>
      <c r="X4182"/>
      <c r="Y4182"/>
      <c r="Z4182" s="1"/>
      <c r="AA4182" s="1"/>
      <c r="AB4182" s="1"/>
      <c r="AC4182" s="1"/>
      <c r="AD4182"/>
    </row>
    <row r="4183" spans="1:30" x14ac:dyDescent="0.25">
      <c r="A4183" s="1"/>
      <c r="B4183" s="1"/>
      <c r="C4183" s="1"/>
      <c r="D4183"/>
      <c r="E4183" s="1"/>
      <c r="F4183" s="1"/>
      <c r="G4183"/>
      <c r="H4183"/>
      <c r="I4183" s="1"/>
      <c r="J4183"/>
      <c r="K4183"/>
      <c r="L4183"/>
      <c r="M4183" s="2"/>
      <c r="N4183" s="3"/>
      <c r="O4183"/>
      <c r="P4183"/>
      <c r="Q4183"/>
      <c r="R4183"/>
      <c r="S4183"/>
      <c r="T4183"/>
      <c r="U4183" s="1"/>
      <c r="V4183"/>
      <c r="W4183" s="1"/>
      <c r="X4183"/>
      <c r="Y4183"/>
      <c r="Z4183" s="1"/>
      <c r="AA4183" s="1"/>
      <c r="AB4183" s="1"/>
      <c r="AC4183" s="1"/>
      <c r="AD4183"/>
    </row>
    <row r="4184" spans="1:30" x14ac:dyDescent="0.25">
      <c r="A4184" s="1"/>
      <c r="B4184" s="1"/>
      <c r="C4184" s="1"/>
      <c r="D4184"/>
      <c r="E4184" s="1"/>
      <c r="F4184" s="1"/>
      <c r="G4184"/>
      <c r="H4184"/>
      <c r="I4184" s="1"/>
      <c r="J4184"/>
      <c r="K4184"/>
      <c r="L4184"/>
      <c r="M4184" s="2"/>
      <c r="N4184" s="3"/>
      <c r="O4184"/>
      <c r="P4184"/>
      <c r="Q4184"/>
      <c r="R4184"/>
      <c r="S4184"/>
      <c r="T4184"/>
      <c r="U4184" s="1"/>
      <c r="V4184"/>
      <c r="W4184" s="1"/>
      <c r="X4184"/>
      <c r="Y4184"/>
      <c r="Z4184" s="1"/>
      <c r="AA4184" s="1"/>
      <c r="AB4184" s="1"/>
      <c r="AC4184" s="1"/>
      <c r="AD4184"/>
    </row>
    <row r="4185" spans="1:30" x14ac:dyDescent="0.25">
      <c r="A4185" s="1"/>
      <c r="B4185" s="1"/>
      <c r="C4185" s="1"/>
      <c r="D4185"/>
      <c r="E4185" s="1"/>
      <c r="F4185" s="1"/>
      <c r="G4185"/>
      <c r="H4185"/>
      <c r="I4185" s="1"/>
      <c r="J4185"/>
      <c r="K4185"/>
      <c r="L4185"/>
      <c r="M4185" s="2"/>
      <c r="N4185" s="3"/>
      <c r="O4185"/>
      <c r="P4185"/>
      <c r="Q4185"/>
      <c r="R4185"/>
      <c r="S4185"/>
      <c r="T4185"/>
      <c r="U4185" s="1"/>
      <c r="V4185"/>
      <c r="W4185" s="1"/>
      <c r="X4185"/>
      <c r="Y4185"/>
      <c r="Z4185" s="1"/>
      <c r="AA4185" s="1"/>
      <c r="AB4185" s="1"/>
      <c r="AC4185" s="1"/>
      <c r="AD4185"/>
    </row>
    <row r="4186" spans="1:30" x14ac:dyDescent="0.25">
      <c r="A4186" s="1"/>
      <c r="B4186" s="1"/>
      <c r="C4186" s="1"/>
      <c r="D4186"/>
      <c r="E4186" s="1"/>
      <c r="F4186" s="1"/>
      <c r="G4186"/>
      <c r="H4186"/>
      <c r="I4186" s="1"/>
      <c r="J4186"/>
      <c r="K4186"/>
      <c r="L4186"/>
      <c r="M4186" s="2"/>
      <c r="N4186" s="3"/>
      <c r="O4186"/>
      <c r="P4186"/>
      <c r="Q4186"/>
      <c r="R4186"/>
      <c r="S4186"/>
      <c r="T4186"/>
      <c r="U4186" s="1"/>
      <c r="V4186"/>
      <c r="W4186" s="1"/>
      <c r="X4186"/>
      <c r="Y4186"/>
      <c r="Z4186" s="1"/>
      <c r="AA4186" s="1"/>
      <c r="AB4186" s="1"/>
      <c r="AC4186" s="1"/>
      <c r="AD4186"/>
    </row>
    <row r="4187" spans="1:30" x14ac:dyDescent="0.25">
      <c r="A4187" s="1"/>
      <c r="B4187" s="1"/>
      <c r="C4187" s="1"/>
      <c r="D4187"/>
      <c r="E4187" s="1"/>
      <c r="F4187" s="1"/>
      <c r="G4187"/>
      <c r="H4187"/>
      <c r="I4187" s="1"/>
      <c r="J4187"/>
      <c r="K4187"/>
      <c r="L4187"/>
      <c r="M4187" s="2"/>
      <c r="N4187" s="3"/>
      <c r="O4187"/>
      <c r="P4187"/>
      <c r="Q4187"/>
      <c r="R4187"/>
      <c r="S4187"/>
      <c r="T4187"/>
      <c r="U4187" s="1"/>
      <c r="V4187"/>
      <c r="W4187" s="1"/>
      <c r="X4187"/>
      <c r="Y4187"/>
      <c r="Z4187" s="1"/>
      <c r="AA4187" s="1"/>
      <c r="AB4187" s="1"/>
      <c r="AC4187" s="1"/>
      <c r="AD4187"/>
    </row>
    <row r="4188" spans="1:30" x14ac:dyDescent="0.25">
      <c r="A4188" s="1"/>
      <c r="B4188" s="1"/>
      <c r="C4188" s="1"/>
      <c r="D4188"/>
      <c r="E4188" s="1"/>
      <c r="F4188" s="1"/>
      <c r="G4188"/>
      <c r="H4188"/>
      <c r="I4188" s="1"/>
      <c r="J4188"/>
      <c r="K4188"/>
      <c r="L4188"/>
      <c r="M4188" s="2"/>
      <c r="N4188" s="3"/>
      <c r="O4188"/>
      <c r="P4188"/>
      <c r="Q4188"/>
      <c r="R4188"/>
      <c r="S4188"/>
      <c r="T4188"/>
      <c r="U4188" s="1"/>
      <c r="V4188"/>
      <c r="W4188" s="1"/>
      <c r="X4188"/>
      <c r="Y4188"/>
      <c r="Z4188" s="1"/>
      <c r="AA4188" s="1"/>
      <c r="AB4188" s="1"/>
      <c r="AC4188" s="1"/>
      <c r="AD4188"/>
    </row>
    <row r="4189" spans="1:30" x14ac:dyDescent="0.25">
      <c r="A4189" s="1"/>
      <c r="B4189" s="1"/>
      <c r="C4189" s="1"/>
      <c r="D4189"/>
      <c r="E4189" s="1"/>
      <c r="F4189" s="1"/>
      <c r="G4189"/>
      <c r="H4189"/>
      <c r="I4189" s="1"/>
      <c r="J4189"/>
      <c r="K4189"/>
      <c r="L4189"/>
      <c r="M4189" s="2"/>
      <c r="N4189" s="3"/>
      <c r="O4189"/>
      <c r="P4189"/>
      <c r="Q4189"/>
      <c r="R4189"/>
      <c r="S4189"/>
      <c r="T4189"/>
      <c r="U4189" s="1"/>
      <c r="V4189"/>
      <c r="W4189" s="1"/>
      <c r="X4189"/>
      <c r="Y4189"/>
      <c r="Z4189" s="1"/>
      <c r="AA4189" s="1"/>
      <c r="AB4189" s="1"/>
      <c r="AC4189" s="1"/>
      <c r="AD4189"/>
    </row>
    <row r="4190" spans="1:30" x14ac:dyDescent="0.25">
      <c r="A4190" s="1"/>
      <c r="B4190" s="1"/>
      <c r="C4190" s="1"/>
      <c r="D4190"/>
      <c r="E4190" s="1"/>
      <c r="F4190" s="1"/>
      <c r="G4190"/>
      <c r="H4190"/>
      <c r="I4190" s="1"/>
      <c r="J4190"/>
      <c r="K4190"/>
      <c r="L4190"/>
      <c r="M4190" s="2"/>
      <c r="N4190" s="3"/>
      <c r="O4190"/>
      <c r="P4190"/>
      <c r="Q4190"/>
      <c r="R4190"/>
      <c r="S4190"/>
      <c r="T4190"/>
      <c r="U4190" s="1"/>
      <c r="V4190"/>
      <c r="W4190" s="1"/>
      <c r="X4190"/>
      <c r="Y4190"/>
      <c r="Z4190" s="1"/>
      <c r="AA4190" s="1"/>
      <c r="AB4190" s="1"/>
      <c r="AC4190" s="1"/>
      <c r="AD4190"/>
    </row>
    <row r="4191" spans="1:30" x14ac:dyDescent="0.25">
      <c r="A4191" s="1"/>
      <c r="B4191" s="1"/>
      <c r="C4191" s="1"/>
      <c r="D4191"/>
      <c r="E4191" s="1"/>
      <c r="F4191" s="1"/>
      <c r="G4191"/>
      <c r="H4191"/>
      <c r="I4191" s="1"/>
      <c r="J4191"/>
      <c r="K4191"/>
      <c r="L4191"/>
      <c r="M4191" s="2"/>
      <c r="N4191" s="3"/>
      <c r="O4191"/>
      <c r="P4191"/>
      <c r="Q4191"/>
      <c r="R4191"/>
      <c r="S4191"/>
      <c r="T4191"/>
      <c r="U4191" s="1"/>
      <c r="V4191"/>
      <c r="W4191" s="1"/>
      <c r="X4191"/>
      <c r="Y4191"/>
      <c r="Z4191" s="1"/>
      <c r="AA4191" s="1"/>
      <c r="AB4191" s="1"/>
      <c r="AC4191" s="1"/>
      <c r="AD4191"/>
    </row>
    <row r="4192" spans="1:30" x14ac:dyDescent="0.25">
      <c r="A4192" s="1"/>
      <c r="B4192" s="1"/>
      <c r="C4192" s="1"/>
      <c r="D4192"/>
      <c r="E4192" s="1"/>
      <c r="F4192" s="1"/>
      <c r="G4192"/>
      <c r="H4192"/>
      <c r="I4192" s="1"/>
      <c r="J4192"/>
      <c r="K4192"/>
      <c r="L4192"/>
      <c r="M4192" s="2"/>
      <c r="N4192" s="3"/>
      <c r="O4192"/>
      <c r="P4192"/>
      <c r="Q4192"/>
      <c r="R4192"/>
      <c r="S4192"/>
      <c r="T4192"/>
      <c r="U4192" s="1"/>
      <c r="V4192"/>
      <c r="W4192" s="1"/>
      <c r="X4192"/>
      <c r="Y4192"/>
      <c r="Z4192" s="1"/>
      <c r="AA4192" s="1"/>
      <c r="AB4192" s="1"/>
      <c r="AC4192" s="1"/>
      <c r="AD4192"/>
    </row>
    <row r="4193" spans="1:30" x14ac:dyDescent="0.25">
      <c r="A4193" s="1"/>
      <c r="B4193" s="1"/>
      <c r="C4193" s="1"/>
      <c r="D4193"/>
      <c r="E4193" s="1"/>
      <c r="F4193" s="1"/>
      <c r="G4193"/>
      <c r="H4193"/>
      <c r="I4193" s="1"/>
      <c r="J4193"/>
      <c r="K4193"/>
      <c r="L4193"/>
      <c r="M4193" s="2"/>
      <c r="N4193" s="3"/>
      <c r="O4193"/>
      <c r="P4193"/>
      <c r="Q4193"/>
      <c r="R4193"/>
      <c r="S4193"/>
      <c r="T4193"/>
      <c r="U4193" s="1"/>
      <c r="V4193"/>
      <c r="W4193" s="1"/>
      <c r="X4193"/>
      <c r="Y4193"/>
      <c r="Z4193" s="1"/>
      <c r="AA4193" s="1"/>
      <c r="AB4193" s="1"/>
      <c r="AC4193" s="1"/>
      <c r="AD4193"/>
    </row>
    <row r="4194" spans="1:30" x14ac:dyDescent="0.25">
      <c r="A4194" s="1"/>
      <c r="B4194" s="1"/>
      <c r="C4194" s="1"/>
      <c r="D4194"/>
      <c r="E4194" s="1"/>
      <c r="F4194" s="1"/>
      <c r="G4194"/>
      <c r="H4194"/>
      <c r="I4194" s="1"/>
      <c r="J4194"/>
      <c r="K4194"/>
      <c r="L4194"/>
      <c r="M4194" s="2"/>
      <c r="N4194" s="3"/>
      <c r="O4194"/>
      <c r="P4194"/>
      <c r="Q4194"/>
      <c r="R4194"/>
      <c r="S4194"/>
      <c r="T4194"/>
      <c r="U4194" s="1"/>
      <c r="V4194"/>
      <c r="W4194" s="1"/>
      <c r="X4194"/>
      <c r="Y4194"/>
      <c r="Z4194" s="1"/>
      <c r="AA4194" s="1"/>
      <c r="AB4194" s="1"/>
      <c r="AC4194" s="1"/>
      <c r="AD4194"/>
    </row>
    <row r="4195" spans="1:30" x14ac:dyDescent="0.25">
      <c r="A4195" s="1"/>
      <c r="B4195" s="1"/>
      <c r="C4195" s="1"/>
      <c r="D4195"/>
      <c r="E4195" s="1"/>
      <c r="F4195" s="1"/>
      <c r="G4195"/>
      <c r="H4195"/>
      <c r="I4195" s="1"/>
      <c r="J4195"/>
      <c r="K4195"/>
      <c r="L4195"/>
      <c r="M4195" s="2"/>
      <c r="N4195" s="3"/>
      <c r="O4195"/>
      <c r="P4195"/>
      <c r="Q4195"/>
      <c r="R4195"/>
      <c r="S4195"/>
      <c r="T4195"/>
      <c r="U4195" s="1"/>
      <c r="V4195"/>
      <c r="W4195" s="1"/>
      <c r="X4195"/>
      <c r="Y4195"/>
      <c r="Z4195" s="1"/>
      <c r="AA4195" s="1"/>
      <c r="AB4195" s="1"/>
      <c r="AC4195" s="1"/>
      <c r="AD4195"/>
    </row>
    <row r="4196" spans="1:30" x14ac:dyDescent="0.25">
      <c r="A4196" s="1"/>
      <c r="B4196" s="1"/>
      <c r="C4196" s="1"/>
      <c r="D4196"/>
      <c r="E4196" s="1"/>
      <c r="F4196" s="1"/>
      <c r="G4196"/>
      <c r="H4196"/>
      <c r="I4196" s="1"/>
      <c r="J4196"/>
      <c r="K4196"/>
      <c r="L4196"/>
      <c r="M4196" s="2"/>
      <c r="N4196" s="3"/>
      <c r="O4196"/>
      <c r="P4196"/>
      <c r="Q4196"/>
      <c r="R4196"/>
      <c r="S4196"/>
      <c r="T4196"/>
      <c r="U4196" s="1"/>
      <c r="V4196"/>
      <c r="W4196" s="1"/>
      <c r="X4196"/>
      <c r="Y4196"/>
      <c r="Z4196" s="1"/>
      <c r="AA4196" s="1"/>
      <c r="AB4196" s="1"/>
      <c r="AC4196" s="1"/>
      <c r="AD4196"/>
    </row>
    <row r="4197" spans="1:30" x14ac:dyDescent="0.25">
      <c r="A4197" s="1"/>
      <c r="B4197" s="1"/>
      <c r="C4197" s="1"/>
      <c r="D4197"/>
      <c r="E4197" s="1"/>
      <c r="F4197" s="1"/>
      <c r="G4197"/>
      <c r="H4197"/>
      <c r="I4197" s="1"/>
      <c r="J4197"/>
      <c r="K4197"/>
      <c r="L4197"/>
      <c r="M4197" s="2"/>
      <c r="N4197" s="3"/>
      <c r="O4197"/>
      <c r="P4197"/>
      <c r="Q4197"/>
      <c r="R4197"/>
      <c r="S4197"/>
      <c r="T4197"/>
      <c r="U4197" s="1"/>
      <c r="V4197"/>
      <c r="W4197" s="1"/>
      <c r="X4197"/>
      <c r="Y4197"/>
      <c r="Z4197" s="1"/>
      <c r="AA4197" s="1"/>
      <c r="AB4197" s="1"/>
      <c r="AC4197" s="1"/>
      <c r="AD4197"/>
    </row>
    <row r="4198" spans="1:30" x14ac:dyDescent="0.25">
      <c r="A4198" s="1"/>
      <c r="B4198" s="1"/>
      <c r="C4198" s="1"/>
      <c r="D4198"/>
      <c r="E4198" s="1"/>
      <c r="F4198" s="1"/>
      <c r="G4198"/>
      <c r="H4198"/>
      <c r="I4198" s="1"/>
      <c r="J4198"/>
      <c r="K4198"/>
      <c r="L4198"/>
      <c r="M4198" s="2"/>
      <c r="N4198" s="3"/>
      <c r="O4198"/>
      <c r="P4198"/>
      <c r="Q4198"/>
      <c r="R4198"/>
      <c r="S4198"/>
      <c r="T4198"/>
      <c r="U4198" s="1"/>
      <c r="V4198"/>
      <c r="W4198" s="1"/>
      <c r="X4198"/>
      <c r="Y4198"/>
      <c r="Z4198" s="1"/>
      <c r="AA4198" s="1"/>
      <c r="AB4198" s="1"/>
      <c r="AC4198" s="1"/>
      <c r="AD4198"/>
    </row>
    <row r="4199" spans="1:30" x14ac:dyDescent="0.25">
      <c r="A4199" s="1"/>
      <c r="B4199" s="1"/>
      <c r="C4199" s="1"/>
      <c r="D4199"/>
      <c r="E4199" s="1"/>
      <c r="F4199" s="1"/>
      <c r="G4199"/>
      <c r="H4199"/>
      <c r="I4199" s="1"/>
      <c r="J4199"/>
      <c r="K4199"/>
      <c r="L4199"/>
      <c r="M4199" s="2"/>
      <c r="N4199" s="3"/>
      <c r="O4199"/>
      <c r="P4199"/>
      <c r="Q4199"/>
      <c r="R4199"/>
      <c r="S4199"/>
      <c r="T4199"/>
      <c r="U4199" s="1"/>
      <c r="V4199"/>
      <c r="W4199" s="1"/>
      <c r="X4199"/>
      <c r="Y4199"/>
      <c r="Z4199" s="1"/>
      <c r="AA4199" s="1"/>
      <c r="AB4199" s="1"/>
      <c r="AC4199" s="1"/>
      <c r="AD4199"/>
    </row>
    <row r="4200" spans="1:30" x14ac:dyDescent="0.25">
      <c r="A4200" s="1"/>
      <c r="B4200" s="1"/>
      <c r="C4200" s="1"/>
      <c r="D4200"/>
      <c r="E4200" s="1"/>
      <c r="F4200" s="1"/>
      <c r="G4200"/>
      <c r="H4200"/>
      <c r="I4200" s="1"/>
      <c r="J4200"/>
      <c r="K4200"/>
      <c r="L4200"/>
      <c r="M4200" s="2"/>
      <c r="N4200" s="3"/>
      <c r="O4200"/>
      <c r="P4200"/>
      <c r="Q4200"/>
      <c r="R4200"/>
      <c r="S4200"/>
      <c r="T4200"/>
      <c r="U4200" s="1"/>
      <c r="V4200"/>
      <c r="W4200" s="1"/>
      <c r="X4200"/>
      <c r="Y4200"/>
      <c r="Z4200" s="1"/>
      <c r="AA4200" s="1"/>
      <c r="AB4200" s="1"/>
      <c r="AC4200" s="1"/>
      <c r="AD4200"/>
    </row>
    <row r="4201" spans="1:30" x14ac:dyDescent="0.25">
      <c r="A4201" s="1"/>
      <c r="B4201" s="1"/>
      <c r="C4201" s="1"/>
      <c r="D4201"/>
      <c r="E4201" s="1"/>
      <c r="F4201" s="1"/>
      <c r="G4201"/>
      <c r="H4201"/>
      <c r="I4201" s="1"/>
      <c r="J4201"/>
      <c r="K4201"/>
      <c r="L4201"/>
      <c r="M4201" s="2"/>
      <c r="N4201" s="3"/>
      <c r="O4201"/>
      <c r="P4201"/>
      <c r="Q4201"/>
      <c r="R4201"/>
      <c r="S4201"/>
      <c r="T4201"/>
      <c r="U4201" s="1"/>
      <c r="V4201"/>
      <c r="W4201" s="1"/>
      <c r="X4201"/>
      <c r="Y4201"/>
      <c r="Z4201" s="1"/>
      <c r="AA4201" s="1"/>
      <c r="AB4201" s="1"/>
      <c r="AC4201" s="1"/>
      <c r="AD4201"/>
    </row>
    <row r="4202" spans="1:30" x14ac:dyDescent="0.25">
      <c r="A4202" s="1"/>
      <c r="B4202" s="1"/>
      <c r="C4202" s="1"/>
      <c r="D4202"/>
      <c r="E4202" s="1"/>
      <c r="F4202" s="1"/>
      <c r="G4202"/>
      <c r="H4202"/>
      <c r="I4202" s="1"/>
      <c r="J4202"/>
      <c r="K4202"/>
      <c r="L4202"/>
      <c r="M4202" s="2"/>
      <c r="N4202" s="3"/>
      <c r="O4202"/>
      <c r="P4202"/>
      <c r="Q4202"/>
      <c r="R4202"/>
      <c r="S4202"/>
      <c r="T4202"/>
      <c r="U4202" s="1"/>
      <c r="V4202"/>
      <c r="W4202" s="1"/>
      <c r="X4202"/>
      <c r="Y4202"/>
      <c r="Z4202" s="1"/>
      <c r="AA4202" s="1"/>
      <c r="AB4202" s="1"/>
      <c r="AC4202" s="1"/>
      <c r="AD4202"/>
    </row>
    <row r="4203" spans="1:30" x14ac:dyDescent="0.25">
      <c r="A4203" s="1"/>
      <c r="B4203" s="1"/>
      <c r="C4203" s="1"/>
      <c r="D4203"/>
      <c r="E4203" s="1"/>
      <c r="F4203" s="1"/>
      <c r="G4203"/>
      <c r="H4203"/>
      <c r="I4203" s="1"/>
      <c r="J4203"/>
      <c r="K4203"/>
      <c r="L4203"/>
      <c r="M4203" s="2"/>
      <c r="N4203" s="3"/>
      <c r="O4203"/>
      <c r="P4203"/>
      <c r="Q4203"/>
      <c r="R4203"/>
      <c r="S4203"/>
      <c r="T4203"/>
      <c r="U4203" s="1"/>
      <c r="V4203"/>
      <c r="W4203" s="1"/>
      <c r="X4203"/>
      <c r="Y4203"/>
      <c r="Z4203" s="1"/>
      <c r="AA4203" s="1"/>
      <c r="AB4203" s="1"/>
      <c r="AC4203" s="1"/>
      <c r="AD4203"/>
    </row>
    <row r="4204" spans="1:30" x14ac:dyDescent="0.25">
      <c r="A4204" s="1"/>
      <c r="B4204" s="1"/>
      <c r="C4204" s="1"/>
      <c r="D4204"/>
      <c r="E4204" s="1"/>
      <c r="F4204" s="1"/>
      <c r="G4204"/>
      <c r="H4204"/>
      <c r="I4204" s="1"/>
      <c r="J4204"/>
      <c r="K4204"/>
      <c r="L4204"/>
      <c r="M4204" s="2"/>
      <c r="N4204" s="3"/>
      <c r="O4204"/>
      <c r="P4204"/>
      <c r="Q4204"/>
      <c r="R4204"/>
      <c r="S4204"/>
      <c r="T4204"/>
      <c r="U4204" s="1"/>
      <c r="V4204"/>
      <c r="W4204" s="1"/>
      <c r="X4204"/>
      <c r="Y4204"/>
      <c r="Z4204" s="1"/>
      <c r="AA4204" s="1"/>
      <c r="AB4204" s="1"/>
      <c r="AC4204" s="1"/>
      <c r="AD4204"/>
    </row>
    <row r="4205" spans="1:30" x14ac:dyDescent="0.25">
      <c r="A4205" s="1"/>
      <c r="B4205" s="1"/>
      <c r="C4205" s="1"/>
      <c r="D4205"/>
      <c r="E4205" s="1"/>
      <c r="F4205" s="1"/>
      <c r="G4205"/>
      <c r="H4205"/>
      <c r="I4205" s="1"/>
      <c r="J4205"/>
      <c r="K4205"/>
      <c r="L4205"/>
      <c r="M4205" s="2"/>
      <c r="N4205" s="3"/>
      <c r="O4205"/>
      <c r="P4205"/>
      <c r="Q4205"/>
      <c r="R4205"/>
      <c r="S4205"/>
      <c r="T4205"/>
      <c r="U4205" s="1"/>
      <c r="V4205"/>
      <c r="W4205" s="1"/>
      <c r="X4205"/>
      <c r="Y4205"/>
      <c r="Z4205" s="1"/>
      <c r="AA4205" s="1"/>
      <c r="AB4205" s="1"/>
      <c r="AC4205" s="1"/>
      <c r="AD4205"/>
    </row>
    <row r="4206" spans="1:30" x14ac:dyDescent="0.25">
      <c r="A4206" s="1"/>
      <c r="B4206" s="1"/>
      <c r="C4206" s="1"/>
      <c r="D4206"/>
      <c r="E4206" s="1"/>
      <c r="F4206" s="1"/>
      <c r="G4206"/>
      <c r="H4206"/>
      <c r="I4206" s="1"/>
      <c r="J4206"/>
      <c r="K4206"/>
      <c r="L4206"/>
      <c r="M4206" s="2"/>
      <c r="N4206" s="3"/>
      <c r="O4206"/>
      <c r="P4206"/>
      <c r="Q4206"/>
      <c r="R4206"/>
      <c r="S4206"/>
      <c r="T4206"/>
      <c r="U4206" s="1"/>
      <c r="V4206"/>
      <c r="W4206" s="1"/>
      <c r="X4206"/>
      <c r="Y4206"/>
      <c r="Z4206" s="1"/>
      <c r="AA4206" s="1"/>
      <c r="AB4206" s="1"/>
      <c r="AC4206" s="1"/>
      <c r="AD4206"/>
    </row>
    <row r="4207" spans="1:30" x14ac:dyDescent="0.25">
      <c r="A4207" s="1"/>
      <c r="B4207" s="1"/>
      <c r="C4207" s="1"/>
      <c r="D4207"/>
      <c r="E4207" s="1"/>
      <c r="F4207" s="1"/>
      <c r="G4207"/>
      <c r="H4207"/>
      <c r="I4207" s="1"/>
      <c r="J4207"/>
      <c r="K4207"/>
      <c r="L4207"/>
      <c r="M4207" s="2"/>
      <c r="N4207" s="3"/>
      <c r="O4207"/>
      <c r="P4207"/>
      <c r="Q4207"/>
      <c r="R4207"/>
      <c r="S4207"/>
      <c r="T4207"/>
      <c r="U4207" s="1"/>
      <c r="V4207"/>
      <c r="W4207" s="1"/>
      <c r="X4207"/>
      <c r="Y4207"/>
      <c r="Z4207" s="1"/>
      <c r="AA4207" s="1"/>
      <c r="AB4207" s="1"/>
      <c r="AC4207" s="1"/>
      <c r="AD4207"/>
    </row>
    <row r="4208" spans="1:30" x14ac:dyDescent="0.25">
      <c r="A4208" s="1"/>
      <c r="B4208" s="1"/>
      <c r="C4208" s="1"/>
      <c r="D4208"/>
      <c r="E4208" s="1"/>
      <c r="F4208" s="1"/>
      <c r="G4208"/>
      <c r="H4208"/>
      <c r="I4208" s="1"/>
      <c r="J4208"/>
      <c r="K4208"/>
      <c r="L4208"/>
      <c r="M4208" s="2"/>
      <c r="N4208" s="3"/>
      <c r="O4208"/>
      <c r="P4208"/>
      <c r="Q4208"/>
      <c r="R4208"/>
      <c r="S4208"/>
      <c r="T4208"/>
      <c r="U4208" s="1"/>
      <c r="V4208"/>
      <c r="W4208" s="1"/>
      <c r="X4208"/>
      <c r="Y4208"/>
      <c r="Z4208" s="1"/>
      <c r="AA4208" s="1"/>
      <c r="AB4208" s="1"/>
      <c r="AC4208" s="1"/>
      <c r="AD4208"/>
    </row>
    <row r="4209" spans="1:30" x14ac:dyDescent="0.25">
      <c r="A4209" s="1"/>
      <c r="B4209" s="1"/>
      <c r="C4209" s="1"/>
      <c r="D4209"/>
      <c r="E4209" s="1"/>
      <c r="F4209" s="1"/>
      <c r="G4209"/>
      <c r="H4209"/>
      <c r="I4209" s="1"/>
      <c r="J4209"/>
      <c r="K4209"/>
      <c r="L4209"/>
      <c r="M4209" s="2"/>
      <c r="N4209" s="3"/>
      <c r="O4209"/>
      <c r="P4209"/>
      <c r="Q4209"/>
      <c r="R4209"/>
      <c r="S4209"/>
      <c r="T4209"/>
      <c r="U4209" s="1"/>
      <c r="V4209"/>
      <c r="W4209" s="1"/>
      <c r="X4209"/>
      <c r="Y4209"/>
      <c r="Z4209" s="1"/>
      <c r="AA4209" s="1"/>
      <c r="AB4209" s="1"/>
      <c r="AC4209" s="1"/>
      <c r="AD4209"/>
    </row>
    <row r="4210" spans="1:30" x14ac:dyDescent="0.25">
      <c r="A4210" s="1"/>
      <c r="B4210" s="1"/>
      <c r="C4210" s="1"/>
      <c r="D4210"/>
      <c r="E4210" s="1"/>
      <c r="F4210" s="1"/>
      <c r="G4210"/>
      <c r="H4210"/>
      <c r="I4210" s="1"/>
      <c r="J4210"/>
      <c r="K4210"/>
      <c r="L4210"/>
      <c r="M4210" s="2"/>
      <c r="N4210" s="3"/>
      <c r="O4210"/>
      <c r="P4210"/>
      <c r="Q4210"/>
      <c r="R4210"/>
      <c r="S4210"/>
      <c r="T4210"/>
      <c r="U4210" s="1"/>
      <c r="V4210"/>
      <c r="W4210" s="1"/>
      <c r="X4210"/>
      <c r="Y4210"/>
      <c r="Z4210" s="1"/>
      <c r="AA4210" s="1"/>
      <c r="AB4210" s="1"/>
      <c r="AC4210" s="1"/>
      <c r="AD4210"/>
    </row>
    <row r="4211" spans="1:30" x14ac:dyDescent="0.25">
      <c r="A4211" s="1"/>
      <c r="B4211" s="1"/>
      <c r="C4211" s="1"/>
      <c r="D4211"/>
      <c r="E4211" s="1"/>
      <c r="F4211" s="1"/>
      <c r="G4211"/>
      <c r="H4211"/>
      <c r="I4211" s="1"/>
      <c r="J4211"/>
      <c r="K4211"/>
      <c r="L4211"/>
      <c r="M4211" s="2"/>
      <c r="N4211" s="3"/>
      <c r="O4211"/>
      <c r="P4211"/>
      <c r="Q4211"/>
      <c r="R4211"/>
      <c r="S4211"/>
      <c r="T4211"/>
      <c r="U4211" s="1"/>
      <c r="V4211"/>
      <c r="W4211" s="1"/>
      <c r="X4211"/>
      <c r="Y4211"/>
      <c r="Z4211" s="1"/>
      <c r="AA4211" s="1"/>
      <c r="AB4211" s="1"/>
      <c r="AC4211" s="1"/>
      <c r="AD4211"/>
    </row>
    <row r="4212" spans="1:30" x14ac:dyDescent="0.25">
      <c r="A4212" s="1"/>
      <c r="B4212" s="1"/>
      <c r="C4212" s="1"/>
      <c r="D4212"/>
      <c r="E4212" s="1"/>
      <c r="F4212" s="1"/>
      <c r="G4212"/>
      <c r="H4212"/>
      <c r="I4212" s="1"/>
      <c r="J4212"/>
      <c r="K4212"/>
      <c r="L4212"/>
      <c r="M4212" s="2"/>
      <c r="N4212" s="3"/>
      <c r="O4212"/>
      <c r="P4212"/>
      <c r="Q4212"/>
      <c r="R4212"/>
      <c r="S4212"/>
      <c r="T4212"/>
      <c r="U4212" s="1"/>
      <c r="V4212"/>
      <c r="W4212" s="1"/>
      <c r="X4212"/>
      <c r="Y4212"/>
      <c r="Z4212" s="1"/>
      <c r="AA4212" s="1"/>
      <c r="AB4212" s="1"/>
      <c r="AC4212" s="1"/>
      <c r="AD4212"/>
    </row>
    <row r="4213" spans="1:30" x14ac:dyDescent="0.25">
      <c r="A4213" s="1"/>
      <c r="B4213" s="1"/>
      <c r="C4213" s="1"/>
      <c r="D4213"/>
      <c r="E4213" s="1"/>
      <c r="F4213" s="1"/>
      <c r="G4213"/>
      <c r="H4213"/>
      <c r="I4213" s="1"/>
      <c r="J4213"/>
      <c r="K4213"/>
      <c r="L4213"/>
      <c r="M4213" s="2"/>
      <c r="N4213" s="3"/>
      <c r="O4213"/>
      <c r="P4213"/>
      <c r="Q4213"/>
      <c r="R4213"/>
      <c r="S4213"/>
      <c r="T4213"/>
      <c r="U4213" s="1"/>
      <c r="V4213"/>
      <c r="W4213" s="1"/>
      <c r="X4213"/>
      <c r="Y4213"/>
      <c r="Z4213" s="1"/>
      <c r="AA4213" s="1"/>
      <c r="AB4213" s="1"/>
      <c r="AC4213" s="1"/>
      <c r="AD4213"/>
    </row>
    <row r="4214" spans="1:30" x14ac:dyDescent="0.25">
      <c r="A4214" s="1"/>
      <c r="B4214" s="1"/>
      <c r="C4214" s="1"/>
      <c r="D4214"/>
      <c r="E4214" s="1"/>
      <c r="F4214" s="1"/>
      <c r="G4214"/>
      <c r="H4214"/>
      <c r="I4214" s="1"/>
      <c r="J4214"/>
      <c r="K4214"/>
      <c r="L4214"/>
      <c r="M4214" s="2"/>
      <c r="N4214" s="3"/>
      <c r="O4214"/>
      <c r="P4214"/>
      <c r="Q4214"/>
      <c r="R4214"/>
      <c r="S4214"/>
      <c r="T4214"/>
      <c r="U4214" s="1"/>
      <c r="V4214"/>
      <c r="W4214" s="1"/>
      <c r="X4214"/>
      <c r="Y4214"/>
      <c r="Z4214" s="1"/>
      <c r="AA4214" s="1"/>
      <c r="AB4214" s="1"/>
      <c r="AC4214" s="1"/>
      <c r="AD4214"/>
    </row>
    <row r="4215" spans="1:30" x14ac:dyDescent="0.25">
      <c r="A4215" s="1"/>
      <c r="B4215" s="1"/>
      <c r="C4215" s="1"/>
      <c r="D4215"/>
      <c r="E4215" s="1"/>
      <c r="F4215" s="1"/>
      <c r="G4215"/>
      <c r="H4215"/>
      <c r="I4215" s="1"/>
      <c r="J4215"/>
      <c r="K4215"/>
      <c r="L4215"/>
      <c r="M4215" s="2"/>
      <c r="N4215" s="3"/>
      <c r="O4215"/>
      <c r="P4215"/>
      <c r="Q4215"/>
      <c r="R4215"/>
      <c r="S4215"/>
      <c r="T4215"/>
      <c r="U4215" s="1"/>
      <c r="V4215"/>
      <c r="W4215" s="1"/>
      <c r="X4215"/>
      <c r="Y4215"/>
      <c r="Z4215" s="1"/>
      <c r="AA4215" s="1"/>
      <c r="AB4215" s="1"/>
      <c r="AC4215" s="1"/>
      <c r="AD4215"/>
    </row>
    <row r="4216" spans="1:30" x14ac:dyDescent="0.25">
      <c r="A4216" s="1"/>
      <c r="B4216" s="1"/>
      <c r="C4216" s="1"/>
      <c r="D4216"/>
      <c r="E4216" s="1"/>
      <c r="F4216" s="1"/>
      <c r="G4216"/>
      <c r="H4216"/>
      <c r="I4216" s="1"/>
      <c r="J4216"/>
      <c r="K4216"/>
      <c r="L4216"/>
      <c r="M4216" s="2"/>
      <c r="N4216" s="3"/>
      <c r="O4216"/>
      <c r="P4216"/>
      <c r="Q4216"/>
      <c r="R4216"/>
      <c r="S4216"/>
      <c r="T4216"/>
      <c r="U4216" s="1"/>
      <c r="V4216"/>
      <c r="W4216" s="1"/>
      <c r="X4216"/>
      <c r="Y4216"/>
      <c r="Z4216" s="1"/>
      <c r="AA4216" s="1"/>
      <c r="AB4216" s="1"/>
      <c r="AC4216" s="1"/>
      <c r="AD4216"/>
    </row>
    <row r="4217" spans="1:30" x14ac:dyDescent="0.25">
      <c r="A4217" s="1"/>
      <c r="B4217" s="1"/>
      <c r="C4217" s="1"/>
      <c r="D4217"/>
      <c r="E4217" s="1"/>
      <c r="F4217" s="1"/>
      <c r="G4217"/>
      <c r="H4217"/>
      <c r="I4217" s="1"/>
      <c r="J4217"/>
      <c r="K4217"/>
      <c r="L4217"/>
      <c r="M4217" s="2"/>
      <c r="N4217" s="3"/>
      <c r="O4217"/>
      <c r="P4217"/>
      <c r="Q4217"/>
      <c r="R4217"/>
      <c r="S4217"/>
      <c r="T4217"/>
      <c r="U4217" s="1"/>
      <c r="V4217"/>
      <c r="W4217" s="1"/>
      <c r="X4217"/>
      <c r="Y4217"/>
      <c r="Z4217" s="1"/>
      <c r="AA4217" s="1"/>
      <c r="AB4217" s="1"/>
      <c r="AC4217" s="1"/>
      <c r="AD4217"/>
    </row>
    <row r="4218" spans="1:30" x14ac:dyDescent="0.25">
      <c r="A4218" s="1"/>
      <c r="B4218" s="1"/>
      <c r="C4218" s="1"/>
      <c r="D4218"/>
      <c r="E4218" s="1"/>
      <c r="F4218" s="1"/>
      <c r="G4218"/>
      <c r="H4218"/>
      <c r="I4218" s="1"/>
      <c r="J4218"/>
      <c r="K4218"/>
      <c r="L4218"/>
      <c r="M4218" s="2"/>
      <c r="N4218" s="3"/>
      <c r="O4218"/>
      <c r="P4218"/>
      <c r="Q4218"/>
      <c r="R4218"/>
      <c r="S4218"/>
      <c r="T4218"/>
      <c r="U4218" s="1"/>
      <c r="V4218"/>
      <c r="W4218" s="1"/>
      <c r="X4218"/>
      <c r="Y4218"/>
      <c r="Z4218" s="1"/>
      <c r="AA4218" s="1"/>
      <c r="AB4218" s="1"/>
      <c r="AC4218" s="1"/>
      <c r="AD4218"/>
    </row>
    <row r="4219" spans="1:30" x14ac:dyDescent="0.25">
      <c r="A4219" s="1"/>
      <c r="B4219" s="1"/>
      <c r="C4219" s="1"/>
      <c r="D4219"/>
      <c r="E4219" s="1"/>
      <c r="F4219" s="1"/>
      <c r="G4219"/>
      <c r="H4219"/>
      <c r="I4219" s="1"/>
      <c r="J4219"/>
      <c r="K4219"/>
      <c r="L4219"/>
      <c r="M4219" s="2"/>
      <c r="N4219" s="3"/>
      <c r="O4219"/>
      <c r="P4219"/>
      <c r="Q4219"/>
      <c r="R4219"/>
      <c r="S4219"/>
      <c r="T4219"/>
      <c r="U4219" s="1"/>
      <c r="V4219"/>
      <c r="W4219" s="1"/>
      <c r="X4219"/>
      <c r="Y4219"/>
      <c r="Z4219" s="1"/>
      <c r="AA4219" s="1"/>
      <c r="AB4219" s="1"/>
      <c r="AC4219" s="1"/>
      <c r="AD4219"/>
    </row>
    <row r="4220" spans="1:30" x14ac:dyDescent="0.25">
      <c r="A4220" s="1"/>
      <c r="B4220" s="1"/>
      <c r="C4220" s="1"/>
      <c r="D4220"/>
      <c r="E4220" s="1"/>
      <c r="F4220" s="1"/>
      <c r="G4220"/>
      <c r="H4220"/>
      <c r="I4220" s="1"/>
      <c r="J4220"/>
      <c r="K4220"/>
      <c r="L4220"/>
      <c r="M4220" s="2"/>
      <c r="N4220" s="3"/>
      <c r="O4220"/>
      <c r="P4220"/>
      <c r="Q4220"/>
      <c r="R4220"/>
      <c r="S4220"/>
      <c r="T4220"/>
      <c r="U4220" s="1"/>
      <c r="V4220"/>
      <c r="W4220" s="1"/>
      <c r="X4220"/>
      <c r="Y4220"/>
      <c r="Z4220" s="1"/>
      <c r="AA4220" s="1"/>
      <c r="AB4220" s="1"/>
      <c r="AC4220" s="1"/>
      <c r="AD4220"/>
    </row>
    <row r="4221" spans="1:30" x14ac:dyDescent="0.25">
      <c r="A4221" s="1"/>
      <c r="B4221" s="1"/>
      <c r="C4221" s="1"/>
      <c r="D4221"/>
      <c r="E4221" s="1"/>
      <c r="F4221" s="1"/>
      <c r="G4221"/>
      <c r="H4221"/>
      <c r="I4221" s="1"/>
      <c r="J4221"/>
      <c r="K4221"/>
      <c r="L4221"/>
      <c r="M4221" s="2"/>
      <c r="N4221" s="3"/>
      <c r="O4221"/>
      <c r="P4221"/>
      <c r="Q4221"/>
      <c r="R4221"/>
      <c r="S4221"/>
      <c r="T4221"/>
      <c r="U4221" s="1"/>
      <c r="V4221"/>
      <c r="W4221" s="1"/>
      <c r="X4221"/>
      <c r="Y4221"/>
      <c r="Z4221" s="1"/>
      <c r="AA4221" s="1"/>
      <c r="AB4221" s="1"/>
      <c r="AC4221" s="1"/>
      <c r="AD4221"/>
    </row>
    <row r="4222" spans="1:30" x14ac:dyDescent="0.25">
      <c r="A4222" s="1"/>
      <c r="B4222" s="1"/>
      <c r="C4222" s="1"/>
      <c r="D4222"/>
      <c r="E4222" s="1"/>
      <c r="F4222" s="1"/>
      <c r="G4222"/>
      <c r="H4222"/>
      <c r="I4222" s="1"/>
      <c r="J4222"/>
      <c r="K4222"/>
      <c r="L4222"/>
      <c r="M4222" s="2"/>
      <c r="N4222" s="3"/>
      <c r="O4222"/>
      <c r="P4222"/>
      <c r="Q4222"/>
      <c r="R4222"/>
      <c r="S4222"/>
      <c r="T4222"/>
      <c r="U4222" s="1"/>
      <c r="V4222"/>
      <c r="W4222" s="1"/>
      <c r="X4222"/>
      <c r="Y4222"/>
      <c r="Z4222" s="1"/>
      <c r="AA4222" s="1"/>
      <c r="AB4222" s="1"/>
      <c r="AC4222" s="1"/>
      <c r="AD4222"/>
    </row>
    <row r="4223" spans="1:30" x14ac:dyDescent="0.25">
      <c r="A4223" s="1"/>
      <c r="B4223" s="1"/>
      <c r="C4223" s="1"/>
      <c r="D4223"/>
      <c r="E4223" s="1"/>
      <c r="F4223" s="1"/>
      <c r="G4223"/>
      <c r="H4223"/>
      <c r="I4223" s="1"/>
      <c r="J4223"/>
      <c r="K4223"/>
      <c r="L4223"/>
      <c r="M4223" s="2"/>
      <c r="N4223" s="3"/>
      <c r="O4223"/>
      <c r="P4223"/>
      <c r="Q4223"/>
      <c r="R4223"/>
      <c r="S4223"/>
      <c r="T4223"/>
      <c r="U4223" s="1"/>
      <c r="V4223"/>
      <c r="W4223" s="1"/>
      <c r="X4223"/>
      <c r="Y4223"/>
      <c r="Z4223" s="1"/>
      <c r="AA4223" s="1"/>
      <c r="AB4223" s="1"/>
      <c r="AC4223" s="1"/>
      <c r="AD4223"/>
    </row>
    <row r="4224" spans="1:30" x14ac:dyDescent="0.25">
      <c r="A4224" s="1"/>
      <c r="B4224" s="1"/>
      <c r="C4224" s="1"/>
      <c r="D4224"/>
      <c r="E4224" s="1"/>
      <c r="F4224" s="1"/>
      <c r="G4224"/>
      <c r="H4224"/>
      <c r="I4224" s="1"/>
      <c r="J4224"/>
      <c r="K4224"/>
      <c r="L4224"/>
      <c r="M4224" s="2"/>
      <c r="N4224" s="3"/>
      <c r="O4224"/>
      <c r="P4224"/>
      <c r="Q4224"/>
      <c r="R4224"/>
      <c r="S4224"/>
      <c r="T4224"/>
      <c r="U4224" s="1"/>
      <c r="V4224"/>
      <c r="W4224" s="1"/>
      <c r="X4224"/>
      <c r="Y4224"/>
      <c r="Z4224" s="1"/>
      <c r="AA4224" s="1"/>
      <c r="AB4224" s="1"/>
      <c r="AC4224" s="1"/>
      <c r="AD4224"/>
    </row>
    <row r="4225" spans="1:30" x14ac:dyDescent="0.25">
      <c r="A4225" s="1"/>
      <c r="B4225" s="1"/>
      <c r="C4225" s="1"/>
      <c r="D4225"/>
      <c r="E4225" s="1"/>
      <c r="F4225" s="1"/>
      <c r="G4225"/>
      <c r="H4225"/>
      <c r="I4225" s="1"/>
      <c r="J4225"/>
      <c r="K4225"/>
      <c r="L4225"/>
      <c r="M4225" s="2"/>
      <c r="N4225" s="3"/>
      <c r="O4225"/>
      <c r="P4225"/>
      <c r="Q4225"/>
      <c r="R4225"/>
      <c r="S4225"/>
      <c r="T4225"/>
      <c r="U4225" s="1"/>
      <c r="V4225"/>
      <c r="W4225" s="1"/>
      <c r="X4225"/>
      <c r="Y4225"/>
      <c r="Z4225" s="1"/>
      <c r="AA4225" s="1"/>
      <c r="AB4225" s="1"/>
      <c r="AC4225" s="1"/>
      <c r="AD4225"/>
    </row>
    <row r="4226" spans="1:30" x14ac:dyDescent="0.25">
      <c r="A4226" s="1"/>
      <c r="B4226" s="1"/>
      <c r="C4226" s="1"/>
      <c r="D4226"/>
      <c r="E4226" s="1"/>
      <c r="F4226" s="1"/>
      <c r="G4226"/>
      <c r="H4226"/>
      <c r="I4226" s="1"/>
      <c r="J4226"/>
      <c r="K4226"/>
      <c r="L4226"/>
      <c r="M4226" s="2"/>
      <c r="N4226" s="3"/>
      <c r="O4226"/>
      <c r="P4226"/>
      <c r="Q4226"/>
      <c r="R4226"/>
      <c r="S4226"/>
      <c r="T4226"/>
      <c r="U4226" s="1"/>
      <c r="V4226"/>
      <c r="W4226" s="1"/>
      <c r="X4226"/>
      <c r="Y4226"/>
      <c r="Z4226" s="1"/>
      <c r="AA4226" s="1"/>
      <c r="AB4226" s="1"/>
      <c r="AC4226" s="1"/>
      <c r="AD4226"/>
    </row>
    <row r="4227" spans="1:30" x14ac:dyDescent="0.25">
      <c r="A4227" s="1"/>
      <c r="B4227" s="1"/>
      <c r="C4227" s="1"/>
      <c r="D4227"/>
      <c r="E4227" s="1"/>
      <c r="F4227" s="1"/>
      <c r="G4227"/>
      <c r="H4227"/>
      <c r="I4227" s="1"/>
      <c r="J4227"/>
      <c r="K4227"/>
      <c r="L4227"/>
      <c r="M4227" s="2"/>
      <c r="N4227" s="3"/>
      <c r="O4227"/>
      <c r="P4227"/>
      <c r="Q4227"/>
      <c r="R4227"/>
      <c r="S4227"/>
      <c r="T4227"/>
      <c r="U4227" s="1"/>
      <c r="V4227"/>
      <c r="W4227" s="1"/>
      <c r="X4227"/>
      <c r="Y4227"/>
      <c r="Z4227" s="1"/>
      <c r="AA4227" s="1"/>
      <c r="AB4227" s="1"/>
      <c r="AC4227" s="1"/>
      <c r="AD4227"/>
    </row>
    <row r="4228" spans="1:30" x14ac:dyDescent="0.25">
      <c r="A4228" s="1"/>
      <c r="B4228" s="1"/>
      <c r="C4228" s="1"/>
      <c r="D4228"/>
      <c r="E4228" s="1"/>
      <c r="F4228" s="1"/>
      <c r="G4228"/>
      <c r="H4228"/>
      <c r="I4228" s="1"/>
      <c r="J4228"/>
      <c r="K4228"/>
      <c r="L4228"/>
      <c r="M4228" s="2"/>
      <c r="N4228" s="3"/>
      <c r="O4228"/>
      <c r="P4228"/>
      <c r="Q4228"/>
      <c r="R4228"/>
      <c r="S4228"/>
      <c r="T4228"/>
      <c r="U4228" s="1"/>
      <c r="V4228"/>
      <c r="W4228" s="1"/>
      <c r="X4228"/>
      <c r="Y4228"/>
      <c r="Z4228" s="1"/>
      <c r="AA4228" s="1"/>
      <c r="AB4228" s="1"/>
      <c r="AC4228" s="1"/>
      <c r="AD4228"/>
    </row>
    <row r="4229" spans="1:30" x14ac:dyDescent="0.25">
      <c r="A4229" s="1"/>
      <c r="B4229" s="1"/>
      <c r="C4229" s="1"/>
      <c r="D4229"/>
      <c r="E4229" s="1"/>
      <c r="F4229" s="1"/>
      <c r="G4229"/>
      <c r="H4229"/>
      <c r="I4229" s="1"/>
      <c r="J4229"/>
      <c r="K4229"/>
      <c r="L4229"/>
      <c r="M4229" s="2"/>
      <c r="N4229" s="3"/>
      <c r="O4229"/>
      <c r="P4229"/>
      <c r="Q4229"/>
      <c r="R4229"/>
      <c r="S4229"/>
      <c r="T4229"/>
      <c r="U4229" s="1"/>
      <c r="V4229"/>
      <c r="W4229" s="1"/>
      <c r="X4229"/>
      <c r="Y4229"/>
      <c r="Z4229" s="1"/>
      <c r="AA4229" s="1"/>
      <c r="AB4229" s="1"/>
      <c r="AC4229" s="1"/>
      <c r="AD4229"/>
    </row>
    <row r="4230" spans="1:30" x14ac:dyDescent="0.25">
      <c r="A4230" s="1"/>
      <c r="B4230" s="1"/>
      <c r="C4230" s="1"/>
      <c r="D4230"/>
      <c r="E4230" s="1"/>
      <c r="F4230" s="1"/>
      <c r="G4230"/>
      <c r="H4230"/>
      <c r="I4230" s="1"/>
      <c r="J4230"/>
      <c r="K4230"/>
      <c r="L4230"/>
      <c r="M4230" s="2"/>
      <c r="N4230" s="3"/>
      <c r="O4230"/>
      <c r="P4230"/>
      <c r="Q4230"/>
      <c r="R4230"/>
      <c r="S4230"/>
      <c r="T4230"/>
      <c r="U4230" s="1"/>
      <c r="V4230"/>
      <c r="W4230" s="1"/>
      <c r="X4230"/>
      <c r="Y4230"/>
      <c r="Z4230" s="1"/>
      <c r="AA4230" s="1"/>
      <c r="AB4230" s="1"/>
      <c r="AC4230" s="1"/>
      <c r="AD4230"/>
    </row>
    <row r="4231" spans="1:30" x14ac:dyDescent="0.25">
      <c r="A4231" s="1"/>
      <c r="B4231" s="1"/>
      <c r="C4231" s="1"/>
      <c r="D4231"/>
      <c r="E4231" s="1"/>
      <c r="F4231" s="1"/>
      <c r="G4231"/>
      <c r="H4231"/>
      <c r="I4231" s="1"/>
      <c r="J4231"/>
      <c r="K4231"/>
      <c r="L4231"/>
      <c r="M4231" s="2"/>
      <c r="N4231" s="3"/>
      <c r="O4231"/>
      <c r="P4231"/>
      <c r="Q4231"/>
      <c r="R4231"/>
      <c r="S4231"/>
      <c r="T4231"/>
      <c r="U4231" s="1"/>
      <c r="V4231"/>
      <c r="W4231" s="1"/>
      <c r="X4231"/>
      <c r="Y4231"/>
      <c r="Z4231" s="1"/>
      <c r="AA4231" s="1"/>
      <c r="AB4231" s="1"/>
      <c r="AC4231" s="1"/>
      <c r="AD4231"/>
    </row>
    <row r="4232" spans="1:30" x14ac:dyDescent="0.25">
      <c r="A4232" s="1"/>
      <c r="B4232" s="1"/>
      <c r="C4232" s="1"/>
      <c r="D4232"/>
      <c r="E4232" s="1"/>
      <c r="F4232" s="1"/>
      <c r="G4232"/>
      <c r="H4232"/>
      <c r="I4232" s="1"/>
      <c r="J4232"/>
      <c r="K4232"/>
      <c r="L4232"/>
      <c r="M4232" s="2"/>
      <c r="N4232" s="3"/>
      <c r="O4232"/>
      <c r="P4232"/>
      <c r="Q4232"/>
      <c r="R4232"/>
      <c r="S4232"/>
      <c r="T4232"/>
      <c r="U4232" s="1"/>
      <c r="V4232"/>
      <c r="W4232" s="1"/>
      <c r="X4232"/>
      <c r="Y4232"/>
      <c r="Z4232" s="1"/>
      <c r="AA4232" s="1"/>
      <c r="AB4232" s="1"/>
      <c r="AC4232" s="1"/>
      <c r="AD4232"/>
    </row>
    <row r="4233" spans="1:30" x14ac:dyDescent="0.25">
      <c r="A4233" s="1"/>
      <c r="B4233" s="1"/>
      <c r="C4233" s="1"/>
      <c r="D4233"/>
      <c r="E4233" s="1"/>
      <c r="F4233" s="1"/>
      <c r="G4233"/>
      <c r="H4233"/>
      <c r="I4233" s="1"/>
      <c r="J4233"/>
      <c r="K4233"/>
      <c r="L4233"/>
      <c r="M4233" s="2"/>
      <c r="N4233" s="3"/>
      <c r="O4233"/>
      <c r="P4233"/>
      <c r="Q4233"/>
      <c r="R4233"/>
      <c r="S4233"/>
      <c r="T4233"/>
      <c r="U4233" s="1"/>
      <c r="V4233"/>
      <c r="W4233" s="1"/>
      <c r="X4233"/>
      <c r="Y4233"/>
      <c r="Z4233" s="1"/>
      <c r="AA4233" s="1"/>
      <c r="AB4233" s="1"/>
      <c r="AC4233" s="1"/>
      <c r="AD4233"/>
    </row>
    <row r="4234" spans="1:30" x14ac:dyDescent="0.25">
      <c r="A4234" s="1"/>
      <c r="B4234" s="1"/>
      <c r="C4234" s="1"/>
      <c r="D4234"/>
      <c r="E4234" s="1"/>
      <c r="F4234" s="1"/>
      <c r="G4234"/>
      <c r="H4234"/>
      <c r="I4234" s="1"/>
      <c r="J4234"/>
      <c r="K4234"/>
      <c r="L4234"/>
      <c r="M4234" s="2"/>
      <c r="N4234" s="3"/>
      <c r="O4234"/>
      <c r="P4234"/>
      <c r="Q4234"/>
      <c r="R4234"/>
      <c r="S4234"/>
      <c r="T4234"/>
      <c r="U4234" s="1"/>
      <c r="V4234"/>
      <c r="W4234" s="1"/>
      <c r="X4234"/>
      <c r="Y4234"/>
      <c r="Z4234" s="1"/>
      <c r="AA4234" s="1"/>
      <c r="AB4234" s="1"/>
      <c r="AC4234" s="1"/>
      <c r="AD4234"/>
    </row>
    <row r="4235" spans="1:30" x14ac:dyDescent="0.25">
      <c r="A4235" s="1"/>
      <c r="B4235" s="1"/>
      <c r="C4235" s="1"/>
      <c r="D4235"/>
      <c r="E4235" s="1"/>
      <c r="F4235" s="1"/>
      <c r="G4235"/>
      <c r="H4235"/>
      <c r="I4235" s="1"/>
      <c r="J4235"/>
      <c r="K4235"/>
      <c r="L4235"/>
      <c r="M4235" s="2"/>
      <c r="N4235" s="3"/>
      <c r="O4235"/>
      <c r="P4235"/>
      <c r="Q4235"/>
      <c r="R4235"/>
      <c r="S4235"/>
      <c r="T4235"/>
      <c r="U4235" s="1"/>
      <c r="V4235"/>
      <c r="W4235" s="1"/>
      <c r="X4235"/>
      <c r="Y4235"/>
      <c r="Z4235" s="1"/>
      <c r="AA4235" s="1"/>
      <c r="AB4235" s="1"/>
      <c r="AC4235" s="1"/>
      <c r="AD4235"/>
    </row>
    <row r="4236" spans="1:30" x14ac:dyDescent="0.25">
      <c r="A4236" s="1"/>
      <c r="B4236" s="1"/>
      <c r="C4236" s="1"/>
      <c r="D4236"/>
      <c r="E4236" s="1"/>
      <c r="F4236" s="1"/>
      <c r="G4236"/>
      <c r="H4236"/>
      <c r="I4236" s="1"/>
      <c r="J4236"/>
      <c r="K4236"/>
      <c r="L4236"/>
      <c r="M4236" s="2"/>
      <c r="N4236" s="3"/>
      <c r="O4236"/>
      <c r="P4236"/>
      <c r="Q4236"/>
      <c r="R4236"/>
      <c r="S4236"/>
      <c r="T4236"/>
      <c r="U4236" s="1"/>
      <c r="V4236"/>
      <c r="W4236" s="1"/>
      <c r="X4236"/>
      <c r="Y4236"/>
      <c r="Z4236" s="1"/>
      <c r="AA4236" s="1"/>
      <c r="AB4236" s="1"/>
      <c r="AC4236" s="1"/>
      <c r="AD4236"/>
    </row>
    <row r="4237" spans="1:30" x14ac:dyDescent="0.25">
      <c r="A4237" s="1"/>
      <c r="B4237" s="1"/>
      <c r="C4237" s="1"/>
      <c r="D4237"/>
      <c r="E4237" s="1"/>
      <c r="F4237" s="1"/>
      <c r="G4237"/>
      <c r="H4237"/>
      <c r="I4237" s="1"/>
      <c r="J4237"/>
      <c r="K4237"/>
      <c r="L4237"/>
      <c r="M4237" s="2"/>
      <c r="N4237" s="3"/>
      <c r="O4237"/>
      <c r="P4237"/>
      <c r="Q4237"/>
      <c r="R4237"/>
      <c r="S4237"/>
      <c r="T4237"/>
      <c r="U4237" s="1"/>
      <c r="V4237"/>
      <c r="W4237" s="1"/>
      <c r="X4237"/>
      <c r="Y4237"/>
      <c r="Z4237" s="1"/>
      <c r="AA4237" s="1"/>
      <c r="AB4237" s="1"/>
      <c r="AC4237" s="1"/>
      <c r="AD4237"/>
    </row>
    <row r="4238" spans="1:30" x14ac:dyDescent="0.25">
      <c r="A4238" s="1"/>
      <c r="B4238" s="1"/>
      <c r="C4238" s="1"/>
      <c r="D4238"/>
      <c r="E4238" s="1"/>
      <c r="F4238" s="1"/>
      <c r="G4238"/>
      <c r="H4238"/>
      <c r="I4238" s="1"/>
      <c r="J4238"/>
      <c r="K4238"/>
      <c r="L4238"/>
      <c r="M4238" s="2"/>
      <c r="N4238" s="3"/>
      <c r="O4238"/>
      <c r="P4238"/>
      <c r="Q4238"/>
      <c r="R4238"/>
      <c r="S4238"/>
      <c r="T4238"/>
      <c r="U4238" s="1"/>
      <c r="V4238"/>
      <c r="W4238" s="1"/>
      <c r="X4238"/>
      <c r="Y4238"/>
      <c r="Z4238" s="1"/>
      <c r="AA4238" s="1"/>
      <c r="AB4238" s="1"/>
      <c r="AC4238" s="1"/>
      <c r="AD4238"/>
    </row>
    <row r="4239" spans="1:30" x14ac:dyDescent="0.25">
      <c r="A4239" s="1"/>
      <c r="B4239" s="1"/>
      <c r="C4239" s="1"/>
      <c r="D4239"/>
      <c r="E4239" s="1"/>
      <c r="F4239" s="1"/>
      <c r="G4239"/>
      <c r="H4239"/>
      <c r="I4239" s="1"/>
      <c r="J4239"/>
      <c r="K4239"/>
      <c r="L4239"/>
      <c r="M4239" s="2"/>
      <c r="N4239" s="3"/>
      <c r="O4239"/>
      <c r="P4239"/>
      <c r="Q4239"/>
      <c r="R4239"/>
      <c r="S4239"/>
      <c r="T4239"/>
      <c r="U4239" s="1"/>
      <c r="V4239"/>
      <c r="W4239" s="1"/>
      <c r="X4239"/>
      <c r="Y4239"/>
      <c r="Z4239" s="1"/>
      <c r="AA4239" s="1"/>
      <c r="AB4239" s="1"/>
      <c r="AC4239" s="1"/>
      <c r="AD4239"/>
    </row>
    <row r="4240" spans="1:30" x14ac:dyDescent="0.25">
      <c r="A4240" s="1"/>
      <c r="B4240" s="1"/>
      <c r="C4240" s="1"/>
      <c r="D4240"/>
      <c r="E4240" s="1"/>
      <c r="F4240" s="1"/>
      <c r="G4240"/>
      <c r="H4240"/>
      <c r="I4240" s="1"/>
      <c r="J4240"/>
      <c r="K4240"/>
      <c r="L4240"/>
      <c r="M4240" s="2"/>
      <c r="N4240" s="3"/>
      <c r="O4240"/>
      <c r="P4240"/>
      <c r="Q4240"/>
      <c r="R4240"/>
      <c r="S4240"/>
      <c r="T4240"/>
      <c r="U4240" s="1"/>
      <c r="V4240"/>
      <c r="W4240" s="1"/>
      <c r="X4240"/>
      <c r="Y4240"/>
      <c r="Z4240" s="1"/>
      <c r="AA4240" s="1"/>
      <c r="AB4240" s="1"/>
      <c r="AC4240" s="1"/>
      <c r="AD4240"/>
    </row>
    <row r="4241" spans="1:30" x14ac:dyDescent="0.25">
      <c r="A4241" s="1"/>
      <c r="B4241" s="1"/>
      <c r="C4241" s="1"/>
      <c r="D4241"/>
      <c r="E4241" s="1"/>
      <c r="F4241" s="1"/>
      <c r="G4241"/>
      <c r="H4241"/>
      <c r="I4241" s="1"/>
      <c r="J4241"/>
      <c r="K4241"/>
      <c r="L4241"/>
      <c r="M4241" s="2"/>
      <c r="N4241" s="3"/>
      <c r="O4241"/>
      <c r="P4241"/>
      <c r="Q4241"/>
      <c r="R4241"/>
      <c r="S4241"/>
      <c r="T4241"/>
      <c r="U4241" s="1"/>
      <c r="V4241"/>
      <c r="W4241" s="1"/>
      <c r="X4241"/>
      <c r="Y4241"/>
      <c r="Z4241" s="1"/>
      <c r="AA4241" s="1"/>
      <c r="AB4241" s="1"/>
      <c r="AC4241" s="1"/>
      <c r="AD4241"/>
    </row>
    <row r="4242" spans="1:30" x14ac:dyDescent="0.25">
      <c r="A4242" s="1"/>
      <c r="B4242" s="1"/>
      <c r="C4242" s="1"/>
      <c r="D4242"/>
      <c r="E4242" s="1"/>
      <c r="F4242" s="1"/>
      <c r="G4242"/>
      <c r="H4242"/>
      <c r="I4242" s="1"/>
      <c r="J4242"/>
      <c r="K4242"/>
      <c r="L4242"/>
      <c r="M4242" s="2"/>
      <c r="N4242" s="3"/>
      <c r="O4242"/>
      <c r="P4242"/>
      <c r="Q4242"/>
      <c r="R4242"/>
      <c r="S4242"/>
      <c r="T4242"/>
      <c r="U4242" s="1"/>
      <c r="V4242"/>
      <c r="W4242" s="1"/>
      <c r="X4242"/>
      <c r="Y4242"/>
      <c r="Z4242" s="1"/>
      <c r="AA4242" s="1"/>
      <c r="AB4242" s="1"/>
      <c r="AC4242" s="1"/>
      <c r="AD4242"/>
    </row>
    <row r="4243" spans="1:30" x14ac:dyDescent="0.25">
      <c r="A4243" s="1"/>
      <c r="B4243" s="1"/>
      <c r="C4243" s="1"/>
      <c r="D4243"/>
      <c r="E4243" s="1"/>
      <c r="F4243" s="1"/>
      <c r="G4243"/>
      <c r="H4243"/>
      <c r="I4243" s="1"/>
      <c r="J4243"/>
      <c r="K4243"/>
      <c r="L4243"/>
      <c r="M4243" s="2"/>
      <c r="N4243" s="3"/>
      <c r="O4243"/>
      <c r="P4243"/>
      <c r="Q4243"/>
      <c r="R4243"/>
      <c r="S4243"/>
      <c r="T4243"/>
      <c r="U4243" s="1"/>
      <c r="V4243"/>
      <c r="W4243" s="1"/>
      <c r="X4243"/>
      <c r="Y4243"/>
      <c r="Z4243" s="1"/>
      <c r="AA4243" s="1"/>
      <c r="AB4243" s="1"/>
      <c r="AC4243" s="1"/>
      <c r="AD4243"/>
    </row>
    <row r="4244" spans="1:30" x14ac:dyDescent="0.25">
      <c r="A4244" s="1"/>
      <c r="B4244" s="1"/>
      <c r="C4244" s="1"/>
      <c r="D4244"/>
      <c r="E4244" s="1"/>
      <c r="F4244" s="1"/>
      <c r="G4244"/>
      <c r="H4244"/>
      <c r="I4244" s="1"/>
      <c r="J4244"/>
      <c r="K4244"/>
      <c r="L4244"/>
      <c r="M4244" s="2"/>
      <c r="N4244" s="3"/>
      <c r="O4244"/>
      <c r="P4244"/>
      <c r="Q4244"/>
      <c r="R4244"/>
      <c r="S4244"/>
      <c r="T4244"/>
      <c r="U4244" s="1"/>
      <c r="V4244"/>
      <c r="W4244" s="1"/>
      <c r="X4244"/>
      <c r="Y4244"/>
      <c r="Z4244" s="1"/>
      <c r="AA4244" s="1"/>
      <c r="AB4244" s="1"/>
      <c r="AC4244" s="1"/>
      <c r="AD4244"/>
    </row>
    <row r="4245" spans="1:30" x14ac:dyDescent="0.25">
      <c r="A4245" s="1"/>
      <c r="B4245" s="1"/>
      <c r="C4245" s="1"/>
      <c r="D4245"/>
      <c r="E4245" s="1"/>
      <c r="F4245" s="1"/>
      <c r="G4245"/>
      <c r="H4245"/>
      <c r="I4245" s="1"/>
      <c r="J4245"/>
      <c r="K4245"/>
      <c r="L4245"/>
      <c r="M4245" s="2"/>
      <c r="N4245" s="3"/>
      <c r="O4245"/>
      <c r="P4245"/>
      <c r="Q4245"/>
      <c r="R4245"/>
      <c r="S4245"/>
      <c r="T4245"/>
      <c r="U4245" s="1"/>
      <c r="V4245"/>
      <c r="W4245" s="1"/>
      <c r="X4245"/>
      <c r="Y4245"/>
      <c r="Z4245" s="1"/>
      <c r="AA4245" s="1"/>
      <c r="AB4245" s="1"/>
      <c r="AC4245" s="1"/>
      <c r="AD4245"/>
    </row>
    <row r="4246" spans="1:30" x14ac:dyDescent="0.25">
      <c r="A4246" s="1"/>
      <c r="B4246" s="1"/>
      <c r="C4246" s="1"/>
      <c r="D4246"/>
      <c r="E4246" s="1"/>
      <c r="F4246" s="1"/>
      <c r="G4246"/>
      <c r="H4246"/>
      <c r="I4246" s="1"/>
      <c r="J4246"/>
      <c r="K4246"/>
      <c r="L4246"/>
      <c r="M4246" s="2"/>
      <c r="N4246" s="3"/>
      <c r="O4246"/>
      <c r="P4246"/>
      <c r="Q4246"/>
      <c r="R4246"/>
      <c r="S4246"/>
      <c r="T4246"/>
      <c r="U4246" s="1"/>
      <c r="V4246"/>
      <c r="W4246" s="1"/>
      <c r="X4246"/>
      <c r="Y4246"/>
      <c r="Z4246" s="1"/>
      <c r="AA4246" s="1"/>
      <c r="AB4246" s="1"/>
      <c r="AC4246" s="1"/>
      <c r="AD4246"/>
    </row>
    <row r="4247" spans="1:30" x14ac:dyDescent="0.25">
      <c r="A4247" s="1"/>
      <c r="B4247" s="1"/>
      <c r="C4247" s="1"/>
      <c r="D4247"/>
      <c r="E4247" s="1"/>
      <c r="F4247" s="1"/>
      <c r="G4247"/>
      <c r="H4247"/>
      <c r="I4247" s="1"/>
      <c r="J4247"/>
      <c r="K4247"/>
      <c r="L4247"/>
      <c r="M4247" s="2"/>
      <c r="N4247" s="3"/>
      <c r="O4247"/>
      <c r="P4247"/>
      <c r="Q4247"/>
      <c r="R4247"/>
      <c r="S4247"/>
      <c r="T4247"/>
      <c r="U4247" s="1"/>
      <c r="V4247"/>
      <c r="W4247" s="1"/>
      <c r="X4247"/>
      <c r="Y4247"/>
      <c r="Z4247" s="1"/>
      <c r="AA4247" s="1"/>
      <c r="AB4247" s="1"/>
      <c r="AC4247" s="1"/>
      <c r="AD4247"/>
    </row>
    <row r="4248" spans="1:30" x14ac:dyDescent="0.25">
      <c r="A4248" s="1"/>
      <c r="B4248" s="1"/>
      <c r="C4248" s="1"/>
      <c r="D4248"/>
      <c r="E4248" s="1"/>
      <c r="F4248" s="1"/>
      <c r="G4248"/>
      <c r="H4248"/>
      <c r="I4248" s="1"/>
      <c r="J4248"/>
      <c r="K4248"/>
      <c r="L4248"/>
      <c r="M4248" s="2"/>
      <c r="N4248" s="3"/>
      <c r="O4248"/>
      <c r="P4248"/>
      <c r="Q4248"/>
      <c r="R4248"/>
      <c r="S4248"/>
      <c r="T4248"/>
      <c r="U4248" s="1"/>
      <c r="V4248"/>
      <c r="W4248" s="1"/>
      <c r="X4248"/>
      <c r="Y4248"/>
      <c r="Z4248" s="1"/>
      <c r="AA4248" s="1"/>
      <c r="AB4248" s="1"/>
      <c r="AC4248" s="1"/>
      <c r="AD4248"/>
    </row>
    <row r="4249" spans="1:30" x14ac:dyDescent="0.25">
      <c r="A4249" s="1"/>
      <c r="B4249" s="1"/>
      <c r="C4249" s="1"/>
      <c r="D4249"/>
      <c r="E4249" s="1"/>
      <c r="F4249" s="1"/>
      <c r="G4249"/>
      <c r="H4249"/>
      <c r="I4249" s="1"/>
      <c r="J4249"/>
      <c r="K4249"/>
      <c r="L4249"/>
      <c r="M4249" s="2"/>
      <c r="N4249" s="3"/>
      <c r="O4249"/>
      <c r="P4249"/>
      <c r="Q4249"/>
      <c r="R4249"/>
      <c r="S4249"/>
      <c r="T4249"/>
      <c r="U4249" s="1"/>
      <c r="V4249"/>
      <c r="W4249" s="1"/>
      <c r="X4249"/>
      <c r="Y4249"/>
      <c r="Z4249" s="1"/>
      <c r="AA4249" s="1"/>
      <c r="AB4249" s="1"/>
      <c r="AC4249" s="1"/>
      <c r="AD4249"/>
    </row>
    <row r="4250" spans="1:30" x14ac:dyDescent="0.25">
      <c r="A4250" s="1"/>
      <c r="B4250" s="1"/>
      <c r="C4250" s="1"/>
      <c r="D4250"/>
      <c r="E4250" s="1"/>
      <c r="F4250" s="1"/>
      <c r="G4250"/>
      <c r="H4250"/>
      <c r="I4250" s="1"/>
      <c r="J4250"/>
      <c r="K4250"/>
      <c r="L4250"/>
      <c r="M4250" s="2"/>
      <c r="N4250" s="3"/>
      <c r="O4250"/>
      <c r="P4250"/>
      <c r="Q4250"/>
      <c r="R4250"/>
      <c r="S4250"/>
      <c r="T4250"/>
      <c r="U4250" s="1"/>
      <c r="V4250"/>
      <c r="W4250" s="1"/>
      <c r="X4250"/>
      <c r="Y4250"/>
      <c r="Z4250" s="1"/>
      <c r="AA4250" s="1"/>
      <c r="AB4250" s="1"/>
      <c r="AC4250" s="1"/>
      <c r="AD4250"/>
    </row>
    <row r="4251" spans="1:30" x14ac:dyDescent="0.25">
      <c r="A4251" s="1"/>
      <c r="B4251" s="1"/>
      <c r="C4251" s="1"/>
      <c r="D4251"/>
      <c r="E4251" s="1"/>
      <c r="F4251" s="1"/>
      <c r="G4251"/>
      <c r="H4251"/>
      <c r="I4251" s="1"/>
      <c r="J4251"/>
      <c r="K4251"/>
      <c r="L4251"/>
      <c r="M4251" s="2"/>
      <c r="N4251" s="3"/>
      <c r="O4251"/>
      <c r="P4251"/>
      <c r="Q4251"/>
      <c r="R4251"/>
      <c r="S4251"/>
      <c r="T4251"/>
      <c r="U4251" s="1"/>
      <c r="V4251"/>
      <c r="W4251" s="1"/>
      <c r="X4251"/>
      <c r="Y4251"/>
      <c r="Z4251" s="1"/>
      <c r="AA4251" s="1"/>
      <c r="AB4251" s="1"/>
      <c r="AC4251" s="1"/>
      <c r="AD4251"/>
    </row>
    <row r="4252" spans="1:30" x14ac:dyDescent="0.25">
      <c r="A4252" s="1"/>
      <c r="B4252" s="1"/>
      <c r="C4252" s="1"/>
      <c r="D4252"/>
      <c r="E4252" s="1"/>
      <c r="F4252" s="1"/>
      <c r="G4252"/>
      <c r="H4252"/>
      <c r="I4252" s="1"/>
      <c r="J4252"/>
      <c r="K4252"/>
      <c r="L4252"/>
      <c r="M4252" s="2"/>
      <c r="N4252" s="3"/>
      <c r="O4252"/>
      <c r="P4252"/>
      <c r="Q4252"/>
      <c r="R4252"/>
      <c r="S4252"/>
      <c r="T4252"/>
      <c r="U4252" s="1"/>
      <c r="V4252"/>
      <c r="W4252" s="1"/>
      <c r="X4252"/>
      <c r="Y4252"/>
      <c r="Z4252" s="1"/>
      <c r="AA4252" s="1"/>
      <c r="AB4252" s="1"/>
      <c r="AC4252" s="1"/>
      <c r="AD4252"/>
    </row>
    <row r="4253" spans="1:30" x14ac:dyDescent="0.25">
      <c r="A4253" s="1"/>
      <c r="B4253" s="1"/>
      <c r="C4253" s="1"/>
      <c r="D4253"/>
      <c r="E4253" s="1"/>
      <c r="F4253" s="1"/>
      <c r="G4253"/>
      <c r="H4253"/>
      <c r="I4253" s="1"/>
      <c r="J4253"/>
      <c r="K4253"/>
      <c r="L4253"/>
      <c r="M4253" s="2"/>
      <c r="N4253" s="3"/>
      <c r="O4253"/>
      <c r="P4253"/>
      <c r="Q4253"/>
      <c r="R4253"/>
      <c r="S4253"/>
      <c r="T4253"/>
      <c r="U4253" s="1"/>
      <c r="V4253"/>
      <c r="W4253" s="1"/>
      <c r="X4253"/>
      <c r="Y4253"/>
      <c r="Z4253" s="1"/>
      <c r="AA4253" s="1"/>
      <c r="AB4253" s="1"/>
      <c r="AC4253" s="1"/>
      <c r="AD4253"/>
    </row>
    <row r="4254" spans="1:30" x14ac:dyDescent="0.25">
      <c r="A4254" s="1"/>
      <c r="B4254" s="1"/>
      <c r="C4254" s="1"/>
      <c r="D4254"/>
      <c r="E4254" s="1"/>
      <c r="F4254" s="1"/>
      <c r="G4254"/>
      <c r="H4254"/>
      <c r="I4254" s="1"/>
      <c r="J4254"/>
      <c r="K4254"/>
      <c r="L4254"/>
      <c r="M4254" s="2"/>
      <c r="N4254" s="3"/>
      <c r="O4254"/>
      <c r="P4254"/>
      <c r="Q4254"/>
      <c r="R4254"/>
      <c r="S4254"/>
      <c r="T4254"/>
      <c r="U4254" s="1"/>
      <c r="V4254"/>
      <c r="W4254" s="1"/>
      <c r="X4254"/>
      <c r="Y4254"/>
      <c r="Z4254" s="1"/>
      <c r="AA4254" s="1"/>
      <c r="AB4254" s="1"/>
      <c r="AC4254" s="1"/>
      <c r="AD4254"/>
    </row>
    <row r="4255" spans="1:30" x14ac:dyDescent="0.25">
      <c r="A4255" s="1"/>
      <c r="B4255" s="1"/>
      <c r="C4255" s="1"/>
      <c r="D4255"/>
      <c r="E4255" s="1"/>
      <c r="F4255" s="1"/>
      <c r="G4255"/>
      <c r="H4255"/>
      <c r="I4255" s="1"/>
      <c r="J4255"/>
      <c r="K4255"/>
      <c r="L4255"/>
      <c r="M4255" s="2"/>
      <c r="N4255" s="3"/>
      <c r="O4255"/>
      <c r="P4255"/>
      <c r="Q4255"/>
      <c r="R4255"/>
      <c r="S4255"/>
      <c r="T4255"/>
      <c r="U4255" s="1"/>
      <c r="V4255"/>
      <c r="W4255" s="1"/>
      <c r="X4255"/>
      <c r="Y4255"/>
      <c r="Z4255" s="1"/>
      <c r="AA4255" s="1"/>
      <c r="AB4255" s="1"/>
      <c r="AC4255" s="1"/>
      <c r="AD4255"/>
    </row>
    <row r="4256" spans="1:30" x14ac:dyDescent="0.25">
      <c r="A4256" s="1"/>
      <c r="B4256" s="1"/>
      <c r="C4256" s="1"/>
      <c r="D4256"/>
      <c r="E4256" s="1"/>
      <c r="F4256" s="1"/>
      <c r="G4256"/>
      <c r="H4256"/>
      <c r="I4256" s="1"/>
      <c r="J4256"/>
      <c r="K4256"/>
      <c r="L4256"/>
      <c r="M4256" s="2"/>
      <c r="N4256" s="3"/>
      <c r="O4256"/>
      <c r="P4256"/>
      <c r="Q4256"/>
      <c r="R4256"/>
      <c r="S4256"/>
      <c r="T4256"/>
      <c r="U4256" s="1"/>
      <c r="V4256"/>
      <c r="W4256" s="1"/>
      <c r="X4256"/>
      <c r="Y4256"/>
      <c r="Z4256" s="1"/>
      <c r="AA4256" s="1"/>
      <c r="AB4256" s="1"/>
      <c r="AC4256" s="1"/>
      <c r="AD4256"/>
    </row>
    <row r="4257" spans="1:30" x14ac:dyDescent="0.25">
      <c r="A4257" s="1"/>
      <c r="B4257" s="1"/>
      <c r="C4257" s="1"/>
      <c r="D4257"/>
      <c r="E4257" s="1"/>
      <c r="F4257" s="1"/>
      <c r="G4257"/>
      <c r="H4257"/>
      <c r="I4257" s="1"/>
      <c r="J4257"/>
      <c r="K4257"/>
      <c r="L4257"/>
      <c r="M4257" s="2"/>
      <c r="N4257" s="3"/>
      <c r="O4257"/>
      <c r="P4257"/>
      <c r="Q4257"/>
      <c r="R4257"/>
      <c r="S4257"/>
      <c r="T4257"/>
      <c r="U4257" s="1"/>
      <c r="V4257"/>
      <c r="W4257" s="1"/>
      <c r="X4257"/>
      <c r="Y4257"/>
      <c r="Z4257" s="1"/>
      <c r="AA4257" s="1"/>
      <c r="AB4257" s="1"/>
      <c r="AC4257" s="1"/>
      <c r="AD4257"/>
    </row>
    <row r="4258" spans="1:30" x14ac:dyDescent="0.25">
      <c r="A4258" s="1"/>
      <c r="B4258" s="1"/>
      <c r="C4258" s="1"/>
      <c r="D4258"/>
      <c r="E4258" s="1"/>
      <c r="F4258" s="1"/>
      <c r="G4258"/>
      <c r="H4258"/>
      <c r="I4258" s="1"/>
      <c r="J4258"/>
      <c r="K4258"/>
      <c r="L4258"/>
      <c r="M4258" s="2"/>
      <c r="N4258" s="3"/>
      <c r="O4258"/>
      <c r="P4258"/>
      <c r="Q4258"/>
      <c r="R4258"/>
      <c r="S4258"/>
      <c r="T4258"/>
      <c r="U4258" s="1"/>
      <c r="V4258"/>
      <c r="W4258" s="1"/>
      <c r="X4258"/>
      <c r="Y4258"/>
      <c r="Z4258" s="1"/>
      <c r="AA4258" s="1"/>
      <c r="AB4258" s="1"/>
      <c r="AC4258" s="1"/>
      <c r="AD4258"/>
    </row>
    <row r="4259" spans="1:30" x14ac:dyDescent="0.25">
      <c r="A4259" s="1"/>
      <c r="B4259" s="1"/>
      <c r="C4259" s="1"/>
      <c r="D4259"/>
      <c r="E4259" s="1"/>
      <c r="F4259" s="1"/>
      <c r="G4259"/>
      <c r="H4259"/>
      <c r="I4259" s="1"/>
      <c r="J4259"/>
      <c r="K4259"/>
      <c r="L4259"/>
      <c r="M4259" s="2"/>
      <c r="N4259" s="3"/>
      <c r="O4259"/>
      <c r="P4259"/>
      <c r="Q4259"/>
      <c r="R4259"/>
      <c r="S4259"/>
      <c r="T4259"/>
      <c r="U4259" s="1"/>
      <c r="V4259"/>
      <c r="W4259" s="1"/>
      <c r="X4259"/>
      <c r="Y4259"/>
      <c r="Z4259" s="1"/>
      <c r="AA4259" s="1"/>
      <c r="AB4259" s="1"/>
      <c r="AC4259" s="1"/>
      <c r="AD4259"/>
    </row>
    <row r="4260" spans="1:30" x14ac:dyDescent="0.25">
      <c r="A4260" s="1"/>
      <c r="B4260" s="1"/>
      <c r="C4260" s="1"/>
      <c r="D4260"/>
      <c r="E4260" s="1"/>
      <c r="F4260" s="1"/>
      <c r="G4260"/>
      <c r="H4260"/>
      <c r="I4260" s="1"/>
      <c r="J4260"/>
      <c r="K4260"/>
      <c r="L4260"/>
      <c r="M4260" s="2"/>
      <c r="N4260" s="3"/>
      <c r="O4260"/>
      <c r="P4260"/>
      <c r="Q4260"/>
      <c r="R4260"/>
      <c r="S4260"/>
      <c r="T4260"/>
      <c r="U4260" s="1"/>
      <c r="V4260"/>
      <c r="W4260" s="1"/>
      <c r="X4260"/>
      <c r="Y4260"/>
      <c r="Z4260" s="1"/>
      <c r="AA4260" s="1"/>
      <c r="AB4260" s="1"/>
      <c r="AC4260" s="1"/>
      <c r="AD4260"/>
    </row>
    <row r="4261" spans="1:30" x14ac:dyDescent="0.25">
      <c r="A4261" s="1"/>
      <c r="B4261" s="1"/>
      <c r="C4261" s="1"/>
      <c r="D4261"/>
      <c r="E4261" s="1"/>
      <c r="F4261" s="1"/>
      <c r="G4261"/>
      <c r="H4261"/>
      <c r="I4261" s="1"/>
      <c r="J4261"/>
      <c r="K4261"/>
      <c r="L4261"/>
      <c r="M4261" s="2"/>
      <c r="N4261" s="3"/>
      <c r="O4261"/>
      <c r="P4261"/>
      <c r="Q4261"/>
      <c r="R4261"/>
      <c r="S4261"/>
      <c r="T4261"/>
      <c r="U4261" s="1"/>
      <c r="V4261"/>
      <c r="W4261" s="1"/>
      <c r="X4261"/>
      <c r="Y4261"/>
      <c r="Z4261" s="1"/>
      <c r="AA4261" s="1"/>
      <c r="AB4261" s="1"/>
      <c r="AC4261" s="1"/>
      <c r="AD4261"/>
    </row>
    <row r="4262" spans="1:30" x14ac:dyDescent="0.25">
      <c r="A4262" s="1"/>
      <c r="B4262" s="1"/>
      <c r="C4262" s="1"/>
      <c r="D4262"/>
      <c r="E4262" s="1"/>
      <c r="F4262" s="1"/>
      <c r="G4262"/>
      <c r="H4262"/>
      <c r="I4262" s="1"/>
      <c r="J4262"/>
      <c r="K4262"/>
      <c r="L4262"/>
      <c r="M4262" s="2"/>
      <c r="N4262" s="3"/>
      <c r="O4262"/>
      <c r="P4262"/>
      <c r="Q4262"/>
      <c r="R4262"/>
      <c r="S4262"/>
      <c r="T4262"/>
      <c r="U4262" s="1"/>
      <c r="V4262"/>
      <c r="W4262" s="1"/>
      <c r="X4262"/>
      <c r="Y4262"/>
      <c r="Z4262" s="1"/>
      <c r="AA4262" s="1"/>
      <c r="AB4262" s="1"/>
      <c r="AC4262" s="1"/>
      <c r="AD4262"/>
    </row>
    <row r="4263" spans="1:30" x14ac:dyDescent="0.25">
      <c r="A4263" s="1"/>
      <c r="B4263" s="1"/>
      <c r="C4263" s="1"/>
      <c r="D4263"/>
      <c r="E4263" s="1"/>
      <c r="F4263" s="1"/>
      <c r="G4263"/>
      <c r="H4263"/>
      <c r="I4263" s="1"/>
      <c r="J4263"/>
      <c r="K4263"/>
      <c r="L4263"/>
      <c r="M4263" s="2"/>
      <c r="N4263" s="3"/>
      <c r="O4263"/>
      <c r="P4263"/>
      <c r="Q4263"/>
      <c r="R4263"/>
      <c r="S4263"/>
      <c r="T4263"/>
      <c r="U4263" s="1"/>
      <c r="V4263"/>
      <c r="W4263" s="1"/>
      <c r="X4263"/>
      <c r="Y4263"/>
      <c r="Z4263" s="1"/>
      <c r="AA4263" s="1"/>
      <c r="AB4263" s="1"/>
      <c r="AC4263" s="1"/>
      <c r="AD4263"/>
    </row>
    <row r="4264" spans="1:30" x14ac:dyDescent="0.25">
      <c r="A4264" s="1"/>
      <c r="B4264" s="1"/>
      <c r="C4264" s="1"/>
      <c r="D4264"/>
      <c r="E4264" s="1"/>
      <c r="F4264" s="1"/>
      <c r="G4264"/>
      <c r="H4264"/>
      <c r="I4264" s="1"/>
      <c r="J4264"/>
      <c r="K4264"/>
      <c r="L4264"/>
      <c r="M4264" s="2"/>
      <c r="N4264" s="3"/>
      <c r="O4264"/>
      <c r="P4264"/>
      <c r="Q4264"/>
      <c r="R4264"/>
      <c r="S4264"/>
      <c r="T4264"/>
      <c r="U4264" s="1"/>
      <c r="V4264"/>
      <c r="W4264" s="1"/>
      <c r="X4264"/>
      <c r="Y4264"/>
      <c r="Z4264" s="1"/>
      <c r="AA4264" s="1"/>
      <c r="AB4264" s="1"/>
      <c r="AC4264" s="1"/>
      <c r="AD4264"/>
    </row>
    <row r="4265" spans="1:30" x14ac:dyDescent="0.25">
      <c r="A4265" s="1"/>
      <c r="B4265" s="1"/>
      <c r="C4265" s="1"/>
      <c r="D4265"/>
      <c r="E4265" s="1"/>
      <c r="F4265" s="1"/>
      <c r="G4265"/>
      <c r="H4265"/>
      <c r="I4265" s="1"/>
      <c r="J4265"/>
      <c r="K4265"/>
      <c r="L4265"/>
      <c r="M4265" s="2"/>
      <c r="N4265" s="3"/>
      <c r="O4265"/>
      <c r="P4265"/>
      <c r="Q4265"/>
      <c r="R4265"/>
      <c r="S4265"/>
      <c r="T4265"/>
      <c r="U4265" s="1"/>
      <c r="V4265"/>
      <c r="W4265" s="1"/>
      <c r="X4265"/>
      <c r="Y4265"/>
      <c r="Z4265" s="1"/>
      <c r="AA4265" s="1"/>
      <c r="AB4265" s="1"/>
      <c r="AC4265" s="1"/>
      <c r="AD4265"/>
    </row>
    <row r="4266" spans="1:30" x14ac:dyDescent="0.25">
      <c r="A4266" s="1"/>
      <c r="B4266" s="1"/>
      <c r="C4266" s="1"/>
      <c r="D4266"/>
      <c r="E4266" s="1"/>
      <c r="F4266" s="1"/>
      <c r="G4266"/>
      <c r="H4266"/>
      <c r="I4266" s="1"/>
      <c r="J4266"/>
      <c r="K4266"/>
      <c r="L4266"/>
      <c r="M4266" s="2"/>
      <c r="N4266" s="3"/>
      <c r="O4266"/>
      <c r="P4266"/>
      <c r="Q4266"/>
      <c r="R4266"/>
      <c r="S4266"/>
      <c r="T4266"/>
      <c r="U4266" s="1"/>
      <c r="V4266"/>
      <c r="W4266" s="1"/>
      <c r="X4266"/>
      <c r="Y4266"/>
      <c r="Z4266" s="1"/>
      <c r="AA4266" s="1"/>
      <c r="AB4266" s="1"/>
      <c r="AC4266" s="1"/>
      <c r="AD4266"/>
    </row>
    <row r="4267" spans="1:30" x14ac:dyDescent="0.25">
      <c r="A4267" s="1"/>
      <c r="B4267" s="1"/>
      <c r="C4267" s="1"/>
      <c r="D4267"/>
      <c r="E4267" s="1"/>
      <c r="F4267" s="1"/>
      <c r="G4267"/>
      <c r="H4267"/>
      <c r="I4267" s="1"/>
      <c r="J4267"/>
      <c r="K4267"/>
      <c r="L4267"/>
      <c r="M4267" s="2"/>
      <c r="N4267" s="3"/>
      <c r="O4267"/>
      <c r="P4267"/>
      <c r="Q4267"/>
      <c r="R4267"/>
      <c r="S4267"/>
      <c r="T4267"/>
      <c r="U4267" s="1"/>
      <c r="V4267"/>
      <c r="W4267" s="1"/>
      <c r="X4267"/>
      <c r="Y4267"/>
      <c r="Z4267" s="1"/>
      <c r="AA4267" s="1"/>
      <c r="AB4267" s="1"/>
      <c r="AC4267" s="1"/>
      <c r="AD4267"/>
    </row>
    <row r="4268" spans="1:30" x14ac:dyDescent="0.25">
      <c r="A4268" s="1"/>
      <c r="B4268" s="1"/>
      <c r="C4268" s="1"/>
      <c r="D4268"/>
      <c r="E4268" s="1"/>
      <c r="F4268" s="1"/>
      <c r="G4268"/>
      <c r="H4268"/>
      <c r="I4268" s="1"/>
      <c r="J4268"/>
      <c r="K4268"/>
      <c r="L4268"/>
      <c r="M4268" s="2"/>
      <c r="N4268" s="3"/>
      <c r="O4268"/>
      <c r="P4268"/>
      <c r="Q4268"/>
      <c r="R4268"/>
      <c r="S4268"/>
      <c r="T4268"/>
      <c r="U4268" s="1"/>
      <c r="V4268"/>
      <c r="W4268" s="1"/>
      <c r="X4268"/>
      <c r="Y4268"/>
      <c r="Z4268" s="1"/>
      <c r="AA4268" s="1"/>
      <c r="AB4268" s="1"/>
      <c r="AC4268" s="1"/>
      <c r="AD4268"/>
    </row>
    <row r="4269" spans="1:30" x14ac:dyDescent="0.25">
      <c r="A4269" s="1"/>
      <c r="B4269" s="1"/>
      <c r="C4269" s="1"/>
      <c r="D4269"/>
      <c r="E4269" s="1"/>
      <c r="F4269" s="1"/>
      <c r="G4269"/>
      <c r="H4269"/>
      <c r="I4269" s="1"/>
      <c r="J4269"/>
      <c r="K4269"/>
      <c r="L4269"/>
      <c r="M4269" s="2"/>
      <c r="N4269" s="3"/>
      <c r="O4269"/>
      <c r="P4269"/>
      <c r="Q4269"/>
      <c r="R4269"/>
      <c r="S4269"/>
      <c r="T4269"/>
      <c r="U4269" s="1"/>
      <c r="V4269"/>
      <c r="W4269" s="1"/>
      <c r="X4269"/>
      <c r="Y4269"/>
      <c r="Z4269" s="1"/>
      <c r="AA4269" s="1"/>
      <c r="AB4269" s="1"/>
      <c r="AC4269" s="1"/>
      <c r="AD4269"/>
    </row>
    <row r="4270" spans="1:30" x14ac:dyDescent="0.25">
      <c r="A4270" s="1"/>
      <c r="B4270" s="1"/>
      <c r="C4270" s="1"/>
      <c r="D4270"/>
      <c r="E4270" s="1"/>
      <c r="F4270" s="1"/>
      <c r="G4270"/>
      <c r="H4270"/>
      <c r="I4270" s="1"/>
      <c r="J4270"/>
      <c r="K4270"/>
      <c r="L4270"/>
      <c r="M4270" s="2"/>
      <c r="N4270" s="3"/>
      <c r="O4270"/>
      <c r="P4270"/>
      <c r="Q4270"/>
      <c r="R4270"/>
      <c r="S4270"/>
      <c r="T4270"/>
      <c r="U4270" s="1"/>
      <c r="V4270"/>
      <c r="W4270" s="1"/>
      <c r="X4270"/>
      <c r="Y4270"/>
      <c r="Z4270" s="1"/>
      <c r="AA4270" s="1"/>
      <c r="AB4270" s="1"/>
      <c r="AC4270" s="1"/>
      <c r="AD4270"/>
    </row>
    <row r="4271" spans="1:30" x14ac:dyDescent="0.25">
      <c r="A4271" s="1"/>
      <c r="B4271" s="1"/>
      <c r="C4271" s="1"/>
      <c r="D4271"/>
      <c r="E4271" s="1"/>
      <c r="F4271" s="1"/>
      <c r="G4271"/>
      <c r="H4271"/>
      <c r="I4271" s="1"/>
      <c r="J4271"/>
      <c r="K4271"/>
      <c r="L4271"/>
      <c r="M4271" s="2"/>
      <c r="N4271" s="3"/>
      <c r="O4271"/>
      <c r="P4271"/>
      <c r="Q4271"/>
      <c r="R4271"/>
      <c r="S4271"/>
      <c r="T4271"/>
      <c r="U4271" s="1"/>
      <c r="V4271"/>
      <c r="W4271" s="1"/>
      <c r="X4271"/>
      <c r="Y4271"/>
      <c r="Z4271" s="1"/>
      <c r="AA4271" s="1"/>
      <c r="AB4271" s="1"/>
      <c r="AC4271" s="1"/>
      <c r="AD4271"/>
    </row>
    <row r="4272" spans="1:30" x14ac:dyDescent="0.25">
      <c r="A4272" s="1"/>
      <c r="B4272" s="1"/>
      <c r="C4272" s="1"/>
      <c r="D4272"/>
      <c r="E4272" s="1"/>
      <c r="F4272" s="1"/>
      <c r="G4272"/>
      <c r="H4272"/>
      <c r="I4272" s="1"/>
      <c r="J4272"/>
      <c r="K4272"/>
      <c r="L4272"/>
      <c r="M4272" s="2"/>
      <c r="N4272" s="3"/>
      <c r="O4272"/>
      <c r="P4272"/>
      <c r="Q4272"/>
      <c r="R4272"/>
      <c r="S4272"/>
      <c r="T4272"/>
      <c r="U4272" s="1"/>
      <c r="V4272"/>
      <c r="W4272" s="1"/>
      <c r="X4272"/>
      <c r="Y4272"/>
      <c r="Z4272" s="1"/>
      <c r="AA4272" s="1"/>
      <c r="AB4272" s="1"/>
      <c r="AC4272" s="1"/>
      <c r="AD4272"/>
    </row>
    <row r="4273" spans="1:30" x14ac:dyDescent="0.25">
      <c r="A4273" s="1"/>
      <c r="B4273" s="1"/>
      <c r="C4273" s="1"/>
      <c r="D4273"/>
      <c r="E4273" s="1"/>
      <c r="F4273" s="1"/>
      <c r="G4273"/>
      <c r="H4273"/>
      <c r="I4273" s="1"/>
      <c r="J4273"/>
      <c r="K4273"/>
      <c r="L4273"/>
      <c r="M4273" s="2"/>
      <c r="N4273" s="3"/>
      <c r="O4273"/>
      <c r="P4273"/>
      <c r="Q4273"/>
      <c r="R4273"/>
      <c r="S4273"/>
      <c r="T4273"/>
      <c r="U4273" s="1"/>
      <c r="V4273"/>
      <c r="W4273" s="1"/>
      <c r="X4273"/>
      <c r="Y4273"/>
      <c r="Z4273" s="1"/>
      <c r="AA4273" s="1"/>
      <c r="AB4273" s="1"/>
      <c r="AC4273" s="1"/>
      <c r="AD4273"/>
    </row>
    <row r="4274" spans="1:30" x14ac:dyDescent="0.25">
      <c r="A4274" s="1"/>
      <c r="B4274" s="1"/>
      <c r="C4274" s="1"/>
      <c r="D4274"/>
      <c r="E4274" s="1"/>
      <c r="F4274" s="1"/>
      <c r="G4274"/>
      <c r="H4274"/>
      <c r="I4274" s="1"/>
      <c r="J4274"/>
      <c r="K4274"/>
      <c r="L4274"/>
      <c r="M4274" s="2"/>
      <c r="N4274" s="3"/>
      <c r="O4274"/>
      <c r="P4274"/>
      <c r="Q4274"/>
      <c r="R4274"/>
      <c r="S4274"/>
      <c r="T4274"/>
      <c r="U4274" s="1"/>
      <c r="V4274"/>
      <c r="W4274" s="1"/>
      <c r="X4274"/>
      <c r="Y4274"/>
      <c r="Z4274" s="1"/>
      <c r="AA4274" s="1"/>
      <c r="AB4274" s="1"/>
      <c r="AC4274" s="1"/>
      <c r="AD4274"/>
    </row>
    <row r="4275" spans="1:30" x14ac:dyDescent="0.25">
      <c r="A4275" s="1"/>
      <c r="B4275" s="1"/>
      <c r="C4275" s="1"/>
      <c r="D4275"/>
      <c r="E4275" s="1"/>
      <c r="F4275" s="1"/>
      <c r="G4275"/>
      <c r="H4275"/>
      <c r="I4275" s="1"/>
      <c r="J4275"/>
      <c r="K4275"/>
      <c r="L4275"/>
      <c r="M4275" s="2"/>
      <c r="N4275" s="3"/>
      <c r="O4275"/>
      <c r="P4275"/>
      <c r="Q4275"/>
      <c r="R4275"/>
      <c r="S4275"/>
      <c r="T4275"/>
      <c r="U4275" s="1"/>
      <c r="V4275"/>
      <c r="W4275" s="1"/>
      <c r="X4275"/>
      <c r="Y4275"/>
      <c r="Z4275" s="1"/>
      <c r="AA4275" s="1"/>
      <c r="AB4275" s="1"/>
      <c r="AC4275" s="1"/>
      <c r="AD4275"/>
    </row>
    <row r="4276" spans="1:30" x14ac:dyDescent="0.25">
      <c r="A4276" s="1"/>
      <c r="B4276" s="1"/>
      <c r="C4276" s="1"/>
      <c r="D4276"/>
      <c r="E4276" s="1"/>
      <c r="F4276" s="1"/>
      <c r="G4276"/>
      <c r="H4276"/>
      <c r="I4276" s="1"/>
      <c r="J4276"/>
      <c r="K4276"/>
      <c r="L4276"/>
      <c r="M4276" s="2"/>
      <c r="N4276" s="3"/>
      <c r="O4276"/>
      <c r="P4276"/>
      <c r="Q4276"/>
      <c r="R4276"/>
      <c r="S4276"/>
      <c r="T4276"/>
      <c r="U4276" s="1"/>
      <c r="V4276"/>
      <c r="W4276" s="1"/>
      <c r="X4276"/>
      <c r="Y4276"/>
      <c r="Z4276" s="1"/>
      <c r="AA4276" s="1"/>
      <c r="AB4276" s="1"/>
      <c r="AC4276" s="1"/>
      <c r="AD4276"/>
    </row>
    <row r="4277" spans="1:30" x14ac:dyDescent="0.25">
      <c r="A4277" s="1"/>
      <c r="B4277" s="1"/>
      <c r="C4277" s="1"/>
      <c r="D4277"/>
      <c r="E4277" s="1"/>
      <c r="F4277" s="1"/>
      <c r="G4277"/>
      <c r="H4277"/>
      <c r="I4277" s="1"/>
      <c r="J4277"/>
      <c r="K4277"/>
      <c r="L4277"/>
      <c r="M4277" s="2"/>
      <c r="N4277" s="3"/>
      <c r="O4277"/>
      <c r="P4277"/>
      <c r="Q4277"/>
      <c r="R4277"/>
      <c r="S4277"/>
      <c r="T4277"/>
      <c r="U4277" s="1"/>
      <c r="V4277"/>
      <c r="W4277" s="1"/>
      <c r="X4277"/>
      <c r="Y4277"/>
      <c r="Z4277" s="1"/>
      <c r="AA4277" s="1"/>
      <c r="AB4277" s="1"/>
      <c r="AC4277" s="1"/>
      <c r="AD4277"/>
    </row>
    <row r="4278" spans="1:30" x14ac:dyDescent="0.25">
      <c r="A4278" s="1"/>
      <c r="B4278" s="1"/>
      <c r="C4278" s="1"/>
      <c r="D4278"/>
      <c r="E4278" s="1"/>
      <c r="F4278" s="1"/>
      <c r="G4278"/>
      <c r="H4278"/>
      <c r="I4278" s="1"/>
      <c r="J4278"/>
      <c r="K4278"/>
      <c r="L4278"/>
      <c r="M4278" s="2"/>
      <c r="N4278" s="3"/>
      <c r="O4278"/>
      <c r="P4278"/>
      <c r="Q4278"/>
      <c r="R4278"/>
      <c r="S4278"/>
      <c r="T4278"/>
      <c r="U4278" s="1"/>
      <c r="V4278"/>
      <c r="W4278" s="1"/>
      <c r="X4278"/>
      <c r="Y4278"/>
      <c r="Z4278" s="1"/>
      <c r="AA4278" s="1"/>
      <c r="AB4278" s="1"/>
      <c r="AC4278" s="1"/>
      <c r="AD4278"/>
    </row>
    <row r="4279" spans="1:30" x14ac:dyDescent="0.25">
      <c r="A4279" s="1"/>
      <c r="B4279" s="1"/>
      <c r="C4279" s="1"/>
      <c r="D4279"/>
      <c r="E4279" s="1"/>
      <c r="F4279" s="1"/>
      <c r="G4279"/>
      <c r="H4279"/>
      <c r="I4279" s="1"/>
      <c r="J4279"/>
      <c r="K4279"/>
      <c r="L4279"/>
      <c r="M4279" s="2"/>
      <c r="N4279" s="3"/>
      <c r="O4279"/>
      <c r="P4279"/>
      <c r="Q4279"/>
      <c r="R4279"/>
      <c r="S4279"/>
      <c r="T4279"/>
      <c r="U4279" s="1"/>
      <c r="V4279"/>
      <c r="W4279" s="1"/>
      <c r="X4279"/>
      <c r="Y4279"/>
      <c r="Z4279" s="1"/>
      <c r="AA4279" s="1"/>
      <c r="AB4279" s="1"/>
      <c r="AC4279" s="1"/>
      <c r="AD4279"/>
    </row>
    <row r="4280" spans="1:30" x14ac:dyDescent="0.25">
      <c r="A4280" s="1"/>
      <c r="B4280" s="1"/>
      <c r="C4280" s="1"/>
      <c r="D4280"/>
      <c r="E4280" s="1"/>
      <c r="F4280" s="1"/>
      <c r="G4280"/>
      <c r="H4280"/>
      <c r="I4280" s="1"/>
      <c r="J4280"/>
      <c r="K4280"/>
      <c r="L4280"/>
      <c r="M4280" s="2"/>
      <c r="N4280" s="3"/>
      <c r="O4280"/>
      <c r="P4280"/>
      <c r="Q4280"/>
      <c r="R4280"/>
      <c r="S4280"/>
      <c r="T4280"/>
      <c r="U4280" s="1"/>
      <c r="V4280"/>
      <c r="W4280" s="1"/>
      <c r="X4280"/>
      <c r="Y4280"/>
      <c r="Z4280" s="1"/>
      <c r="AA4280" s="1"/>
      <c r="AB4280" s="1"/>
      <c r="AC4280" s="1"/>
      <c r="AD4280"/>
    </row>
    <row r="4281" spans="1:30" x14ac:dyDescent="0.25">
      <c r="A4281" s="1"/>
      <c r="B4281" s="1"/>
      <c r="C4281" s="1"/>
      <c r="D4281"/>
      <c r="E4281" s="1"/>
      <c r="F4281" s="1"/>
      <c r="G4281"/>
      <c r="H4281"/>
      <c r="I4281" s="1"/>
      <c r="J4281"/>
      <c r="K4281"/>
      <c r="L4281"/>
      <c r="M4281" s="2"/>
      <c r="N4281" s="3"/>
      <c r="O4281"/>
      <c r="P4281"/>
      <c r="Q4281"/>
      <c r="R4281"/>
      <c r="S4281"/>
      <c r="T4281"/>
      <c r="U4281" s="1"/>
      <c r="V4281"/>
      <c r="W4281" s="1"/>
      <c r="X4281"/>
      <c r="Y4281"/>
      <c r="Z4281" s="1"/>
      <c r="AA4281" s="1"/>
      <c r="AB4281" s="1"/>
      <c r="AC4281" s="1"/>
      <c r="AD4281"/>
    </row>
    <row r="4282" spans="1:30" x14ac:dyDescent="0.25">
      <c r="A4282" s="1"/>
      <c r="B4282" s="1"/>
      <c r="C4282" s="1"/>
      <c r="D4282"/>
      <c r="E4282" s="1"/>
      <c r="F4282" s="1"/>
      <c r="G4282"/>
      <c r="H4282"/>
      <c r="I4282" s="1"/>
      <c r="J4282"/>
      <c r="K4282"/>
      <c r="L4282"/>
      <c r="M4282" s="2"/>
      <c r="N4282" s="3"/>
      <c r="O4282"/>
      <c r="P4282"/>
      <c r="Q4282"/>
      <c r="R4282"/>
      <c r="S4282"/>
      <c r="T4282"/>
      <c r="U4282" s="1"/>
      <c r="V4282"/>
      <c r="W4282" s="1"/>
      <c r="X4282"/>
      <c r="Y4282"/>
      <c r="Z4282" s="1"/>
      <c r="AA4282" s="1"/>
      <c r="AB4282" s="1"/>
      <c r="AC4282" s="1"/>
      <c r="AD4282"/>
    </row>
    <row r="4283" spans="1:30" x14ac:dyDescent="0.25">
      <c r="A4283" s="1"/>
      <c r="B4283" s="1"/>
      <c r="C4283" s="1"/>
      <c r="D4283"/>
      <c r="E4283" s="1"/>
      <c r="F4283" s="1"/>
      <c r="G4283"/>
      <c r="H4283"/>
      <c r="I4283" s="1"/>
      <c r="J4283"/>
      <c r="K4283"/>
      <c r="L4283"/>
      <c r="M4283" s="2"/>
      <c r="N4283" s="3"/>
      <c r="O4283"/>
      <c r="P4283"/>
      <c r="Q4283"/>
      <c r="R4283"/>
      <c r="S4283"/>
      <c r="T4283"/>
      <c r="U4283" s="1"/>
      <c r="V4283"/>
      <c r="W4283" s="1"/>
      <c r="X4283"/>
      <c r="Y4283"/>
      <c r="Z4283" s="1"/>
      <c r="AA4283" s="1"/>
      <c r="AB4283" s="1"/>
      <c r="AC4283" s="1"/>
      <c r="AD4283"/>
    </row>
    <row r="4284" spans="1:30" x14ac:dyDescent="0.25">
      <c r="A4284" s="1"/>
      <c r="B4284" s="1"/>
      <c r="C4284" s="1"/>
      <c r="D4284"/>
      <c r="E4284" s="1"/>
      <c r="F4284" s="1"/>
      <c r="G4284"/>
      <c r="H4284"/>
      <c r="I4284" s="1"/>
      <c r="J4284"/>
      <c r="K4284"/>
      <c r="L4284"/>
      <c r="M4284" s="2"/>
      <c r="N4284" s="3"/>
      <c r="O4284"/>
      <c r="P4284"/>
      <c r="Q4284"/>
      <c r="R4284"/>
      <c r="S4284"/>
      <c r="T4284"/>
      <c r="U4284" s="1"/>
      <c r="V4284"/>
      <c r="W4284" s="1"/>
      <c r="X4284"/>
      <c r="Y4284"/>
      <c r="Z4284" s="1"/>
      <c r="AA4284" s="1"/>
      <c r="AB4284" s="1"/>
      <c r="AC4284" s="1"/>
      <c r="AD4284"/>
    </row>
    <row r="4285" spans="1:30" x14ac:dyDescent="0.25">
      <c r="A4285" s="1"/>
      <c r="B4285" s="1"/>
      <c r="C4285" s="1"/>
      <c r="D4285"/>
      <c r="E4285" s="1"/>
      <c r="F4285" s="1"/>
      <c r="G4285"/>
      <c r="H4285"/>
      <c r="I4285" s="1"/>
      <c r="J4285"/>
      <c r="K4285"/>
      <c r="L4285"/>
      <c r="M4285" s="2"/>
      <c r="N4285" s="3"/>
      <c r="O4285"/>
      <c r="P4285"/>
      <c r="Q4285"/>
      <c r="R4285"/>
      <c r="S4285"/>
      <c r="T4285"/>
      <c r="U4285" s="1"/>
      <c r="V4285"/>
      <c r="W4285" s="1"/>
      <c r="X4285"/>
      <c r="Y4285"/>
      <c r="Z4285" s="1"/>
      <c r="AA4285" s="1"/>
      <c r="AB4285" s="1"/>
      <c r="AC4285" s="1"/>
      <c r="AD4285"/>
    </row>
    <row r="4286" spans="1:30" x14ac:dyDescent="0.25">
      <c r="A4286" s="1"/>
      <c r="B4286" s="1"/>
      <c r="C4286" s="1"/>
      <c r="D4286"/>
      <c r="E4286" s="1"/>
      <c r="F4286" s="1"/>
      <c r="G4286"/>
      <c r="H4286"/>
      <c r="I4286" s="1"/>
      <c r="J4286"/>
      <c r="K4286"/>
      <c r="L4286"/>
      <c r="M4286" s="2"/>
      <c r="N4286" s="3"/>
      <c r="O4286"/>
      <c r="P4286"/>
      <c r="Q4286"/>
      <c r="R4286"/>
      <c r="S4286"/>
      <c r="T4286"/>
      <c r="U4286" s="1"/>
      <c r="V4286"/>
      <c r="W4286" s="1"/>
      <c r="X4286"/>
      <c r="Y4286"/>
      <c r="Z4286" s="1"/>
      <c r="AA4286" s="1"/>
      <c r="AB4286" s="1"/>
      <c r="AC4286" s="1"/>
      <c r="AD4286"/>
    </row>
    <row r="4287" spans="1:30" x14ac:dyDescent="0.25">
      <c r="A4287" s="1"/>
      <c r="B4287" s="1"/>
      <c r="C4287" s="1"/>
      <c r="D4287"/>
      <c r="E4287" s="1"/>
      <c r="F4287" s="1"/>
      <c r="G4287"/>
      <c r="H4287"/>
      <c r="I4287" s="1"/>
      <c r="J4287"/>
      <c r="K4287"/>
      <c r="L4287"/>
      <c r="M4287" s="2"/>
      <c r="N4287" s="3"/>
      <c r="O4287"/>
      <c r="P4287"/>
      <c r="Q4287"/>
      <c r="R4287"/>
      <c r="S4287"/>
      <c r="T4287"/>
      <c r="U4287" s="1"/>
      <c r="V4287"/>
      <c r="W4287" s="1"/>
      <c r="X4287"/>
      <c r="Y4287"/>
      <c r="Z4287" s="1"/>
      <c r="AA4287" s="1"/>
      <c r="AB4287" s="1"/>
      <c r="AC4287" s="1"/>
      <c r="AD4287"/>
    </row>
    <row r="4288" spans="1:30" x14ac:dyDescent="0.25">
      <c r="A4288" s="1"/>
      <c r="B4288" s="1"/>
      <c r="C4288" s="1"/>
      <c r="D4288"/>
      <c r="E4288" s="1"/>
      <c r="F4288" s="1"/>
      <c r="G4288"/>
      <c r="H4288"/>
      <c r="I4288" s="1"/>
      <c r="J4288"/>
      <c r="K4288"/>
      <c r="L4288"/>
      <c r="M4288" s="2"/>
      <c r="N4288" s="3"/>
      <c r="O4288"/>
      <c r="P4288"/>
      <c r="Q4288"/>
      <c r="R4288"/>
      <c r="S4288"/>
      <c r="T4288"/>
      <c r="U4288" s="1"/>
      <c r="V4288"/>
      <c r="W4288" s="1"/>
      <c r="X4288"/>
      <c r="Y4288"/>
      <c r="Z4288" s="1"/>
      <c r="AA4288" s="1"/>
      <c r="AB4288" s="1"/>
      <c r="AC4288" s="1"/>
      <c r="AD4288"/>
    </row>
    <row r="4289" spans="1:30" x14ac:dyDescent="0.25">
      <c r="A4289" s="1"/>
      <c r="B4289" s="1"/>
      <c r="C4289" s="1"/>
      <c r="D4289"/>
      <c r="E4289" s="1"/>
      <c r="F4289" s="1"/>
      <c r="G4289"/>
      <c r="H4289"/>
      <c r="I4289" s="1"/>
      <c r="J4289"/>
      <c r="K4289"/>
      <c r="L4289"/>
      <c r="M4289" s="2"/>
      <c r="N4289" s="3"/>
      <c r="O4289"/>
      <c r="P4289"/>
      <c r="Q4289"/>
      <c r="R4289"/>
      <c r="S4289"/>
      <c r="T4289"/>
      <c r="U4289" s="1"/>
      <c r="V4289"/>
      <c r="W4289" s="1"/>
      <c r="X4289"/>
      <c r="Y4289"/>
      <c r="Z4289" s="1"/>
      <c r="AA4289" s="1"/>
      <c r="AB4289" s="1"/>
      <c r="AC4289" s="1"/>
      <c r="AD4289"/>
    </row>
    <row r="4290" spans="1:30" x14ac:dyDescent="0.25">
      <c r="A4290" s="1"/>
      <c r="B4290" s="1"/>
      <c r="C4290" s="1"/>
      <c r="D4290"/>
      <c r="E4290" s="1"/>
      <c r="F4290" s="1"/>
      <c r="G4290"/>
      <c r="H4290"/>
      <c r="I4290" s="1"/>
      <c r="J4290"/>
      <c r="K4290"/>
      <c r="L4290"/>
      <c r="M4290" s="2"/>
      <c r="N4290" s="3"/>
      <c r="O4290"/>
      <c r="P4290"/>
      <c r="Q4290"/>
      <c r="R4290"/>
      <c r="S4290"/>
      <c r="T4290"/>
      <c r="U4290" s="1"/>
      <c r="V4290"/>
      <c r="W4290" s="1"/>
      <c r="X4290"/>
      <c r="Y4290"/>
      <c r="Z4290" s="1"/>
      <c r="AA4290" s="1"/>
      <c r="AB4290" s="1"/>
      <c r="AC4290" s="1"/>
      <c r="AD4290"/>
    </row>
    <row r="4291" spans="1:30" x14ac:dyDescent="0.25">
      <c r="A4291" s="1"/>
      <c r="B4291" s="1"/>
      <c r="C4291" s="1"/>
      <c r="D4291"/>
      <c r="E4291" s="1"/>
      <c r="F4291" s="1"/>
      <c r="G4291"/>
      <c r="H4291"/>
      <c r="I4291" s="1"/>
      <c r="J4291"/>
      <c r="K4291"/>
      <c r="L4291"/>
      <c r="M4291" s="2"/>
      <c r="N4291" s="3"/>
      <c r="O4291"/>
      <c r="P4291"/>
      <c r="Q4291"/>
      <c r="R4291"/>
      <c r="S4291"/>
      <c r="T4291"/>
      <c r="U4291" s="1"/>
      <c r="V4291"/>
      <c r="W4291" s="1"/>
      <c r="X4291"/>
      <c r="Y4291"/>
      <c r="Z4291" s="1"/>
      <c r="AA4291" s="1"/>
      <c r="AB4291" s="1"/>
      <c r="AC4291" s="1"/>
      <c r="AD4291"/>
    </row>
    <row r="4292" spans="1:30" x14ac:dyDescent="0.25">
      <c r="A4292" s="1"/>
      <c r="B4292" s="1"/>
      <c r="C4292" s="1"/>
      <c r="D4292"/>
      <c r="E4292" s="1"/>
      <c r="F4292" s="1"/>
      <c r="G4292"/>
      <c r="H4292"/>
      <c r="I4292" s="1"/>
      <c r="J4292"/>
      <c r="K4292"/>
      <c r="L4292"/>
      <c r="M4292" s="2"/>
      <c r="N4292" s="3"/>
      <c r="O4292"/>
      <c r="P4292"/>
      <c r="Q4292"/>
      <c r="R4292"/>
      <c r="S4292"/>
      <c r="T4292"/>
      <c r="U4292" s="1"/>
      <c r="V4292"/>
      <c r="W4292" s="1"/>
      <c r="X4292"/>
      <c r="Y4292"/>
      <c r="Z4292" s="1"/>
      <c r="AA4292" s="1"/>
      <c r="AB4292" s="1"/>
      <c r="AC4292" s="1"/>
      <c r="AD4292"/>
    </row>
    <row r="4293" spans="1:30" x14ac:dyDescent="0.25">
      <c r="A4293" s="1"/>
      <c r="B4293" s="1"/>
      <c r="C4293" s="1"/>
      <c r="D4293"/>
      <c r="E4293" s="1"/>
      <c r="F4293" s="1"/>
      <c r="G4293"/>
      <c r="H4293"/>
      <c r="I4293" s="1"/>
      <c r="J4293"/>
      <c r="K4293"/>
      <c r="L4293"/>
      <c r="M4293" s="2"/>
      <c r="N4293" s="3"/>
      <c r="O4293"/>
      <c r="P4293"/>
      <c r="Q4293"/>
      <c r="R4293"/>
      <c r="S4293"/>
      <c r="T4293"/>
      <c r="U4293" s="1"/>
      <c r="V4293"/>
      <c r="W4293" s="1"/>
      <c r="X4293"/>
      <c r="Y4293"/>
      <c r="Z4293" s="1"/>
      <c r="AA4293" s="1"/>
      <c r="AB4293" s="1"/>
      <c r="AC4293" s="1"/>
      <c r="AD4293"/>
    </row>
    <row r="4294" spans="1:30" x14ac:dyDescent="0.25">
      <c r="A4294" s="1"/>
      <c r="B4294" s="1"/>
      <c r="C4294" s="1"/>
      <c r="D4294"/>
      <c r="E4294" s="1"/>
      <c r="F4294" s="1"/>
      <c r="G4294"/>
      <c r="H4294"/>
      <c r="I4294" s="1"/>
      <c r="J4294"/>
      <c r="K4294"/>
      <c r="L4294"/>
      <c r="M4294" s="2"/>
      <c r="N4294" s="3"/>
      <c r="O4294"/>
      <c r="P4294"/>
      <c r="Q4294"/>
      <c r="R4294"/>
      <c r="S4294"/>
      <c r="T4294"/>
      <c r="U4294" s="1"/>
      <c r="V4294"/>
      <c r="W4294" s="1"/>
      <c r="X4294"/>
      <c r="Y4294"/>
      <c r="Z4294" s="1"/>
      <c r="AA4294" s="1"/>
      <c r="AB4294" s="1"/>
      <c r="AC4294" s="1"/>
      <c r="AD4294"/>
    </row>
    <row r="4295" spans="1:30" x14ac:dyDescent="0.25">
      <c r="A4295" s="1"/>
      <c r="B4295" s="1"/>
      <c r="C4295" s="1"/>
      <c r="D4295"/>
      <c r="E4295" s="1"/>
      <c r="F4295" s="1"/>
      <c r="G4295"/>
      <c r="H4295"/>
      <c r="I4295" s="1"/>
      <c r="J4295"/>
      <c r="K4295"/>
      <c r="L4295"/>
      <c r="M4295" s="2"/>
      <c r="N4295" s="3"/>
      <c r="O4295"/>
      <c r="P4295"/>
      <c r="Q4295"/>
      <c r="R4295"/>
      <c r="S4295"/>
      <c r="T4295"/>
      <c r="U4295" s="1"/>
      <c r="V4295"/>
      <c r="W4295" s="1"/>
      <c r="X4295"/>
      <c r="Y4295"/>
      <c r="Z4295" s="1"/>
      <c r="AA4295" s="1"/>
      <c r="AB4295" s="1"/>
      <c r="AC4295" s="1"/>
      <c r="AD4295"/>
    </row>
    <row r="4296" spans="1:30" x14ac:dyDescent="0.25">
      <c r="A4296" s="1"/>
      <c r="B4296" s="1"/>
      <c r="C4296" s="1"/>
      <c r="D4296"/>
      <c r="E4296" s="1"/>
      <c r="F4296" s="1"/>
      <c r="G4296"/>
      <c r="H4296"/>
      <c r="I4296" s="1"/>
      <c r="J4296"/>
      <c r="K4296"/>
      <c r="L4296"/>
      <c r="M4296" s="2"/>
      <c r="N4296" s="3"/>
      <c r="O4296"/>
      <c r="P4296"/>
      <c r="Q4296"/>
      <c r="R4296"/>
      <c r="S4296"/>
      <c r="T4296"/>
      <c r="U4296" s="1"/>
      <c r="V4296"/>
      <c r="W4296" s="1"/>
      <c r="X4296"/>
      <c r="Y4296"/>
      <c r="Z4296" s="1"/>
      <c r="AA4296" s="1"/>
      <c r="AB4296" s="1"/>
      <c r="AC4296" s="1"/>
      <c r="AD4296"/>
    </row>
    <row r="4297" spans="1:30" x14ac:dyDescent="0.25">
      <c r="A4297" s="1"/>
      <c r="B4297" s="1"/>
      <c r="C4297" s="1"/>
      <c r="D4297"/>
      <c r="E4297" s="1"/>
      <c r="F4297" s="1"/>
      <c r="G4297"/>
      <c r="H4297"/>
      <c r="I4297" s="1"/>
      <c r="J4297"/>
      <c r="K4297"/>
      <c r="L4297"/>
      <c r="M4297" s="2"/>
      <c r="N4297" s="3"/>
      <c r="O4297"/>
      <c r="P4297"/>
      <c r="Q4297"/>
      <c r="R4297"/>
      <c r="S4297"/>
      <c r="T4297"/>
      <c r="U4297" s="1"/>
      <c r="V4297"/>
      <c r="W4297" s="1"/>
      <c r="X4297"/>
      <c r="Y4297"/>
      <c r="Z4297" s="1"/>
      <c r="AA4297" s="1"/>
      <c r="AB4297" s="1"/>
      <c r="AC4297" s="1"/>
      <c r="AD4297"/>
    </row>
    <row r="4298" spans="1:30" x14ac:dyDescent="0.25">
      <c r="A4298" s="1"/>
      <c r="B4298" s="1"/>
      <c r="C4298" s="1"/>
      <c r="D4298"/>
      <c r="E4298" s="1"/>
      <c r="F4298" s="1"/>
      <c r="G4298"/>
      <c r="H4298"/>
      <c r="I4298" s="1"/>
      <c r="J4298"/>
      <c r="K4298"/>
      <c r="L4298"/>
      <c r="M4298" s="2"/>
      <c r="N4298" s="3"/>
      <c r="O4298"/>
      <c r="P4298"/>
      <c r="Q4298"/>
      <c r="R4298"/>
      <c r="S4298"/>
      <c r="T4298"/>
      <c r="U4298" s="1"/>
      <c r="V4298"/>
      <c r="W4298" s="1"/>
      <c r="X4298"/>
      <c r="Y4298"/>
      <c r="Z4298" s="1"/>
      <c r="AA4298" s="1"/>
      <c r="AB4298" s="1"/>
      <c r="AC4298" s="1"/>
      <c r="AD4298"/>
    </row>
    <row r="4299" spans="1:30" x14ac:dyDescent="0.25">
      <c r="A4299" s="1"/>
      <c r="B4299" s="1"/>
      <c r="C4299" s="1"/>
      <c r="D4299"/>
      <c r="E4299" s="1"/>
      <c r="F4299" s="1"/>
      <c r="G4299"/>
      <c r="H4299"/>
      <c r="I4299" s="1"/>
      <c r="J4299"/>
      <c r="K4299"/>
      <c r="L4299"/>
      <c r="M4299" s="2"/>
      <c r="N4299" s="3"/>
      <c r="O4299"/>
      <c r="P4299"/>
      <c r="Q4299"/>
      <c r="R4299"/>
      <c r="S4299"/>
      <c r="T4299"/>
      <c r="U4299" s="1"/>
      <c r="V4299"/>
      <c r="W4299" s="1"/>
      <c r="X4299"/>
      <c r="Y4299"/>
      <c r="Z4299" s="1"/>
      <c r="AA4299" s="1"/>
      <c r="AB4299" s="1"/>
      <c r="AC4299" s="1"/>
      <c r="AD4299"/>
    </row>
    <row r="4300" spans="1:30" x14ac:dyDescent="0.25">
      <c r="A4300" s="1"/>
      <c r="B4300" s="1"/>
      <c r="C4300" s="1"/>
      <c r="D4300"/>
      <c r="E4300" s="1"/>
      <c r="F4300" s="1"/>
      <c r="G4300"/>
      <c r="H4300"/>
      <c r="I4300" s="1"/>
      <c r="J4300"/>
      <c r="K4300"/>
      <c r="L4300"/>
      <c r="M4300" s="2"/>
      <c r="N4300" s="3"/>
      <c r="O4300"/>
      <c r="P4300"/>
      <c r="Q4300"/>
      <c r="R4300"/>
      <c r="S4300"/>
      <c r="T4300"/>
      <c r="U4300" s="1"/>
      <c r="V4300"/>
      <c r="W4300" s="1"/>
      <c r="X4300"/>
      <c r="Y4300"/>
      <c r="Z4300" s="1"/>
      <c r="AA4300" s="1"/>
      <c r="AB4300" s="1"/>
      <c r="AC4300" s="1"/>
      <c r="AD4300"/>
    </row>
    <row r="4301" spans="1:30" x14ac:dyDescent="0.25">
      <c r="A4301" s="1"/>
      <c r="B4301" s="1"/>
      <c r="C4301" s="1"/>
      <c r="D4301"/>
      <c r="E4301" s="1"/>
      <c r="F4301" s="1"/>
      <c r="G4301"/>
      <c r="H4301"/>
      <c r="I4301" s="1"/>
      <c r="J4301"/>
      <c r="K4301"/>
      <c r="L4301"/>
      <c r="M4301" s="2"/>
      <c r="N4301" s="3"/>
      <c r="O4301"/>
      <c r="P4301"/>
      <c r="Q4301"/>
      <c r="R4301"/>
      <c r="S4301"/>
      <c r="T4301"/>
      <c r="U4301" s="1"/>
      <c r="V4301"/>
      <c r="W4301" s="1"/>
      <c r="X4301"/>
      <c r="Y4301"/>
      <c r="Z4301" s="1"/>
      <c r="AA4301" s="1"/>
      <c r="AB4301" s="1"/>
      <c r="AC4301" s="1"/>
      <c r="AD4301"/>
    </row>
    <row r="4302" spans="1:30" x14ac:dyDescent="0.25">
      <c r="A4302" s="1"/>
      <c r="B4302" s="1"/>
      <c r="C4302" s="1"/>
      <c r="D4302"/>
      <c r="E4302" s="1"/>
      <c r="F4302" s="1"/>
      <c r="G4302"/>
      <c r="H4302"/>
      <c r="I4302" s="1"/>
      <c r="J4302"/>
      <c r="K4302"/>
      <c r="L4302"/>
      <c r="M4302" s="2"/>
      <c r="N4302" s="3"/>
      <c r="O4302"/>
      <c r="P4302"/>
      <c r="Q4302"/>
      <c r="R4302"/>
      <c r="S4302"/>
      <c r="T4302"/>
      <c r="U4302" s="1"/>
      <c r="V4302"/>
      <c r="W4302" s="1"/>
      <c r="X4302"/>
      <c r="Y4302"/>
      <c r="Z4302" s="1"/>
      <c r="AA4302" s="1"/>
      <c r="AB4302" s="1"/>
      <c r="AC4302" s="1"/>
      <c r="AD4302"/>
    </row>
    <row r="4303" spans="1:30" x14ac:dyDescent="0.25">
      <c r="A4303" s="1"/>
      <c r="B4303" s="1"/>
      <c r="C4303" s="1"/>
      <c r="D4303"/>
      <c r="E4303" s="1"/>
      <c r="F4303" s="1"/>
      <c r="G4303"/>
      <c r="H4303"/>
      <c r="I4303" s="1"/>
      <c r="J4303"/>
      <c r="K4303"/>
      <c r="L4303"/>
      <c r="M4303" s="2"/>
      <c r="N4303" s="3"/>
      <c r="O4303"/>
      <c r="P4303"/>
      <c r="Q4303"/>
      <c r="R4303"/>
      <c r="S4303"/>
      <c r="T4303"/>
      <c r="U4303" s="1"/>
      <c r="V4303"/>
      <c r="W4303" s="1"/>
      <c r="X4303"/>
      <c r="Y4303"/>
      <c r="Z4303" s="1"/>
      <c r="AA4303" s="1"/>
      <c r="AB4303" s="1"/>
      <c r="AC4303" s="1"/>
      <c r="AD4303"/>
    </row>
    <row r="4304" spans="1:30" x14ac:dyDescent="0.25">
      <c r="A4304" s="1"/>
      <c r="B4304" s="1"/>
      <c r="C4304" s="1"/>
      <c r="D4304"/>
      <c r="E4304" s="1"/>
      <c r="F4304" s="1"/>
      <c r="G4304"/>
      <c r="H4304"/>
      <c r="I4304" s="1"/>
      <c r="J4304"/>
      <c r="K4304"/>
      <c r="L4304"/>
      <c r="M4304" s="2"/>
      <c r="N4304" s="3"/>
      <c r="O4304"/>
      <c r="P4304"/>
      <c r="Q4304"/>
      <c r="R4304"/>
      <c r="S4304"/>
      <c r="T4304"/>
      <c r="U4304" s="1"/>
      <c r="V4304"/>
      <c r="W4304" s="1"/>
      <c r="X4304"/>
      <c r="Y4304"/>
      <c r="Z4304" s="1"/>
      <c r="AA4304" s="1"/>
      <c r="AB4304" s="1"/>
      <c r="AC4304" s="1"/>
      <c r="AD4304"/>
    </row>
    <row r="4305" spans="1:30" x14ac:dyDescent="0.25">
      <c r="A4305" s="1"/>
      <c r="B4305" s="1"/>
      <c r="C4305" s="1"/>
      <c r="D4305"/>
      <c r="E4305" s="1"/>
      <c r="F4305" s="1"/>
      <c r="G4305"/>
      <c r="H4305"/>
      <c r="I4305" s="1"/>
      <c r="J4305"/>
      <c r="K4305"/>
      <c r="L4305"/>
      <c r="M4305" s="2"/>
      <c r="N4305" s="3"/>
      <c r="O4305"/>
      <c r="P4305"/>
      <c r="Q4305"/>
      <c r="R4305"/>
      <c r="S4305"/>
      <c r="T4305"/>
      <c r="U4305" s="1"/>
      <c r="V4305"/>
      <c r="W4305" s="1"/>
      <c r="X4305"/>
      <c r="Y4305"/>
      <c r="Z4305" s="1"/>
      <c r="AA4305" s="1"/>
      <c r="AB4305" s="1"/>
      <c r="AC4305" s="1"/>
      <c r="AD4305"/>
    </row>
    <row r="4306" spans="1:30" x14ac:dyDescent="0.25">
      <c r="A4306" s="1"/>
      <c r="B4306" s="1"/>
      <c r="C4306" s="1"/>
      <c r="D4306"/>
      <c r="E4306" s="1"/>
      <c r="F4306" s="1"/>
      <c r="G4306"/>
      <c r="H4306"/>
      <c r="I4306" s="1"/>
      <c r="J4306"/>
      <c r="K4306"/>
      <c r="L4306"/>
      <c r="M4306" s="2"/>
      <c r="N4306" s="3"/>
      <c r="O4306"/>
      <c r="P4306"/>
      <c r="Q4306"/>
      <c r="R4306"/>
      <c r="S4306"/>
      <c r="T4306"/>
      <c r="U4306" s="1"/>
      <c r="V4306"/>
      <c r="W4306" s="1"/>
      <c r="X4306"/>
      <c r="Y4306"/>
      <c r="Z4306" s="1"/>
      <c r="AA4306" s="1"/>
      <c r="AB4306" s="1"/>
      <c r="AC4306" s="1"/>
      <c r="AD4306"/>
    </row>
    <row r="4307" spans="1:30" x14ac:dyDescent="0.25">
      <c r="A4307" s="1"/>
      <c r="B4307" s="1"/>
      <c r="C4307" s="1"/>
      <c r="D4307"/>
      <c r="E4307" s="1"/>
      <c r="F4307" s="1"/>
      <c r="G4307"/>
      <c r="H4307"/>
      <c r="I4307" s="1"/>
      <c r="J4307"/>
      <c r="K4307"/>
      <c r="L4307"/>
      <c r="M4307" s="2"/>
      <c r="N4307" s="3"/>
      <c r="O4307"/>
      <c r="P4307"/>
      <c r="Q4307"/>
      <c r="R4307"/>
      <c r="S4307"/>
      <c r="T4307"/>
      <c r="U4307" s="1"/>
      <c r="V4307"/>
      <c r="W4307" s="1"/>
      <c r="X4307"/>
      <c r="Y4307"/>
      <c r="Z4307" s="1"/>
      <c r="AA4307" s="1"/>
      <c r="AB4307" s="1"/>
      <c r="AC4307" s="1"/>
      <c r="AD4307"/>
    </row>
    <row r="4308" spans="1:30" x14ac:dyDescent="0.25">
      <c r="A4308" s="1"/>
      <c r="B4308" s="1"/>
      <c r="C4308" s="1"/>
      <c r="D4308"/>
      <c r="E4308" s="1"/>
      <c r="F4308" s="1"/>
      <c r="G4308"/>
      <c r="H4308"/>
      <c r="I4308" s="1"/>
      <c r="J4308"/>
      <c r="K4308"/>
      <c r="L4308"/>
      <c r="M4308" s="2"/>
      <c r="N4308" s="3"/>
      <c r="O4308"/>
      <c r="P4308"/>
      <c r="Q4308"/>
      <c r="R4308"/>
      <c r="S4308"/>
      <c r="T4308"/>
      <c r="U4308" s="1"/>
      <c r="V4308"/>
      <c r="W4308" s="1"/>
      <c r="X4308"/>
      <c r="Y4308"/>
      <c r="Z4308" s="1"/>
      <c r="AA4308" s="1"/>
      <c r="AB4308" s="1"/>
      <c r="AC4308" s="1"/>
      <c r="AD4308"/>
    </row>
    <row r="4309" spans="1:30" x14ac:dyDescent="0.25">
      <c r="A4309" s="1"/>
      <c r="B4309" s="1"/>
      <c r="C4309" s="1"/>
      <c r="D4309"/>
      <c r="E4309" s="1"/>
      <c r="F4309" s="1"/>
      <c r="G4309"/>
      <c r="H4309"/>
      <c r="I4309" s="1"/>
      <c r="J4309"/>
      <c r="K4309"/>
      <c r="L4309"/>
      <c r="M4309" s="2"/>
      <c r="N4309" s="3"/>
      <c r="O4309"/>
      <c r="P4309"/>
      <c r="Q4309"/>
      <c r="R4309"/>
      <c r="S4309"/>
      <c r="T4309"/>
      <c r="U4309" s="1"/>
      <c r="V4309"/>
      <c r="W4309" s="1"/>
      <c r="X4309"/>
      <c r="Y4309"/>
      <c r="Z4309" s="1"/>
      <c r="AA4309" s="1"/>
      <c r="AB4309" s="1"/>
      <c r="AC4309" s="1"/>
      <c r="AD4309"/>
    </row>
    <row r="4310" spans="1:30" x14ac:dyDescent="0.25">
      <c r="A4310" s="1"/>
      <c r="B4310" s="1"/>
      <c r="C4310" s="1"/>
      <c r="D4310"/>
      <c r="E4310" s="1"/>
      <c r="F4310" s="1"/>
      <c r="G4310"/>
      <c r="H4310"/>
      <c r="I4310" s="1"/>
      <c r="J4310"/>
      <c r="K4310"/>
      <c r="L4310"/>
      <c r="M4310" s="2"/>
      <c r="N4310" s="3"/>
      <c r="O4310"/>
      <c r="P4310"/>
      <c r="Q4310"/>
      <c r="R4310"/>
      <c r="S4310"/>
      <c r="T4310"/>
      <c r="U4310" s="1"/>
      <c r="V4310"/>
      <c r="W4310" s="1"/>
      <c r="X4310"/>
      <c r="Y4310"/>
      <c r="Z4310" s="1"/>
      <c r="AA4310" s="1"/>
      <c r="AB4310" s="1"/>
      <c r="AC4310" s="1"/>
      <c r="AD4310"/>
    </row>
    <row r="4311" spans="1:30" x14ac:dyDescent="0.25">
      <c r="A4311" s="1"/>
      <c r="B4311" s="1"/>
      <c r="C4311" s="1"/>
      <c r="D4311"/>
      <c r="E4311" s="1"/>
      <c r="F4311" s="1"/>
      <c r="G4311"/>
      <c r="H4311"/>
      <c r="I4311" s="1"/>
      <c r="J4311"/>
      <c r="K4311"/>
      <c r="L4311"/>
      <c r="M4311" s="2"/>
      <c r="N4311" s="3"/>
      <c r="O4311"/>
      <c r="P4311"/>
      <c r="Q4311"/>
      <c r="R4311"/>
      <c r="S4311"/>
      <c r="T4311"/>
      <c r="U4311" s="1"/>
      <c r="V4311"/>
      <c r="W4311" s="1"/>
      <c r="X4311"/>
      <c r="Y4311"/>
      <c r="Z4311" s="1"/>
      <c r="AA4311" s="1"/>
      <c r="AB4311" s="1"/>
      <c r="AC4311" s="1"/>
      <c r="AD4311"/>
    </row>
    <row r="4312" spans="1:30" x14ac:dyDescent="0.25">
      <c r="A4312" s="1"/>
      <c r="B4312" s="1"/>
      <c r="C4312" s="1"/>
      <c r="D4312"/>
      <c r="E4312" s="1"/>
      <c r="F4312" s="1"/>
      <c r="G4312"/>
      <c r="H4312"/>
      <c r="I4312" s="1"/>
      <c r="J4312"/>
      <c r="K4312"/>
      <c r="L4312"/>
      <c r="M4312" s="2"/>
      <c r="N4312" s="3"/>
      <c r="O4312"/>
      <c r="P4312"/>
      <c r="Q4312"/>
      <c r="R4312"/>
      <c r="S4312"/>
      <c r="T4312"/>
      <c r="U4312" s="1"/>
      <c r="V4312"/>
      <c r="W4312" s="1"/>
      <c r="X4312"/>
      <c r="Y4312"/>
      <c r="Z4312" s="1"/>
      <c r="AA4312" s="1"/>
      <c r="AB4312" s="1"/>
      <c r="AC4312" s="1"/>
      <c r="AD4312"/>
    </row>
    <row r="4313" spans="1:30" x14ac:dyDescent="0.25">
      <c r="A4313" s="1"/>
      <c r="B4313" s="1"/>
      <c r="C4313" s="1"/>
      <c r="D4313"/>
      <c r="E4313" s="1"/>
      <c r="F4313" s="1"/>
      <c r="G4313"/>
      <c r="H4313"/>
      <c r="I4313" s="1"/>
      <c r="J4313"/>
      <c r="K4313"/>
      <c r="L4313"/>
      <c r="M4313" s="2"/>
      <c r="N4313" s="3"/>
      <c r="O4313"/>
      <c r="P4313"/>
      <c r="Q4313"/>
      <c r="R4313"/>
      <c r="S4313"/>
      <c r="T4313"/>
      <c r="U4313" s="1"/>
      <c r="V4313"/>
      <c r="W4313" s="1"/>
      <c r="X4313"/>
      <c r="Y4313"/>
      <c r="Z4313" s="1"/>
      <c r="AA4313" s="1"/>
      <c r="AB4313" s="1"/>
      <c r="AC4313" s="1"/>
      <c r="AD4313"/>
    </row>
    <row r="4314" spans="1:30" x14ac:dyDescent="0.25">
      <c r="A4314" s="1"/>
      <c r="B4314" s="1"/>
      <c r="C4314" s="1"/>
      <c r="D4314"/>
      <c r="E4314" s="1"/>
      <c r="F4314" s="1"/>
      <c r="G4314"/>
      <c r="H4314"/>
      <c r="I4314" s="1"/>
      <c r="J4314"/>
      <c r="K4314"/>
      <c r="L4314"/>
      <c r="M4314" s="2"/>
      <c r="N4314" s="3"/>
      <c r="O4314"/>
      <c r="P4314"/>
      <c r="Q4314"/>
      <c r="R4314"/>
      <c r="S4314"/>
      <c r="T4314"/>
      <c r="U4314" s="1"/>
      <c r="V4314"/>
      <c r="W4314" s="1"/>
      <c r="X4314"/>
      <c r="Y4314"/>
      <c r="Z4314" s="1"/>
      <c r="AA4314" s="1"/>
      <c r="AB4314" s="1"/>
      <c r="AC4314" s="1"/>
      <c r="AD4314"/>
    </row>
    <row r="4315" spans="1:30" x14ac:dyDescent="0.25">
      <c r="A4315" s="1"/>
      <c r="B4315" s="1"/>
      <c r="C4315" s="1"/>
      <c r="D4315"/>
      <c r="E4315" s="1"/>
      <c r="F4315" s="1"/>
      <c r="G4315"/>
      <c r="H4315"/>
      <c r="I4315" s="1"/>
      <c r="J4315"/>
      <c r="K4315"/>
      <c r="L4315"/>
      <c r="M4315" s="2"/>
      <c r="N4315" s="3"/>
      <c r="O4315"/>
      <c r="P4315"/>
      <c r="Q4315"/>
      <c r="R4315"/>
      <c r="S4315"/>
      <c r="T4315"/>
      <c r="U4315" s="1"/>
      <c r="V4315"/>
      <c r="W4315" s="1"/>
      <c r="X4315"/>
      <c r="Y4315"/>
      <c r="Z4315" s="1"/>
      <c r="AA4315" s="1"/>
      <c r="AB4315" s="1"/>
      <c r="AC4315" s="1"/>
      <c r="AD4315"/>
    </row>
    <row r="4316" spans="1:30" x14ac:dyDescent="0.25">
      <c r="A4316" s="1"/>
      <c r="B4316" s="1"/>
      <c r="C4316" s="1"/>
      <c r="D4316"/>
      <c r="E4316" s="1"/>
      <c r="F4316" s="1"/>
      <c r="G4316"/>
      <c r="H4316"/>
      <c r="I4316" s="1"/>
      <c r="J4316"/>
      <c r="K4316"/>
      <c r="L4316"/>
      <c r="M4316" s="2"/>
      <c r="N4316" s="3"/>
      <c r="O4316"/>
      <c r="P4316"/>
      <c r="Q4316"/>
      <c r="R4316"/>
      <c r="S4316"/>
      <c r="T4316"/>
      <c r="U4316" s="1"/>
      <c r="V4316"/>
      <c r="W4316" s="1"/>
      <c r="X4316"/>
      <c r="Y4316"/>
      <c r="Z4316" s="1"/>
      <c r="AA4316" s="1"/>
      <c r="AB4316" s="1"/>
      <c r="AC4316" s="1"/>
      <c r="AD4316"/>
    </row>
    <row r="4317" spans="1:30" x14ac:dyDescent="0.25">
      <c r="A4317" s="1"/>
      <c r="B4317" s="1"/>
      <c r="C4317" s="1"/>
      <c r="D4317"/>
      <c r="E4317" s="1"/>
      <c r="F4317" s="1"/>
      <c r="G4317"/>
      <c r="H4317"/>
      <c r="I4317" s="1"/>
      <c r="J4317"/>
      <c r="K4317"/>
      <c r="L4317"/>
      <c r="M4317" s="2"/>
      <c r="N4317" s="3"/>
      <c r="O4317"/>
      <c r="P4317"/>
      <c r="Q4317"/>
      <c r="R4317"/>
      <c r="S4317"/>
      <c r="T4317"/>
      <c r="U4317" s="1"/>
      <c r="V4317"/>
      <c r="W4317" s="1"/>
      <c r="X4317"/>
      <c r="Y4317"/>
      <c r="Z4317" s="1"/>
      <c r="AA4317" s="1"/>
      <c r="AB4317" s="1"/>
      <c r="AC4317" s="1"/>
      <c r="AD4317"/>
    </row>
    <row r="4318" spans="1:30" x14ac:dyDescent="0.25">
      <c r="A4318" s="1"/>
      <c r="B4318" s="1"/>
      <c r="C4318" s="1"/>
      <c r="D4318"/>
      <c r="E4318" s="1"/>
      <c r="F4318" s="1"/>
      <c r="G4318"/>
      <c r="H4318"/>
      <c r="I4318" s="1"/>
      <c r="J4318"/>
      <c r="K4318"/>
      <c r="L4318"/>
      <c r="M4318" s="2"/>
      <c r="N4318" s="3"/>
      <c r="O4318"/>
      <c r="P4318"/>
      <c r="Q4318"/>
      <c r="R4318"/>
      <c r="S4318"/>
      <c r="T4318"/>
      <c r="U4318" s="1"/>
      <c r="V4318"/>
      <c r="W4318" s="1"/>
      <c r="X4318"/>
      <c r="Y4318"/>
      <c r="Z4318" s="1"/>
      <c r="AA4318" s="1"/>
      <c r="AB4318" s="1"/>
      <c r="AC4318" s="1"/>
      <c r="AD4318"/>
    </row>
    <row r="4319" spans="1:30" x14ac:dyDescent="0.25">
      <c r="A4319" s="1"/>
      <c r="B4319" s="1"/>
      <c r="C4319" s="1"/>
      <c r="D4319"/>
      <c r="E4319" s="1"/>
      <c r="F4319" s="1"/>
      <c r="G4319"/>
      <c r="H4319"/>
      <c r="I4319" s="1"/>
      <c r="J4319"/>
      <c r="K4319"/>
      <c r="L4319"/>
      <c r="M4319" s="2"/>
      <c r="N4319" s="3"/>
      <c r="O4319"/>
      <c r="P4319"/>
      <c r="Q4319"/>
      <c r="R4319"/>
      <c r="S4319"/>
      <c r="T4319"/>
      <c r="U4319" s="1"/>
      <c r="V4319"/>
      <c r="W4319" s="1"/>
      <c r="X4319"/>
      <c r="Y4319"/>
      <c r="Z4319" s="1"/>
      <c r="AA4319" s="1"/>
      <c r="AB4319" s="1"/>
      <c r="AC4319" s="1"/>
      <c r="AD4319"/>
    </row>
    <row r="4320" spans="1:30" x14ac:dyDescent="0.25">
      <c r="A4320" s="1"/>
      <c r="B4320" s="1"/>
      <c r="C4320" s="1"/>
      <c r="D4320"/>
      <c r="E4320" s="1"/>
      <c r="F4320" s="1"/>
      <c r="G4320"/>
      <c r="H4320"/>
      <c r="I4320" s="1"/>
      <c r="J4320"/>
      <c r="K4320"/>
      <c r="L4320"/>
      <c r="M4320" s="2"/>
      <c r="N4320" s="3"/>
      <c r="O4320"/>
      <c r="P4320"/>
      <c r="Q4320"/>
      <c r="R4320"/>
      <c r="S4320"/>
      <c r="T4320"/>
      <c r="U4320" s="1"/>
      <c r="V4320"/>
      <c r="W4320" s="1"/>
      <c r="X4320"/>
      <c r="Y4320"/>
      <c r="Z4320" s="1"/>
      <c r="AA4320" s="1"/>
      <c r="AB4320" s="1"/>
      <c r="AC4320" s="1"/>
      <c r="AD4320"/>
    </row>
    <row r="4321" spans="1:30" x14ac:dyDescent="0.25">
      <c r="A4321" s="1"/>
      <c r="B4321" s="1"/>
      <c r="C4321" s="1"/>
      <c r="D4321"/>
      <c r="E4321" s="1"/>
      <c r="F4321" s="1"/>
      <c r="G4321"/>
      <c r="H4321"/>
      <c r="I4321" s="1"/>
      <c r="J4321"/>
      <c r="K4321"/>
      <c r="L4321"/>
      <c r="M4321" s="2"/>
      <c r="N4321" s="3"/>
      <c r="O4321"/>
      <c r="P4321"/>
      <c r="Q4321"/>
      <c r="R4321"/>
      <c r="S4321"/>
      <c r="T4321"/>
      <c r="U4321" s="1"/>
      <c r="V4321"/>
      <c r="W4321" s="1"/>
      <c r="X4321"/>
      <c r="Y4321"/>
      <c r="Z4321" s="1"/>
      <c r="AA4321" s="1"/>
      <c r="AB4321" s="1"/>
      <c r="AC4321" s="1"/>
      <c r="AD4321"/>
    </row>
    <row r="4322" spans="1:30" x14ac:dyDescent="0.25">
      <c r="A4322" s="1"/>
      <c r="B4322" s="1"/>
      <c r="C4322" s="1"/>
      <c r="D4322"/>
      <c r="E4322" s="1"/>
      <c r="F4322" s="1"/>
      <c r="G4322"/>
      <c r="H4322"/>
      <c r="I4322" s="1"/>
      <c r="J4322"/>
      <c r="K4322"/>
      <c r="L4322"/>
      <c r="M4322" s="2"/>
      <c r="N4322" s="3"/>
      <c r="O4322"/>
      <c r="P4322"/>
      <c r="Q4322"/>
      <c r="R4322"/>
      <c r="S4322"/>
      <c r="T4322"/>
      <c r="U4322" s="1"/>
      <c r="V4322"/>
      <c r="W4322" s="1"/>
      <c r="X4322"/>
      <c r="Y4322"/>
      <c r="Z4322" s="1"/>
      <c r="AA4322" s="1"/>
      <c r="AB4322" s="1"/>
      <c r="AC4322" s="1"/>
      <c r="AD4322"/>
    </row>
    <row r="4323" spans="1:30" x14ac:dyDescent="0.25">
      <c r="A4323" s="1"/>
      <c r="B4323" s="1"/>
      <c r="C4323" s="1"/>
      <c r="D4323"/>
      <c r="E4323" s="1"/>
      <c r="F4323" s="1"/>
      <c r="G4323"/>
      <c r="H4323"/>
      <c r="I4323" s="1"/>
      <c r="J4323"/>
      <c r="K4323"/>
      <c r="L4323"/>
      <c r="M4323" s="2"/>
      <c r="N4323" s="3"/>
      <c r="O4323"/>
      <c r="P4323"/>
      <c r="Q4323"/>
      <c r="R4323"/>
      <c r="S4323"/>
      <c r="T4323"/>
      <c r="U4323" s="1"/>
      <c r="V4323"/>
      <c r="W4323" s="1"/>
      <c r="X4323"/>
      <c r="Y4323"/>
      <c r="Z4323" s="1"/>
      <c r="AA4323" s="1"/>
      <c r="AB4323" s="1"/>
      <c r="AC4323" s="1"/>
      <c r="AD4323"/>
    </row>
    <row r="4324" spans="1:30" x14ac:dyDescent="0.25">
      <c r="A4324" s="1"/>
      <c r="B4324" s="1"/>
      <c r="C4324" s="1"/>
      <c r="D4324"/>
      <c r="E4324" s="1"/>
      <c r="F4324" s="1"/>
      <c r="G4324"/>
      <c r="H4324"/>
      <c r="I4324" s="1"/>
      <c r="J4324"/>
      <c r="K4324"/>
      <c r="L4324"/>
      <c r="M4324" s="2"/>
      <c r="N4324" s="3"/>
      <c r="O4324"/>
      <c r="P4324"/>
      <c r="Q4324"/>
      <c r="R4324"/>
      <c r="S4324"/>
      <c r="T4324"/>
      <c r="U4324" s="1"/>
      <c r="V4324"/>
      <c r="W4324" s="1"/>
      <c r="X4324"/>
      <c r="Y4324"/>
      <c r="Z4324" s="1"/>
      <c r="AA4324" s="1"/>
      <c r="AB4324" s="1"/>
      <c r="AC4324" s="1"/>
      <c r="AD4324"/>
    </row>
    <row r="4325" spans="1:30" x14ac:dyDescent="0.25">
      <c r="A4325" s="1"/>
      <c r="B4325" s="1"/>
      <c r="C4325" s="1"/>
      <c r="D4325"/>
      <c r="E4325" s="1"/>
      <c r="F4325" s="1"/>
      <c r="G4325"/>
      <c r="H4325"/>
      <c r="I4325" s="1"/>
      <c r="J4325"/>
      <c r="K4325"/>
      <c r="L4325"/>
      <c r="M4325" s="2"/>
      <c r="N4325" s="3"/>
      <c r="O4325"/>
      <c r="P4325"/>
      <c r="Q4325"/>
      <c r="R4325"/>
      <c r="S4325"/>
      <c r="T4325"/>
      <c r="U4325" s="1"/>
      <c r="V4325"/>
      <c r="W4325" s="1"/>
      <c r="X4325"/>
      <c r="Y4325"/>
      <c r="Z4325" s="1"/>
      <c r="AA4325" s="1"/>
      <c r="AB4325" s="1"/>
      <c r="AC4325" s="1"/>
      <c r="AD4325"/>
    </row>
    <row r="4326" spans="1:30" x14ac:dyDescent="0.25">
      <c r="A4326" s="1"/>
      <c r="B4326" s="1"/>
      <c r="C4326" s="1"/>
      <c r="D4326"/>
      <c r="E4326" s="1"/>
      <c r="F4326" s="1"/>
      <c r="G4326"/>
      <c r="H4326"/>
      <c r="I4326" s="1"/>
      <c r="J4326"/>
      <c r="K4326"/>
      <c r="L4326"/>
      <c r="M4326" s="2"/>
      <c r="N4326" s="3"/>
      <c r="O4326"/>
      <c r="P4326"/>
      <c r="Q4326"/>
      <c r="R4326"/>
      <c r="S4326"/>
      <c r="T4326"/>
      <c r="U4326" s="1"/>
      <c r="V4326"/>
      <c r="W4326" s="1"/>
      <c r="X4326"/>
      <c r="Y4326"/>
      <c r="Z4326" s="1"/>
      <c r="AA4326" s="1"/>
      <c r="AB4326" s="1"/>
      <c r="AC4326" s="1"/>
      <c r="AD4326"/>
    </row>
    <row r="4327" spans="1:30" x14ac:dyDescent="0.25">
      <c r="A4327" s="1"/>
      <c r="B4327" s="1"/>
      <c r="C4327" s="1"/>
      <c r="D4327"/>
      <c r="E4327" s="1"/>
      <c r="F4327" s="1"/>
      <c r="G4327"/>
      <c r="H4327"/>
      <c r="I4327" s="1"/>
      <c r="J4327"/>
      <c r="K4327"/>
      <c r="L4327"/>
      <c r="M4327" s="2"/>
      <c r="N4327" s="3"/>
      <c r="O4327"/>
      <c r="P4327"/>
      <c r="Q4327"/>
      <c r="R4327"/>
      <c r="S4327"/>
      <c r="T4327"/>
      <c r="U4327" s="1"/>
      <c r="V4327"/>
      <c r="W4327" s="1"/>
      <c r="X4327"/>
      <c r="Y4327"/>
      <c r="Z4327" s="1"/>
      <c r="AA4327" s="1"/>
      <c r="AB4327" s="1"/>
      <c r="AC4327" s="1"/>
      <c r="AD4327"/>
    </row>
    <row r="4328" spans="1:30" x14ac:dyDescent="0.25">
      <c r="A4328" s="1"/>
      <c r="B4328" s="1"/>
      <c r="C4328" s="1"/>
      <c r="D4328"/>
      <c r="E4328" s="1"/>
      <c r="F4328" s="1"/>
      <c r="G4328"/>
      <c r="H4328"/>
      <c r="I4328" s="1"/>
      <c r="J4328"/>
      <c r="K4328"/>
      <c r="L4328"/>
      <c r="M4328" s="2"/>
      <c r="N4328" s="3"/>
      <c r="O4328"/>
      <c r="P4328"/>
      <c r="Q4328"/>
      <c r="R4328"/>
      <c r="S4328"/>
      <c r="T4328"/>
      <c r="U4328" s="1"/>
      <c r="V4328"/>
      <c r="W4328" s="1"/>
      <c r="X4328"/>
      <c r="Y4328"/>
      <c r="Z4328" s="1"/>
      <c r="AA4328" s="1"/>
      <c r="AB4328" s="1"/>
      <c r="AC4328" s="1"/>
      <c r="AD4328"/>
    </row>
    <row r="4329" spans="1:30" x14ac:dyDescent="0.25">
      <c r="A4329" s="1"/>
      <c r="B4329" s="1"/>
      <c r="C4329" s="1"/>
      <c r="D4329"/>
      <c r="E4329" s="1"/>
      <c r="F4329" s="1"/>
      <c r="G4329"/>
      <c r="H4329"/>
      <c r="I4329" s="1"/>
      <c r="J4329"/>
      <c r="K4329"/>
      <c r="L4329"/>
      <c r="M4329" s="2"/>
      <c r="N4329" s="3"/>
      <c r="O4329"/>
      <c r="P4329"/>
      <c r="Q4329"/>
      <c r="R4329"/>
      <c r="S4329"/>
      <c r="T4329"/>
      <c r="U4329" s="1"/>
      <c r="V4329"/>
      <c r="W4329" s="1"/>
      <c r="X4329"/>
      <c r="Y4329"/>
      <c r="Z4329" s="1"/>
      <c r="AA4329" s="1"/>
      <c r="AB4329" s="1"/>
      <c r="AC4329" s="1"/>
      <c r="AD4329"/>
    </row>
    <row r="4330" spans="1:30" x14ac:dyDescent="0.25">
      <c r="A4330" s="1"/>
      <c r="B4330" s="1"/>
      <c r="C4330" s="1"/>
      <c r="D4330"/>
      <c r="E4330" s="1"/>
      <c r="F4330" s="1"/>
      <c r="G4330"/>
      <c r="H4330"/>
      <c r="I4330" s="1"/>
      <c r="J4330"/>
      <c r="K4330"/>
      <c r="L4330"/>
      <c r="M4330" s="2"/>
      <c r="N4330" s="3"/>
      <c r="O4330"/>
      <c r="P4330"/>
      <c r="Q4330"/>
      <c r="R4330"/>
      <c r="S4330"/>
      <c r="T4330"/>
      <c r="U4330" s="1"/>
      <c r="V4330"/>
      <c r="W4330" s="1"/>
      <c r="X4330"/>
      <c r="Y4330"/>
      <c r="Z4330" s="1"/>
      <c r="AA4330" s="1"/>
      <c r="AB4330" s="1"/>
      <c r="AC4330" s="1"/>
      <c r="AD4330"/>
    </row>
    <row r="4331" spans="1:30" x14ac:dyDescent="0.25">
      <c r="A4331" s="1"/>
      <c r="B4331" s="1"/>
      <c r="C4331" s="1"/>
      <c r="D4331"/>
      <c r="E4331" s="1"/>
      <c r="F4331" s="1"/>
      <c r="G4331"/>
      <c r="H4331"/>
      <c r="I4331" s="1"/>
      <c r="J4331"/>
      <c r="K4331"/>
      <c r="L4331"/>
      <c r="M4331" s="2"/>
      <c r="N4331" s="3"/>
      <c r="O4331"/>
      <c r="P4331"/>
      <c r="Q4331"/>
      <c r="R4331"/>
      <c r="S4331"/>
      <c r="T4331"/>
      <c r="U4331" s="1"/>
      <c r="V4331"/>
      <c r="W4331" s="1"/>
      <c r="X4331"/>
      <c r="Y4331"/>
      <c r="Z4331" s="1"/>
      <c r="AA4331" s="1"/>
      <c r="AB4331" s="1"/>
      <c r="AC4331" s="1"/>
      <c r="AD4331"/>
    </row>
    <row r="4332" spans="1:30" x14ac:dyDescent="0.25">
      <c r="A4332" s="1"/>
      <c r="B4332" s="1"/>
      <c r="C4332" s="1"/>
      <c r="D4332"/>
      <c r="E4332" s="1"/>
      <c r="F4332" s="1"/>
      <c r="G4332"/>
      <c r="H4332"/>
      <c r="I4332" s="1"/>
      <c r="J4332"/>
      <c r="K4332"/>
      <c r="L4332"/>
      <c r="M4332" s="2"/>
      <c r="N4332" s="3"/>
      <c r="O4332"/>
      <c r="P4332"/>
      <c r="Q4332"/>
      <c r="R4332"/>
      <c r="S4332"/>
      <c r="T4332"/>
      <c r="U4332" s="1"/>
      <c r="V4332"/>
      <c r="W4332" s="1"/>
      <c r="X4332"/>
      <c r="Y4332"/>
      <c r="Z4332" s="1"/>
      <c r="AA4332" s="1"/>
      <c r="AB4332" s="1"/>
      <c r="AC4332" s="1"/>
      <c r="AD4332"/>
    </row>
    <row r="4333" spans="1:30" x14ac:dyDescent="0.25">
      <c r="A4333" s="1"/>
      <c r="B4333" s="1"/>
      <c r="C4333" s="1"/>
      <c r="D4333"/>
      <c r="E4333" s="1"/>
      <c r="F4333" s="1"/>
      <c r="G4333"/>
      <c r="H4333"/>
      <c r="I4333" s="1"/>
      <c r="J4333"/>
      <c r="K4333"/>
      <c r="L4333"/>
      <c r="M4333" s="2"/>
      <c r="N4333" s="3"/>
      <c r="O4333"/>
      <c r="P4333"/>
      <c r="Q4333"/>
      <c r="R4333"/>
      <c r="S4333"/>
      <c r="T4333"/>
      <c r="U4333" s="1"/>
      <c r="V4333"/>
      <c r="W4333" s="1"/>
      <c r="X4333"/>
      <c r="Y4333"/>
      <c r="Z4333" s="1"/>
      <c r="AA4333" s="1"/>
      <c r="AB4333" s="1"/>
      <c r="AC4333" s="1"/>
      <c r="AD4333"/>
    </row>
    <row r="4334" spans="1:30" x14ac:dyDescent="0.25">
      <c r="A4334" s="1"/>
      <c r="B4334" s="1"/>
      <c r="C4334" s="1"/>
      <c r="D4334"/>
      <c r="E4334" s="1"/>
      <c r="F4334" s="1"/>
      <c r="G4334"/>
      <c r="H4334"/>
      <c r="I4334" s="1"/>
      <c r="J4334"/>
      <c r="K4334"/>
      <c r="L4334"/>
      <c r="M4334" s="2"/>
      <c r="N4334" s="3"/>
      <c r="O4334"/>
      <c r="P4334"/>
      <c r="Q4334"/>
      <c r="R4334"/>
      <c r="S4334"/>
      <c r="T4334"/>
      <c r="U4334" s="1"/>
      <c r="V4334"/>
      <c r="W4334" s="1"/>
      <c r="X4334"/>
      <c r="Y4334"/>
      <c r="Z4334" s="1"/>
      <c r="AA4334" s="1"/>
      <c r="AB4334" s="1"/>
      <c r="AC4334" s="1"/>
      <c r="AD4334"/>
    </row>
    <row r="4335" spans="1:30" x14ac:dyDescent="0.25">
      <c r="A4335" s="1"/>
      <c r="B4335" s="1"/>
      <c r="C4335" s="1"/>
      <c r="D4335"/>
      <c r="E4335" s="1"/>
      <c r="F4335" s="1"/>
      <c r="G4335"/>
      <c r="H4335"/>
      <c r="I4335" s="1"/>
      <c r="J4335"/>
      <c r="K4335"/>
      <c r="L4335"/>
      <c r="M4335" s="2"/>
      <c r="N4335" s="3"/>
      <c r="O4335"/>
      <c r="P4335"/>
      <c r="Q4335"/>
      <c r="R4335"/>
      <c r="S4335"/>
      <c r="T4335"/>
      <c r="U4335" s="1"/>
      <c r="V4335"/>
      <c r="W4335" s="1"/>
      <c r="X4335"/>
      <c r="Y4335"/>
      <c r="Z4335" s="1"/>
      <c r="AA4335" s="1"/>
      <c r="AB4335" s="1"/>
      <c r="AC4335" s="1"/>
      <c r="AD4335"/>
    </row>
    <row r="4336" spans="1:30" x14ac:dyDescent="0.25">
      <c r="A4336" s="1"/>
      <c r="B4336" s="1"/>
      <c r="C4336" s="1"/>
      <c r="D4336"/>
      <c r="E4336" s="1"/>
      <c r="F4336" s="1"/>
      <c r="G4336"/>
      <c r="H4336"/>
      <c r="I4336" s="1"/>
      <c r="J4336"/>
      <c r="K4336"/>
      <c r="L4336"/>
      <c r="M4336" s="2"/>
      <c r="N4336" s="3"/>
      <c r="O4336"/>
      <c r="P4336"/>
      <c r="Q4336"/>
      <c r="R4336"/>
      <c r="S4336"/>
      <c r="T4336"/>
      <c r="U4336" s="1"/>
      <c r="V4336"/>
      <c r="W4336" s="1"/>
      <c r="X4336"/>
      <c r="Y4336"/>
      <c r="Z4336" s="1"/>
      <c r="AA4336" s="1"/>
      <c r="AB4336" s="1"/>
      <c r="AC4336" s="1"/>
      <c r="AD4336"/>
    </row>
    <row r="4337" spans="1:30" x14ac:dyDescent="0.25">
      <c r="A4337" s="1"/>
      <c r="B4337" s="1"/>
      <c r="C4337" s="1"/>
      <c r="D4337"/>
      <c r="E4337" s="1"/>
      <c r="F4337" s="1"/>
      <c r="G4337"/>
      <c r="H4337"/>
      <c r="I4337" s="1"/>
      <c r="J4337"/>
      <c r="K4337"/>
      <c r="L4337"/>
      <c r="M4337" s="2"/>
      <c r="N4337" s="3"/>
      <c r="O4337"/>
      <c r="P4337"/>
      <c r="Q4337"/>
      <c r="R4337"/>
      <c r="S4337"/>
      <c r="T4337"/>
      <c r="U4337" s="1"/>
      <c r="V4337"/>
      <c r="W4337" s="1"/>
      <c r="X4337"/>
      <c r="Y4337"/>
      <c r="Z4337" s="1"/>
      <c r="AA4337" s="1"/>
      <c r="AB4337" s="1"/>
      <c r="AC4337" s="1"/>
      <c r="AD4337"/>
    </row>
    <row r="4338" spans="1:30" x14ac:dyDescent="0.25">
      <c r="A4338" s="1"/>
      <c r="B4338" s="1"/>
      <c r="C4338" s="1"/>
      <c r="D4338"/>
      <c r="E4338" s="1"/>
      <c r="F4338" s="1"/>
      <c r="G4338"/>
      <c r="H4338"/>
      <c r="I4338" s="1"/>
      <c r="J4338"/>
      <c r="K4338"/>
      <c r="L4338"/>
      <c r="M4338" s="2"/>
      <c r="N4338" s="3"/>
      <c r="O4338"/>
      <c r="P4338"/>
      <c r="Q4338"/>
      <c r="R4338"/>
      <c r="S4338"/>
      <c r="T4338"/>
      <c r="U4338" s="1"/>
      <c r="V4338"/>
      <c r="W4338" s="1"/>
      <c r="X4338"/>
      <c r="Y4338"/>
      <c r="Z4338" s="1"/>
      <c r="AA4338" s="1"/>
      <c r="AB4338" s="1"/>
      <c r="AC4338" s="1"/>
      <c r="AD4338"/>
    </row>
    <row r="4339" spans="1:30" x14ac:dyDescent="0.25">
      <c r="A4339" s="1"/>
      <c r="B4339" s="1"/>
      <c r="C4339" s="1"/>
      <c r="D4339"/>
      <c r="E4339" s="1"/>
      <c r="F4339" s="1"/>
      <c r="G4339"/>
      <c r="H4339"/>
      <c r="I4339" s="1"/>
      <c r="J4339"/>
      <c r="K4339"/>
      <c r="L4339"/>
      <c r="M4339" s="2"/>
      <c r="N4339" s="3"/>
      <c r="O4339"/>
      <c r="P4339"/>
      <c r="Q4339"/>
      <c r="R4339"/>
      <c r="S4339"/>
      <c r="T4339"/>
      <c r="U4339" s="1"/>
      <c r="V4339"/>
      <c r="W4339" s="1"/>
      <c r="X4339"/>
      <c r="Y4339"/>
      <c r="Z4339" s="1"/>
      <c r="AA4339" s="1"/>
      <c r="AB4339" s="1"/>
      <c r="AC4339" s="1"/>
      <c r="AD4339"/>
    </row>
    <row r="4340" spans="1:30" x14ac:dyDescent="0.25">
      <c r="A4340" s="1"/>
      <c r="B4340" s="1"/>
      <c r="C4340" s="1"/>
      <c r="D4340"/>
      <c r="E4340" s="1"/>
      <c r="F4340" s="1"/>
      <c r="G4340"/>
      <c r="H4340"/>
      <c r="I4340" s="1"/>
      <c r="J4340"/>
      <c r="K4340"/>
      <c r="L4340"/>
      <c r="M4340" s="2"/>
      <c r="N4340" s="3"/>
      <c r="O4340"/>
      <c r="P4340"/>
      <c r="Q4340"/>
      <c r="R4340"/>
      <c r="S4340"/>
      <c r="T4340"/>
      <c r="U4340" s="1"/>
      <c r="V4340"/>
      <c r="W4340" s="1"/>
      <c r="X4340"/>
      <c r="Y4340"/>
      <c r="Z4340" s="1"/>
      <c r="AA4340" s="1"/>
      <c r="AB4340" s="1"/>
      <c r="AC4340" s="1"/>
      <c r="AD4340"/>
    </row>
    <row r="4341" spans="1:30" x14ac:dyDescent="0.25">
      <c r="A4341" s="1"/>
      <c r="B4341" s="1"/>
      <c r="C4341" s="1"/>
      <c r="D4341"/>
      <c r="E4341" s="1"/>
      <c r="F4341" s="1"/>
      <c r="G4341"/>
      <c r="H4341"/>
      <c r="I4341" s="1"/>
      <c r="J4341"/>
      <c r="K4341"/>
      <c r="L4341"/>
      <c r="M4341" s="2"/>
      <c r="N4341" s="3"/>
      <c r="O4341"/>
      <c r="P4341"/>
      <c r="Q4341"/>
      <c r="R4341"/>
      <c r="S4341"/>
      <c r="T4341"/>
      <c r="U4341" s="1"/>
      <c r="V4341"/>
      <c r="W4341" s="1"/>
      <c r="X4341"/>
      <c r="Y4341"/>
      <c r="Z4341" s="1"/>
      <c r="AA4341" s="1"/>
      <c r="AB4341" s="1"/>
      <c r="AC4341" s="1"/>
      <c r="AD4341"/>
    </row>
    <row r="4342" spans="1:30" x14ac:dyDescent="0.25">
      <c r="A4342" s="1"/>
      <c r="B4342" s="1"/>
      <c r="C4342" s="1"/>
      <c r="D4342"/>
      <c r="E4342" s="1"/>
      <c r="F4342" s="1"/>
      <c r="G4342"/>
      <c r="H4342"/>
      <c r="I4342" s="1"/>
      <c r="J4342"/>
      <c r="K4342"/>
      <c r="L4342"/>
      <c r="M4342" s="2"/>
      <c r="N4342" s="3"/>
      <c r="O4342"/>
      <c r="P4342"/>
      <c r="Q4342"/>
      <c r="R4342"/>
      <c r="S4342"/>
      <c r="T4342"/>
      <c r="U4342" s="1"/>
      <c r="V4342"/>
      <c r="W4342" s="1"/>
      <c r="X4342"/>
      <c r="Y4342"/>
      <c r="Z4342" s="1"/>
      <c r="AA4342" s="1"/>
      <c r="AB4342" s="1"/>
      <c r="AC4342" s="1"/>
      <c r="AD4342"/>
    </row>
    <row r="4343" spans="1:30" x14ac:dyDescent="0.25">
      <c r="A4343" s="1"/>
      <c r="B4343" s="1"/>
      <c r="C4343" s="1"/>
      <c r="D4343"/>
      <c r="E4343" s="1"/>
      <c r="F4343" s="1"/>
      <c r="G4343"/>
      <c r="H4343"/>
      <c r="I4343" s="1"/>
      <c r="J4343"/>
      <c r="K4343"/>
      <c r="L4343"/>
      <c r="M4343" s="2"/>
      <c r="N4343" s="3"/>
      <c r="O4343"/>
      <c r="P4343"/>
      <c r="Q4343"/>
      <c r="R4343"/>
      <c r="S4343"/>
      <c r="T4343"/>
      <c r="U4343" s="1"/>
      <c r="V4343"/>
      <c r="W4343" s="1"/>
      <c r="X4343"/>
      <c r="Y4343"/>
      <c r="Z4343" s="1"/>
      <c r="AA4343" s="1"/>
      <c r="AB4343" s="1"/>
      <c r="AC4343" s="1"/>
      <c r="AD4343"/>
    </row>
    <row r="4344" spans="1:30" x14ac:dyDescent="0.25">
      <c r="A4344" s="1"/>
      <c r="B4344" s="1"/>
      <c r="C4344" s="1"/>
      <c r="D4344"/>
      <c r="E4344" s="1"/>
      <c r="F4344" s="1"/>
      <c r="G4344"/>
      <c r="H4344"/>
      <c r="I4344" s="1"/>
      <c r="J4344"/>
      <c r="K4344"/>
      <c r="L4344"/>
      <c r="M4344" s="2"/>
      <c r="N4344" s="3"/>
      <c r="O4344"/>
      <c r="P4344"/>
      <c r="Q4344"/>
      <c r="R4344"/>
      <c r="S4344"/>
      <c r="T4344"/>
      <c r="U4344" s="1"/>
      <c r="V4344"/>
      <c r="W4344" s="1"/>
      <c r="X4344"/>
      <c r="Y4344"/>
      <c r="Z4344" s="1"/>
      <c r="AA4344" s="1"/>
      <c r="AB4344" s="1"/>
      <c r="AC4344" s="1"/>
      <c r="AD4344"/>
    </row>
    <row r="4345" spans="1:30" x14ac:dyDescent="0.25">
      <c r="A4345" s="1"/>
      <c r="B4345" s="1"/>
      <c r="C4345" s="1"/>
      <c r="D4345"/>
      <c r="E4345" s="1"/>
      <c r="F4345" s="1"/>
      <c r="G4345"/>
      <c r="H4345"/>
      <c r="I4345" s="1"/>
      <c r="J4345"/>
      <c r="K4345"/>
      <c r="L4345"/>
      <c r="M4345" s="2"/>
      <c r="N4345" s="3"/>
      <c r="O4345"/>
      <c r="P4345"/>
      <c r="Q4345"/>
      <c r="R4345"/>
      <c r="S4345"/>
      <c r="T4345"/>
      <c r="U4345" s="1"/>
      <c r="V4345"/>
      <c r="W4345" s="1"/>
      <c r="X4345"/>
      <c r="Y4345"/>
      <c r="Z4345" s="1"/>
      <c r="AA4345" s="1"/>
      <c r="AB4345" s="1"/>
      <c r="AC4345" s="1"/>
      <c r="AD4345"/>
    </row>
    <row r="4346" spans="1:30" x14ac:dyDescent="0.25">
      <c r="A4346" s="1"/>
      <c r="B4346" s="1"/>
      <c r="C4346" s="1"/>
      <c r="D4346"/>
      <c r="E4346" s="1"/>
      <c r="F4346" s="1"/>
      <c r="G4346"/>
      <c r="H4346"/>
      <c r="I4346" s="1"/>
      <c r="J4346"/>
      <c r="K4346"/>
      <c r="L4346"/>
      <c r="M4346" s="2"/>
      <c r="N4346" s="3"/>
      <c r="O4346"/>
      <c r="P4346"/>
      <c r="Q4346"/>
      <c r="R4346"/>
      <c r="S4346"/>
      <c r="T4346"/>
      <c r="U4346" s="1"/>
      <c r="V4346"/>
      <c r="W4346" s="1"/>
      <c r="X4346"/>
      <c r="Y4346"/>
      <c r="Z4346" s="1"/>
      <c r="AA4346" s="1"/>
      <c r="AB4346" s="1"/>
      <c r="AC4346" s="1"/>
      <c r="AD4346"/>
    </row>
    <row r="4347" spans="1:30" x14ac:dyDescent="0.25">
      <c r="A4347" s="1"/>
      <c r="B4347" s="1"/>
      <c r="C4347" s="1"/>
      <c r="D4347"/>
      <c r="E4347" s="1"/>
      <c r="F4347" s="1"/>
      <c r="G4347"/>
      <c r="H4347"/>
      <c r="I4347" s="1"/>
      <c r="J4347"/>
      <c r="K4347"/>
      <c r="L4347"/>
      <c r="M4347" s="2"/>
      <c r="N4347" s="3"/>
      <c r="O4347"/>
      <c r="P4347"/>
      <c r="Q4347"/>
      <c r="R4347"/>
      <c r="S4347"/>
      <c r="T4347"/>
      <c r="U4347" s="1"/>
      <c r="V4347"/>
      <c r="W4347" s="1"/>
      <c r="X4347"/>
      <c r="Y4347"/>
      <c r="Z4347" s="1"/>
      <c r="AA4347" s="1"/>
      <c r="AB4347" s="1"/>
      <c r="AC4347" s="1"/>
      <c r="AD4347"/>
    </row>
    <row r="4348" spans="1:30" x14ac:dyDescent="0.25">
      <c r="A4348" s="1"/>
      <c r="B4348" s="1"/>
      <c r="C4348" s="1"/>
      <c r="D4348"/>
      <c r="E4348" s="1"/>
      <c r="F4348" s="1"/>
      <c r="G4348"/>
      <c r="H4348"/>
      <c r="I4348" s="1"/>
      <c r="J4348"/>
      <c r="K4348"/>
      <c r="L4348"/>
      <c r="M4348" s="2"/>
      <c r="N4348" s="3"/>
      <c r="O4348"/>
      <c r="P4348"/>
      <c r="Q4348"/>
      <c r="R4348"/>
      <c r="S4348"/>
      <c r="T4348"/>
      <c r="U4348" s="1"/>
      <c r="V4348"/>
      <c r="W4348" s="1"/>
      <c r="X4348"/>
      <c r="Y4348"/>
      <c r="Z4348" s="1"/>
      <c r="AA4348" s="1"/>
      <c r="AB4348" s="1"/>
      <c r="AC4348" s="1"/>
      <c r="AD4348"/>
    </row>
    <row r="4349" spans="1:30" x14ac:dyDescent="0.25">
      <c r="A4349" s="1"/>
      <c r="B4349" s="1"/>
      <c r="C4349" s="1"/>
      <c r="D4349"/>
      <c r="E4349" s="1"/>
      <c r="F4349" s="1"/>
      <c r="G4349"/>
      <c r="H4349"/>
      <c r="I4349" s="1"/>
      <c r="J4349"/>
      <c r="K4349"/>
      <c r="L4349"/>
      <c r="M4349" s="2"/>
      <c r="N4349" s="3"/>
      <c r="O4349"/>
      <c r="P4349"/>
      <c r="Q4349"/>
      <c r="R4349"/>
      <c r="S4349"/>
      <c r="T4349"/>
      <c r="U4349" s="1"/>
      <c r="V4349"/>
      <c r="W4349" s="1"/>
      <c r="X4349"/>
      <c r="Y4349"/>
      <c r="Z4349" s="1"/>
      <c r="AA4349" s="1"/>
      <c r="AB4349" s="1"/>
      <c r="AC4349" s="1"/>
      <c r="AD4349"/>
    </row>
    <row r="4350" spans="1:30" x14ac:dyDescent="0.25">
      <c r="A4350" s="1"/>
      <c r="B4350" s="1"/>
      <c r="C4350" s="1"/>
      <c r="D4350"/>
      <c r="E4350" s="1"/>
      <c r="F4350" s="1"/>
      <c r="G4350"/>
      <c r="H4350"/>
      <c r="I4350" s="1"/>
      <c r="J4350"/>
      <c r="K4350"/>
      <c r="L4350"/>
      <c r="M4350" s="2"/>
      <c r="N4350" s="3"/>
      <c r="O4350"/>
      <c r="P4350"/>
      <c r="Q4350"/>
      <c r="R4350"/>
      <c r="S4350"/>
      <c r="T4350"/>
      <c r="U4350" s="1"/>
      <c r="V4350"/>
      <c r="W4350" s="1"/>
      <c r="X4350"/>
      <c r="Y4350"/>
      <c r="Z4350" s="1"/>
      <c r="AA4350" s="1"/>
      <c r="AB4350" s="1"/>
      <c r="AC4350" s="1"/>
      <c r="AD4350"/>
    </row>
    <row r="4351" spans="1:30" x14ac:dyDescent="0.25">
      <c r="A4351" s="1"/>
      <c r="B4351" s="1"/>
      <c r="C4351" s="1"/>
      <c r="D4351"/>
      <c r="E4351" s="1"/>
      <c r="F4351" s="1"/>
      <c r="G4351"/>
      <c r="H4351"/>
      <c r="I4351" s="1"/>
      <c r="J4351"/>
      <c r="K4351"/>
      <c r="L4351"/>
      <c r="M4351" s="2"/>
      <c r="N4351" s="3"/>
      <c r="O4351"/>
      <c r="P4351"/>
      <c r="Q4351"/>
      <c r="R4351"/>
      <c r="S4351"/>
      <c r="T4351"/>
      <c r="U4351" s="1"/>
      <c r="V4351"/>
      <c r="W4351" s="1"/>
      <c r="X4351"/>
      <c r="Y4351"/>
      <c r="Z4351" s="1"/>
      <c r="AA4351" s="1"/>
      <c r="AB4351" s="1"/>
      <c r="AC4351" s="1"/>
      <c r="AD4351"/>
    </row>
    <row r="4352" spans="1:30" x14ac:dyDescent="0.25">
      <c r="A4352" s="1"/>
      <c r="B4352" s="1"/>
      <c r="C4352" s="1"/>
      <c r="D4352"/>
      <c r="E4352" s="1"/>
      <c r="F4352" s="1"/>
      <c r="G4352"/>
      <c r="H4352"/>
      <c r="I4352" s="1"/>
      <c r="J4352"/>
      <c r="K4352"/>
      <c r="L4352"/>
      <c r="M4352" s="2"/>
      <c r="N4352" s="3"/>
      <c r="O4352"/>
      <c r="P4352"/>
      <c r="Q4352"/>
      <c r="R4352"/>
      <c r="S4352"/>
      <c r="T4352"/>
      <c r="U4352" s="1"/>
      <c r="V4352"/>
      <c r="W4352" s="1"/>
      <c r="X4352"/>
      <c r="Y4352"/>
      <c r="Z4352" s="1"/>
      <c r="AA4352" s="1"/>
      <c r="AB4352" s="1"/>
      <c r="AC4352" s="1"/>
      <c r="AD4352"/>
    </row>
    <row r="4353" spans="1:30" x14ac:dyDescent="0.25">
      <c r="A4353" s="1"/>
      <c r="B4353" s="1"/>
      <c r="C4353" s="1"/>
      <c r="D4353"/>
      <c r="E4353" s="1"/>
      <c r="F4353" s="1"/>
      <c r="G4353"/>
      <c r="H4353"/>
      <c r="I4353" s="1"/>
      <c r="J4353"/>
      <c r="K4353"/>
      <c r="L4353"/>
      <c r="M4353" s="2"/>
      <c r="N4353" s="3"/>
      <c r="O4353"/>
      <c r="P4353"/>
      <c r="Q4353"/>
      <c r="R4353"/>
      <c r="S4353"/>
      <c r="T4353"/>
      <c r="U4353" s="1"/>
      <c r="V4353"/>
      <c r="W4353" s="1"/>
      <c r="X4353"/>
      <c r="Y4353"/>
      <c r="Z4353" s="1"/>
      <c r="AA4353" s="1"/>
      <c r="AB4353" s="1"/>
      <c r="AC4353" s="1"/>
      <c r="AD4353"/>
    </row>
    <row r="4354" spans="1:30" x14ac:dyDescent="0.25">
      <c r="A4354" s="1"/>
      <c r="B4354" s="1"/>
      <c r="C4354" s="1"/>
      <c r="D4354"/>
      <c r="E4354" s="1"/>
      <c r="F4354" s="1"/>
      <c r="G4354"/>
      <c r="H4354"/>
      <c r="I4354" s="1"/>
      <c r="J4354"/>
      <c r="K4354"/>
      <c r="L4354"/>
      <c r="M4354" s="2"/>
      <c r="N4354" s="3"/>
      <c r="O4354"/>
      <c r="P4354"/>
      <c r="Q4354"/>
      <c r="R4354"/>
      <c r="S4354"/>
      <c r="T4354"/>
      <c r="U4354" s="1"/>
      <c r="V4354"/>
      <c r="W4354" s="1"/>
      <c r="X4354"/>
      <c r="Y4354"/>
      <c r="Z4354" s="1"/>
      <c r="AA4354" s="1"/>
      <c r="AB4354" s="1"/>
      <c r="AC4354" s="1"/>
      <c r="AD4354"/>
    </row>
    <row r="4355" spans="1:30" x14ac:dyDescent="0.25">
      <c r="A4355" s="1"/>
      <c r="B4355" s="1"/>
      <c r="C4355" s="1"/>
      <c r="D4355"/>
      <c r="E4355" s="1"/>
      <c r="F4355" s="1"/>
      <c r="G4355"/>
      <c r="H4355"/>
      <c r="I4355" s="1"/>
      <c r="J4355"/>
      <c r="K4355"/>
      <c r="L4355"/>
      <c r="M4355" s="2"/>
      <c r="N4355" s="3"/>
      <c r="O4355"/>
      <c r="P4355"/>
      <c r="Q4355"/>
      <c r="R4355"/>
      <c r="S4355"/>
      <c r="T4355"/>
      <c r="U4355" s="1"/>
      <c r="V4355"/>
      <c r="W4355" s="1"/>
      <c r="X4355"/>
      <c r="Y4355"/>
      <c r="Z4355" s="1"/>
      <c r="AA4355" s="1"/>
      <c r="AB4355" s="1"/>
      <c r="AC4355" s="1"/>
      <c r="AD4355"/>
    </row>
    <row r="4356" spans="1:30" x14ac:dyDescent="0.25">
      <c r="A4356" s="1"/>
      <c r="B4356" s="1"/>
      <c r="C4356" s="1"/>
      <c r="D4356"/>
      <c r="E4356" s="1"/>
      <c r="F4356" s="1"/>
      <c r="G4356"/>
      <c r="H4356"/>
      <c r="I4356" s="1"/>
      <c r="J4356"/>
      <c r="K4356"/>
      <c r="L4356"/>
      <c r="M4356" s="2"/>
      <c r="N4356" s="3"/>
      <c r="O4356"/>
      <c r="P4356"/>
      <c r="Q4356"/>
      <c r="R4356"/>
      <c r="S4356"/>
      <c r="T4356"/>
      <c r="U4356" s="1"/>
      <c r="V4356"/>
      <c r="W4356" s="1"/>
      <c r="X4356"/>
      <c r="Y4356"/>
      <c r="Z4356" s="1"/>
      <c r="AA4356" s="1"/>
      <c r="AB4356" s="1"/>
      <c r="AC4356" s="1"/>
      <c r="AD4356"/>
    </row>
    <row r="4357" spans="1:30" x14ac:dyDescent="0.25">
      <c r="A4357" s="1"/>
      <c r="B4357" s="1"/>
      <c r="C4357" s="1"/>
      <c r="D4357"/>
      <c r="E4357" s="1"/>
      <c r="F4357" s="1"/>
      <c r="G4357"/>
      <c r="H4357"/>
      <c r="I4357" s="1"/>
      <c r="J4357"/>
      <c r="K4357"/>
      <c r="L4357"/>
      <c r="M4357" s="2"/>
      <c r="N4357" s="3"/>
      <c r="O4357"/>
      <c r="P4357"/>
      <c r="Q4357"/>
      <c r="R4357"/>
      <c r="S4357"/>
      <c r="T4357"/>
      <c r="U4357" s="1"/>
      <c r="V4357"/>
      <c r="W4357" s="1"/>
      <c r="X4357"/>
      <c r="Y4357"/>
      <c r="Z4357" s="1"/>
      <c r="AA4357" s="1"/>
      <c r="AB4357" s="1"/>
      <c r="AC4357" s="1"/>
      <c r="AD4357"/>
    </row>
    <row r="4358" spans="1:30" x14ac:dyDescent="0.25">
      <c r="A4358" s="1"/>
      <c r="B4358" s="1"/>
      <c r="C4358" s="1"/>
      <c r="D4358"/>
      <c r="E4358" s="1"/>
      <c r="F4358" s="1"/>
      <c r="G4358"/>
      <c r="H4358"/>
      <c r="I4358" s="1"/>
      <c r="J4358"/>
      <c r="K4358"/>
      <c r="L4358"/>
      <c r="M4358" s="2"/>
      <c r="N4358" s="3"/>
      <c r="O4358"/>
      <c r="P4358"/>
      <c r="Q4358"/>
      <c r="R4358"/>
      <c r="S4358"/>
      <c r="T4358"/>
      <c r="U4358" s="1"/>
      <c r="V4358"/>
      <c r="W4358" s="1"/>
      <c r="X4358"/>
      <c r="Y4358"/>
      <c r="Z4358" s="1"/>
      <c r="AA4358" s="1"/>
      <c r="AB4358" s="1"/>
      <c r="AC4358" s="1"/>
      <c r="AD4358"/>
    </row>
    <row r="4359" spans="1:30" x14ac:dyDescent="0.25">
      <c r="A4359" s="1"/>
      <c r="B4359" s="1"/>
      <c r="C4359" s="1"/>
      <c r="D4359"/>
      <c r="E4359" s="1"/>
      <c r="F4359" s="1"/>
      <c r="G4359"/>
      <c r="H4359"/>
      <c r="I4359" s="1"/>
      <c r="J4359"/>
      <c r="K4359"/>
      <c r="L4359"/>
      <c r="M4359" s="2"/>
      <c r="N4359" s="3"/>
      <c r="O4359"/>
      <c r="P4359"/>
      <c r="Q4359"/>
      <c r="R4359"/>
      <c r="S4359"/>
      <c r="T4359"/>
      <c r="U4359" s="1"/>
      <c r="V4359"/>
      <c r="W4359" s="1"/>
      <c r="X4359"/>
      <c r="Y4359"/>
      <c r="Z4359" s="1"/>
      <c r="AA4359" s="1"/>
      <c r="AB4359" s="1"/>
      <c r="AC4359" s="1"/>
      <c r="AD4359"/>
    </row>
    <row r="4360" spans="1:30" x14ac:dyDescent="0.25">
      <c r="A4360" s="1"/>
      <c r="B4360" s="1"/>
      <c r="C4360" s="1"/>
      <c r="D4360"/>
      <c r="E4360" s="1"/>
      <c r="F4360" s="1"/>
      <c r="G4360"/>
      <c r="H4360"/>
      <c r="I4360" s="1"/>
      <c r="J4360"/>
      <c r="K4360"/>
      <c r="L4360"/>
      <c r="M4360" s="2"/>
      <c r="N4360" s="3"/>
      <c r="O4360"/>
      <c r="P4360"/>
      <c r="Q4360"/>
      <c r="R4360"/>
      <c r="S4360"/>
      <c r="T4360"/>
      <c r="U4360" s="1"/>
      <c r="V4360"/>
      <c r="W4360" s="1"/>
      <c r="X4360"/>
      <c r="Y4360"/>
      <c r="Z4360" s="1"/>
      <c r="AA4360" s="1"/>
      <c r="AB4360" s="1"/>
      <c r="AC4360" s="1"/>
      <c r="AD4360"/>
    </row>
    <row r="4361" spans="1:30" x14ac:dyDescent="0.25">
      <c r="A4361" s="1"/>
      <c r="B4361" s="1"/>
      <c r="C4361" s="1"/>
      <c r="D4361"/>
      <c r="E4361" s="1"/>
      <c r="F4361" s="1"/>
      <c r="G4361"/>
      <c r="H4361"/>
      <c r="I4361" s="1"/>
      <c r="J4361"/>
      <c r="K4361"/>
      <c r="L4361"/>
      <c r="M4361" s="2"/>
      <c r="N4361" s="3"/>
      <c r="O4361"/>
      <c r="P4361"/>
      <c r="Q4361"/>
      <c r="R4361"/>
      <c r="S4361"/>
      <c r="T4361"/>
      <c r="U4361" s="1"/>
      <c r="V4361"/>
      <c r="W4361" s="1"/>
      <c r="X4361"/>
      <c r="Y4361"/>
      <c r="Z4361" s="1"/>
      <c r="AA4361" s="1"/>
      <c r="AB4361" s="1"/>
      <c r="AC4361" s="1"/>
      <c r="AD4361"/>
    </row>
    <row r="4362" spans="1:30" x14ac:dyDescent="0.25">
      <c r="A4362" s="1"/>
      <c r="B4362" s="1"/>
      <c r="C4362" s="1"/>
      <c r="D4362"/>
      <c r="E4362" s="1"/>
      <c r="F4362" s="1"/>
      <c r="G4362"/>
      <c r="H4362"/>
      <c r="I4362" s="1"/>
      <c r="J4362"/>
      <c r="K4362"/>
      <c r="L4362"/>
      <c r="M4362" s="2"/>
      <c r="N4362" s="3"/>
      <c r="O4362"/>
      <c r="P4362"/>
      <c r="Q4362"/>
      <c r="R4362"/>
      <c r="S4362"/>
      <c r="T4362"/>
      <c r="U4362" s="1"/>
      <c r="V4362"/>
      <c r="W4362" s="1"/>
      <c r="X4362"/>
      <c r="Y4362"/>
      <c r="Z4362" s="1"/>
      <c r="AA4362" s="1"/>
      <c r="AB4362" s="1"/>
      <c r="AC4362" s="1"/>
      <c r="AD4362"/>
    </row>
    <row r="4363" spans="1:30" x14ac:dyDescent="0.25">
      <c r="A4363" s="1"/>
      <c r="B4363" s="1"/>
      <c r="C4363" s="1"/>
      <c r="D4363"/>
      <c r="E4363" s="1"/>
      <c r="F4363" s="1"/>
      <c r="G4363"/>
      <c r="H4363"/>
      <c r="I4363" s="1"/>
      <c r="J4363"/>
      <c r="K4363"/>
      <c r="L4363"/>
      <c r="M4363" s="2"/>
      <c r="N4363" s="3"/>
      <c r="O4363"/>
      <c r="P4363"/>
      <c r="Q4363"/>
      <c r="R4363"/>
      <c r="S4363"/>
      <c r="T4363"/>
      <c r="U4363" s="1"/>
      <c r="V4363"/>
      <c r="W4363" s="1"/>
      <c r="X4363"/>
      <c r="Y4363"/>
      <c r="Z4363" s="1"/>
      <c r="AA4363" s="1"/>
      <c r="AB4363" s="1"/>
      <c r="AC4363" s="1"/>
      <c r="AD4363"/>
    </row>
    <row r="4364" spans="1:30" x14ac:dyDescent="0.25">
      <c r="A4364" s="1"/>
      <c r="B4364" s="1"/>
      <c r="C4364" s="1"/>
      <c r="D4364"/>
      <c r="E4364" s="1"/>
      <c r="F4364" s="1"/>
      <c r="G4364"/>
      <c r="H4364"/>
      <c r="I4364" s="1"/>
      <c r="J4364"/>
      <c r="K4364"/>
      <c r="L4364"/>
      <c r="M4364" s="2"/>
      <c r="N4364" s="3"/>
      <c r="O4364"/>
      <c r="P4364"/>
      <c r="Q4364"/>
      <c r="R4364"/>
      <c r="S4364"/>
      <c r="T4364"/>
      <c r="U4364" s="1"/>
      <c r="V4364"/>
      <c r="W4364" s="1"/>
      <c r="X4364"/>
      <c r="Y4364"/>
      <c r="Z4364" s="1"/>
      <c r="AA4364" s="1"/>
      <c r="AB4364" s="1"/>
      <c r="AC4364" s="1"/>
      <c r="AD4364"/>
    </row>
    <row r="4365" spans="1:30" x14ac:dyDescent="0.25">
      <c r="A4365" s="1"/>
      <c r="B4365" s="1"/>
      <c r="C4365" s="1"/>
      <c r="D4365"/>
      <c r="E4365" s="1"/>
      <c r="F4365" s="1"/>
      <c r="G4365"/>
      <c r="H4365"/>
      <c r="I4365" s="1"/>
      <c r="J4365"/>
      <c r="K4365"/>
      <c r="L4365"/>
      <c r="M4365" s="2"/>
      <c r="N4365" s="3"/>
      <c r="O4365"/>
      <c r="P4365"/>
      <c r="Q4365"/>
      <c r="R4365"/>
      <c r="S4365"/>
      <c r="T4365"/>
      <c r="U4365" s="1"/>
      <c r="V4365"/>
      <c r="W4365" s="1"/>
      <c r="X4365"/>
      <c r="Y4365"/>
      <c r="Z4365" s="1"/>
      <c r="AA4365" s="1"/>
      <c r="AB4365" s="1"/>
      <c r="AC4365" s="1"/>
      <c r="AD4365"/>
    </row>
    <row r="4366" spans="1:30" x14ac:dyDescent="0.25">
      <c r="A4366" s="1"/>
      <c r="B4366" s="1"/>
      <c r="C4366" s="1"/>
      <c r="D4366"/>
      <c r="E4366" s="1"/>
      <c r="F4366" s="1"/>
      <c r="G4366"/>
      <c r="H4366"/>
      <c r="I4366" s="1"/>
      <c r="J4366"/>
      <c r="K4366"/>
      <c r="L4366"/>
      <c r="M4366" s="2"/>
      <c r="N4366" s="3"/>
      <c r="O4366"/>
      <c r="P4366"/>
      <c r="Q4366"/>
      <c r="R4366"/>
      <c r="S4366"/>
      <c r="T4366"/>
      <c r="U4366" s="1"/>
      <c r="V4366"/>
      <c r="W4366" s="1"/>
      <c r="X4366"/>
      <c r="Y4366"/>
      <c r="Z4366" s="1"/>
      <c r="AA4366" s="1"/>
      <c r="AB4366" s="1"/>
      <c r="AC4366" s="1"/>
      <c r="AD4366"/>
    </row>
    <row r="4367" spans="1:30" x14ac:dyDescent="0.25">
      <c r="A4367" s="1"/>
      <c r="B4367" s="1"/>
      <c r="C4367" s="1"/>
      <c r="D4367"/>
      <c r="E4367" s="1"/>
      <c r="F4367" s="1"/>
      <c r="G4367"/>
      <c r="H4367"/>
      <c r="I4367" s="1"/>
      <c r="J4367"/>
      <c r="K4367"/>
      <c r="L4367"/>
      <c r="M4367" s="2"/>
      <c r="N4367" s="3"/>
      <c r="O4367"/>
      <c r="P4367"/>
      <c r="Q4367"/>
      <c r="R4367"/>
      <c r="S4367"/>
      <c r="T4367"/>
      <c r="U4367" s="1"/>
      <c r="V4367"/>
      <c r="W4367" s="1"/>
      <c r="X4367"/>
      <c r="Y4367"/>
      <c r="Z4367" s="1"/>
      <c r="AA4367" s="1"/>
      <c r="AB4367" s="1"/>
      <c r="AC4367" s="1"/>
      <c r="AD4367"/>
    </row>
    <row r="4368" spans="1:30" x14ac:dyDescent="0.25">
      <c r="A4368" s="1"/>
      <c r="B4368" s="1"/>
      <c r="C4368" s="1"/>
      <c r="D4368"/>
      <c r="E4368" s="1"/>
      <c r="F4368" s="1"/>
      <c r="G4368"/>
      <c r="H4368"/>
      <c r="I4368" s="1"/>
      <c r="J4368"/>
      <c r="K4368"/>
      <c r="L4368"/>
      <c r="M4368" s="2"/>
      <c r="N4368" s="3"/>
      <c r="O4368"/>
      <c r="P4368"/>
      <c r="Q4368"/>
      <c r="R4368"/>
      <c r="S4368"/>
      <c r="T4368"/>
      <c r="U4368" s="1"/>
      <c r="V4368"/>
      <c r="W4368" s="1"/>
      <c r="X4368"/>
      <c r="Y4368"/>
      <c r="Z4368" s="1"/>
      <c r="AA4368" s="1"/>
      <c r="AB4368" s="1"/>
      <c r="AC4368" s="1"/>
      <c r="AD4368"/>
    </row>
    <row r="4369" spans="1:30" x14ac:dyDescent="0.25">
      <c r="A4369" s="1"/>
      <c r="B4369" s="1"/>
      <c r="C4369" s="1"/>
      <c r="D4369"/>
      <c r="E4369" s="1"/>
      <c r="F4369" s="1"/>
      <c r="G4369"/>
      <c r="H4369"/>
      <c r="I4369" s="1"/>
      <c r="J4369"/>
      <c r="K4369"/>
      <c r="L4369"/>
      <c r="M4369" s="2"/>
      <c r="N4369" s="3"/>
      <c r="O4369"/>
      <c r="P4369"/>
      <c r="Q4369"/>
      <c r="R4369"/>
      <c r="S4369"/>
      <c r="T4369"/>
      <c r="U4369" s="1"/>
      <c r="V4369"/>
      <c r="W4369" s="1"/>
      <c r="X4369"/>
      <c r="Y4369"/>
      <c r="Z4369" s="1"/>
      <c r="AA4369" s="1"/>
      <c r="AB4369" s="1"/>
      <c r="AC4369" s="1"/>
      <c r="AD4369"/>
    </row>
    <row r="4370" spans="1:30" x14ac:dyDescent="0.25">
      <c r="A4370" s="1"/>
      <c r="B4370" s="1"/>
      <c r="C4370" s="1"/>
      <c r="D4370"/>
      <c r="E4370" s="1"/>
      <c r="F4370" s="1"/>
      <c r="G4370"/>
      <c r="H4370"/>
      <c r="I4370" s="1"/>
      <c r="J4370"/>
      <c r="K4370"/>
      <c r="L4370"/>
      <c r="M4370" s="2"/>
      <c r="N4370" s="3"/>
      <c r="O4370"/>
      <c r="P4370"/>
      <c r="Q4370"/>
      <c r="R4370"/>
      <c r="S4370"/>
      <c r="T4370"/>
      <c r="U4370" s="1"/>
      <c r="V4370"/>
      <c r="W4370" s="1"/>
      <c r="X4370"/>
      <c r="Y4370"/>
      <c r="Z4370" s="1"/>
      <c r="AA4370" s="1"/>
      <c r="AB4370" s="1"/>
      <c r="AC4370" s="1"/>
      <c r="AD4370"/>
    </row>
    <row r="4371" spans="1:30" x14ac:dyDescent="0.25">
      <c r="A4371" s="1"/>
      <c r="B4371" s="1"/>
      <c r="C4371" s="1"/>
      <c r="D4371"/>
      <c r="E4371" s="1"/>
      <c r="F4371" s="1"/>
      <c r="G4371"/>
      <c r="H4371"/>
      <c r="I4371" s="1"/>
      <c r="J4371"/>
      <c r="K4371"/>
      <c r="L4371"/>
      <c r="M4371" s="2"/>
      <c r="N4371" s="3"/>
      <c r="O4371"/>
      <c r="P4371"/>
      <c r="Q4371"/>
      <c r="R4371"/>
      <c r="S4371"/>
      <c r="T4371"/>
      <c r="U4371" s="1"/>
      <c r="V4371"/>
      <c r="W4371" s="1"/>
      <c r="X4371"/>
      <c r="Y4371"/>
      <c r="Z4371" s="1"/>
      <c r="AA4371" s="1"/>
      <c r="AB4371" s="1"/>
      <c r="AC4371" s="1"/>
      <c r="AD4371"/>
    </row>
    <row r="4372" spans="1:30" x14ac:dyDescent="0.25">
      <c r="A4372" s="1"/>
      <c r="B4372" s="1"/>
      <c r="C4372" s="1"/>
      <c r="D4372"/>
      <c r="E4372" s="1"/>
      <c r="F4372" s="1"/>
      <c r="G4372"/>
      <c r="H4372"/>
      <c r="I4372" s="1"/>
      <c r="J4372"/>
      <c r="K4372"/>
      <c r="L4372"/>
      <c r="M4372" s="2"/>
      <c r="N4372" s="3"/>
      <c r="O4372"/>
      <c r="P4372"/>
      <c r="Q4372"/>
      <c r="R4372"/>
      <c r="S4372"/>
      <c r="T4372"/>
      <c r="U4372" s="1"/>
      <c r="V4372"/>
      <c r="W4372" s="1"/>
      <c r="X4372"/>
      <c r="Y4372"/>
      <c r="Z4372" s="1"/>
      <c r="AA4372" s="1"/>
      <c r="AB4372" s="1"/>
      <c r="AC4372" s="1"/>
      <c r="AD4372"/>
    </row>
    <row r="4373" spans="1:30" x14ac:dyDescent="0.25">
      <c r="A4373" s="1"/>
      <c r="B4373" s="1"/>
      <c r="C4373" s="1"/>
      <c r="D4373"/>
      <c r="E4373" s="1"/>
      <c r="F4373" s="1"/>
      <c r="G4373"/>
      <c r="H4373"/>
      <c r="I4373" s="1"/>
      <c r="J4373"/>
      <c r="K4373"/>
      <c r="L4373"/>
      <c r="M4373" s="2"/>
      <c r="N4373" s="3"/>
      <c r="O4373"/>
      <c r="P4373"/>
      <c r="Q4373"/>
      <c r="R4373"/>
      <c r="S4373"/>
      <c r="T4373"/>
      <c r="U4373" s="1"/>
      <c r="V4373"/>
      <c r="W4373" s="1"/>
      <c r="X4373"/>
      <c r="Y4373"/>
      <c r="Z4373" s="1"/>
      <c r="AA4373" s="1"/>
      <c r="AB4373" s="1"/>
      <c r="AC4373" s="1"/>
      <c r="AD4373"/>
    </row>
    <row r="4374" spans="1:30" x14ac:dyDescent="0.25">
      <c r="A4374" s="1"/>
      <c r="B4374" s="1"/>
      <c r="C4374" s="1"/>
      <c r="D4374"/>
      <c r="E4374" s="1"/>
      <c r="F4374" s="1"/>
      <c r="G4374"/>
      <c r="H4374"/>
      <c r="I4374" s="1"/>
      <c r="J4374"/>
      <c r="K4374"/>
      <c r="L4374"/>
      <c r="M4374" s="2"/>
      <c r="N4374" s="3"/>
      <c r="O4374"/>
      <c r="P4374"/>
      <c r="Q4374"/>
      <c r="R4374"/>
      <c r="S4374"/>
      <c r="T4374"/>
      <c r="U4374" s="1"/>
      <c r="V4374"/>
      <c r="W4374" s="1"/>
      <c r="X4374"/>
      <c r="Y4374"/>
      <c r="Z4374" s="1"/>
      <c r="AA4374" s="1"/>
      <c r="AB4374" s="1"/>
      <c r="AC4374" s="1"/>
      <c r="AD4374"/>
    </row>
    <row r="4375" spans="1:30" x14ac:dyDescent="0.25">
      <c r="A4375" s="1"/>
      <c r="B4375" s="1"/>
      <c r="C4375" s="1"/>
      <c r="D4375"/>
      <c r="E4375" s="1"/>
      <c r="F4375" s="1"/>
      <c r="G4375"/>
      <c r="H4375"/>
      <c r="I4375" s="1"/>
      <c r="J4375"/>
      <c r="K4375"/>
      <c r="L4375"/>
      <c r="M4375" s="2"/>
      <c r="N4375" s="3"/>
      <c r="O4375"/>
      <c r="P4375"/>
      <c r="Q4375"/>
      <c r="R4375"/>
      <c r="S4375"/>
      <c r="T4375"/>
      <c r="U4375" s="1"/>
      <c r="V4375"/>
      <c r="W4375" s="1"/>
      <c r="X4375"/>
      <c r="Y4375"/>
      <c r="Z4375" s="1"/>
      <c r="AA4375" s="1"/>
      <c r="AB4375" s="1"/>
      <c r="AC4375" s="1"/>
      <c r="AD4375"/>
    </row>
    <row r="4376" spans="1:30" x14ac:dyDescent="0.25">
      <c r="A4376" s="1"/>
      <c r="B4376" s="1"/>
      <c r="C4376" s="1"/>
      <c r="D4376"/>
      <c r="E4376" s="1"/>
      <c r="F4376" s="1"/>
      <c r="G4376"/>
      <c r="H4376"/>
      <c r="I4376" s="1"/>
      <c r="J4376"/>
      <c r="K4376"/>
      <c r="L4376"/>
      <c r="M4376" s="2"/>
      <c r="N4376" s="3"/>
      <c r="O4376"/>
      <c r="P4376"/>
      <c r="Q4376"/>
      <c r="R4376"/>
      <c r="S4376"/>
      <c r="T4376"/>
      <c r="U4376" s="1"/>
      <c r="V4376"/>
      <c r="W4376" s="1"/>
      <c r="X4376"/>
      <c r="Y4376"/>
      <c r="Z4376" s="1"/>
      <c r="AA4376" s="1"/>
      <c r="AB4376" s="1"/>
      <c r="AC4376" s="1"/>
      <c r="AD4376"/>
    </row>
    <row r="4377" spans="1:30" x14ac:dyDescent="0.25">
      <c r="A4377" s="1"/>
      <c r="B4377" s="1"/>
      <c r="C4377" s="1"/>
      <c r="D4377"/>
      <c r="E4377" s="1"/>
      <c r="F4377" s="1"/>
      <c r="G4377"/>
      <c r="H4377"/>
      <c r="I4377" s="1"/>
      <c r="J4377"/>
      <c r="K4377"/>
      <c r="L4377"/>
      <c r="M4377" s="2"/>
      <c r="N4377" s="3"/>
      <c r="O4377"/>
      <c r="P4377"/>
      <c r="Q4377"/>
      <c r="R4377"/>
      <c r="S4377"/>
      <c r="T4377"/>
      <c r="U4377" s="1"/>
      <c r="V4377"/>
      <c r="W4377" s="1"/>
      <c r="X4377"/>
      <c r="Y4377"/>
      <c r="Z4377" s="1"/>
      <c r="AA4377" s="1"/>
      <c r="AB4377" s="1"/>
      <c r="AC4377" s="1"/>
      <c r="AD4377"/>
    </row>
    <row r="4378" spans="1:30" x14ac:dyDescent="0.25">
      <c r="A4378" s="1"/>
      <c r="B4378" s="1"/>
      <c r="C4378" s="1"/>
      <c r="D4378"/>
      <c r="E4378" s="1"/>
      <c r="F4378" s="1"/>
      <c r="G4378"/>
      <c r="H4378"/>
      <c r="I4378" s="1"/>
      <c r="J4378"/>
      <c r="K4378"/>
      <c r="L4378"/>
      <c r="M4378" s="2"/>
      <c r="N4378" s="3"/>
      <c r="O4378"/>
      <c r="P4378"/>
      <c r="Q4378"/>
      <c r="R4378"/>
      <c r="S4378"/>
      <c r="T4378"/>
      <c r="U4378" s="1"/>
      <c r="V4378"/>
      <c r="W4378" s="1"/>
      <c r="X4378"/>
      <c r="Y4378"/>
      <c r="Z4378" s="1"/>
      <c r="AA4378" s="1"/>
      <c r="AB4378" s="1"/>
      <c r="AC4378" s="1"/>
      <c r="AD4378"/>
    </row>
    <row r="4379" spans="1:30" x14ac:dyDescent="0.25">
      <c r="A4379" s="1"/>
      <c r="B4379" s="1"/>
      <c r="C4379" s="1"/>
      <c r="D4379"/>
      <c r="E4379" s="1"/>
      <c r="F4379" s="1"/>
      <c r="G4379"/>
      <c r="H4379"/>
      <c r="I4379" s="1"/>
      <c r="J4379"/>
      <c r="K4379"/>
      <c r="L4379"/>
      <c r="M4379" s="2"/>
      <c r="N4379" s="3"/>
      <c r="O4379"/>
      <c r="P4379"/>
      <c r="Q4379"/>
      <c r="R4379"/>
      <c r="S4379"/>
      <c r="T4379"/>
      <c r="U4379" s="1"/>
      <c r="V4379"/>
      <c r="W4379" s="1"/>
      <c r="X4379"/>
      <c r="Y4379"/>
      <c r="Z4379" s="1"/>
      <c r="AA4379" s="1"/>
      <c r="AB4379" s="1"/>
      <c r="AC4379" s="1"/>
      <c r="AD4379"/>
    </row>
    <row r="4380" spans="1:30" x14ac:dyDescent="0.25">
      <c r="A4380" s="1"/>
      <c r="B4380" s="1"/>
      <c r="C4380" s="1"/>
      <c r="D4380"/>
      <c r="E4380" s="1"/>
      <c r="F4380" s="1"/>
      <c r="G4380"/>
      <c r="H4380"/>
      <c r="I4380" s="1"/>
      <c r="J4380"/>
      <c r="K4380"/>
      <c r="L4380"/>
      <c r="M4380" s="2"/>
      <c r="N4380" s="3"/>
      <c r="O4380"/>
      <c r="P4380"/>
      <c r="Q4380"/>
      <c r="R4380"/>
      <c r="S4380"/>
      <c r="T4380"/>
      <c r="U4380" s="1"/>
      <c r="V4380"/>
      <c r="W4380" s="1"/>
      <c r="X4380"/>
      <c r="Y4380"/>
      <c r="Z4380" s="1"/>
      <c r="AA4380" s="1"/>
      <c r="AB4380" s="1"/>
      <c r="AC4380" s="1"/>
      <c r="AD4380"/>
    </row>
    <row r="4381" spans="1:30" x14ac:dyDescent="0.25">
      <c r="A4381" s="1"/>
      <c r="B4381" s="1"/>
      <c r="C4381" s="1"/>
      <c r="D4381"/>
      <c r="E4381" s="1"/>
      <c r="F4381" s="1"/>
      <c r="G4381"/>
      <c r="H4381"/>
      <c r="I4381" s="1"/>
      <c r="J4381"/>
      <c r="K4381"/>
      <c r="L4381"/>
      <c r="M4381" s="2"/>
      <c r="N4381" s="3"/>
      <c r="O4381"/>
      <c r="P4381"/>
      <c r="Q4381"/>
      <c r="R4381"/>
      <c r="S4381"/>
      <c r="T4381"/>
      <c r="U4381" s="1"/>
      <c r="V4381"/>
      <c r="W4381" s="1"/>
      <c r="X4381"/>
      <c r="Y4381"/>
      <c r="Z4381" s="1"/>
      <c r="AA4381" s="1"/>
      <c r="AB4381" s="1"/>
      <c r="AC4381" s="1"/>
      <c r="AD4381"/>
    </row>
    <row r="4382" spans="1:30" x14ac:dyDescent="0.25">
      <c r="A4382" s="1"/>
      <c r="B4382" s="1"/>
      <c r="C4382" s="1"/>
      <c r="D4382"/>
      <c r="E4382" s="1"/>
      <c r="F4382" s="1"/>
      <c r="G4382"/>
      <c r="H4382"/>
      <c r="I4382" s="1"/>
      <c r="J4382"/>
      <c r="K4382"/>
      <c r="L4382"/>
      <c r="M4382" s="2"/>
      <c r="N4382" s="3"/>
      <c r="O4382"/>
      <c r="P4382"/>
      <c r="Q4382"/>
      <c r="R4382"/>
      <c r="S4382"/>
      <c r="T4382"/>
      <c r="U4382" s="1"/>
      <c r="V4382"/>
      <c r="W4382" s="1"/>
      <c r="X4382"/>
      <c r="Y4382"/>
      <c r="Z4382" s="1"/>
      <c r="AA4382" s="1"/>
      <c r="AB4382" s="1"/>
      <c r="AC4382" s="1"/>
      <c r="AD4382"/>
    </row>
    <row r="4383" spans="1:30" x14ac:dyDescent="0.25">
      <c r="A4383" s="1"/>
      <c r="B4383" s="1"/>
      <c r="C4383" s="1"/>
      <c r="D4383"/>
      <c r="E4383" s="1"/>
      <c r="F4383" s="1"/>
      <c r="G4383"/>
      <c r="H4383"/>
      <c r="I4383" s="1"/>
      <c r="J4383"/>
      <c r="K4383"/>
      <c r="L4383"/>
      <c r="M4383" s="2"/>
      <c r="N4383" s="3"/>
      <c r="O4383"/>
      <c r="P4383"/>
      <c r="Q4383"/>
      <c r="R4383"/>
      <c r="S4383"/>
      <c r="T4383"/>
      <c r="U4383" s="1"/>
      <c r="V4383"/>
      <c r="W4383" s="1"/>
      <c r="X4383"/>
      <c r="Y4383"/>
      <c r="Z4383" s="1"/>
      <c r="AA4383" s="1"/>
      <c r="AB4383" s="1"/>
      <c r="AC4383" s="1"/>
      <c r="AD4383"/>
    </row>
    <row r="4384" spans="1:30" x14ac:dyDescent="0.25">
      <c r="A4384" s="1"/>
      <c r="B4384" s="1"/>
      <c r="C4384" s="1"/>
      <c r="D4384"/>
      <c r="E4384" s="1"/>
      <c r="F4384" s="1"/>
      <c r="G4384"/>
      <c r="H4384"/>
      <c r="I4384" s="1"/>
      <c r="J4384"/>
      <c r="K4384"/>
      <c r="L4384"/>
      <c r="M4384" s="2"/>
      <c r="N4384" s="3"/>
      <c r="O4384"/>
      <c r="P4384"/>
      <c r="Q4384"/>
      <c r="R4384"/>
      <c r="S4384"/>
      <c r="T4384"/>
      <c r="U4384" s="1"/>
      <c r="V4384"/>
      <c r="W4384" s="1"/>
      <c r="X4384"/>
      <c r="Y4384"/>
      <c r="Z4384" s="1"/>
      <c r="AA4384" s="1"/>
      <c r="AB4384" s="1"/>
      <c r="AC4384" s="1"/>
      <c r="AD4384"/>
    </row>
    <row r="4385" spans="1:30" x14ac:dyDescent="0.25">
      <c r="A4385" s="1"/>
      <c r="B4385" s="1"/>
      <c r="C4385" s="1"/>
      <c r="D4385"/>
      <c r="E4385" s="1"/>
      <c r="F4385" s="1"/>
      <c r="G4385"/>
      <c r="H4385"/>
      <c r="I4385" s="1"/>
      <c r="J4385"/>
      <c r="K4385"/>
      <c r="L4385"/>
      <c r="M4385" s="2"/>
      <c r="N4385" s="3"/>
      <c r="O4385"/>
      <c r="P4385"/>
      <c r="Q4385"/>
      <c r="R4385"/>
      <c r="S4385"/>
      <c r="T4385"/>
      <c r="U4385" s="1"/>
      <c r="V4385"/>
      <c r="W4385" s="1"/>
      <c r="X4385"/>
      <c r="Y4385"/>
      <c r="Z4385" s="1"/>
      <c r="AA4385" s="1"/>
      <c r="AB4385" s="1"/>
      <c r="AC4385" s="1"/>
      <c r="AD4385"/>
    </row>
    <row r="4386" spans="1:30" x14ac:dyDescent="0.25">
      <c r="A4386" s="1"/>
      <c r="B4386" s="1"/>
      <c r="C4386" s="1"/>
      <c r="D4386"/>
      <c r="E4386" s="1"/>
      <c r="F4386" s="1"/>
      <c r="G4386"/>
      <c r="H4386"/>
      <c r="I4386" s="1"/>
      <c r="J4386"/>
      <c r="K4386"/>
      <c r="L4386"/>
      <c r="M4386" s="2"/>
      <c r="N4386" s="3"/>
      <c r="O4386"/>
      <c r="P4386"/>
      <c r="Q4386"/>
      <c r="R4386"/>
      <c r="S4386"/>
      <c r="T4386"/>
      <c r="U4386" s="1"/>
      <c r="V4386"/>
      <c r="W4386" s="1"/>
      <c r="X4386"/>
      <c r="Y4386"/>
      <c r="Z4386" s="1"/>
      <c r="AA4386" s="1"/>
      <c r="AB4386" s="1"/>
      <c r="AC4386" s="1"/>
      <c r="AD4386"/>
    </row>
    <row r="4387" spans="1:30" x14ac:dyDescent="0.25">
      <c r="A4387" s="1"/>
      <c r="B4387" s="1"/>
      <c r="C4387" s="1"/>
      <c r="D4387"/>
      <c r="E4387" s="1"/>
      <c r="F4387" s="1"/>
      <c r="G4387"/>
      <c r="H4387"/>
      <c r="I4387" s="1"/>
      <c r="J4387"/>
      <c r="K4387"/>
      <c r="L4387"/>
      <c r="M4387" s="2"/>
      <c r="N4387" s="3"/>
      <c r="O4387"/>
      <c r="P4387"/>
      <c r="Q4387"/>
      <c r="R4387"/>
      <c r="S4387"/>
      <c r="T4387"/>
      <c r="U4387" s="1"/>
      <c r="V4387"/>
      <c r="W4387" s="1"/>
      <c r="X4387"/>
      <c r="Y4387"/>
      <c r="Z4387" s="1"/>
      <c r="AA4387" s="1"/>
      <c r="AB4387" s="1"/>
      <c r="AC4387" s="1"/>
      <c r="AD4387"/>
    </row>
    <row r="4388" spans="1:30" x14ac:dyDescent="0.25">
      <c r="A4388" s="1"/>
      <c r="B4388" s="1"/>
      <c r="C4388" s="1"/>
      <c r="D4388"/>
      <c r="E4388" s="1"/>
      <c r="F4388" s="1"/>
      <c r="G4388"/>
      <c r="H4388"/>
      <c r="I4388" s="1"/>
      <c r="J4388"/>
      <c r="K4388"/>
      <c r="L4388"/>
      <c r="M4388" s="2"/>
      <c r="N4388" s="3"/>
      <c r="O4388"/>
      <c r="P4388"/>
      <c r="Q4388"/>
      <c r="R4388"/>
      <c r="S4388"/>
      <c r="T4388"/>
      <c r="U4388" s="1"/>
      <c r="V4388"/>
      <c r="W4388" s="1"/>
      <c r="X4388"/>
      <c r="Y4388"/>
      <c r="Z4388" s="1"/>
      <c r="AA4388" s="1"/>
      <c r="AB4388" s="1"/>
      <c r="AC4388" s="1"/>
      <c r="AD4388"/>
    </row>
    <row r="4389" spans="1:30" x14ac:dyDescent="0.25">
      <c r="A4389" s="1"/>
      <c r="B4389" s="1"/>
      <c r="C4389" s="1"/>
      <c r="D4389"/>
      <c r="E4389" s="1"/>
      <c r="F4389" s="1"/>
      <c r="G4389"/>
      <c r="H4389"/>
      <c r="I4389" s="1"/>
      <c r="J4389"/>
      <c r="K4389"/>
      <c r="L4389"/>
      <c r="M4389" s="2"/>
      <c r="N4389" s="3"/>
      <c r="O4389"/>
      <c r="P4389"/>
      <c r="Q4389"/>
      <c r="R4389"/>
      <c r="S4389"/>
      <c r="T4389"/>
      <c r="U4389" s="1"/>
      <c r="V4389"/>
      <c r="W4389" s="1"/>
      <c r="X4389"/>
      <c r="Y4389"/>
      <c r="Z4389" s="1"/>
      <c r="AA4389" s="1"/>
      <c r="AB4389" s="1"/>
      <c r="AC4389" s="1"/>
      <c r="AD4389"/>
    </row>
    <row r="4390" spans="1:30" x14ac:dyDescent="0.25">
      <c r="A4390" s="1"/>
      <c r="B4390" s="1"/>
      <c r="C4390" s="1"/>
      <c r="D4390"/>
      <c r="E4390" s="1"/>
      <c r="F4390" s="1"/>
      <c r="G4390"/>
      <c r="H4390"/>
      <c r="I4390" s="1"/>
      <c r="J4390"/>
      <c r="K4390"/>
      <c r="L4390"/>
      <c r="M4390" s="2"/>
      <c r="N4390" s="3"/>
      <c r="O4390"/>
      <c r="P4390"/>
      <c r="Q4390"/>
      <c r="R4390"/>
      <c r="S4390"/>
      <c r="T4390"/>
      <c r="U4390" s="1"/>
      <c r="V4390"/>
      <c r="W4390" s="1"/>
      <c r="X4390"/>
      <c r="Y4390"/>
      <c r="Z4390" s="1"/>
      <c r="AA4390" s="1"/>
      <c r="AB4390" s="1"/>
      <c r="AC4390" s="1"/>
      <c r="AD4390"/>
    </row>
    <row r="4391" spans="1:30" x14ac:dyDescent="0.25">
      <c r="A4391" s="1"/>
      <c r="B4391" s="1"/>
      <c r="C4391" s="1"/>
      <c r="D4391"/>
      <c r="E4391" s="1"/>
      <c r="F4391" s="1"/>
      <c r="G4391"/>
      <c r="H4391"/>
      <c r="I4391" s="1"/>
      <c r="J4391"/>
      <c r="K4391"/>
      <c r="L4391"/>
      <c r="M4391" s="2"/>
      <c r="N4391" s="3"/>
      <c r="O4391"/>
      <c r="P4391"/>
      <c r="Q4391"/>
      <c r="R4391"/>
      <c r="S4391"/>
      <c r="T4391"/>
      <c r="U4391" s="1"/>
      <c r="V4391"/>
      <c r="W4391" s="1"/>
      <c r="X4391"/>
      <c r="Y4391"/>
      <c r="Z4391" s="1"/>
      <c r="AA4391" s="1"/>
      <c r="AB4391" s="1"/>
      <c r="AC4391" s="1"/>
      <c r="AD4391"/>
    </row>
    <row r="4392" spans="1:30" x14ac:dyDescent="0.25">
      <c r="A4392" s="1"/>
      <c r="B4392" s="1"/>
      <c r="C4392" s="1"/>
      <c r="D4392"/>
      <c r="E4392" s="1"/>
      <c r="F4392" s="1"/>
      <c r="G4392"/>
      <c r="H4392"/>
      <c r="I4392" s="1"/>
      <c r="J4392"/>
      <c r="K4392"/>
      <c r="L4392"/>
      <c r="M4392" s="2"/>
      <c r="N4392" s="3"/>
      <c r="O4392"/>
      <c r="P4392"/>
      <c r="Q4392"/>
      <c r="R4392"/>
      <c r="S4392"/>
      <c r="T4392"/>
      <c r="U4392" s="1"/>
      <c r="V4392"/>
      <c r="W4392" s="1"/>
      <c r="X4392"/>
      <c r="Y4392"/>
      <c r="Z4392" s="1"/>
      <c r="AA4392" s="1"/>
      <c r="AB4392" s="1"/>
      <c r="AC4392" s="1"/>
      <c r="AD4392"/>
    </row>
    <row r="4393" spans="1:30" x14ac:dyDescent="0.25">
      <c r="A4393" s="1"/>
      <c r="B4393" s="1"/>
      <c r="C4393" s="1"/>
      <c r="D4393"/>
      <c r="E4393" s="1"/>
      <c r="F4393" s="1"/>
      <c r="G4393"/>
      <c r="H4393"/>
      <c r="I4393" s="1"/>
      <c r="J4393"/>
      <c r="K4393"/>
      <c r="L4393"/>
      <c r="M4393" s="2"/>
      <c r="N4393" s="3"/>
      <c r="O4393"/>
      <c r="P4393"/>
      <c r="Q4393"/>
      <c r="R4393"/>
      <c r="S4393"/>
      <c r="T4393"/>
      <c r="U4393" s="1"/>
      <c r="V4393"/>
      <c r="W4393" s="1"/>
      <c r="X4393"/>
      <c r="Y4393"/>
      <c r="Z4393" s="1"/>
      <c r="AA4393" s="1"/>
      <c r="AB4393" s="1"/>
      <c r="AC4393" s="1"/>
      <c r="AD4393"/>
    </row>
    <row r="4394" spans="1:30" x14ac:dyDescent="0.25">
      <c r="A4394" s="1"/>
      <c r="B4394" s="1"/>
      <c r="C4394" s="1"/>
      <c r="D4394"/>
      <c r="E4394" s="1"/>
      <c r="F4394" s="1"/>
      <c r="G4394"/>
      <c r="H4394"/>
      <c r="I4394" s="1"/>
      <c r="J4394"/>
      <c r="K4394"/>
      <c r="L4394"/>
      <c r="M4394" s="2"/>
      <c r="N4394" s="3"/>
      <c r="O4394"/>
      <c r="P4394"/>
      <c r="Q4394"/>
      <c r="R4394"/>
      <c r="S4394"/>
      <c r="T4394"/>
      <c r="U4394" s="1"/>
      <c r="V4394"/>
      <c r="W4394" s="1"/>
      <c r="X4394"/>
      <c r="Y4394"/>
      <c r="Z4394" s="1"/>
      <c r="AA4394" s="1"/>
      <c r="AB4394" s="1"/>
      <c r="AC4394" s="1"/>
      <c r="AD4394"/>
    </row>
    <row r="4395" spans="1:30" x14ac:dyDescent="0.25">
      <c r="A4395" s="1"/>
      <c r="B4395" s="1"/>
      <c r="C4395" s="1"/>
      <c r="D4395"/>
      <c r="E4395" s="1"/>
      <c r="F4395" s="1"/>
      <c r="G4395"/>
      <c r="H4395"/>
      <c r="I4395" s="1"/>
      <c r="J4395"/>
      <c r="K4395"/>
      <c r="L4395"/>
      <c r="M4395" s="2"/>
      <c r="N4395" s="3"/>
      <c r="O4395"/>
      <c r="P4395"/>
      <c r="Q4395"/>
      <c r="R4395"/>
      <c r="S4395"/>
      <c r="T4395"/>
      <c r="U4395" s="1"/>
      <c r="V4395"/>
      <c r="W4395" s="1"/>
      <c r="X4395"/>
      <c r="Y4395"/>
      <c r="Z4395" s="1"/>
      <c r="AA4395" s="1"/>
      <c r="AB4395" s="1"/>
      <c r="AC4395" s="1"/>
      <c r="AD4395"/>
    </row>
    <row r="4396" spans="1:30" x14ac:dyDescent="0.25">
      <c r="A4396" s="1"/>
      <c r="B4396" s="1"/>
      <c r="C4396" s="1"/>
      <c r="D4396"/>
      <c r="E4396" s="1"/>
      <c r="F4396" s="1"/>
      <c r="G4396"/>
      <c r="H4396"/>
      <c r="I4396" s="1"/>
      <c r="J4396"/>
      <c r="K4396"/>
      <c r="L4396"/>
      <c r="M4396" s="2"/>
      <c r="N4396" s="3"/>
      <c r="O4396"/>
      <c r="P4396"/>
      <c r="Q4396"/>
      <c r="R4396"/>
      <c r="S4396"/>
      <c r="T4396"/>
      <c r="U4396" s="1"/>
      <c r="V4396"/>
      <c r="W4396" s="1"/>
      <c r="X4396"/>
      <c r="Y4396"/>
      <c r="Z4396" s="1"/>
      <c r="AA4396" s="1"/>
      <c r="AB4396" s="1"/>
      <c r="AC4396" s="1"/>
      <c r="AD4396"/>
    </row>
    <row r="4397" spans="1:30" x14ac:dyDescent="0.25">
      <c r="A4397" s="1"/>
      <c r="B4397" s="1"/>
      <c r="C4397" s="1"/>
      <c r="D4397"/>
      <c r="E4397" s="1"/>
      <c r="F4397" s="1"/>
      <c r="G4397"/>
      <c r="H4397"/>
      <c r="I4397" s="1"/>
      <c r="J4397"/>
      <c r="K4397"/>
      <c r="L4397"/>
      <c r="M4397" s="2"/>
      <c r="N4397" s="3"/>
      <c r="O4397"/>
      <c r="P4397"/>
      <c r="Q4397"/>
      <c r="R4397"/>
      <c r="S4397"/>
      <c r="T4397"/>
      <c r="U4397" s="1"/>
      <c r="V4397"/>
      <c r="W4397" s="1"/>
      <c r="X4397"/>
      <c r="Y4397"/>
      <c r="Z4397" s="1"/>
      <c r="AA4397" s="1"/>
      <c r="AB4397" s="1"/>
      <c r="AC4397" s="1"/>
      <c r="AD4397"/>
    </row>
    <row r="4398" spans="1:30" x14ac:dyDescent="0.25">
      <c r="A4398" s="1"/>
      <c r="B4398" s="1"/>
      <c r="C4398" s="1"/>
      <c r="D4398"/>
      <c r="E4398" s="1"/>
      <c r="F4398" s="1"/>
      <c r="G4398"/>
      <c r="H4398"/>
      <c r="I4398" s="1"/>
      <c r="J4398"/>
      <c r="K4398"/>
      <c r="L4398"/>
      <c r="M4398" s="2"/>
      <c r="N4398" s="3"/>
      <c r="O4398"/>
      <c r="P4398"/>
      <c r="Q4398"/>
      <c r="R4398"/>
      <c r="S4398"/>
      <c r="T4398"/>
      <c r="U4398" s="1"/>
      <c r="V4398"/>
      <c r="W4398" s="1"/>
      <c r="X4398"/>
      <c r="Y4398"/>
      <c r="Z4398" s="1"/>
      <c r="AA4398" s="1"/>
      <c r="AB4398" s="1"/>
      <c r="AC4398" s="1"/>
      <c r="AD4398"/>
    </row>
    <row r="4399" spans="1:30" x14ac:dyDescent="0.25">
      <c r="A4399" s="1"/>
      <c r="B4399" s="1"/>
      <c r="C4399" s="1"/>
      <c r="D4399"/>
      <c r="E4399" s="1"/>
      <c r="F4399" s="1"/>
      <c r="G4399"/>
      <c r="H4399"/>
      <c r="I4399" s="1"/>
      <c r="J4399"/>
      <c r="K4399"/>
      <c r="L4399"/>
      <c r="M4399" s="2"/>
      <c r="N4399" s="3"/>
      <c r="O4399"/>
      <c r="P4399"/>
      <c r="Q4399"/>
      <c r="R4399"/>
      <c r="S4399"/>
      <c r="T4399"/>
      <c r="U4399" s="1"/>
      <c r="V4399"/>
      <c r="W4399" s="1"/>
      <c r="X4399"/>
      <c r="Y4399"/>
      <c r="Z4399" s="1"/>
      <c r="AA4399" s="1"/>
      <c r="AB4399" s="1"/>
      <c r="AC4399" s="1"/>
      <c r="AD4399"/>
    </row>
    <row r="4400" spans="1:30" x14ac:dyDescent="0.25">
      <c r="A4400" s="1"/>
      <c r="B4400" s="1"/>
      <c r="C4400" s="1"/>
      <c r="D4400"/>
      <c r="E4400" s="1"/>
      <c r="F4400" s="1"/>
      <c r="G4400"/>
      <c r="H4400"/>
      <c r="I4400" s="1"/>
      <c r="J4400"/>
      <c r="K4400"/>
      <c r="L4400"/>
      <c r="M4400" s="2"/>
      <c r="N4400" s="3"/>
      <c r="O4400"/>
      <c r="P4400"/>
      <c r="Q4400"/>
      <c r="R4400"/>
      <c r="S4400"/>
      <c r="T4400"/>
      <c r="U4400" s="1"/>
      <c r="V4400"/>
      <c r="W4400" s="1"/>
      <c r="X4400"/>
      <c r="Y4400"/>
      <c r="Z4400" s="1"/>
      <c r="AA4400" s="1"/>
      <c r="AB4400" s="1"/>
      <c r="AC4400" s="1"/>
      <c r="AD4400"/>
    </row>
    <row r="4401" spans="1:30" x14ac:dyDescent="0.25">
      <c r="A4401" s="1"/>
      <c r="B4401" s="1"/>
      <c r="C4401" s="1"/>
      <c r="D4401"/>
      <c r="E4401" s="1"/>
      <c r="F4401" s="1"/>
      <c r="G4401"/>
      <c r="H4401"/>
      <c r="I4401" s="1"/>
      <c r="J4401"/>
      <c r="K4401"/>
      <c r="L4401"/>
      <c r="M4401" s="2"/>
      <c r="N4401" s="3"/>
      <c r="O4401"/>
      <c r="P4401"/>
      <c r="Q4401"/>
      <c r="R4401"/>
      <c r="S4401"/>
      <c r="T4401"/>
      <c r="U4401" s="1"/>
      <c r="V4401"/>
      <c r="W4401" s="1"/>
      <c r="X4401"/>
      <c r="Y4401"/>
      <c r="Z4401" s="1"/>
      <c r="AA4401" s="1"/>
      <c r="AB4401" s="1"/>
      <c r="AC4401" s="1"/>
      <c r="AD4401"/>
    </row>
    <row r="4402" spans="1:30" x14ac:dyDescent="0.25">
      <c r="A4402" s="1"/>
      <c r="B4402" s="1"/>
      <c r="C4402" s="1"/>
      <c r="D4402"/>
      <c r="E4402" s="1"/>
      <c r="F4402" s="1"/>
      <c r="G4402"/>
      <c r="H4402"/>
      <c r="I4402" s="1"/>
      <c r="J4402"/>
      <c r="K4402"/>
      <c r="L4402"/>
      <c r="M4402" s="2"/>
      <c r="N4402" s="3"/>
      <c r="O4402"/>
      <c r="P4402"/>
      <c r="Q4402"/>
      <c r="R4402"/>
      <c r="S4402"/>
      <c r="T4402"/>
      <c r="U4402" s="1"/>
      <c r="V4402"/>
      <c r="W4402" s="1"/>
      <c r="X4402"/>
      <c r="Y4402"/>
      <c r="Z4402" s="1"/>
      <c r="AA4402" s="1"/>
      <c r="AB4402" s="1"/>
      <c r="AC4402" s="1"/>
      <c r="AD4402"/>
    </row>
    <row r="4403" spans="1:30" x14ac:dyDescent="0.25">
      <c r="A4403" s="1"/>
      <c r="B4403" s="1"/>
      <c r="C4403" s="1"/>
      <c r="D4403"/>
      <c r="E4403" s="1"/>
      <c r="F4403" s="1"/>
      <c r="G4403"/>
      <c r="H4403"/>
      <c r="I4403" s="1"/>
      <c r="J4403"/>
      <c r="K4403"/>
      <c r="L4403"/>
      <c r="M4403" s="2"/>
      <c r="N4403" s="3"/>
      <c r="O4403"/>
      <c r="P4403"/>
      <c r="Q4403"/>
      <c r="R4403"/>
      <c r="S4403"/>
      <c r="T4403"/>
      <c r="U4403" s="1"/>
      <c r="V4403"/>
      <c r="W4403" s="1"/>
      <c r="X4403"/>
      <c r="Y4403"/>
      <c r="Z4403" s="1"/>
      <c r="AA4403" s="1"/>
      <c r="AB4403" s="1"/>
      <c r="AC4403" s="1"/>
      <c r="AD4403"/>
    </row>
    <row r="4404" spans="1:30" x14ac:dyDescent="0.25">
      <c r="A4404" s="1"/>
      <c r="B4404" s="1"/>
      <c r="C4404" s="1"/>
      <c r="D4404"/>
      <c r="E4404" s="1"/>
      <c r="F4404" s="1"/>
      <c r="G4404"/>
      <c r="H4404"/>
      <c r="I4404" s="1"/>
      <c r="J4404"/>
      <c r="K4404"/>
      <c r="L4404"/>
      <c r="M4404" s="2"/>
      <c r="N4404" s="3"/>
      <c r="O4404"/>
      <c r="P4404"/>
      <c r="Q4404"/>
      <c r="R4404"/>
      <c r="S4404"/>
      <c r="T4404"/>
      <c r="U4404" s="1"/>
      <c r="V4404"/>
      <c r="W4404" s="1"/>
      <c r="X4404"/>
      <c r="Y4404"/>
      <c r="Z4404" s="1"/>
      <c r="AA4404" s="1"/>
      <c r="AB4404" s="1"/>
      <c r="AC4404" s="1"/>
      <c r="AD4404"/>
    </row>
    <row r="4405" spans="1:30" x14ac:dyDescent="0.25">
      <c r="A4405" s="1"/>
      <c r="B4405" s="1"/>
      <c r="C4405" s="1"/>
      <c r="D4405"/>
      <c r="E4405" s="1"/>
      <c r="F4405" s="1"/>
      <c r="G4405"/>
      <c r="H4405"/>
      <c r="I4405" s="1"/>
      <c r="J4405"/>
      <c r="K4405"/>
      <c r="L4405"/>
      <c r="M4405" s="2"/>
      <c r="N4405" s="3"/>
      <c r="O4405"/>
      <c r="P4405"/>
      <c r="Q4405"/>
      <c r="R4405"/>
      <c r="S4405"/>
      <c r="T4405"/>
      <c r="U4405" s="1"/>
      <c r="V4405"/>
      <c r="W4405" s="1"/>
      <c r="X4405"/>
      <c r="Y4405"/>
      <c r="Z4405" s="1"/>
      <c r="AA4405" s="1"/>
      <c r="AB4405" s="1"/>
      <c r="AC4405" s="1"/>
      <c r="AD4405"/>
    </row>
    <row r="4406" spans="1:30" x14ac:dyDescent="0.25">
      <c r="A4406" s="1"/>
      <c r="B4406" s="1"/>
      <c r="C4406" s="1"/>
      <c r="D4406"/>
      <c r="E4406" s="1"/>
      <c r="F4406" s="1"/>
      <c r="G4406"/>
      <c r="H4406"/>
      <c r="I4406" s="1"/>
      <c r="J4406"/>
      <c r="K4406"/>
      <c r="L4406"/>
      <c r="M4406" s="2"/>
      <c r="N4406" s="3"/>
      <c r="O4406"/>
      <c r="P4406"/>
      <c r="Q4406"/>
      <c r="R4406"/>
      <c r="S4406"/>
      <c r="T4406"/>
      <c r="U4406" s="1"/>
      <c r="V4406"/>
      <c r="W4406" s="1"/>
      <c r="X4406"/>
      <c r="Y4406"/>
      <c r="Z4406" s="1"/>
      <c r="AA4406" s="1"/>
      <c r="AB4406" s="1"/>
      <c r="AC4406" s="1"/>
      <c r="AD4406"/>
    </row>
    <row r="4407" spans="1:30" x14ac:dyDescent="0.25">
      <c r="A4407" s="1"/>
      <c r="B4407" s="1"/>
      <c r="C4407" s="1"/>
      <c r="D4407"/>
      <c r="E4407" s="1"/>
      <c r="F4407" s="1"/>
      <c r="G4407"/>
      <c r="H4407"/>
      <c r="I4407" s="1"/>
      <c r="J4407"/>
      <c r="K4407"/>
      <c r="L4407"/>
      <c r="M4407" s="2"/>
      <c r="N4407" s="3"/>
      <c r="O4407"/>
      <c r="P4407"/>
      <c r="Q4407"/>
      <c r="R4407"/>
      <c r="S4407"/>
      <c r="T4407"/>
      <c r="U4407" s="1"/>
      <c r="V4407"/>
      <c r="W4407" s="1"/>
      <c r="X4407"/>
      <c r="Y4407"/>
      <c r="Z4407" s="1"/>
      <c r="AA4407" s="1"/>
      <c r="AB4407" s="1"/>
      <c r="AC4407" s="1"/>
      <c r="AD4407"/>
    </row>
    <row r="4408" spans="1:30" x14ac:dyDescent="0.25">
      <c r="A4408" s="1"/>
      <c r="B4408" s="1"/>
      <c r="C4408" s="1"/>
      <c r="D4408"/>
      <c r="E4408" s="1"/>
      <c r="F4408" s="1"/>
      <c r="G4408"/>
      <c r="H4408"/>
      <c r="I4408" s="1"/>
      <c r="J4408"/>
      <c r="K4408"/>
      <c r="L4408"/>
      <c r="M4408" s="2"/>
      <c r="N4408" s="3"/>
      <c r="O4408"/>
      <c r="P4408"/>
      <c r="Q4408"/>
      <c r="R4408"/>
      <c r="S4408"/>
      <c r="T4408"/>
      <c r="U4408" s="1"/>
      <c r="V4408"/>
      <c r="W4408" s="1"/>
      <c r="X4408"/>
      <c r="Y4408"/>
      <c r="Z4408" s="1"/>
      <c r="AA4408" s="1"/>
      <c r="AB4408" s="1"/>
      <c r="AC4408" s="1"/>
      <c r="AD4408"/>
    </row>
    <row r="4409" spans="1:30" x14ac:dyDescent="0.25">
      <c r="A4409" s="1"/>
      <c r="B4409" s="1"/>
      <c r="C4409" s="1"/>
      <c r="D4409"/>
      <c r="E4409" s="1"/>
      <c r="F4409" s="1"/>
      <c r="G4409"/>
      <c r="H4409"/>
      <c r="I4409" s="1"/>
      <c r="J4409"/>
      <c r="K4409"/>
      <c r="L4409"/>
      <c r="M4409" s="2"/>
      <c r="N4409" s="3"/>
      <c r="O4409"/>
      <c r="P4409"/>
      <c r="Q4409"/>
      <c r="R4409"/>
      <c r="S4409"/>
      <c r="T4409"/>
      <c r="U4409" s="1"/>
      <c r="V4409"/>
      <c r="W4409" s="1"/>
      <c r="X4409"/>
      <c r="Y4409"/>
      <c r="Z4409" s="1"/>
      <c r="AA4409" s="1"/>
      <c r="AB4409" s="1"/>
      <c r="AC4409" s="1"/>
      <c r="AD4409"/>
    </row>
    <row r="4410" spans="1:30" x14ac:dyDescent="0.25">
      <c r="A4410" s="1"/>
      <c r="B4410" s="1"/>
      <c r="C4410" s="1"/>
      <c r="D4410"/>
      <c r="E4410" s="1"/>
      <c r="F4410" s="1"/>
      <c r="G4410"/>
      <c r="H4410"/>
      <c r="I4410" s="1"/>
      <c r="J4410"/>
      <c r="K4410"/>
      <c r="L4410"/>
      <c r="M4410" s="2"/>
      <c r="N4410" s="3"/>
      <c r="O4410"/>
      <c r="P4410"/>
      <c r="Q4410"/>
      <c r="R4410"/>
      <c r="S4410"/>
      <c r="T4410"/>
      <c r="U4410" s="1"/>
      <c r="V4410"/>
      <c r="W4410" s="1"/>
      <c r="X4410"/>
      <c r="Y4410"/>
      <c r="Z4410" s="1"/>
      <c r="AA4410" s="1"/>
      <c r="AB4410" s="1"/>
      <c r="AC4410" s="1"/>
      <c r="AD4410"/>
    </row>
    <row r="4411" spans="1:30" x14ac:dyDescent="0.25">
      <c r="A4411" s="1"/>
      <c r="B4411" s="1"/>
      <c r="C4411" s="1"/>
      <c r="D4411"/>
      <c r="E4411" s="1"/>
      <c r="F4411" s="1"/>
      <c r="G4411"/>
      <c r="H4411"/>
      <c r="I4411" s="1"/>
      <c r="J4411"/>
      <c r="K4411"/>
      <c r="L4411"/>
      <c r="M4411" s="2"/>
      <c r="N4411" s="3"/>
      <c r="O4411"/>
      <c r="P4411"/>
      <c r="Q4411"/>
      <c r="R4411"/>
      <c r="S4411"/>
      <c r="T4411"/>
      <c r="U4411" s="1"/>
      <c r="V4411"/>
      <c r="W4411" s="1"/>
      <c r="X4411"/>
      <c r="Y4411"/>
      <c r="Z4411" s="1"/>
      <c r="AA4411" s="1"/>
      <c r="AB4411" s="1"/>
      <c r="AC4411" s="1"/>
      <c r="AD4411"/>
    </row>
    <row r="4412" spans="1:30" x14ac:dyDescent="0.25">
      <c r="A4412" s="1"/>
      <c r="B4412" s="1"/>
      <c r="C4412" s="1"/>
      <c r="D4412"/>
      <c r="E4412" s="1"/>
      <c r="F4412" s="1"/>
      <c r="G4412"/>
      <c r="H4412"/>
      <c r="I4412" s="1"/>
      <c r="J4412"/>
      <c r="K4412"/>
      <c r="L4412"/>
      <c r="M4412" s="2"/>
      <c r="N4412" s="3"/>
      <c r="O4412"/>
      <c r="P4412"/>
      <c r="Q4412"/>
      <c r="R4412"/>
      <c r="S4412"/>
      <c r="T4412"/>
      <c r="U4412" s="1"/>
      <c r="V4412"/>
      <c r="W4412" s="1"/>
      <c r="X4412"/>
      <c r="Y4412"/>
      <c r="Z4412" s="1"/>
      <c r="AA4412" s="1"/>
      <c r="AB4412" s="1"/>
      <c r="AC4412" s="1"/>
      <c r="AD4412"/>
    </row>
    <row r="4413" spans="1:30" x14ac:dyDescent="0.25">
      <c r="A4413" s="1"/>
      <c r="B4413" s="1"/>
      <c r="C4413" s="1"/>
      <c r="D4413"/>
      <c r="E4413" s="1"/>
      <c r="F4413" s="1"/>
      <c r="G4413"/>
      <c r="H4413"/>
      <c r="I4413" s="1"/>
      <c r="J4413"/>
      <c r="K4413"/>
      <c r="L4413"/>
      <c r="M4413" s="2"/>
      <c r="N4413" s="3"/>
      <c r="O4413"/>
      <c r="P4413"/>
      <c r="Q4413"/>
      <c r="R4413"/>
      <c r="S4413"/>
      <c r="T4413"/>
      <c r="U4413" s="1"/>
      <c r="V4413"/>
      <c r="W4413" s="1"/>
      <c r="X4413"/>
      <c r="Y4413"/>
      <c r="Z4413" s="1"/>
      <c r="AA4413" s="1"/>
      <c r="AB4413" s="1"/>
      <c r="AC4413" s="1"/>
      <c r="AD4413"/>
    </row>
    <row r="4414" spans="1:30" x14ac:dyDescent="0.25">
      <c r="A4414" s="1"/>
      <c r="B4414" s="1"/>
      <c r="C4414" s="1"/>
      <c r="D4414"/>
      <c r="E4414" s="1"/>
      <c r="F4414" s="1"/>
      <c r="G4414"/>
      <c r="H4414"/>
      <c r="I4414" s="1"/>
      <c r="J4414"/>
      <c r="K4414"/>
      <c r="L4414"/>
      <c r="M4414" s="2"/>
      <c r="N4414" s="3"/>
      <c r="O4414"/>
      <c r="P4414"/>
      <c r="Q4414"/>
      <c r="R4414"/>
      <c r="S4414"/>
      <c r="T4414"/>
      <c r="U4414" s="1"/>
      <c r="V4414"/>
      <c r="W4414" s="1"/>
      <c r="X4414"/>
      <c r="Y4414"/>
      <c r="Z4414" s="1"/>
      <c r="AA4414" s="1"/>
      <c r="AB4414" s="1"/>
      <c r="AC4414" s="1"/>
      <c r="AD4414"/>
    </row>
    <row r="4415" spans="1:30" x14ac:dyDescent="0.25">
      <c r="A4415" s="1"/>
      <c r="B4415" s="1"/>
      <c r="C4415" s="1"/>
      <c r="D4415"/>
      <c r="E4415" s="1"/>
      <c r="F4415" s="1"/>
      <c r="G4415"/>
      <c r="H4415"/>
      <c r="I4415" s="1"/>
      <c r="J4415"/>
      <c r="K4415"/>
      <c r="L4415"/>
      <c r="M4415" s="2"/>
      <c r="N4415" s="3"/>
      <c r="O4415"/>
      <c r="P4415"/>
      <c r="Q4415"/>
      <c r="R4415"/>
      <c r="S4415"/>
      <c r="T4415"/>
      <c r="U4415" s="1"/>
      <c r="V4415"/>
      <c r="W4415" s="1"/>
      <c r="X4415"/>
      <c r="Y4415"/>
      <c r="Z4415" s="1"/>
      <c r="AA4415" s="1"/>
      <c r="AB4415" s="1"/>
      <c r="AC4415" s="1"/>
      <c r="AD4415"/>
    </row>
    <row r="4416" spans="1:30" x14ac:dyDescent="0.25">
      <c r="A4416" s="1"/>
      <c r="B4416" s="1"/>
      <c r="C4416" s="1"/>
      <c r="D4416"/>
      <c r="E4416" s="1"/>
      <c r="F4416" s="1"/>
      <c r="G4416"/>
      <c r="H4416"/>
      <c r="I4416" s="1"/>
      <c r="J4416"/>
      <c r="K4416"/>
      <c r="L4416"/>
      <c r="M4416" s="2"/>
      <c r="N4416" s="3"/>
      <c r="O4416"/>
      <c r="P4416"/>
      <c r="Q4416"/>
      <c r="R4416"/>
      <c r="S4416"/>
      <c r="T4416"/>
      <c r="U4416" s="1"/>
      <c r="V4416"/>
      <c r="W4416" s="1"/>
      <c r="X4416"/>
      <c r="Y4416"/>
      <c r="Z4416" s="1"/>
      <c r="AA4416" s="1"/>
      <c r="AB4416" s="1"/>
      <c r="AC4416" s="1"/>
      <c r="AD4416"/>
    </row>
    <row r="4417" spans="1:30" x14ac:dyDescent="0.25">
      <c r="A4417" s="1"/>
      <c r="B4417" s="1"/>
      <c r="C4417" s="1"/>
      <c r="D4417"/>
      <c r="E4417" s="1"/>
      <c r="F4417" s="1"/>
      <c r="G4417"/>
      <c r="H4417"/>
      <c r="I4417" s="1"/>
      <c r="J4417"/>
      <c r="K4417"/>
      <c r="L4417"/>
      <c r="M4417" s="2"/>
      <c r="N4417" s="3"/>
      <c r="O4417"/>
      <c r="P4417"/>
      <c r="Q4417"/>
      <c r="R4417"/>
      <c r="S4417"/>
      <c r="T4417"/>
      <c r="U4417" s="1"/>
      <c r="V4417"/>
      <c r="W4417" s="1"/>
      <c r="X4417"/>
      <c r="Y4417"/>
      <c r="Z4417" s="1"/>
      <c r="AA4417" s="1"/>
      <c r="AB4417" s="1"/>
      <c r="AC4417" s="1"/>
      <c r="AD4417"/>
    </row>
    <row r="4418" spans="1:30" x14ac:dyDescent="0.25">
      <c r="A4418" s="1"/>
      <c r="B4418" s="1"/>
      <c r="C4418" s="1"/>
      <c r="D4418"/>
      <c r="E4418" s="1"/>
      <c r="F4418" s="1"/>
      <c r="G4418"/>
      <c r="H4418"/>
      <c r="I4418" s="1"/>
      <c r="J4418"/>
      <c r="K4418"/>
      <c r="L4418"/>
      <c r="M4418" s="2"/>
      <c r="N4418" s="3"/>
      <c r="O4418"/>
      <c r="P4418"/>
      <c r="Q4418"/>
      <c r="R4418"/>
      <c r="S4418"/>
      <c r="T4418"/>
      <c r="U4418" s="1"/>
      <c r="V4418"/>
      <c r="W4418" s="1"/>
      <c r="X4418"/>
      <c r="Y4418"/>
      <c r="Z4418" s="1"/>
      <c r="AA4418" s="1"/>
      <c r="AB4418" s="1"/>
      <c r="AC4418" s="1"/>
      <c r="AD4418"/>
    </row>
    <row r="4419" spans="1:30" x14ac:dyDescent="0.25">
      <c r="A4419" s="1"/>
      <c r="B4419" s="1"/>
      <c r="C4419" s="1"/>
      <c r="D4419"/>
      <c r="E4419" s="1"/>
      <c r="F4419" s="1"/>
      <c r="G4419"/>
      <c r="H4419"/>
      <c r="I4419" s="1"/>
      <c r="J4419"/>
      <c r="K4419"/>
      <c r="L4419"/>
      <c r="M4419" s="2"/>
      <c r="N4419" s="3"/>
      <c r="O4419"/>
      <c r="P4419"/>
      <c r="Q4419"/>
      <c r="R4419"/>
      <c r="S4419"/>
      <c r="T4419"/>
      <c r="U4419" s="1"/>
      <c r="V4419"/>
      <c r="W4419" s="1"/>
      <c r="X4419"/>
      <c r="Y4419"/>
      <c r="Z4419" s="1"/>
      <c r="AA4419" s="1"/>
      <c r="AB4419" s="1"/>
      <c r="AC4419" s="1"/>
      <c r="AD4419"/>
    </row>
    <row r="4420" spans="1:30" x14ac:dyDescent="0.25">
      <c r="A4420" s="1"/>
      <c r="B4420" s="1"/>
      <c r="C4420" s="1"/>
      <c r="D4420"/>
      <c r="E4420" s="1"/>
      <c r="F4420" s="1"/>
      <c r="G4420"/>
      <c r="H4420"/>
      <c r="I4420" s="1"/>
      <c r="J4420"/>
      <c r="K4420"/>
      <c r="L4420"/>
      <c r="M4420" s="2"/>
      <c r="N4420" s="3"/>
      <c r="O4420"/>
      <c r="P4420"/>
      <c r="Q4420"/>
      <c r="R4420"/>
      <c r="S4420"/>
      <c r="T4420"/>
      <c r="U4420" s="1"/>
      <c r="V4420"/>
      <c r="W4420" s="1"/>
      <c r="X4420"/>
      <c r="Y4420"/>
      <c r="Z4420" s="1"/>
      <c r="AA4420" s="1"/>
      <c r="AB4420" s="1"/>
      <c r="AC4420" s="1"/>
      <c r="AD4420"/>
    </row>
    <row r="4421" spans="1:30" x14ac:dyDescent="0.25">
      <c r="A4421" s="1"/>
      <c r="B4421" s="1"/>
      <c r="C4421" s="1"/>
      <c r="D4421"/>
      <c r="E4421" s="1"/>
      <c r="F4421" s="1"/>
      <c r="G4421"/>
      <c r="H4421"/>
      <c r="I4421" s="1"/>
      <c r="J4421"/>
      <c r="K4421"/>
      <c r="L4421"/>
      <c r="M4421" s="2"/>
      <c r="N4421" s="3"/>
      <c r="O4421"/>
      <c r="P4421"/>
      <c r="Q4421"/>
      <c r="R4421"/>
      <c r="S4421"/>
      <c r="T4421"/>
      <c r="U4421" s="1"/>
      <c r="V4421"/>
      <c r="W4421" s="1"/>
      <c r="X4421"/>
      <c r="Y4421"/>
      <c r="Z4421" s="1"/>
      <c r="AA4421" s="1"/>
      <c r="AB4421" s="1"/>
      <c r="AC4421" s="1"/>
      <c r="AD4421"/>
    </row>
    <row r="4422" spans="1:30" x14ac:dyDescent="0.25">
      <c r="A4422" s="1"/>
      <c r="B4422" s="1"/>
      <c r="C4422" s="1"/>
      <c r="D4422"/>
      <c r="E4422" s="1"/>
      <c r="F4422" s="1"/>
      <c r="G4422"/>
      <c r="H4422"/>
      <c r="I4422" s="1"/>
      <c r="J4422"/>
      <c r="K4422"/>
      <c r="L4422"/>
      <c r="M4422" s="2"/>
      <c r="N4422" s="3"/>
      <c r="O4422"/>
      <c r="P4422"/>
      <c r="Q4422"/>
      <c r="R4422"/>
      <c r="S4422"/>
      <c r="T4422"/>
      <c r="U4422" s="1"/>
      <c r="V4422"/>
      <c r="W4422" s="1"/>
      <c r="X4422"/>
      <c r="Y4422"/>
      <c r="Z4422" s="1"/>
      <c r="AA4422" s="1"/>
      <c r="AB4422" s="1"/>
      <c r="AC4422" s="1"/>
      <c r="AD4422"/>
    </row>
    <row r="4423" spans="1:30" x14ac:dyDescent="0.25">
      <c r="A4423" s="1"/>
      <c r="B4423" s="1"/>
      <c r="C4423" s="1"/>
      <c r="D4423"/>
      <c r="E4423" s="1"/>
      <c r="F4423" s="1"/>
      <c r="G4423"/>
      <c r="H4423"/>
      <c r="I4423" s="1"/>
      <c r="J4423"/>
      <c r="K4423"/>
      <c r="L4423"/>
      <c r="M4423" s="2"/>
      <c r="N4423" s="3"/>
      <c r="O4423"/>
      <c r="P4423"/>
      <c r="Q4423"/>
      <c r="R4423"/>
      <c r="S4423"/>
      <c r="T4423"/>
      <c r="U4423" s="1"/>
      <c r="V4423"/>
      <c r="W4423" s="1"/>
      <c r="X4423"/>
      <c r="Y4423"/>
      <c r="Z4423" s="1"/>
      <c r="AA4423" s="1"/>
      <c r="AB4423" s="1"/>
      <c r="AC4423" s="1"/>
      <c r="AD4423"/>
    </row>
    <row r="4424" spans="1:30" x14ac:dyDescent="0.25">
      <c r="A4424" s="1"/>
      <c r="B4424" s="1"/>
      <c r="C4424" s="1"/>
      <c r="D4424"/>
      <c r="E4424" s="1"/>
      <c r="F4424" s="1"/>
      <c r="G4424"/>
      <c r="H4424"/>
      <c r="I4424" s="1"/>
      <c r="J4424"/>
      <c r="K4424"/>
      <c r="L4424"/>
      <c r="M4424" s="2"/>
      <c r="N4424" s="3"/>
      <c r="O4424"/>
      <c r="P4424"/>
      <c r="Q4424"/>
      <c r="R4424"/>
      <c r="S4424"/>
      <c r="T4424"/>
      <c r="U4424" s="1"/>
      <c r="V4424"/>
      <c r="W4424" s="1"/>
      <c r="X4424"/>
      <c r="Y4424"/>
      <c r="Z4424" s="1"/>
      <c r="AA4424" s="1"/>
      <c r="AB4424" s="1"/>
      <c r="AC4424" s="1"/>
      <c r="AD4424"/>
    </row>
    <row r="4425" spans="1:30" x14ac:dyDescent="0.25">
      <c r="A4425" s="1"/>
      <c r="B4425" s="1"/>
      <c r="C4425" s="1"/>
      <c r="D4425"/>
      <c r="E4425" s="1"/>
      <c r="F4425" s="1"/>
      <c r="G4425"/>
      <c r="H4425"/>
      <c r="I4425" s="1"/>
      <c r="J4425"/>
      <c r="K4425"/>
      <c r="L4425"/>
      <c r="M4425" s="2"/>
      <c r="N4425" s="3"/>
      <c r="O4425"/>
      <c r="P4425"/>
      <c r="Q4425"/>
      <c r="R4425"/>
      <c r="S4425"/>
      <c r="T4425"/>
      <c r="U4425" s="1"/>
      <c r="V4425"/>
      <c r="W4425" s="1"/>
      <c r="X4425"/>
      <c r="Y4425"/>
      <c r="Z4425" s="1"/>
      <c r="AA4425" s="1"/>
      <c r="AB4425" s="1"/>
      <c r="AC4425" s="1"/>
      <c r="AD4425"/>
    </row>
    <row r="4426" spans="1:30" x14ac:dyDescent="0.25">
      <c r="A4426" s="1"/>
      <c r="B4426" s="1"/>
      <c r="C4426" s="1"/>
      <c r="D4426"/>
      <c r="E4426" s="1"/>
      <c r="F4426" s="1"/>
      <c r="G4426"/>
      <c r="H4426"/>
      <c r="I4426" s="1"/>
      <c r="J4426"/>
      <c r="K4426"/>
      <c r="L4426"/>
      <c r="M4426" s="2"/>
      <c r="N4426" s="3"/>
      <c r="O4426"/>
      <c r="P4426"/>
      <c r="Q4426"/>
      <c r="R4426"/>
      <c r="S4426"/>
      <c r="T4426"/>
      <c r="U4426" s="1"/>
      <c r="V4426"/>
      <c r="W4426" s="1"/>
      <c r="X4426"/>
      <c r="Y4426"/>
      <c r="Z4426" s="1"/>
      <c r="AA4426" s="1"/>
      <c r="AB4426" s="1"/>
      <c r="AC4426" s="1"/>
      <c r="AD4426"/>
    </row>
    <row r="4427" spans="1:30" x14ac:dyDescent="0.25">
      <c r="A4427" s="1"/>
      <c r="B4427" s="1"/>
      <c r="C4427" s="1"/>
      <c r="D4427"/>
      <c r="E4427" s="1"/>
      <c r="F4427" s="1"/>
      <c r="G4427"/>
      <c r="H4427"/>
      <c r="I4427" s="1"/>
      <c r="J4427"/>
      <c r="K4427"/>
      <c r="L4427"/>
      <c r="M4427" s="2"/>
      <c r="N4427" s="3"/>
      <c r="O4427"/>
      <c r="P4427"/>
      <c r="Q4427"/>
      <c r="R4427"/>
      <c r="S4427"/>
      <c r="T4427"/>
      <c r="U4427" s="1"/>
      <c r="V4427"/>
      <c r="W4427" s="1"/>
      <c r="X4427"/>
      <c r="Y4427"/>
      <c r="Z4427" s="1"/>
      <c r="AA4427" s="1"/>
      <c r="AB4427" s="1"/>
      <c r="AC4427" s="1"/>
      <c r="AD4427"/>
    </row>
    <row r="4428" spans="1:30" x14ac:dyDescent="0.25">
      <c r="A4428" s="1"/>
      <c r="B4428" s="1"/>
      <c r="C4428" s="1"/>
      <c r="D4428"/>
      <c r="E4428" s="1"/>
      <c r="F4428" s="1"/>
      <c r="G4428"/>
      <c r="H4428"/>
      <c r="I4428" s="1"/>
      <c r="J4428"/>
      <c r="K4428"/>
      <c r="L4428"/>
      <c r="M4428" s="2"/>
      <c r="N4428" s="3"/>
      <c r="O4428"/>
      <c r="P4428"/>
      <c r="Q4428"/>
      <c r="R4428"/>
      <c r="S4428"/>
      <c r="T4428"/>
      <c r="U4428" s="1"/>
      <c r="V4428"/>
      <c r="W4428" s="1"/>
      <c r="X4428"/>
      <c r="Y4428"/>
      <c r="Z4428" s="1"/>
      <c r="AA4428" s="1"/>
      <c r="AB4428" s="1"/>
      <c r="AC4428" s="1"/>
      <c r="AD4428"/>
    </row>
    <row r="4429" spans="1:30" x14ac:dyDescent="0.25">
      <c r="A4429" s="1"/>
      <c r="B4429" s="1"/>
      <c r="C4429" s="1"/>
      <c r="D4429"/>
      <c r="E4429" s="1"/>
      <c r="F4429" s="1"/>
      <c r="G4429"/>
      <c r="H4429"/>
      <c r="I4429" s="1"/>
      <c r="J4429"/>
      <c r="K4429"/>
      <c r="L4429"/>
      <c r="M4429" s="2"/>
      <c r="N4429" s="3"/>
      <c r="O4429"/>
      <c r="P4429"/>
      <c r="Q4429"/>
      <c r="R4429"/>
      <c r="S4429"/>
      <c r="T4429"/>
      <c r="U4429" s="1"/>
      <c r="V4429"/>
      <c r="W4429" s="1"/>
      <c r="X4429"/>
      <c r="Y4429"/>
      <c r="Z4429" s="1"/>
      <c r="AA4429" s="1"/>
      <c r="AB4429" s="1"/>
      <c r="AC4429" s="1"/>
      <c r="AD4429"/>
    </row>
    <row r="4430" spans="1:30" x14ac:dyDescent="0.25">
      <c r="A4430" s="1"/>
      <c r="B4430" s="1"/>
      <c r="C4430" s="1"/>
      <c r="D4430"/>
      <c r="E4430" s="1"/>
      <c r="F4430" s="1"/>
      <c r="G4430"/>
      <c r="H4430"/>
      <c r="I4430" s="1"/>
      <c r="J4430"/>
      <c r="K4430"/>
      <c r="L4430"/>
      <c r="M4430" s="2"/>
      <c r="N4430" s="3"/>
      <c r="O4430"/>
      <c r="P4430"/>
      <c r="Q4430"/>
      <c r="R4430"/>
      <c r="S4430"/>
      <c r="T4430"/>
      <c r="U4430" s="1"/>
      <c r="V4430"/>
      <c r="W4430" s="1"/>
      <c r="X4430"/>
      <c r="Y4430"/>
      <c r="Z4430" s="1"/>
      <c r="AA4430" s="1"/>
      <c r="AB4430" s="1"/>
      <c r="AC4430" s="1"/>
      <c r="AD4430"/>
    </row>
    <row r="4431" spans="1:30" x14ac:dyDescent="0.25">
      <c r="A4431" s="1"/>
      <c r="B4431" s="1"/>
      <c r="C4431" s="1"/>
      <c r="D4431"/>
      <c r="E4431" s="1"/>
      <c r="F4431" s="1"/>
      <c r="G4431"/>
      <c r="H4431"/>
      <c r="I4431" s="1"/>
      <c r="J4431"/>
      <c r="K4431"/>
      <c r="L4431"/>
      <c r="M4431" s="2"/>
      <c r="N4431" s="3"/>
      <c r="O4431"/>
      <c r="P4431"/>
      <c r="Q4431"/>
      <c r="R4431"/>
      <c r="S4431"/>
      <c r="T4431"/>
      <c r="U4431" s="1"/>
      <c r="V4431"/>
      <c r="W4431" s="1"/>
      <c r="X4431"/>
      <c r="Y4431"/>
      <c r="Z4431" s="1"/>
      <c r="AA4431" s="1"/>
      <c r="AB4431" s="1"/>
      <c r="AC4431" s="1"/>
      <c r="AD4431"/>
    </row>
    <row r="4432" spans="1:30" x14ac:dyDescent="0.25">
      <c r="A4432" s="1"/>
      <c r="B4432" s="1"/>
      <c r="C4432" s="1"/>
      <c r="D4432"/>
      <c r="E4432" s="1"/>
      <c r="F4432" s="1"/>
      <c r="G4432"/>
      <c r="H4432"/>
      <c r="I4432" s="1"/>
      <c r="J4432"/>
      <c r="K4432"/>
      <c r="L4432"/>
      <c r="M4432" s="2"/>
      <c r="N4432" s="3"/>
      <c r="O4432"/>
      <c r="P4432"/>
      <c r="Q4432"/>
      <c r="R4432"/>
      <c r="S4432"/>
      <c r="T4432"/>
      <c r="U4432" s="1"/>
      <c r="V4432"/>
      <c r="W4432" s="1"/>
      <c r="X4432"/>
      <c r="Y4432"/>
      <c r="Z4432" s="1"/>
      <c r="AA4432" s="1"/>
      <c r="AB4432" s="1"/>
      <c r="AC4432" s="1"/>
      <c r="AD4432"/>
    </row>
    <row r="4433" spans="1:30" x14ac:dyDescent="0.25">
      <c r="A4433" s="1"/>
      <c r="B4433" s="1"/>
      <c r="C4433" s="1"/>
      <c r="D4433"/>
      <c r="E4433" s="1"/>
      <c r="F4433" s="1"/>
      <c r="G4433"/>
      <c r="H4433"/>
      <c r="I4433" s="1"/>
      <c r="J4433"/>
      <c r="K4433"/>
      <c r="L4433"/>
      <c r="M4433" s="2"/>
      <c r="N4433" s="3"/>
      <c r="O4433"/>
      <c r="P4433"/>
      <c r="Q4433"/>
      <c r="R4433"/>
      <c r="S4433"/>
      <c r="T4433"/>
      <c r="U4433" s="1"/>
      <c r="V4433"/>
      <c r="W4433" s="1"/>
      <c r="X4433"/>
      <c r="Y4433"/>
      <c r="Z4433" s="1"/>
      <c r="AA4433" s="1"/>
      <c r="AB4433" s="1"/>
      <c r="AC4433" s="1"/>
      <c r="AD4433"/>
    </row>
    <row r="4434" spans="1:30" x14ac:dyDescent="0.25">
      <c r="A4434" s="1"/>
      <c r="B4434" s="1"/>
      <c r="C4434" s="1"/>
      <c r="D4434"/>
      <c r="E4434" s="1"/>
      <c r="F4434" s="1"/>
      <c r="G4434"/>
      <c r="H4434"/>
      <c r="I4434" s="1"/>
      <c r="J4434"/>
      <c r="K4434"/>
      <c r="L4434"/>
      <c r="M4434" s="2"/>
      <c r="N4434" s="3"/>
      <c r="O4434"/>
      <c r="P4434"/>
      <c r="Q4434"/>
      <c r="R4434"/>
      <c r="S4434"/>
      <c r="T4434"/>
      <c r="U4434" s="1"/>
      <c r="V4434"/>
      <c r="W4434" s="1"/>
      <c r="X4434"/>
      <c r="Y4434"/>
      <c r="Z4434" s="1"/>
      <c r="AA4434" s="1"/>
      <c r="AB4434" s="1"/>
      <c r="AC4434" s="1"/>
      <c r="AD4434"/>
    </row>
    <row r="4435" spans="1:30" x14ac:dyDescent="0.25">
      <c r="A4435" s="1"/>
      <c r="B4435" s="1"/>
      <c r="C4435" s="1"/>
      <c r="D4435"/>
      <c r="E4435" s="1"/>
      <c r="F4435" s="1"/>
      <c r="G4435"/>
      <c r="H4435"/>
      <c r="I4435" s="1"/>
      <c r="J4435"/>
      <c r="K4435"/>
      <c r="L4435"/>
      <c r="M4435" s="2"/>
      <c r="N4435" s="3"/>
      <c r="O4435"/>
      <c r="P4435"/>
      <c r="Q4435"/>
      <c r="R4435"/>
      <c r="S4435"/>
      <c r="T4435"/>
      <c r="U4435" s="1"/>
      <c r="V4435"/>
      <c r="W4435" s="1"/>
      <c r="X4435"/>
      <c r="Y4435"/>
      <c r="Z4435" s="1"/>
      <c r="AA4435" s="1"/>
      <c r="AB4435" s="1"/>
      <c r="AC4435" s="1"/>
      <c r="AD4435"/>
    </row>
    <row r="4436" spans="1:30" x14ac:dyDescent="0.25">
      <c r="A4436" s="1"/>
      <c r="B4436" s="1"/>
      <c r="C4436" s="1"/>
      <c r="D4436"/>
      <c r="E4436" s="1"/>
      <c r="F4436" s="1"/>
      <c r="G4436"/>
      <c r="H4436"/>
      <c r="I4436" s="1"/>
      <c r="J4436"/>
      <c r="K4436"/>
      <c r="L4436"/>
      <c r="M4436" s="2"/>
      <c r="N4436" s="3"/>
      <c r="O4436"/>
      <c r="P4436"/>
      <c r="Q4436"/>
      <c r="R4436"/>
      <c r="S4436"/>
      <c r="T4436"/>
      <c r="U4436" s="1"/>
      <c r="V4436"/>
      <c r="W4436" s="1"/>
      <c r="X4436"/>
      <c r="Y4436"/>
      <c r="Z4436" s="1"/>
      <c r="AA4436" s="1"/>
      <c r="AB4436" s="1"/>
      <c r="AC4436" s="1"/>
      <c r="AD4436"/>
    </row>
    <row r="4437" spans="1:30" x14ac:dyDescent="0.25">
      <c r="A4437" s="1"/>
      <c r="B4437" s="1"/>
      <c r="C4437" s="1"/>
      <c r="D4437"/>
      <c r="E4437" s="1"/>
      <c r="F4437" s="1"/>
      <c r="G4437"/>
      <c r="H4437"/>
      <c r="I4437" s="1"/>
      <c r="J4437"/>
      <c r="K4437"/>
      <c r="L4437"/>
      <c r="M4437" s="2"/>
      <c r="N4437" s="3"/>
      <c r="O4437"/>
      <c r="P4437"/>
      <c r="Q4437"/>
      <c r="R4437"/>
      <c r="S4437"/>
      <c r="T4437"/>
      <c r="U4437" s="1"/>
      <c r="V4437"/>
      <c r="W4437" s="1"/>
      <c r="X4437"/>
      <c r="Y4437"/>
      <c r="Z4437" s="1"/>
      <c r="AA4437" s="1"/>
      <c r="AB4437" s="1"/>
      <c r="AC4437" s="1"/>
      <c r="AD4437"/>
    </row>
    <row r="4438" spans="1:30" x14ac:dyDescent="0.25">
      <c r="A4438" s="1"/>
      <c r="B4438" s="1"/>
      <c r="C4438" s="1"/>
      <c r="D4438"/>
      <c r="E4438" s="1"/>
      <c r="F4438" s="1"/>
      <c r="G4438"/>
      <c r="H4438"/>
      <c r="I4438" s="1"/>
      <c r="J4438"/>
      <c r="K4438"/>
      <c r="L4438"/>
      <c r="M4438" s="2"/>
      <c r="N4438" s="3"/>
      <c r="O4438"/>
      <c r="P4438"/>
      <c r="Q4438"/>
      <c r="R4438"/>
      <c r="S4438"/>
      <c r="T4438"/>
      <c r="U4438" s="1"/>
      <c r="V4438"/>
      <c r="W4438" s="1"/>
      <c r="X4438"/>
      <c r="Y4438"/>
      <c r="Z4438" s="1"/>
      <c r="AA4438" s="1"/>
      <c r="AB4438" s="1"/>
      <c r="AC4438" s="1"/>
      <c r="AD4438"/>
    </row>
    <row r="4439" spans="1:30" x14ac:dyDescent="0.25">
      <c r="A4439" s="1"/>
      <c r="B4439" s="1"/>
      <c r="C4439" s="1"/>
      <c r="D4439"/>
      <c r="E4439" s="1"/>
      <c r="F4439" s="1"/>
      <c r="G4439"/>
      <c r="H4439"/>
      <c r="I4439" s="1"/>
      <c r="J4439"/>
      <c r="K4439"/>
      <c r="L4439"/>
      <c r="M4439" s="2"/>
      <c r="N4439" s="3"/>
      <c r="O4439"/>
      <c r="P4439"/>
      <c r="Q4439"/>
      <c r="R4439"/>
      <c r="S4439"/>
      <c r="T4439"/>
      <c r="U4439" s="1"/>
      <c r="V4439"/>
      <c r="W4439" s="1"/>
      <c r="X4439"/>
      <c r="Y4439"/>
      <c r="Z4439" s="1"/>
      <c r="AA4439" s="1"/>
      <c r="AB4439" s="1"/>
      <c r="AC4439" s="1"/>
      <c r="AD4439"/>
    </row>
    <row r="4440" spans="1:30" x14ac:dyDescent="0.25">
      <c r="A4440" s="1"/>
      <c r="B4440" s="1"/>
      <c r="C4440" s="1"/>
      <c r="D4440"/>
      <c r="E4440" s="1"/>
      <c r="F4440" s="1"/>
      <c r="G4440"/>
      <c r="H4440"/>
      <c r="I4440" s="1"/>
      <c r="J4440"/>
      <c r="K4440"/>
      <c r="L4440"/>
      <c r="M4440" s="2"/>
      <c r="N4440" s="3"/>
      <c r="O4440"/>
      <c r="P4440"/>
      <c r="Q4440"/>
      <c r="R4440"/>
      <c r="S4440"/>
      <c r="T4440"/>
      <c r="U4440" s="1"/>
      <c r="V4440"/>
      <c r="W4440" s="1"/>
      <c r="X4440"/>
      <c r="Y4440"/>
      <c r="Z4440" s="1"/>
      <c r="AA4440" s="1"/>
      <c r="AB4440" s="1"/>
      <c r="AC4440" s="1"/>
      <c r="AD4440"/>
    </row>
    <row r="4441" spans="1:30" x14ac:dyDescent="0.25">
      <c r="A4441" s="1"/>
      <c r="B4441" s="1"/>
      <c r="C4441" s="1"/>
      <c r="D4441"/>
      <c r="E4441" s="1"/>
      <c r="F4441" s="1"/>
      <c r="G4441"/>
      <c r="H4441"/>
      <c r="I4441" s="1"/>
      <c r="J4441"/>
      <c r="K4441"/>
      <c r="L4441"/>
      <c r="M4441" s="2"/>
      <c r="N4441" s="3"/>
      <c r="O4441"/>
      <c r="P4441"/>
      <c r="Q4441"/>
      <c r="R4441"/>
      <c r="S4441"/>
      <c r="T4441"/>
      <c r="U4441" s="1"/>
      <c r="V4441"/>
      <c r="W4441" s="1"/>
      <c r="X4441"/>
      <c r="Y4441"/>
      <c r="Z4441" s="1"/>
      <c r="AA4441" s="1"/>
      <c r="AB4441" s="1"/>
      <c r="AC4441" s="1"/>
      <c r="AD4441"/>
    </row>
    <row r="4442" spans="1:30" x14ac:dyDescent="0.25">
      <c r="A4442" s="1"/>
      <c r="B4442" s="1"/>
      <c r="C4442" s="1"/>
      <c r="D4442"/>
      <c r="E4442" s="1"/>
      <c r="F4442" s="1"/>
      <c r="G4442"/>
      <c r="H4442"/>
      <c r="I4442" s="1"/>
      <c r="J4442"/>
      <c r="K4442"/>
      <c r="L4442"/>
      <c r="M4442" s="2"/>
      <c r="N4442" s="3"/>
      <c r="O4442"/>
      <c r="P4442"/>
      <c r="Q4442"/>
      <c r="R4442"/>
      <c r="S4442"/>
      <c r="T4442"/>
      <c r="U4442" s="1"/>
      <c r="V4442"/>
      <c r="W4442" s="1"/>
      <c r="X4442"/>
      <c r="Y4442"/>
      <c r="Z4442" s="1"/>
      <c r="AA4442" s="1"/>
      <c r="AB4442" s="1"/>
      <c r="AC4442" s="1"/>
      <c r="AD4442"/>
    </row>
    <row r="4443" spans="1:30" x14ac:dyDescent="0.25">
      <c r="A4443" s="1"/>
      <c r="B4443" s="1"/>
      <c r="C4443" s="1"/>
      <c r="D4443"/>
      <c r="E4443" s="1"/>
      <c r="F4443" s="1"/>
      <c r="G4443"/>
      <c r="H4443"/>
      <c r="I4443" s="1"/>
      <c r="J4443"/>
      <c r="K4443"/>
      <c r="L4443"/>
      <c r="M4443" s="2"/>
      <c r="N4443" s="3"/>
      <c r="O4443"/>
      <c r="P4443"/>
      <c r="Q4443"/>
      <c r="R4443"/>
      <c r="S4443"/>
      <c r="T4443"/>
      <c r="U4443" s="1"/>
      <c r="V4443"/>
      <c r="W4443" s="1"/>
      <c r="X4443"/>
      <c r="Y4443"/>
      <c r="Z4443" s="1"/>
      <c r="AA4443" s="1"/>
      <c r="AB4443" s="1"/>
      <c r="AC4443" s="1"/>
      <c r="AD4443"/>
    </row>
    <row r="4444" spans="1:30" x14ac:dyDescent="0.25">
      <c r="A4444" s="1"/>
      <c r="B4444" s="1"/>
      <c r="C4444" s="1"/>
      <c r="D4444"/>
      <c r="E4444" s="1"/>
      <c r="F4444" s="1"/>
      <c r="G4444"/>
      <c r="H4444"/>
      <c r="I4444" s="1"/>
      <c r="J4444"/>
      <c r="K4444"/>
      <c r="L4444"/>
      <c r="M4444" s="2"/>
      <c r="N4444" s="3"/>
      <c r="O4444"/>
      <c r="P4444"/>
      <c r="Q4444"/>
      <c r="R4444"/>
      <c r="S4444"/>
      <c r="T4444"/>
      <c r="U4444" s="1"/>
      <c r="V4444"/>
      <c r="W4444" s="1"/>
      <c r="X4444"/>
      <c r="Y4444"/>
      <c r="Z4444" s="1"/>
      <c r="AA4444" s="1"/>
      <c r="AB4444" s="1"/>
      <c r="AC4444" s="1"/>
      <c r="AD4444"/>
    </row>
    <row r="4445" spans="1:30" x14ac:dyDescent="0.25">
      <c r="A4445" s="1"/>
      <c r="B4445" s="1"/>
      <c r="C4445" s="1"/>
      <c r="D4445"/>
      <c r="E4445" s="1"/>
      <c r="F4445" s="1"/>
      <c r="G4445"/>
      <c r="H4445"/>
      <c r="I4445" s="1"/>
      <c r="J4445"/>
      <c r="K4445"/>
      <c r="L4445"/>
      <c r="M4445" s="2"/>
      <c r="N4445" s="3"/>
      <c r="O4445"/>
      <c r="P4445"/>
      <c r="Q4445"/>
      <c r="R4445"/>
      <c r="S4445"/>
      <c r="T4445"/>
      <c r="U4445" s="1"/>
      <c r="V4445"/>
      <c r="W4445" s="1"/>
      <c r="X4445"/>
      <c r="Y4445"/>
      <c r="Z4445" s="1"/>
      <c r="AA4445" s="1"/>
      <c r="AB4445" s="1"/>
      <c r="AC4445" s="1"/>
      <c r="AD4445"/>
    </row>
    <row r="4446" spans="1:30" x14ac:dyDescent="0.25">
      <c r="A4446" s="1"/>
      <c r="B4446" s="1"/>
      <c r="C4446" s="1"/>
      <c r="D4446"/>
      <c r="E4446" s="1"/>
      <c r="F4446" s="1"/>
      <c r="G4446"/>
      <c r="H4446"/>
      <c r="I4446" s="1"/>
      <c r="J4446"/>
      <c r="K4446"/>
      <c r="L4446"/>
      <c r="M4446" s="2"/>
      <c r="N4446" s="3"/>
      <c r="O4446"/>
      <c r="P4446"/>
      <c r="Q4446"/>
      <c r="R4446"/>
      <c r="S4446"/>
      <c r="T4446"/>
      <c r="U4446" s="1"/>
      <c r="V4446"/>
      <c r="W4446" s="1"/>
      <c r="X4446"/>
      <c r="Y4446"/>
      <c r="Z4446" s="1"/>
      <c r="AA4446" s="1"/>
      <c r="AB4446" s="1"/>
      <c r="AC4446" s="1"/>
      <c r="AD4446"/>
    </row>
    <row r="4447" spans="1:30" x14ac:dyDescent="0.25">
      <c r="A4447" s="1"/>
      <c r="B4447" s="1"/>
      <c r="C4447" s="1"/>
      <c r="D4447"/>
      <c r="E4447" s="1"/>
      <c r="F4447" s="1"/>
      <c r="G4447"/>
      <c r="H4447"/>
      <c r="I4447" s="1"/>
      <c r="J4447"/>
      <c r="K4447"/>
      <c r="L4447"/>
      <c r="M4447" s="2"/>
      <c r="N4447" s="3"/>
      <c r="O4447"/>
      <c r="P4447"/>
      <c r="Q4447"/>
      <c r="R4447"/>
      <c r="S4447"/>
      <c r="T4447"/>
      <c r="U4447" s="1"/>
      <c r="V4447"/>
      <c r="W4447" s="1"/>
      <c r="X4447"/>
      <c r="Y4447"/>
      <c r="Z4447" s="1"/>
      <c r="AA4447" s="1"/>
      <c r="AB4447" s="1"/>
      <c r="AC4447" s="1"/>
      <c r="AD4447"/>
    </row>
    <row r="4448" spans="1:30" x14ac:dyDescent="0.25">
      <c r="A4448" s="1"/>
      <c r="B4448" s="1"/>
      <c r="C4448" s="1"/>
      <c r="D4448"/>
      <c r="E4448" s="1"/>
      <c r="F4448" s="1"/>
      <c r="G4448"/>
      <c r="H4448"/>
      <c r="I4448" s="1"/>
      <c r="J4448"/>
      <c r="K4448"/>
      <c r="L4448"/>
      <c r="M4448" s="2"/>
      <c r="N4448" s="3"/>
      <c r="O4448"/>
      <c r="P4448"/>
      <c r="Q4448"/>
      <c r="R4448"/>
      <c r="S4448"/>
      <c r="T4448"/>
      <c r="U4448" s="1"/>
      <c r="V4448"/>
      <c r="W4448" s="1"/>
      <c r="X4448"/>
      <c r="Y4448"/>
      <c r="Z4448" s="1"/>
      <c r="AA4448" s="1"/>
      <c r="AB4448" s="1"/>
      <c r="AC4448" s="1"/>
      <c r="AD4448"/>
    </row>
    <row r="4449" spans="1:30" x14ac:dyDescent="0.25">
      <c r="A4449" s="1"/>
      <c r="B4449" s="1"/>
      <c r="C4449" s="1"/>
      <c r="D4449"/>
      <c r="E4449" s="1"/>
      <c r="F4449" s="1"/>
      <c r="G4449"/>
      <c r="H4449"/>
      <c r="I4449" s="1"/>
      <c r="J4449"/>
      <c r="K4449"/>
      <c r="L4449"/>
      <c r="M4449" s="2"/>
      <c r="N4449" s="3"/>
      <c r="O4449"/>
      <c r="P4449"/>
      <c r="Q4449"/>
      <c r="R4449"/>
      <c r="S4449"/>
      <c r="T4449"/>
      <c r="U4449" s="1"/>
      <c r="V4449"/>
      <c r="W4449" s="1"/>
      <c r="X4449"/>
      <c r="Y4449"/>
      <c r="Z4449" s="1"/>
      <c r="AA4449" s="1"/>
      <c r="AB4449" s="1"/>
      <c r="AC4449" s="1"/>
      <c r="AD4449"/>
    </row>
    <row r="4450" spans="1:30" x14ac:dyDescent="0.25">
      <c r="A4450" s="1"/>
      <c r="B4450" s="1"/>
      <c r="C4450" s="1"/>
      <c r="D4450"/>
      <c r="E4450" s="1"/>
      <c r="F4450" s="1"/>
      <c r="G4450"/>
      <c r="H4450"/>
      <c r="I4450" s="1"/>
      <c r="J4450"/>
      <c r="K4450"/>
      <c r="L4450"/>
      <c r="M4450" s="2"/>
      <c r="N4450" s="3"/>
      <c r="O4450"/>
      <c r="P4450"/>
      <c r="Q4450"/>
      <c r="R4450"/>
      <c r="S4450"/>
      <c r="T4450"/>
      <c r="U4450" s="1"/>
      <c r="V4450"/>
      <c r="W4450" s="1"/>
      <c r="X4450"/>
      <c r="Y4450"/>
      <c r="Z4450" s="1"/>
      <c r="AA4450" s="1"/>
      <c r="AB4450" s="1"/>
      <c r="AC4450" s="1"/>
      <c r="AD4450"/>
    </row>
    <row r="4451" spans="1:30" x14ac:dyDescent="0.25">
      <c r="A4451" s="1"/>
      <c r="B4451" s="1"/>
      <c r="C4451" s="1"/>
      <c r="D4451"/>
      <c r="E4451" s="1"/>
      <c r="F4451" s="1"/>
      <c r="G4451"/>
      <c r="H4451"/>
      <c r="I4451" s="1"/>
      <c r="J4451"/>
      <c r="K4451"/>
      <c r="L4451"/>
      <c r="M4451" s="2"/>
      <c r="N4451" s="3"/>
      <c r="O4451"/>
      <c r="P4451"/>
      <c r="Q4451"/>
      <c r="R4451"/>
      <c r="S4451"/>
      <c r="T4451"/>
      <c r="U4451" s="1"/>
      <c r="V4451"/>
      <c r="W4451" s="1"/>
      <c r="X4451"/>
      <c r="Y4451"/>
      <c r="Z4451" s="1"/>
      <c r="AA4451" s="1"/>
      <c r="AB4451" s="1"/>
      <c r="AC4451" s="1"/>
      <c r="AD4451"/>
    </row>
    <row r="4452" spans="1:30" x14ac:dyDescent="0.25">
      <c r="A4452" s="1"/>
      <c r="B4452" s="1"/>
      <c r="C4452" s="1"/>
      <c r="D4452"/>
      <c r="E4452" s="1"/>
      <c r="F4452" s="1"/>
      <c r="G4452"/>
      <c r="H4452"/>
      <c r="I4452" s="1"/>
      <c r="J4452"/>
      <c r="K4452"/>
      <c r="L4452"/>
      <c r="M4452" s="2"/>
      <c r="N4452" s="3"/>
      <c r="O4452"/>
      <c r="P4452"/>
      <c r="Q4452"/>
      <c r="R4452"/>
      <c r="S4452"/>
      <c r="T4452"/>
      <c r="U4452" s="1"/>
      <c r="V4452"/>
      <c r="W4452" s="1"/>
      <c r="X4452"/>
      <c r="Y4452"/>
      <c r="Z4452" s="1"/>
      <c r="AA4452" s="1"/>
      <c r="AB4452" s="1"/>
      <c r="AC4452" s="1"/>
      <c r="AD4452"/>
    </row>
    <row r="4453" spans="1:30" x14ac:dyDescent="0.25">
      <c r="A4453" s="1"/>
      <c r="B4453" s="1"/>
      <c r="C4453" s="1"/>
      <c r="D4453"/>
      <c r="E4453" s="1"/>
      <c r="F4453" s="1"/>
      <c r="G4453"/>
      <c r="H4453"/>
      <c r="I4453" s="1"/>
      <c r="J4453"/>
      <c r="K4453"/>
      <c r="L4453"/>
      <c r="M4453" s="2"/>
      <c r="N4453" s="3"/>
      <c r="O4453"/>
      <c r="P4453"/>
      <c r="Q4453"/>
      <c r="R4453"/>
      <c r="S4453"/>
      <c r="T4453"/>
      <c r="U4453" s="1"/>
      <c r="V4453"/>
      <c r="W4453" s="1"/>
      <c r="X4453"/>
      <c r="Y4453"/>
      <c r="Z4453" s="1"/>
      <c r="AA4453" s="1"/>
      <c r="AB4453" s="1"/>
      <c r="AC4453" s="1"/>
      <c r="AD4453"/>
    </row>
    <row r="4454" spans="1:30" x14ac:dyDescent="0.25">
      <c r="A4454" s="1"/>
      <c r="B4454" s="1"/>
      <c r="C4454" s="1"/>
      <c r="D4454"/>
      <c r="E4454" s="1"/>
      <c r="F4454" s="1"/>
      <c r="G4454"/>
      <c r="H4454"/>
      <c r="I4454" s="1"/>
      <c r="J4454"/>
      <c r="K4454"/>
      <c r="L4454"/>
      <c r="M4454" s="2"/>
      <c r="N4454" s="3"/>
      <c r="O4454"/>
      <c r="P4454"/>
      <c r="Q4454"/>
      <c r="R4454"/>
      <c r="S4454"/>
      <c r="T4454"/>
      <c r="U4454" s="1"/>
      <c r="V4454"/>
      <c r="W4454" s="1"/>
      <c r="X4454"/>
      <c r="Y4454"/>
      <c r="Z4454" s="1"/>
      <c r="AA4454" s="1"/>
      <c r="AB4454" s="1"/>
      <c r="AC4454" s="1"/>
      <c r="AD4454"/>
    </row>
    <row r="4455" spans="1:30" x14ac:dyDescent="0.25">
      <c r="A4455" s="1"/>
      <c r="B4455" s="1"/>
      <c r="C4455" s="1"/>
      <c r="D4455"/>
      <c r="E4455" s="1"/>
      <c r="F4455" s="1"/>
      <c r="G4455"/>
      <c r="H4455"/>
      <c r="I4455" s="1"/>
      <c r="J4455"/>
      <c r="K4455"/>
      <c r="L4455"/>
      <c r="M4455" s="2"/>
      <c r="N4455" s="3"/>
      <c r="O4455"/>
      <c r="P4455"/>
      <c r="Q4455"/>
      <c r="R4455"/>
      <c r="S4455"/>
      <c r="T4455"/>
      <c r="U4455" s="1"/>
      <c r="V4455"/>
      <c r="W4455" s="1"/>
      <c r="X4455"/>
      <c r="Y4455"/>
      <c r="Z4455" s="1"/>
      <c r="AA4455" s="1"/>
      <c r="AB4455" s="1"/>
      <c r="AC4455" s="1"/>
      <c r="AD4455"/>
    </row>
    <row r="4456" spans="1:30" x14ac:dyDescent="0.25">
      <c r="A4456" s="1"/>
      <c r="B4456" s="1"/>
      <c r="C4456" s="1"/>
      <c r="D4456"/>
      <c r="E4456" s="1"/>
      <c r="F4456" s="1"/>
      <c r="G4456"/>
      <c r="H4456"/>
      <c r="I4456" s="1"/>
      <c r="J4456"/>
      <c r="K4456"/>
      <c r="L4456"/>
      <c r="M4456" s="2"/>
      <c r="N4456" s="3"/>
      <c r="O4456"/>
      <c r="P4456"/>
      <c r="Q4456"/>
      <c r="R4456"/>
      <c r="S4456"/>
      <c r="T4456"/>
      <c r="U4456" s="1"/>
      <c r="V4456"/>
      <c r="W4456" s="1"/>
      <c r="X4456"/>
      <c r="Y4456"/>
      <c r="Z4456" s="1"/>
      <c r="AA4456" s="1"/>
      <c r="AB4456" s="1"/>
      <c r="AC4456" s="1"/>
      <c r="AD4456"/>
    </row>
    <row r="4457" spans="1:30" x14ac:dyDescent="0.25">
      <c r="A4457" s="1"/>
      <c r="B4457" s="1"/>
      <c r="C4457" s="1"/>
      <c r="D4457"/>
      <c r="E4457" s="1"/>
      <c r="F4457" s="1"/>
      <c r="G4457"/>
      <c r="H4457"/>
      <c r="I4457" s="1"/>
      <c r="J4457"/>
      <c r="K4457"/>
      <c r="L4457"/>
      <c r="M4457" s="2"/>
      <c r="N4457" s="3"/>
      <c r="O4457"/>
      <c r="P4457"/>
      <c r="Q4457"/>
      <c r="R4457"/>
      <c r="S4457"/>
      <c r="T4457"/>
      <c r="U4457" s="1"/>
      <c r="V4457"/>
      <c r="W4457" s="1"/>
      <c r="X4457"/>
      <c r="Y4457"/>
      <c r="Z4457" s="1"/>
      <c r="AA4457" s="1"/>
      <c r="AB4457" s="1"/>
      <c r="AC4457" s="1"/>
      <c r="AD4457"/>
    </row>
    <row r="4458" spans="1:30" x14ac:dyDescent="0.25">
      <c r="A4458" s="1"/>
      <c r="B4458" s="1"/>
      <c r="C4458" s="1"/>
      <c r="D4458"/>
      <c r="E4458" s="1"/>
      <c r="F4458" s="1"/>
      <c r="G4458"/>
      <c r="H4458"/>
      <c r="I4458" s="1"/>
      <c r="J4458"/>
      <c r="K4458"/>
      <c r="L4458"/>
      <c r="M4458" s="2"/>
      <c r="N4458" s="3"/>
      <c r="O4458"/>
      <c r="P4458"/>
      <c r="Q4458"/>
      <c r="R4458"/>
      <c r="S4458"/>
      <c r="T4458"/>
      <c r="U4458" s="1"/>
      <c r="V4458"/>
      <c r="W4458" s="1"/>
      <c r="X4458"/>
      <c r="Y4458"/>
      <c r="Z4458" s="1"/>
      <c r="AA4458" s="1"/>
      <c r="AB4458" s="1"/>
      <c r="AC4458" s="1"/>
      <c r="AD4458"/>
    </row>
    <row r="4459" spans="1:30" x14ac:dyDescent="0.25">
      <c r="A4459" s="1"/>
      <c r="B4459" s="1"/>
      <c r="C4459" s="1"/>
      <c r="D4459"/>
      <c r="E4459" s="1"/>
      <c r="F4459" s="1"/>
      <c r="G4459"/>
      <c r="H4459"/>
      <c r="I4459" s="1"/>
      <c r="J4459"/>
      <c r="K4459"/>
      <c r="L4459"/>
      <c r="M4459" s="2"/>
      <c r="N4459" s="3"/>
      <c r="O4459"/>
      <c r="P4459"/>
      <c r="Q4459"/>
      <c r="R4459"/>
      <c r="S4459"/>
      <c r="T4459"/>
      <c r="U4459" s="1"/>
      <c r="V4459"/>
      <c r="W4459" s="1"/>
      <c r="X4459"/>
      <c r="Y4459"/>
      <c r="Z4459" s="1"/>
      <c r="AA4459" s="1"/>
      <c r="AB4459" s="1"/>
      <c r="AC4459" s="1"/>
      <c r="AD4459"/>
    </row>
    <row r="4460" spans="1:30" x14ac:dyDescent="0.25">
      <c r="A4460" s="1"/>
      <c r="B4460" s="1"/>
      <c r="C4460" s="1"/>
      <c r="D4460"/>
      <c r="E4460" s="1"/>
      <c r="F4460" s="1"/>
      <c r="G4460"/>
      <c r="H4460"/>
      <c r="I4460" s="1"/>
      <c r="J4460"/>
      <c r="K4460"/>
      <c r="L4460"/>
      <c r="M4460" s="2"/>
      <c r="N4460" s="3"/>
      <c r="O4460"/>
      <c r="P4460"/>
      <c r="Q4460"/>
      <c r="R4460"/>
      <c r="S4460"/>
      <c r="T4460"/>
      <c r="U4460" s="1"/>
      <c r="V4460"/>
      <c r="W4460" s="1"/>
      <c r="X4460"/>
      <c r="Y4460"/>
      <c r="Z4460" s="1"/>
      <c r="AA4460" s="1"/>
      <c r="AB4460" s="1"/>
      <c r="AC4460" s="1"/>
      <c r="AD4460"/>
    </row>
    <row r="4461" spans="1:30" x14ac:dyDescent="0.25">
      <c r="A4461" s="1"/>
      <c r="B4461" s="1"/>
      <c r="C4461" s="1"/>
      <c r="D4461"/>
      <c r="E4461" s="1"/>
      <c r="F4461" s="1"/>
      <c r="G4461"/>
      <c r="H4461"/>
      <c r="I4461" s="1"/>
      <c r="J4461"/>
      <c r="K4461"/>
      <c r="L4461"/>
      <c r="M4461" s="2"/>
      <c r="N4461" s="3"/>
      <c r="O4461"/>
      <c r="P4461"/>
      <c r="Q4461"/>
      <c r="R4461"/>
      <c r="S4461"/>
      <c r="T4461"/>
      <c r="U4461" s="1"/>
      <c r="V4461"/>
      <c r="W4461" s="1"/>
      <c r="X4461"/>
      <c r="Y4461"/>
      <c r="Z4461" s="1"/>
      <c r="AA4461" s="1"/>
      <c r="AB4461" s="1"/>
      <c r="AC4461" s="1"/>
      <c r="AD4461"/>
    </row>
    <row r="4462" spans="1:30" x14ac:dyDescent="0.25">
      <c r="A4462" s="1"/>
      <c r="B4462" s="1"/>
      <c r="C4462" s="1"/>
      <c r="D4462"/>
      <c r="E4462" s="1"/>
      <c r="F4462" s="1"/>
      <c r="G4462"/>
      <c r="H4462"/>
      <c r="I4462" s="1"/>
      <c r="J4462"/>
      <c r="K4462"/>
      <c r="L4462"/>
      <c r="M4462" s="2"/>
      <c r="N4462" s="3"/>
      <c r="O4462"/>
      <c r="P4462"/>
      <c r="Q4462"/>
      <c r="R4462"/>
      <c r="S4462"/>
      <c r="T4462"/>
      <c r="U4462" s="1"/>
      <c r="V4462"/>
      <c r="W4462" s="1"/>
      <c r="X4462"/>
      <c r="Y4462"/>
      <c r="Z4462" s="1"/>
      <c r="AA4462" s="1"/>
      <c r="AB4462" s="1"/>
      <c r="AC4462" s="1"/>
      <c r="AD4462"/>
    </row>
    <row r="4463" spans="1:30" x14ac:dyDescent="0.25">
      <c r="A4463" s="1"/>
      <c r="B4463" s="1"/>
      <c r="C4463" s="1"/>
      <c r="D4463"/>
      <c r="E4463" s="1"/>
      <c r="F4463" s="1"/>
      <c r="G4463"/>
      <c r="H4463"/>
      <c r="I4463" s="1"/>
      <c r="J4463"/>
      <c r="K4463"/>
      <c r="L4463"/>
      <c r="M4463" s="2"/>
      <c r="N4463" s="3"/>
      <c r="O4463"/>
      <c r="P4463"/>
      <c r="Q4463"/>
      <c r="R4463"/>
      <c r="S4463"/>
      <c r="T4463"/>
      <c r="U4463" s="1"/>
      <c r="V4463"/>
      <c r="W4463" s="1"/>
      <c r="X4463"/>
      <c r="Y4463"/>
      <c r="Z4463" s="1"/>
      <c r="AA4463" s="1"/>
      <c r="AB4463" s="1"/>
      <c r="AC4463" s="1"/>
      <c r="AD4463"/>
    </row>
    <row r="4464" spans="1:30" x14ac:dyDescent="0.25">
      <c r="A4464" s="1"/>
      <c r="B4464" s="1"/>
      <c r="C4464" s="1"/>
      <c r="D4464"/>
      <c r="E4464" s="1"/>
      <c r="F4464" s="1"/>
      <c r="G4464"/>
      <c r="H4464"/>
      <c r="I4464" s="1"/>
      <c r="J4464"/>
      <c r="K4464"/>
      <c r="L4464"/>
      <c r="M4464" s="2"/>
      <c r="N4464" s="3"/>
      <c r="O4464"/>
      <c r="P4464"/>
      <c r="Q4464"/>
      <c r="R4464"/>
      <c r="S4464"/>
      <c r="T4464"/>
      <c r="U4464" s="1"/>
      <c r="V4464"/>
      <c r="W4464" s="1"/>
      <c r="X4464"/>
      <c r="Y4464"/>
      <c r="Z4464" s="1"/>
      <c r="AA4464" s="1"/>
      <c r="AB4464" s="1"/>
      <c r="AC4464" s="1"/>
      <c r="AD4464"/>
    </row>
    <row r="4465" spans="1:30" x14ac:dyDescent="0.25">
      <c r="A4465" s="1"/>
      <c r="B4465" s="1"/>
      <c r="C4465" s="1"/>
      <c r="D4465"/>
      <c r="E4465" s="1"/>
      <c r="F4465" s="1"/>
      <c r="G4465"/>
      <c r="H4465"/>
      <c r="I4465" s="1"/>
      <c r="J4465"/>
      <c r="K4465"/>
      <c r="L4465"/>
      <c r="M4465" s="2"/>
      <c r="N4465" s="3"/>
      <c r="O4465"/>
      <c r="P4465"/>
      <c r="Q4465"/>
      <c r="R4465"/>
      <c r="S4465"/>
      <c r="T4465"/>
      <c r="U4465" s="1"/>
      <c r="V4465"/>
      <c r="W4465" s="1"/>
      <c r="X4465"/>
      <c r="Y4465"/>
      <c r="Z4465" s="1"/>
      <c r="AA4465" s="1"/>
      <c r="AB4465" s="1"/>
      <c r="AC4465" s="1"/>
      <c r="AD4465"/>
    </row>
    <row r="4466" spans="1:30" x14ac:dyDescent="0.25">
      <c r="A4466" s="1"/>
      <c r="B4466" s="1"/>
      <c r="C4466" s="1"/>
      <c r="D4466"/>
      <c r="E4466" s="1"/>
      <c r="F4466" s="1"/>
      <c r="G4466"/>
      <c r="H4466"/>
      <c r="I4466" s="1"/>
      <c r="J4466"/>
      <c r="K4466"/>
      <c r="L4466"/>
      <c r="M4466" s="2"/>
      <c r="N4466" s="3"/>
      <c r="O4466"/>
      <c r="P4466"/>
      <c r="Q4466"/>
      <c r="R4466"/>
      <c r="S4466"/>
      <c r="T4466"/>
      <c r="U4466" s="1"/>
      <c r="V4466"/>
      <c r="W4466" s="1"/>
      <c r="X4466"/>
      <c r="Y4466"/>
      <c r="Z4466" s="1"/>
      <c r="AA4466" s="1"/>
      <c r="AB4466" s="1"/>
      <c r="AC4466" s="1"/>
      <c r="AD4466"/>
    </row>
    <row r="4467" spans="1:30" x14ac:dyDescent="0.25">
      <c r="A4467" s="1"/>
      <c r="B4467" s="1"/>
      <c r="C4467" s="1"/>
      <c r="D4467"/>
      <c r="E4467" s="1"/>
      <c r="F4467" s="1"/>
      <c r="G4467"/>
      <c r="H4467"/>
      <c r="I4467" s="1"/>
      <c r="J4467"/>
      <c r="K4467"/>
      <c r="L4467"/>
      <c r="M4467" s="2"/>
      <c r="N4467" s="3"/>
      <c r="O4467"/>
      <c r="P4467"/>
      <c r="Q4467"/>
      <c r="R4467"/>
      <c r="S4467"/>
      <c r="T4467"/>
      <c r="U4467" s="1"/>
      <c r="V4467"/>
      <c r="W4467" s="1"/>
      <c r="X4467"/>
      <c r="Y4467"/>
      <c r="Z4467" s="1"/>
      <c r="AA4467" s="1"/>
      <c r="AB4467" s="1"/>
      <c r="AC4467" s="1"/>
      <c r="AD4467"/>
    </row>
    <row r="4468" spans="1:30" x14ac:dyDescent="0.25">
      <c r="A4468" s="1"/>
      <c r="B4468" s="1"/>
      <c r="C4468" s="1"/>
      <c r="D4468"/>
      <c r="E4468" s="1"/>
      <c r="F4468" s="1"/>
      <c r="G4468"/>
      <c r="H4468"/>
      <c r="I4468" s="1"/>
      <c r="J4468"/>
      <c r="K4468"/>
      <c r="L4468"/>
      <c r="M4468" s="2"/>
      <c r="N4468" s="3"/>
      <c r="O4468"/>
      <c r="P4468"/>
      <c r="Q4468"/>
      <c r="R4468"/>
      <c r="S4468"/>
      <c r="T4468"/>
      <c r="U4468" s="1"/>
      <c r="V4468"/>
      <c r="W4468" s="1"/>
      <c r="X4468"/>
      <c r="Y4468"/>
      <c r="Z4468" s="1"/>
      <c r="AA4468" s="1"/>
      <c r="AB4468" s="1"/>
      <c r="AC4468" s="1"/>
      <c r="AD4468"/>
    </row>
    <row r="4469" spans="1:30" x14ac:dyDescent="0.25">
      <c r="A4469" s="1"/>
      <c r="B4469" s="1"/>
      <c r="C4469" s="1"/>
      <c r="D4469"/>
      <c r="E4469" s="1"/>
      <c r="F4469" s="1"/>
      <c r="G4469"/>
      <c r="H4469"/>
      <c r="I4469" s="1"/>
      <c r="J4469"/>
      <c r="K4469"/>
      <c r="L4469"/>
      <c r="M4469" s="2"/>
      <c r="N4469" s="3"/>
      <c r="O4469"/>
      <c r="P4469"/>
      <c r="Q4469"/>
      <c r="R4469"/>
      <c r="S4469"/>
      <c r="T4469"/>
      <c r="U4469" s="1"/>
      <c r="V4469"/>
      <c r="W4469" s="1"/>
      <c r="X4469"/>
      <c r="Y4469"/>
      <c r="Z4469" s="1"/>
      <c r="AA4469" s="1"/>
      <c r="AB4469" s="1"/>
      <c r="AC4469" s="1"/>
      <c r="AD4469"/>
    </row>
    <row r="4470" spans="1:30" x14ac:dyDescent="0.25">
      <c r="A4470" s="1"/>
      <c r="B4470" s="1"/>
      <c r="C4470" s="1"/>
      <c r="D4470"/>
      <c r="E4470" s="1"/>
      <c r="F4470" s="1"/>
      <c r="G4470"/>
      <c r="H4470"/>
      <c r="I4470" s="1"/>
      <c r="J4470"/>
      <c r="K4470"/>
      <c r="L4470"/>
      <c r="M4470" s="2"/>
      <c r="N4470" s="3"/>
      <c r="O4470"/>
      <c r="P4470"/>
      <c r="Q4470"/>
      <c r="R4470"/>
      <c r="S4470"/>
      <c r="T4470"/>
      <c r="U4470" s="1"/>
      <c r="V4470"/>
      <c r="W4470" s="1"/>
      <c r="X4470"/>
      <c r="Y4470"/>
      <c r="Z4470" s="1"/>
      <c r="AA4470" s="1"/>
      <c r="AB4470" s="1"/>
      <c r="AC4470" s="1"/>
      <c r="AD4470"/>
    </row>
    <row r="4471" spans="1:30" x14ac:dyDescent="0.25">
      <c r="A4471" s="1"/>
      <c r="B4471" s="1"/>
      <c r="C4471" s="1"/>
      <c r="D4471"/>
      <c r="E4471" s="1"/>
      <c r="F4471" s="1"/>
      <c r="G4471"/>
      <c r="H4471"/>
      <c r="I4471" s="1"/>
      <c r="J4471"/>
      <c r="K4471"/>
      <c r="L4471"/>
      <c r="M4471" s="2"/>
      <c r="N4471" s="3"/>
      <c r="O4471"/>
      <c r="P4471"/>
      <c r="Q4471"/>
      <c r="R4471"/>
      <c r="S4471"/>
      <c r="T4471"/>
      <c r="U4471" s="1"/>
      <c r="V4471"/>
      <c r="W4471" s="1"/>
      <c r="X4471"/>
      <c r="Y4471"/>
      <c r="Z4471" s="1"/>
      <c r="AA4471" s="1"/>
      <c r="AB4471" s="1"/>
      <c r="AC4471" s="1"/>
      <c r="AD4471"/>
    </row>
    <row r="4472" spans="1:30" x14ac:dyDescent="0.25">
      <c r="A4472" s="1"/>
      <c r="B4472" s="1"/>
      <c r="C4472" s="1"/>
      <c r="D4472"/>
      <c r="E4472" s="1"/>
      <c r="F4472" s="1"/>
      <c r="G4472"/>
      <c r="H4472"/>
      <c r="I4472" s="1"/>
      <c r="J4472"/>
      <c r="K4472"/>
      <c r="L4472"/>
      <c r="M4472" s="2"/>
      <c r="N4472" s="3"/>
      <c r="O4472"/>
      <c r="P4472"/>
      <c r="Q4472"/>
      <c r="R4472"/>
      <c r="S4472"/>
      <c r="T4472"/>
      <c r="U4472" s="1"/>
      <c r="V4472"/>
      <c r="W4472" s="1"/>
      <c r="X4472"/>
      <c r="Y4472"/>
      <c r="Z4472" s="1"/>
      <c r="AA4472" s="1"/>
      <c r="AB4472" s="1"/>
      <c r="AC4472" s="1"/>
      <c r="AD4472"/>
    </row>
    <row r="4473" spans="1:30" x14ac:dyDescent="0.25">
      <c r="A4473" s="1"/>
      <c r="B4473" s="1"/>
      <c r="C4473" s="1"/>
      <c r="D4473"/>
      <c r="E4473" s="1"/>
      <c r="F4473" s="1"/>
      <c r="G4473"/>
      <c r="H4473"/>
      <c r="I4473" s="1"/>
      <c r="J4473"/>
      <c r="K4473"/>
      <c r="L4473"/>
      <c r="M4473" s="2"/>
      <c r="N4473" s="3"/>
      <c r="O4473"/>
      <c r="P4473"/>
      <c r="Q4473"/>
      <c r="R4473"/>
      <c r="S4473"/>
      <c r="T4473"/>
      <c r="U4473" s="1"/>
      <c r="V4473"/>
      <c r="W4473" s="1"/>
      <c r="X4473"/>
      <c r="Y4473"/>
      <c r="Z4473" s="1"/>
      <c r="AA4473" s="1"/>
      <c r="AB4473" s="1"/>
      <c r="AC4473" s="1"/>
      <c r="AD4473"/>
    </row>
    <row r="4474" spans="1:30" x14ac:dyDescent="0.25">
      <c r="A4474" s="1"/>
      <c r="B4474" s="1"/>
      <c r="C4474" s="1"/>
      <c r="D4474"/>
      <c r="E4474" s="1"/>
      <c r="F4474" s="1"/>
      <c r="G4474"/>
      <c r="H4474"/>
      <c r="I4474" s="1"/>
      <c r="J4474"/>
      <c r="K4474"/>
      <c r="L4474"/>
      <c r="M4474" s="2"/>
      <c r="N4474" s="3"/>
      <c r="O4474"/>
      <c r="P4474"/>
      <c r="Q4474"/>
      <c r="R4474"/>
      <c r="S4474"/>
      <c r="T4474"/>
      <c r="U4474" s="1"/>
      <c r="V4474"/>
      <c r="W4474" s="1"/>
      <c r="X4474"/>
      <c r="Y4474"/>
      <c r="Z4474" s="1"/>
      <c r="AA4474" s="1"/>
      <c r="AB4474" s="1"/>
      <c r="AC4474" s="1"/>
      <c r="AD4474"/>
    </row>
    <row r="4475" spans="1:30" x14ac:dyDescent="0.25">
      <c r="A4475" s="1"/>
      <c r="B4475" s="1"/>
      <c r="C4475" s="1"/>
      <c r="D4475"/>
      <c r="E4475" s="1"/>
      <c r="F4475" s="1"/>
      <c r="G4475"/>
      <c r="H4475"/>
      <c r="I4475" s="1"/>
      <c r="J4475"/>
      <c r="K4475"/>
      <c r="L4475"/>
      <c r="M4475" s="2"/>
      <c r="N4475" s="3"/>
      <c r="O4475"/>
      <c r="P4475"/>
      <c r="Q4475"/>
      <c r="R4475"/>
      <c r="S4475"/>
      <c r="T4475"/>
      <c r="U4475" s="1"/>
      <c r="V4475"/>
      <c r="W4475" s="1"/>
      <c r="X4475"/>
      <c r="Y4475"/>
      <c r="Z4475" s="1"/>
      <c r="AA4475" s="1"/>
      <c r="AB4475" s="1"/>
      <c r="AC4475" s="1"/>
      <c r="AD4475"/>
    </row>
    <row r="4476" spans="1:30" x14ac:dyDescent="0.25">
      <c r="A4476" s="1"/>
      <c r="B4476" s="1"/>
      <c r="C4476" s="1"/>
      <c r="D4476"/>
      <c r="E4476" s="1"/>
      <c r="F4476" s="1"/>
      <c r="G4476"/>
      <c r="H4476"/>
      <c r="I4476" s="1"/>
      <c r="J4476"/>
      <c r="K4476"/>
      <c r="L4476"/>
      <c r="M4476" s="2"/>
      <c r="N4476" s="3"/>
      <c r="O4476"/>
      <c r="P4476"/>
      <c r="Q4476"/>
      <c r="R4476"/>
      <c r="S4476"/>
      <c r="T4476"/>
      <c r="U4476" s="1"/>
      <c r="V4476"/>
      <c r="W4476" s="1"/>
      <c r="X4476"/>
      <c r="Y4476"/>
      <c r="Z4476" s="1"/>
      <c r="AA4476" s="1"/>
      <c r="AB4476" s="1"/>
      <c r="AC4476" s="1"/>
      <c r="AD4476"/>
    </row>
    <row r="4477" spans="1:30" x14ac:dyDescent="0.25">
      <c r="A4477" s="1"/>
      <c r="B4477" s="1"/>
      <c r="C4477" s="1"/>
      <c r="D4477"/>
      <c r="E4477" s="1"/>
      <c r="F4477" s="1"/>
      <c r="G4477"/>
      <c r="H4477"/>
      <c r="I4477" s="1"/>
      <c r="J4477"/>
      <c r="K4477"/>
      <c r="L4477"/>
      <c r="M4477" s="2"/>
      <c r="N4477" s="3"/>
      <c r="O4477"/>
      <c r="P4477"/>
      <c r="Q4477"/>
      <c r="R4477"/>
      <c r="S4477"/>
      <c r="T4477"/>
      <c r="U4477" s="1"/>
      <c r="V4477"/>
      <c r="W4477" s="1"/>
      <c r="X4477"/>
      <c r="Y4477"/>
      <c r="Z4477" s="1"/>
      <c r="AA4477" s="1"/>
      <c r="AB4477" s="1"/>
      <c r="AC4477" s="1"/>
      <c r="AD4477"/>
    </row>
    <row r="4478" spans="1:30" x14ac:dyDescent="0.25">
      <c r="A4478" s="1"/>
      <c r="B4478" s="1"/>
      <c r="C4478" s="1"/>
      <c r="D4478"/>
      <c r="E4478" s="1"/>
      <c r="F4478" s="1"/>
      <c r="G4478"/>
      <c r="H4478"/>
      <c r="I4478" s="1"/>
      <c r="J4478"/>
      <c r="K4478"/>
      <c r="L4478"/>
      <c r="M4478" s="2"/>
      <c r="N4478" s="3"/>
      <c r="O4478"/>
      <c r="P4478"/>
      <c r="Q4478"/>
      <c r="R4478"/>
      <c r="S4478"/>
      <c r="T4478"/>
      <c r="U4478" s="1"/>
      <c r="V4478"/>
      <c r="W4478" s="1"/>
      <c r="X4478"/>
      <c r="Y4478"/>
      <c r="Z4478" s="1"/>
      <c r="AA4478" s="1"/>
      <c r="AB4478" s="1"/>
      <c r="AC4478" s="1"/>
      <c r="AD4478"/>
    </row>
    <row r="4479" spans="1:30" x14ac:dyDescent="0.25">
      <c r="A4479" s="1"/>
      <c r="B4479" s="1"/>
      <c r="C4479" s="1"/>
      <c r="D4479"/>
      <c r="E4479" s="1"/>
      <c r="F4479" s="1"/>
      <c r="G4479"/>
      <c r="H4479"/>
      <c r="I4479" s="1"/>
      <c r="J4479"/>
      <c r="K4479"/>
      <c r="L4479"/>
      <c r="M4479" s="2"/>
      <c r="N4479" s="3"/>
      <c r="O4479"/>
      <c r="P4479"/>
      <c r="Q4479"/>
      <c r="R4479"/>
      <c r="S4479"/>
      <c r="T4479"/>
      <c r="U4479" s="1"/>
      <c r="V4479"/>
      <c r="W4479" s="1"/>
      <c r="X4479"/>
      <c r="Y4479"/>
      <c r="Z4479" s="1"/>
      <c r="AA4479" s="1"/>
      <c r="AB4479" s="1"/>
      <c r="AC4479" s="1"/>
      <c r="AD4479"/>
    </row>
    <row r="4480" spans="1:30" x14ac:dyDescent="0.25">
      <c r="A4480" s="1"/>
      <c r="B4480" s="1"/>
      <c r="C4480" s="1"/>
      <c r="D4480"/>
      <c r="E4480" s="1"/>
      <c r="F4480" s="1"/>
      <c r="G4480"/>
      <c r="H4480"/>
      <c r="I4480" s="1"/>
      <c r="J4480"/>
      <c r="K4480"/>
      <c r="L4480"/>
      <c r="M4480" s="2"/>
      <c r="N4480" s="3"/>
      <c r="O4480"/>
      <c r="P4480"/>
      <c r="Q4480"/>
      <c r="R4480"/>
      <c r="S4480"/>
      <c r="T4480"/>
      <c r="U4480" s="1"/>
      <c r="V4480"/>
      <c r="W4480" s="1"/>
      <c r="X4480"/>
      <c r="Y4480"/>
      <c r="Z4480" s="1"/>
      <c r="AA4480" s="1"/>
      <c r="AB4480" s="1"/>
      <c r="AC4480" s="1"/>
      <c r="AD4480"/>
    </row>
    <row r="4481" spans="1:30" x14ac:dyDescent="0.25">
      <c r="A4481" s="1"/>
      <c r="B4481" s="1"/>
      <c r="C4481" s="1"/>
      <c r="D4481"/>
      <c r="E4481" s="1"/>
      <c r="F4481" s="1"/>
      <c r="G4481"/>
      <c r="H4481"/>
      <c r="I4481" s="1"/>
      <c r="J4481"/>
      <c r="K4481"/>
      <c r="L4481"/>
      <c r="M4481" s="2"/>
      <c r="N4481" s="3"/>
      <c r="O4481"/>
      <c r="P4481"/>
      <c r="Q4481"/>
      <c r="R4481"/>
      <c r="S4481"/>
      <c r="T4481"/>
      <c r="U4481" s="1"/>
      <c r="V4481"/>
      <c r="W4481" s="1"/>
      <c r="X4481"/>
      <c r="Y4481"/>
      <c r="Z4481" s="1"/>
      <c r="AA4481" s="1"/>
      <c r="AB4481" s="1"/>
      <c r="AC4481" s="1"/>
      <c r="AD4481"/>
    </row>
    <row r="4482" spans="1:30" x14ac:dyDescent="0.25">
      <c r="A4482" s="1"/>
      <c r="B4482" s="1"/>
      <c r="C4482" s="1"/>
      <c r="D4482"/>
      <c r="E4482" s="1"/>
      <c r="F4482" s="1"/>
      <c r="G4482"/>
      <c r="H4482"/>
      <c r="I4482" s="1"/>
      <c r="J4482"/>
      <c r="K4482"/>
      <c r="L4482"/>
      <c r="M4482" s="2"/>
      <c r="N4482" s="3"/>
      <c r="O4482"/>
      <c r="P4482"/>
      <c r="Q4482"/>
      <c r="R4482"/>
      <c r="S4482"/>
      <c r="T4482"/>
      <c r="U4482" s="1"/>
      <c r="V4482"/>
      <c r="W4482" s="1"/>
      <c r="X4482"/>
      <c r="Y4482"/>
      <c r="Z4482" s="1"/>
      <c r="AA4482" s="1"/>
      <c r="AB4482" s="1"/>
      <c r="AC4482" s="1"/>
      <c r="AD4482"/>
    </row>
    <row r="4483" spans="1:30" x14ac:dyDescent="0.25">
      <c r="A4483" s="1"/>
      <c r="B4483" s="1"/>
      <c r="C4483" s="1"/>
      <c r="D4483"/>
      <c r="E4483" s="1"/>
      <c r="F4483" s="1"/>
      <c r="G4483"/>
      <c r="H4483"/>
      <c r="I4483" s="1"/>
      <c r="J4483"/>
      <c r="K4483"/>
      <c r="L4483"/>
      <c r="M4483" s="2"/>
      <c r="N4483" s="3"/>
      <c r="O4483"/>
      <c r="P4483"/>
      <c r="Q4483"/>
      <c r="R4483"/>
      <c r="S4483"/>
      <c r="T4483"/>
      <c r="U4483" s="1"/>
      <c r="V4483"/>
      <c r="W4483" s="1"/>
      <c r="X4483"/>
      <c r="Y4483"/>
      <c r="Z4483" s="1"/>
      <c r="AA4483" s="1"/>
      <c r="AB4483" s="1"/>
      <c r="AC4483" s="1"/>
      <c r="AD4483"/>
    </row>
    <row r="4484" spans="1:30" x14ac:dyDescent="0.25">
      <c r="A4484" s="1"/>
      <c r="B4484" s="1"/>
      <c r="C4484" s="1"/>
      <c r="D4484"/>
      <c r="E4484" s="1"/>
      <c r="F4484" s="1"/>
      <c r="G4484"/>
      <c r="H4484"/>
      <c r="I4484" s="1"/>
      <c r="J4484"/>
      <c r="K4484"/>
      <c r="L4484"/>
      <c r="M4484" s="2"/>
      <c r="N4484" s="3"/>
      <c r="O4484"/>
      <c r="P4484"/>
      <c r="Q4484"/>
      <c r="R4484"/>
      <c r="S4484"/>
      <c r="T4484"/>
      <c r="U4484" s="1"/>
      <c r="V4484"/>
      <c r="W4484" s="1"/>
      <c r="X4484"/>
      <c r="Y4484"/>
      <c r="Z4484" s="1"/>
      <c r="AA4484" s="1"/>
      <c r="AB4484" s="1"/>
      <c r="AC4484" s="1"/>
      <c r="AD4484"/>
    </row>
    <row r="4485" spans="1:30" x14ac:dyDescent="0.25">
      <c r="A4485" s="1"/>
      <c r="B4485" s="1"/>
      <c r="C4485" s="1"/>
      <c r="D4485"/>
      <c r="E4485" s="1"/>
      <c r="F4485" s="1"/>
      <c r="G4485"/>
      <c r="H4485"/>
      <c r="I4485" s="1"/>
      <c r="J4485"/>
      <c r="K4485"/>
      <c r="L4485"/>
      <c r="M4485" s="2"/>
      <c r="N4485" s="3"/>
      <c r="O4485"/>
      <c r="P4485"/>
      <c r="Q4485"/>
      <c r="R4485"/>
      <c r="S4485"/>
      <c r="T4485"/>
      <c r="U4485" s="1"/>
      <c r="V4485"/>
      <c r="W4485" s="1"/>
      <c r="X4485"/>
      <c r="Y4485"/>
      <c r="Z4485" s="1"/>
      <c r="AA4485" s="1"/>
      <c r="AB4485" s="1"/>
      <c r="AC4485" s="1"/>
      <c r="AD4485"/>
    </row>
    <row r="4486" spans="1:30" x14ac:dyDescent="0.25">
      <c r="A4486" s="1"/>
      <c r="B4486" s="1"/>
      <c r="C4486" s="1"/>
      <c r="D4486"/>
      <c r="E4486" s="1"/>
      <c r="F4486" s="1"/>
      <c r="G4486"/>
      <c r="H4486"/>
      <c r="I4486" s="1"/>
      <c r="J4486"/>
      <c r="K4486"/>
      <c r="L4486"/>
      <c r="M4486" s="2"/>
      <c r="N4486" s="3"/>
      <c r="O4486"/>
      <c r="P4486"/>
      <c r="Q4486"/>
      <c r="R4486"/>
      <c r="S4486"/>
      <c r="T4486"/>
      <c r="U4486" s="1"/>
      <c r="V4486"/>
      <c r="W4486" s="1"/>
      <c r="X4486"/>
      <c r="Y4486"/>
      <c r="Z4486" s="1"/>
      <c r="AA4486" s="1"/>
      <c r="AB4486" s="1"/>
      <c r="AC4486" s="1"/>
      <c r="AD4486"/>
    </row>
    <row r="4487" spans="1:30" x14ac:dyDescent="0.25">
      <c r="A4487" s="1"/>
      <c r="B4487" s="1"/>
      <c r="C4487" s="1"/>
      <c r="D4487"/>
      <c r="E4487" s="1"/>
      <c r="F4487" s="1"/>
      <c r="G4487"/>
      <c r="H4487"/>
      <c r="I4487" s="1"/>
      <c r="J4487"/>
      <c r="K4487"/>
      <c r="L4487"/>
      <c r="M4487" s="2"/>
      <c r="N4487" s="3"/>
      <c r="O4487"/>
      <c r="P4487"/>
      <c r="Q4487"/>
      <c r="R4487"/>
      <c r="S4487"/>
      <c r="T4487"/>
      <c r="U4487" s="1"/>
      <c r="V4487"/>
      <c r="W4487" s="1"/>
      <c r="X4487"/>
      <c r="Y4487"/>
      <c r="Z4487" s="1"/>
      <c r="AA4487" s="1"/>
      <c r="AB4487" s="1"/>
      <c r="AC4487" s="1"/>
      <c r="AD4487"/>
    </row>
    <row r="4488" spans="1:30" x14ac:dyDescent="0.25">
      <c r="A4488" s="1"/>
      <c r="B4488" s="1"/>
      <c r="C4488" s="1"/>
      <c r="D4488"/>
      <c r="E4488" s="1"/>
      <c r="F4488" s="1"/>
      <c r="G4488"/>
      <c r="H4488"/>
      <c r="I4488" s="1"/>
      <c r="J4488"/>
      <c r="K4488"/>
      <c r="L4488"/>
      <c r="M4488" s="2"/>
      <c r="N4488" s="3"/>
      <c r="O4488"/>
      <c r="P4488"/>
      <c r="Q4488"/>
      <c r="R4488"/>
      <c r="S4488"/>
      <c r="T4488"/>
      <c r="U4488" s="1"/>
      <c r="V4488"/>
      <c r="W4488" s="1"/>
      <c r="X4488"/>
      <c r="Y4488"/>
      <c r="Z4488" s="1"/>
      <c r="AA4488" s="1"/>
      <c r="AB4488" s="1"/>
      <c r="AC4488" s="1"/>
      <c r="AD4488"/>
    </row>
    <row r="4489" spans="1:30" x14ac:dyDescent="0.25">
      <c r="A4489" s="1"/>
      <c r="B4489" s="1"/>
      <c r="C4489" s="1"/>
      <c r="D4489"/>
      <c r="E4489" s="1"/>
      <c r="F4489" s="1"/>
      <c r="G4489"/>
      <c r="H4489"/>
      <c r="I4489" s="1"/>
      <c r="J4489"/>
      <c r="K4489"/>
      <c r="L4489"/>
      <c r="M4489" s="2"/>
      <c r="N4489" s="3"/>
      <c r="O4489"/>
      <c r="P4489"/>
      <c r="Q4489"/>
      <c r="R4489"/>
      <c r="S4489"/>
      <c r="T4489"/>
      <c r="U4489" s="1"/>
      <c r="V4489"/>
      <c r="W4489" s="1"/>
      <c r="X4489"/>
      <c r="Y4489"/>
      <c r="Z4489" s="1"/>
      <c r="AA4489" s="1"/>
      <c r="AB4489" s="1"/>
      <c r="AC4489" s="1"/>
      <c r="AD4489"/>
    </row>
    <row r="4490" spans="1:30" x14ac:dyDescent="0.25">
      <c r="A4490" s="1"/>
      <c r="B4490" s="1"/>
      <c r="C4490" s="1"/>
      <c r="D4490"/>
      <c r="E4490" s="1"/>
      <c r="F4490" s="1"/>
      <c r="G4490"/>
      <c r="H4490"/>
      <c r="I4490" s="1"/>
      <c r="J4490"/>
      <c r="K4490"/>
      <c r="L4490"/>
      <c r="M4490" s="2"/>
      <c r="N4490" s="3"/>
      <c r="O4490"/>
      <c r="P4490"/>
      <c r="Q4490"/>
      <c r="R4490"/>
      <c r="S4490"/>
      <c r="T4490"/>
      <c r="U4490" s="1"/>
      <c r="V4490"/>
      <c r="W4490" s="1"/>
      <c r="X4490"/>
      <c r="Y4490"/>
      <c r="Z4490" s="1"/>
      <c r="AA4490" s="1"/>
      <c r="AB4490" s="1"/>
      <c r="AC4490" s="1"/>
      <c r="AD4490"/>
    </row>
    <row r="4491" spans="1:30" x14ac:dyDescent="0.25">
      <c r="A4491" s="1"/>
      <c r="B4491" s="1"/>
      <c r="C4491" s="1"/>
      <c r="D4491"/>
      <c r="E4491" s="1"/>
      <c r="F4491" s="1"/>
      <c r="G4491"/>
      <c r="H4491"/>
      <c r="I4491" s="1"/>
      <c r="J4491"/>
      <c r="K4491"/>
      <c r="L4491"/>
      <c r="M4491" s="2"/>
      <c r="N4491" s="3"/>
      <c r="O4491"/>
      <c r="P4491"/>
      <c r="Q4491"/>
      <c r="R4491"/>
      <c r="S4491"/>
      <c r="T4491"/>
      <c r="U4491" s="1"/>
      <c r="V4491"/>
      <c r="W4491" s="1"/>
      <c r="X4491"/>
      <c r="Y4491"/>
      <c r="Z4491" s="1"/>
      <c r="AA4491" s="1"/>
      <c r="AB4491" s="1"/>
      <c r="AC4491" s="1"/>
      <c r="AD4491"/>
    </row>
    <row r="4492" spans="1:30" x14ac:dyDescent="0.25">
      <c r="A4492" s="1"/>
      <c r="B4492" s="1"/>
      <c r="C4492" s="1"/>
      <c r="D4492"/>
      <c r="E4492" s="1"/>
      <c r="F4492" s="1"/>
      <c r="G4492"/>
      <c r="H4492"/>
      <c r="I4492" s="1"/>
      <c r="J4492"/>
      <c r="K4492"/>
      <c r="L4492"/>
      <c r="M4492" s="2"/>
      <c r="N4492" s="3"/>
      <c r="O4492"/>
      <c r="P4492"/>
      <c r="Q4492"/>
      <c r="R4492"/>
      <c r="S4492"/>
      <c r="T4492"/>
      <c r="U4492" s="1"/>
      <c r="V4492"/>
      <c r="W4492" s="1"/>
      <c r="X4492"/>
      <c r="Y4492"/>
      <c r="Z4492" s="1"/>
      <c r="AA4492" s="1"/>
      <c r="AB4492" s="1"/>
      <c r="AC4492" s="1"/>
      <c r="AD4492"/>
    </row>
    <row r="4493" spans="1:30" x14ac:dyDescent="0.25">
      <c r="A4493" s="1"/>
      <c r="B4493" s="1"/>
      <c r="C4493" s="1"/>
      <c r="D4493"/>
      <c r="E4493" s="1"/>
      <c r="F4493" s="1"/>
      <c r="G4493"/>
      <c r="H4493"/>
      <c r="I4493" s="1"/>
      <c r="J4493"/>
      <c r="K4493"/>
      <c r="L4493"/>
      <c r="M4493" s="2"/>
      <c r="N4493" s="3"/>
      <c r="O4493"/>
      <c r="P4493"/>
      <c r="Q4493"/>
      <c r="R4493"/>
      <c r="S4493"/>
      <c r="T4493"/>
      <c r="U4493" s="1"/>
      <c r="V4493"/>
      <c r="W4493" s="1"/>
      <c r="X4493"/>
      <c r="Y4493"/>
      <c r="Z4493" s="1"/>
      <c r="AA4493" s="1"/>
      <c r="AB4493" s="1"/>
      <c r="AC4493" s="1"/>
      <c r="AD4493"/>
    </row>
    <row r="4494" spans="1:30" x14ac:dyDescent="0.25">
      <c r="A4494" s="1"/>
      <c r="B4494" s="1"/>
      <c r="C4494" s="1"/>
      <c r="D4494"/>
      <c r="E4494" s="1"/>
      <c r="F4494" s="1"/>
      <c r="G4494"/>
      <c r="H4494"/>
      <c r="I4494" s="1"/>
      <c r="J4494"/>
      <c r="K4494"/>
      <c r="L4494"/>
      <c r="M4494" s="2"/>
      <c r="N4494" s="3"/>
      <c r="O4494"/>
      <c r="P4494"/>
      <c r="Q4494"/>
      <c r="R4494"/>
      <c r="S4494"/>
      <c r="T4494"/>
      <c r="U4494" s="1"/>
      <c r="V4494"/>
      <c r="W4494" s="1"/>
      <c r="X4494"/>
      <c r="Y4494"/>
      <c r="Z4494" s="1"/>
      <c r="AA4494" s="1"/>
      <c r="AB4494" s="1"/>
      <c r="AC4494" s="1"/>
      <c r="AD4494"/>
    </row>
    <row r="4495" spans="1:30" x14ac:dyDescent="0.25">
      <c r="A4495" s="1"/>
      <c r="B4495" s="1"/>
      <c r="C4495" s="1"/>
      <c r="D4495"/>
      <c r="E4495" s="1"/>
      <c r="F4495" s="1"/>
      <c r="G4495"/>
      <c r="H4495"/>
      <c r="I4495" s="1"/>
      <c r="J4495"/>
      <c r="K4495"/>
      <c r="L4495"/>
      <c r="M4495" s="2"/>
      <c r="N4495" s="3"/>
      <c r="O4495"/>
      <c r="P4495"/>
      <c r="Q4495"/>
      <c r="R4495"/>
      <c r="S4495"/>
      <c r="T4495"/>
      <c r="U4495" s="1"/>
      <c r="V4495"/>
      <c r="W4495" s="1"/>
      <c r="X4495"/>
      <c r="Y4495"/>
      <c r="Z4495" s="1"/>
      <c r="AA4495" s="1"/>
      <c r="AB4495" s="1"/>
      <c r="AC4495" s="1"/>
      <c r="AD4495"/>
    </row>
    <row r="4496" spans="1:30" x14ac:dyDescent="0.25">
      <c r="A4496" s="1"/>
      <c r="B4496" s="1"/>
      <c r="C4496" s="1"/>
      <c r="D4496"/>
      <c r="E4496" s="1"/>
      <c r="F4496" s="1"/>
      <c r="G4496"/>
      <c r="H4496"/>
      <c r="I4496" s="1"/>
      <c r="J4496"/>
      <c r="K4496"/>
      <c r="L4496"/>
      <c r="M4496" s="2"/>
      <c r="N4496" s="3"/>
      <c r="O4496"/>
      <c r="P4496"/>
      <c r="Q4496"/>
      <c r="R4496"/>
      <c r="S4496"/>
      <c r="T4496"/>
      <c r="U4496" s="1"/>
      <c r="V4496"/>
      <c r="W4496" s="1"/>
      <c r="X4496"/>
      <c r="Y4496"/>
      <c r="Z4496" s="1"/>
      <c r="AA4496" s="1"/>
      <c r="AB4496" s="1"/>
      <c r="AC4496" s="1"/>
      <c r="AD4496"/>
    </row>
    <row r="4497" spans="1:30" x14ac:dyDescent="0.25">
      <c r="A4497" s="1"/>
      <c r="B4497" s="1"/>
      <c r="C4497" s="1"/>
      <c r="D4497"/>
      <c r="E4497" s="1"/>
      <c r="F4497" s="1"/>
      <c r="G4497"/>
      <c r="H4497"/>
      <c r="I4497" s="1"/>
      <c r="J4497"/>
      <c r="K4497"/>
      <c r="L4497"/>
      <c r="M4497" s="2"/>
      <c r="N4497" s="3"/>
      <c r="O4497"/>
      <c r="P4497"/>
      <c r="Q4497"/>
      <c r="R4497"/>
      <c r="S4497"/>
      <c r="T4497"/>
      <c r="U4497" s="1"/>
      <c r="V4497"/>
      <c r="W4497" s="1"/>
      <c r="X4497"/>
      <c r="Y4497"/>
      <c r="Z4497" s="1"/>
      <c r="AA4497" s="1"/>
      <c r="AB4497" s="1"/>
      <c r="AC4497" s="1"/>
      <c r="AD4497"/>
    </row>
    <row r="4498" spans="1:30" x14ac:dyDescent="0.25">
      <c r="A4498" s="1"/>
      <c r="B4498" s="1"/>
      <c r="C4498" s="1"/>
      <c r="D4498"/>
      <c r="E4498" s="1"/>
      <c r="F4498" s="1"/>
      <c r="G4498"/>
      <c r="H4498"/>
      <c r="I4498" s="1"/>
      <c r="J4498"/>
      <c r="K4498"/>
      <c r="L4498"/>
      <c r="M4498" s="2"/>
      <c r="N4498" s="3"/>
      <c r="O4498"/>
      <c r="P4498"/>
      <c r="Q4498"/>
      <c r="R4498"/>
      <c r="S4498"/>
      <c r="T4498"/>
      <c r="U4498" s="1"/>
      <c r="V4498"/>
      <c r="W4498" s="1"/>
      <c r="X4498"/>
      <c r="Y4498"/>
      <c r="Z4498" s="1"/>
      <c r="AA4498" s="1"/>
      <c r="AB4498" s="1"/>
      <c r="AC4498" s="1"/>
      <c r="AD4498"/>
    </row>
    <row r="4499" spans="1:30" x14ac:dyDescent="0.25">
      <c r="A4499" s="1"/>
      <c r="B4499" s="1"/>
      <c r="C4499" s="1"/>
      <c r="D4499"/>
      <c r="E4499" s="1"/>
      <c r="F4499" s="1"/>
      <c r="G4499"/>
      <c r="H4499"/>
      <c r="I4499" s="1"/>
      <c r="J4499"/>
      <c r="K4499"/>
      <c r="L4499"/>
      <c r="M4499" s="2"/>
      <c r="N4499" s="3"/>
      <c r="O4499"/>
      <c r="P4499"/>
      <c r="Q4499"/>
      <c r="R4499"/>
      <c r="S4499"/>
      <c r="T4499"/>
      <c r="U4499" s="1"/>
      <c r="V4499"/>
      <c r="W4499" s="1"/>
      <c r="X4499"/>
      <c r="Y4499"/>
      <c r="Z4499" s="1"/>
      <c r="AA4499" s="1"/>
      <c r="AB4499" s="1"/>
      <c r="AC4499" s="1"/>
      <c r="AD4499"/>
    </row>
    <row r="4500" spans="1:30" x14ac:dyDescent="0.25">
      <c r="A4500" s="1"/>
      <c r="B4500" s="1"/>
      <c r="C4500" s="1"/>
      <c r="D4500"/>
      <c r="E4500" s="1"/>
      <c r="F4500" s="1"/>
      <c r="G4500"/>
      <c r="H4500"/>
      <c r="I4500" s="1"/>
      <c r="J4500"/>
      <c r="K4500"/>
      <c r="L4500"/>
      <c r="M4500" s="2"/>
      <c r="N4500" s="3"/>
      <c r="O4500"/>
      <c r="P4500"/>
      <c r="Q4500"/>
      <c r="R4500"/>
      <c r="S4500"/>
      <c r="T4500"/>
      <c r="U4500" s="1"/>
      <c r="V4500"/>
      <c r="W4500" s="1"/>
      <c r="X4500"/>
      <c r="Y4500"/>
      <c r="Z4500" s="1"/>
      <c r="AA4500" s="1"/>
      <c r="AB4500" s="1"/>
      <c r="AC4500" s="1"/>
      <c r="AD4500"/>
    </row>
    <row r="4501" spans="1:30" x14ac:dyDescent="0.25">
      <c r="A4501" s="1"/>
      <c r="B4501" s="1"/>
      <c r="C4501" s="1"/>
      <c r="D4501"/>
      <c r="E4501" s="1"/>
      <c r="F4501" s="1"/>
      <c r="G4501"/>
      <c r="H4501"/>
      <c r="I4501" s="1"/>
      <c r="J4501"/>
      <c r="K4501"/>
      <c r="L4501"/>
      <c r="M4501" s="2"/>
      <c r="N4501" s="3"/>
      <c r="O4501"/>
      <c r="P4501"/>
      <c r="Q4501"/>
      <c r="R4501"/>
      <c r="S4501"/>
      <c r="T4501"/>
      <c r="U4501" s="1"/>
      <c r="V4501"/>
      <c r="W4501" s="1"/>
      <c r="X4501"/>
      <c r="Y4501"/>
      <c r="Z4501" s="1"/>
      <c r="AA4501" s="1"/>
      <c r="AB4501" s="1"/>
      <c r="AC4501" s="1"/>
      <c r="AD4501"/>
    </row>
    <row r="4502" spans="1:30" x14ac:dyDescent="0.25">
      <c r="A4502" s="1"/>
      <c r="B4502" s="1"/>
      <c r="C4502" s="1"/>
      <c r="D4502"/>
      <c r="E4502" s="1"/>
      <c r="F4502" s="1"/>
      <c r="G4502"/>
      <c r="H4502"/>
      <c r="I4502" s="1"/>
      <c r="J4502"/>
      <c r="K4502"/>
      <c r="L4502"/>
      <c r="M4502" s="2"/>
      <c r="N4502" s="3"/>
      <c r="O4502"/>
      <c r="P4502"/>
      <c r="Q4502"/>
      <c r="R4502"/>
      <c r="S4502"/>
      <c r="T4502"/>
      <c r="U4502" s="1"/>
      <c r="V4502"/>
      <c r="W4502" s="1"/>
      <c r="X4502"/>
      <c r="Y4502"/>
      <c r="Z4502" s="1"/>
      <c r="AA4502" s="1"/>
      <c r="AB4502" s="1"/>
      <c r="AC4502" s="1"/>
      <c r="AD4502"/>
    </row>
    <row r="4503" spans="1:30" x14ac:dyDescent="0.25">
      <c r="A4503" s="1"/>
      <c r="B4503" s="1"/>
      <c r="C4503" s="1"/>
      <c r="D4503"/>
      <c r="E4503" s="1"/>
      <c r="F4503" s="1"/>
      <c r="G4503"/>
      <c r="H4503"/>
      <c r="I4503" s="1"/>
      <c r="J4503"/>
      <c r="K4503"/>
      <c r="L4503"/>
      <c r="M4503" s="2"/>
      <c r="N4503" s="3"/>
      <c r="O4503"/>
      <c r="P4503"/>
      <c r="Q4503"/>
      <c r="R4503"/>
      <c r="S4503"/>
      <c r="T4503"/>
      <c r="U4503" s="1"/>
      <c r="V4503"/>
      <c r="W4503" s="1"/>
      <c r="X4503"/>
      <c r="Y4503"/>
      <c r="Z4503" s="1"/>
      <c r="AA4503" s="1"/>
      <c r="AB4503" s="1"/>
      <c r="AC4503" s="1"/>
      <c r="AD4503"/>
    </row>
    <row r="4504" spans="1:30" x14ac:dyDescent="0.25">
      <c r="A4504" s="1"/>
      <c r="B4504" s="1"/>
      <c r="C4504" s="1"/>
      <c r="D4504"/>
      <c r="E4504" s="1"/>
      <c r="F4504" s="1"/>
      <c r="G4504"/>
      <c r="H4504"/>
      <c r="I4504" s="1"/>
      <c r="J4504"/>
      <c r="K4504"/>
      <c r="L4504"/>
      <c r="M4504" s="2"/>
      <c r="N4504" s="3"/>
      <c r="O4504"/>
      <c r="P4504"/>
      <c r="Q4504"/>
      <c r="R4504"/>
      <c r="S4504"/>
      <c r="T4504"/>
      <c r="U4504" s="1"/>
      <c r="V4504"/>
      <c r="W4504" s="1"/>
      <c r="X4504"/>
      <c r="Y4504"/>
      <c r="Z4504" s="1"/>
      <c r="AA4504" s="1"/>
      <c r="AB4504" s="1"/>
      <c r="AC4504" s="1"/>
      <c r="AD4504"/>
    </row>
    <row r="4505" spans="1:30" x14ac:dyDescent="0.25">
      <c r="A4505" s="1"/>
      <c r="B4505" s="1"/>
      <c r="C4505" s="1"/>
      <c r="D4505"/>
      <c r="E4505" s="1"/>
      <c r="F4505" s="1"/>
      <c r="G4505"/>
      <c r="H4505"/>
      <c r="I4505" s="1"/>
      <c r="J4505"/>
      <c r="K4505"/>
      <c r="L4505"/>
      <c r="M4505" s="2"/>
      <c r="N4505" s="3"/>
      <c r="O4505"/>
      <c r="P4505"/>
      <c r="Q4505"/>
      <c r="R4505"/>
      <c r="S4505"/>
      <c r="T4505"/>
      <c r="U4505" s="1"/>
      <c r="V4505"/>
      <c r="W4505" s="1"/>
      <c r="X4505"/>
      <c r="Y4505"/>
      <c r="Z4505" s="1"/>
      <c r="AA4505" s="1"/>
      <c r="AB4505" s="1"/>
      <c r="AC4505" s="1"/>
      <c r="AD4505"/>
    </row>
    <row r="4506" spans="1:30" x14ac:dyDescent="0.25">
      <c r="A4506" s="1"/>
      <c r="B4506" s="1"/>
      <c r="C4506" s="1"/>
      <c r="D4506"/>
      <c r="E4506" s="1"/>
      <c r="F4506" s="1"/>
      <c r="G4506"/>
      <c r="H4506"/>
      <c r="I4506" s="1"/>
      <c r="J4506"/>
      <c r="K4506"/>
      <c r="L4506"/>
      <c r="M4506" s="2"/>
      <c r="N4506" s="3"/>
      <c r="O4506"/>
      <c r="P4506"/>
      <c r="Q4506"/>
      <c r="R4506"/>
      <c r="S4506"/>
      <c r="T4506"/>
      <c r="U4506" s="1"/>
      <c r="V4506"/>
      <c r="W4506" s="1"/>
      <c r="X4506"/>
      <c r="Y4506"/>
      <c r="Z4506" s="1"/>
      <c r="AA4506" s="1"/>
      <c r="AB4506" s="1"/>
      <c r="AC4506" s="1"/>
      <c r="AD4506"/>
    </row>
    <row r="4507" spans="1:30" x14ac:dyDescent="0.25">
      <c r="A4507" s="1"/>
      <c r="B4507" s="1"/>
      <c r="C4507" s="1"/>
      <c r="D4507"/>
      <c r="E4507" s="1"/>
      <c r="F4507" s="1"/>
      <c r="G4507"/>
      <c r="H4507"/>
      <c r="I4507" s="1"/>
      <c r="J4507"/>
      <c r="K4507"/>
      <c r="L4507"/>
      <c r="M4507" s="2"/>
      <c r="N4507" s="3"/>
      <c r="O4507"/>
      <c r="P4507"/>
      <c r="Q4507"/>
      <c r="R4507"/>
      <c r="S4507"/>
      <c r="T4507"/>
      <c r="U4507" s="1"/>
      <c r="V4507"/>
      <c r="W4507" s="1"/>
      <c r="X4507"/>
      <c r="Y4507"/>
      <c r="Z4507" s="1"/>
      <c r="AA4507" s="1"/>
      <c r="AB4507" s="1"/>
      <c r="AC4507" s="1"/>
      <c r="AD4507"/>
    </row>
    <row r="4508" spans="1:30" x14ac:dyDescent="0.25">
      <c r="A4508" s="1"/>
      <c r="B4508" s="1"/>
      <c r="C4508" s="1"/>
      <c r="D4508"/>
      <c r="E4508" s="1"/>
      <c r="F4508" s="1"/>
      <c r="G4508"/>
      <c r="H4508"/>
      <c r="I4508" s="1"/>
      <c r="J4508"/>
      <c r="K4508"/>
      <c r="L4508"/>
      <c r="M4508" s="2"/>
      <c r="N4508" s="3"/>
      <c r="O4508"/>
      <c r="P4508"/>
      <c r="Q4508"/>
      <c r="R4508"/>
      <c r="S4508"/>
      <c r="T4508"/>
      <c r="U4508" s="1"/>
      <c r="V4508"/>
      <c r="W4508" s="1"/>
      <c r="X4508"/>
      <c r="Y4508"/>
      <c r="Z4508" s="1"/>
      <c r="AA4508" s="1"/>
      <c r="AB4508" s="1"/>
      <c r="AC4508" s="1"/>
      <c r="AD4508"/>
    </row>
    <row r="4509" spans="1:30" x14ac:dyDescent="0.25">
      <c r="A4509" s="1"/>
      <c r="B4509" s="1"/>
      <c r="C4509" s="1"/>
      <c r="D4509"/>
      <c r="E4509" s="1"/>
      <c r="F4509" s="1"/>
      <c r="G4509"/>
      <c r="H4509"/>
      <c r="I4509" s="1"/>
      <c r="J4509"/>
      <c r="K4509"/>
      <c r="L4509"/>
      <c r="M4509" s="2"/>
      <c r="N4509" s="3"/>
      <c r="O4509"/>
      <c r="P4509"/>
      <c r="Q4509"/>
      <c r="R4509"/>
      <c r="S4509"/>
      <c r="T4509"/>
      <c r="U4509" s="1"/>
      <c r="V4509"/>
      <c r="W4509" s="1"/>
      <c r="X4509"/>
      <c r="Y4509"/>
      <c r="Z4509" s="1"/>
      <c r="AA4509" s="1"/>
      <c r="AB4509" s="1"/>
      <c r="AC4509" s="1"/>
      <c r="AD4509"/>
    </row>
    <row r="4510" spans="1:30" x14ac:dyDescent="0.25">
      <c r="A4510" s="1"/>
      <c r="B4510" s="1"/>
      <c r="C4510" s="1"/>
      <c r="D4510"/>
      <c r="E4510" s="1"/>
      <c r="F4510" s="1"/>
      <c r="G4510"/>
      <c r="H4510"/>
      <c r="I4510" s="1"/>
      <c r="J4510"/>
      <c r="K4510"/>
      <c r="L4510"/>
      <c r="M4510" s="2"/>
      <c r="N4510" s="3"/>
      <c r="O4510"/>
      <c r="P4510"/>
      <c r="Q4510"/>
      <c r="R4510"/>
      <c r="S4510"/>
      <c r="T4510"/>
      <c r="U4510" s="1"/>
      <c r="V4510"/>
      <c r="W4510" s="1"/>
      <c r="X4510"/>
      <c r="Y4510"/>
      <c r="Z4510" s="1"/>
      <c r="AA4510" s="1"/>
      <c r="AB4510" s="1"/>
      <c r="AC4510" s="1"/>
      <c r="AD4510"/>
    </row>
    <row r="4511" spans="1:30" x14ac:dyDescent="0.25">
      <c r="A4511" s="1"/>
      <c r="B4511" s="1"/>
      <c r="C4511" s="1"/>
      <c r="D4511"/>
      <c r="E4511" s="1"/>
      <c r="F4511" s="1"/>
      <c r="G4511"/>
      <c r="H4511"/>
      <c r="I4511" s="1"/>
      <c r="J4511"/>
      <c r="K4511"/>
      <c r="L4511"/>
      <c r="M4511" s="2"/>
      <c r="N4511" s="3"/>
      <c r="O4511"/>
      <c r="P4511"/>
      <c r="Q4511"/>
      <c r="R4511"/>
      <c r="S4511"/>
      <c r="T4511"/>
      <c r="U4511" s="1"/>
      <c r="V4511"/>
      <c r="W4511" s="1"/>
      <c r="X4511"/>
      <c r="Y4511"/>
      <c r="Z4511" s="1"/>
      <c r="AA4511" s="1"/>
      <c r="AB4511" s="1"/>
      <c r="AC4511" s="1"/>
      <c r="AD4511"/>
    </row>
    <row r="4512" spans="1:30" x14ac:dyDescent="0.25">
      <c r="A4512" s="1"/>
      <c r="B4512" s="1"/>
      <c r="C4512" s="1"/>
      <c r="D4512"/>
      <c r="E4512" s="1"/>
      <c r="F4512" s="1"/>
      <c r="G4512"/>
      <c r="H4512"/>
      <c r="I4512" s="1"/>
      <c r="J4512"/>
      <c r="K4512"/>
      <c r="L4512"/>
      <c r="M4512" s="2"/>
      <c r="N4512" s="3"/>
      <c r="O4512"/>
      <c r="P4512"/>
      <c r="Q4512"/>
      <c r="R4512"/>
      <c r="S4512"/>
      <c r="T4512"/>
      <c r="U4512" s="1"/>
      <c r="V4512"/>
      <c r="W4512" s="1"/>
      <c r="X4512"/>
      <c r="Y4512"/>
      <c r="Z4512" s="1"/>
      <c r="AA4512" s="1"/>
      <c r="AB4512" s="1"/>
      <c r="AC4512" s="1"/>
      <c r="AD4512"/>
    </row>
    <row r="4513" spans="1:30" x14ac:dyDescent="0.25">
      <c r="A4513" s="1"/>
      <c r="B4513" s="1"/>
      <c r="C4513" s="1"/>
      <c r="D4513"/>
      <c r="E4513" s="1"/>
      <c r="F4513" s="1"/>
      <c r="G4513"/>
      <c r="H4513"/>
      <c r="I4513" s="1"/>
      <c r="J4513"/>
      <c r="K4513"/>
      <c r="L4513"/>
      <c r="M4513" s="2"/>
      <c r="N4513" s="3"/>
      <c r="O4513"/>
      <c r="P4513"/>
      <c r="Q4513"/>
      <c r="R4513"/>
      <c r="S4513"/>
      <c r="T4513"/>
      <c r="U4513" s="1"/>
      <c r="V4513"/>
      <c r="W4513" s="1"/>
      <c r="X4513"/>
      <c r="Y4513"/>
      <c r="Z4513" s="1"/>
      <c r="AA4513" s="1"/>
      <c r="AB4513" s="1"/>
      <c r="AC4513" s="1"/>
      <c r="AD4513"/>
    </row>
    <row r="4514" spans="1:30" x14ac:dyDescent="0.25">
      <c r="A4514" s="1"/>
      <c r="B4514" s="1"/>
      <c r="C4514" s="1"/>
      <c r="D4514"/>
      <c r="E4514" s="1"/>
      <c r="F4514" s="1"/>
      <c r="G4514"/>
      <c r="H4514"/>
      <c r="I4514" s="1"/>
      <c r="J4514"/>
      <c r="K4514"/>
      <c r="L4514"/>
      <c r="M4514" s="2"/>
      <c r="N4514" s="3"/>
      <c r="O4514"/>
      <c r="P4514"/>
      <c r="Q4514"/>
      <c r="R4514"/>
      <c r="S4514"/>
      <c r="T4514"/>
      <c r="U4514" s="1"/>
      <c r="V4514"/>
      <c r="W4514" s="1"/>
      <c r="X4514"/>
      <c r="Y4514"/>
      <c r="Z4514" s="1"/>
      <c r="AA4514" s="1"/>
      <c r="AB4514" s="1"/>
      <c r="AC4514" s="1"/>
      <c r="AD4514"/>
    </row>
    <row r="4515" spans="1:30" x14ac:dyDescent="0.25">
      <c r="A4515" s="1"/>
      <c r="B4515" s="1"/>
      <c r="C4515" s="1"/>
      <c r="D4515"/>
      <c r="E4515" s="1"/>
      <c r="F4515" s="1"/>
      <c r="G4515"/>
      <c r="H4515"/>
      <c r="I4515" s="1"/>
      <c r="J4515"/>
      <c r="K4515"/>
      <c r="L4515"/>
      <c r="M4515" s="2"/>
      <c r="N4515" s="3"/>
      <c r="O4515"/>
      <c r="P4515"/>
      <c r="Q4515"/>
      <c r="R4515"/>
      <c r="S4515"/>
      <c r="T4515"/>
      <c r="U4515" s="1"/>
      <c r="V4515"/>
      <c r="W4515" s="1"/>
      <c r="X4515"/>
      <c r="Y4515"/>
      <c r="Z4515" s="1"/>
      <c r="AA4515" s="1"/>
      <c r="AB4515" s="1"/>
      <c r="AC4515" s="1"/>
      <c r="AD4515"/>
    </row>
    <row r="4516" spans="1:30" x14ac:dyDescent="0.25">
      <c r="A4516" s="1"/>
      <c r="B4516" s="1"/>
      <c r="C4516" s="1"/>
      <c r="D4516"/>
      <c r="E4516" s="1"/>
      <c r="F4516" s="1"/>
      <c r="G4516"/>
      <c r="H4516"/>
      <c r="I4516" s="1"/>
      <c r="J4516"/>
      <c r="K4516"/>
      <c r="L4516"/>
      <c r="M4516" s="2"/>
      <c r="N4516" s="3"/>
      <c r="O4516"/>
      <c r="P4516"/>
      <c r="Q4516"/>
      <c r="R4516"/>
      <c r="S4516"/>
      <c r="T4516"/>
      <c r="U4516" s="1"/>
      <c r="V4516"/>
      <c r="W4516" s="1"/>
      <c r="X4516"/>
      <c r="Y4516"/>
      <c r="Z4516" s="1"/>
      <c r="AA4516" s="1"/>
      <c r="AB4516" s="1"/>
      <c r="AC4516" s="1"/>
      <c r="AD4516"/>
    </row>
    <row r="4517" spans="1:30" x14ac:dyDescent="0.25">
      <c r="A4517" s="1"/>
      <c r="B4517" s="1"/>
      <c r="C4517" s="1"/>
      <c r="D4517"/>
      <c r="E4517" s="1"/>
      <c r="F4517" s="1"/>
      <c r="G4517"/>
      <c r="H4517"/>
      <c r="I4517" s="1"/>
      <c r="J4517"/>
      <c r="K4517"/>
      <c r="L4517"/>
      <c r="M4517" s="2"/>
      <c r="N4517" s="3"/>
      <c r="O4517"/>
      <c r="P4517"/>
      <c r="Q4517"/>
      <c r="R4517"/>
      <c r="S4517"/>
      <c r="T4517"/>
      <c r="U4517" s="1"/>
      <c r="V4517"/>
      <c r="W4517" s="1"/>
      <c r="X4517"/>
      <c r="Y4517"/>
      <c r="Z4517" s="1"/>
      <c r="AA4517" s="1"/>
      <c r="AB4517" s="1"/>
      <c r="AC4517" s="1"/>
      <c r="AD4517"/>
    </row>
    <row r="4518" spans="1:30" x14ac:dyDescent="0.25">
      <c r="A4518" s="1"/>
      <c r="B4518" s="1"/>
      <c r="C4518" s="1"/>
      <c r="D4518"/>
      <c r="E4518" s="1"/>
      <c r="F4518" s="1"/>
      <c r="G4518"/>
      <c r="H4518"/>
      <c r="I4518" s="1"/>
      <c r="J4518"/>
      <c r="K4518"/>
      <c r="L4518"/>
      <c r="M4518" s="2"/>
      <c r="N4518" s="3"/>
      <c r="O4518"/>
      <c r="P4518"/>
      <c r="Q4518"/>
      <c r="R4518"/>
      <c r="S4518"/>
      <c r="T4518"/>
      <c r="U4518" s="1"/>
      <c r="V4518"/>
      <c r="W4518" s="1"/>
      <c r="X4518"/>
      <c r="Y4518"/>
      <c r="Z4518" s="1"/>
      <c r="AA4518" s="1"/>
      <c r="AB4518" s="1"/>
      <c r="AC4518" s="1"/>
      <c r="AD4518"/>
    </row>
    <row r="4519" spans="1:30" x14ac:dyDescent="0.25">
      <c r="A4519" s="1"/>
      <c r="B4519" s="1"/>
      <c r="C4519" s="1"/>
      <c r="D4519"/>
      <c r="E4519" s="1"/>
      <c r="F4519" s="1"/>
      <c r="G4519"/>
      <c r="H4519"/>
      <c r="I4519" s="1"/>
      <c r="J4519"/>
      <c r="K4519"/>
      <c r="L4519"/>
      <c r="M4519" s="2"/>
      <c r="N4519" s="3"/>
      <c r="O4519"/>
      <c r="P4519"/>
      <c r="Q4519"/>
      <c r="R4519"/>
      <c r="S4519"/>
      <c r="T4519"/>
      <c r="U4519" s="1"/>
      <c r="V4519"/>
      <c r="W4519" s="1"/>
      <c r="X4519"/>
      <c r="Y4519"/>
      <c r="Z4519" s="1"/>
      <c r="AA4519" s="1"/>
      <c r="AB4519" s="1"/>
      <c r="AC4519" s="1"/>
      <c r="AD4519"/>
    </row>
    <row r="4520" spans="1:30" x14ac:dyDescent="0.25">
      <c r="A4520" s="1"/>
      <c r="B4520" s="1"/>
      <c r="C4520" s="1"/>
      <c r="D4520"/>
      <c r="E4520" s="1"/>
      <c r="F4520" s="1"/>
      <c r="G4520"/>
      <c r="H4520"/>
      <c r="I4520" s="1"/>
      <c r="J4520"/>
      <c r="K4520"/>
      <c r="L4520"/>
      <c r="M4520" s="2"/>
      <c r="N4520" s="3"/>
      <c r="O4520"/>
      <c r="P4520"/>
      <c r="Q4520"/>
      <c r="R4520"/>
      <c r="S4520"/>
      <c r="T4520"/>
      <c r="U4520" s="1"/>
      <c r="V4520"/>
      <c r="W4520" s="1"/>
      <c r="X4520"/>
      <c r="Y4520"/>
      <c r="Z4520" s="1"/>
      <c r="AA4520" s="1"/>
      <c r="AB4520" s="1"/>
      <c r="AC4520" s="1"/>
      <c r="AD4520"/>
    </row>
    <row r="4521" spans="1:30" x14ac:dyDescent="0.25">
      <c r="A4521" s="1"/>
      <c r="B4521" s="1"/>
      <c r="C4521" s="1"/>
      <c r="D4521"/>
      <c r="E4521" s="1"/>
      <c r="F4521" s="1"/>
      <c r="G4521"/>
      <c r="H4521"/>
      <c r="I4521" s="1"/>
      <c r="J4521"/>
      <c r="K4521"/>
      <c r="L4521"/>
      <c r="M4521" s="2"/>
      <c r="N4521" s="3"/>
      <c r="O4521"/>
      <c r="P4521"/>
      <c r="Q4521"/>
      <c r="R4521"/>
      <c r="S4521"/>
      <c r="T4521"/>
      <c r="U4521" s="1"/>
      <c r="V4521"/>
      <c r="W4521" s="1"/>
      <c r="X4521"/>
      <c r="Y4521"/>
      <c r="Z4521" s="1"/>
      <c r="AA4521" s="1"/>
      <c r="AB4521" s="1"/>
      <c r="AC4521" s="1"/>
      <c r="AD4521"/>
    </row>
    <row r="4522" spans="1:30" x14ac:dyDescent="0.25">
      <c r="A4522" s="1"/>
      <c r="B4522" s="1"/>
      <c r="C4522" s="1"/>
      <c r="D4522"/>
      <c r="E4522" s="1"/>
      <c r="F4522" s="1"/>
      <c r="G4522"/>
      <c r="H4522"/>
      <c r="I4522" s="1"/>
      <c r="J4522"/>
      <c r="K4522"/>
      <c r="L4522"/>
      <c r="M4522" s="2"/>
      <c r="N4522" s="3"/>
      <c r="O4522"/>
      <c r="P4522"/>
      <c r="Q4522"/>
      <c r="R4522"/>
      <c r="S4522"/>
      <c r="T4522"/>
      <c r="U4522" s="1"/>
      <c r="V4522"/>
      <c r="W4522" s="1"/>
      <c r="X4522"/>
      <c r="Y4522"/>
      <c r="Z4522" s="1"/>
      <c r="AA4522" s="1"/>
      <c r="AB4522" s="1"/>
      <c r="AC4522" s="1"/>
      <c r="AD4522"/>
    </row>
    <row r="4523" spans="1:30" x14ac:dyDescent="0.25">
      <c r="A4523" s="1"/>
      <c r="B4523" s="1"/>
      <c r="C4523" s="1"/>
      <c r="D4523"/>
      <c r="E4523" s="1"/>
      <c r="F4523" s="1"/>
      <c r="G4523"/>
      <c r="H4523"/>
      <c r="I4523" s="1"/>
      <c r="J4523"/>
      <c r="K4523"/>
      <c r="L4523"/>
      <c r="M4523" s="2"/>
      <c r="N4523" s="3"/>
      <c r="O4523"/>
      <c r="P4523"/>
      <c r="Q4523"/>
      <c r="R4523"/>
      <c r="S4523"/>
      <c r="T4523"/>
      <c r="U4523" s="1"/>
      <c r="V4523"/>
      <c r="W4523" s="1"/>
      <c r="X4523"/>
      <c r="Y4523"/>
      <c r="Z4523" s="1"/>
      <c r="AA4523" s="1"/>
      <c r="AB4523" s="1"/>
      <c r="AC4523" s="1"/>
      <c r="AD4523"/>
    </row>
    <row r="4524" spans="1:30" x14ac:dyDescent="0.25">
      <c r="A4524" s="1"/>
      <c r="B4524" s="1"/>
      <c r="C4524" s="1"/>
      <c r="D4524"/>
      <c r="E4524" s="1"/>
      <c r="F4524" s="1"/>
      <c r="G4524"/>
      <c r="H4524"/>
      <c r="I4524" s="1"/>
      <c r="J4524"/>
      <c r="K4524"/>
      <c r="L4524"/>
      <c r="M4524" s="2"/>
      <c r="N4524" s="3"/>
      <c r="O4524"/>
      <c r="P4524"/>
      <c r="Q4524"/>
      <c r="R4524"/>
      <c r="S4524"/>
      <c r="T4524"/>
      <c r="U4524" s="1"/>
      <c r="V4524"/>
      <c r="W4524" s="1"/>
      <c r="X4524"/>
      <c r="Y4524"/>
      <c r="Z4524" s="1"/>
      <c r="AA4524" s="1"/>
      <c r="AB4524" s="1"/>
      <c r="AC4524" s="1"/>
      <c r="AD4524"/>
    </row>
    <row r="4525" spans="1:30" x14ac:dyDescent="0.25">
      <c r="A4525" s="1"/>
      <c r="B4525" s="1"/>
      <c r="C4525" s="1"/>
      <c r="D4525"/>
      <c r="E4525" s="1"/>
      <c r="F4525" s="1"/>
      <c r="G4525"/>
      <c r="H4525"/>
      <c r="I4525" s="1"/>
      <c r="J4525"/>
      <c r="K4525"/>
      <c r="L4525"/>
      <c r="M4525" s="2"/>
      <c r="N4525" s="3"/>
      <c r="O4525"/>
      <c r="P4525"/>
      <c r="Q4525"/>
      <c r="R4525"/>
      <c r="S4525"/>
      <c r="T4525"/>
      <c r="U4525" s="1"/>
      <c r="V4525"/>
      <c r="W4525" s="1"/>
      <c r="X4525"/>
      <c r="Y4525"/>
      <c r="Z4525" s="1"/>
      <c r="AA4525" s="1"/>
      <c r="AB4525" s="1"/>
      <c r="AC4525" s="1"/>
      <c r="AD4525"/>
    </row>
    <row r="4526" spans="1:30" x14ac:dyDescent="0.25">
      <c r="A4526" s="1"/>
      <c r="B4526" s="1"/>
      <c r="C4526" s="1"/>
      <c r="D4526"/>
      <c r="E4526" s="1"/>
      <c r="F4526" s="1"/>
      <c r="G4526"/>
      <c r="H4526"/>
      <c r="I4526" s="1"/>
      <c r="J4526"/>
      <c r="K4526"/>
      <c r="L4526"/>
      <c r="M4526" s="2"/>
      <c r="N4526" s="3"/>
      <c r="O4526"/>
      <c r="P4526"/>
      <c r="Q4526"/>
      <c r="R4526"/>
      <c r="S4526"/>
      <c r="T4526"/>
      <c r="U4526" s="1"/>
      <c r="V4526"/>
      <c r="W4526" s="1"/>
      <c r="X4526"/>
      <c r="Y4526"/>
      <c r="Z4526" s="1"/>
      <c r="AA4526" s="1"/>
      <c r="AB4526" s="1"/>
      <c r="AC4526" s="1"/>
      <c r="AD4526"/>
    </row>
    <row r="4527" spans="1:30" x14ac:dyDescent="0.25">
      <c r="A4527" s="1"/>
      <c r="B4527" s="1"/>
      <c r="C4527" s="1"/>
      <c r="D4527"/>
      <c r="E4527" s="1"/>
      <c r="F4527" s="1"/>
      <c r="G4527"/>
      <c r="H4527"/>
      <c r="I4527" s="1"/>
      <c r="J4527"/>
      <c r="K4527"/>
      <c r="L4527"/>
      <c r="M4527" s="2"/>
      <c r="N4527" s="3"/>
      <c r="O4527"/>
      <c r="P4527"/>
      <c r="Q4527"/>
      <c r="R4527"/>
      <c r="S4527"/>
      <c r="T4527"/>
      <c r="U4527" s="1"/>
      <c r="V4527"/>
      <c r="W4527" s="1"/>
      <c r="X4527"/>
      <c r="Y4527"/>
      <c r="Z4527" s="1"/>
      <c r="AA4527" s="1"/>
      <c r="AB4527" s="1"/>
      <c r="AC4527" s="1"/>
      <c r="AD4527"/>
    </row>
    <row r="4528" spans="1:30" x14ac:dyDescent="0.25">
      <c r="A4528" s="1"/>
      <c r="B4528" s="1"/>
      <c r="C4528" s="1"/>
      <c r="D4528"/>
      <c r="E4528" s="1"/>
      <c r="F4528" s="1"/>
      <c r="G4528"/>
      <c r="H4528"/>
      <c r="I4528" s="1"/>
      <c r="J4528"/>
      <c r="K4528"/>
      <c r="L4528"/>
      <c r="M4528" s="2"/>
      <c r="N4528" s="3"/>
      <c r="O4528"/>
      <c r="P4528"/>
      <c r="Q4528"/>
      <c r="R4528"/>
      <c r="S4528"/>
      <c r="T4528"/>
      <c r="U4528" s="1"/>
      <c r="V4528"/>
      <c r="W4528" s="1"/>
      <c r="X4528"/>
      <c r="Y4528"/>
      <c r="Z4528" s="1"/>
      <c r="AA4528" s="1"/>
      <c r="AB4528" s="1"/>
      <c r="AC4528" s="1"/>
      <c r="AD4528"/>
    </row>
    <row r="4529" spans="1:30" x14ac:dyDescent="0.25">
      <c r="A4529" s="1"/>
      <c r="B4529" s="1"/>
      <c r="C4529" s="1"/>
      <c r="D4529"/>
      <c r="E4529" s="1"/>
      <c r="F4529" s="1"/>
      <c r="G4529"/>
      <c r="H4529"/>
      <c r="I4529" s="1"/>
      <c r="J4529"/>
      <c r="K4529"/>
      <c r="L4529"/>
      <c r="M4529" s="2"/>
      <c r="N4529" s="3"/>
      <c r="O4529"/>
      <c r="P4529"/>
      <c r="Q4529"/>
      <c r="R4529"/>
      <c r="S4529"/>
      <c r="T4529"/>
      <c r="U4529" s="1"/>
      <c r="V4529"/>
      <c r="W4529" s="1"/>
      <c r="X4529"/>
      <c r="Y4529"/>
      <c r="Z4529" s="1"/>
      <c r="AA4529" s="1"/>
      <c r="AB4529" s="1"/>
      <c r="AC4529" s="1"/>
      <c r="AD4529"/>
    </row>
    <row r="4530" spans="1:30" x14ac:dyDescent="0.25">
      <c r="A4530" s="1"/>
      <c r="B4530" s="1"/>
      <c r="C4530" s="1"/>
      <c r="D4530"/>
      <c r="E4530" s="1"/>
      <c r="F4530" s="1"/>
      <c r="G4530"/>
      <c r="H4530"/>
      <c r="I4530" s="1"/>
      <c r="J4530"/>
      <c r="K4530"/>
      <c r="L4530"/>
      <c r="M4530" s="2"/>
      <c r="N4530" s="3"/>
      <c r="O4530"/>
      <c r="P4530"/>
      <c r="Q4530"/>
      <c r="R4530"/>
      <c r="S4530"/>
      <c r="T4530"/>
      <c r="U4530" s="1"/>
      <c r="V4530"/>
      <c r="W4530" s="1"/>
      <c r="X4530"/>
      <c r="Y4530"/>
      <c r="Z4530" s="1"/>
      <c r="AA4530" s="1"/>
      <c r="AB4530" s="1"/>
      <c r="AC4530" s="1"/>
      <c r="AD4530"/>
    </row>
    <row r="4531" spans="1:30" x14ac:dyDescent="0.25">
      <c r="A4531" s="1"/>
      <c r="B4531" s="1"/>
      <c r="C4531" s="1"/>
      <c r="D4531"/>
      <c r="E4531" s="1"/>
      <c r="F4531" s="1"/>
      <c r="G4531"/>
      <c r="H4531"/>
      <c r="I4531" s="1"/>
      <c r="J4531"/>
      <c r="K4531"/>
      <c r="L4531"/>
      <c r="M4531" s="2"/>
      <c r="N4531" s="3"/>
      <c r="O4531"/>
      <c r="P4531"/>
      <c r="Q4531"/>
      <c r="R4531"/>
      <c r="S4531"/>
      <c r="T4531"/>
      <c r="U4531" s="1"/>
      <c r="V4531"/>
      <c r="W4531" s="1"/>
      <c r="X4531"/>
      <c r="Y4531"/>
      <c r="Z4531" s="1"/>
      <c r="AA4531" s="1"/>
      <c r="AB4531" s="1"/>
      <c r="AC4531" s="1"/>
      <c r="AD4531"/>
    </row>
    <row r="4532" spans="1:30" x14ac:dyDescent="0.25">
      <c r="A4532" s="1"/>
      <c r="B4532" s="1"/>
      <c r="C4532" s="1"/>
      <c r="D4532"/>
      <c r="E4532" s="1"/>
      <c r="F4532" s="1"/>
      <c r="G4532"/>
      <c r="H4532"/>
      <c r="I4532" s="1"/>
      <c r="J4532"/>
      <c r="K4532"/>
      <c r="L4532"/>
      <c r="M4532" s="2"/>
      <c r="N4532" s="3"/>
      <c r="O4532"/>
      <c r="P4532"/>
      <c r="Q4532"/>
      <c r="R4532"/>
      <c r="S4532"/>
      <c r="T4532"/>
      <c r="U4532" s="1"/>
      <c r="V4532"/>
      <c r="W4532" s="1"/>
      <c r="X4532"/>
      <c r="Y4532"/>
      <c r="Z4532" s="1"/>
      <c r="AA4532" s="1"/>
      <c r="AB4532" s="1"/>
      <c r="AC4532" s="1"/>
      <c r="AD4532"/>
    </row>
    <row r="4533" spans="1:30" x14ac:dyDescent="0.25">
      <c r="A4533" s="1"/>
      <c r="B4533" s="1"/>
      <c r="C4533" s="1"/>
      <c r="D4533"/>
      <c r="E4533" s="1"/>
      <c r="F4533" s="1"/>
      <c r="G4533"/>
      <c r="H4533"/>
      <c r="I4533" s="1"/>
      <c r="J4533"/>
      <c r="K4533"/>
      <c r="L4533"/>
      <c r="M4533" s="2"/>
      <c r="N4533" s="3"/>
      <c r="O4533"/>
      <c r="P4533"/>
      <c r="Q4533"/>
      <c r="R4533"/>
      <c r="S4533"/>
      <c r="T4533"/>
      <c r="U4533" s="1"/>
      <c r="V4533"/>
      <c r="W4533" s="1"/>
      <c r="X4533"/>
      <c r="Y4533"/>
      <c r="Z4533" s="1"/>
      <c r="AA4533" s="1"/>
      <c r="AB4533" s="1"/>
      <c r="AC4533" s="1"/>
      <c r="AD4533"/>
    </row>
    <row r="4534" spans="1:30" x14ac:dyDescent="0.25">
      <c r="A4534" s="1"/>
      <c r="B4534" s="1"/>
      <c r="C4534" s="1"/>
      <c r="D4534"/>
      <c r="E4534" s="1"/>
      <c r="F4534" s="1"/>
      <c r="G4534"/>
      <c r="H4534"/>
      <c r="I4534" s="1"/>
      <c r="J4534"/>
      <c r="K4534"/>
      <c r="L4534"/>
      <c r="M4534" s="2"/>
      <c r="N4534" s="3"/>
      <c r="O4534"/>
      <c r="P4534"/>
      <c r="Q4534"/>
      <c r="R4534"/>
      <c r="S4534"/>
      <c r="T4534"/>
      <c r="U4534" s="1"/>
      <c r="V4534"/>
      <c r="W4534" s="1"/>
      <c r="X4534"/>
      <c r="Y4534"/>
      <c r="Z4534" s="1"/>
      <c r="AA4534" s="1"/>
      <c r="AB4534" s="1"/>
      <c r="AC4534" s="1"/>
      <c r="AD4534"/>
    </row>
    <row r="4535" spans="1:30" x14ac:dyDescent="0.25">
      <c r="A4535" s="1"/>
      <c r="B4535" s="1"/>
      <c r="C4535" s="1"/>
      <c r="D4535"/>
      <c r="E4535" s="1"/>
      <c r="F4535" s="1"/>
      <c r="G4535"/>
      <c r="H4535"/>
      <c r="I4535" s="1"/>
      <c r="J4535"/>
      <c r="K4535"/>
      <c r="L4535"/>
      <c r="M4535" s="2"/>
      <c r="N4535" s="3"/>
      <c r="O4535"/>
      <c r="P4535"/>
      <c r="Q4535"/>
      <c r="R4535"/>
      <c r="S4535"/>
      <c r="T4535"/>
      <c r="U4535" s="1"/>
      <c r="V4535"/>
      <c r="W4535" s="1"/>
      <c r="X4535"/>
      <c r="Y4535"/>
      <c r="Z4535" s="1"/>
      <c r="AA4535" s="1"/>
      <c r="AB4535" s="1"/>
      <c r="AC4535" s="1"/>
      <c r="AD4535"/>
    </row>
    <row r="4536" spans="1:30" x14ac:dyDescent="0.25">
      <c r="A4536" s="1"/>
      <c r="B4536" s="1"/>
      <c r="C4536" s="1"/>
      <c r="D4536"/>
      <c r="E4536" s="1"/>
      <c r="F4536" s="1"/>
      <c r="G4536"/>
      <c r="H4536"/>
      <c r="I4536" s="1"/>
      <c r="J4536"/>
      <c r="K4536"/>
      <c r="L4536"/>
      <c r="M4536" s="2"/>
      <c r="N4536" s="3"/>
      <c r="O4536"/>
      <c r="P4536"/>
      <c r="Q4536"/>
      <c r="R4536"/>
      <c r="S4536"/>
      <c r="T4536"/>
      <c r="U4536" s="1"/>
      <c r="V4536"/>
      <c r="W4536" s="1"/>
      <c r="X4536"/>
      <c r="Y4536"/>
      <c r="Z4536" s="1"/>
      <c r="AA4536" s="1"/>
      <c r="AB4536" s="1"/>
      <c r="AC4536" s="1"/>
      <c r="AD4536"/>
    </row>
    <row r="4537" spans="1:30" x14ac:dyDescent="0.25">
      <c r="A4537" s="1"/>
      <c r="B4537" s="1"/>
      <c r="C4537" s="1"/>
      <c r="D4537"/>
      <c r="E4537" s="1"/>
      <c r="F4537" s="1"/>
      <c r="G4537"/>
      <c r="H4537"/>
      <c r="I4537" s="1"/>
      <c r="J4537"/>
      <c r="K4537"/>
      <c r="L4537"/>
      <c r="M4537" s="2"/>
      <c r="N4537" s="3"/>
      <c r="O4537"/>
      <c r="P4537"/>
      <c r="Q4537"/>
      <c r="R4537"/>
      <c r="S4537"/>
      <c r="T4537"/>
      <c r="U4537" s="1"/>
      <c r="V4537"/>
      <c r="W4537" s="1"/>
      <c r="X4537"/>
      <c r="Y4537"/>
      <c r="Z4537" s="1"/>
      <c r="AA4537" s="1"/>
      <c r="AB4537" s="1"/>
      <c r="AC4537" s="1"/>
      <c r="AD4537"/>
    </row>
    <row r="4538" spans="1:30" x14ac:dyDescent="0.25">
      <c r="A4538" s="1"/>
      <c r="B4538" s="1"/>
      <c r="C4538" s="1"/>
      <c r="D4538"/>
      <c r="E4538" s="1"/>
      <c r="F4538" s="1"/>
      <c r="G4538"/>
      <c r="H4538"/>
      <c r="I4538" s="1"/>
      <c r="J4538"/>
      <c r="K4538"/>
      <c r="L4538"/>
      <c r="M4538" s="2"/>
      <c r="N4538" s="3"/>
      <c r="O4538"/>
      <c r="P4538"/>
      <c r="Q4538"/>
      <c r="R4538"/>
      <c r="S4538"/>
      <c r="T4538"/>
      <c r="U4538" s="1"/>
      <c r="V4538"/>
      <c r="W4538" s="1"/>
      <c r="X4538"/>
      <c r="Y4538"/>
      <c r="Z4538" s="1"/>
      <c r="AA4538" s="1"/>
      <c r="AB4538" s="1"/>
      <c r="AC4538" s="1"/>
      <c r="AD4538"/>
    </row>
    <row r="4539" spans="1:30" x14ac:dyDescent="0.25">
      <c r="A4539" s="1"/>
      <c r="B4539" s="1"/>
      <c r="C4539" s="1"/>
      <c r="D4539"/>
      <c r="E4539" s="1"/>
      <c r="F4539" s="1"/>
      <c r="G4539"/>
      <c r="H4539"/>
      <c r="I4539" s="1"/>
      <c r="J4539"/>
      <c r="K4539"/>
      <c r="L4539"/>
      <c r="M4539" s="2"/>
      <c r="N4539" s="3"/>
      <c r="O4539"/>
      <c r="P4539"/>
      <c r="Q4539"/>
      <c r="R4539"/>
      <c r="S4539"/>
      <c r="T4539"/>
      <c r="U4539" s="1"/>
      <c r="V4539"/>
      <c r="W4539" s="1"/>
      <c r="X4539"/>
      <c r="Y4539"/>
      <c r="Z4539" s="1"/>
      <c r="AA4539" s="1"/>
      <c r="AB4539" s="1"/>
      <c r="AC4539" s="1"/>
      <c r="AD4539"/>
    </row>
    <row r="4540" spans="1:30" x14ac:dyDescent="0.25">
      <c r="A4540" s="1"/>
      <c r="B4540" s="1"/>
      <c r="C4540" s="1"/>
      <c r="D4540"/>
      <c r="E4540" s="1"/>
      <c r="F4540" s="1"/>
      <c r="G4540"/>
      <c r="H4540"/>
      <c r="I4540" s="1"/>
      <c r="J4540"/>
      <c r="K4540"/>
      <c r="L4540"/>
      <c r="M4540" s="2"/>
      <c r="N4540" s="3"/>
      <c r="O4540"/>
      <c r="P4540"/>
      <c r="Q4540"/>
      <c r="R4540"/>
      <c r="S4540"/>
      <c r="T4540"/>
      <c r="U4540" s="1"/>
      <c r="V4540"/>
      <c r="W4540" s="1"/>
      <c r="X4540"/>
      <c r="Y4540"/>
      <c r="Z4540" s="1"/>
      <c r="AA4540" s="1"/>
      <c r="AB4540" s="1"/>
      <c r="AC4540" s="1"/>
      <c r="AD4540"/>
    </row>
    <row r="4541" spans="1:30" x14ac:dyDescent="0.25">
      <c r="A4541" s="1"/>
      <c r="B4541" s="1"/>
      <c r="C4541" s="1"/>
      <c r="D4541"/>
      <c r="E4541" s="1"/>
      <c r="F4541" s="1"/>
      <c r="G4541"/>
      <c r="H4541"/>
      <c r="I4541" s="1"/>
      <c r="J4541"/>
      <c r="K4541"/>
      <c r="L4541"/>
      <c r="M4541" s="2"/>
      <c r="N4541" s="3"/>
      <c r="O4541"/>
      <c r="P4541"/>
      <c r="Q4541"/>
      <c r="R4541"/>
      <c r="S4541"/>
      <c r="T4541"/>
      <c r="U4541" s="1"/>
      <c r="V4541"/>
      <c r="W4541" s="1"/>
      <c r="X4541"/>
      <c r="Y4541"/>
      <c r="Z4541" s="1"/>
      <c r="AA4541" s="1"/>
      <c r="AB4541" s="1"/>
      <c r="AC4541" s="1"/>
      <c r="AD4541"/>
    </row>
    <row r="4542" spans="1:30" x14ac:dyDescent="0.25">
      <c r="A4542" s="1"/>
      <c r="B4542" s="1"/>
      <c r="C4542" s="1"/>
      <c r="D4542"/>
      <c r="E4542" s="1"/>
      <c r="F4542" s="1"/>
      <c r="G4542"/>
      <c r="H4542"/>
      <c r="I4542" s="1"/>
      <c r="J4542"/>
      <c r="K4542"/>
      <c r="L4542"/>
      <c r="M4542" s="2"/>
      <c r="N4542" s="3"/>
      <c r="O4542"/>
      <c r="P4542"/>
      <c r="Q4542"/>
      <c r="R4542"/>
      <c r="S4542"/>
      <c r="T4542"/>
      <c r="U4542" s="1"/>
      <c r="V4542"/>
      <c r="W4542" s="1"/>
      <c r="X4542"/>
      <c r="Y4542"/>
      <c r="Z4542" s="1"/>
      <c r="AA4542" s="1"/>
      <c r="AB4542" s="1"/>
      <c r="AC4542" s="1"/>
      <c r="AD4542"/>
    </row>
    <row r="4543" spans="1:30" x14ac:dyDescent="0.25">
      <c r="A4543" s="1"/>
      <c r="B4543" s="1"/>
      <c r="C4543" s="1"/>
      <c r="D4543"/>
      <c r="E4543" s="1"/>
      <c r="F4543" s="1"/>
      <c r="G4543"/>
      <c r="H4543"/>
      <c r="I4543" s="1"/>
      <c r="J4543"/>
      <c r="K4543"/>
      <c r="L4543"/>
      <c r="M4543" s="2"/>
      <c r="N4543" s="3"/>
      <c r="O4543"/>
      <c r="P4543"/>
      <c r="Q4543"/>
      <c r="R4543"/>
      <c r="S4543"/>
      <c r="T4543"/>
      <c r="U4543" s="1"/>
      <c r="V4543"/>
      <c r="W4543" s="1"/>
      <c r="X4543"/>
      <c r="Y4543"/>
      <c r="Z4543" s="1"/>
      <c r="AA4543" s="1"/>
      <c r="AB4543" s="1"/>
      <c r="AC4543" s="1"/>
      <c r="AD4543"/>
    </row>
    <row r="4544" spans="1:30" x14ac:dyDescent="0.25">
      <c r="A4544" s="1"/>
      <c r="B4544" s="1"/>
      <c r="C4544" s="1"/>
      <c r="D4544"/>
      <c r="E4544" s="1"/>
      <c r="F4544" s="1"/>
      <c r="G4544"/>
      <c r="H4544"/>
      <c r="I4544" s="1"/>
      <c r="J4544"/>
      <c r="K4544"/>
      <c r="L4544"/>
      <c r="M4544" s="2"/>
      <c r="N4544" s="3"/>
      <c r="O4544"/>
      <c r="P4544"/>
      <c r="Q4544"/>
      <c r="R4544"/>
      <c r="S4544"/>
      <c r="T4544"/>
      <c r="U4544" s="1"/>
      <c r="V4544"/>
      <c r="W4544" s="1"/>
      <c r="X4544"/>
      <c r="Y4544"/>
      <c r="Z4544" s="1"/>
      <c r="AA4544" s="1"/>
      <c r="AB4544" s="1"/>
      <c r="AC4544" s="1"/>
      <c r="AD4544"/>
    </row>
    <row r="4545" spans="1:30" x14ac:dyDescent="0.25">
      <c r="A4545" s="1"/>
      <c r="B4545" s="1"/>
      <c r="C4545" s="1"/>
      <c r="D4545"/>
      <c r="E4545" s="1"/>
      <c r="F4545" s="1"/>
      <c r="G4545"/>
      <c r="H4545"/>
      <c r="I4545" s="1"/>
      <c r="J4545"/>
      <c r="K4545"/>
      <c r="L4545"/>
      <c r="M4545" s="2"/>
      <c r="N4545" s="3"/>
      <c r="O4545"/>
      <c r="P4545"/>
      <c r="Q4545"/>
      <c r="R4545"/>
      <c r="S4545"/>
      <c r="T4545"/>
      <c r="U4545" s="1"/>
      <c r="V4545"/>
      <c r="W4545" s="1"/>
      <c r="X4545"/>
      <c r="Y4545"/>
      <c r="Z4545" s="1"/>
      <c r="AA4545" s="1"/>
      <c r="AB4545" s="1"/>
      <c r="AC4545" s="1"/>
      <c r="AD4545"/>
    </row>
    <row r="4546" spans="1:30" x14ac:dyDescent="0.25">
      <c r="A4546" s="1"/>
      <c r="B4546" s="1"/>
      <c r="C4546" s="1"/>
      <c r="D4546"/>
      <c r="E4546" s="1"/>
      <c r="F4546" s="1"/>
      <c r="G4546"/>
      <c r="H4546"/>
      <c r="I4546" s="1"/>
      <c r="J4546"/>
      <c r="K4546"/>
      <c r="L4546"/>
      <c r="M4546" s="2"/>
      <c r="N4546" s="3"/>
      <c r="O4546"/>
      <c r="P4546"/>
      <c r="Q4546"/>
      <c r="R4546"/>
      <c r="S4546"/>
      <c r="T4546"/>
      <c r="U4546" s="1"/>
      <c r="V4546"/>
      <c r="W4546" s="1"/>
      <c r="X4546"/>
      <c r="Y4546"/>
      <c r="Z4546" s="1"/>
      <c r="AA4546" s="1"/>
      <c r="AB4546" s="1"/>
      <c r="AC4546" s="1"/>
      <c r="AD4546"/>
    </row>
    <row r="4547" spans="1:30" x14ac:dyDescent="0.25">
      <c r="A4547" s="1"/>
      <c r="B4547" s="1"/>
      <c r="C4547" s="1"/>
      <c r="D4547"/>
      <c r="E4547" s="1"/>
      <c r="F4547" s="1"/>
      <c r="G4547"/>
      <c r="H4547"/>
      <c r="I4547" s="1"/>
      <c r="J4547"/>
      <c r="K4547"/>
      <c r="L4547"/>
      <c r="M4547" s="2"/>
      <c r="N4547" s="3"/>
      <c r="O4547"/>
      <c r="P4547"/>
      <c r="Q4547"/>
      <c r="R4547"/>
      <c r="S4547"/>
      <c r="T4547"/>
      <c r="U4547" s="1"/>
      <c r="V4547"/>
      <c r="W4547" s="1"/>
      <c r="X4547"/>
      <c r="Y4547"/>
      <c r="Z4547" s="1"/>
      <c r="AA4547" s="1"/>
      <c r="AB4547" s="1"/>
      <c r="AC4547" s="1"/>
      <c r="AD4547"/>
    </row>
    <row r="4548" spans="1:30" x14ac:dyDescent="0.25">
      <c r="A4548" s="1"/>
      <c r="B4548" s="1"/>
      <c r="C4548" s="1"/>
      <c r="D4548"/>
      <c r="E4548" s="1"/>
      <c r="F4548" s="1"/>
      <c r="G4548"/>
      <c r="H4548"/>
      <c r="I4548" s="1"/>
      <c r="J4548"/>
      <c r="K4548"/>
      <c r="L4548"/>
      <c r="M4548" s="2"/>
      <c r="N4548" s="3"/>
      <c r="O4548"/>
      <c r="P4548"/>
      <c r="Q4548"/>
      <c r="R4548"/>
      <c r="S4548"/>
      <c r="T4548"/>
      <c r="U4548" s="1"/>
      <c r="V4548"/>
      <c r="W4548" s="1"/>
      <c r="X4548"/>
      <c r="Y4548"/>
      <c r="Z4548" s="1"/>
      <c r="AA4548" s="1"/>
      <c r="AB4548" s="1"/>
      <c r="AC4548" s="1"/>
      <c r="AD4548"/>
    </row>
    <row r="4549" spans="1:30" x14ac:dyDescent="0.25">
      <c r="A4549" s="1"/>
      <c r="B4549" s="1"/>
      <c r="C4549" s="1"/>
      <c r="D4549"/>
      <c r="E4549" s="1"/>
      <c r="F4549" s="1"/>
      <c r="G4549"/>
      <c r="H4549"/>
      <c r="I4549" s="1"/>
      <c r="J4549"/>
      <c r="K4549"/>
      <c r="L4549"/>
      <c r="M4549" s="2"/>
      <c r="N4549" s="3"/>
      <c r="O4549"/>
      <c r="P4549"/>
      <c r="Q4549"/>
      <c r="R4549"/>
      <c r="S4549"/>
      <c r="T4549"/>
      <c r="U4549" s="1"/>
      <c r="V4549"/>
      <c r="W4549" s="1"/>
      <c r="X4549"/>
      <c r="Y4549"/>
      <c r="Z4549" s="1"/>
      <c r="AA4549" s="1"/>
      <c r="AB4549" s="1"/>
      <c r="AC4549" s="1"/>
      <c r="AD4549"/>
    </row>
    <row r="4550" spans="1:30" x14ac:dyDescent="0.25">
      <c r="A4550" s="1"/>
      <c r="B4550" s="1"/>
      <c r="C4550" s="1"/>
      <c r="D4550"/>
      <c r="E4550" s="1"/>
      <c r="F4550" s="1"/>
      <c r="G4550"/>
      <c r="H4550"/>
      <c r="I4550" s="1"/>
      <c r="J4550"/>
      <c r="K4550"/>
      <c r="L4550"/>
      <c r="M4550" s="2"/>
      <c r="N4550" s="3"/>
      <c r="O4550"/>
      <c r="P4550"/>
      <c r="Q4550"/>
      <c r="R4550"/>
      <c r="S4550"/>
      <c r="T4550"/>
      <c r="U4550" s="1"/>
      <c r="V4550"/>
      <c r="W4550" s="1"/>
      <c r="X4550"/>
      <c r="Y4550"/>
      <c r="Z4550" s="1"/>
      <c r="AA4550" s="1"/>
      <c r="AB4550" s="1"/>
      <c r="AC4550" s="1"/>
      <c r="AD4550"/>
    </row>
    <row r="4551" spans="1:30" x14ac:dyDescent="0.25">
      <c r="A4551" s="1"/>
      <c r="B4551" s="1"/>
      <c r="C4551" s="1"/>
      <c r="D4551"/>
      <c r="E4551" s="1"/>
      <c r="F4551" s="1"/>
      <c r="G4551"/>
      <c r="H4551"/>
      <c r="I4551" s="1"/>
      <c r="J4551"/>
      <c r="K4551"/>
      <c r="L4551"/>
      <c r="M4551" s="2"/>
      <c r="N4551" s="3"/>
      <c r="O4551"/>
      <c r="P4551"/>
      <c r="Q4551"/>
      <c r="R4551"/>
      <c r="S4551"/>
      <c r="T4551"/>
      <c r="U4551" s="1"/>
      <c r="V4551"/>
      <c r="W4551" s="1"/>
      <c r="X4551"/>
      <c r="Y4551"/>
      <c r="Z4551" s="1"/>
      <c r="AA4551" s="1"/>
      <c r="AB4551" s="1"/>
      <c r="AC4551" s="1"/>
      <c r="AD4551"/>
    </row>
    <row r="4552" spans="1:30" x14ac:dyDescent="0.25">
      <c r="A4552" s="1"/>
      <c r="B4552" s="1"/>
      <c r="C4552" s="1"/>
      <c r="D4552"/>
      <c r="E4552" s="1"/>
      <c r="F4552" s="1"/>
      <c r="G4552"/>
      <c r="H4552"/>
      <c r="I4552" s="1"/>
      <c r="J4552"/>
      <c r="K4552"/>
      <c r="L4552"/>
      <c r="M4552" s="2"/>
      <c r="N4552" s="3"/>
      <c r="O4552"/>
      <c r="P4552"/>
      <c r="Q4552"/>
      <c r="R4552"/>
      <c r="S4552"/>
      <c r="T4552"/>
      <c r="U4552" s="1"/>
      <c r="V4552"/>
      <c r="W4552" s="1"/>
      <c r="X4552"/>
      <c r="Y4552"/>
      <c r="Z4552" s="1"/>
      <c r="AA4552" s="1"/>
      <c r="AB4552" s="1"/>
      <c r="AC4552" s="1"/>
      <c r="AD4552"/>
    </row>
    <row r="4553" spans="1:30" x14ac:dyDescent="0.25">
      <c r="A4553" s="1"/>
      <c r="B4553" s="1"/>
      <c r="C4553" s="1"/>
      <c r="D4553"/>
      <c r="E4553" s="1"/>
      <c r="F4553" s="1"/>
      <c r="G4553"/>
      <c r="H4553"/>
      <c r="I4553" s="1"/>
      <c r="J4553"/>
      <c r="K4553"/>
      <c r="L4553"/>
      <c r="M4553" s="2"/>
      <c r="N4553" s="3"/>
      <c r="O4553"/>
      <c r="P4553"/>
      <c r="Q4553"/>
      <c r="R4553"/>
      <c r="S4553"/>
      <c r="T4553"/>
      <c r="U4553" s="1"/>
      <c r="V4553"/>
      <c r="W4553" s="1"/>
      <c r="X4553"/>
      <c r="Y4553"/>
      <c r="Z4553" s="1"/>
      <c r="AA4553" s="1"/>
      <c r="AB4553" s="1"/>
      <c r="AC4553" s="1"/>
      <c r="AD4553"/>
    </row>
    <row r="4554" spans="1:30" x14ac:dyDescent="0.25">
      <c r="A4554" s="1"/>
      <c r="B4554" s="1"/>
      <c r="C4554" s="1"/>
      <c r="D4554"/>
      <c r="E4554" s="1"/>
      <c r="F4554" s="1"/>
      <c r="G4554"/>
      <c r="H4554"/>
      <c r="I4554" s="1"/>
      <c r="J4554"/>
      <c r="K4554"/>
      <c r="L4554"/>
      <c r="M4554" s="2"/>
      <c r="N4554" s="3"/>
      <c r="O4554"/>
      <c r="P4554"/>
      <c r="Q4554"/>
      <c r="R4554"/>
      <c r="S4554"/>
      <c r="T4554"/>
      <c r="U4554" s="1"/>
      <c r="V4554"/>
      <c r="W4554" s="1"/>
      <c r="X4554"/>
      <c r="Y4554"/>
      <c r="Z4554" s="1"/>
      <c r="AA4554" s="1"/>
      <c r="AB4554" s="1"/>
      <c r="AC4554" s="1"/>
      <c r="AD4554"/>
    </row>
    <row r="4555" spans="1:30" x14ac:dyDescent="0.25">
      <c r="A4555" s="1"/>
      <c r="B4555" s="1"/>
      <c r="C4555" s="1"/>
      <c r="D4555"/>
      <c r="E4555" s="1"/>
      <c r="F4555" s="1"/>
      <c r="G4555"/>
      <c r="H4555"/>
      <c r="I4555" s="1"/>
      <c r="J4555"/>
      <c r="K4555"/>
      <c r="L4555"/>
      <c r="M4555" s="2"/>
      <c r="N4555" s="3"/>
      <c r="O4555"/>
      <c r="P4555"/>
      <c r="Q4555"/>
      <c r="R4555"/>
      <c r="S4555"/>
      <c r="T4555"/>
      <c r="U4555" s="1"/>
      <c r="V4555"/>
      <c r="W4555" s="1"/>
      <c r="X4555"/>
      <c r="Y4555"/>
      <c r="Z4555" s="1"/>
      <c r="AA4555" s="1"/>
      <c r="AB4555" s="1"/>
      <c r="AC4555" s="1"/>
      <c r="AD4555"/>
    </row>
    <row r="4556" spans="1:30" x14ac:dyDescent="0.25">
      <c r="A4556" s="1"/>
      <c r="B4556" s="1"/>
      <c r="C4556" s="1"/>
      <c r="D4556"/>
      <c r="E4556" s="1"/>
      <c r="F4556" s="1"/>
      <c r="G4556"/>
      <c r="H4556"/>
      <c r="I4556" s="1"/>
      <c r="J4556"/>
      <c r="K4556"/>
      <c r="L4556"/>
      <c r="M4556" s="2"/>
      <c r="N4556" s="3"/>
      <c r="O4556"/>
      <c r="P4556"/>
      <c r="Q4556"/>
      <c r="R4556"/>
      <c r="S4556"/>
      <c r="T4556"/>
      <c r="U4556" s="1"/>
      <c r="V4556"/>
      <c r="W4556" s="1"/>
      <c r="X4556"/>
      <c r="Y4556"/>
      <c r="Z4556" s="1"/>
      <c r="AA4556" s="1"/>
      <c r="AB4556" s="1"/>
      <c r="AC4556" s="1"/>
      <c r="AD4556"/>
    </row>
    <row r="4557" spans="1:30" x14ac:dyDescent="0.25">
      <c r="A4557" s="1"/>
      <c r="B4557" s="1"/>
      <c r="C4557" s="1"/>
      <c r="D4557"/>
      <c r="E4557" s="1"/>
      <c r="F4557" s="1"/>
      <c r="G4557"/>
      <c r="H4557"/>
      <c r="I4557" s="1"/>
      <c r="J4557"/>
      <c r="K4557"/>
      <c r="L4557"/>
      <c r="M4557" s="2"/>
      <c r="N4557" s="3"/>
      <c r="O4557"/>
      <c r="P4557"/>
      <c r="Q4557"/>
      <c r="R4557"/>
      <c r="S4557"/>
      <c r="T4557"/>
      <c r="U4557" s="1"/>
      <c r="V4557"/>
      <c r="W4557" s="1"/>
      <c r="X4557"/>
      <c r="Y4557"/>
      <c r="Z4557" s="1"/>
      <c r="AA4557" s="1"/>
      <c r="AB4557" s="1"/>
      <c r="AC4557" s="1"/>
      <c r="AD4557"/>
    </row>
    <row r="4558" spans="1:30" x14ac:dyDescent="0.25">
      <c r="A4558" s="1"/>
      <c r="B4558" s="1"/>
      <c r="C4558" s="1"/>
      <c r="D4558"/>
      <c r="E4558" s="1"/>
      <c r="F4558" s="1"/>
      <c r="G4558"/>
      <c r="H4558"/>
      <c r="I4558" s="1"/>
      <c r="J4558"/>
      <c r="K4558"/>
      <c r="L4558"/>
      <c r="M4558" s="2"/>
      <c r="N4558" s="3"/>
      <c r="O4558"/>
      <c r="P4558"/>
      <c r="Q4558"/>
      <c r="R4558"/>
      <c r="S4558"/>
      <c r="T4558"/>
      <c r="U4558" s="1"/>
      <c r="V4558"/>
      <c r="W4558" s="1"/>
      <c r="X4558"/>
      <c r="Y4558"/>
      <c r="Z4558" s="1"/>
      <c r="AA4558" s="1"/>
      <c r="AB4558" s="1"/>
      <c r="AC4558" s="1"/>
      <c r="AD4558"/>
    </row>
    <row r="4559" spans="1:30" x14ac:dyDescent="0.25">
      <c r="A4559" s="1"/>
      <c r="B4559" s="1"/>
      <c r="C4559" s="1"/>
      <c r="D4559"/>
      <c r="E4559" s="1"/>
      <c r="F4559" s="1"/>
      <c r="G4559"/>
      <c r="H4559"/>
      <c r="I4559" s="1"/>
      <c r="J4559"/>
      <c r="K4559"/>
      <c r="L4559"/>
      <c r="M4559" s="2"/>
      <c r="N4559" s="3"/>
      <c r="O4559"/>
      <c r="P4559"/>
      <c r="Q4559"/>
      <c r="R4559"/>
      <c r="S4559"/>
      <c r="T4559"/>
      <c r="U4559" s="1"/>
      <c r="V4559"/>
      <c r="W4559" s="1"/>
      <c r="X4559"/>
      <c r="Y4559"/>
      <c r="Z4559" s="1"/>
      <c r="AA4559" s="1"/>
      <c r="AB4559" s="1"/>
      <c r="AC4559" s="1"/>
      <c r="AD4559"/>
    </row>
    <row r="4560" spans="1:30" x14ac:dyDescent="0.25">
      <c r="A4560" s="1"/>
      <c r="B4560" s="1"/>
      <c r="C4560" s="1"/>
      <c r="D4560"/>
      <c r="E4560" s="1"/>
      <c r="F4560" s="1"/>
      <c r="G4560"/>
      <c r="H4560"/>
      <c r="I4560" s="1"/>
      <c r="J4560"/>
      <c r="K4560"/>
      <c r="L4560"/>
      <c r="M4560" s="2"/>
      <c r="N4560" s="3"/>
      <c r="O4560"/>
      <c r="P4560"/>
      <c r="Q4560"/>
      <c r="R4560"/>
      <c r="S4560"/>
      <c r="T4560"/>
      <c r="U4560" s="1"/>
      <c r="V4560"/>
      <c r="W4560" s="1"/>
      <c r="X4560"/>
      <c r="Y4560"/>
      <c r="Z4560" s="1"/>
      <c r="AA4560" s="1"/>
      <c r="AB4560" s="1"/>
      <c r="AC4560" s="1"/>
      <c r="AD4560"/>
    </row>
    <row r="4561" spans="1:30" x14ac:dyDescent="0.25">
      <c r="A4561" s="1"/>
      <c r="B4561" s="1"/>
      <c r="C4561" s="1"/>
      <c r="D4561"/>
      <c r="E4561" s="1"/>
      <c r="F4561" s="1"/>
      <c r="G4561"/>
      <c r="H4561"/>
      <c r="I4561" s="1"/>
      <c r="J4561"/>
      <c r="K4561"/>
      <c r="L4561"/>
      <c r="M4561" s="2"/>
      <c r="N4561" s="3"/>
      <c r="O4561"/>
      <c r="P4561"/>
      <c r="Q4561"/>
      <c r="R4561"/>
      <c r="S4561"/>
      <c r="T4561"/>
      <c r="U4561" s="1"/>
      <c r="V4561"/>
      <c r="W4561" s="1"/>
      <c r="X4561"/>
      <c r="Y4561"/>
      <c r="Z4561" s="1"/>
      <c r="AA4561" s="1"/>
      <c r="AB4561" s="1"/>
      <c r="AC4561" s="1"/>
      <c r="AD4561"/>
    </row>
    <row r="4562" spans="1:30" x14ac:dyDescent="0.25">
      <c r="A4562" s="1"/>
      <c r="B4562" s="1"/>
      <c r="C4562" s="1"/>
      <c r="D4562"/>
      <c r="E4562" s="1"/>
      <c r="F4562" s="1"/>
      <c r="G4562"/>
      <c r="H4562"/>
      <c r="I4562" s="1"/>
      <c r="J4562"/>
      <c r="K4562"/>
      <c r="L4562"/>
      <c r="M4562" s="2"/>
      <c r="N4562" s="3"/>
      <c r="O4562"/>
      <c r="P4562"/>
      <c r="Q4562"/>
      <c r="R4562"/>
      <c r="S4562"/>
      <c r="T4562"/>
      <c r="U4562" s="1"/>
      <c r="V4562"/>
      <c r="W4562" s="1"/>
      <c r="X4562"/>
      <c r="Y4562"/>
      <c r="Z4562" s="1"/>
      <c r="AA4562" s="1"/>
      <c r="AB4562" s="1"/>
      <c r="AC4562" s="1"/>
      <c r="AD4562"/>
    </row>
    <row r="4563" spans="1:30" x14ac:dyDescent="0.25">
      <c r="A4563" s="1"/>
      <c r="B4563" s="1"/>
      <c r="C4563" s="1"/>
      <c r="D4563"/>
      <c r="E4563" s="1"/>
      <c r="F4563" s="1"/>
      <c r="G4563"/>
      <c r="H4563"/>
      <c r="I4563" s="1"/>
      <c r="J4563"/>
      <c r="K4563"/>
      <c r="L4563"/>
      <c r="M4563" s="2"/>
      <c r="N4563" s="3"/>
      <c r="O4563"/>
      <c r="P4563"/>
      <c r="Q4563"/>
      <c r="R4563"/>
      <c r="S4563"/>
      <c r="T4563"/>
      <c r="U4563" s="1"/>
      <c r="V4563"/>
      <c r="W4563" s="1"/>
      <c r="X4563"/>
      <c r="Y4563"/>
      <c r="Z4563" s="1"/>
      <c r="AA4563" s="1"/>
      <c r="AB4563" s="1"/>
      <c r="AC4563" s="1"/>
      <c r="AD4563"/>
    </row>
    <row r="4564" spans="1:30" x14ac:dyDescent="0.25">
      <c r="A4564" s="1"/>
      <c r="B4564" s="1"/>
      <c r="C4564" s="1"/>
      <c r="D4564"/>
      <c r="E4564" s="1"/>
      <c r="F4564" s="1"/>
      <c r="G4564"/>
      <c r="H4564"/>
      <c r="I4564" s="1"/>
      <c r="J4564"/>
      <c r="K4564"/>
      <c r="L4564"/>
      <c r="M4564" s="2"/>
      <c r="N4564" s="3"/>
      <c r="O4564"/>
      <c r="P4564"/>
      <c r="Q4564"/>
      <c r="R4564"/>
      <c r="S4564"/>
      <c r="T4564"/>
      <c r="U4564" s="1"/>
      <c r="V4564"/>
      <c r="W4564" s="1"/>
      <c r="X4564"/>
      <c r="Y4564"/>
      <c r="Z4564" s="1"/>
      <c r="AA4564" s="1"/>
      <c r="AB4564" s="1"/>
      <c r="AC4564" s="1"/>
      <c r="AD4564"/>
    </row>
    <row r="4565" spans="1:30" x14ac:dyDescent="0.25">
      <c r="A4565" s="1"/>
      <c r="B4565" s="1"/>
      <c r="C4565" s="1"/>
      <c r="D4565"/>
      <c r="E4565" s="1"/>
      <c r="F4565" s="1"/>
      <c r="G4565"/>
      <c r="H4565"/>
      <c r="I4565" s="1"/>
      <c r="J4565"/>
      <c r="K4565"/>
      <c r="L4565"/>
      <c r="M4565" s="2"/>
      <c r="N4565" s="3"/>
      <c r="O4565"/>
      <c r="P4565"/>
      <c r="Q4565"/>
      <c r="R4565"/>
      <c r="S4565"/>
      <c r="T4565"/>
      <c r="U4565" s="1"/>
      <c r="V4565"/>
      <c r="W4565" s="1"/>
      <c r="X4565"/>
      <c r="Y4565"/>
      <c r="Z4565" s="1"/>
      <c r="AA4565" s="1"/>
      <c r="AB4565" s="1"/>
      <c r="AC4565" s="1"/>
      <c r="AD4565"/>
    </row>
    <row r="4566" spans="1:30" x14ac:dyDescent="0.25">
      <c r="A4566" s="1"/>
      <c r="B4566" s="1"/>
      <c r="C4566" s="1"/>
      <c r="D4566"/>
      <c r="E4566" s="1"/>
      <c r="F4566" s="1"/>
      <c r="G4566"/>
      <c r="H4566"/>
      <c r="I4566" s="1"/>
      <c r="J4566"/>
      <c r="K4566"/>
      <c r="L4566"/>
      <c r="M4566" s="2"/>
      <c r="N4566" s="3"/>
      <c r="O4566"/>
      <c r="P4566"/>
      <c r="Q4566"/>
      <c r="R4566"/>
      <c r="S4566"/>
      <c r="T4566"/>
      <c r="U4566" s="1"/>
      <c r="V4566"/>
      <c r="W4566" s="1"/>
      <c r="X4566"/>
      <c r="Y4566"/>
      <c r="Z4566" s="1"/>
      <c r="AA4566" s="1"/>
      <c r="AB4566" s="1"/>
      <c r="AC4566" s="1"/>
      <c r="AD4566"/>
    </row>
    <row r="4567" spans="1:30" x14ac:dyDescent="0.25">
      <c r="A4567" s="1"/>
      <c r="B4567" s="1"/>
      <c r="C4567" s="1"/>
      <c r="D4567"/>
      <c r="E4567" s="1"/>
      <c r="F4567" s="1"/>
      <c r="G4567"/>
      <c r="H4567"/>
      <c r="I4567" s="1"/>
      <c r="J4567"/>
      <c r="K4567"/>
      <c r="L4567"/>
      <c r="M4567" s="2"/>
      <c r="N4567" s="3"/>
      <c r="O4567"/>
      <c r="P4567"/>
      <c r="Q4567"/>
      <c r="R4567"/>
      <c r="S4567"/>
      <c r="T4567"/>
      <c r="U4567" s="1"/>
      <c r="V4567"/>
      <c r="W4567" s="1"/>
      <c r="X4567"/>
      <c r="Y4567"/>
      <c r="Z4567" s="1"/>
      <c r="AA4567" s="1"/>
      <c r="AB4567" s="1"/>
      <c r="AC4567" s="1"/>
      <c r="AD4567"/>
    </row>
    <row r="4568" spans="1:30" x14ac:dyDescent="0.25">
      <c r="A4568" s="1"/>
      <c r="B4568" s="1"/>
      <c r="C4568" s="1"/>
      <c r="D4568"/>
      <c r="E4568" s="1"/>
      <c r="F4568" s="1"/>
      <c r="G4568"/>
      <c r="H4568"/>
      <c r="I4568" s="1"/>
      <c r="J4568"/>
      <c r="K4568"/>
      <c r="L4568"/>
      <c r="M4568" s="2"/>
      <c r="N4568" s="3"/>
      <c r="O4568"/>
      <c r="P4568"/>
      <c r="Q4568"/>
      <c r="R4568"/>
      <c r="S4568"/>
      <c r="T4568"/>
      <c r="U4568" s="1"/>
      <c r="V4568"/>
      <c r="W4568" s="1"/>
      <c r="X4568"/>
      <c r="Y4568"/>
      <c r="Z4568" s="1"/>
      <c r="AA4568" s="1"/>
      <c r="AB4568" s="1"/>
      <c r="AC4568" s="1"/>
      <c r="AD4568"/>
    </row>
    <row r="4569" spans="1:30" x14ac:dyDescent="0.25">
      <c r="A4569" s="1"/>
      <c r="B4569" s="1"/>
      <c r="C4569" s="1"/>
      <c r="D4569"/>
      <c r="E4569" s="1"/>
      <c r="F4569" s="1"/>
      <c r="G4569"/>
      <c r="H4569"/>
      <c r="I4569" s="1"/>
      <c r="J4569"/>
      <c r="K4569"/>
      <c r="L4569"/>
      <c r="M4569" s="2"/>
      <c r="N4569" s="3"/>
      <c r="O4569"/>
      <c r="P4569"/>
      <c r="Q4569"/>
      <c r="R4569"/>
      <c r="S4569"/>
      <c r="T4569"/>
      <c r="U4569" s="1"/>
      <c r="V4569"/>
      <c r="W4569" s="1"/>
      <c r="X4569"/>
      <c r="Y4569"/>
      <c r="Z4569" s="1"/>
      <c r="AA4569" s="1"/>
      <c r="AB4569" s="1"/>
      <c r="AC4569" s="1"/>
      <c r="AD4569"/>
    </row>
    <row r="4570" spans="1:30" x14ac:dyDescent="0.25">
      <c r="A4570" s="1"/>
      <c r="B4570" s="1"/>
      <c r="C4570" s="1"/>
      <c r="D4570"/>
      <c r="E4570" s="1"/>
      <c r="F4570" s="1"/>
      <c r="G4570"/>
      <c r="H4570"/>
      <c r="I4570" s="1"/>
      <c r="J4570"/>
      <c r="K4570"/>
      <c r="L4570"/>
      <c r="M4570" s="2"/>
      <c r="N4570" s="3"/>
      <c r="O4570"/>
      <c r="P4570"/>
      <c r="Q4570"/>
      <c r="R4570"/>
      <c r="S4570"/>
      <c r="T4570"/>
      <c r="U4570" s="1"/>
      <c r="V4570"/>
      <c r="W4570" s="1"/>
      <c r="X4570"/>
      <c r="Y4570"/>
      <c r="Z4570" s="1"/>
      <c r="AA4570" s="1"/>
      <c r="AB4570" s="1"/>
      <c r="AC4570" s="1"/>
      <c r="AD4570"/>
    </row>
    <row r="4571" spans="1:30" x14ac:dyDescent="0.25">
      <c r="A4571" s="1"/>
      <c r="B4571" s="1"/>
      <c r="C4571" s="1"/>
      <c r="D4571"/>
      <c r="E4571" s="1"/>
      <c r="F4571" s="1"/>
      <c r="G4571"/>
      <c r="H4571"/>
      <c r="I4571" s="1"/>
      <c r="J4571"/>
      <c r="K4571"/>
      <c r="L4571"/>
      <c r="M4571" s="2"/>
      <c r="N4571" s="3"/>
      <c r="O4571"/>
      <c r="P4571"/>
      <c r="Q4571"/>
      <c r="R4571"/>
      <c r="S4571"/>
      <c r="T4571"/>
      <c r="U4571" s="1"/>
      <c r="V4571"/>
      <c r="W4571" s="1"/>
      <c r="X4571"/>
      <c r="Y4571"/>
      <c r="Z4571" s="1"/>
      <c r="AA4571" s="1"/>
      <c r="AB4571" s="1"/>
      <c r="AC4571" s="1"/>
      <c r="AD4571"/>
    </row>
    <row r="4572" spans="1:30" x14ac:dyDescent="0.25">
      <c r="A4572" s="1"/>
      <c r="B4572" s="1"/>
      <c r="C4572" s="1"/>
      <c r="D4572"/>
      <c r="E4572" s="1"/>
      <c r="F4572" s="1"/>
      <c r="G4572"/>
      <c r="H4572"/>
      <c r="I4572" s="1"/>
      <c r="J4572"/>
      <c r="K4572"/>
      <c r="L4572"/>
      <c r="M4572" s="2"/>
      <c r="N4572" s="3"/>
      <c r="O4572"/>
      <c r="P4572"/>
      <c r="Q4572"/>
      <c r="R4572"/>
      <c r="S4572"/>
      <c r="T4572"/>
      <c r="U4572" s="1"/>
      <c r="V4572"/>
      <c r="W4572" s="1"/>
      <c r="X4572"/>
      <c r="Y4572"/>
      <c r="Z4572" s="1"/>
      <c r="AA4572" s="1"/>
      <c r="AB4572" s="1"/>
      <c r="AC4572" s="1"/>
      <c r="AD4572"/>
    </row>
    <row r="4573" spans="1:30" x14ac:dyDescent="0.25">
      <c r="A4573" s="1"/>
      <c r="B4573" s="1"/>
      <c r="C4573" s="1"/>
      <c r="D4573"/>
      <c r="E4573" s="1"/>
      <c r="F4573" s="1"/>
      <c r="G4573"/>
      <c r="H4573"/>
      <c r="I4573" s="1"/>
      <c r="J4573"/>
      <c r="K4573"/>
      <c r="L4573"/>
      <c r="M4573" s="2"/>
      <c r="N4573" s="3"/>
      <c r="O4573"/>
      <c r="P4573"/>
      <c r="Q4573"/>
      <c r="R4573"/>
      <c r="S4573"/>
      <c r="T4573"/>
      <c r="U4573" s="1"/>
      <c r="V4573"/>
      <c r="W4573" s="1"/>
      <c r="X4573"/>
      <c r="Y4573"/>
      <c r="Z4573" s="1"/>
      <c r="AA4573" s="1"/>
      <c r="AB4573" s="1"/>
      <c r="AC4573" s="1"/>
      <c r="AD4573"/>
    </row>
    <row r="4574" spans="1:30" x14ac:dyDescent="0.25">
      <c r="A4574" s="1"/>
      <c r="B4574" s="1"/>
      <c r="C4574" s="1"/>
      <c r="D4574"/>
      <c r="E4574" s="1"/>
      <c r="F4574" s="1"/>
      <c r="G4574"/>
      <c r="H4574"/>
      <c r="I4574" s="1"/>
      <c r="J4574"/>
      <c r="K4574"/>
      <c r="L4574"/>
      <c r="M4574" s="2"/>
      <c r="N4574" s="3"/>
      <c r="O4574"/>
      <c r="P4574"/>
      <c r="Q4574"/>
      <c r="R4574"/>
      <c r="S4574"/>
      <c r="T4574"/>
      <c r="U4574" s="1"/>
      <c r="V4574"/>
      <c r="W4574" s="1"/>
      <c r="X4574"/>
      <c r="Y4574"/>
      <c r="Z4574" s="1"/>
      <c r="AA4574" s="1"/>
      <c r="AB4574" s="1"/>
      <c r="AC4574" s="1"/>
      <c r="AD4574"/>
    </row>
    <row r="4575" spans="1:30" x14ac:dyDescent="0.25">
      <c r="A4575" s="1"/>
      <c r="B4575" s="1"/>
      <c r="C4575" s="1"/>
      <c r="D4575"/>
      <c r="E4575" s="1"/>
      <c r="F4575" s="1"/>
      <c r="G4575"/>
      <c r="H4575"/>
      <c r="I4575" s="1"/>
      <c r="J4575"/>
      <c r="K4575"/>
      <c r="L4575"/>
      <c r="M4575" s="2"/>
      <c r="N4575" s="3"/>
      <c r="O4575"/>
      <c r="P4575"/>
      <c r="Q4575"/>
      <c r="R4575"/>
      <c r="S4575"/>
      <c r="T4575"/>
      <c r="U4575" s="1"/>
      <c r="V4575"/>
      <c r="W4575" s="1"/>
      <c r="X4575"/>
      <c r="Y4575"/>
      <c r="Z4575" s="1"/>
      <c r="AA4575" s="1"/>
      <c r="AB4575" s="1"/>
      <c r="AC4575" s="1"/>
      <c r="AD4575"/>
    </row>
    <row r="4576" spans="1:30" x14ac:dyDescent="0.25">
      <c r="A4576" s="1"/>
      <c r="B4576" s="1"/>
      <c r="C4576" s="1"/>
      <c r="D4576"/>
      <c r="E4576" s="1"/>
      <c r="F4576" s="1"/>
      <c r="G4576"/>
      <c r="H4576"/>
      <c r="I4576" s="1"/>
      <c r="J4576"/>
      <c r="K4576"/>
      <c r="L4576"/>
      <c r="M4576" s="2"/>
      <c r="N4576" s="3"/>
      <c r="O4576"/>
      <c r="P4576"/>
      <c r="Q4576"/>
      <c r="R4576"/>
      <c r="S4576"/>
      <c r="T4576"/>
      <c r="U4576" s="1"/>
      <c r="V4576"/>
      <c r="W4576" s="1"/>
      <c r="X4576"/>
      <c r="Y4576"/>
      <c r="Z4576" s="1"/>
      <c r="AA4576" s="1"/>
      <c r="AB4576" s="1"/>
      <c r="AC4576" s="1"/>
      <c r="AD4576"/>
    </row>
    <row r="4577" spans="1:30" x14ac:dyDescent="0.25">
      <c r="A4577" s="1"/>
      <c r="B4577" s="1"/>
      <c r="C4577" s="1"/>
      <c r="D4577"/>
      <c r="E4577" s="1"/>
      <c r="F4577" s="1"/>
      <c r="G4577"/>
      <c r="H4577"/>
      <c r="I4577" s="1"/>
      <c r="J4577"/>
      <c r="K4577"/>
      <c r="L4577"/>
      <c r="M4577" s="2"/>
      <c r="N4577" s="3"/>
      <c r="O4577"/>
      <c r="P4577"/>
      <c r="Q4577"/>
      <c r="R4577"/>
      <c r="S4577"/>
      <c r="T4577"/>
      <c r="U4577" s="1"/>
      <c r="V4577"/>
      <c r="W4577" s="1"/>
      <c r="X4577"/>
      <c r="Y4577"/>
      <c r="Z4577" s="1"/>
      <c r="AA4577" s="1"/>
      <c r="AB4577" s="1"/>
      <c r="AC4577" s="1"/>
      <c r="AD4577"/>
    </row>
    <row r="4578" spans="1:30" x14ac:dyDescent="0.25">
      <c r="A4578" s="1"/>
      <c r="B4578" s="1"/>
      <c r="C4578" s="1"/>
      <c r="D4578"/>
      <c r="E4578" s="1"/>
      <c r="F4578" s="1"/>
      <c r="G4578"/>
      <c r="H4578"/>
      <c r="I4578" s="1"/>
      <c r="J4578"/>
      <c r="K4578"/>
      <c r="L4578"/>
      <c r="M4578" s="2"/>
      <c r="N4578" s="3"/>
      <c r="O4578"/>
      <c r="P4578"/>
      <c r="Q4578"/>
      <c r="R4578"/>
      <c r="S4578"/>
      <c r="T4578"/>
      <c r="U4578" s="1"/>
      <c r="V4578"/>
      <c r="W4578" s="1"/>
      <c r="X4578"/>
      <c r="Y4578"/>
      <c r="Z4578" s="1"/>
      <c r="AA4578" s="1"/>
      <c r="AB4578" s="1"/>
      <c r="AC4578" s="1"/>
      <c r="AD4578"/>
    </row>
    <row r="4579" spans="1:30" x14ac:dyDescent="0.25">
      <c r="A4579" s="1"/>
      <c r="B4579" s="1"/>
      <c r="C4579" s="1"/>
      <c r="D4579"/>
      <c r="E4579" s="1"/>
      <c r="F4579" s="1"/>
      <c r="G4579"/>
      <c r="H4579"/>
      <c r="I4579" s="1"/>
      <c r="J4579"/>
      <c r="K4579"/>
      <c r="L4579"/>
      <c r="M4579" s="2"/>
      <c r="N4579" s="3"/>
      <c r="O4579"/>
      <c r="P4579"/>
      <c r="Q4579"/>
      <c r="R4579"/>
      <c r="S4579"/>
      <c r="T4579"/>
      <c r="U4579" s="1"/>
      <c r="V4579"/>
      <c r="W4579" s="1"/>
      <c r="X4579"/>
      <c r="Y4579"/>
      <c r="Z4579" s="1"/>
      <c r="AA4579" s="1"/>
      <c r="AB4579" s="1"/>
      <c r="AC4579" s="1"/>
      <c r="AD4579"/>
    </row>
    <row r="4580" spans="1:30" x14ac:dyDescent="0.25">
      <c r="A4580" s="1"/>
      <c r="B4580" s="1"/>
      <c r="C4580" s="1"/>
      <c r="D4580"/>
      <c r="E4580" s="1"/>
      <c r="F4580" s="1"/>
      <c r="G4580"/>
      <c r="H4580"/>
      <c r="I4580" s="1"/>
      <c r="J4580"/>
      <c r="K4580"/>
      <c r="L4580"/>
      <c r="M4580" s="2"/>
      <c r="N4580" s="3"/>
      <c r="O4580"/>
      <c r="P4580"/>
      <c r="Q4580"/>
      <c r="R4580"/>
      <c r="S4580"/>
      <c r="T4580"/>
      <c r="U4580" s="1"/>
      <c r="V4580"/>
      <c r="W4580" s="1"/>
      <c r="X4580"/>
      <c r="Y4580"/>
      <c r="Z4580" s="1"/>
      <c r="AA4580" s="1"/>
      <c r="AB4580" s="1"/>
      <c r="AC4580" s="1"/>
      <c r="AD4580"/>
    </row>
    <row r="4581" spans="1:30" x14ac:dyDescent="0.25">
      <c r="A4581" s="1"/>
      <c r="B4581" s="1"/>
      <c r="C4581" s="1"/>
      <c r="D4581"/>
      <c r="E4581" s="1"/>
      <c r="F4581" s="1"/>
      <c r="G4581"/>
      <c r="H4581"/>
      <c r="I4581" s="1"/>
      <c r="J4581"/>
      <c r="K4581"/>
      <c r="L4581"/>
      <c r="M4581" s="2"/>
      <c r="N4581" s="3"/>
      <c r="O4581"/>
      <c r="P4581"/>
      <c r="Q4581"/>
      <c r="R4581"/>
      <c r="S4581"/>
      <c r="T4581"/>
      <c r="U4581" s="1"/>
      <c r="V4581"/>
      <c r="W4581" s="1"/>
      <c r="X4581"/>
      <c r="Y4581"/>
      <c r="Z4581" s="1"/>
      <c r="AA4581" s="1"/>
      <c r="AB4581" s="1"/>
      <c r="AC4581" s="1"/>
      <c r="AD4581"/>
    </row>
    <row r="4582" spans="1:30" x14ac:dyDescent="0.25">
      <c r="A4582" s="1"/>
      <c r="B4582" s="1"/>
      <c r="C4582" s="1"/>
      <c r="D4582"/>
      <c r="E4582" s="1"/>
      <c r="F4582" s="1"/>
      <c r="G4582"/>
      <c r="H4582"/>
      <c r="I4582" s="1"/>
      <c r="J4582"/>
      <c r="K4582"/>
      <c r="L4582"/>
      <c r="M4582" s="2"/>
      <c r="N4582" s="3"/>
      <c r="O4582"/>
      <c r="P4582"/>
      <c r="Q4582"/>
      <c r="R4582"/>
      <c r="S4582"/>
      <c r="T4582"/>
      <c r="U4582" s="1"/>
      <c r="V4582"/>
      <c r="W4582" s="1"/>
      <c r="X4582"/>
      <c r="Y4582"/>
      <c r="Z4582" s="1"/>
      <c r="AA4582" s="1"/>
      <c r="AB4582" s="1"/>
      <c r="AC4582" s="1"/>
      <c r="AD4582"/>
    </row>
    <row r="4583" spans="1:30" x14ac:dyDescent="0.25">
      <c r="A4583" s="1"/>
      <c r="B4583" s="1"/>
      <c r="C4583" s="1"/>
      <c r="D4583"/>
      <c r="E4583" s="1"/>
      <c r="F4583" s="1"/>
      <c r="G4583"/>
      <c r="H4583"/>
      <c r="I4583" s="1"/>
      <c r="J4583"/>
      <c r="K4583"/>
      <c r="L4583"/>
      <c r="M4583" s="2"/>
      <c r="N4583" s="3"/>
      <c r="O4583"/>
      <c r="P4583"/>
      <c r="Q4583"/>
      <c r="R4583"/>
      <c r="S4583"/>
      <c r="T4583"/>
      <c r="U4583" s="1"/>
      <c r="V4583"/>
      <c r="W4583" s="1"/>
      <c r="X4583"/>
      <c r="Y4583"/>
      <c r="Z4583" s="1"/>
      <c r="AA4583" s="1"/>
      <c r="AB4583" s="1"/>
      <c r="AC4583" s="1"/>
      <c r="AD4583"/>
    </row>
    <row r="4584" spans="1:30" x14ac:dyDescent="0.25">
      <c r="A4584" s="1"/>
      <c r="B4584" s="1"/>
      <c r="C4584" s="1"/>
      <c r="D4584"/>
      <c r="E4584" s="1"/>
      <c r="F4584" s="1"/>
      <c r="G4584"/>
      <c r="H4584"/>
      <c r="I4584" s="1"/>
      <c r="J4584"/>
      <c r="K4584"/>
      <c r="L4584"/>
      <c r="M4584" s="2"/>
      <c r="N4584" s="3"/>
      <c r="O4584"/>
      <c r="P4584"/>
      <c r="Q4584"/>
      <c r="R4584"/>
      <c r="S4584"/>
      <c r="T4584"/>
      <c r="U4584" s="1"/>
      <c r="V4584"/>
      <c r="W4584" s="1"/>
      <c r="X4584"/>
      <c r="Y4584"/>
      <c r="Z4584" s="1"/>
      <c r="AA4584" s="1"/>
      <c r="AB4584" s="1"/>
      <c r="AC4584" s="1"/>
      <c r="AD4584"/>
    </row>
    <row r="4585" spans="1:30" x14ac:dyDescent="0.25">
      <c r="A4585" s="1"/>
      <c r="B4585" s="1"/>
      <c r="C4585" s="1"/>
      <c r="D4585"/>
      <c r="E4585" s="1"/>
      <c r="F4585" s="1"/>
      <c r="G4585"/>
      <c r="H4585"/>
      <c r="I4585" s="1"/>
      <c r="J4585"/>
      <c r="K4585"/>
      <c r="L4585"/>
      <c r="M4585" s="2"/>
      <c r="N4585" s="3"/>
      <c r="O4585"/>
      <c r="P4585"/>
      <c r="Q4585"/>
      <c r="R4585"/>
      <c r="S4585"/>
      <c r="T4585"/>
      <c r="U4585" s="1"/>
      <c r="V4585"/>
      <c r="W4585" s="1"/>
      <c r="X4585"/>
      <c r="Y4585"/>
      <c r="Z4585" s="1"/>
      <c r="AA4585" s="1"/>
      <c r="AB4585" s="1"/>
      <c r="AC4585" s="1"/>
      <c r="AD4585"/>
    </row>
    <row r="4586" spans="1:30" x14ac:dyDescent="0.25">
      <c r="A4586" s="1"/>
      <c r="B4586" s="1"/>
      <c r="C4586" s="1"/>
      <c r="D4586"/>
      <c r="E4586" s="1"/>
      <c r="F4586" s="1"/>
      <c r="G4586"/>
      <c r="H4586"/>
      <c r="I4586" s="1"/>
      <c r="J4586"/>
      <c r="K4586"/>
      <c r="L4586"/>
      <c r="M4586" s="2"/>
      <c r="N4586" s="3"/>
      <c r="O4586"/>
      <c r="P4586"/>
      <c r="Q4586"/>
      <c r="R4586"/>
      <c r="S4586"/>
      <c r="T4586"/>
      <c r="U4586" s="1"/>
      <c r="V4586"/>
      <c r="W4586" s="1"/>
      <c r="X4586"/>
      <c r="Y4586"/>
      <c r="Z4586" s="1"/>
      <c r="AA4586" s="1"/>
      <c r="AB4586" s="1"/>
      <c r="AC4586" s="1"/>
      <c r="AD4586"/>
    </row>
    <row r="4587" spans="1:30" x14ac:dyDescent="0.25">
      <c r="A4587" s="1"/>
      <c r="B4587" s="1"/>
      <c r="C4587" s="1"/>
      <c r="D4587"/>
      <c r="E4587" s="1"/>
      <c r="F4587" s="1"/>
      <c r="G4587"/>
      <c r="H4587"/>
      <c r="I4587" s="1"/>
      <c r="J4587"/>
      <c r="K4587"/>
      <c r="L4587"/>
      <c r="M4587" s="2"/>
      <c r="N4587" s="3"/>
      <c r="O4587"/>
      <c r="P4587"/>
      <c r="Q4587"/>
      <c r="R4587"/>
      <c r="S4587"/>
      <c r="T4587"/>
      <c r="U4587" s="1"/>
      <c r="V4587"/>
      <c r="W4587" s="1"/>
      <c r="X4587"/>
      <c r="Y4587"/>
      <c r="Z4587" s="1"/>
      <c r="AA4587" s="1"/>
      <c r="AB4587" s="1"/>
      <c r="AC4587" s="1"/>
      <c r="AD4587"/>
    </row>
    <row r="4588" spans="1:30" x14ac:dyDescent="0.25">
      <c r="A4588" s="1"/>
      <c r="B4588" s="1"/>
      <c r="C4588" s="1"/>
      <c r="D4588"/>
      <c r="E4588" s="1"/>
      <c r="F4588" s="1"/>
      <c r="G4588"/>
      <c r="H4588"/>
      <c r="I4588" s="1"/>
      <c r="J4588"/>
      <c r="K4588"/>
      <c r="L4588"/>
      <c r="M4588" s="2"/>
      <c r="N4588" s="3"/>
      <c r="O4588"/>
      <c r="P4588"/>
      <c r="Q4588"/>
      <c r="R4588"/>
      <c r="S4588"/>
      <c r="T4588"/>
      <c r="U4588" s="1"/>
      <c r="V4588"/>
      <c r="W4588" s="1"/>
      <c r="X4588"/>
      <c r="Y4588"/>
      <c r="Z4588" s="1"/>
      <c r="AA4588" s="1"/>
      <c r="AB4588" s="1"/>
      <c r="AC4588" s="1"/>
      <c r="AD4588"/>
    </row>
    <row r="4589" spans="1:30" x14ac:dyDescent="0.25">
      <c r="A4589" s="1"/>
      <c r="B4589" s="1"/>
      <c r="C4589" s="1"/>
      <c r="D4589"/>
      <c r="E4589" s="1"/>
      <c r="F4589" s="1"/>
      <c r="G4589"/>
      <c r="H4589"/>
      <c r="I4589" s="1"/>
      <c r="J4589"/>
      <c r="K4589"/>
      <c r="L4589"/>
      <c r="M4589" s="2"/>
      <c r="N4589" s="3"/>
      <c r="O4589"/>
      <c r="P4589"/>
      <c r="Q4589"/>
      <c r="R4589"/>
      <c r="S4589"/>
      <c r="T4589"/>
      <c r="U4589" s="1"/>
      <c r="V4589"/>
      <c r="W4589" s="1"/>
      <c r="X4589"/>
      <c r="Y4589"/>
      <c r="Z4589" s="1"/>
      <c r="AA4589" s="1"/>
      <c r="AB4589" s="1"/>
      <c r="AC4589" s="1"/>
      <c r="AD4589"/>
    </row>
    <row r="4590" spans="1:30" x14ac:dyDescent="0.25">
      <c r="A4590" s="1"/>
      <c r="B4590" s="1"/>
      <c r="C4590" s="1"/>
      <c r="D4590"/>
      <c r="E4590" s="1"/>
      <c r="F4590" s="1"/>
      <c r="G4590"/>
      <c r="H4590"/>
      <c r="I4590" s="1"/>
      <c r="J4590"/>
      <c r="K4590"/>
      <c r="L4590"/>
      <c r="M4590" s="2"/>
      <c r="N4590" s="3"/>
      <c r="O4590"/>
      <c r="P4590"/>
      <c r="Q4590"/>
      <c r="R4590"/>
      <c r="S4590"/>
      <c r="T4590"/>
      <c r="U4590" s="1"/>
      <c r="V4590"/>
      <c r="W4590" s="1"/>
      <c r="X4590"/>
      <c r="Y4590"/>
      <c r="Z4590" s="1"/>
      <c r="AA4590" s="1"/>
      <c r="AB4590" s="1"/>
      <c r="AC4590" s="1"/>
      <c r="AD4590"/>
    </row>
    <row r="4591" spans="1:30" x14ac:dyDescent="0.25">
      <c r="A4591" s="1"/>
      <c r="B4591" s="1"/>
      <c r="C4591" s="1"/>
      <c r="D4591"/>
      <c r="E4591" s="1"/>
      <c r="F4591" s="1"/>
      <c r="G4591"/>
      <c r="H4591"/>
      <c r="I4591" s="1"/>
      <c r="J4591"/>
      <c r="K4591"/>
      <c r="L4591"/>
      <c r="M4591" s="2"/>
      <c r="N4591" s="3"/>
      <c r="O4591"/>
      <c r="P4591"/>
      <c r="Q4591"/>
      <c r="R4591"/>
      <c r="S4591"/>
      <c r="T4591"/>
      <c r="U4591" s="1"/>
      <c r="V4591"/>
      <c r="W4591" s="1"/>
      <c r="X4591"/>
      <c r="Y4591"/>
      <c r="Z4591" s="1"/>
      <c r="AA4591" s="1"/>
      <c r="AB4591" s="1"/>
      <c r="AC4591" s="1"/>
      <c r="AD4591"/>
    </row>
    <row r="4592" spans="1:30" x14ac:dyDescent="0.25">
      <c r="A4592" s="1"/>
      <c r="B4592" s="1"/>
      <c r="C4592" s="1"/>
      <c r="D4592"/>
      <c r="E4592" s="1"/>
      <c r="F4592" s="1"/>
      <c r="G4592"/>
      <c r="H4592"/>
      <c r="I4592" s="1"/>
      <c r="J4592"/>
      <c r="K4592"/>
      <c r="L4592"/>
      <c r="M4592" s="2"/>
      <c r="N4592" s="3"/>
      <c r="O4592"/>
      <c r="P4592"/>
      <c r="Q4592"/>
      <c r="R4592"/>
      <c r="S4592"/>
      <c r="T4592"/>
      <c r="U4592" s="1"/>
      <c r="V4592"/>
      <c r="W4592" s="1"/>
      <c r="X4592"/>
      <c r="Y4592"/>
      <c r="Z4592" s="1"/>
      <c r="AA4592" s="1"/>
      <c r="AB4592" s="1"/>
      <c r="AC4592" s="1"/>
      <c r="AD4592"/>
    </row>
    <row r="4593" spans="1:30" x14ac:dyDescent="0.25">
      <c r="A4593" s="1"/>
      <c r="B4593" s="1"/>
      <c r="C4593" s="1"/>
      <c r="D4593"/>
      <c r="E4593" s="1"/>
      <c r="F4593" s="1"/>
      <c r="G4593"/>
      <c r="H4593"/>
      <c r="I4593" s="1"/>
      <c r="J4593"/>
      <c r="K4593"/>
      <c r="L4593"/>
      <c r="M4593" s="2"/>
      <c r="N4593" s="3"/>
      <c r="O4593"/>
      <c r="P4593"/>
      <c r="Q4593"/>
      <c r="R4593"/>
      <c r="S4593"/>
      <c r="T4593"/>
      <c r="U4593" s="1"/>
      <c r="V4593"/>
      <c r="W4593" s="1"/>
      <c r="X4593"/>
      <c r="Y4593"/>
      <c r="Z4593" s="1"/>
      <c r="AA4593" s="1"/>
      <c r="AB4593" s="1"/>
      <c r="AC4593" s="1"/>
      <c r="AD4593"/>
    </row>
    <row r="4594" spans="1:30" x14ac:dyDescent="0.25">
      <c r="A4594" s="1"/>
      <c r="B4594" s="1"/>
      <c r="C4594" s="1"/>
      <c r="D4594"/>
      <c r="E4594" s="1"/>
      <c r="F4594" s="1"/>
      <c r="G4594"/>
      <c r="H4594"/>
      <c r="I4594" s="1"/>
      <c r="J4594"/>
      <c r="K4594"/>
      <c r="L4594"/>
      <c r="M4594" s="2"/>
      <c r="N4594" s="3"/>
      <c r="O4594"/>
      <c r="P4594"/>
      <c r="Q4594"/>
      <c r="R4594"/>
      <c r="S4594"/>
      <c r="T4594"/>
      <c r="U4594" s="1"/>
      <c r="V4594"/>
      <c r="W4594" s="1"/>
      <c r="X4594"/>
      <c r="Y4594"/>
      <c r="Z4594" s="1"/>
      <c r="AA4594" s="1"/>
      <c r="AB4594" s="1"/>
      <c r="AC4594" s="1"/>
      <c r="AD4594"/>
    </row>
    <row r="4595" spans="1:30" x14ac:dyDescent="0.25">
      <c r="A4595" s="1"/>
      <c r="B4595" s="1"/>
      <c r="C4595" s="1"/>
      <c r="D4595"/>
      <c r="E4595" s="1"/>
      <c r="F4595" s="1"/>
      <c r="G4595"/>
      <c r="H4595"/>
      <c r="I4595" s="1"/>
      <c r="J4595"/>
      <c r="K4595"/>
      <c r="L4595"/>
      <c r="M4595" s="2"/>
      <c r="N4595" s="3"/>
      <c r="O4595"/>
      <c r="P4595"/>
      <c r="Q4595"/>
      <c r="R4595"/>
      <c r="S4595"/>
      <c r="T4595"/>
      <c r="U4595" s="1"/>
      <c r="V4595"/>
      <c r="W4595" s="1"/>
      <c r="X4595"/>
      <c r="Y4595"/>
      <c r="Z4595" s="1"/>
      <c r="AA4595" s="1"/>
      <c r="AB4595" s="1"/>
      <c r="AC4595" s="1"/>
      <c r="AD4595"/>
    </row>
    <row r="4596" spans="1:30" x14ac:dyDescent="0.25">
      <c r="A4596" s="1"/>
      <c r="B4596" s="1"/>
      <c r="C4596" s="1"/>
      <c r="D4596"/>
      <c r="E4596" s="1"/>
      <c r="F4596" s="1"/>
      <c r="G4596"/>
      <c r="H4596"/>
      <c r="I4596" s="1"/>
      <c r="J4596"/>
      <c r="K4596"/>
      <c r="L4596"/>
      <c r="M4596" s="2"/>
      <c r="N4596" s="3"/>
      <c r="O4596"/>
      <c r="P4596"/>
      <c r="Q4596"/>
      <c r="R4596"/>
      <c r="S4596"/>
      <c r="T4596"/>
      <c r="U4596" s="1"/>
      <c r="V4596"/>
      <c r="W4596" s="1"/>
      <c r="X4596"/>
      <c r="Y4596"/>
      <c r="Z4596" s="1"/>
      <c r="AA4596" s="1"/>
      <c r="AB4596" s="1"/>
      <c r="AC4596" s="1"/>
      <c r="AD4596"/>
    </row>
    <row r="4597" spans="1:30" x14ac:dyDescent="0.25">
      <c r="A4597" s="1"/>
      <c r="B4597" s="1"/>
      <c r="C4597" s="1"/>
      <c r="D4597"/>
      <c r="E4597" s="1"/>
      <c r="F4597" s="1"/>
      <c r="G4597"/>
      <c r="H4597"/>
      <c r="I4597" s="1"/>
      <c r="J4597"/>
      <c r="K4597"/>
      <c r="L4597"/>
      <c r="M4597" s="2"/>
      <c r="N4597" s="3"/>
      <c r="O4597"/>
      <c r="P4597"/>
      <c r="Q4597"/>
      <c r="R4597"/>
      <c r="S4597"/>
      <c r="T4597"/>
      <c r="U4597" s="1"/>
      <c r="V4597"/>
      <c r="W4597" s="1"/>
      <c r="X4597"/>
      <c r="Y4597"/>
      <c r="Z4597" s="1"/>
      <c r="AA4597" s="1"/>
      <c r="AB4597" s="1"/>
      <c r="AC4597" s="1"/>
      <c r="AD4597"/>
    </row>
    <row r="4598" spans="1:30" x14ac:dyDescent="0.25">
      <c r="A4598" s="1"/>
      <c r="B4598" s="1"/>
      <c r="C4598" s="1"/>
      <c r="D4598"/>
      <c r="E4598" s="1"/>
      <c r="F4598" s="1"/>
      <c r="G4598"/>
      <c r="H4598"/>
      <c r="I4598" s="1"/>
      <c r="J4598"/>
      <c r="K4598"/>
      <c r="L4598"/>
      <c r="M4598" s="2"/>
      <c r="N4598" s="3"/>
      <c r="O4598"/>
      <c r="P4598"/>
      <c r="Q4598"/>
      <c r="R4598"/>
      <c r="S4598"/>
      <c r="T4598"/>
      <c r="U4598" s="1"/>
      <c r="V4598"/>
      <c r="W4598" s="1"/>
      <c r="X4598"/>
      <c r="Y4598"/>
      <c r="Z4598" s="1"/>
      <c r="AA4598" s="1"/>
      <c r="AB4598" s="1"/>
      <c r="AC4598" s="1"/>
      <c r="AD4598"/>
    </row>
    <row r="4599" spans="1:30" x14ac:dyDescent="0.25">
      <c r="A4599" s="1"/>
      <c r="B4599" s="1"/>
      <c r="C4599" s="1"/>
      <c r="D4599"/>
      <c r="E4599" s="1"/>
      <c r="F4599" s="1"/>
      <c r="G4599"/>
      <c r="H4599"/>
      <c r="I4599" s="1"/>
      <c r="J4599"/>
      <c r="K4599"/>
      <c r="L4599"/>
      <c r="M4599" s="2"/>
      <c r="N4599" s="3"/>
      <c r="O4599"/>
      <c r="P4599"/>
      <c r="Q4599"/>
      <c r="R4599"/>
      <c r="S4599"/>
      <c r="T4599"/>
      <c r="U4599" s="1"/>
      <c r="V4599"/>
      <c r="W4599" s="1"/>
      <c r="X4599"/>
      <c r="Y4599"/>
      <c r="Z4599" s="1"/>
      <c r="AA4599" s="1"/>
      <c r="AB4599" s="1"/>
      <c r="AC4599" s="1"/>
      <c r="AD4599"/>
    </row>
    <row r="4600" spans="1:30" x14ac:dyDescent="0.25">
      <c r="A4600" s="1"/>
      <c r="B4600" s="1"/>
      <c r="C4600" s="1"/>
      <c r="D4600"/>
      <c r="E4600" s="1"/>
      <c r="F4600" s="1"/>
      <c r="G4600"/>
      <c r="H4600"/>
      <c r="I4600" s="1"/>
      <c r="J4600"/>
      <c r="K4600"/>
      <c r="L4600"/>
      <c r="M4600" s="2"/>
      <c r="N4600" s="3"/>
      <c r="O4600"/>
      <c r="P4600"/>
      <c r="Q4600"/>
      <c r="R4600"/>
      <c r="S4600"/>
      <c r="T4600"/>
      <c r="U4600" s="1"/>
      <c r="V4600"/>
      <c r="W4600" s="1"/>
      <c r="X4600"/>
      <c r="Y4600"/>
      <c r="Z4600" s="1"/>
      <c r="AA4600" s="1"/>
      <c r="AB4600" s="1"/>
      <c r="AC4600" s="1"/>
      <c r="AD4600"/>
    </row>
    <row r="4601" spans="1:30" x14ac:dyDescent="0.25">
      <c r="A4601" s="1"/>
      <c r="B4601" s="1"/>
      <c r="C4601" s="1"/>
      <c r="D4601"/>
      <c r="E4601" s="1"/>
      <c r="F4601" s="1"/>
      <c r="G4601"/>
      <c r="H4601"/>
      <c r="I4601" s="1"/>
      <c r="J4601"/>
      <c r="K4601"/>
      <c r="L4601"/>
      <c r="M4601" s="2"/>
      <c r="N4601" s="3"/>
      <c r="O4601"/>
      <c r="P4601"/>
      <c r="Q4601"/>
      <c r="R4601"/>
      <c r="S4601"/>
      <c r="T4601"/>
      <c r="U4601" s="1"/>
      <c r="V4601"/>
      <c r="W4601" s="1"/>
      <c r="X4601"/>
      <c r="Y4601"/>
      <c r="Z4601" s="1"/>
      <c r="AA4601" s="1"/>
      <c r="AB4601" s="1"/>
      <c r="AC4601" s="1"/>
      <c r="AD4601"/>
    </row>
    <row r="4602" spans="1:30" x14ac:dyDescent="0.25">
      <c r="A4602" s="1"/>
      <c r="B4602" s="1"/>
      <c r="C4602" s="1"/>
      <c r="D4602"/>
      <c r="E4602" s="1"/>
      <c r="F4602" s="1"/>
      <c r="G4602"/>
      <c r="H4602"/>
      <c r="I4602" s="1"/>
      <c r="J4602"/>
      <c r="K4602"/>
      <c r="L4602"/>
      <c r="M4602" s="2"/>
      <c r="N4602" s="3"/>
      <c r="O4602"/>
      <c r="P4602"/>
      <c r="Q4602"/>
      <c r="R4602"/>
      <c r="S4602"/>
      <c r="T4602"/>
      <c r="U4602" s="1"/>
      <c r="V4602"/>
      <c r="W4602" s="1"/>
      <c r="X4602"/>
      <c r="Y4602"/>
      <c r="Z4602" s="1"/>
      <c r="AA4602" s="1"/>
      <c r="AB4602" s="1"/>
      <c r="AC4602" s="1"/>
      <c r="AD4602"/>
    </row>
    <row r="4603" spans="1:30" x14ac:dyDescent="0.25">
      <c r="A4603" s="1"/>
      <c r="B4603" s="1"/>
      <c r="C4603" s="1"/>
      <c r="D4603"/>
      <c r="E4603" s="1"/>
      <c r="F4603" s="1"/>
      <c r="G4603"/>
      <c r="H4603"/>
      <c r="I4603" s="1"/>
      <c r="J4603"/>
      <c r="K4603"/>
      <c r="L4603"/>
      <c r="M4603" s="2"/>
      <c r="N4603" s="3"/>
      <c r="O4603"/>
      <c r="P4603"/>
      <c r="Q4603"/>
      <c r="R4603"/>
      <c r="S4603"/>
      <c r="T4603"/>
      <c r="U4603" s="1"/>
      <c r="V4603"/>
      <c r="W4603" s="1"/>
      <c r="X4603"/>
      <c r="Y4603"/>
      <c r="Z4603" s="1"/>
      <c r="AA4603" s="1"/>
      <c r="AB4603" s="1"/>
      <c r="AC4603" s="1"/>
      <c r="AD4603"/>
    </row>
    <row r="4604" spans="1:30" x14ac:dyDescent="0.25">
      <c r="A4604" s="1"/>
      <c r="B4604" s="1"/>
      <c r="C4604" s="1"/>
      <c r="D4604"/>
      <c r="E4604" s="1"/>
      <c r="F4604" s="1"/>
      <c r="G4604"/>
      <c r="H4604"/>
      <c r="I4604" s="1"/>
      <c r="J4604"/>
      <c r="K4604"/>
      <c r="L4604"/>
      <c r="M4604" s="2"/>
      <c r="N4604" s="3"/>
      <c r="O4604"/>
      <c r="P4604"/>
      <c r="Q4604"/>
      <c r="R4604"/>
      <c r="S4604"/>
      <c r="T4604"/>
      <c r="U4604" s="1"/>
      <c r="V4604"/>
      <c r="W4604" s="1"/>
      <c r="X4604"/>
      <c r="Y4604"/>
      <c r="Z4604" s="1"/>
      <c r="AA4604" s="1"/>
      <c r="AB4604" s="1"/>
      <c r="AC4604" s="1"/>
      <c r="AD4604"/>
    </row>
    <row r="4605" spans="1:30" x14ac:dyDescent="0.25">
      <c r="A4605" s="1"/>
      <c r="B4605" s="1"/>
      <c r="C4605" s="1"/>
      <c r="D4605"/>
      <c r="E4605" s="1"/>
      <c r="F4605" s="1"/>
      <c r="G4605"/>
      <c r="H4605"/>
      <c r="I4605" s="1"/>
      <c r="J4605"/>
      <c r="K4605"/>
      <c r="L4605"/>
      <c r="M4605" s="2"/>
      <c r="N4605" s="3"/>
      <c r="O4605"/>
      <c r="P4605"/>
      <c r="Q4605"/>
      <c r="R4605"/>
      <c r="S4605"/>
      <c r="T4605"/>
      <c r="U4605" s="1"/>
      <c r="V4605"/>
      <c r="W4605" s="1"/>
      <c r="X4605"/>
      <c r="Y4605"/>
      <c r="Z4605" s="1"/>
      <c r="AA4605" s="1"/>
      <c r="AB4605" s="1"/>
      <c r="AC4605" s="1"/>
      <c r="AD4605"/>
    </row>
    <row r="4606" spans="1:30" x14ac:dyDescent="0.25">
      <c r="A4606" s="1"/>
      <c r="B4606" s="1"/>
      <c r="C4606" s="1"/>
      <c r="D4606"/>
      <c r="E4606" s="1"/>
      <c r="F4606" s="1"/>
      <c r="G4606"/>
      <c r="H4606"/>
      <c r="I4606" s="1"/>
      <c r="J4606"/>
      <c r="K4606"/>
      <c r="L4606"/>
      <c r="M4606" s="2"/>
      <c r="N4606" s="3"/>
      <c r="O4606"/>
      <c r="P4606"/>
      <c r="Q4606"/>
      <c r="R4606"/>
      <c r="S4606"/>
      <c r="T4606"/>
      <c r="U4606" s="1"/>
      <c r="V4606"/>
      <c r="W4606" s="1"/>
      <c r="X4606"/>
      <c r="Y4606"/>
      <c r="Z4606" s="1"/>
      <c r="AA4606" s="1"/>
      <c r="AB4606" s="1"/>
      <c r="AC4606" s="1"/>
      <c r="AD4606"/>
    </row>
    <row r="4607" spans="1:30" x14ac:dyDescent="0.25">
      <c r="A4607" s="1"/>
      <c r="B4607" s="1"/>
      <c r="C4607" s="1"/>
      <c r="D4607"/>
      <c r="E4607" s="1"/>
      <c r="F4607" s="1"/>
      <c r="G4607"/>
      <c r="H4607"/>
      <c r="I4607" s="1"/>
      <c r="J4607"/>
      <c r="K4607"/>
      <c r="L4607"/>
      <c r="M4607" s="2"/>
      <c r="N4607" s="3"/>
      <c r="O4607"/>
      <c r="P4607"/>
      <c r="Q4607"/>
      <c r="R4607"/>
      <c r="S4607"/>
      <c r="T4607"/>
      <c r="U4607" s="1"/>
      <c r="V4607"/>
      <c r="W4607" s="1"/>
      <c r="X4607"/>
      <c r="Y4607"/>
      <c r="Z4607" s="1"/>
      <c r="AA4607" s="1"/>
      <c r="AB4607" s="1"/>
      <c r="AC4607" s="1"/>
      <c r="AD4607"/>
    </row>
    <row r="4608" spans="1:30" x14ac:dyDescent="0.25">
      <c r="A4608" s="1"/>
      <c r="B4608" s="1"/>
      <c r="C4608" s="1"/>
      <c r="D4608"/>
      <c r="E4608" s="1"/>
      <c r="F4608" s="1"/>
      <c r="G4608"/>
      <c r="H4608"/>
      <c r="I4608" s="1"/>
      <c r="J4608"/>
      <c r="K4608"/>
      <c r="L4608"/>
      <c r="M4608" s="2"/>
      <c r="N4608" s="3"/>
      <c r="O4608"/>
      <c r="P4608"/>
      <c r="Q4608"/>
      <c r="R4608"/>
      <c r="S4608"/>
      <c r="T4608"/>
      <c r="U4608" s="1"/>
      <c r="V4608"/>
      <c r="W4608" s="1"/>
      <c r="X4608"/>
      <c r="Y4608"/>
      <c r="Z4608" s="1"/>
      <c r="AA4608" s="1"/>
      <c r="AB4608" s="1"/>
      <c r="AC4608" s="1"/>
      <c r="AD4608"/>
    </row>
    <row r="4609" spans="1:30" x14ac:dyDescent="0.25">
      <c r="A4609" s="1"/>
      <c r="B4609" s="1"/>
      <c r="C4609" s="1"/>
      <c r="D4609"/>
      <c r="E4609" s="1"/>
      <c r="F4609" s="1"/>
      <c r="G4609"/>
      <c r="H4609"/>
      <c r="I4609" s="1"/>
      <c r="J4609"/>
      <c r="K4609"/>
      <c r="L4609"/>
      <c r="M4609" s="2"/>
      <c r="N4609" s="3"/>
      <c r="O4609"/>
      <c r="P4609"/>
      <c r="Q4609"/>
      <c r="R4609"/>
      <c r="S4609"/>
      <c r="T4609"/>
      <c r="U4609" s="1"/>
      <c r="V4609"/>
      <c r="W4609" s="1"/>
      <c r="X4609"/>
      <c r="Y4609"/>
      <c r="Z4609" s="1"/>
      <c r="AA4609" s="1"/>
      <c r="AB4609" s="1"/>
      <c r="AC4609" s="1"/>
      <c r="AD4609"/>
    </row>
    <row r="4610" spans="1:30" x14ac:dyDescent="0.25">
      <c r="A4610" s="1"/>
      <c r="B4610" s="1"/>
      <c r="C4610" s="1"/>
      <c r="D4610"/>
      <c r="E4610" s="1"/>
      <c r="F4610" s="1"/>
      <c r="G4610"/>
      <c r="H4610"/>
      <c r="I4610" s="1"/>
      <c r="J4610"/>
      <c r="K4610"/>
      <c r="L4610"/>
      <c r="M4610" s="2"/>
      <c r="N4610" s="3"/>
      <c r="O4610"/>
      <c r="P4610"/>
      <c r="Q4610"/>
      <c r="R4610"/>
      <c r="S4610"/>
      <c r="T4610"/>
      <c r="U4610" s="1"/>
      <c r="V4610"/>
      <c r="W4610" s="1"/>
      <c r="X4610"/>
      <c r="Y4610"/>
      <c r="Z4610" s="1"/>
      <c r="AA4610" s="1"/>
      <c r="AB4610" s="1"/>
      <c r="AC4610" s="1"/>
      <c r="AD4610"/>
    </row>
    <row r="4611" spans="1:30" x14ac:dyDescent="0.25">
      <c r="A4611" s="1"/>
      <c r="B4611" s="1"/>
      <c r="C4611" s="1"/>
      <c r="D4611"/>
      <c r="E4611" s="1"/>
      <c r="F4611" s="1"/>
      <c r="G4611"/>
      <c r="H4611"/>
      <c r="I4611" s="1"/>
      <c r="J4611"/>
      <c r="K4611"/>
      <c r="L4611"/>
      <c r="M4611" s="2"/>
      <c r="N4611" s="3"/>
      <c r="O4611"/>
      <c r="P4611"/>
      <c r="Q4611"/>
      <c r="R4611"/>
      <c r="S4611"/>
      <c r="T4611"/>
      <c r="U4611" s="1"/>
      <c r="V4611"/>
      <c r="W4611" s="1"/>
      <c r="X4611"/>
      <c r="Y4611"/>
      <c r="Z4611" s="1"/>
      <c r="AA4611" s="1"/>
      <c r="AB4611" s="1"/>
      <c r="AC4611" s="1"/>
      <c r="AD4611"/>
    </row>
    <row r="4612" spans="1:30" x14ac:dyDescent="0.25">
      <c r="A4612" s="1"/>
      <c r="B4612" s="1"/>
      <c r="C4612" s="1"/>
      <c r="D4612"/>
      <c r="E4612" s="1"/>
      <c r="F4612" s="1"/>
      <c r="G4612"/>
      <c r="H4612"/>
      <c r="I4612" s="1"/>
      <c r="J4612"/>
      <c r="K4612"/>
      <c r="L4612"/>
      <c r="M4612" s="2"/>
      <c r="N4612" s="3"/>
      <c r="O4612"/>
      <c r="P4612"/>
      <c r="Q4612"/>
      <c r="R4612"/>
      <c r="S4612"/>
      <c r="T4612"/>
      <c r="U4612" s="1"/>
      <c r="V4612"/>
      <c r="W4612" s="1"/>
      <c r="X4612"/>
      <c r="Y4612"/>
      <c r="Z4612" s="1"/>
      <c r="AA4612" s="1"/>
      <c r="AB4612" s="1"/>
      <c r="AC4612" s="1"/>
      <c r="AD4612"/>
    </row>
    <row r="4613" spans="1:30" x14ac:dyDescent="0.25">
      <c r="A4613" s="1"/>
      <c r="B4613" s="1"/>
      <c r="C4613" s="1"/>
      <c r="D4613"/>
      <c r="E4613" s="1"/>
      <c r="F4613" s="1"/>
      <c r="G4613"/>
      <c r="H4613"/>
      <c r="I4613" s="1"/>
      <c r="J4613"/>
      <c r="K4613"/>
      <c r="L4613"/>
      <c r="M4613" s="2"/>
      <c r="N4613" s="3"/>
      <c r="O4613"/>
      <c r="P4613"/>
      <c r="Q4613"/>
      <c r="R4613"/>
      <c r="S4613"/>
      <c r="T4613"/>
      <c r="U4613" s="1"/>
      <c r="V4613"/>
      <c r="W4613" s="1"/>
      <c r="X4613"/>
      <c r="Y4613"/>
      <c r="Z4613" s="1"/>
      <c r="AA4613" s="1"/>
      <c r="AB4613" s="1"/>
      <c r="AC4613" s="1"/>
      <c r="AD4613"/>
    </row>
    <row r="4614" spans="1:30" x14ac:dyDescent="0.25">
      <c r="A4614" s="1"/>
      <c r="B4614" s="1"/>
      <c r="C4614" s="1"/>
      <c r="D4614"/>
      <c r="E4614" s="1"/>
      <c r="F4614" s="1"/>
      <c r="G4614"/>
      <c r="H4614"/>
      <c r="I4614" s="1"/>
      <c r="J4614"/>
      <c r="K4614"/>
      <c r="L4614"/>
      <c r="M4614" s="2"/>
      <c r="N4614" s="3"/>
      <c r="O4614"/>
      <c r="P4614"/>
      <c r="Q4614"/>
      <c r="R4614"/>
      <c r="S4614"/>
      <c r="T4614"/>
      <c r="U4614" s="1"/>
      <c r="V4614"/>
      <c r="W4614" s="1"/>
      <c r="X4614"/>
      <c r="Y4614"/>
      <c r="Z4614" s="1"/>
      <c r="AA4614" s="1"/>
      <c r="AB4614" s="1"/>
      <c r="AC4614" s="1"/>
      <c r="AD4614"/>
    </row>
    <row r="4615" spans="1:30" x14ac:dyDescent="0.25">
      <c r="A4615" s="1"/>
      <c r="B4615" s="1"/>
      <c r="C4615" s="1"/>
      <c r="D4615"/>
      <c r="E4615" s="1"/>
      <c r="F4615" s="1"/>
      <c r="G4615"/>
      <c r="H4615"/>
      <c r="I4615" s="1"/>
      <c r="J4615"/>
      <c r="K4615"/>
      <c r="L4615"/>
      <c r="M4615" s="2"/>
      <c r="N4615" s="3"/>
      <c r="O4615"/>
      <c r="P4615"/>
      <c r="Q4615"/>
      <c r="R4615"/>
      <c r="S4615"/>
      <c r="T4615"/>
      <c r="U4615" s="1"/>
      <c r="V4615"/>
      <c r="W4615" s="1"/>
      <c r="X4615"/>
      <c r="Y4615"/>
      <c r="Z4615" s="1"/>
      <c r="AA4615" s="1"/>
      <c r="AB4615" s="1"/>
      <c r="AC4615" s="1"/>
      <c r="AD4615"/>
    </row>
    <row r="4616" spans="1:30" x14ac:dyDescent="0.25">
      <c r="A4616" s="1"/>
      <c r="B4616" s="1"/>
      <c r="C4616" s="1"/>
      <c r="D4616"/>
      <c r="E4616" s="1"/>
      <c r="F4616" s="1"/>
      <c r="G4616"/>
      <c r="H4616"/>
      <c r="I4616" s="1"/>
      <c r="J4616"/>
      <c r="K4616"/>
      <c r="L4616"/>
      <c r="M4616" s="2"/>
      <c r="N4616" s="3"/>
      <c r="O4616"/>
      <c r="P4616"/>
      <c r="Q4616"/>
      <c r="R4616"/>
      <c r="S4616"/>
      <c r="T4616"/>
      <c r="U4616" s="1"/>
      <c r="V4616"/>
      <c r="W4616" s="1"/>
      <c r="X4616"/>
      <c r="Y4616"/>
      <c r="Z4616" s="1"/>
      <c r="AA4616" s="1"/>
      <c r="AB4616" s="1"/>
      <c r="AC4616" s="1"/>
      <c r="AD4616"/>
    </row>
    <row r="4617" spans="1:30" x14ac:dyDescent="0.25">
      <c r="A4617" s="1"/>
      <c r="B4617" s="1"/>
      <c r="C4617" s="1"/>
      <c r="D4617"/>
      <c r="E4617" s="1"/>
      <c r="F4617" s="1"/>
      <c r="G4617"/>
      <c r="H4617"/>
      <c r="I4617" s="1"/>
      <c r="J4617"/>
      <c r="K4617"/>
      <c r="L4617"/>
      <c r="M4617" s="2"/>
      <c r="N4617" s="3"/>
      <c r="O4617"/>
      <c r="P4617"/>
      <c r="Q4617"/>
      <c r="R4617"/>
      <c r="S4617"/>
      <c r="T4617"/>
      <c r="U4617" s="1"/>
      <c r="V4617"/>
      <c r="W4617" s="1"/>
      <c r="X4617"/>
      <c r="Y4617"/>
      <c r="Z4617" s="1"/>
      <c r="AA4617" s="1"/>
      <c r="AB4617" s="1"/>
      <c r="AC4617" s="1"/>
      <c r="AD4617"/>
    </row>
    <row r="4618" spans="1:30" x14ac:dyDescent="0.25">
      <c r="A4618" s="1"/>
      <c r="B4618" s="1"/>
      <c r="C4618" s="1"/>
      <c r="D4618"/>
      <c r="E4618" s="1"/>
      <c r="F4618" s="1"/>
      <c r="G4618"/>
      <c r="H4618"/>
      <c r="I4618" s="1"/>
      <c r="J4618"/>
      <c r="K4618"/>
      <c r="L4618"/>
      <c r="M4618" s="2"/>
      <c r="N4618" s="3"/>
      <c r="O4618"/>
      <c r="P4618"/>
      <c r="Q4618"/>
      <c r="R4618"/>
      <c r="S4618"/>
      <c r="T4618"/>
      <c r="U4618" s="1"/>
      <c r="V4618"/>
      <c r="W4618" s="1"/>
      <c r="X4618"/>
      <c r="Y4618"/>
      <c r="Z4618" s="1"/>
      <c r="AA4618" s="1"/>
      <c r="AB4618" s="1"/>
      <c r="AC4618" s="1"/>
      <c r="AD4618"/>
    </row>
    <row r="4619" spans="1:30" x14ac:dyDescent="0.25">
      <c r="A4619" s="1"/>
      <c r="B4619" s="1"/>
      <c r="C4619" s="1"/>
      <c r="D4619"/>
      <c r="E4619" s="1"/>
      <c r="F4619" s="1"/>
      <c r="G4619"/>
      <c r="H4619"/>
      <c r="I4619" s="1"/>
      <c r="J4619"/>
      <c r="K4619"/>
      <c r="L4619"/>
      <c r="M4619" s="2"/>
      <c r="N4619" s="3"/>
      <c r="O4619"/>
      <c r="P4619"/>
      <c r="Q4619"/>
      <c r="R4619"/>
      <c r="S4619"/>
      <c r="T4619"/>
      <c r="U4619" s="1"/>
      <c r="V4619"/>
      <c r="W4619" s="1"/>
      <c r="X4619"/>
      <c r="Y4619"/>
      <c r="Z4619" s="1"/>
      <c r="AA4619" s="1"/>
      <c r="AB4619" s="1"/>
      <c r="AC4619" s="1"/>
      <c r="AD4619"/>
    </row>
    <row r="4620" spans="1:30" x14ac:dyDescent="0.25">
      <c r="A4620" s="1"/>
      <c r="B4620" s="1"/>
      <c r="C4620" s="1"/>
      <c r="D4620"/>
      <c r="E4620" s="1"/>
      <c r="F4620" s="1"/>
      <c r="G4620"/>
      <c r="H4620"/>
      <c r="I4620" s="1"/>
      <c r="J4620"/>
      <c r="K4620"/>
      <c r="L4620"/>
      <c r="M4620" s="2"/>
      <c r="N4620" s="3"/>
      <c r="O4620"/>
      <c r="P4620"/>
      <c r="Q4620"/>
      <c r="R4620"/>
      <c r="S4620"/>
      <c r="T4620"/>
      <c r="U4620" s="1"/>
      <c r="V4620"/>
      <c r="W4620" s="1"/>
      <c r="X4620"/>
      <c r="Y4620"/>
      <c r="Z4620" s="1"/>
      <c r="AA4620" s="1"/>
      <c r="AB4620" s="1"/>
      <c r="AC4620" s="1"/>
      <c r="AD4620"/>
    </row>
    <row r="4621" spans="1:30" x14ac:dyDescent="0.25">
      <c r="A4621" s="1"/>
      <c r="B4621" s="1"/>
      <c r="C4621" s="1"/>
      <c r="D4621"/>
      <c r="E4621" s="1"/>
      <c r="F4621" s="1"/>
      <c r="G4621"/>
      <c r="H4621"/>
      <c r="I4621" s="1"/>
      <c r="J4621"/>
      <c r="K4621"/>
      <c r="L4621"/>
      <c r="M4621" s="2"/>
      <c r="N4621" s="3"/>
      <c r="O4621"/>
      <c r="P4621"/>
      <c r="Q4621"/>
      <c r="R4621"/>
      <c r="S4621"/>
      <c r="T4621"/>
      <c r="U4621" s="1"/>
      <c r="V4621"/>
      <c r="W4621" s="1"/>
      <c r="X4621"/>
      <c r="Y4621"/>
      <c r="Z4621" s="1"/>
      <c r="AA4621" s="1"/>
      <c r="AB4621" s="1"/>
      <c r="AC4621" s="1"/>
      <c r="AD4621"/>
    </row>
    <row r="4622" spans="1:30" x14ac:dyDescent="0.25">
      <c r="A4622" s="1"/>
      <c r="B4622" s="1"/>
      <c r="C4622" s="1"/>
      <c r="D4622"/>
      <c r="E4622" s="1"/>
      <c r="F4622" s="1"/>
      <c r="G4622"/>
      <c r="H4622"/>
      <c r="I4622" s="1"/>
      <c r="J4622"/>
      <c r="K4622"/>
      <c r="L4622"/>
      <c r="M4622" s="2"/>
      <c r="N4622" s="3"/>
      <c r="O4622"/>
      <c r="P4622"/>
      <c r="Q4622"/>
      <c r="R4622"/>
      <c r="S4622"/>
      <c r="T4622"/>
      <c r="U4622" s="1"/>
      <c r="V4622"/>
      <c r="W4622" s="1"/>
      <c r="X4622"/>
      <c r="Y4622"/>
      <c r="Z4622" s="1"/>
      <c r="AA4622" s="1"/>
      <c r="AB4622" s="1"/>
      <c r="AC4622" s="1"/>
      <c r="AD4622"/>
    </row>
    <row r="4623" spans="1:30" x14ac:dyDescent="0.25">
      <c r="A4623" s="1"/>
      <c r="B4623" s="1"/>
      <c r="C4623" s="1"/>
      <c r="D4623"/>
      <c r="E4623" s="1"/>
      <c r="F4623" s="1"/>
      <c r="G4623"/>
      <c r="H4623"/>
      <c r="I4623" s="1"/>
      <c r="J4623"/>
      <c r="K4623"/>
      <c r="L4623"/>
      <c r="M4623" s="2"/>
      <c r="N4623" s="3"/>
      <c r="O4623"/>
      <c r="P4623"/>
      <c r="Q4623"/>
      <c r="R4623"/>
      <c r="S4623"/>
      <c r="T4623"/>
      <c r="U4623" s="1"/>
      <c r="V4623"/>
      <c r="W4623" s="1"/>
      <c r="X4623"/>
      <c r="Y4623"/>
      <c r="Z4623" s="1"/>
      <c r="AA4623" s="1"/>
      <c r="AB4623" s="1"/>
      <c r="AC4623" s="1"/>
      <c r="AD4623"/>
    </row>
    <row r="4624" spans="1:30" x14ac:dyDescent="0.25">
      <c r="A4624" s="1"/>
      <c r="B4624" s="1"/>
      <c r="C4624" s="1"/>
      <c r="D4624"/>
      <c r="E4624" s="1"/>
      <c r="F4624" s="1"/>
      <c r="G4624"/>
      <c r="H4624"/>
      <c r="I4624" s="1"/>
      <c r="J4624"/>
      <c r="K4624"/>
      <c r="L4624"/>
      <c r="M4624" s="2"/>
      <c r="N4624" s="3"/>
      <c r="O4624"/>
      <c r="P4624"/>
      <c r="Q4624"/>
      <c r="R4624"/>
      <c r="S4624"/>
      <c r="T4624"/>
      <c r="U4624" s="1"/>
      <c r="V4624"/>
      <c r="W4624" s="1"/>
      <c r="X4624"/>
      <c r="Y4624"/>
      <c r="Z4624" s="1"/>
      <c r="AA4624" s="1"/>
      <c r="AB4624" s="1"/>
      <c r="AC4624" s="1"/>
      <c r="AD4624"/>
    </row>
    <row r="4625" spans="1:30" x14ac:dyDescent="0.25">
      <c r="A4625" s="1"/>
      <c r="B4625" s="1"/>
      <c r="C4625" s="1"/>
      <c r="D4625"/>
      <c r="E4625" s="1"/>
      <c r="F4625" s="1"/>
      <c r="G4625"/>
      <c r="H4625"/>
      <c r="I4625" s="1"/>
      <c r="J4625"/>
      <c r="K4625"/>
      <c r="L4625"/>
      <c r="M4625" s="2"/>
      <c r="N4625" s="3"/>
      <c r="O4625"/>
      <c r="P4625"/>
      <c r="Q4625"/>
      <c r="R4625"/>
      <c r="S4625"/>
      <c r="T4625"/>
      <c r="U4625" s="1"/>
      <c r="V4625"/>
      <c r="W4625" s="1"/>
      <c r="X4625"/>
      <c r="Y4625"/>
      <c r="Z4625" s="1"/>
      <c r="AA4625" s="1"/>
      <c r="AB4625" s="1"/>
      <c r="AC4625" s="1"/>
      <c r="AD4625"/>
    </row>
    <row r="4626" spans="1:30" x14ac:dyDescent="0.25">
      <c r="A4626" s="1"/>
      <c r="B4626" s="1"/>
      <c r="C4626" s="1"/>
      <c r="D4626"/>
      <c r="E4626" s="1"/>
      <c r="F4626" s="1"/>
      <c r="G4626"/>
      <c r="H4626"/>
      <c r="I4626" s="1"/>
      <c r="J4626"/>
      <c r="K4626"/>
      <c r="L4626"/>
      <c r="M4626" s="2"/>
      <c r="N4626" s="3"/>
      <c r="O4626"/>
      <c r="P4626"/>
      <c r="Q4626"/>
      <c r="R4626"/>
      <c r="S4626"/>
      <c r="T4626"/>
      <c r="U4626" s="1"/>
      <c r="V4626"/>
      <c r="W4626" s="1"/>
      <c r="X4626"/>
      <c r="Y4626"/>
      <c r="Z4626" s="1"/>
      <c r="AA4626" s="1"/>
      <c r="AB4626" s="1"/>
      <c r="AC4626" s="1"/>
      <c r="AD4626"/>
    </row>
    <row r="4627" spans="1:30" x14ac:dyDescent="0.25">
      <c r="A4627" s="1"/>
      <c r="B4627" s="1"/>
      <c r="C4627" s="1"/>
      <c r="D4627"/>
      <c r="E4627" s="1"/>
      <c r="F4627" s="1"/>
      <c r="G4627"/>
      <c r="H4627"/>
      <c r="I4627" s="1"/>
      <c r="J4627"/>
      <c r="K4627"/>
      <c r="L4627"/>
      <c r="M4627" s="2"/>
      <c r="N4627" s="3"/>
      <c r="O4627"/>
      <c r="P4627"/>
      <c r="Q4627"/>
      <c r="R4627"/>
      <c r="S4627"/>
      <c r="T4627"/>
      <c r="U4627" s="1"/>
      <c r="V4627"/>
      <c r="W4627" s="1"/>
      <c r="X4627"/>
      <c r="Y4627"/>
      <c r="Z4627" s="1"/>
      <c r="AA4627" s="1"/>
      <c r="AB4627" s="1"/>
      <c r="AC4627" s="1"/>
      <c r="AD4627"/>
    </row>
    <row r="4628" spans="1:30" x14ac:dyDescent="0.25">
      <c r="A4628" s="1"/>
      <c r="B4628" s="1"/>
      <c r="C4628" s="1"/>
      <c r="D4628"/>
      <c r="E4628" s="1"/>
      <c r="F4628" s="1"/>
      <c r="G4628"/>
      <c r="H4628"/>
      <c r="I4628" s="1"/>
      <c r="J4628"/>
      <c r="K4628"/>
      <c r="L4628"/>
      <c r="M4628" s="2"/>
      <c r="N4628" s="3"/>
      <c r="O4628"/>
      <c r="P4628"/>
      <c r="Q4628"/>
      <c r="R4628"/>
      <c r="S4628"/>
      <c r="T4628"/>
      <c r="U4628" s="1"/>
      <c r="V4628"/>
      <c r="W4628" s="1"/>
      <c r="X4628"/>
      <c r="Y4628"/>
      <c r="Z4628" s="1"/>
      <c r="AA4628" s="1"/>
      <c r="AB4628" s="1"/>
      <c r="AC4628" s="1"/>
      <c r="AD4628"/>
    </row>
    <row r="4629" spans="1:30" x14ac:dyDescent="0.25">
      <c r="A4629" s="1"/>
      <c r="B4629" s="1"/>
      <c r="C4629" s="1"/>
      <c r="D4629"/>
      <c r="E4629" s="1"/>
      <c r="F4629" s="1"/>
      <c r="G4629"/>
      <c r="H4629"/>
      <c r="I4629" s="1"/>
      <c r="J4629"/>
      <c r="K4629"/>
      <c r="L4629"/>
      <c r="M4629" s="2"/>
      <c r="N4629" s="3"/>
      <c r="O4629"/>
      <c r="P4629"/>
      <c r="Q4629"/>
      <c r="R4629"/>
      <c r="S4629"/>
      <c r="T4629"/>
      <c r="U4629" s="1"/>
      <c r="V4629"/>
      <c r="W4629" s="1"/>
      <c r="X4629"/>
      <c r="Y4629"/>
      <c r="Z4629" s="1"/>
      <c r="AA4629" s="1"/>
      <c r="AB4629" s="1"/>
      <c r="AC4629" s="1"/>
      <c r="AD4629"/>
    </row>
    <row r="4630" spans="1:30" x14ac:dyDescent="0.25">
      <c r="A4630" s="1"/>
      <c r="B4630" s="1"/>
      <c r="C4630" s="1"/>
      <c r="D4630"/>
      <c r="E4630" s="1"/>
      <c r="F4630" s="1"/>
      <c r="G4630"/>
      <c r="H4630"/>
      <c r="I4630" s="1"/>
      <c r="J4630"/>
      <c r="K4630"/>
      <c r="L4630"/>
      <c r="M4630" s="2"/>
      <c r="N4630" s="3"/>
      <c r="O4630"/>
      <c r="P4630"/>
      <c r="Q4630"/>
      <c r="R4630"/>
      <c r="S4630"/>
      <c r="T4630"/>
      <c r="U4630" s="1"/>
      <c r="V4630"/>
      <c r="W4630" s="1"/>
      <c r="X4630"/>
      <c r="Y4630"/>
      <c r="Z4630" s="1"/>
      <c r="AA4630" s="1"/>
      <c r="AB4630" s="1"/>
      <c r="AC4630" s="1"/>
      <c r="AD4630"/>
    </row>
    <row r="4631" spans="1:30" x14ac:dyDescent="0.25">
      <c r="A4631" s="1"/>
      <c r="B4631" s="1"/>
      <c r="C4631" s="1"/>
      <c r="D4631"/>
      <c r="E4631" s="1"/>
      <c r="F4631" s="1"/>
      <c r="G4631"/>
      <c r="H4631"/>
      <c r="I4631" s="1"/>
      <c r="J4631"/>
      <c r="K4631"/>
      <c r="L4631"/>
      <c r="M4631" s="2"/>
      <c r="N4631" s="3"/>
      <c r="O4631"/>
      <c r="P4631"/>
      <c r="Q4631"/>
      <c r="R4631"/>
      <c r="S4631"/>
      <c r="T4631"/>
      <c r="U4631" s="1"/>
      <c r="V4631"/>
      <c r="W4631" s="1"/>
      <c r="X4631"/>
      <c r="Y4631"/>
      <c r="Z4631" s="1"/>
      <c r="AA4631" s="1"/>
      <c r="AB4631" s="1"/>
      <c r="AC4631" s="1"/>
      <c r="AD4631"/>
    </row>
    <row r="4632" spans="1:30" x14ac:dyDescent="0.25">
      <c r="A4632" s="1"/>
      <c r="B4632" s="1"/>
      <c r="C4632" s="1"/>
      <c r="D4632"/>
      <c r="E4632" s="1"/>
      <c r="F4632" s="1"/>
      <c r="G4632"/>
      <c r="H4632"/>
      <c r="I4632" s="1"/>
      <c r="J4632"/>
      <c r="K4632"/>
      <c r="L4632"/>
      <c r="M4632" s="2"/>
      <c r="N4632" s="3"/>
      <c r="O4632"/>
      <c r="P4632"/>
      <c r="Q4632"/>
      <c r="R4632"/>
      <c r="S4632"/>
      <c r="T4632"/>
      <c r="U4632" s="1"/>
      <c r="V4632"/>
      <c r="W4632" s="1"/>
      <c r="X4632"/>
      <c r="Y4632"/>
      <c r="Z4632" s="1"/>
      <c r="AA4632" s="1"/>
      <c r="AB4632" s="1"/>
      <c r="AC4632" s="1"/>
      <c r="AD4632"/>
    </row>
    <row r="4633" spans="1:30" x14ac:dyDescent="0.25">
      <c r="A4633" s="1"/>
      <c r="B4633" s="1"/>
      <c r="C4633" s="1"/>
      <c r="D4633"/>
      <c r="E4633" s="1"/>
      <c r="F4633" s="1"/>
      <c r="G4633"/>
      <c r="H4633"/>
      <c r="I4633" s="1"/>
      <c r="J4633"/>
      <c r="K4633"/>
      <c r="L4633"/>
      <c r="M4633" s="2"/>
      <c r="N4633" s="3"/>
      <c r="O4633"/>
      <c r="P4633"/>
      <c r="Q4633"/>
      <c r="R4633"/>
      <c r="S4633"/>
      <c r="T4633"/>
      <c r="U4633" s="1"/>
      <c r="V4633"/>
      <c r="W4633" s="1"/>
      <c r="X4633"/>
      <c r="Y4633"/>
      <c r="Z4633" s="1"/>
      <c r="AA4633" s="1"/>
      <c r="AB4633" s="1"/>
      <c r="AC4633" s="1"/>
      <c r="AD4633"/>
    </row>
    <row r="4634" spans="1:30" x14ac:dyDescent="0.25">
      <c r="A4634" s="1"/>
      <c r="B4634" s="1"/>
      <c r="C4634" s="1"/>
      <c r="D4634"/>
      <c r="E4634" s="1"/>
      <c r="F4634" s="1"/>
      <c r="G4634"/>
      <c r="H4634"/>
      <c r="I4634" s="1"/>
      <c r="J4634"/>
      <c r="K4634"/>
      <c r="L4634"/>
      <c r="M4634" s="2"/>
      <c r="N4634" s="3"/>
      <c r="O4634"/>
      <c r="P4634"/>
      <c r="Q4634"/>
      <c r="R4634"/>
      <c r="S4634"/>
      <c r="T4634"/>
      <c r="U4634" s="1"/>
      <c r="V4634"/>
      <c r="W4634" s="1"/>
      <c r="X4634"/>
      <c r="Y4634"/>
      <c r="Z4634" s="1"/>
      <c r="AA4634" s="1"/>
      <c r="AB4634" s="1"/>
      <c r="AC4634" s="1"/>
      <c r="AD4634"/>
    </row>
    <row r="4635" spans="1:30" x14ac:dyDescent="0.25">
      <c r="A4635" s="1"/>
      <c r="B4635" s="1"/>
      <c r="C4635" s="1"/>
      <c r="D4635"/>
      <c r="E4635" s="1"/>
      <c r="F4635" s="1"/>
      <c r="G4635"/>
      <c r="H4635"/>
      <c r="I4635" s="1"/>
      <c r="J4635"/>
      <c r="K4635"/>
      <c r="L4635"/>
      <c r="M4635" s="2"/>
      <c r="N4635" s="3"/>
      <c r="O4635"/>
      <c r="P4635"/>
      <c r="Q4635"/>
      <c r="R4635"/>
      <c r="S4635"/>
      <c r="T4635"/>
      <c r="U4635" s="1"/>
      <c r="V4635"/>
      <c r="W4635" s="1"/>
      <c r="X4635"/>
      <c r="Y4635"/>
      <c r="Z4635" s="1"/>
      <c r="AA4635" s="1"/>
      <c r="AB4635" s="1"/>
      <c r="AC4635" s="1"/>
      <c r="AD4635"/>
    </row>
    <row r="4636" spans="1:30" x14ac:dyDescent="0.25">
      <c r="A4636" s="1"/>
      <c r="B4636" s="1"/>
      <c r="C4636" s="1"/>
      <c r="D4636"/>
      <c r="E4636" s="1"/>
      <c r="F4636" s="1"/>
      <c r="G4636"/>
      <c r="H4636"/>
      <c r="I4636" s="1"/>
      <c r="J4636"/>
      <c r="K4636"/>
      <c r="L4636"/>
      <c r="M4636" s="2"/>
      <c r="N4636" s="3"/>
      <c r="O4636"/>
      <c r="P4636"/>
      <c r="Q4636"/>
      <c r="R4636"/>
      <c r="S4636"/>
      <c r="T4636"/>
      <c r="U4636" s="1"/>
      <c r="V4636"/>
      <c r="W4636" s="1"/>
      <c r="X4636"/>
      <c r="Y4636"/>
      <c r="Z4636" s="1"/>
      <c r="AA4636" s="1"/>
      <c r="AB4636" s="1"/>
      <c r="AC4636" s="1"/>
      <c r="AD4636"/>
    </row>
    <row r="4637" spans="1:30" x14ac:dyDescent="0.25">
      <c r="A4637" s="1"/>
      <c r="B4637" s="1"/>
      <c r="C4637" s="1"/>
      <c r="D4637"/>
      <c r="E4637" s="1"/>
      <c r="F4637" s="1"/>
      <c r="G4637"/>
      <c r="H4637"/>
      <c r="I4637" s="1"/>
      <c r="J4637"/>
      <c r="K4637"/>
      <c r="L4637"/>
      <c r="M4637" s="2"/>
      <c r="N4637" s="3"/>
      <c r="O4637"/>
      <c r="P4637"/>
      <c r="Q4637"/>
      <c r="R4637"/>
      <c r="S4637"/>
      <c r="T4637"/>
      <c r="U4637" s="1"/>
      <c r="V4637"/>
      <c r="W4637" s="1"/>
      <c r="X4637"/>
      <c r="Y4637"/>
      <c r="Z4637" s="1"/>
      <c r="AA4637" s="1"/>
      <c r="AB4637" s="1"/>
      <c r="AC4637" s="1"/>
      <c r="AD4637"/>
    </row>
    <row r="4638" spans="1:30" x14ac:dyDescent="0.25">
      <c r="A4638" s="1"/>
      <c r="B4638" s="1"/>
      <c r="C4638" s="1"/>
      <c r="D4638"/>
      <c r="E4638" s="1"/>
      <c r="F4638" s="1"/>
      <c r="G4638"/>
      <c r="H4638"/>
      <c r="I4638" s="1"/>
      <c r="J4638"/>
      <c r="K4638"/>
      <c r="L4638"/>
      <c r="M4638" s="2"/>
      <c r="N4638" s="3"/>
      <c r="O4638"/>
      <c r="P4638"/>
      <c r="Q4638"/>
      <c r="R4638"/>
      <c r="S4638"/>
      <c r="T4638"/>
      <c r="U4638" s="1"/>
      <c r="V4638"/>
      <c r="W4638" s="1"/>
      <c r="X4638"/>
      <c r="Y4638"/>
      <c r="Z4638" s="1"/>
      <c r="AA4638" s="1"/>
      <c r="AB4638" s="1"/>
      <c r="AC4638" s="1"/>
      <c r="AD4638"/>
    </row>
    <row r="4639" spans="1:30" x14ac:dyDescent="0.25">
      <c r="A4639" s="1"/>
      <c r="B4639" s="1"/>
      <c r="C4639" s="1"/>
      <c r="D4639"/>
      <c r="E4639" s="1"/>
      <c r="F4639" s="1"/>
      <c r="G4639"/>
      <c r="H4639"/>
      <c r="I4639" s="1"/>
      <c r="J4639"/>
      <c r="K4639"/>
      <c r="L4639"/>
      <c r="M4639" s="2"/>
      <c r="N4639" s="3"/>
      <c r="O4639"/>
      <c r="P4639"/>
      <c r="Q4639"/>
      <c r="R4639"/>
      <c r="S4639"/>
      <c r="T4639"/>
      <c r="U4639" s="1"/>
      <c r="V4639"/>
      <c r="W4639" s="1"/>
      <c r="X4639"/>
      <c r="Y4639"/>
      <c r="Z4639" s="1"/>
      <c r="AA4639" s="1"/>
      <c r="AB4639" s="1"/>
      <c r="AC4639" s="1"/>
      <c r="AD4639"/>
    </row>
    <row r="4640" spans="1:30" x14ac:dyDescent="0.25">
      <c r="A4640" s="1"/>
      <c r="B4640" s="1"/>
      <c r="C4640" s="1"/>
      <c r="D4640"/>
      <c r="E4640" s="1"/>
      <c r="F4640" s="1"/>
      <c r="G4640"/>
      <c r="H4640"/>
      <c r="I4640" s="1"/>
      <c r="J4640"/>
      <c r="K4640"/>
      <c r="L4640"/>
      <c r="M4640" s="2"/>
      <c r="N4640" s="3"/>
      <c r="O4640"/>
      <c r="P4640"/>
      <c r="Q4640"/>
      <c r="R4640"/>
      <c r="S4640"/>
      <c r="T4640"/>
      <c r="U4640" s="1"/>
      <c r="V4640"/>
      <c r="W4640" s="1"/>
      <c r="X4640"/>
      <c r="Y4640"/>
      <c r="Z4640" s="1"/>
      <c r="AA4640" s="1"/>
      <c r="AB4640" s="1"/>
      <c r="AC4640" s="1"/>
      <c r="AD4640"/>
    </row>
    <row r="4641" spans="1:30" x14ac:dyDescent="0.25">
      <c r="A4641" s="1"/>
      <c r="B4641" s="1"/>
      <c r="C4641" s="1"/>
      <c r="D4641"/>
      <c r="E4641" s="1"/>
      <c r="F4641" s="1"/>
      <c r="G4641"/>
      <c r="H4641"/>
      <c r="I4641" s="1"/>
      <c r="J4641"/>
      <c r="K4641"/>
      <c r="L4641"/>
      <c r="M4641" s="2"/>
      <c r="N4641" s="3"/>
      <c r="O4641"/>
      <c r="P4641"/>
      <c r="Q4641"/>
      <c r="R4641"/>
      <c r="S4641"/>
      <c r="T4641"/>
      <c r="U4641" s="1"/>
      <c r="V4641"/>
      <c r="W4641" s="1"/>
      <c r="X4641"/>
      <c r="Y4641"/>
      <c r="Z4641" s="1"/>
      <c r="AA4641" s="1"/>
      <c r="AB4641" s="1"/>
      <c r="AC4641" s="1"/>
      <c r="AD4641"/>
    </row>
    <row r="4642" spans="1:30" x14ac:dyDescent="0.25">
      <c r="A4642" s="1"/>
      <c r="B4642" s="1"/>
      <c r="C4642" s="1"/>
      <c r="D4642"/>
      <c r="E4642" s="1"/>
      <c r="F4642" s="1"/>
      <c r="G4642"/>
      <c r="H4642"/>
      <c r="I4642" s="1"/>
      <c r="J4642"/>
      <c r="K4642"/>
      <c r="L4642"/>
      <c r="M4642" s="2"/>
      <c r="N4642" s="3"/>
      <c r="O4642"/>
      <c r="P4642"/>
      <c r="Q4642"/>
      <c r="R4642"/>
      <c r="S4642"/>
      <c r="T4642"/>
      <c r="U4642" s="1"/>
      <c r="V4642"/>
      <c r="W4642" s="1"/>
      <c r="X4642"/>
      <c r="Y4642"/>
      <c r="Z4642" s="1"/>
      <c r="AA4642" s="1"/>
      <c r="AB4642" s="1"/>
      <c r="AC4642" s="1"/>
      <c r="AD4642"/>
    </row>
    <row r="4643" spans="1:30" x14ac:dyDescent="0.25">
      <c r="A4643" s="1"/>
      <c r="B4643" s="1"/>
      <c r="C4643" s="1"/>
      <c r="D4643"/>
      <c r="E4643" s="1"/>
      <c r="F4643" s="1"/>
      <c r="G4643"/>
      <c r="H4643"/>
      <c r="I4643" s="1"/>
      <c r="J4643"/>
      <c r="K4643"/>
      <c r="L4643"/>
      <c r="M4643" s="2"/>
      <c r="N4643" s="3"/>
      <c r="O4643"/>
      <c r="P4643"/>
      <c r="Q4643"/>
      <c r="R4643"/>
      <c r="S4643"/>
      <c r="T4643"/>
      <c r="U4643" s="1"/>
      <c r="V4643"/>
      <c r="W4643" s="1"/>
      <c r="X4643"/>
      <c r="Y4643"/>
      <c r="Z4643" s="1"/>
      <c r="AA4643" s="1"/>
      <c r="AB4643" s="1"/>
      <c r="AC4643" s="1"/>
      <c r="AD4643"/>
    </row>
    <row r="4644" spans="1:30" x14ac:dyDescent="0.25">
      <c r="A4644" s="1"/>
      <c r="B4644" s="1"/>
      <c r="C4644" s="1"/>
      <c r="D4644"/>
      <c r="E4644" s="1"/>
      <c r="F4644" s="1"/>
      <c r="G4644"/>
      <c r="H4644"/>
      <c r="I4644" s="1"/>
      <c r="J4644"/>
      <c r="K4644"/>
      <c r="L4644"/>
      <c r="M4644" s="2"/>
      <c r="N4644" s="3"/>
      <c r="O4644"/>
      <c r="P4644"/>
      <c r="Q4644"/>
      <c r="R4644"/>
      <c r="S4644"/>
      <c r="T4644"/>
      <c r="U4644" s="1"/>
      <c r="V4644"/>
      <c r="W4644" s="1"/>
      <c r="X4644"/>
      <c r="Y4644"/>
      <c r="Z4644" s="1"/>
      <c r="AA4644" s="1"/>
      <c r="AB4644" s="1"/>
      <c r="AC4644" s="1"/>
      <c r="AD4644"/>
    </row>
    <row r="4645" spans="1:30" x14ac:dyDescent="0.25">
      <c r="A4645" s="1"/>
      <c r="B4645" s="1"/>
      <c r="C4645" s="1"/>
      <c r="D4645"/>
      <c r="E4645" s="1"/>
      <c r="F4645" s="1"/>
      <c r="G4645"/>
      <c r="H4645"/>
      <c r="I4645" s="1"/>
      <c r="J4645"/>
      <c r="K4645"/>
      <c r="L4645"/>
      <c r="M4645" s="2"/>
      <c r="N4645" s="3"/>
      <c r="O4645"/>
      <c r="P4645"/>
      <c r="Q4645"/>
      <c r="R4645"/>
      <c r="S4645"/>
      <c r="T4645"/>
      <c r="U4645" s="1"/>
      <c r="V4645"/>
      <c r="W4645" s="1"/>
      <c r="X4645"/>
      <c r="Y4645"/>
      <c r="Z4645" s="1"/>
      <c r="AA4645" s="1"/>
      <c r="AB4645" s="1"/>
      <c r="AC4645" s="1"/>
      <c r="AD4645"/>
    </row>
    <row r="4646" spans="1:30" x14ac:dyDescent="0.25">
      <c r="A4646" s="1"/>
      <c r="B4646" s="1"/>
      <c r="C4646" s="1"/>
      <c r="D4646"/>
      <c r="E4646" s="1"/>
      <c r="F4646" s="1"/>
      <c r="G4646"/>
      <c r="H4646"/>
      <c r="I4646" s="1"/>
      <c r="J4646"/>
      <c r="K4646"/>
      <c r="L4646"/>
      <c r="M4646" s="2"/>
      <c r="N4646" s="3"/>
      <c r="O4646"/>
      <c r="P4646"/>
      <c r="Q4646"/>
      <c r="R4646"/>
      <c r="S4646"/>
      <c r="T4646"/>
      <c r="U4646" s="1"/>
      <c r="V4646"/>
      <c r="W4646" s="1"/>
      <c r="X4646"/>
      <c r="Y4646"/>
      <c r="Z4646" s="1"/>
      <c r="AA4646" s="1"/>
      <c r="AB4646" s="1"/>
      <c r="AC4646" s="1"/>
      <c r="AD4646"/>
    </row>
    <row r="4647" spans="1:30" x14ac:dyDescent="0.25">
      <c r="A4647" s="1"/>
      <c r="B4647" s="1"/>
      <c r="C4647" s="1"/>
      <c r="D4647"/>
      <c r="E4647" s="1"/>
      <c r="F4647" s="1"/>
      <c r="G4647"/>
      <c r="H4647"/>
      <c r="I4647" s="1"/>
      <c r="J4647"/>
      <c r="K4647"/>
      <c r="L4647"/>
      <c r="M4647" s="2"/>
      <c r="N4647" s="3"/>
      <c r="O4647"/>
      <c r="P4647"/>
      <c r="Q4647"/>
      <c r="R4647"/>
      <c r="S4647"/>
      <c r="T4647"/>
      <c r="U4647" s="1"/>
      <c r="V4647"/>
      <c r="W4647" s="1"/>
      <c r="X4647"/>
      <c r="Y4647"/>
      <c r="Z4647" s="1"/>
      <c r="AA4647" s="1"/>
      <c r="AB4647" s="1"/>
      <c r="AC4647" s="1"/>
      <c r="AD4647"/>
    </row>
    <row r="4648" spans="1:30" x14ac:dyDescent="0.25">
      <c r="A4648" s="1"/>
      <c r="B4648" s="1"/>
      <c r="C4648" s="1"/>
      <c r="D4648"/>
      <c r="E4648" s="1"/>
      <c r="F4648" s="1"/>
      <c r="G4648"/>
      <c r="H4648"/>
      <c r="I4648" s="1"/>
      <c r="J4648"/>
      <c r="K4648"/>
      <c r="L4648"/>
      <c r="M4648" s="2"/>
      <c r="N4648" s="3"/>
      <c r="O4648"/>
      <c r="P4648"/>
      <c r="Q4648"/>
      <c r="R4648"/>
      <c r="S4648"/>
      <c r="T4648"/>
      <c r="U4648" s="1"/>
      <c r="V4648"/>
      <c r="W4648" s="1"/>
      <c r="X4648"/>
      <c r="Y4648"/>
      <c r="Z4648" s="1"/>
      <c r="AA4648" s="1"/>
      <c r="AB4648" s="1"/>
      <c r="AC4648" s="1"/>
      <c r="AD4648"/>
    </row>
    <row r="4649" spans="1:30" x14ac:dyDescent="0.25">
      <c r="A4649" s="1"/>
      <c r="B4649" s="1"/>
      <c r="C4649" s="1"/>
      <c r="D4649"/>
      <c r="E4649" s="1"/>
      <c r="F4649" s="1"/>
      <c r="G4649"/>
      <c r="H4649"/>
      <c r="I4649" s="1"/>
      <c r="J4649"/>
      <c r="K4649"/>
      <c r="L4649"/>
      <c r="M4649" s="2"/>
      <c r="N4649" s="3"/>
      <c r="O4649"/>
      <c r="P4649"/>
      <c r="Q4649"/>
      <c r="R4649"/>
      <c r="S4649"/>
      <c r="T4649"/>
      <c r="U4649" s="1"/>
      <c r="V4649"/>
      <c r="W4649" s="1"/>
      <c r="X4649"/>
      <c r="Y4649"/>
      <c r="Z4649" s="1"/>
      <c r="AA4649" s="1"/>
      <c r="AB4649" s="1"/>
      <c r="AC4649" s="1"/>
      <c r="AD4649"/>
    </row>
    <row r="4650" spans="1:30" x14ac:dyDescent="0.25">
      <c r="A4650" s="1"/>
      <c r="B4650" s="1"/>
      <c r="C4650" s="1"/>
      <c r="D4650"/>
      <c r="E4650" s="1"/>
      <c r="F4650" s="1"/>
      <c r="G4650"/>
      <c r="H4650"/>
      <c r="I4650" s="1"/>
      <c r="J4650"/>
      <c r="K4650"/>
      <c r="L4650"/>
      <c r="M4650" s="2"/>
      <c r="N4650" s="3"/>
      <c r="O4650"/>
      <c r="P4650"/>
      <c r="Q4650"/>
      <c r="R4650"/>
      <c r="S4650"/>
      <c r="T4650"/>
      <c r="U4650" s="1"/>
      <c r="V4650"/>
      <c r="W4650" s="1"/>
      <c r="X4650"/>
      <c r="Y4650"/>
      <c r="Z4650" s="1"/>
      <c r="AA4650" s="1"/>
      <c r="AB4650" s="1"/>
      <c r="AC4650" s="1"/>
      <c r="AD4650"/>
    </row>
    <row r="4651" spans="1:30" x14ac:dyDescent="0.25">
      <c r="A4651" s="1"/>
      <c r="B4651" s="1"/>
      <c r="C4651" s="1"/>
      <c r="D4651"/>
      <c r="E4651" s="1"/>
      <c r="F4651" s="1"/>
      <c r="G4651"/>
      <c r="H4651"/>
      <c r="I4651" s="1"/>
      <c r="J4651"/>
      <c r="K4651"/>
      <c r="L4651"/>
      <c r="M4651" s="2"/>
      <c r="N4651" s="3"/>
      <c r="O4651"/>
      <c r="P4651"/>
      <c r="Q4651"/>
      <c r="R4651"/>
      <c r="S4651"/>
      <c r="T4651"/>
      <c r="U4651" s="1"/>
      <c r="V4651"/>
      <c r="W4651" s="1"/>
      <c r="X4651"/>
      <c r="Y4651"/>
      <c r="Z4651" s="1"/>
      <c r="AA4651" s="1"/>
      <c r="AB4651" s="1"/>
      <c r="AC4651" s="1"/>
      <c r="AD4651"/>
    </row>
    <row r="4652" spans="1:30" x14ac:dyDescent="0.25">
      <c r="A4652" s="1"/>
      <c r="B4652" s="1"/>
      <c r="C4652" s="1"/>
      <c r="D4652"/>
      <c r="E4652" s="1"/>
      <c r="F4652" s="1"/>
      <c r="G4652"/>
      <c r="H4652"/>
      <c r="I4652" s="1"/>
      <c r="J4652"/>
      <c r="K4652"/>
      <c r="L4652"/>
      <c r="M4652" s="2"/>
      <c r="N4652" s="3"/>
      <c r="O4652"/>
      <c r="P4652"/>
      <c r="Q4652"/>
      <c r="R4652"/>
      <c r="S4652"/>
      <c r="T4652"/>
      <c r="U4652" s="1"/>
      <c r="V4652"/>
      <c r="W4652" s="1"/>
      <c r="X4652"/>
      <c r="Y4652"/>
      <c r="Z4652" s="1"/>
      <c r="AA4652" s="1"/>
      <c r="AB4652" s="1"/>
      <c r="AC4652" s="1"/>
      <c r="AD4652"/>
    </row>
    <row r="4653" spans="1:30" x14ac:dyDescent="0.25">
      <c r="A4653" s="1"/>
      <c r="B4653" s="1"/>
      <c r="C4653" s="1"/>
      <c r="D4653"/>
      <c r="E4653" s="1"/>
      <c r="F4653" s="1"/>
      <c r="G4653"/>
      <c r="H4653"/>
      <c r="I4653" s="1"/>
      <c r="J4653"/>
      <c r="K4653"/>
      <c r="L4653"/>
      <c r="M4653" s="2"/>
      <c r="N4653" s="3"/>
      <c r="O4653"/>
      <c r="P4653"/>
      <c r="Q4653"/>
      <c r="R4653"/>
      <c r="S4653"/>
      <c r="T4653"/>
      <c r="U4653" s="1"/>
      <c r="V4653"/>
      <c r="W4653" s="1"/>
      <c r="X4653"/>
      <c r="Y4653"/>
      <c r="Z4653" s="1"/>
      <c r="AA4653" s="1"/>
      <c r="AB4653" s="1"/>
      <c r="AC4653" s="1"/>
      <c r="AD4653"/>
    </row>
    <row r="4654" spans="1:30" x14ac:dyDescent="0.25">
      <c r="A4654" s="1"/>
      <c r="B4654" s="1"/>
      <c r="C4654" s="1"/>
      <c r="D4654"/>
      <c r="E4654" s="1"/>
      <c r="F4654" s="1"/>
      <c r="G4654"/>
      <c r="H4654"/>
      <c r="I4654" s="1"/>
      <c r="J4654"/>
      <c r="K4654"/>
      <c r="L4654"/>
      <c r="M4654" s="2"/>
      <c r="N4654" s="3"/>
      <c r="O4654"/>
      <c r="P4654"/>
      <c r="Q4654"/>
      <c r="R4654"/>
      <c r="S4654"/>
      <c r="T4654"/>
      <c r="U4654" s="1"/>
      <c r="V4654"/>
      <c r="W4654" s="1"/>
      <c r="X4654"/>
      <c r="Y4654"/>
      <c r="Z4654" s="1"/>
      <c r="AA4654" s="1"/>
      <c r="AB4654" s="1"/>
      <c r="AC4654" s="1"/>
      <c r="AD4654"/>
    </row>
    <row r="4655" spans="1:30" x14ac:dyDescent="0.25">
      <c r="A4655" s="1"/>
      <c r="B4655" s="1"/>
      <c r="C4655" s="1"/>
      <c r="D4655"/>
      <c r="E4655" s="1"/>
      <c r="F4655" s="1"/>
      <c r="G4655"/>
      <c r="H4655"/>
      <c r="I4655" s="1"/>
      <c r="J4655"/>
      <c r="K4655"/>
      <c r="L4655"/>
      <c r="M4655" s="2"/>
      <c r="N4655" s="3"/>
      <c r="O4655"/>
      <c r="P4655"/>
      <c r="Q4655"/>
      <c r="R4655"/>
      <c r="S4655"/>
      <c r="T4655"/>
      <c r="U4655" s="1"/>
      <c r="V4655"/>
      <c r="W4655" s="1"/>
      <c r="X4655"/>
      <c r="Y4655"/>
      <c r="Z4655" s="1"/>
      <c r="AA4655" s="1"/>
      <c r="AB4655" s="1"/>
      <c r="AC4655" s="1"/>
      <c r="AD4655"/>
    </row>
    <row r="4656" spans="1:30" x14ac:dyDescent="0.25">
      <c r="A4656" s="1"/>
      <c r="B4656" s="1"/>
      <c r="C4656" s="1"/>
      <c r="D4656"/>
      <c r="E4656" s="1"/>
      <c r="F4656" s="1"/>
      <c r="G4656"/>
      <c r="H4656"/>
      <c r="I4656" s="1"/>
      <c r="J4656"/>
      <c r="K4656"/>
      <c r="L4656"/>
      <c r="M4656" s="2"/>
      <c r="N4656" s="3"/>
      <c r="O4656"/>
      <c r="P4656"/>
      <c r="Q4656"/>
      <c r="R4656"/>
      <c r="S4656"/>
      <c r="T4656"/>
      <c r="U4656" s="1"/>
      <c r="V4656"/>
      <c r="W4656" s="1"/>
      <c r="X4656"/>
      <c r="Y4656"/>
      <c r="Z4656" s="1"/>
      <c r="AA4656" s="1"/>
      <c r="AB4656" s="1"/>
      <c r="AC4656" s="1"/>
      <c r="AD4656"/>
    </row>
    <row r="4657" spans="1:30" x14ac:dyDescent="0.25">
      <c r="A4657" s="1"/>
      <c r="B4657" s="1"/>
      <c r="C4657" s="1"/>
      <c r="D4657"/>
      <c r="E4657" s="1"/>
      <c r="F4657" s="1"/>
      <c r="G4657"/>
      <c r="H4657"/>
      <c r="I4657" s="1"/>
      <c r="J4657"/>
      <c r="K4657"/>
      <c r="L4657"/>
      <c r="M4657" s="2"/>
      <c r="N4657" s="3"/>
      <c r="O4657"/>
      <c r="P4657"/>
      <c r="Q4657"/>
      <c r="R4657"/>
      <c r="S4657"/>
      <c r="T4657"/>
      <c r="U4657" s="1"/>
      <c r="V4657"/>
      <c r="W4657" s="1"/>
      <c r="X4657"/>
      <c r="Y4657"/>
      <c r="Z4657" s="1"/>
      <c r="AA4657" s="1"/>
      <c r="AB4657" s="1"/>
      <c r="AC4657" s="1"/>
      <c r="AD4657"/>
    </row>
    <row r="4658" spans="1:30" x14ac:dyDescent="0.25">
      <c r="A4658" s="1"/>
      <c r="B4658" s="1"/>
      <c r="C4658" s="1"/>
      <c r="D4658"/>
      <c r="E4658" s="1"/>
      <c r="F4658" s="1"/>
      <c r="G4658"/>
      <c r="H4658"/>
      <c r="I4658" s="1"/>
      <c r="J4658"/>
      <c r="K4658"/>
      <c r="L4658"/>
      <c r="M4658" s="2"/>
      <c r="N4658" s="3"/>
      <c r="O4658"/>
      <c r="P4658"/>
      <c r="Q4658"/>
      <c r="R4658"/>
      <c r="S4658"/>
      <c r="T4658"/>
      <c r="U4658" s="1"/>
      <c r="V4658"/>
      <c r="W4658" s="1"/>
      <c r="X4658"/>
      <c r="Y4658"/>
      <c r="Z4658" s="1"/>
      <c r="AA4658" s="1"/>
      <c r="AB4658" s="1"/>
      <c r="AC4658" s="1"/>
      <c r="AD4658"/>
    </row>
    <row r="4659" spans="1:30" x14ac:dyDescent="0.25">
      <c r="A4659" s="1"/>
      <c r="B4659" s="1"/>
      <c r="C4659" s="1"/>
      <c r="D4659"/>
      <c r="E4659" s="1"/>
      <c r="F4659" s="1"/>
      <c r="G4659"/>
      <c r="H4659"/>
      <c r="I4659" s="1"/>
      <c r="J4659"/>
      <c r="K4659"/>
      <c r="L4659"/>
      <c r="M4659" s="2"/>
      <c r="N4659" s="3"/>
      <c r="O4659"/>
      <c r="P4659"/>
      <c r="Q4659"/>
      <c r="R4659"/>
      <c r="S4659"/>
      <c r="T4659"/>
      <c r="U4659" s="1"/>
      <c r="V4659"/>
      <c r="W4659" s="1"/>
      <c r="X4659"/>
      <c r="Y4659"/>
      <c r="Z4659" s="1"/>
      <c r="AA4659" s="1"/>
      <c r="AB4659" s="1"/>
      <c r="AC4659" s="1"/>
      <c r="AD4659"/>
    </row>
    <row r="4660" spans="1:30" x14ac:dyDescent="0.25">
      <c r="A4660" s="1"/>
      <c r="B4660" s="1"/>
      <c r="C4660" s="1"/>
      <c r="D4660"/>
      <c r="E4660" s="1"/>
      <c r="F4660" s="1"/>
      <c r="G4660"/>
      <c r="H4660"/>
      <c r="I4660" s="1"/>
      <c r="J4660"/>
      <c r="K4660"/>
      <c r="L4660"/>
      <c r="M4660" s="2"/>
      <c r="N4660" s="3"/>
      <c r="O4660"/>
      <c r="P4660"/>
      <c r="Q4660"/>
      <c r="R4660"/>
      <c r="S4660"/>
      <c r="T4660"/>
      <c r="U4660" s="1"/>
      <c r="V4660"/>
      <c r="W4660" s="1"/>
      <c r="X4660"/>
      <c r="Y4660"/>
      <c r="Z4660" s="1"/>
      <c r="AA4660" s="1"/>
      <c r="AB4660" s="1"/>
      <c r="AC4660" s="1"/>
      <c r="AD4660"/>
    </row>
    <row r="4661" spans="1:30" x14ac:dyDescent="0.25">
      <c r="A4661" s="1"/>
      <c r="B4661" s="1"/>
      <c r="C4661" s="1"/>
      <c r="D4661"/>
      <c r="E4661" s="1"/>
      <c r="F4661" s="1"/>
      <c r="G4661"/>
      <c r="H4661"/>
      <c r="I4661" s="1"/>
      <c r="J4661"/>
      <c r="K4661"/>
      <c r="L4661"/>
      <c r="M4661" s="2"/>
      <c r="N4661" s="3"/>
      <c r="O4661"/>
      <c r="P4661"/>
      <c r="Q4661"/>
      <c r="R4661"/>
      <c r="S4661"/>
      <c r="T4661"/>
      <c r="U4661" s="1"/>
      <c r="V4661"/>
      <c r="W4661" s="1"/>
      <c r="X4661"/>
      <c r="Y4661"/>
      <c r="Z4661" s="1"/>
      <c r="AA4661" s="1"/>
      <c r="AB4661" s="1"/>
      <c r="AC4661" s="1"/>
      <c r="AD4661"/>
    </row>
    <row r="4662" spans="1:30" x14ac:dyDescent="0.25">
      <c r="A4662" s="1"/>
      <c r="B4662" s="1"/>
      <c r="C4662" s="1"/>
      <c r="D4662"/>
      <c r="E4662" s="1"/>
      <c r="F4662" s="1"/>
      <c r="G4662"/>
      <c r="H4662"/>
      <c r="I4662" s="1"/>
      <c r="J4662"/>
      <c r="K4662"/>
      <c r="L4662"/>
      <c r="M4662" s="2"/>
      <c r="N4662" s="3"/>
      <c r="O4662"/>
      <c r="P4662"/>
      <c r="Q4662"/>
      <c r="R4662"/>
      <c r="S4662"/>
      <c r="T4662"/>
      <c r="U4662" s="1"/>
      <c r="V4662"/>
      <c r="W4662" s="1"/>
      <c r="X4662"/>
      <c r="Y4662"/>
      <c r="Z4662" s="1"/>
      <c r="AA4662" s="1"/>
      <c r="AB4662" s="1"/>
      <c r="AC4662" s="1"/>
      <c r="AD4662"/>
    </row>
    <row r="4663" spans="1:30" x14ac:dyDescent="0.25">
      <c r="A4663" s="1"/>
      <c r="B4663" s="1"/>
      <c r="C4663" s="1"/>
      <c r="D4663"/>
      <c r="E4663" s="1"/>
      <c r="F4663" s="1"/>
      <c r="G4663"/>
      <c r="H4663"/>
      <c r="I4663" s="1"/>
      <c r="J4663"/>
      <c r="K4663"/>
      <c r="L4663"/>
      <c r="M4663" s="2"/>
      <c r="N4663" s="3"/>
      <c r="O4663"/>
      <c r="P4663"/>
      <c r="Q4663"/>
      <c r="R4663"/>
      <c r="S4663"/>
      <c r="T4663"/>
      <c r="U4663" s="1"/>
      <c r="V4663"/>
      <c r="W4663" s="1"/>
      <c r="X4663"/>
      <c r="Y4663"/>
      <c r="Z4663" s="1"/>
      <c r="AA4663" s="1"/>
      <c r="AB4663" s="1"/>
      <c r="AC4663" s="1"/>
      <c r="AD4663"/>
    </row>
    <row r="4664" spans="1:30" x14ac:dyDescent="0.25">
      <c r="A4664" s="1"/>
      <c r="B4664" s="1"/>
      <c r="C4664" s="1"/>
      <c r="D4664"/>
      <c r="E4664" s="1"/>
      <c r="F4664" s="1"/>
      <c r="G4664"/>
      <c r="H4664"/>
      <c r="I4664" s="1"/>
      <c r="J4664"/>
      <c r="K4664"/>
      <c r="L4664"/>
      <c r="M4664" s="2"/>
      <c r="N4664" s="3"/>
      <c r="O4664"/>
      <c r="P4664"/>
      <c r="Q4664"/>
      <c r="R4664"/>
      <c r="S4664"/>
      <c r="T4664"/>
      <c r="U4664" s="1"/>
      <c r="V4664"/>
      <c r="W4664" s="1"/>
      <c r="X4664"/>
      <c r="Y4664"/>
      <c r="Z4664" s="1"/>
      <c r="AA4664" s="1"/>
      <c r="AB4664" s="1"/>
      <c r="AC4664" s="1"/>
      <c r="AD4664"/>
    </row>
    <row r="4665" spans="1:30" x14ac:dyDescent="0.25">
      <c r="A4665" s="1"/>
      <c r="B4665" s="1"/>
      <c r="C4665" s="1"/>
      <c r="D4665"/>
      <c r="E4665" s="1"/>
      <c r="F4665" s="1"/>
      <c r="G4665"/>
      <c r="H4665"/>
      <c r="I4665" s="1"/>
      <c r="J4665"/>
      <c r="K4665"/>
      <c r="L4665"/>
      <c r="M4665" s="2"/>
      <c r="N4665" s="3"/>
      <c r="O4665"/>
      <c r="P4665"/>
      <c r="Q4665"/>
      <c r="R4665"/>
      <c r="S4665"/>
      <c r="T4665"/>
      <c r="U4665" s="1"/>
      <c r="V4665"/>
      <c r="W4665" s="1"/>
      <c r="X4665"/>
      <c r="Y4665"/>
      <c r="Z4665" s="1"/>
      <c r="AA4665" s="1"/>
      <c r="AB4665" s="1"/>
      <c r="AC4665" s="1"/>
      <c r="AD4665"/>
    </row>
    <row r="4666" spans="1:30" x14ac:dyDescent="0.25">
      <c r="A4666" s="1"/>
      <c r="B4666" s="1"/>
      <c r="C4666" s="1"/>
      <c r="D4666"/>
      <c r="E4666" s="1"/>
      <c r="F4666" s="1"/>
      <c r="G4666"/>
      <c r="H4666"/>
      <c r="I4666" s="1"/>
      <c r="J4666"/>
      <c r="K4666"/>
      <c r="L4666"/>
      <c r="M4666" s="2"/>
      <c r="N4666" s="3"/>
      <c r="O4666"/>
      <c r="P4666"/>
      <c r="Q4666"/>
      <c r="R4666"/>
      <c r="S4666"/>
      <c r="T4666"/>
      <c r="U4666" s="1"/>
      <c r="V4666"/>
      <c r="W4666" s="1"/>
      <c r="X4666"/>
      <c r="Y4666"/>
      <c r="Z4666" s="1"/>
      <c r="AA4666" s="1"/>
      <c r="AB4666" s="1"/>
      <c r="AC4666" s="1"/>
      <c r="AD4666"/>
    </row>
    <row r="4667" spans="1:30" x14ac:dyDescent="0.25">
      <c r="A4667" s="1"/>
      <c r="B4667" s="1"/>
      <c r="C4667" s="1"/>
      <c r="D4667"/>
      <c r="E4667" s="1"/>
      <c r="F4667" s="1"/>
      <c r="G4667"/>
      <c r="H4667"/>
      <c r="I4667" s="1"/>
      <c r="J4667"/>
      <c r="K4667"/>
      <c r="L4667"/>
      <c r="M4667" s="2"/>
      <c r="N4667" s="3"/>
      <c r="O4667"/>
      <c r="P4667"/>
      <c r="Q4667"/>
      <c r="R4667"/>
      <c r="S4667"/>
      <c r="T4667"/>
      <c r="U4667" s="1"/>
      <c r="V4667"/>
      <c r="W4667" s="1"/>
      <c r="X4667"/>
      <c r="Y4667"/>
      <c r="Z4667" s="1"/>
      <c r="AA4667" s="1"/>
      <c r="AB4667" s="1"/>
      <c r="AC4667" s="1"/>
      <c r="AD4667"/>
    </row>
    <row r="4668" spans="1:30" x14ac:dyDescent="0.25">
      <c r="A4668" s="1"/>
      <c r="B4668" s="1"/>
      <c r="C4668" s="1"/>
      <c r="D4668"/>
      <c r="E4668" s="1"/>
      <c r="F4668" s="1"/>
      <c r="G4668"/>
      <c r="H4668"/>
      <c r="I4668" s="1"/>
      <c r="J4668"/>
      <c r="K4668"/>
      <c r="L4668"/>
      <c r="M4668" s="2"/>
      <c r="N4668" s="3"/>
      <c r="O4668"/>
      <c r="P4668"/>
      <c r="Q4668"/>
      <c r="R4668"/>
      <c r="S4668"/>
      <c r="T4668"/>
      <c r="U4668" s="1"/>
      <c r="V4668"/>
      <c r="W4668" s="1"/>
      <c r="X4668"/>
      <c r="Y4668"/>
      <c r="Z4668" s="1"/>
      <c r="AA4668" s="1"/>
      <c r="AB4668" s="1"/>
      <c r="AC4668" s="1"/>
      <c r="AD4668"/>
    </row>
    <row r="4669" spans="1:30" x14ac:dyDescent="0.25">
      <c r="A4669" s="1"/>
      <c r="B4669" s="1"/>
      <c r="C4669" s="1"/>
      <c r="D4669"/>
      <c r="E4669" s="1"/>
      <c r="F4669" s="1"/>
      <c r="G4669"/>
      <c r="H4669"/>
      <c r="I4669" s="1"/>
      <c r="J4669"/>
      <c r="K4669"/>
      <c r="L4669"/>
      <c r="M4669" s="2"/>
      <c r="N4669" s="3"/>
      <c r="O4669"/>
      <c r="P4669"/>
      <c r="Q4669"/>
      <c r="R4669"/>
      <c r="S4669"/>
      <c r="T4669"/>
      <c r="U4669" s="1"/>
      <c r="V4669"/>
      <c r="W4669" s="1"/>
      <c r="X4669"/>
      <c r="Y4669"/>
      <c r="Z4669" s="1"/>
      <c r="AA4669" s="1"/>
      <c r="AB4669" s="1"/>
      <c r="AC4669" s="1"/>
      <c r="AD4669"/>
    </row>
    <row r="4670" spans="1:30" x14ac:dyDescent="0.25">
      <c r="A4670" s="1"/>
      <c r="B4670" s="1"/>
      <c r="C4670" s="1"/>
      <c r="D4670"/>
      <c r="E4670" s="1"/>
      <c r="F4670" s="1"/>
      <c r="G4670"/>
      <c r="H4670"/>
      <c r="I4670" s="1"/>
      <c r="J4670"/>
      <c r="K4670"/>
      <c r="L4670"/>
      <c r="M4670" s="2"/>
      <c r="N4670" s="3"/>
      <c r="O4670"/>
      <c r="P4670"/>
      <c r="Q4670"/>
      <c r="R4670"/>
      <c r="S4670"/>
      <c r="T4670"/>
      <c r="U4670" s="1"/>
      <c r="V4670"/>
      <c r="W4670" s="1"/>
      <c r="X4670"/>
      <c r="Y4670"/>
      <c r="Z4670" s="1"/>
      <c r="AA4670" s="1"/>
      <c r="AB4670" s="1"/>
      <c r="AC4670" s="1"/>
      <c r="AD4670"/>
    </row>
    <row r="4671" spans="1:30" x14ac:dyDescent="0.25">
      <c r="A4671" s="1"/>
      <c r="B4671" s="1"/>
      <c r="C4671" s="1"/>
      <c r="D4671"/>
      <c r="E4671" s="1"/>
      <c r="F4671" s="1"/>
      <c r="G4671"/>
      <c r="H4671"/>
      <c r="I4671" s="1"/>
      <c r="J4671"/>
      <c r="K4671"/>
      <c r="L4671"/>
      <c r="M4671" s="2"/>
      <c r="N4671" s="3"/>
      <c r="O4671"/>
      <c r="P4671"/>
      <c r="Q4671"/>
      <c r="R4671"/>
      <c r="S4671"/>
      <c r="T4671"/>
      <c r="U4671" s="1"/>
      <c r="V4671"/>
      <c r="W4671" s="1"/>
      <c r="X4671"/>
      <c r="Y4671"/>
      <c r="Z4671" s="1"/>
      <c r="AA4671" s="1"/>
      <c r="AB4671" s="1"/>
      <c r="AC4671" s="1"/>
      <c r="AD4671"/>
    </row>
    <row r="4672" spans="1:30" x14ac:dyDescent="0.25">
      <c r="A4672" s="1"/>
      <c r="B4672" s="1"/>
      <c r="C4672" s="1"/>
      <c r="D4672"/>
      <c r="E4672" s="1"/>
      <c r="F4672" s="1"/>
      <c r="G4672"/>
      <c r="H4672"/>
      <c r="I4672" s="1"/>
      <c r="J4672"/>
      <c r="K4672"/>
      <c r="L4672"/>
      <c r="M4672" s="2"/>
      <c r="N4672" s="3"/>
      <c r="O4672"/>
      <c r="P4672"/>
      <c r="Q4672"/>
      <c r="R4672"/>
      <c r="S4672"/>
      <c r="T4672"/>
      <c r="U4672" s="1"/>
      <c r="V4672"/>
      <c r="W4672" s="1"/>
      <c r="X4672"/>
      <c r="Y4672"/>
      <c r="Z4672" s="1"/>
      <c r="AA4672" s="1"/>
      <c r="AB4672" s="1"/>
      <c r="AC4672" s="1"/>
      <c r="AD4672"/>
    </row>
    <row r="4673" spans="1:30" x14ac:dyDescent="0.25">
      <c r="A4673" s="1"/>
      <c r="B4673" s="1"/>
      <c r="C4673" s="1"/>
      <c r="D4673"/>
      <c r="E4673" s="1"/>
      <c r="F4673" s="1"/>
      <c r="G4673"/>
      <c r="H4673"/>
      <c r="I4673" s="1"/>
      <c r="J4673"/>
      <c r="K4673"/>
      <c r="L4673"/>
      <c r="M4673" s="2"/>
      <c r="N4673" s="3"/>
      <c r="O4673"/>
      <c r="P4673"/>
      <c r="Q4673"/>
      <c r="R4673"/>
      <c r="S4673"/>
      <c r="T4673"/>
      <c r="U4673" s="1"/>
      <c r="V4673"/>
      <c r="W4673" s="1"/>
      <c r="X4673"/>
      <c r="Y4673"/>
      <c r="Z4673" s="1"/>
      <c r="AA4673" s="1"/>
      <c r="AB4673" s="1"/>
      <c r="AC4673" s="1"/>
      <c r="AD4673"/>
    </row>
    <row r="4674" spans="1:30" x14ac:dyDescent="0.25">
      <c r="A4674" s="1"/>
      <c r="B4674" s="1"/>
      <c r="C4674" s="1"/>
      <c r="D4674"/>
      <c r="E4674" s="1"/>
      <c r="F4674" s="1"/>
      <c r="G4674"/>
      <c r="H4674"/>
      <c r="I4674" s="1"/>
      <c r="J4674"/>
      <c r="K4674"/>
      <c r="L4674"/>
      <c r="M4674" s="2"/>
      <c r="N4674" s="3"/>
      <c r="O4674"/>
      <c r="P4674"/>
      <c r="Q4674"/>
      <c r="R4674"/>
      <c r="S4674"/>
      <c r="T4674"/>
      <c r="U4674" s="1"/>
      <c r="V4674"/>
      <c r="W4674" s="1"/>
      <c r="X4674"/>
      <c r="Y4674"/>
      <c r="Z4674" s="1"/>
      <c r="AA4674" s="1"/>
      <c r="AB4674" s="1"/>
      <c r="AC4674" s="1"/>
      <c r="AD4674"/>
    </row>
    <row r="4675" spans="1:30" x14ac:dyDescent="0.25">
      <c r="A4675" s="1"/>
      <c r="B4675" s="1"/>
      <c r="C4675" s="1"/>
      <c r="D4675"/>
      <c r="E4675" s="1"/>
      <c r="F4675" s="1"/>
      <c r="G4675"/>
      <c r="H4675"/>
      <c r="I4675" s="1"/>
      <c r="J4675"/>
      <c r="K4675"/>
      <c r="L4675"/>
      <c r="M4675" s="2"/>
      <c r="N4675" s="3"/>
      <c r="O4675"/>
      <c r="P4675"/>
      <c r="Q4675"/>
      <c r="R4675"/>
      <c r="S4675"/>
      <c r="T4675"/>
      <c r="U4675" s="1"/>
      <c r="V4675"/>
      <c r="W4675" s="1"/>
      <c r="X4675"/>
      <c r="Y4675"/>
      <c r="Z4675" s="1"/>
      <c r="AA4675" s="1"/>
      <c r="AB4675" s="1"/>
      <c r="AC4675" s="1"/>
      <c r="AD4675"/>
    </row>
    <row r="4676" spans="1:30" x14ac:dyDescent="0.25">
      <c r="A4676" s="1"/>
      <c r="B4676" s="1"/>
      <c r="C4676" s="1"/>
      <c r="D4676"/>
      <c r="E4676" s="1"/>
      <c r="F4676" s="1"/>
      <c r="G4676"/>
      <c r="H4676"/>
      <c r="I4676" s="1"/>
      <c r="J4676"/>
      <c r="K4676"/>
      <c r="L4676"/>
      <c r="M4676" s="2"/>
      <c r="N4676" s="3"/>
      <c r="O4676"/>
      <c r="P4676"/>
      <c r="Q4676"/>
      <c r="R4676"/>
      <c r="S4676"/>
      <c r="T4676"/>
      <c r="U4676" s="1"/>
      <c r="V4676"/>
      <c r="W4676" s="1"/>
      <c r="X4676"/>
      <c r="Y4676"/>
      <c r="Z4676" s="1"/>
      <c r="AA4676" s="1"/>
      <c r="AB4676" s="1"/>
      <c r="AC4676" s="1"/>
      <c r="AD4676"/>
    </row>
    <row r="4677" spans="1:30" x14ac:dyDescent="0.25">
      <c r="A4677" s="1"/>
      <c r="B4677" s="1"/>
      <c r="C4677" s="1"/>
      <c r="D4677"/>
      <c r="E4677" s="1"/>
      <c r="F4677" s="1"/>
      <c r="G4677"/>
      <c r="H4677"/>
      <c r="I4677" s="1"/>
      <c r="J4677"/>
      <c r="K4677"/>
      <c r="L4677"/>
      <c r="M4677" s="2"/>
      <c r="N4677" s="3"/>
      <c r="O4677"/>
      <c r="P4677"/>
      <c r="Q4677"/>
      <c r="R4677"/>
      <c r="S4677"/>
      <c r="T4677"/>
      <c r="U4677" s="1"/>
      <c r="V4677"/>
      <c r="W4677" s="1"/>
      <c r="X4677"/>
      <c r="Y4677"/>
      <c r="Z4677" s="1"/>
      <c r="AA4677" s="1"/>
      <c r="AB4677" s="1"/>
      <c r="AC4677" s="1"/>
      <c r="AD4677"/>
    </row>
    <row r="4678" spans="1:30" x14ac:dyDescent="0.25">
      <c r="A4678" s="1"/>
      <c r="B4678" s="1"/>
      <c r="C4678" s="1"/>
      <c r="D4678"/>
      <c r="E4678" s="1"/>
      <c r="F4678" s="1"/>
      <c r="G4678"/>
      <c r="H4678"/>
      <c r="I4678" s="1"/>
      <c r="J4678"/>
      <c r="K4678"/>
      <c r="L4678"/>
      <c r="M4678" s="2"/>
      <c r="N4678" s="3"/>
      <c r="O4678"/>
      <c r="P4678"/>
      <c r="Q4678"/>
      <c r="R4678"/>
      <c r="S4678"/>
      <c r="T4678"/>
      <c r="U4678" s="1"/>
      <c r="V4678"/>
      <c r="W4678" s="1"/>
      <c r="X4678"/>
      <c r="Y4678"/>
      <c r="Z4678" s="1"/>
      <c r="AA4678" s="1"/>
      <c r="AB4678" s="1"/>
      <c r="AC4678" s="1"/>
      <c r="AD4678"/>
    </row>
    <row r="4679" spans="1:30" x14ac:dyDescent="0.25">
      <c r="A4679" s="1"/>
      <c r="B4679" s="1"/>
      <c r="C4679" s="1"/>
      <c r="D4679"/>
      <c r="E4679" s="1"/>
      <c r="F4679" s="1"/>
      <c r="G4679"/>
      <c r="H4679"/>
      <c r="I4679" s="1"/>
      <c r="J4679"/>
      <c r="K4679"/>
      <c r="L4679"/>
      <c r="M4679" s="2"/>
      <c r="N4679" s="3"/>
      <c r="O4679"/>
      <c r="P4679"/>
      <c r="Q4679"/>
      <c r="R4679"/>
      <c r="S4679"/>
      <c r="T4679"/>
      <c r="U4679" s="1"/>
      <c r="V4679"/>
      <c r="W4679" s="1"/>
      <c r="X4679"/>
      <c r="Y4679"/>
      <c r="Z4679" s="1"/>
      <c r="AA4679" s="1"/>
      <c r="AB4679" s="1"/>
      <c r="AC4679" s="1"/>
      <c r="AD4679"/>
    </row>
    <row r="4680" spans="1:30" x14ac:dyDescent="0.25">
      <c r="A4680" s="1"/>
      <c r="B4680" s="1"/>
      <c r="C4680" s="1"/>
      <c r="D4680"/>
      <c r="E4680" s="1"/>
      <c r="F4680" s="1"/>
      <c r="G4680"/>
      <c r="H4680"/>
      <c r="I4680" s="1"/>
      <c r="J4680"/>
      <c r="K4680"/>
      <c r="L4680"/>
      <c r="M4680" s="2"/>
      <c r="N4680" s="3"/>
      <c r="O4680"/>
      <c r="P4680"/>
      <c r="Q4680"/>
      <c r="R4680"/>
      <c r="S4680"/>
      <c r="T4680"/>
      <c r="U4680" s="1"/>
      <c r="V4680"/>
      <c r="W4680" s="1"/>
      <c r="X4680"/>
      <c r="Y4680"/>
      <c r="Z4680" s="1"/>
      <c r="AA4680" s="1"/>
      <c r="AB4680" s="1"/>
      <c r="AC4680" s="1"/>
      <c r="AD4680"/>
    </row>
    <row r="4681" spans="1:30" x14ac:dyDescent="0.25">
      <c r="A4681" s="1"/>
      <c r="B4681" s="1"/>
      <c r="C4681" s="1"/>
      <c r="D4681"/>
      <c r="E4681" s="1"/>
      <c r="F4681" s="1"/>
      <c r="G4681"/>
      <c r="H4681"/>
      <c r="I4681" s="1"/>
      <c r="J4681"/>
      <c r="K4681"/>
      <c r="L4681"/>
      <c r="M4681" s="2"/>
      <c r="N4681" s="3"/>
      <c r="O4681"/>
      <c r="P4681"/>
      <c r="Q4681"/>
      <c r="R4681"/>
      <c r="S4681"/>
      <c r="T4681"/>
      <c r="U4681" s="1"/>
      <c r="V4681"/>
      <c r="W4681" s="1"/>
      <c r="X4681"/>
      <c r="Y4681"/>
      <c r="Z4681" s="1"/>
      <c r="AA4681" s="1"/>
      <c r="AB4681" s="1"/>
      <c r="AC4681" s="1"/>
      <c r="AD4681"/>
    </row>
    <row r="4682" spans="1:30" x14ac:dyDescent="0.25">
      <c r="A4682" s="1"/>
      <c r="B4682" s="1"/>
      <c r="C4682" s="1"/>
      <c r="D4682"/>
      <c r="E4682" s="1"/>
      <c r="F4682" s="1"/>
      <c r="G4682"/>
      <c r="H4682"/>
      <c r="I4682" s="1"/>
      <c r="J4682"/>
      <c r="K4682"/>
      <c r="L4682"/>
      <c r="M4682" s="2"/>
      <c r="N4682" s="3"/>
      <c r="O4682"/>
      <c r="P4682"/>
      <c r="Q4682"/>
      <c r="R4682"/>
      <c r="S4682"/>
      <c r="T4682"/>
      <c r="U4682" s="1"/>
      <c r="V4682"/>
      <c r="W4682" s="1"/>
      <c r="X4682"/>
      <c r="Y4682"/>
      <c r="Z4682" s="1"/>
      <c r="AA4682" s="1"/>
      <c r="AB4682" s="1"/>
      <c r="AC4682" s="1"/>
      <c r="AD4682"/>
    </row>
    <row r="4683" spans="1:30" x14ac:dyDescent="0.25">
      <c r="A4683" s="1"/>
      <c r="B4683" s="1"/>
      <c r="C4683" s="1"/>
      <c r="D4683"/>
      <c r="E4683" s="1"/>
      <c r="F4683" s="1"/>
      <c r="G4683"/>
      <c r="H4683"/>
      <c r="I4683" s="1"/>
      <c r="J4683"/>
      <c r="K4683"/>
      <c r="L4683"/>
      <c r="M4683" s="2"/>
      <c r="N4683" s="3"/>
      <c r="O4683"/>
      <c r="P4683"/>
      <c r="Q4683"/>
      <c r="R4683"/>
      <c r="S4683"/>
      <c r="T4683"/>
      <c r="U4683" s="1"/>
      <c r="V4683"/>
      <c r="W4683" s="1"/>
      <c r="X4683"/>
      <c r="Y4683"/>
      <c r="Z4683" s="1"/>
      <c r="AA4683" s="1"/>
      <c r="AB4683" s="1"/>
      <c r="AC4683" s="1"/>
      <c r="AD4683"/>
    </row>
    <row r="4684" spans="1:30" x14ac:dyDescent="0.25">
      <c r="A4684" s="1"/>
      <c r="B4684" s="1"/>
      <c r="C4684" s="1"/>
      <c r="D4684"/>
      <c r="E4684" s="1"/>
      <c r="F4684" s="1"/>
      <c r="G4684"/>
      <c r="H4684"/>
      <c r="I4684" s="1"/>
      <c r="J4684"/>
      <c r="K4684"/>
      <c r="L4684"/>
      <c r="M4684" s="2"/>
      <c r="N4684" s="3"/>
      <c r="O4684"/>
      <c r="P4684"/>
      <c r="Q4684"/>
      <c r="R4684"/>
      <c r="S4684"/>
      <c r="T4684"/>
      <c r="U4684" s="1"/>
      <c r="V4684"/>
      <c r="W4684" s="1"/>
      <c r="X4684"/>
      <c r="Y4684"/>
      <c r="Z4684" s="1"/>
      <c r="AA4684" s="1"/>
      <c r="AB4684" s="1"/>
      <c r="AC4684" s="1"/>
      <c r="AD4684"/>
    </row>
    <row r="4685" spans="1:30" x14ac:dyDescent="0.25">
      <c r="A4685" s="1"/>
      <c r="B4685" s="1"/>
      <c r="C4685" s="1"/>
      <c r="D4685"/>
      <c r="E4685" s="1"/>
      <c r="F4685" s="1"/>
      <c r="G4685"/>
      <c r="H4685"/>
      <c r="I4685" s="1"/>
      <c r="J4685"/>
      <c r="K4685"/>
      <c r="L4685"/>
      <c r="M4685" s="2"/>
      <c r="N4685" s="3"/>
      <c r="O4685"/>
      <c r="P4685"/>
      <c r="Q4685"/>
      <c r="R4685"/>
      <c r="S4685"/>
      <c r="T4685"/>
      <c r="U4685" s="1"/>
      <c r="V4685"/>
      <c r="W4685" s="1"/>
      <c r="X4685"/>
      <c r="Y4685"/>
      <c r="Z4685" s="1"/>
      <c r="AA4685" s="1"/>
      <c r="AB4685" s="1"/>
      <c r="AC4685" s="1"/>
      <c r="AD4685"/>
    </row>
    <row r="4686" spans="1:30" x14ac:dyDescent="0.25">
      <c r="A4686" s="1"/>
      <c r="B4686" s="1"/>
      <c r="C4686" s="1"/>
      <c r="D4686"/>
      <c r="E4686" s="1"/>
      <c r="F4686" s="1"/>
      <c r="G4686"/>
      <c r="H4686"/>
      <c r="I4686" s="1"/>
      <c r="J4686"/>
      <c r="K4686"/>
      <c r="L4686"/>
      <c r="M4686" s="2"/>
      <c r="N4686" s="3"/>
      <c r="O4686"/>
      <c r="P4686"/>
      <c r="Q4686"/>
      <c r="R4686"/>
      <c r="S4686"/>
      <c r="T4686"/>
      <c r="U4686" s="1"/>
      <c r="V4686"/>
      <c r="W4686" s="1"/>
      <c r="X4686"/>
      <c r="Y4686"/>
      <c r="Z4686" s="1"/>
      <c r="AA4686" s="1"/>
      <c r="AB4686" s="1"/>
      <c r="AC4686" s="1"/>
      <c r="AD4686"/>
    </row>
    <row r="4687" spans="1:30" x14ac:dyDescent="0.25">
      <c r="A4687" s="1"/>
      <c r="B4687" s="1"/>
      <c r="C4687" s="1"/>
      <c r="D4687"/>
      <c r="E4687" s="1"/>
      <c r="F4687" s="1"/>
      <c r="G4687"/>
      <c r="H4687"/>
      <c r="I4687" s="1"/>
      <c r="J4687"/>
      <c r="K4687"/>
      <c r="L4687"/>
      <c r="M4687" s="2"/>
      <c r="N4687" s="3"/>
      <c r="O4687"/>
      <c r="P4687"/>
      <c r="Q4687"/>
      <c r="R4687"/>
      <c r="S4687"/>
      <c r="T4687"/>
      <c r="U4687" s="1"/>
      <c r="V4687"/>
      <c r="W4687" s="1"/>
      <c r="X4687"/>
      <c r="Y4687"/>
      <c r="Z4687" s="1"/>
      <c r="AA4687" s="1"/>
      <c r="AB4687" s="1"/>
      <c r="AC4687" s="1"/>
      <c r="AD4687"/>
    </row>
    <row r="4688" spans="1:30" x14ac:dyDescent="0.25">
      <c r="A4688" s="1"/>
      <c r="B4688" s="1"/>
      <c r="C4688" s="1"/>
      <c r="D4688"/>
      <c r="E4688" s="1"/>
      <c r="F4688" s="1"/>
      <c r="G4688"/>
      <c r="H4688"/>
      <c r="I4688" s="1"/>
      <c r="J4688"/>
      <c r="K4688"/>
      <c r="L4688"/>
      <c r="M4688" s="2"/>
      <c r="N4688" s="3"/>
      <c r="O4688"/>
      <c r="P4688"/>
      <c r="Q4688"/>
      <c r="R4688"/>
      <c r="S4688"/>
      <c r="T4688"/>
      <c r="U4688" s="1"/>
      <c r="V4688"/>
      <c r="W4688" s="1"/>
      <c r="X4688"/>
      <c r="Y4688"/>
      <c r="Z4688" s="1"/>
      <c r="AA4688" s="1"/>
      <c r="AB4688" s="1"/>
      <c r="AC4688" s="1"/>
      <c r="AD4688"/>
    </row>
    <row r="4689" spans="1:30" x14ac:dyDescent="0.25">
      <c r="A4689" s="1"/>
      <c r="B4689" s="1"/>
      <c r="C4689" s="1"/>
      <c r="D4689"/>
      <c r="E4689" s="1"/>
      <c r="F4689" s="1"/>
      <c r="G4689"/>
      <c r="H4689"/>
      <c r="I4689" s="1"/>
      <c r="J4689"/>
      <c r="K4689"/>
      <c r="L4689"/>
      <c r="M4689" s="2"/>
      <c r="N4689" s="3"/>
      <c r="O4689"/>
      <c r="P4689"/>
      <c r="Q4689"/>
      <c r="R4689"/>
      <c r="S4689"/>
      <c r="T4689"/>
      <c r="U4689" s="1"/>
      <c r="V4689"/>
      <c r="W4689" s="1"/>
      <c r="X4689"/>
      <c r="Y4689"/>
      <c r="Z4689" s="1"/>
      <c r="AA4689" s="1"/>
      <c r="AB4689" s="1"/>
      <c r="AC4689" s="1"/>
      <c r="AD4689"/>
    </row>
    <row r="4690" spans="1:30" x14ac:dyDescent="0.25">
      <c r="A4690" s="1"/>
      <c r="B4690" s="1"/>
      <c r="C4690" s="1"/>
      <c r="D4690"/>
      <c r="E4690" s="1"/>
      <c r="F4690" s="1"/>
      <c r="G4690"/>
      <c r="H4690"/>
      <c r="I4690" s="1"/>
      <c r="J4690"/>
      <c r="K4690"/>
      <c r="L4690"/>
      <c r="M4690" s="2"/>
      <c r="N4690" s="3"/>
      <c r="O4690"/>
      <c r="P4690"/>
      <c r="Q4690"/>
      <c r="R4690"/>
      <c r="S4690"/>
      <c r="T4690"/>
      <c r="U4690" s="1"/>
      <c r="V4690"/>
      <c r="W4690" s="1"/>
      <c r="X4690"/>
      <c r="Y4690"/>
      <c r="Z4690" s="1"/>
      <c r="AA4690" s="1"/>
      <c r="AB4690" s="1"/>
      <c r="AC4690" s="1"/>
      <c r="AD4690"/>
    </row>
    <row r="4691" spans="1:30" x14ac:dyDescent="0.25">
      <c r="A4691" s="1"/>
      <c r="B4691" s="1"/>
      <c r="C4691" s="1"/>
      <c r="D4691"/>
      <c r="E4691" s="1"/>
      <c r="F4691" s="1"/>
      <c r="G4691"/>
      <c r="H4691"/>
      <c r="I4691" s="1"/>
      <c r="J4691"/>
      <c r="K4691"/>
      <c r="L4691"/>
      <c r="M4691" s="2"/>
      <c r="N4691" s="3"/>
      <c r="O4691"/>
      <c r="P4691"/>
      <c r="Q4691"/>
      <c r="R4691"/>
      <c r="S4691"/>
      <c r="T4691"/>
      <c r="U4691" s="1"/>
      <c r="V4691"/>
      <c r="W4691" s="1"/>
      <c r="X4691"/>
      <c r="Y4691"/>
      <c r="Z4691" s="1"/>
      <c r="AA4691" s="1"/>
      <c r="AB4691" s="1"/>
      <c r="AC4691" s="1"/>
      <c r="AD4691"/>
    </row>
    <row r="4692" spans="1:30" x14ac:dyDescent="0.25">
      <c r="A4692" s="1"/>
      <c r="B4692" s="1"/>
      <c r="C4692" s="1"/>
      <c r="D4692"/>
      <c r="E4692" s="1"/>
      <c r="F4692" s="1"/>
      <c r="G4692"/>
      <c r="H4692"/>
      <c r="I4692" s="1"/>
      <c r="J4692"/>
      <c r="K4692"/>
      <c r="L4692"/>
      <c r="M4692" s="2"/>
      <c r="N4692" s="3"/>
      <c r="O4692"/>
      <c r="P4692"/>
      <c r="Q4692"/>
      <c r="R4692"/>
      <c r="S4692"/>
      <c r="T4692"/>
      <c r="U4692" s="1"/>
      <c r="V4692"/>
      <c r="W4692" s="1"/>
      <c r="X4692"/>
      <c r="Y4692"/>
      <c r="Z4692" s="1"/>
      <c r="AA4692" s="1"/>
      <c r="AB4692" s="1"/>
      <c r="AC4692" s="1"/>
      <c r="AD4692"/>
    </row>
    <row r="4693" spans="1:30" x14ac:dyDescent="0.25">
      <c r="A4693" s="1"/>
      <c r="B4693" s="1"/>
      <c r="C4693" s="1"/>
      <c r="D4693"/>
      <c r="E4693" s="1"/>
      <c r="F4693" s="1"/>
      <c r="G4693"/>
      <c r="H4693"/>
      <c r="I4693" s="1"/>
      <c r="J4693"/>
      <c r="K4693"/>
      <c r="L4693"/>
      <c r="M4693" s="2"/>
      <c r="N4693" s="3"/>
      <c r="O4693"/>
      <c r="P4693"/>
      <c r="Q4693"/>
      <c r="R4693"/>
      <c r="S4693"/>
      <c r="T4693"/>
      <c r="U4693" s="1"/>
      <c r="V4693"/>
      <c r="W4693" s="1"/>
      <c r="X4693"/>
      <c r="Y4693"/>
      <c r="Z4693" s="1"/>
      <c r="AA4693" s="1"/>
      <c r="AB4693" s="1"/>
      <c r="AC4693" s="1"/>
      <c r="AD4693"/>
    </row>
    <row r="4694" spans="1:30" x14ac:dyDescent="0.25">
      <c r="A4694" s="1"/>
      <c r="B4694" s="1"/>
      <c r="C4694" s="1"/>
      <c r="D4694"/>
      <c r="E4694" s="1"/>
      <c r="F4694" s="1"/>
      <c r="G4694"/>
      <c r="H4694"/>
      <c r="I4694" s="1"/>
      <c r="J4694"/>
      <c r="K4694"/>
      <c r="L4694"/>
      <c r="M4694" s="2"/>
      <c r="N4694" s="3"/>
      <c r="O4694"/>
      <c r="P4694"/>
      <c r="Q4694"/>
      <c r="R4694"/>
      <c r="S4694"/>
      <c r="T4694"/>
      <c r="U4694" s="1"/>
      <c r="V4694"/>
      <c r="W4694" s="1"/>
      <c r="X4694"/>
      <c r="Y4694"/>
      <c r="Z4694" s="1"/>
      <c r="AA4694" s="1"/>
      <c r="AB4694" s="1"/>
      <c r="AC4694" s="1"/>
      <c r="AD4694"/>
    </row>
    <row r="4695" spans="1:30" x14ac:dyDescent="0.25">
      <c r="A4695" s="1"/>
      <c r="B4695" s="1"/>
      <c r="C4695" s="1"/>
      <c r="D4695"/>
      <c r="E4695" s="1"/>
      <c r="F4695" s="1"/>
      <c r="G4695"/>
      <c r="H4695"/>
      <c r="I4695" s="1"/>
      <c r="J4695"/>
      <c r="K4695"/>
      <c r="L4695"/>
      <c r="M4695" s="2"/>
      <c r="N4695" s="3"/>
      <c r="O4695"/>
      <c r="P4695"/>
      <c r="Q4695"/>
      <c r="R4695"/>
      <c r="S4695"/>
      <c r="T4695"/>
      <c r="U4695" s="1"/>
      <c r="V4695"/>
      <c r="W4695" s="1"/>
      <c r="X4695"/>
      <c r="Y4695"/>
      <c r="Z4695" s="1"/>
      <c r="AA4695" s="1"/>
      <c r="AB4695" s="1"/>
      <c r="AC4695" s="1"/>
      <c r="AD4695"/>
    </row>
    <row r="4696" spans="1:30" x14ac:dyDescent="0.25">
      <c r="A4696" s="1"/>
      <c r="B4696" s="1"/>
      <c r="C4696" s="1"/>
      <c r="D4696"/>
      <c r="E4696" s="1"/>
      <c r="F4696" s="1"/>
      <c r="G4696"/>
      <c r="H4696"/>
      <c r="I4696" s="1"/>
      <c r="J4696"/>
      <c r="K4696"/>
      <c r="L4696"/>
      <c r="M4696" s="2"/>
      <c r="N4696" s="3"/>
      <c r="O4696"/>
      <c r="P4696"/>
      <c r="Q4696"/>
      <c r="R4696"/>
      <c r="S4696"/>
      <c r="T4696"/>
      <c r="U4696" s="1"/>
      <c r="V4696"/>
      <c r="W4696" s="1"/>
      <c r="X4696"/>
      <c r="Y4696"/>
      <c r="Z4696" s="1"/>
      <c r="AA4696" s="1"/>
      <c r="AB4696" s="1"/>
      <c r="AC4696" s="1"/>
      <c r="AD4696"/>
    </row>
    <row r="4697" spans="1:30" x14ac:dyDescent="0.25">
      <c r="A4697" s="1"/>
      <c r="B4697" s="1"/>
      <c r="C4697" s="1"/>
      <c r="D4697"/>
      <c r="E4697" s="1"/>
      <c r="F4697" s="1"/>
      <c r="G4697"/>
      <c r="H4697"/>
      <c r="I4697" s="1"/>
      <c r="J4697"/>
      <c r="K4697"/>
      <c r="L4697"/>
      <c r="M4697" s="2"/>
      <c r="N4697" s="3"/>
      <c r="O4697"/>
      <c r="P4697"/>
      <c r="Q4697"/>
      <c r="R4697"/>
      <c r="S4697"/>
      <c r="T4697"/>
      <c r="U4697" s="1"/>
      <c r="V4697"/>
      <c r="W4697" s="1"/>
      <c r="X4697"/>
      <c r="Y4697"/>
      <c r="Z4697" s="1"/>
      <c r="AA4697" s="1"/>
      <c r="AB4697" s="1"/>
      <c r="AC4697" s="1"/>
      <c r="AD4697"/>
    </row>
    <row r="4698" spans="1:30" x14ac:dyDescent="0.25">
      <c r="A4698" s="1"/>
      <c r="B4698" s="1"/>
      <c r="C4698" s="1"/>
      <c r="D4698"/>
      <c r="E4698" s="1"/>
      <c r="F4698" s="1"/>
      <c r="G4698"/>
      <c r="H4698"/>
      <c r="I4698" s="1"/>
      <c r="J4698"/>
      <c r="K4698"/>
      <c r="L4698"/>
      <c r="M4698" s="2"/>
      <c r="N4698" s="3"/>
      <c r="O4698"/>
      <c r="P4698"/>
      <c r="Q4698"/>
      <c r="R4698"/>
      <c r="S4698"/>
      <c r="T4698"/>
      <c r="U4698" s="1"/>
      <c r="V4698"/>
      <c r="W4698" s="1"/>
      <c r="X4698"/>
      <c r="Y4698"/>
      <c r="Z4698" s="1"/>
      <c r="AA4698" s="1"/>
      <c r="AB4698" s="1"/>
      <c r="AC4698" s="1"/>
      <c r="AD4698"/>
    </row>
    <row r="4699" spans="1:30" x14ac:dyDescent="0.25">
      <c r="A4699" s="1"/>
      <c r="B4699" s="1"/>
      <c r="C4699" s="1"/>
      <c r="D4699"/>
      <c r="E4699" s="1"/>
      <c r="F4699" s="1"/>
      <c r="G4699"/>
      <c r="H4699"/>
      <c r="I4699" s="1"/>
      <c r="J4699"/>
      <c r="K4699"/>
      <c r="L4699"/>
      <c r="M4699" s="2"/>
      <c r="N4699" s="3"/>
      <c r="O4699"/>
      <c r="P4699"/>
      <c r="Q4699"/>
      <c r="R4699"/>
      <c r="S4699"/>
      <c r="T4699"/>
      <c r="U4699" s="1"/>
      <c r="V4699"/>
      <c r="W4699" s="1"/>
      <c r="X4699"/>
      <c r="Y4699"/>
      <c r="Z4699" s="1"/>
      <c r="AA4699" s="1"/>
      <c r="AB4699" s="1"/>
      <c r="AC4699" s="1"/>
      <c r="AD4699"/>
    </row>
    <row r="4700" spans="1:30" x14ac:dyDescent="0.25">
      <c r="A4700" s="1"/>
      <c r="B4700" s="1"/>
      <c r="C4700" s="1"/>
      <c r="D4700"/>
      <c r="E4700" s="1"/>
      <c r="F4700" s="1"/>
      <c r="G4700"/>
      <c r="H4700"/>
      <c r="I4700" s="1"/>
      <c r="J4700"/>
      <c r="K4700"/>
      <c r="L4700"/>
      <c r="M4700" s="2"/>
      <c r="N4700" s="3"/>
      <c r="O4700"/>
      <c r="P4700"/>
      <c r="Q4700"/>
      <c r="R4700"/>
      <c r="S4700"/>
      <c r="T4700"/>
      <c r="U4700" s="1"/>
      <c r="V4700"/>
      <c r="W4700" s="1"/>
      <c r="X4700"/>
      <c r="Y4700"/>
      <c r="Z4700" s="1"/>
      <c r="AA4700" s="1"/>
      <c r="AB4700" s="1"/>
      <c r="AC4700" s="1"/>
      <c r="AD4700"/>
    </row>
    <row r="4701" spans="1:30" x14ac:dyDescent="0.25">
      <c r="A4701" s="1"/>
      <c r="B4701" s="1"/>
      <c r="C4701" s="1"/>
      <c r="D4701"/>
      <c r="E4701" s="1"/>
      <c r="F4701" s="1"/>
      <c r="G4701"/>
      <c r="H4701"/>
      <c r="I4701" s="1"/>
      <c r="J4701"/>
      <c r="K4701"/>
      <c r="L4701"/>
      <c r="M4701" s="2"/>
      <c r="N4701" s="3"/>
      <c r="O4701"/>
      <c r="P4701"/>
      <c r="Q4701"/>
      <c r="R4701"/>
      <c r="S4701"/>
      <c r="T4701"/>
      <c r="U4701" s="1"/>
      <c r="V4701"/>
      <c r="W4701" s="1"/>
      <c r="X4701"/>
      <c r="Y4701"/>
      <c r="Z4701" s="1"/>
      <c r="AA4701" s="1"/>
      <c r="AB4701" s="1"/>
      <c r="AC4701" s="1"/>
      <c r="AD4701"/>
    </row>
    <row r="4702" spans="1:30" x14ac:dyDescent="0.25">
      <c r="A4702" s="1"/>
      <c r="B4702" s="1"/>
      <c r="C4702" s="1"/>
      <c r="D4702"/>
      <c r="E4702" s="1"/>
      <c r="F4702" s="1"/>
      <c r="G4702"/>
      <c r="H4702"/>
      <c r="I4702" s="1"/>
      <c r="J4702"/>
      <c r="K4702"/>
      <c r="L4702"/>
      <c r="M4702" s="2"/>
      <c r="N4702" s="3"/>
      <c r="O4702"/>
      <c r="P4702"/>
      <c r="Q4702"/>
      <c r="R4702"/>
      <c r="S4702"/>
      <c r="T4702"/>
      <c r="U4702" s="1"/>
      <c r="V4702"/>
      <c r="W4702" s="1"/>
      <c r="X4702"/>
      <c r="Y4702"/>
      <c r="Z4702" s="1"/>
      <c r="AA4702" s="1"/>
      <c r="AB4702" s="1"/>
      <c r="AC4702" s="1"/>
      <c r="AD4702"/>
    </row>
    <row r="4703" spans="1:30" x14ac:dyDescent="0.25">
      <c r="A4703" s="1"/>
      <c r="B4703" s="1"/>
      <c r="C4703" s="1"/>
      <c r="D4703"/>
      <c r="E4703" s="1"/>
      <c r="F4703" s="1"/>
      <c r="G4703"/>
      <c r="H4703"/>
      <c r="I4703" s="1"/>
      <c r="J4703"/>
      <c r="K4703"/>
      <c r="L4703"/>
      <c r="M4703" s="2"/>
      <c r="N4703" s="3"/>
      <c r="O4703"/>
      <c r="P4703"/>
      <c r="Q4703"/>
      <c r="R4703"/>
      <c r="S4703"/>
      <c r="T4703"/>
      <c r="U4703" s="1"/>
      <c r="V4703"/>
      <c r="W4703" s="1"/>
      <c r="X4703"/>
      <c r="Y4703"/>
      <c r="Z4703" s="1"/>
      <c r="AA4703" s="1"/>
      <c r="AB4703" s="1"/>
      <c r="AC4703" s="1"/>
      <c r="AD4703"/>
    </row>
    <row r="4704" spans="1:30" x14ac:dyDescent="0.25">
      <c r="A4704" s="1"/>
      <c r="B4704" s="1"/>
      <c r="C4704" s="1"/>
      <c r="D4704"/>
      <c r="E4704" s="1"/>
      <c r="F4704" s="1"/>
      <c r="G4704"/>
      <c r="H4704"/>
      <c r="I4704" s="1"/>
      <c r="J4704"/>
      <c r="K4704"/>
      <c r="L4704"/>
      <c r="M4704" s="2"/>
      <c r="N4704" s="3"/>
      <c r="O4704"/>
      <c r="P4704"/>
      <c r="Q4704"/>
      <c r="R4704"/>
      <c r="S4704"/>
      <c r="T4704"/>
      <c r="U4704" s="1"/>
      <c r="V4704"/>
      <c r="W4704" s="1"/>
      <c r="X4704"/>
      <c r="Y4704"/>
      <c r="Z4704" s="1"/>
      <c r="AA4704" s="1"/>
      <c r="AB4704" s="1"/>
      <c r="AC4704" s="1"/>
      <c r="AD4704"/>
    </row>
    <row r="4705" spans="1:30" x14ac:dyDescent="0.25">
      <c r="A4705" s="1"/>
      <c r="B4705" s="1"/>
      <c r="C4705" s="1"/>
      <c r="D4705"/>
      <c r="E4705" s="1"/>
      <c r="F4705" s="1"/>
      <c r="G4705"/>
      <c r="H4705"/>
      <c r="I4705" s="1"/>
      <c r="J4705"/>
      <c r="K4705"/>
      <c r="L4705"/>
      <c r="M4705" s="2"/>
      <c r="N4705" s="3"/>
      <c r="O4705"/>
      <c r="P4705"/>
      <c r="Q4705"/>
      <c r="R4705"/>
      <c r="S4705"/>
      <c r="T4705"/>
      <c r="U4705" s="1"/>
      <c r="V4705"/>
      <c r="W4705" s="1"/>
      <c r="X4705"/>
      <c r="Y4705"/>
      <c r="Z4705" s="1"/>
      <c r="AA4705" s="1"/>
      <c r="AB4705" s="1"/>
      <c r="AC4705" s="1"/>
      <c r="AD4705"/>
    </row>
    <row r="4706" spans="1:30" x14ac:dyDescent="0.25">
      <c r="A4706" s="1"/>
      <c r="B4706" s="1"/>
      <c r="C4706" s="1"/>
      <c r="D4706"/>
      <c r="E4706" s="1"/>
      <c r="F4706" s="1"/>
      <c r="G4706"/>
      <c r="H4706"/>
      <c r="I4706" s="1"/>
      <c r="J4706"/>
      <c r="K4706"/>
      <c r="L4706"/>
      <c r="M4706" s="2"/>
      <c r="N4706" s="3"/>
      <c r="O4706"/>
      <c r="P4706"/>
      <c r="Q4706"/>
      <c r="R4706"/>
      <c r="S4706"/>
      <c r="T4706"/>
      <c r="U4706" s="1"/>
      <c r="V4706"/>
      <c r="W4706" s="1"/>
      <c r="X4706"/>
      <c r="Y4706"/>
      <c r="Z4706" s="1"/>
      <c r="AA4706" s="1"/>
      <c r="AB4706" s="1"/>
      <c r="AC4706" s="1"/>
      <c r="AD4706"/>
    </row>
    <row r="4707" spans="1:30" x14ac:dyDescent="0.25">
      <c r="A4707" s="1"/>
      <c r="B4707" s="1"/>
      <c r="C4707" s="1"/>
      <c r="D4707"/>
      <c r="E4707" s="1"/>
      <c r="F4707" s="1"/>
      <c r="G4707"/>
      <c r="H4707"/>
      <c r="I4707" s="1"/>
      <c r="J4707"/>
      <c r="K4707"/>
      <c r="L4707"/>
      <c r="M4707" s="2"/>
      <c r="N4707" s="3"/>
      <c r="O4707"/>
      <c r="P4707"/>
      <c r="Q4707"/>
      <c r="R4707"/>
      <c r="S4707"/>
      <c r="T4707"/>
      <c r="U4707" s="1"/>
      <c r="V4707"/>
      <c r="W4707" s="1"/>
      <c r="X4707"/>
      <c r="Y4707"/>
      <c r="Z4707" s="1"/>
      <c r="AA4707" s="1"/>
      <c r="AB4707" s="1"/>
      <c r="AC4707" s="1"/>
      <c r="AD4707"/>
    </row>
    <row r="4708" spans="1:30" x14ac:dyDescent="0.25">
      <c r="A4708" s="1"/>
      <c r="B4708" s="1"/>
      <c r="C4708" s="1"/>
      <c r="D4708"/>
      <c r="E4708" s="1"/>
      <c r="F4708" s="1"/>
      <c r="G4708"/>
      <c r="H4708"/>
      <c r="I4708" s="1"/>
      <c r="J4708"/>
      <c r="K4708"/>
      <c r="L4708"/>
      <c r="M4708" s="2"/>
      <c r="N4708" s="3"/>
      <c r="O4708"/>
      <c r="P4708"/>
      <c r="Q4708"/>
      <c r="R4708"/>
      <c r="S4708"/>
      <c r="T4708"/>
      <c r="U4708" s="1"/>
      <c r="V4708"/>
      <c r="W4708" s="1"/>
      <c r="X4708"/>
      <c r="Y4708"/>
      <c r="Z4708" s="1"/>
      <c r="AA4708" s="1"/>
      <c r="AB4708" s="1"/>
      <c r="AC4708" s="1"/>
      <c r="AD4708"/>
    </row>
    <row r="4709" spans="1:30" x14ac:dyDescent="0.25">
      <c r="A4709" s="1"/>
      <c r="B4709" s="1"/>
      <c r="C4709" s="1"/>
      <c r="D4709"/>
      <c r="E4709" s="1"/>
      <c r="F4709" s="1"/>
      <c r="G4709"/>
      <c r="H4709"/>
      <c r="I4709" s="1"/>
      <c r="J4709"/>
      <c r="K4709"/>
      <c r="L4709"/>
      <c r="M4709" s="2"/>
      <c r="N4709" s="3"/>
      <c r="O4709"/>
      <c r="P4709"/>
      <c r="Q4709"/>
      <c r="R4709"/>
      <c r="S4709"/>
      <c r="T4709"/>
      <c r="U4709" s="1"/>
      <c r="V4709"/>
      <c r="W4709" s="1"/>
      <c r="X4709"/>
      <c r="Y4709"/>
      <c r="Z4709" s="1"/>
      <c r="AA4709" s="1"/>
      <c r="AB4709" s="1"/>
      <c r="AC4709" s="1"/>
      <c r="AD4709"/>
    </row>
    <row r="4710" spans="1:30" x14ac:dyDescent="0.25">
      <c r="A4710" s="1"/>
      <c r="B4710" s="1"/>
      <c r="C4710" s="1"/>
      <c r="D4710"/>
      <c r="E4710" s="1"/>
      <c r="F4710" s="1"/>
      <c r="G4710"/>
      <c r="H4710"/>
      <c r="I4710" s="1"/>
      <c r="J4710"/>
      <c r="K4710"/>
      <c r="L4710"/>
      <c r="M4710" s="2"/>
      <c r="N4710" s="3"/>
      <c r="O4710"/>
      <c r="P4710"/>
      <c r="Q4710"/>
      <c r="R4710"/>
      <c r="S4710"/>
      <c r="T4710"/>
      <c r="U4710" s="1"/>
      <c r="V4710"/>
      <c r="W4710" s="1"/>
      <c r="X4710"/>
      <c r="Y4710"/>
      <c r="Z4710" s="1"/>
      <c r="AA4710" s="1"/>
      <c r="AB4710" s="1"/>
      <c r="AC4710" s="1"/>
      <c r="AD4710"/>
    </row>
    <row r="4711" spans="1:30" x14ac:dyDescent="0.25">
      <c r="A4711" s="1"/>
      <c r="B4711" s="1"/>
      <c r="C4711" s="1"/>
      <c r="D4711"/>
      <c r="E4711" s="1"/>
      <c r="F4711" s="1"/>
      <c r="G4711"/>
      <c r="H4711"/>
      <c r="I4711" s="1"/>
      <c r="J4711"/>
      <c r="K4711"/>
      <c r="L4711"/>
      <c r="M4711" s="2"/>
      <c r="N4711" s="3"/>
      <c r="O4711"/>
      <c r="P4711"/>
      <c r="Q4711"/>
      <c r="R4711"/>
      <c r="S4711"/>
      <c r="T4711"/>
      <c r="U4711" s="1"/>
      <c r="V4711"/>
      <c r="W4711" s="1"/>
      <c r="X4711"/>
      <c r="Y4711"/>
      <c r="Z4711" s="1"/>
      <c r="AA4711" s="1"/>
      <c r="AB4711" s="1"/>
      <c r="AC4711" s="1"/>
      <c r="AD4711"/>
    </row>
    <row r="4712" spans="1:30" x14ac:dyDescent="0.25">
      <c r="A4712" s="1"/>
      <c r="B4712" s="1"/>
      <c r="C4712" s="1"/>
      <c r="D4712"/>
      <c r="E4712" s="1"/>
      <c r="F4712" s="1"/>
      <c r="G4712"/>
      <c r="H4712"/>
      <c r="I4712" s="1"/>
      <c r="J4712"/>
      <c r="K4712"/>
      <c r="L4712"/>
      <c r="M4712" s="2"/>
      <c r="N4712" s="3"/>
      <c r="O4712"/>
      <c r="P4712"/>
      <c r="Q4712"/>
      <c r="R4712"/>
      <c r="S4712"/>
      <c r="T4712"/>
      <c r="U4712" s="1"/>
      <c r="V4712"/>
      <c r="W4712" s="1"/>
      <c r="X4712"/>
      <c r="Y4712"/>
      <c r="Z4712" s="1"/>
      <c r="AA4712" s="1"/>
      <c r="AB4712" s="1"/>
      <c r="AC4712" s="1"/>
      <c r="AD4712"/>
    </row>
    <row r="4713" spans="1:30" x14ac:dyDescent="0.25">
      <c r="A4713" s="1"/>
      <c r="B4713" s="1"/>
      <c r="C4713" s="1"/>
      <c r="D4713"/>
      <c r="E4713" s="1"/>
      <c r="F4713" s="1"/>
      <c r="G4713"/>
      <c r="H4713"/>
      <c r="I4713" s="1"/>
      <c r="J4713"/>
      <c r="K4713"/>
      <c r="L4713"/>
      <c r="M4713" s="2"/>
      <c r="N4713" s="3"/>
      <c r="O4713"/>
      <c r="P4713"/>
      <c r="Q4713"/>
      <c r="R4713"/>
      <c r="S4713"/>
      <c r="T4713"/>
      <c r="U4713" s="1"/>
      <c r="V4713"/>
      <c r="W4713" s="1"/>
      <c r="X4713"/>
      <c r="Y4713"/>
      <c r="Z4713" s="1"/>
      <c r="AA4713" s="1"/>
      <c r="AB4713" s="1"/>
      <c r="AC4713" s="1"/>
      <c r="AD4713"/>
    </row>
    <row r="4714" spans="1:30" x14ac:dyDescent="0.25">
      <c r="A4714" s="1"/>
      <c r="B4714" s="1"/>
      <c r="C4714" s="1"/>
      <c r="D4714"/>
      <c r="E4714" s="1"/>
      <c r="F4714" s="1"/>
      <c r="G4714"/>
      <c r="H4714"/>
      <c r="I4714" s="1"/>
      <c r="J4714"/>
      <c r="K4714"/>
      <c r="L4714"/>
      <c r="M4714" s="2"/>
      <c r="N4714" s="3"/>
      <c r="O4714"/>
      <c r="P4714"/>
      <c r="Q4714"/>
      <c r="R4714"/>
      <c r="S4714"/>
      <c r="T4714"/>
      <c r="U4714" s="1"/>
      <c r="V4714"/>
      <c r="W4714" s="1"/>
      <c r="X4714"/>
      <c r="Y4714"/>
      <c r="Z4714" s="1"/>
      <c r="AA4714" s="1"/>
      <c r="AB4714" s="1"/>
      <c r="AC4714" s="1"/>
      <c r="AD4714"/>
    </row>
    <row r="4715" spans="1:30" x14ac:dyDescent="0.25">
      <c r="A4715" s="1"/>
      <c r="B4715" s="1"/>
      <c r="C4715" s="1"/>
      <c r="D4715"/>
      <c r="E4715" s="1"/>
      <c r="F4715" s="1"/>
      <c r="G4715"/>
      <c r="H4715"/>
      <c r="I4715" s="1"/>
      <c r="J4715"/>
      <c r="K4715"/>
      <c r="L4715"/>
      <c r="M4715" s="2"/>
      <c r="N4715" s="3"/>
      <c r="O4715"/>
      <c r="P4715"/>
      <c r="Q4715"/>
      <c r="R4715"/>
      <c r="S4715"/>
      <c r="T4715"/>
      <c r="U4715" s="1"/>
      <c r="V4715"/>
      <c r="W4715" s="1"/>
      <c r="X4715"/>
      <c r="Y4715"/>
      <c r="Z4715" s="1"/>
      <c r="AA4715" s="1"/>
      <c r="AB4715" s="1"/>
      <c r="AC4715" s="1"/>
      <c r="AD4715"/>
    </row>
    <row r="4716" spans="1:30" x14ac:dyDescent="0.25">
      <c r="A4716" s="1"/>
      <c r="B4716" s="1"/>
      <c r="C4716" s="1"/>
      <c r="D4716"/>
      <c r="E4716" s="1"/>
      <c r="F4716" s="1"/>
      <c r="G4716"/>
      <c r="H4716"/>
      <c r="I4716" s="1"/>
      <c r="J4716"/>
      <c r="K4716"/>
      <c r="L4716"/>
      <c r="M4716" s="2"/>
      <c r="N4716" s="3"/>
      <c r="O4716"/>
      <c r="P4716"/>
      <c r="Q4716"/>
      <c r="R4716"/>
      <c r="S4716"/>
      <c r="T4716"/>
      <c r="U4716" s="1"/>
      <c r="V4716"/>
      <c r="W4716" s="1"/>
      <c r="X4716"/>
      <c r="Y4716"/>
      <c r="Z4716" s="1"/>
      <c r="AA4716" s="1"/>
      <c r="AB4716" s="1"/>
      <c r="AC4716" s="1"/>
      <c r="AD4716"/>
    </row>
    <row r="4717" spans="1:30" x14ac:dyDescent="0.25">
      <c r="A4717" s="1"/>
      <c r="B4717" s="1"/>
      <c r="C4717" s="1"/>
      <c r="D4717"/>
      <c r="E4717" s="1"/>
      <c r="F4717" s="1"/>
      <c r="G4717"/>
      <c r="H4717"/>
      <c r="I4717" s="1"/>
      <c r="J4717"/>
      <c r="K4717"/>
      <c r="L4717"/>
      <c r="M4717" s="2"/>
      <c r="N4717" s="3"/>
      <c r="O4717"/>
      <c r="P4717"/>
      <c r="Q4717"/>
      <c r="R4717"/>
      <c r="S4717"/>
      <c r="T4717"/>
      <c r="U4717" s="1"/>
      <c r="V4717"/>
      <c r="W4717" s="1"/>
      <c r="X4717"/>
      <c r="Y4717"/>
      <c r="Z4717" s="1"/>
      <c r="AA4717" s="1"/>
      <c r="AB4717" s="1"/>
      <c r="AC4717" s="1"/>
      <c r="AD4717"/>
    </row>
    <row r="4718" spans="1:30" x14ac:dyDescent="0.25">
      <c r="A4718" s="1"/>
      <c r="B4718" s="1"/>
      <c r="C4718" s="1"/>
      <c r="D4718"/>
      <c r="E4718" s="1"/>
      <c r="F4718" s="1"/>
      <c r="G4718"/>
      <c r="H4718"/>
      <c r="I4718" s="1"/>
      <c r="J4718"/>
      <c r="K4718"/>
      <c r="L4718"/>
      <c r="M4718" s="2"/>
      <c r="N4718" s="3"/>
      <c r="O4718"/>
      <c r="P4718"/>
      <c r="Q4718"/>
      <c r="R4718"/>
      <c r="S4718"/>
      <c r="T4718"/>
      <c r="U4718" s="1"/>
      <c r="V4718"/>
      <c r="W4718" s="1"/>
      <c r="X4718"/>
      <c r="Y4718"/>
      <c r="Z4718" s="1"/>
      <c r="AA4718" s="1"/>
      <c r="AB4718" s="1"/>
      <c r="AC4718" s="1"/>
      <c r="AD4718"/>
    </row>
    <row r="4719" spans="1:30" x14ac:dyDescent="0.25">
      <c r="A4719" s="1"/>
      <c r="B4719" s="1"/>
      <c r="C4719" s="1"/>
      <c r="D4719"/>
      <c r="E4719" s="1"/>
      <c r="F4719" s="1"/>
      <c r="G4719"/>
      <c r="H4719"/>
      <c r="I4719" s="1"/>
      <c r="J4719"/>
      <c r="K4719"/>
      <c r="L4719"/>
      <c r="M4719" s="2"/>
      <c r="N4719" s="3"/>
      <c r="O4719"/>
      <c r="P4719"/>
      <c r="Q4719"/>
      <c r="R4719"/>
      <c r="S4719"/>
      <c r="T4719"/>
      <c r="U4719" s="1"/>
      <c r="V4719"/>
      <c r="W4719" s="1"/>
      <c r="X4719"/>
      <c r="Y4719"/>
      <c r="Z4719" s="1"/>
      <c r="AA4719" s="1"/>
      <c r="AB4719" s="1"/>
      <c r="AC4719" s="1"/>
      <c r="AD4719"/>
    </row>
    <row r="4720" spans="1:30" x14ac:dyDescent="0.25">
      <c r="A4720" s="1"/>
      <c r="B4720" s="1"/>
      <c r="C4720" s="1"/>
      <c r="D4720"/>
      <c r="E4720" s="1"/>
      <c r="F4720" s="1"/>
      <c r="G4720"/>
      <c r="H4720"/>
      <c r="I4720" s="1"/>
      <c r="J4720"/>
      <c r="K4720"/>
      <c r="L4720"/>
      <c r="M4720" s="2"/>
      <c r="N4720" s="3"/>
      <c r="O4720"/>
      <c r="P4720"/>
      <c r="Q4720"/>
      <c r="R4720"/>
      <c r="S4720"/>
      <c r="T4720"/>
      <c r="U4720" s="1"/>
      <c r="V4720"/>
      <c r="W4720" s="1"/>
      <c r="X4720"/>
      <c r="Y4720"/>
      <c r="Z4720" s="1"/>
      <c r="AA4720" s="1"/>
      <c r="AB4720" s="1"/>
      <c r="AC4720" s="1"/>
      <c r="AD4720"/>
    </row>
    <row r="4721" spans="1:30" x14ac:dyDescent="0.25">
      <c r="A4721" s="1"/>
      <c r="B4721" s="1"/>
      <c r="C4721" s="1"/>
      <c r="D4721"/>
      <c r="E4721" s="1"/>
      <c r="F4721" s="1"/>
      <c r="G4721"/>
      <c r="H4721"/>
      <c r="I4721" s="1"/>
      <c r="J4721"/>
      <c r="K4721"/>
      <c r="L4721"/>
      <c r="M4721" s="2"/>
      <c r="N4721" s="3"/>
      <c r="O4721"/>
      <c r="P4721"/>
      <c r="Q4721"/>
      <c r="R4721"/>
      <c r="S4721"/>
      <c r="T4721"/>
      <c r="U4721" s="1"/>
      <c r="V4721"/>
      <c r="W4721" s="1"/>
      <c r="X4721"/>
      <c r="Y4721"/>
      <c r="Z4721" s="1"/>
      <c r="AA4721" s="1"/>
      <c r="AB4721" s="1"/>
      <c r="AC4721" s="1"/>
      <c r="AD4721"/>
    </row>
    <row r="4722" spans="1:30" x14ac:dyDescent="0.25">
      <c r="A4722" s="1"/>
      <c r="B4722" s="1"/>
      <c r="C4722" s="1"/>
      <c r="D4722"/>
      <c r="E4722" s="1"/>
      <c r="F4722" s="1"/>
      <c r="G4722"/>
      <c r="H4722"/>
      <c r="I4722" s="1"/>
      <c r="J4722"/>
      <c r="K4722"/>
      <c r="L4722"/>
      <c r="M4722" s="2"/>
      <c r="N4722" s="3"/>
      <c r="O4722"/>
      <c r="P4722"/>
      <c r="Q4722"/>
      <c r="R4722"/>
      <c r="S4722"/>
      <c r="T4722"/>
      <c r="U4722" s="1"/>
      <c r="V4722"/>
      <c r="W4722" s="1"/>
      <c r="X4722"/>
      <c r="Y4722"/>
      <c r="Z4722" s="1"/>
      <c r="AA4722" s="1"/>
      <c r="AB4722" s="1"/>
      <c r="AC4722" s="1"/>
      <c r="AD4722"/>
    </row>
    <row r="4723" spans="1:30" x14ac:dyDescent="0.25">
      <c r="A4723" s="1"/>
      <c r="B4723" s="1"/>
      <c r="C4723" s="1"/>
      <c r="D4723"/>
      <c r="E4723" s="1"/>
      <c r="F4723" s="1"/>
      <c r="G4723"/>
      <c r="H4723"/>
      <c r="I4723" s="1"/>
      <c r="J4723"/>
      <c r="K4723"/>
      <c r="L4723"/>
      <c r="M4723" s="2"/>
      <c r="N4723" s="3"/>
      <c r="O4723"/>
      <c r="P4723"/>
      <c r="Q4723"/>
      <c r="R4723"/>
      <c r="S4723"/>
      <c r="T4723"/>
      <c r="U4723" s="1"/>
      <c r="V4723"/>
      <c r="W4723" s="1"/>
      <c r="X4723"/>
      <c r="Y4723"/>
      <c r="Z4723" s="1"/>
      <c r="AA4723" s="1"/>
      <c r="AB4723" s="1"/>
      <c r="AC4723" s="1"/>
      <c r="AD4723"/>
    </row>
    <row r="4724" spans="1:30" x14ac:dyDescent="0.25">
      <c r="A4724" s="1"/>
      <c r="B4724" s="1"/>
      <c r="C4724" s="1"/>
      <c r="D4724"/>
      <c r="E4724" s="1"/>
      <c r="F4724" s="1"/>
      <c r="G4724"/>
      <c r="H4724"/>
      <c r="I4724" s="1"/>
      <c r="J4724"/>
      <c r="K4724"/>
      <c r="L4724"/>
      <c r="M4724" s="2"/>
      <c r="N4724" s="3"/>
      <c r="O4724"/>
      <c r="P4724"/>
      <c r="Q4724"/>
      <c r="R4724"/>
      <c r="S4724"/>
      <c r="T4724"/>
      <c r="U4724" s="1"/>
      <c r="V4724"/>
      <c r="W4724" s="1"/>
      <c r="X4724"/>
      <c r="Y4724"/>
      <c r="Z4724" s="1"/>
      <c r="AA4724" s="1"/>
      <c r="AB4724" s="1"/>
      <c r="AC4724" s="1"/>
      <c r="AD4724"/>
    </row>
    <row r="4725" spans="1:30" x14ac:dyDescent="0.25">
      <c r="A4725" s="1"/>
      <c r="B4725" s="1"/>
      <c r="C4725" s="1"/>
      <c r="D4725"/>
      <c r="E4725" s="1"/>
      <c r="F4725" s="1"/>
      <c r="G4725"/>
      <c r="H4725"/>
      <c r="I4725" s="1"/>
      <c r="J4725"/>
      <c r="K4725"/>
      <c r="L4725"/>
      <c r="M4725" s="2"/>
      <c r="N4725" s="3"/>
      <c r="O4725"/>
      <c r="P4725"/>
      <c r="Q4725"/>
      <c r="R4725"/>
      <c r="S4725"/>
      <c r="T4725"/>
      <c r="U4725" s="1"/>
      <c r="V4725"/>
      <c r="W4725" s="1"/>
      <c r="X4725"/>
      <c r="Y4725"/>
      <c r="Z4725" s="1"/>
      <c r="AA4725" s="1"/>
      <c r="AB4725" s="1"/>
      <c r="AC4725" s="1"/>
      <c r="AD4725"/>
    </row>
    <row r="4726" spans="1:30" x14ac:dyDescent="0.25">
      <c r="A4726" s="1"/>
      <c r="B4726" s="1"/>
      <c r="C4726" s="1"/>
      <c r="D4726"/>
      <c r="E4726" s="1"/>
      <c r="F4726" s="1"/>
      <c r="G4726"/>
      <c r="H4726"/>
      <c r="I4726" s="1"/>
      <c r="J4726"/>
      <c r="K4726"/>
      <c r="L4726"/>
      <c r="M4726" s="2"/>
      <c r="N4726" s="3"/>
      <c r="O4726"/>
      <c r="P4726"/>
      <c r="Q4726"/>
      <c r="R4726"/>
      <c r="S4726"/>
      <c r="T4726"/>
      <c r="U4726" s="1"/>
      <c r="V4726"/>
      <c r="W4726" s="1"/>
      <c r="X4726"/>
      <c r="Y4726"/>
      <c r="Z4726" s="1"/>
      <c r="AA4726" s="1"/>
      <c r="AB4726" s="1"/>
      <c r="AC4726" s="1"/>
      <c r="AD4726"/>
    </row>
    <row r="4727" spans="1:30" x14ac:dyDescent="0.25">
      <c r="A4727" s="1"/>
      <c r="B4727" s="1"/>
      <c r="C4727" s="1"/>
      <c r="D4727"/>
      <c r="E4727" s="1"/>
      <c r="F4727" s="1"/>
      <c r="G4727"/>
      <c r="H4727"/>
      <c r="I4727" s="1"/>
      <c r="J4727"/>
      <c r="K4727"/>
      <c r="L4727"/>
      <c r="M4727" s="2"/>
      <c r="N4727" s="3"/>
      <c r="O4727"/>
      <c r="P4727"/>
      <c r="Q4727"/>
      <c r="R4727"/>
      <c r="S4727"/>
      <c r="T4727"/>
      <c r="U4727" s="1"/>
      <c r="V4727"/>
      <c r="W4727" s="1"/>
      <c r="X4727"/>
      <c r="Y4727"/>
      <c r="Z4727" s="1"/>
      <c r="AA4727" s="1"/>
      <c r="AB4727" s="1"/>
      <c r="AC4727" s="1"/>
      <c r="AD4727"/>
    </row>
    <row r="4728" spans="1:30" x14ac:dyDescent="0.25">
      <c r="A4728" s="1"/>
      <c r="B4728" s="1"/>
      <c r="C4728" s="1"/>
      <c r="D4728"/>
      <c r="E4728" s="1"/>
      <c r="F4728" s="1"/>
      <c r="G4728"/>
      <c r="H4728"/>
      <c r="I4728" s="1"/>
      <c r="J4728"/>
      <c r="K4728"/>
      <c r="L4728"/>
      <c r="M4728" s="2"/>
      <c r="N4728" s="3"/>
      <c r="O4728"/>
      <c r="P4728"/>
      <c r="Q4728"/>
      <c r="R4728"/>
      <c r="S4728"/>
      <c r="T4728"/>
      <c r="U4728" s="1"/>
      <c r="V4728"/>
      <c r="W4728" s="1"/>
      <c r="X4728"/>
      <c r="Y4728"/>
      <c r="Z4728" s="1"/>
      <c r="AA4728" s="1"/>
      <c r="AB4728" s="1"/>
      <c r="AC4728" s="1"/>
      <c r="AD4728"/>
    </row>
    <row r="4729" spans="1:30" x14ac:dyDescent="0.25">
      <c r="A4729" s="1"/>
      <c r="B4729" s="1"/>
      <c r="C4729" s="1"/>
      <c r="D4729"/>
      <c r="E4729" s="1"/>
      <c r="F4729" s="1"/>
      <c r="G4729"/>
      <c r="H4729"/>
      <c r="I4729" s="1"/>
      <c r="J4729"/>
      <c r="K4729"/>
      <c r="L4729"/>
      <c r="M4729" s="2"/>
      <c r="N4729" s="3"/>
      <c r="O4729"/>
      <c r="P4729"/>
      <c r="Q4729"/>
      <c r="R4729"/>
      <c r="S4729"/>
      <c r="T4729"/>
      <c r="U4729" s="1"/>
      <c r="V4729"/>
      <c r="W4729" s="1"/>
      <c r="X4729"/>
      <c r="Y4729"/>
      <c r="Z4729" s="1"/>
      <c r="AA4729" s="1"/>
      <c r="AB4729" s="1"/>
      <c r="AC4729" s="1"/>
      <c r="AD4729"/>
    </row>
    <row r="4730" spans="1:30" x14ac:dyDescent="0.25">
      <c r="A4730" s="1"/>
      <c r="B4730" s="1"/>
      <c r="C4730" s="1"/>
      <c r="D4730"/>
      <c r="E4730" s="1"/>
      <c r="F4730" s="1"/>
      <c r="G4730"/>
      <c r="H4730"/>
      <c r="I4730" s="1"/>
      <c r="J4730"/>
      <c r="K4730"/>
      <c r="L4730"/>
      <c r="M4730" s="2"/>
      <c r="N4730" s="3"/>
      <c r="O4730"/>
      <c r="P4730"/>
      <c r="Q4730"/>
      <c r="R4730"/>
      <c r="S4730"/>
      <c r="T4730"/>
      <c r="U4730" s="1"/>
      <c r="V4730"/>
      <c r="W4730" s="1"/>
      <c r="X4730"/>
      <c r="Y4730"/>
      <c r="Z4730" s="1"/>
      <c r="AA4730" s="1"/>
      <c r="AB4730" s="1"/>
      <c r="AC4730" s="1"/>
      <c r="AD4730"/>
    </row>
    <row r="4731" spans="1:30" x14ac:dyDescent="0.25">
      <c r="A4731" s="1"/>
      <c r="B4731" s="1"/>
      <c r="C4731" s="1"/>
      <c r="D4731"/>
      <c r="E4731" s="1"/>
      <c r="F4731" s="1"/>
      <c r="G4731"/>
      <c r="H4731"/>
      <c r="I4731" s="1"/>
      <c r="J4731"/>
      <c r="K4731"/>
      <c r="L4731"/>
      <c r="M4731" s="2"/>
      <c r="N4731" s="3"/>
      <c r="O4731"/>
      <c r="P4731"/>
      <c r="Q4731"/>
      <c r="R4731"/>
      <c r="S4731"/>
      <c r="T4731"/>
      <c r="U4731" s="1"/>
      <c r="V4731"/>
      <c r="W4731" s="1"/>
      <c r="X4731"/>
      <c r="Y4731"/>
      <c r="Z4731" s="1"/>
      <c r="AA4731" s="1"/>
      <c r="AB4731" s="1"/>
      <c r="AC4731" s="1"/>
      <c r="AD4731"/>
    </row>
    <row r="4732" spans="1:30" x14ac:dyDescent="0.25">
      <c r="A4732" s="1"/>
      <c r="B4732" s="1"/>
      <c r="C4732" s="1"/>
      <c r="D4732"/>
      <c r="E4732" s="1"/>
      <c r="F4732" s="1"/>
      <c r="G4732"/>
      <c r="H4732"/>
      <c r="I4732" s="1"/>
      <c r="J4732"/>
      <c r="K4732"/>
      <c r="L4732"/>
      <c r="M4732" s="2"/>
      <c r="N4732" s="3"/>
      <c r="O4732"/>
      <c r="P4732"/>
      <c r="Q4732"/>
      <c r="R4732"/>
      <c r="S4732"/>
      <c r="T4732"/>
      <c r="U4732" s="1"/>
      <c r="V4732"/>
      <c r="W4732" s="1"/>
      <c r="X4732"/>
      <c r="Y4732"/>
      <c r="Z4732" s="1"/>
      <c r="AA4732" s="1"/>
      <c r="AB4732" s="1"/>
      <c r="AC4732" s="1"/>
      <c r="AD4732"/>
    </row>
    <row r="4733" spans="1:30" x14ac:dyDescent="0.25">
      <c r="A4733" s="1"/>
      <c r="B4733" s="1"/>
      <c r="C4733" s="1"/>
      <c r="D4733"/>
      <c r="E4733" s="1"/>
      <c r="F4733" s="1"/>
      <c r="G4733"/>
      <c r="H4733"/>
      <c r="I4733" s="1"/>
      <c r="J4733"/>
      <c r="K4733"/>
      <c r="L4733"/>
      <c r="M4733" s="2"/>
      <c r="N4733" s="3"/>
      <c r="O4733"/>
      <c r="P4733"/>
      <c r="Q4733"/>
      <c r="R4733"/>
      <c r="S4733"/>
      <c r="T4733"/>
      <c r="U4733" s="1"/>
      <c r="V4733"/>
      <c r="W4733" s="1"/>
      <c r="X4733"/>
      <c r="Y4733"/>
      <c r="Z4733" s="1"/>
      <c r="AA4733" s="1"/>
      <c r="AB4733" s="1"/>
      <c r="AC4733" s="1"/>
      <c r="AD4733"/>
    </row>
    <row r="4734" spans="1:30" x14ac:dyDescent="0.25">
      <c r="A4734" s="1"/>
      <c r="B4734" s="1"/>
      <c r="C4734" s="1"/>
      <c r="D4734"/>
      <c r="E4734" s="1"/>
      <c r="F4734" s="1"/>
      <c r="G4734"/>
      <c r="H4734"/>
      <c r="I4734" s="1"/>
      <c r="J4734"/>
      <c r="K4734"/>
      <c r="L4734"/>
      <c r="M4734" s="2"/>
      <c r="N4734" s="3"/>
      <c r="O4734"/>
      <c r="P4734"/>
      <c r="Q4734"/>
      <c r="R4734"/>
      <c r="S4734"/>
      <c r="T4734"/>
      <c r="U4734" s="1"/>
      <c r="V4734"/>
      <c r="W4734" s="1"/>
      <c r="X4734"/>
      <c r="Y4734"/>
      <c r="Z4734" s="1"/>
      <c r="AA4734" s="1"/>
      <c r="AB4734" s="1"/>
      <c r="AC4734" s="1"/>
      <c r="AD4734"/>
    </row>
    <row r="4735" spans="1:30" x14ac:dyDescent="0.25">
      <c r="A4735" s="1"/>
      <c r="B4735" s="1"/>
      <c r="C4735" s="1"/>
      <c r="D4735"/>
      <c r="E4735" s="1"/>
      <c r="F4735" s="1"/>
      <c r="G4735"/>
      <c r="H4735"/>
      <c r="I4735" s="1"/>
      <c r="J4735"/>
      <c r="K4735"/>
      <c r="L4735"/>
      <c r="M4735" s="2"/>
      <c r="N4735" s="3"/>
      <c r="O4735"/>
      <c r="P4735"/>
      <c r="Q4735"/>
      <c r="R4735"/>
      <c r="S4735"/>
      <c r="T4735"/>
      <c r="U4735" s="1"/>
      <c r="V4735"/>
      <c r="W4735" s="1"/>
      <c r="X4735"/>
      <c r="Y4735"/>
      <c r="Z4735" s="1"/>
      <c r="AA4735" s="1"/>
      <c r="AB4735" s="1"/>
      <c r="AC4735" s="1"/>
      <c r="AD4735"/>
    </row>
    <row r="4736" spans="1:30" x14ac:dyDescent="0.25">
      <c r="A4736" s="1"/>
      <c r="B4736" s="1"/>
      <c r="C4736" s="1"/>
      <c r="D4736"/>
      <c r="E4736" s="1"/>
      <c r="F4736" s="1"/>
      <c r="G4736"/>
      <c r="H4736"/>
      <c r="I4736" s="1"/>
      <c r="J4736"/>
      <c r="K4736"/>
      <c r="L4736"/>
      <c r="M4736" s="2"/>
      <c r="N4736" s="3"/>
      <c r="O4736"/>
      <c r="P4736"/>
      <c r="Q4736"/>
      <c r="R4736"/>
      <c r="S4736"/>
      <c r="T4736"/>
      <c r="U4736" s="1"/>
      <c r="V4736"/>
      <c r="W4736" s="1"/>
      <c r="X4736"/>
      <c r="Y4736"/>
      <c r="Z4736" s="1"/>
      <c r="AA4736" s="1"/>
      <c r="AB4736" s="1"/>
      <c r="AC4736" s="1"/>
      <c r="AD4736"/>
    </row>
    <row r="4737" spans="1:30" x14ac:dyDescent="0.25">
      <c r="A4737" s="1"/>
      <c r="B4737" s="1"/>
      <c r="C4737" s="1"/>
      <c r="D4737"/>
      <c r="E4737" s="1"/>
      <c r="F4737" s="1"/>
      <c r="G4737"/>
      <c r="H4737"/>
      <c r="I4737" s="1"/>
      <c r="J4737"/>
      <c r="K4737"/>
      <c r="L4737"/>
      <c r="M4737" s="2"/>
      <c r="N4737" s="3"/>
      <c r="O4737"/>
      <c r="P4737"/>
      <c r="Q4737"/>
      <c r="R4737"/>
      <c r="S4737"/>
      <c r="T4737"/>
      <c r="U4737" s="1"/>
      <c r="V4737"/>
      <c r="W4737" s="1"/>
      <c r="X4737"/>
      <c r="Y4737"/>
      <c r="Z4737" s="1"/>
      <c r="AA4737" s="1"/>
      <c r="AB4737" s="1"/>
      <c r="AC4737" s="1"/>
      <c r="AD4737"/>
    </row>
    <row r="4738" spans="1:30" x14ac:dyDescent="0.25">
      <c r="A4738" s="1"/>
      <c r="B4738" s="1"/>
      <c r="C4738" s="1"/>
      <c r="D4738"/>
      <c r="E4738" s="1"/>
      <c r="F4738" s="1"/>
      <c r="G4738"/>
      <c r="H4738"/>
      <c r="I4738" s="1"/>
      <c r="J4738"/>
      <c r="K4738"/>
      <c r="L4738"/>
      <c r="M4738" s="2"/>
      <c r="N4738" s="3"/>
      <c r="O4738"/>
      <c r="P4738"/>
      <c r="Q4738"/>
      <c r="R4738"/>
      <c r="S4738"/>
      <c r="T4738"/>
      <c r="U4738" s="1"/>
      <c r="V4738"/>
      <c r="W4738" s="1"/>
      <c r="X4738"/>
      <c r="Y4738"/>
      <c r="Z4738" s="1"/>
      <c r="AA4738" s="1"/>
      <c r="AB4738" s="1"/>
      <c r="AC4738" s="1"/>
      <c r="AD4738"/>
    </row>
    <row r="4739" spans="1:30" x14ac:dyDescent="0.25">
      <c r="A4739" s="1"/>
      <c r="B4739" s="1"/>
      <c r="C4739" s="1"/>
      <c r="D4739"/>
      <c r="E4739" s="1"/>
      <c r="F4739" s="1"/>
      <c r="G4739"/>
      <c r="H4739"/>
      <c r="I4739" s="1"/>
      <c r="J4739"/>
      <c r="K4739"/>
      <c r="L4739"/>
      <c r="M4739" s="2"/>
      <c r="N4739" s="3"/>
      <c r="O4739"/>
      <c r="P4739"/>
      <c r="Q4739"/>
      <c r="R4739"/>
      <c r="S4739"/>
      <c r="T4739"/>
      <c r="U4739" s="1"/>
      <c r="V4739"/>
      <c r="W4739" s="1"/>
      <c r="X4739"/>
      <c r="Y4739"/>
      <c r="Z4739" s="1"/>
      <c r="AA4739" s="1"/>
      <c r="AB4739" s="1"/>
      <c r="AC4739" s="1"/>
      <c r="AD4739"/>
    </row>
    <row r="4740" spans="1:30" x14ac:dyDescent="0.25">
      <c r="A4740" s="1"/>
      <c r="B4740" s="1"/>
      <c r="C4740" s="1"/>
      <c r="D4740"/>
      <c r="E4740" s="1"/>
      <c r="F4740" s="1"/>
      <c r="G4740"/>
      <c r="H4740"/>
      <c r="I4740" s="1"/>
      <c r="J4740"/>
      <c r="K4740"/>
      <c r="L4740"/>
      <c r="M4740" s="2"/>
      <c r="N4740" s="3"/>
      <c r="O4740"/>
      <c r="P4740"/>
      <c r="Q4740"/>
      <c r="R4740"/>
      <c r="S4740"/>
      <c r="T4740"/>
      <c r="U4740" s="1"/>
      <c r="V4740"/>
      <c r="W4740" s="1"/>
      <c r="X4740"/>
      <c r="Y4740"/>
      <c r="Z4740" s="1"/>
      <c r="AA4740" s="1"/>
      <c r="AB4740" s="1"/>
      <c r="AC4740" s="1"/>
      <c r="AD4740"/>
    </row>
    <row r="4741" spans="1:30" x14ac:dyDescent="0.25">
      <c r="A4741" s="1"/>
      <c r="B4741" s="1"/>
      <c r="C4741" s="1"/>
      <c r="D4741"/>
      <c r="E4741" s="1"/>
      <c r="F4741" s="1"/>
      <c r="G4741"/>
      <c r="H4741"/>
      <c r="I4741" s="1"/>
      <c r="J4741"/>
      <c r="K4741"/>
      <c r="L4741"/>
      <c r="M4741" s="2"/>
      <c r="N4741" s="3"/>
      <c r="O4741"/>
      <c r="P4741"/>
      <c r="Q4741"/>
      <c r="R4741"/>
      <c r="S4741"/>
      <c r="T4741"/>
      <c r="U4741" s="1"/>
      <c r="V4741"/>
      <c r="W4741" s="1"/>
      <c r="X4741"/>
      <c r="Y4741"/>
      <c r="Z4741" s="1"/>
      <c r="AA4741" s="1"/>
      <c r="AB4741" s="1"/>
      <c r="AC4741" s="1"/>
      <c r="AD4741"/>
    </row>
    <row r="4742" spans="1:30" x14ac:dyDescent="0.25">
      <c r="A4742" s="1"/>
      <c r="B4742" s="1"/>
      <c r="C4742" s="1"/>
      <c r="D4742"/>
      <c r="E4742" s="1"/>
      <c r="F4742" s="1"/>
      <c r="G4742"/>
      <c r="H4742"/>
      <c r="I4742" s="1"/>
      <c r="J4742"/>
      <c r="K4742"/>
      <c r="L4742"/>
      <c r="M4742" s="2"/>
      <c r="N4742" s="3"/>
      <c r="O4742"/>
      <c r="P4742"/>
      <c r="Q4742"/>
      <c r="R4742"/>
      <c r="S4742"/>
      <c r="T4742"/>
      <c r="U4742" s="1"/>
      <c r="V4742"/>
      <c r="W4742" s="1"/>
      <c r="X4742"/>
      <c r="Y4742"/>
      <c r="Z4742" s="1"/>
      <c r="AA4742" s="1"/>
      <c r="AB4742" s="1"/>
      <c r="AC4742" s="1"/>
      <c r="AD4742"/>
    </row>
    <row r="4743" spans="1:30" x14ac:dyDescent="0.25">
      <c r="A4743" s="1"/>
      <c r="B4743" s="1"/>
      <c r="C4743" s="1"/>
      <c r="D4743"/>
      <c r="E4743" s="1"/>
      <c r="F4743" s="1"/>
      <c r="G4743"/>
      <c r="H4743"/>
      <c r="I4743" s="1"/>
      <c r="J4743"/>
      <c r="K4743"/>
      <c r="L4743"/>
      <c r="M4743" s="2"/>
      <c r="N4743" s="3"/>
      <c r="O4743"/>
      <c r="P4743"/>
      <c r="Q4743"/>
      <c r="R4743"/>
      <c r="S4743"/>
      <c r="T4743"/>
      <c r="U4743" s="1"/>
      <c r="V4743"/>
      <c r="W4743" s="1"/>
      <c r="X4743"/>
      <c r="Y4743"/>
      <c r="Z4743" s="1"/>
      <c r="AA4743" s="1"/>
      <c r="AB4743" s="1"/>
      <c r="AC4743" s="1"/>
      <c r="AD4743"/>
    </row>
    <row r="4744" spans="1:30" x14ac:dyDescent="0.25">
      <c r="A4744" s="1"/>
      <c r="B4744" s="1"/>
      <c r="C4744" s="1"/>
      <c r="D4744"/>
      <c r="E4744" s="1"/>
      <c r="F4744" s="1"/>
      <c r="G4744"/>
      <c r="H4744"/>
      <c r="I4744" s="1"/>
      <c r="J4744"/>
      <c r="K4744"/>
      <c r="L4744"/>
      <c r="M4744" s="2"/>
      <c r="N4744" s="3"/>
      <c r="O4744"/>
      <c r="P4744"/>
      <c r="Q4744"/>
      <c r="R4744"/>
      <c r="S4744"/>
      <c r="T4744"/>
      <c r="U4744" s="1"/>
      <c r="V4744"/>
      <c r="W4744" s="1"/>
      <c r="X4744"/>
      <c r="Y4744"/>
      <c r="Z4744" s="1"/>
      <c r="AA4744" s="1"/>
      <c r="AB4744" s="1"/>
      <c r="AC4744" s="1"/>
      <c r="AD4744"/>
    </row>
    <row r="4745" spans="1:30" x14ac:dyDescent="0.25">
      <c r="A4745" s="1"/>
      <c r="B4745" s="1"/>
      <c r="C4745" s="1"/>
      <c r="D4745"/>
      <c r="E4745" s="1"/>
      <c r="F4745" s="1"/>
      <c r="G4745"/>
      <c r="H4745"/>
      <c r="I4745" s="1"/>
      <c r="J4745"/>
      <c r="K4745"/>
      <c r="L4745"/>
      <c r="M4745" s="2"/>
      <c r="N4745" s="3"/>
      <c r="O4745"/>
      <c r="P4745"/>
      <c r="Q4745"/>
      <c r="R4745"/>
      <c r="S4745"/>
      <c r="T4745"/>
      <c r="U4745" s="1"/>
      <c r="V4745"/>
      <c r="W4745" s="1"/>
      <c r="X4745"/>
      <c r="Y4745"/>
      <c r="Z4745" s="1"/>
      <c r="AA4745" s="1"/>
      <c r="AB4745" s="1"/>
      <c r="AC4745" s="1"/>
      <c r="AD4745"/>
    </row>
    <row r="4746" spans="1:30" x14ac:dyDescent="0.25">
      <c r="A4746" s="1"/>
      <c r="B4746" s="1"/>
      <c r="C4746" s="1"/>
      <c r="D4746"/>
      <c r="E4746" s="1"/>
      <c r="F4746" s="1"/>
      <c r="G4746"/>
      <c r="H4746"/>
      <c r="I4746" s="1"/>
      <c r="J4746"/>
      <c r="K4746"/>
      <c r="L4746"/>
      <c r="M4746" s="2"/>
      <c r="N4746" s="3"/>
      <c r="O4746"/>
      <c r="P4746"/>
      <c r="Q4746"/>
      <c r="R4746"/>
      <c r="S4746"/>
      <c r="T4746"/>
      <c r="U4746" s="1"/>
      <c r="V4746"/>
      <c r="W4746" s="1"/>
      <c r="X4746"/>
      <c r="Y4746"/>
      <c r="Z4746" s="1"/>
      <c r="AA4746" s="1"/>
      <c r="AB4746" s="1"/>
      <c r="AC4746" s="1"/>
      <c r="AD4746"/>
    </row>
    <row r="4747" spans="1:30" x14ac:dyDescent="0.25">
      <c r="A4747" s="1"/>
      <c r="B4747" s="1"/>
      <c r="C4747" s="1"/>
      <c r="D4747"/>
      <c r="E4747" s="1"/>
      <c r="F4747" s="1"/>
      <c r="G4747"/>
      <c r="H4747"/>
      <c r="I4747" s="1"/>
      <c r="J4747"/>
      <c r="K4747"/>
      <c r="L4747"/>
      <c r="M4747" s="2"/>
      <c r="N4747" s="3"/>
      <c r="O4747"/>
      <c r="P4747"/>
      <c r="Q4747"/>
      <c r="R4747"/>
      <c r="S4747"/>
      <c r="T4747"/>
      <c r="U4747" s="1"/>
      <c r="V4747"/>
      <c r="W4747" s="1"/>
      <c r="X4747"/>
      <c r="Y4747"/>
      <c r="Z4747" s="1"/>
      <c r="AA4747" s="1"/>
      <c r="AB4747" s="1"/>
      <c r="AC4747" s="1"/>
      <c r="AD4747"/>
    </row>
    <row r="4748" spans="1:30" x14ac:dyDescent="0.25">
      <c r="A4748" s="1"/>
      <c r="B4748" s="1"/>
      <c r="C4748" s="1"/>
      <c r="D4748"/>
      <c r="E4748" s="1"/>
      <c r="F4748" s="1"/>
      <c r="G4748"/>
      <c r="H4748"/>
      <c r="I4748" s="1"/>
      <c r="J4748"/>
      <c r="K4748"/>
      <c r="L4748"/>
      <c r="M4748" s="2"/>
      <c r="N4748" s="3"/>
      <c r="O4748"/>
      <c r="P4748"/>
      <c r="Q4748"/>
      <c r="R4748"/>
      <c r="S4748"/>
      <c r="T4748"/>
      <c r="U4748" s="1"/>
      <c r="V4748"/>
      <c r="W4748" s="1"/>
      <c r="X4748"/>
      <c r="Y4748"/>
      <c r="Z4748" s="1"/>
      <c r="AA4748" s="1"/>
      <c r="AB4748" s="1"/>
      <c r="AC4748" s="1"/>
      <c r="AD4748"/>
    </row>
    <row r="4749" spans="1:30" x14ac:dyDescent="0.25">
      <c r="A4749" s="1"/>
      <c r="B4749" s="1"/>
      <c r="C4749" s="1"/>
      <c r="D4749"/>
      <c r="E4749" s="1"/>
      <c r="F4749" s="1"/>
      <c r="G4749"/>
      <c r="H4749"/>
      <c r="I4749" s="1"/>
      <c r="J4749"/>
      <c r="K4749"/>
      <c r="L4749"/>
      <c r="M4749" s="2"/>
      <c r="N4749" s="3"/>
      <c r="O4749"/>
      <c r="P4749"/>
      <c r="Q4749"/>
      <c r="R4749"/>
      <c r="S4749"/>
      <c r="T4749"/>
      <c r="U4749" s="1"/>
      <c r="V4749"/>
      <c r="W4749" s="1"/>
      <c r="X4749"/>
      <c r="Y4749"/>
      <c r="Z4749" s="1"/>
      <c r="AA4749" s="1"/>
      <c r="AB4749" s="1"/>
      <c r="AC4749" s="1"/>
      <c r="AD4749"/>
    </row>
    <row r="4750" spans="1:30" x14ac:dyDescent="0.25">
      <c r="A4750" s="1"/>
      <c r="B4750" s="1"/>
      <c r="C4750" s="1"/>
      <c r="D4750"/>
      <c r="E4750" s="1"/>
      <c r="F4750" s="1"/>
      <c r="G4750"/>
      <c r="H4750"/>
      <c r="I4750" s="1"/>
      <c r="J4750"/>
      <c r="K4750"/>
      <c r="L4750"/>
      <c r="M4750" s="2"/>
      <c r="N4750" s="3"/>
      <c r="O4750"/>
      <c r="P4750"/>
      <c r="Q4750"/>
      <c r="R4750"/>
      <c r="S4750"/>
      <c r="T4750"/>
      <c r="U4750" s="1"/>
      <c r="V4750"/>
      <c r="W4750" s="1"/>
      <c r="X4750"/>
      <c r="Y4750"/>
      <c r="Z4750" s="1"/>
      <c r="AA4750" s="1"/>
      <c r="AB4750" s="1"/>
      <c r="AC4750" s="1"/>
      <c r="AD4750"/>
    </row>
    <row r="4751" spans="1:30" x14ac:dyDescent="0.25">
      <c r="A4751" s="1"/>
      <c r="B4751" s="1"/>
      <c r="C4751" s="1"/>
      <c r="D4751"/>
      <c r="E4751" s="1"/>
      <c r="F4751" s="1"/>
      <c r="G4751"/>
      <c r="H4751"/>
      <c r="I4751" s="1"/>
      <c r="J4751"/>
      <c r="K4751"/>
      <c r="L4751"/>
      <c r="M4751" s="2"/>
      <c r="N4751" s="3"/>
      <c r="O4751"/>
      <c r="P4751"/>
      <c r="Q4751"/>
      <c r="R4751"/>
      <c r="S4751"/>
      <c r="T4751"/>
      <c r="U4751" s="1"/>
      <c r="V4751"/>
      <c r="W4751" s="1"/>
      <c r="X4751"/>
      <c r="Y4751"/>
      <c r="Z4751" s="1"/>
      <c r="AA4751" s="1"/>
      <c r="AB4751" s="1"/>
      <c r="AC4751" s="1"/>
      <c r="AD4751"/>
    </row>
    <row r="4752" spans="1:30" x14ac:dyDescent="0.25">
      <c r="A4752" s="1"/>
      <c r="B4752" s="1"/>
      <c r="C4752" s="1"/>
      <c r="D4752"/>
      <c r="E4752" s="1"/>
      <c r="F4752" s="1"/>
      <c r="G4752"/>
      <c r="H4752"/>
      <c r="I4752" s="1"/>
      <c r="J4752"/>
      <c r="K4752"/>
      <c r="L4752"/>
      <c r="M4752" s="2"/>
      <c r="N4752" s="3"/>
      <c r="O4752"/>
      <c r="P4752"/>
      <c r="Q4752"/>
      <c r="R4752"/>
      <c r="S4752"/>
      <c r="T4752"/>
      <c r="U4752" s="1"/>
      <c r="V4752"/>
      <c r="W4752" s="1"/>
      <c r="X4752"/>
      <c r="Y4752"/>
      <c r="Z4752" s="1"/>
      <c r="AA4752" s="1"/>
      <c r="AB4752" s="1"/>
      <c r="AC4752" s="1"/>
      <c r="AD4752"/>
    </row>
    <row r="4753" spans="1:30" x14ac:dyDescent="0.25">
      <c r="A4753" s="1"/>
      <c r="B4753" s="1"/>
      <c r="C4753" s="1"/>
      <c r="D4753"/>
      <c r="E4753" s="1"/>
      <c r="F4753" s="1"/>
      <c r="G4753"/>
      <c r="H4753"/>
      <c r="I4753" s="1"/>
      <c r="J4753"/>
      <c r="K4753"/>
      <c r="L4753"/>
      <c r="M4753" s="2"/>
      <c r="N4753" s="3"/>
      <c r="O4753"/>
      <c r="P4753"/>
      <c r="Q4753"/>
      <c r="R4753"/>
      <c r="S4753"/>
      <c r="T4753"/>
      <c r="U4753" s="1"/>
      <c r="V4753"/>
      <c r="W4753" s="1"/>
      <c r="X4753"/>
      <c r="Y4753"/>
      <c r="Z4753" s="1"/>
      <c r="AA4753" s="1"/>
      <c r="AB4753" s="1"/>
      <c r="AC4753" s="1"/>
      <c r="AD4753"/>
    </row>
    <row r="4754" spans="1:30" x14ac:dyDescent="0.25">
      <c r="A4754" s="1"/>
      <c r="B4754" s="1"/>
      <c r="C4754" s="1"/>
      <c r="D4754"/>
      <c r="E4754" s="1"/>
      <c r="F4754" s="1"/>
      <c r="G4754"/>
      <c r="H4754"/>
      <c r="I4754" s="1"/>
      <c r="J4754"/>
      <c r="K4754"/>
      <c r="L4754"/>
      <c r="M4754" s="2"/>
      <c r="N4754" s="3"/>
      <c r="O4754"/>
      <c r="P4754"/>
      <c r="Q4754"/>
      <c r="R4754"/>
      <c r="S4754"/>
      <c r="T4754"/>
      <c r="U4754" s="1"/>
      <c r="V4754"/>
      <c r="W4754" s="1"/>
      <c r="X4754"/>
      <c r="Y4754"/>
      <c r="Z4754" s="1"/>
      <c r="AA4754" s="1"/>
      <c r="AB4754" s="1"/>
      <c r="AC4754" s="1"/>
      <c r="AD4754"/>
    </row>
    <row r="4755" spans="1:30" x14ac:dyDescent="0.25">
      <c r="A4755" s="1"/>
      <c r="B4755" s="1"/>
      <c r="C4755" s="1"/>
      <c r="D4755"/>
      <c r="E4755" s="1"/>
      <c r="F4755" s="1"/>
      <c r="G4755"/>
      <c r="H4755"/>
      <c r="I4755" s="1"/>
      <c r="J4755"/>
      <c r="K4755"/>
      <c r="L4755"/>
      <c r="M4755" s="2"/>
      <c r="N4755" s="3"/>
      <c r="O4755"/>
      <c r="P4755"/>
      <c r="Q4755"/>
      <c r="R4755"/>
      <c r="S4755"/>
      <c r="T4755"/>
      <c r="U4755" s="1"/>
      <c r="V4755"/>
      <c r="W4755" s="1"/>
      <c r="X4755"/>
      <c r="Y4755"/>
      <c r="Z4755" s="1"/>
      <c r="AA4755" s="1"/>
      <c r="AB4755" s="1"/>
      <c r="AC4755" s="1"/>
      <c r="AD4755"/>
    </row>
    <row r="4756" spans="1:30" x14ac:dyDescent="0.25">
      <c r="A4756" s="1"/>
      <c r="B4756" s="1"/>
      <c r="C4756" s="1"/>
      <c r="D4756"/>
      <c r="E4756" s="1"/>
      <c r="F4756" s="1"/>
      <c r="G4756"/>
      <c r="H4756"/>
      <c r="I4756" s="1"/>
      <c r="J4756"/>
      <c r="K4756"/>
      <c r="L4756"/>
      <c r="M4756" s="2"/>
      <c r="N4756" s="3"/>
      <c r="O4756"/>
      <c r="P4756"/>
      <c r="Q4756"/>
      <c r="R4756"/>
      <c r="S4756"/>
      <c r="T4756"/>
      <c r="U4756" s="1"/>
      <c r="V4756"/>
      <c r="W4756" s="1"/>
      <c r="X4756"/>
      <c r="Y4756"/>
      <c r="Z4756" s="1"/>
      <c r="AA4756" s="1"/>
      <c r="AB4756" s="1"/>
      <c r="AC4756" s="1"/>
      <c r="AD4756"/>
    </row>
    <row r="4757" spans="1:30" x14ac:dyDescent="0.25">
      <c r="A4757" s="1"/>
      <c r="B4757" s="1"/>
      <c r="C4757" s="1"/>
      <c r="D4757"/>
      <c r="E4757" s="1"/>
      <c r="F4757" s="1"/>
      <c r="G4757"/>
      <c r="H4757"/>
      <c r="I4757" s="1"/>
      <c r="J4757"/>
      <c r="K4757"/>
      <c r="L4757"/>
      <c r="M4757" s="2"/>
      <c r="N4757" s="3"/>
      <c r="O4757"/>
      <c r="P4757"/>
      <c r="Q4757"/>
      <c r="R4757"/>
      <c r="S4757"/>
      <c r="T4757"/>
      <c r="U4757" s="1"/>
      <c r="V4757"/>
      <c r="W4757" s="1"/>
      <c r="X4757"/>
      <c r="Y4757"/>
      <c r="Z4757" s="1"/>
      <c r="AA4757" s="1"/>
      <c r="AB4757" s="1"/>
      <c r="AC4757" s="1"/>
      <c r="AD4757"/>
    </row>
    <row r="4758" spans="1:30" x14ac:dyDescent="0.25">
      <c r="A4758" s="1"/>
      <c r="B4758" s="1"/>
      <c r="C4758" s="1"/>
      <c r="D4758"/>
      <c r="E4758" s="1"/>
      <c r="F4758" s="1"/>
      <c r="G4758"/>
      <c r="H4758"/>
      <c r="I4758" s="1"/>
      <c r="J4758"/>
      <c r="K4758"/>
      <c r="L4758"/>
      <c r="M4758" s="2"/>
      <c r="N4758" s="3"/>
      <c r="O4758"/>
      <c r="P4758"/>
      <c r="Q4758"/>
      <c r="R4758"/>
      <c r="S4758"/>
      <c r="T4758"/>
      <c r="U4758" s="1"/>
      <c r="V4758"/>
      <c r="W4758" s="1"/>
      <c r="X4758"/>
      <c r="Y4758"/>
      <c r="Z4758" s="1"/>
      <c r="AA4758" s="1"/>
      <c r="AB4758" s="1"/>
      <c r="AC4758" s="1"/>
      <c r="AD4758"/>
    </row>
    <row r="4759" spans="1:30" x14ac:dyDescent="0.25">
      <c r="A4759" s="1"/>
      <c r="B4759" s="1"/>
      <c r="C4759" s="1"/>
      <c r="D4759"/>
      <c r="E4759" s="1"/>
      <c r="F4759" s="1"/>
      <c r="G4759"/>
      <c r="H4759"/>
      <c r="I4759" s="1"/>
      <c r="J4759"/>
      <c r="K4759"/>
      <c r="L4759"/>
      <c r="M4759" s="2"/>
      <c r="N4759" s="3"/>
      <c r="O4759"/>
      <c r="P4759"/>
      <c r="Q4759"/>
      <c r="R4759"/>
      <c r="S4759"/>
      <c r="T4759"/>
      <c r="U4759" s="1"/>
      <c r="V4759"/>
      <c r="W4759" s="1"/>
      <c r="X4759"/>
      <c r="Y4759"/>
      <c r="Z4759" s="1"/>
      <c r="AA4759" s="1"/>
      <c r="AB4759" s="1"/>
      <c r="AC4759" s="1"/>
      <c r="AD4759"/>
    </row>
    <row r="4760" spans="1:30" x14ac:dyDescent="0.25">
      <c r="A4760" s="1"/>
      <c r="B4760" s="1"/>
      <c r="C4760" s="1"/>
      <c r="D4760"/>
      <c r="E4760" s="1"/>
      <c r="F4760" s="1"/>
      <c r="G4760"/>
      <c r="H4760"/>
      <c r="I4760" s="1"/>
      <c r="J4760"/>
      <c r="K4760"/>
      <c r="L4760"/>
      <c r="M4760" s="2"/>
      <c r="N4760" s="3"/>
      <c r="O4760"/>
      <c r="P4760"/>
      <c r="Q4760"/>
      <c r="R4760"/>
      <c r="S4760"/>
      <c r="T4760"/>
      <c r="U4760" s="1"/>
      <c r="V4760"/>
      <c r="W4760" s="1"/>
      <c r="X4760"/>
      <c r="Y4760"/>
      <c r="Z4760" s="1"/>
      <c r="AA4760" s="1"/>
      <c r="AB4760" s="1"/>
      <c r="AC4760" s="1"/>
      <c r="AD4760"/>
    </row>
    <row r="4761" spans="1:30" x14ac:dyDescent="0.25">
      <c r="A4761" s="1"/>
      <c r="B4761" s="1"/>
      <c r="C4761" s="1"/>
      <c r="D4761"/>
      <c r="E4761" s="1"/>
      <c r="F4761" s="1"/>
      <c r="G4761"/>
      <c r="H4761"/>
      <c r="I4761" s="1"/>
      <c r="J4761"/>
      <c r="K4761"/>
      <c r="L4761"/>
      <c r="M4761" s="2"/>
      <c r="N4761" s="3"/>
      <c r="O4761"/>
      <c r="P4761"/>
      <c r="Q4761"/>
      <c r="R4761"/>
      <c r="S4761"/>
      <c r="T4761"/>
      <c r="U4761" s="1"/>
      <c r="V4761"/>
      <c r="W4761" s="1"/>
      <c r="X4761"/>
      <c r="Y4761"/>
      <c r="Z4761" s="1"/>
      <c r="AA4761" s="1"/>
      <c r="AB4761" s="1"/>
      <c r="AC4761" s="1"/>
      <c r="AD4761"/>
    </row>
    <row r="4762" spans="1:30" x14ac:dyDescent="0.25">
      <c r="A4762" s="1"/>
      <c r="B4762" s="1"/>
      <c r="C4762" s="1"/>
      <c r="D4762"/>
      <c r="E4762" s="1"/>
      <c r="F4762" s="1"/>
      <c r="G4762"/>
      <c r="H4762"/>
      <c r="I4762" s="1"/>
      <c r="J4762"/>
      <c r="K4762"/>
      <c r="L4762"/>
      <c r="M4762" s="2"/>
      <c r="N4762" s="3"/>
      <c r="O4762"/>
      <c r="P4762"/>
      <c r="Q4762"/>
      <c r="R4762"/>
      <c r="S4762"/>
      <c r="T4762"/>
      <c r="U4762" s="1"/>
      <c r="V4762"/>
      <c r="W4762" s="1"/>
      <c r="X4762"/>
      <c r="Y4762"/>
      <c r="Z4762" s="1"/>
      <c r="AA4762" s="1"/>
      <c r="AB4762" s="1"/>
      <c r="AC4762" s="1"/>
      <c r="AD4762"/>
    </row>
    <row r="4763" spans="1:30" x14ac:dyDescent="0.25">
      <c r="A4763" s="1"/>
      <c r="B4763" s="1"/>
      <c r="C4763" s="1"/>
      <c r="D4763"/>
      <c r="E4763" s="1"/>
      <c r="F4763" s="1"/>
      <c r="G4763"/>
      <c r="H4763"/>
      <c r="I4763" s="1"/>
      <c r="J4763"/>
      <c r="K4763"/>
      <c r="L4763"/>
      <c r="M4763" s="2"/>
      <c r="N4763" s="3"/>
      <c r="O4763"/>
      <c r="P4763"/>
      <c r="Q4763"/>
      <c r="R4763"/>
      <c r="S4763"/>
      <c r="T4763"/>
      <c r="U4763" s="1"/>
      <c r="V4763"/>
      <c r="W4763" s="1"/>
      <c r="X4763"/>
      <c r="Y4763"/>
      <c r="Z4763" s="1"/>
      <c r="AA4763" s="1"/>
      <c r="AB4763" s="1"/>
      <c r="AC4763" s="1"/>
      <c r="AD4763"/>
    </row>
    <row r="4764" spans="1:30" x14ac:dyDescent="0.25">
      <c r="A4764" s="1"/>
      <c r="B4764" s="1"/>
      <c r="C4764" s="1"/>
      <c r="D4764"/>
      <c r="E4764" s="1"/>
      <c r="F4764" s="1"/>
      <c r="G4764"/>
      <c r="H4764"/>
      <c r="I4764" s="1"/>
      <c r="J4764"/>
      <c r="K4764"/>
      <c r="L4764"/>
      <c r="M4764" s="2"/>
      <c r="N4764" s="3"/>
      <c r="O4764"/>
      <c r="P4764"/>
      <c r="Q4764"/>
      <c r="R4764"/>
      <c r="S4764"/>
      <c r="T4764"/>
      <c r="U4764" s="1"/>
      <c r="V4764"/>
      <c r="W4764" s="1"/>
      <c r="X4764"/>
      <c r="Y4764"/>
      <c r="Z4764" s="1"/>
      <c r="AA4764" s="1"/>
      <c r="AB4764" s="1"/>
      <c r="AC4764" s="1"/>
      <c r="AD4764"/>
    </row>
    <row r="4765" spans="1:30" x14ac:dyDescent="0.25">
      <c r="A4765" s="1"/>
      <c r="B4765" s="1"/>
      <c r="C4765" s="1"/>
      <c r="D4765"/>
      <c r="E4765" s="1"/>
      <c r="F4765" s="1"/>
      <c r="G4765"/>
      <c r="H4765"/>
      <c r="I4765" s="1"/>
      <c r="J4765"/>
      <c r="K4765"/>
      <c r="L4765"/>
      <c r="M4765" s="2"/>
      <c r="N4765" s="3"/>
      <c r="O4765"/>
      <c r="P4765"/>
      <c r="Q4765"/>
      <c r="R4765"/>
      <c r="S4765"/>
      <c r="T4765"/>
      <c r="U4765" s="1"/>
      <c r="V4765"/>
      <c r="W4765" s="1"/>
      <c r="X4765"/>
      <c r="Y4765"/>
      <c r="Z4765" s="1"/>
      <c r="AA4765" s="1"/>
      <c r="AB4765" s="1"/>
      <c r="AC4765" s="1"/>
      <c r="AD4765"/>
    </row>
    <row r="4766" spans="1:30" x14ac:dyDescent="0.25">
      <c r="A4766" s="1"/>
      <c r="B4766" s="1"/>
      <c r="C4766" s="1"/>
      <c r="D4766"/>
      <c r="E4766" s="1"/>
      <c r="F4766" s="1"/>
      <c r="G4766"/>
      <c r="H4766"/>
      <c r="I4766" s="1"/>
      <c r="J4766"/>
      <c r="K4766"/>
      <c r="L4766"/>
      <c r="M4766" s="2"/>
      <c r="N4766" s="3"/>
      <c r="O4766"/>
      <c r="P4766"/>
      <c r="Q4766"/>
      <c r="R4766"/>
      <c r="S4766"/>
      <c r="T4766"/>
      <c r="U4766" s="1"/>
      <c r="V4766"/>
      <c r="W4766" s="1"/>
      <c r="X4766"/>
      <c r="Y4766"/>
      <c r="Z4766" s="1"/>
      <c r="AA4766" s="1"/>
      <c r="AB4766" s="1"/>
      <c r="AC4766" s="1"/>
      <c r="AD4766"/>
    </row>
    <row r="4767" spans="1:30" x14ac:dyDescent="0.25">
      <c r="A4767" s="1"/>
      <c r="B4767" s="1"/>
      <c r="C4767" s="1"/>
      <c r="D4767"/>
      <c r="E4767" s="1"/>
      <c r="F4767" s="1"/>
      <c r="G4767"/>
      <c r="H4767"/>
      <c r="I4767" s="1"/>
      <c r="J4767"/>
      <c r="K4767"/>
      <c r="L4767"/>
      <c r="M4767" s="2"/>
      <c r="N4767" s="3"/>
      <c r="O4767"/>
      <c r="P4767"/>
      <c r="Q4767"/>
      <c r="R4767"/>
      <c r="S4767"/>
      <c r="T4767"/>
      <c r="U4767" s="1"/>
      <c r="V4767"/>
      <c r="W4767" s="1"/>
      <c r="X4767"/>
      <c r="Y4767"/>
      <c r="Z4767" s="1"/>
      <c r="AA4767" s="1"/>
      <c r="AB4767" s="1"/>
      <c r="AC4767" s="1"/>
      <c r="AD4767"/>
    </row>
    <row r="4768" spans="1:30" x14ac:dyDescent="0.25">
      <c r="A4768" s="1"/>
      <c r="B4768" s="1"/>
      <c r="C4768" s="1"/>
      <c r="D4768"/>
      <c r="E4768" s="1"/>
      <c r="F4768" s="1"/>
      <c r="G4768"/>
      <c r="H4768"/>
      <c r="I4768" s="1"/>
      <c r="J4768"/>
      <c r="K4768"/>
      <c r="L4768"/>
      <c r="M4768" s="2"/>
      <c r="N4768" s="3"/>
      <c r="O4768"/>
      <c r="P4768"/>
      <c r="Q4768"/>
      <c r="R4768"/>
      <c r="S4768"/>
      <c r="T4768"/>
      <c r="U4768" s="1"/>
      <c r="V4768"/>
      <c r="W4768" s="1"/>
      <c r="X4768"/>
      <c r="Y4768"/>
      <c r="Z4768" s="1"/>
      <c r="AA4768" s="1"/>
      <c r="AB4768" s="1"/>
      <c r="AC4768" s="1"/>
      <c r="AD4768"/>
    </row>
    <row r="4769" spans="1:30" x14ac:dyDescent="0.25">
      <c r="A4769" s="1"/>
      <c r="B4769" s="1"/>
      <c r="C4769" s="1"/>
      <c r="D4769"/>
      <c r="E4769" s="1"/>
      <c r="F4769" s="1"/>
      <c r="G4769"/>
      <c r="H4769"/>
      <c r="I4769" s="1"/>
      <c r="J4769"/>
      <c r="K4769"/>
      <c r="L4769"/>
      <c r="M4769" s="2"/>
      <c r="N4769" s="3"/>
      <c r="O4769"/>
      <c r="P4769"/>
      <c r="Q4769"/>
      <c r="R4769"/>
      <c r="S4769"/>
      <c r="T4769"/>
      <c r="U4769" s="1"/>
      <c r="V4769"/>
      <c r="W4769" s="1"/>
      <c r="X4769"/>
      <c r="Y4769"/>
      <c r="Z4769" s="1"/>
      <c r="AA4769" s="1"/>
      <c r="AB4769" s="1"/>
      <c r="AC4769" s="1"/>
      <c r="AD4769"/>
    </row>
    <row r="4770" spans="1:30" x14ac:dyDescent="0.25">
      <c r="A4770" s="1"/>
      <c r="B4770" s="1"/>
      <c r="C4770" s="1"/>
      <c r="D4770"/>
      <c r="E4770" s="1"/>
      <c r="F4770" s="1"/>
      <c r="G4770"/>
      <c r="H4770"/>
      <c r="I4770" s="1"/>
      <c r="J4770"/>
      <c r="K4770"/>
      <c r="L4770"/>
      <c r="M4770" s="2"/>
      <c r="N4770" s="3"/>
      <c r="O4770"/>
      <c r="P4770"/>
      <c r="Q4770"/>
      <c r="R4770"/>
      <c r="S4770"/>
      <c r="T4770"/>
      <c r="U4770" s="1"/>
      <c r="V4770"/>
      <c r="W4770" s="1"/>
      <c r="X4770"/>
      <c r="Y4770"/>
      <c r="Z4770" s="1"/>
      <c r="AA4770" s="1"/>
      <c r="AB4770" s="1"/>
      <c r="AC4770" s="1"/>
      <c r="AD4770"/>
    </row>
    <row r="4771" spans="1:30" x14ac:dyDescent="0.25">
      <c r="A4771" s="1"/>
      <c r="B4771" s="1"/>
      <c r="C4771" s="1"/>
      <c r="D4771"/>
      <c r="E4771" s="1"/>
      <c r="F4771" s="1"/>
      <c r="G4771"/>
      <c r="H4771"/>
      <c r="I4771" s="1"/>
      <c r="J4771"/>
      <c r="K4771"/>
      <c r="L4771"/>
      <c r="M4771" s="2"/>
      <c r="N4771" s="3"/>
      <c r="O4771"/>
      <c r="P4771"/>
      <c r="Q4771"/>
      <c r="R4771"/>
      <c r="S4771"/>
      <c r="T4771"/>
      <c r="U4771" s="1"/>
      <c r="V4771"/>
      <c r="W4771" s="1"/>
      <c r="X4771"/>
      <c r="Y4771"/>
      <c r="Z4771" s="1"/>
      <c r="AA4771" s="1"/>
      <c r="AB4771" s="1"/>
      <c r="AC4771" s="1"/>
      <c r="AD4771"/>
    </row>
    <row r="4772" spans="1:30" x14ac:dyDescent="0.25">
      <c r="A4772" s="1"/>
      <c r="B4772" s="1"/>
      <c r="C4772" s="1"/>
      <c r="D4772"/>
      <c r="E4772" s="1"/>
      <c r="F4772" s="1"/>
      <c r="G4772"/>
      <c r="H4772"/>
      <c r="I4772" s="1"/>
      <c r="J4772"/>
      <c r="K4772"/>
      <c r="L4772"/>
      <c r="M4772" s="2"/>
      <c r="N4772" s="3"/>
      <c r="O4772"/>
      <c r="P4772"/>
      <c r="Q4772"/>
      <c r="R4772"/>
      <c r="S4772"/>
      <c r="T4772"/>
      <c r="U4772" s="1"/>
      <c r="V4772"/>
      <c r="W4772" s="1"/>
      <c r="X4772"/>
      <c r="Y4772"/>
      <c r="Z4772" s="1"/>
      <c r="AA4772" s="1"/>
      <c r="AB4772" s="1"/>
      <c r="AC4772" s="1"/>
      <c r="AD4772"/>
    </row>
    <row r="4773" spans="1:30" x14ac:dyDescent="0.25">
      <c r="A4773" s="1"/>
      <c r="B4773" s="1"/>
      <c r="C4773" s="1"/>
      <c r="D4773"/>
      <c r="E4773" s="1"/>
      <c r="F4773" s="1"/>
      <c r="G4773"/>
      <c r="H4773"/>
      <c r="I4773" s="1"/>
      <c r="J4773"/>
      <c r="K4773"/>
      <c r="L4773"/>
      <c r="M4773" s="2"/>
      <c r="N4773" s="3"/>
      <c r="O4773"/>
      <c r="P4773"/>
      <c r="Q4773"/>
      <c r="R4773"/>
      <c r="S4773"/>
      <c r="T4773"/>
      <c r="U4773" s="1"/>
      <c r="V4773"/>
      <c r="W4773" s="1"/>
      <c r="X4773"/>
      <c r="Y4773"/>
      <c r="Z4773" s="1"/>
      <c r="AA4773" s="1"/>
      <c r="AB4773" s="1"/>
      <c r="AC4773" s="1"/>
      <c r="AD4773"/>
    </row>
    <row r="4774" spans="1:30" x14ac:dyDescent="0.25">
      <c r="A4774" s="1"/>
      <c r="B4774" s="1"/>
      <c r="C4774" s="1"/>
      <c r="D4774"/>
      <c r="E4774" s="1"/>
      <c r="F4774" s="1"/>
      <c r="G4774"/>
      <c r="H4774"/>
      <c r="I4774" s="1"/>
      <c r="J4774"/>
      <c r="K4774"/>
      <c r="L4774"/>
      <c r="M4774" s="2"/>
      <c r="N4774" s="3"/>
      <c r="O4774"/>
      <c r="P4774"/>
      <c r="Q4774"/>
      <c r="R4774"/>
      <c r="S4774"/>
      <c r="T4774"/>
      <c r="U4774" s="1"/>
      <c r="V4774"/>
      <c r="W4774" s="1"/>
      <c r="X4774"/>
      <c r="Y4774"/>
      <c r="Z4774" s="1"/>
      <c r="AA4774" s="1"/>
      <c r="AB4774" s="1"/>
      <c r="AC4774" s="1"/>
      <c r="AD4774"/>
    </row>
    <row r="4775" spans="1:30" x14ac:dyDescent="0.25">
      <c r="A4775" s="1"/>
      <c r="B4775" s="1"/>
      <c r="C4775" s="1"/>
      <c r="D4775"/>
      <c r="E4775" s="1"/>
      <c r="F4775" s="1"/>
      <c r="G4775"/>
      <c r="H4775"/>
      <c r="I4775" s="1"/>
      <c r="J4775"/>
      <c r="K4775"/>
      <c r="L4775"/>
      <c r="M4775" s="2"/>
      <c r="N4775" s="3"/>
      <c r="O4775"/>
      <c r="P4775"/>
      <c r="Q4775"/>
      <c r="R4775"/>
      <c r="S4775"/>
      <c r="T4775"/>
      <c r="U4775" s="1"/>
      <c r="V4775"/>
      <c r="W4775" s="1"/>
      <c r="X4775"/>
      <c r="Y4775"/>
      <c r="Z4775" s="1"/>
      <c r="AA4775" s="1"/>
      <c r="AB4775" s="1"/>
      <c r="AC4775" s="1"/>
      <c r="AD4775"/>
    </row>
    <row r="4776" spans="1:30" x14ac:dyDescent="0.25">
      <c r="A4776" s="1"/>
      <c r="B4776" s="1"/>
      <c r="C4776" s="1"/>
      <c r="D4776"/>
      <c r="E4776" s="1"/>
      <c r="F4776" s="1"/>
      <c r="G4776"/>
      <c r="H4776"/>
      <c r="I4776" s="1"/>
      <c r="J4776"/>
      <c r="K4776"/>
      <c r="L4776"/>
      <c r="M4776" s="2"/>
      <c r="N4776" s="3"/>
      <c r="O4776"/>
      <c r="P4776"/>
      <c r="Q4776"/>
      <c r="R4776"/>
      <c r="S4776"/>
      <c r="T4776"/>
      <c r="U4776" s="1"/>
      <c r="V4776"/>
      <c r="W4776" s="1"/>
      <c r="X4776"/>
      <c r="Y4776"/>
      <c r="Z4776" s="1"/>
      <c r="AA4776" s="1"/>
      <c r="AB4776" s="1"/>
      <c r="AC4776" s="1"/>
      <c r="AD4776"/>
    </row>
    <row r="4777" spans="1:30" x14ac:dyDescent="0.25">
      <c r="A4777" s="1"/>
      <c r="B4777" s="1"/>
      <c r="C4777" s="1"/>
      <c r="D4777"/>
      <c r="E4777" s="1"/>
      <c r="F4777" s="1"/>
      <c r="G4777"/>
      <c r="H4777"/>
      <c r="I4777" s="1"/>
      <c r="J4777"/>
      <c r="K4777"/>
      <c r="L4777"/>
      <c r="M4777" s="2"/>
      <c r="N4777" s="3"/>
      <c r="O4777"/>
      <c r="P4777"/>
      <c r="Q4777"/>
      <c r="R4777"/>
      <c r="S4777"/>
      <c r="T4777"/>
      <c r="U4777" s="1"/>
      <c r="V4777"/>
      <c r="W4777" s="1"/>
      <c r="X4777"/>
      <c r="Y4777"/>
      <c r="Z4777" s="1"/>
      <c r="AA4777" s="1"/>
      <c r="AB4777" s="1"/>
      <c r="AC4777" s="1"/>
      <c r="AD4777"/>
    </row>
    <row r="4778" spans="1:30" x14ac:dyDescent="0.25">
      <c r="A4778" s="1"/>
      <c r="B4778" s="1"/>
      <c r="C4778" s="1"/>
      <c r="D4778"/>
      <c r="E4778" s="1"/>
      <c r="F4778" s="1"/>
      <c r="G4778"/>
      <c r="H4778"/>
      <c r="I4778" s="1"/>
      <c r="J4778"/>
      <c r="K4778"/>
      <c r="L4778"/>
      <c r="M4778" s="2"/>
      <c r="N4778" s="3"/>
      <c r="O4778"/>
      <c r="P4778"/>
      <c r="Q4778"/>
      <c r="R4778"/>
      <c r="S4778"/>
      <c r="T4778"/>
      <c r="U4778" s="1"/>
      <c r="V4778"/>
      <c r="W4778" s="1"/>
      <c r="X4778"/>
      <c r="Y4778"/>
      <c r="Z4778" s="1"/>
      <c r="AA4778" s="1"/>
      <c r="AB4778" s="1"/>
      <c r="AC4778" s="1"/>
      <c r="AD4778"/>
    </row>
    <row r="4779" spans="1:30" x14ac:dyDescent="0.25">
      <c r="A4779" s="1"/>
      <c r="B4779" s="1"/>
      <c r="C4779" s="1"/>
      <c r="D4779"/>
      <c r="E4779" s="1"/>
      <c r="F4779" s="1"/>
      <c r="G4779"/>
      <c r="H4779"/>
      <c r="I4779" s="1"/>
      <c r="J4779"/>
      <c r="K4779"/>
      <c r="L4779"/>
      <c r="M4779" s="2"/>
      <c r="N4779" s="3"/>
      <c r="O4779"/>
      <c r="P4779"/>
      <c r="Q4779"/>
      <c r="R4779"/>
      <c r="S4779"/>
      <c r="T4779"/>
      <c r="U4779" s="1"/>
      <c r="V4779"/>
      <c r="W4779" s="1"/>
      <c r="X4779"/>
      <c r="Y4779"/>
      <c r="Z4779" s="1"/>
      <c r="AA4779" s="1"/>
      <c r="AB4779" s="1"/>
      <c r="AC4779" s="1"/>
      <c r="AD4779"/>
    </row>
    <row r="4780" spans="1:30" x14ac:dyDescent="0.25">
      <c r="A4780" s="1"/>
      <c r="B4780" s="1"/>
      <c r="C4780" s="1"/>
      <c r="D4780"/>
      <c r="E4780" s="1"/>
      <c r="F4780" s="1"/>
      <c r="G4780"/>
      <c r="H4780"/>
      <c r="I4780" s="1"/>
      <c r="J4780"/>
      <c r="K4780"/>
      <c r="L4780"/>
      <c r="M4780" s="2"/>
      <c r="N4780" s="3"/>
      <c r="O4780"/>
      <c r="P4780"/>
      <c r="Q4780"/>
      <c r="R4780"/>
      <c r="S4780"/>
      <c r="T4780"/>
      <c r="U4780" s="1"/>
      <c r="V4780"/>
      <c r="W4780" s="1"/>
      <c r="X4780"/>
      <c r="Y4780"/>
      <c r="Z4780" s="1"/>
      <c r="AA4780" s="1"/>
      <c r="AB4780" s="1"/>
      <c r="AC4780" s="1"/>
      <c r="AD4780"/>
    </row>
    <row r="4781" spans="1:30" x14ac:dyDescent="0.25">
      <c r="A4781" s="1"/>
      <c r="B4781" s="1"/>
      <c r="C4781" s="1"/>
      <c r="D4781"/>
      <c r="E4781" s="1"/>
      <c r="F4781" s="1"/>
      <c r="G4781"/>
      <c r="H4781"/>
      <c r="I4781" s="1"/>
      <c r="J4781"/>
      <c r="K4781"/>
      <c r="L4781"/>
      <c r="M4781" s="2"/>
      <c r="N4781" s="3"/>
      <c r="O4781"/>
      <c r="P4781"/>
      <c r="Q4781"/>
      <c r="R4781"/>
      <c r="S4781"/>
      <c r="T4781"/>
      <c r="U4781" s="1"/>
      <c r="V4781"/>
      <c r="W4781" s="1"/>
      <c r="X4781"/>
      <c r="Y4781"/>
      <c r="Z4781" s="1"/>
      <c r="AA4781" s="1"/>
      <c r="AB4781" s="1"/>
      <c r="AC4781" s="1"/>
      <c r="AD4781"/>
    </row>
    <row r="4782" spans="1:30" x14ac:dyDescent="0.25">
      <c r="A4782" s="1"/>
      <c r="B4782" s="1"/>
      <c r="C4782" s="1"/>
      <c r="D4782"/>
      <c r="E4782" s="1"/>
      <c r="F4782" s="1"/>
      <c r="G4782"/>
      <c r="H4782"/>
      <c r="I4782" s="1"/>
      <c r="J4782"/>
      <c r="K4782"/>
      <c r="L4782"/>
      <c r="M4782" s="2"/>
      <c r="N4782" s="3"/>
      <c r="O4782"/>
      <c r="P4782"/>
      <c r="Q4782"/>
      <c r="R4782"/>
      <c r="S4782"/>
      <c r="T4782"/>
      <c r="U4782" s="1"/>
      <c r="V4782"/>
      <c r="W4782" s="1"/>
      <c r="X4782"/>
      <c r="Y4782"/>
      <c r="Z4782" s="1"/>
      <c r="AA4782" s="1"/>
      <c r="AB4782" s="1"/>
      <c r="AC4782" s="1"/>
      <c r="AD4782"/>
    </row>
    <row r="4783" spans="1:30" x14ac:dyDescent="0.25">
      <c r="A4783" s="1"/>
      <c r="B4783" s="1"/>
      <c r="C4783" s="1"/>
      <c r="D4783"/>
      <c r="E4783" s="1"/>
      <c r="F4783" s="1"/>
      <c r="G4783"/>
      <c r="H4783"/>
      <c r="I4783" s="1"/>
      <c r="J4783"/>
      <c r="K4783"/>
      <c r="L4783"/>
      <c r="M4783" s="2"/>
      <c r="N4783" s="3"/>
      <c r="O4783"/>
      <c r="P4783"/>
      <c r="Q4783"/>
      <c r="R4783"/>
      <c r="S4783"/>
      <c r="T4783"/>
      <c r="U4783" s="1"/>
      <c r="V4783"/>
      <c r="W4783" s="1"/>
      <c r="X4783"/>
      <c r="Y4783"/>
      <c r="Z4783" s="1"/>
      <c r="AA4783" s="1"/>
      <c r="AB4783" s="1"/>
      <c r="AC4783" s="1"/>
      <c r="AD4783"/>
    </row>
    <row r="4784" spans="1:30" x14ac:dyDescent="0.25">
      <c r="A4784" s="1"/>
      <c r="B4784" s="1"/>
      <c r="C4784" s="1"/>
      <c r="D4784"/>
      <c r="E4784" s="1"/>
      <c r="F4784" s="1"/>
      <c r="G4784"/>
      <c r="H4784"/>
      <c r="I4784" s="1"/>
      <c r="J4784"/>
      <c r="K4784"/>
      <c r="L4784"/>
      <c r="M4784" s="2"/>
      <c r="N4784" s="3"/>
      <c r="O4784"/>
      <c r="P4784"/>
      <c r="Q4784"/>
      <c r="R4784"/>
      <c r="S4784"/>
      <c r="T4784"/>
      <c r="U4784" s="1"/>
      <c r="V4784"/>
      <c r="W4784" s="1"/>
      <c r="X4784"/>
      <c r="Y4784"/>
      <c r="Z4784" s="1"/>
      <c r="AA4784" s="1"/>
      <c r="AB4784" s="1"/>
      <c r="AC4784" s="1"/>
      <c r="AD4784"/>
    </row>
    <row r="4785" spans="1:30" x14ac:dyDescent="0.25">
      <c r="A4785" s="1"/>
      <c r="B4785" s="1"/>
      <c r="C4785" s="1"/>
      <c r="D4785"/>
      <c r="E4785" s="1"/>
      <c r="F4785" s="1"/>
      <c r="G4785"/>
      <c r="H4785"/>
      <c r="I4785" s="1"/>
      <c r="J4785"/>
      <c r="K4785"/>
      <c r="L4785"/>
      <c r="M4785" s="2"/>
      <c r="N4785" s="3"/>
      <c r="O4785"/>
      <c r="P4785"/>
      <c r="Q4785"/>
      <c r="R4785"/>
      <c r="S4785"/>
      <c r="T4785"/>
      <c r="U4785" s="1"/>
      <c r="V4785"/>
      <c r="W4785" s="1"/>
      <c r="X4785"/>
      <c r="Y4785"/>
      <c r="Z4785" s="1"/>
      <c r="AA4785" s="1"/>
      <c r="AB4785" s="1"/>
      <c r="AC4785" s="1"/>
      <c r="AD4785"/>
    </row>
    <row r="4786" spans="1:30" x14ac:dyDescent="0.25">
      <c r="A4786" s="1"/>
      <c r="B4786" s="1"/>
      <c r="C4786" s="1"/>
      <c r="D4786"/>
      <c r="E4786" s="1"/>
      <c r="F4786" s="1"/>
      <c r="G4786"/>
      <c r="H4786"/>
      <c r="I4786" s="1"/>
      <c r="J4786"/>
      <c r="K4786"/>
      <c r="L4786"/>
      <c r="M4786" s="2"/>
      <c r="N4786" s="3"/>
      <c r="O4786"/>
      <c r="P4786"/>
      <c r="Q4786"/>
      <c r="R4786"/>
      <c r="S4786"/>
      <c r="T4786"/>
      <c r="U4786" s="1"/>
      <c r="V4786"/>
      <c r="W4786" s="1"/>
      <c r="X4786"/>
      <c r="Y4786"/>
      <c r="Z4786" s="1"/>
      <c r="AA4786" s="1"/>
      <c r="AB4786" s="1"/>
      <c r="AC4786" s="1"/>
      <c r="AD4786"/>
    </row>
    <row r="4787" spans="1:30" x14ac:dyDescent="0.25">
      <c r="A4787" s="1"/>
      <c r="B4787" s="1"/>
      <c r="C4787" s="1"/>
      <c r="D4787"/>
      <c r="E4787" s="1"/>
      <c r="F4787" s="1"/>
      <c r="G4787"/>
      <c r="H4787"/>
      <c r="I4787" s="1"/>
      <c r="J4787"/>
      <c r="K4787"/>
      <c r="L4787"/>
      <c r="M4787" s="2"/>
      <c r="N4787" s="3"/>
      <c r="O4787"/>
      <c r="P4787"/>
      <c r="Q4787"/>
      <c r="R4787"/>
      <c r="S4787"/>
      <c r="T4787"/>
      <c r="U4787" s="1"/>
      <c r="V4787"/>
      <c r="W4787" s="1"/>
      <c r="X4787"/>
      <c r="Y4787"/>
      <c r="Z4787" s="1"/>
      <c r="AA4787" s="1"/>
      <c r="AB4787" s="1"/>
      <c r="AC4787" s="1"/>
      <c r="AD4787"/>
    </row>
    <row r="4788" spans="1:30" x14ac:dyDescent="0.25">
      <c r="A4788" s="1"/>
      <c r="B4788" s="1"/>
      <c r="C4788" s="1"/>
      <c r="D4788"/>
      <c r="E4788" s="1"/>
      <c r="F4788" s="1"/>
      <c r="G4788"/>
      <c r="H4788"/>
      <c r="I4788" s="1"/>
      <c r="J4788"/>
      <c r="K4788"/>
      <c r="L4788"/>
      <c r="M4788" s="2"/>
      <c r="N4788" s="3"/>
      <c r="O4788"/>
      <c r="P4788"/>
      <c r="Q4788"/>
      <c r="R4788"/>
      <c r="S4788"/>
      <c r="T4788"/>
      <c r="U4788" s="1"/>
      <c r="V4788"/>
      <c r="W4788" s="1"/>
      <c r="X4788"/>
      <c r="Y4788"/>
      <c r="Z4788" s="1"/>
      <c r="AA4788" s="1"/>
      <c r="AB4788" s="1"/>
      <c r="AC4788" s="1"/>
      <c r="AD4788"/>
    </row>
    <row r="4789" spans="1:30" x14ac:dyDescent="0.25">
      <c r="A4789" s="1"/>
      <c r="B4789" s="1"/>
      <c r="C4789" s="1"/>
      <c r="D4789"/>
      <c r="E4789" s="1"/>
      <c r="F4789" s="1"/>
      <c r="G4789"/>
      <c r="H4789"/>
      <c r="I4789" s="1"/>
      <c r="J4789"/>
      <c r="K4789"/>
      <c r="L4789"/>
      <c r="M4789" s="2"/>
      <c r="N4789" s="3"/>
      <c r="O4789"/>
      <c r="P4789"/>
      <c r="Q4789"/>
      <c r="R4789"/>
      <c r="S4789"/>
      <c r="T4789"/>
      <c r="U4789" s="1"/>
      <c r="V4789"/>
      <c r="W4789" s="1"/>
      <c r="X4789"/>
      <c r="Y4789"/>
      <c r="Z4789" s="1"/>
      <c r="AA4789" s="1"/>
      <c r="AB4789" s="1"/>
      <c r="AC4789" s="1"/>
      <c r="AD4789"/>
    </row>
    <row r="4790" spans="1:30" x14ac:dyDescent="0.25">
      <c r="A4790" s="1"/>
      <c r="B4790" s="1"/>
      <c r="C4790" s="1"/>
      <c r="D4790"/>
      <c r="E4790" s="1"/>
      <c r="F4790" s="1"/>
      <c r="G4790"/>
      <c r="H4790"/>
      <c r="I4790" s="1"/>
      <c r="J4790"/>
      <c r="K4790"/>
      <c r="L4790"/>
      <c r="M4790" s="2"/>
      <c r="N4790" s="3"/>
      <c r="O4790"/>
      <c r="P4790"/>
      <c r="Q4790"/>
      <c r="R4790"/>
      <c r="S4790"/>
      <c r="T4790"/>
      <c r="U4790" s="1"/>
      <c r="V4790"/>
      <c r="W4790" s="1"/>
      <c r="X4790"/>
      <c r="Y4790"/>
      <c r="Z4790" s="1"/>
      <c r="AA4790" s="1"/>
      <c r="AB4790" s="1"/>
      <c r="AC4790" s="1"/>
      <c r="AD4790"/>
    </row>
    <row r="4791" spans="1:30" x14ac:dyDescent="0.25">
      <c r="A4791" s="1"/>
      <c r="B4791" s="1"/>
      <c r="C4791" s="1"/>
      <c r="D4791"/>
      <c r="E4791" s="1"/>
      <c r="F4791" s="1"/>
      <c r="G4791"/>
      <c r="H4791"/>
      <c r="I4791" s="1"/>
      <c r="J4791"/>
      <c r="K4791"/>
      <c r="L4791"/>
      <c r="M4791" s="2"/>
      <c r="N4791" s="3"/>
      <c r="O4791"/>
      <c r="P4791"/>
      <c r="Q4791"/>
      <c r="R4791"/>
      <c r="S4791"/>
      <c r="T4791"/>
      <c r="U4791" s="1"/>
      <c r="V4791"/>
      <c r="W4791" s="1"/>
      <c r="X4791"/>
      <c r="Y4791"/>
      <c r="Z4791" s="1"/>
      <c r="AA4791" s="1"/>
      <c r="AB4791" s="1"/>
      <c r="AC4791" s="1"/>
      <c r="AD4791"/>
    </row>
    <row r="4792" spans="1:30" x14ac:dyDescent="0.25">
      <c r="A4792" s="1"/>
      <c r="B4792" s="1"/>
      <c r="C4792" s="1"/>
      <c r="D4792"/>
      <c r="E4792" s="1"/>
      <c r="F4792" s="1"/>
      <c r="G4792"/>
      <c r="H4792"/>
      <c r="I4792" s="1"/>
      <c r="J4792"/>
      <c r="K4792"/>
      <c r="L4792"/>
      <c r="M4792" s="2"/>
      <c r="N4792" s="3"/>
      <c r="O4792"/>
      <c r="P4792"/>
      <c r="Q4792"/>
      <c r="R4792"/>
      <c r="S4792"/>
      <c r="T4792"/>
      <c r="U4792" s="1"/>
      <c r="V4792"/>
      <c r="W4792" s="1"/>
      <c r="X4792"/>
      <c r="Y4792"/>
      <c r="Z4792" s="1"/>
      <c r="AA4792" s="1"/>
      <c r="AB4792" s="1"/>
      <c r="AC4792" s="1"/>
      <c r="AD4792"/>
    </row>
    <row r="4793" spans="1:30" x14ac:dyDescent="0.25">
      <c r="A4793" s="1"/>
      <c r="B4793" s="1"/>
      <c r="C4793" s="1"/>
      <c r="D4793"/>
      <c r="E4793" s="1"/>
      <c r="F4793" s="1"/>
      <c r="G4793"/>
      <c r="H4793"/>
      <c r="I4793" s="1"/>
      <c r="J4793"/>
      <c r="K4793"/>
      <c r="L4793"/>
      <c r="M4793" s="2"/>
      <c r="N4793" s="3"/>
      <c r="O4793"/>
      <c r="P4793"/>
      <c r="Q4793"/>
      <c r="R4793"/>
      <c r="S4793"/>
      <c r="T4793"/>
      <c r="U4793" s="1"/>
      <c r="V4793"/>
      <c r="W4793" s="1"/>
      <c r="X4793"/>
      <c r="Y4793"/>
      <c r="Z4793" s="1"/>
      <c r="AA4793" s="1"/>
      <c r="AB4793" s="1"/>
      <c r="AC4793" s="1"/>
      <c r="AD4793"/>
    </row>
    <row r="4794" spans="1:30" x14ac:dyDescent="0.25">
      <c r="A4794" s="1"/>
      <c r="B4794" s="1"/>
      <c r="C4794" s="1"/>
      <c r="D4794"/>
      <c r="E4794" s="1"/>
      <c r="F4794" s="1"/>
      <c r="G4794"/>
      <c r="H4794"/>
      <c r="I4794" s="1"/>
      <c r="J4794"/>
      <c r="K4794"/>
      <c r="L4794"/>
      <c r="M4794" s="2"/>
      <c r="N4794" s="3"/>
      <c r="O4794"/>
      <c r="P4794"/>
      <c r="Q4794"/>
      <c r="R4794"/>
      <c r="S4794"/>
      <c r="T4794"/>
      <c r="U4794" s="1"/>
      <c r="V4794"/>
      <c r="W4794" s="1"/>
      <c r="X4794"/>
      <c r="Y4794"/>
      <c r="Z4794" s="1"/>
      <c r="AA4794" s="1"/>
      <c r="AB4794" s="1"/>
      <c r="AC4794" s="1"/>
      <c r="AD4794"/>
    </row>
    <row r="4795" spans="1:30" x14ac:dyDescent="0.25">
      <c r="A4795" s="1"/>
      <c r="B4795" s="1"/>
      <c r="C4795" s="1"/>
      <c r="D4795"/>
      <c r="E4795" s="1"/>
      <c r="F4795" s="1"/>
      <c r="G4795"/>
      <c r="H4795"/>
      <c r="I4795" s="1"/>
      <c r="J4795"/>
      <c r="K4795"/>
      <c r="L4795"/>
      <c r="M4795" s="2"/>
      <c r="N4795" s="3"/>
      <c r="O4795"/>
      <c r="P4795"/>
      <c r="Q4795"/>
      <c r="R4795"/>
      <c r="S4795"/>
      <c r="T4795"/>
      <c r="U4795" s="1"/>
      <c r="V4795"/>
      <c r="W4795" s="1"/>
      <c r="X4795"/>
      <c r="Y4795"/>
      <c r="Z4795" s="1"/>
      <c r="AA4795" s="1"/>
      <c r="AB4795" s="1"/>
      <c r="AC4795" s="1"/>
      <c r="AD4795"/>
    </row>
    <row r="4796" spans="1:30" x14ac:dyDescent="0.25">
      <c r="A4796" s="1"/>
      <c r="B4796" s="1"/>
      <c r="C4796" s="1"/>
      <c r="D4796"/>
      <c r="E4796" s="1"/>
      <c r="F4796" s="1"/>
      <c r="G4796"/>
      <c r="H4796"/>
      <c r="I4796" s="1"/>
      <c r="J4796"/>
      <c r="K4796"/>
      <c r="L4796"/>
      <c r="M4796" s="2"/>
      <c r="N4796" s="3"/>
      <c r="O4796"/>
      <c r="P4796"/>
      <c r="Q4796"/>
      <c r="R4796"/>
      <c r="S4796"/>
      <c r="T4796"/>
      <c r="U4796" s="1"/>
      <c r="V4796"/>
      <c r="W4796" s="1"/>
      <c r="X4796"/>
      <c r="Y4796"/>
      <c r="Z4796" s="1"/>
      <c r="AA4796" s="1"/>
      <c r="AB4796" s="1"/>
      <c r="AC4796" s="1"/>
      <c r="AD4796"/>
    </row>
    <row r="4797" spans="1:30" x14ac:dyDescent="0.25">
      <c r="A4797" s="1"/>
      <c r="B4797" s="1"/>
      <c r="C4797" s="1"/>
      <c r="D4797"/>
      <c r="E4797" s="1"/>
      <c r="F4797" s="1"/>
      <c r="G4797"/>
      <c r="H4797"/>
      <c r="I4797" s="1"/>
      <c r="J4797"/>
      <c r="K4797"/>
      <c r="L4797"/>
      <c r="M4797" s="2"/>
      <c r="N4797" s="3"/>
      <c r="O4797"/>
      <c r="P4797"/>
      <c r="Q4797"/>
      <c r="R4797"/>
      <c r="S4797"/>
      <c r="T4797"/>
      <c r="U4797" s="1"/>
      <c r="V4797"/>
      <c r="W4797" s="1"/>
      <c r="X4797"/>
      <c r="Y4797"/>
      <c r="Z4797" s="1"/>
      <c r="AA4797" s="1"/>
      <c r="AB4797" s="1"/>
      <c r="AC4797" s="1"/>
      <c r="AD4797"/>
    </row>
    <row r="4798" spans="1:30" x14ac:dyDescent="0.25">
      <c r="A4798" s="1"/>
      <c r="B4798" s="1"/>
      <c r="C4798" s="1"/>
      <c r="D4798"/>
      <c r="E4798" s="1"/>
      <c r="F4798" s="1"/>
      <c r="G4798"/>
      <c r="H4798"/>
      <c r="I4798" s="1"/>
      <c r="J4798"/>
      <c r="K4798"/>
      <c r="L4798"/>
      <c r="M4798" s="2"/>
      <c r="N4798" s="3"/>
      <c r="O4798"/>
      <c r="P4798"/>
      <c r="Q4798"/>
      <c r="R4798"/>
      <c r="S4798"/>
      <c r="T4798"/>
      <c r="U4798" s="1"/>
      <c r="V4798"/>
      <c r="W4798" s="1"/>
      <c r="X4798"/>
      <c r="Y4798"/>
      <c r="Z4798" s="1"/>
      <c r="AA4798" s="1"/>
      <c r="AB4798" s="1"/>
      <c r="AC4798" s="1"/>
      <c r="AD4798"/>
    </row>
    <row r="4799" spans="1:30" x14ac:dyDescent="0.25">
      <c r="A4799" s="1"/>
      <c r="B4799" s="1"/>
      <c r="C4799" s="1"/>
      <c r="D4799"/>
      <c r="E4799" s="1"/>
      <c r="F4799" s="1"/>
      <c r="G4799"/>
      <c r="H4799"/>
      <c r="I4799" s="1"/>
      <c r="J4799"/>
      <c r="K4799"/>
      <c r="L4799"/>
      <c r="M4799" s="2"/>
      <c r="N4799" s="3"/>
      <c r="O4799"/>
      <c r="P4799"/>
      <c r="Q4799"/>
      <c r="R4799"/>
      <c r="S4799"/>
      <c r="T4799"/>
      <c r="U4799" s="1"/>
      <c r="V4799"/>
      <c r="W4799" s="1"/>
      <c r="X4799"/>
      <c r="Y4799"/>
      <c r="Z4799" s="1"/>
      <c r="AA4799" s="1"/>
      <c r="AB4799" s="1"/>
      <c r="AC4799" s="1"/>
      <c r="AD4799"/>
    </row>
    <row r="4800" spans="1:30" x14ac:dyDescent="0.25">
      <c r="A4800" s="1"/>
      <c r="B4800" s="1"/>
      <c r="C4800" s="1"/>
      <c r="D4800"/>
      <c r="E4800" s="1"/>
      <c r="F4800" s="1"/>
      <c r="G4800"/>
      <c r="H4800"/>
      <c r="I4800" s="1"/>
      <c r="J4800"/>
      <c r="K4800"/>
      <c r="L4800"/>
      <c r="M4800" s="2"/>
      <c r="N4800" s="3"/>
      <c r="O4800"/>
      <c r="P4800"/>
      <c r="Q4800"/>
      <c r="R4800"/>
      <c r="S4800"/>
      <c r="T4800"/>
      <c r="U4800" s="1"/>
      <c r="V4800"/>
      <c r="W4800" s="1"/>
      <c r="X4800"/>
      <c r="Y4800"/>
      <c r="Z4800" s="1"/>
      <c r="AA4800" s="1"/>
      <c r="AB4800" s="1"/>
      <c r="AC4800" s="1"/>
      <c r="AD4800"/>
    </row>
    <row r="4801" spans="1:30" x14ac:dyDescent="0.25">
      <c r="A4801" s="1"/>
      <c r="B4801" s="1"/>
      <c r="C4801" s="1"/>
      <c r="D4801"/>
      <c r="E4801" s="1"/>
      <c r="F4801" s="1"/>
      <c r="G4801"/>
      <c r="H4801"/>
      <c r="I4801" s="1"/>
      <c r="J4801"/>
      <c r="K4801"/>
      <c r="L4801"/>
      <c r="M4801" s="2"/>
      <c r="N4801" s="3"/>
      <c r="O4801"/>
      <c r="P4801"/>
      <c r="Q4801"/>
      <c r="R4801"/>
      <c r="S4801"/>
      <c r="T4801"/>
      <c r="U4801" s="1"/>
      <c r="V4801"/>
      <c r="W4801" s="1"/>
      <c r="X4801"/>
      <c r="Y4801"/>
      <c r="Z4801" s="1"/>
      <c r="AA4801" s="1"/>
      <c r="AB4801" s="1"/>
      <c r="AC4801" s="1"/>
      <c r="AD4801"/>
    </row>
    <row r="4802" spans="1:30" x14ac:dyDescent="0.25">
      <c r="A4802" s="1"/>
      <c r="B4802" s="1"/>
      <c r="C4802" s="1"/>
      <c r="D4802"/>
      <c r="E4802" s="1"/>
      <c r="F4802" s="1"/>
      <c r="G4802"/>
      <c r="H4802"/>
      <c r="I4802" s="1"/>
      <c r="J4802"/>
      <c r="K4802"/>
      <c r="L4802"/>
      <c r="M4802" s="2"/>
      <c r="N4802" s="3"/>
      <c r="O4802"/>
      <c r="P4802"/>
      <c r="Q4802"/>
      <c r="R4802"/>
      <c r="S4802"/>
      <c r="T4802"/>
      <c r="U4802" s="1"/>
      <c r="V4802"/>
      <c r="W4802" s="1"/>
      <c r="X4802"/>
      <c r="Y4802"/>
      <c r="Z4802" s="1"/>
      <c r="AA4802" s="1"/>
      <c r="AB4802" s="1"/>
      <c r="AC4802" s="1"/>
      <c r="AD4802"/>
    </row>
    <row r="4803" spans="1:30" x14ac:dyDescent="0.25">
      <c r="A4803" s="1"/>
      <c r="B4803" s="1"/>
      <c r="C4803" s="1"/>
      <c r="D4803"/>
      <c r="E4803" s="1"/>
      <c r="F4803" s="1"/>
      <c r="G4803"/>
      <c r="H4803"/>
      <c r="I4803" s="1"/>
      <c r="J4803"/>
      <c r="K4803"/>
      <c r="L4803"/>
      <c r="M4803" s="2"/>
      <c r="N4803" s="3"/>
      <c r="O4803"/>
      <c r="P4803"/>
      <c r="Q4803"/>
      <c r="R4803"/>
      <c r="S4803"/>
      <c r="T4803"/>
      <c r="U4803" s="1"/>
      <c r="V4803"/>
      <c r="W4803" s="1"/>
      <c r="X4803"/>
      <c r="Y4803"/>
      <c r="Z4803" s="1"/>
      <c r="AA4803" s="1"/>
      <c r="AB4803" s="1"/>
      <c r="AC4803" s="1"/>
      <c r="AD4803"/>
    </row>
    <row r="4804" spans="1:30" x14ac:dyDescent="0.25">
      <c r="A4804" s="1"/>
      <c r="B4804" s="1"/>
      <c r="C4804" s="1"/>
      <c r="D4804"/>
      <c r="E4804" s="1"/>
      <c r="F4804" s="1"/>
      <c r="G4804"/>
      <c r="H4804"/>
      <c r="I4804" s="1"/>
      <c r="J4804"/>
      <c r="K4804"/>
      <c r="L4804"/>
      <c r="M4804" s="2"/>
      <c r="N4804" s="3"/>
      <c r="O4804"/>
      <c r="P4804"/>
      <c r="Q4804"/>
      <c r="R4804"/>
      <c r="S4804"/>
      <c r="T4804"/>
      <c r="U4804" s="1"/>
      <c r="V4804"/>
      <c r="W4804" s="1"/>
      <c r="X4804"/>
      <c r="Y4804"/>
      <c r="Z4804" s="1"/>
      <c r="AA4804" s="1"/>
      <c r="AB4804" s="1"/>
      <c r="AC4804" s="1"/>
      <c r="AD4804"/>
    </row>
    <row r="4805" spans="1:30" x14ac:dyDescent="0.25">
      <c r="A4805" s="1"/>
      <c r="B4805" s="1"/>
      <c r="C4805" s="1"/>
      <c r="D4805"/>
      <c r="E4805" s="1"/>
      <c r="F4805" s="1"/>
      <c r="G4805"/>
      <c r="H4805"/>
      <c r="I4805" s="1"/>
      <c r="J4805"/>
      <c r="K4805"/>
      <c r="L4805"/>
      <c r="M4805" s="2"/>
      <c r="N4805" s="3"/>
      <c r="O4805"/>
      <c r="P4805"/>
      <c r="Q4805"/>
      <c r="R4805"/>
      <c r="S4805"/>
      <c r="T4805"/>
      <c r="U4805" s="1"/>
      <c r="V4805"/>
      <c r="W4805" s="1"/>
      <c r="X4805"/>
      <c r="Y4805"/>
      <c r="Z4805" s="1"/>
      <c r="AA4805" s="1"/>
      <c r="AB4805" s="1"/>
      <c r="AC4805" s="1"/>
      <c r="AD4805"/>
    </row>
    <row r="4806" spans="1:30" x14ac:dyDescent="0.25">
      <c r="A4806" s="1"/>
      <c r="B4806" s="1"/>
      <c r="C4806" s="1"/>
      <c r="D4806"/>
      <c r="E4806" s="1"/>
      <c r="F4806" s="1"/>
      <c r="G4806"/>
      <c r="H4806"/>
      <c r="I4806" s="1"/>
      <c r="J4806"/>
      <c r="K4806"/>
      <c r="L4806"/>
      <c r="M4806" s="2"/>
      <c r="N4806" s="3"/>
      <c r="O4806"/>
      <c r="P4806"/>
      <c r="Q4806"/>
      <c r="R4806"/>
      <c r="S4806"/>
      <c r="T4806"/>
      <c r="U4806" s="1"/>
      <c r="V4806"/>
      <c r="W4806" s="1"/>
      <c r="X4806"/>
      <c r="Y4806"/>
      <c r="Z4806" s="1"/>
      <c r="AA4806" s="1"/>
      <c r="AB4806" s="1"/>
      <c r="AC4806" s="1"/>
      <c r="AD4806"/>
    </row>
    <row r="4807" spans="1:30" x14ac:dyDescent="0.25">
      <c r="A4807" s="1"/>
      <c r="B4807" s="1"/>
      <c r="C4807" s="1"/>
      <c r="D4807"/>
      <c r="E4807" s="1"/>
      <c r="F4807" s="1"/>
      <c r="G4807"/>
      <c r="H4807"/>
      <c r="I4807" s="1"/>
      <c r="J4807"/>
      <c r="K4807"/>
      <c r="L4807"/>
      <c r="M4807" s="2"/>
      <c r="N4807" s="3"/>
      <c r="O4807"/>
      <c r="P4807"/>
      <c r="Q4807"/>
      <c r="R4807"/>
      <c r="S4807"/>
      <c r="T4807"/>
      <c r="U4807" s="1"/>
      <c r="V4807"/>
      <c r="W4807" s="1"/>
      <c r="X4807"/>
      <c r="Y4807"/>
      <c r="Z4807" s="1"/>
      <c r="AA4807" s="1"/>
      <c r="AB4807" s="1"/>
      <c r="AC4807" s="1"/>
      <c r="AD4807"/>
    </row>
    <row r="4808" spans="1:30" x14ac:dyDescent="0.25">
      <c r="A4808" s="1"/>
      <c r="B4808" s="1"/>
      <c r="C4808" s="1"/>
      <c r="D4808"/>
      <c r="E4808" s="1"/>
      <c r="F4808" s="1"/>
      <c r="G4808"/>
      <c r="H4808"/>
      <c r="I4808" s="1"/>
      <c r="J4808"/>
      <c r="K4808"/>
      <c r="L4808"/>
      <c r="M4808" s="2"/>
      <c r="N4808" s="3"/>
      <c r="O4808"/>
      <c r="P4808"/>
      <c r="Q4808"/>
      <c r="R4808"/>
      <c r="S4808"/>
      <c r="T4808"/>
      <c r="U4808" s="1"/>
      <c r="V4808"/>
      <c r="W4808" s="1"/>
      <c r="X4808"/>
      <c r="Y4808"/>
      <c r="Z4808" s="1"/>
      <c r="AA4808" s="1"/>
      <c r="AB4808" s="1"/>
      <c r="AC4808" s="1"/>
      <c r="AD4808"/>
    </row>
    <row r="4809" spans="1:30" x14ac:dyDescent="0.25">
      <c r="A4809" s="1"/>
      <c r="B4809" s="1"/>
      <c r="C4809" s="1"/>
      <c r="D4809"/>
      <c r="E4809" s="1"/>
      <c r="F4809" s="1"/>
      <c r="G4809"/>
      <c r="H4809"/>
      <c r="I4809" s="1"/>
      <c r="J4809"/>
      <c r="K4809"/>
      <c r="L4809"/>
      <c r="M4809" s="2"/>
      <c r="N4809" s="3"/>
      <c r="O4809"/>
      <c r="P4809"/>
      <c r="Q4809"/>
      <c r="R4809"/>
      <c r="S4809"/>
      <c r="T4809"/>
      <c r="U4809" s="1"/>
      <c r="V4809"/>
      <c r="W4809" s="1"/>
      <c r="X4809"/>
      <c r="Y4809"/>
      <c r="Z4809" s="1"/>
      <c r="AA4809" s="1"/>
      <c r="AB4809" s="1"/>
      <c r="AC4809" s="1"/>
      <c r="AD4809"/>
    </row>
    <row r="4810" spans="1:30" x14ac:dyDescent="0.25">
      <c r="A4810" s="1"/>
      <c r="B4810" s="1"/>
      <c r="C4810" s="1"/>
      <c r="D4810"/>
      <c r="E4810" s="1"/>
      <c r="F4810" s="1"/>
      <c r="G4810"/>
      <c r="H4810"/>
      <c r="I4810" s="1"/>
      <c r="J4810"/>
      <c r="K4810"/>
      <c r="L4810"/>
      <c r="M4810" s="2"/>
      <c r="N4810" s="3"/>
      <c r="O4810"/>
      <c r="P4810"/>
      <c r="Q4810"/>
      <c r="R4810"/>
      <c r="S4810"/>
      <c r="T4810"/>
      <c r="U4810" s="1"/>
      <c r="V4810"/>
      <c r="W4810" s="1"/>
      <c r="X4810"/>
      <c r="Y4810"/>
      <c r="Z4810" s="1"/>
      <c r="AA4810" s="1"/>
      <c r="AB4810" s="1"/>
      <c r="AC4810" s="1"/>
      <c r="AD4810"/>
    </row>
    <row r="4811" spans="1:30" x14ac:dyDescent="0.25">
      <c r="A4811" s="1"/>
      <c r="B4811" s="1"/>
      <c r="C4811" s="1"/>
      <c r="D4811"/>
      <c r="E4811" s="1"/>
      <c r="F4811" s="1"/>
      <c r="G4811"/>
      <c r="H4811"/>
      <c r="I4811" s="1"/>
      <c r="J4811"/>
      <c r="K4811"/>
      <c r="L4811"/>
      <c r="M4811" s="2"/>
      <c r="N4811" s="3"/>
      <c r="O4811"/>
      <c r="P4811"/>
      <c r="Q4811"/>
      <c r="R4811"/>
      <c r="S4811"/>
      <c r="T4811"/>
      <c r="U4811" s="1"/>
      <c r="V4811"/>
      <c r="W4811" s="1"/>
      <c r="X4811"/>
      <c r="Y4811"/>
      <c r="Z4811" s="1"/>
      <c r="AA4811" s="1"/>
      <c r="AB4811" s="1"/>
      <c r="AC4811" s="1"/>
      <c r="AD4811"/>
    </row>
    <row r="4812" spans="1:30" x14ac:dyDescent="0.25">
      <c r="A4812" s="1"/>
      <c r="B4812" s="1"/>
      <c r="C4812" s="1"/>
      <c r="D4812"/>
      <c r="E4812" s="1"/>
      <c r="F4812" s="1"/>
      <c r="G4812"/>
      <c r="H4812"/>
      <c r="I4812" s="1"/>
      <c r="J4812"/>
      <c r="K4812"/>
      <c r="L4812"/>
      <c r="M4812" s="2"/>
      <c r="N4812" s="3"/>
      <c r="O4812"/>
      <c r="P4812"/>
      <c r="Q4812"/>
      <c r="R4812"/>
      <c r="S4812"/>
      <c r="T4812"/>
      <c r="U4812" s="1"/>
      <c r="V4812"/>
      <c r="W4812" s="1"/>
      <c r="X4812"/>
      <c r="Y4812"/>
      <c r="Z4812" s="1"/>
      <c r="AA4812" s="1"/>
      <c r="AB4812" s="1"/>
      <c r="AC4812" s="1"/>
      <c r="AD4812"/>
    </row>
    <row r="4813" spans="1:30" x14ac:dyDescent="0.25">
      <c r="A4813" s="1"/>
      <c r="B4813" s="1"/>
      <c r="C4813" s="1"/>
      <c r="D4813"/>
      <c r="E4813" s="1"/>
      <c r="F4813" s="1"/>
      <c r="G4813"/>
      <c r="H4813"/>
      <c r="I4813" s="1"/>
      <c r="J4813"/>
      <c r="K4813"/>
      <c r="L4813"/>
      <c r="M4813" s="2"/>
      <c r="N4813" s="3"/>
      <c r="O4813"/>
      <c r="P4813"/>
      <c r="Q4813"/>
      <c r="R4813"/>
      <c r="S4813"/>
      <c r="T4813"/>
      <c r="U4813" s="1"/>
      <c r="V4813"/>
      <c r="W4813" s="1"/>
      <c r="X4813"/>
      <c r="Y4813"/>
      <c r="Z4813" s="1"/>
      <c r="AA4813" s="1"/>
      <c r="AB4813" s="1"/>
      <c r="AC4813" s="1"/>
      <c r="AD4813"/>
    </row>
    <row r="4814" spans="1:30" x14ac:dyDescent="0.25">
      <c r="A4814" s="1"/>
      <c r="B4814" s="1"/>
      <c r="C4814" s="1"/>
      <c r="D4814"/>
      <c r="E4814" s="1"/>
      <c r="F4814" s="1"/>
      <c r="G4814"/>
      <c r="H4814"/>
      <c r="I4814" s="1"/>
      <c r="J4814"/>
      <c r="K4814"/>
      <c r="L4814"/>
      <c r="M4814" s="2"/>
      <c r="N4814" s="3"/>
      <c r="O4814"/>
      <c r="P4814"/>
      <c r="Q4814"/>
      <c r="R4814"/>
      <c r="S4814"/>
      <c r="T4814"/>
      <c r="U4814" s="1"/>
      <c r="V4814"/>
      <c r="W4814" s="1"/>
      <c r="X4814"/>
      <c r="Y4814"/>
      <c r="Z4814" s="1"/>
      <c r="AA4814" s="1"/>
      <c r="AB4814" s="1"/>
      <c r="AC4814" s="1"/>
      <c r="AD4814"/>
    </row>
    <row r="4815" spans="1:30" x14ac:dyDescent="0.25">
      <c r="A4815" s="1"/>
      <c r="B4815" s="1"/>
      <c r="C4815" s="1"/>
      <c r="D4815"/>
      <c r="E4815" s="1"/>
      <c r="F4815" s="1"/>
      <c r="G4815"/>
      <c r="H4815"/>
      <c r="I4815" s="1"/>
      <c r="J4815"/>
      <c r="K4815"/>
      <c r="L4815"/>
      <c r="M4815" s="2"/>
      <c r="N4815" s="3"/>
      <c r="O4815"/>
      <c r="P4815"/>
      <c r="Q4815"/>
      <c r="R4815"/>
      <c r="S4815"/>
      <c r="T4815"/>
      <c r="U4815" s="1"/>
      <c r="V4815"/>
      <c r="W4815" s="1"/>
      <c r="X4815"/>
      <c r="Y4815"/>
      <c r="Z4815" s="1"/>
      <c r="AA4815" s="1"/>
      <c r="AB4815" s="1"/>
      <c r="AC4815" s="1"/>
      <c r="AD4815"/>
    </row>
    <row r="4816" spans="1:30" x14ac:dyDescent="0.25">
      <c r="A4816" s="1"/>
      <c r="B4816" s="1"/>
      <c r="C4816" s="1"/>
      <c r="D4816"/>
      <c r="E4816" s="1"/>
      <c r="F4816" s="1"/>
      <c r="G4816"/>
      <c r="H4816"/>
      <c r="I4816" s="1"/>
      <c r="J4816"/>
      <c r="K4816"/>
      <c r="L4816"/>
      <c r="M4816" s="2"/>
      <c r="N4816" s="3"/>
      <c r="O4816"/>
      <c r="P4816"/>
      <c r="Q4816"/>
      <c r="R4816"/>
      <c r="S4816"/>
      <c r="T4816"/>
      <c r="U4816" s="1"/>
      <c r="V4816"/>
      <c r="W4816" s="1"/>
      <c r="X4816"/>
      <c r="Y4816"/>
      <c r="Z4816" s="1"/>
      <c r="AA4816" s="1"/>
      <c r="AB4816" s="1"/>
      <c r="AC4816" s="1"/>
      <c r="AD4816"/>
    </row>
    <row r="4817" spans="1:30" x14ac:dyDescent="0.25">
      <c r="A4817" s="1"/>
      <c r="B4817" s="1"/>
      <c r="C4817" s="1"/>
      <c r="D4817"/>
      <c r="E4817" s="1"/>
      <c r="F4817" s="1"/>
      <c r="G4817"/>
      <c r="H4817"/>
      <c r="I4817" s="1"/>
      <c r="J4817"/>
      <c r="K4817"/>
      <c r="L4817"/>
      <c r="M4817" s="2"/>
      <c r="N4817" s="3"/>
      <c r="O4817"/>
      <c r="P4817"/>
      <c r="Q4817"/>
      <c r="R4817"/>
      <c r="S4817"/>
      <c r="T4817"/>
      <c r="U4817" s="1"/>
      <c r="V4817"/>
      <c r="W4817" s="1"/>
      <c r="X4817"/>
      <c r="Y4817"/>
      <c r="Z4817" s="1"/>
      <c r="AA4817" s="1"/>
      <c r="AB4817" s="1"/>
      <c r="AC4817" s="1"/>
      <c r="AD4817"/>
    </row>
    <row r="4818" spans="1:30" x14ac:dyDescent="0.25">
      <c r="A4818" s="1"/>
      <c r="B4818" s="1"/>
      <c r="C4818" s="1"/>
      <c r="D4818"/>
      <c r="E4818" s="1"/>
      <c r="F4818" s="1"/>
      <c r="G4818"/>
      <c r="H4818"/>
      <c r="I4818" s="1"/>
      <c r="J4818"/>
      <c r="K4818"/>
      <c r="L4818"/>
      <c r="M4818" s="2"/>
      <c r="N4818" s="3"/>
      <c r="O4818"/>
      <c r="P4818"/>
      <c r="Q4818"/>
      <c r="R4818"/>
      <c r="S4818"/>
      <c r="T4818"/>
      <c r="U4818" s="1"/>
      <c r="V4818"/>
      <c r="W4818" s="1"/>
      <c r="X4818"/>
      <c r="Y4818"/>
      <c r="Z4818" s="1"/>
      <c r="AA4818" s="1"/>
      <c r="AB4818" s="1"/>
      <c r="AC4818" s="1"/>
      <c r="AD4818"/>
    </row>
    <row r="4819" spans="1:30" x14ac:dyDescent="0.25">
      <c r="A4819" s="1"/>
      <c r="B4819" s="1"/>
      <c r="C4819" s="1"/>
      <c r="D4819"/>
      <c r="E4819" s="1"/>
      <c r="F4819" s="1"/>
      <c r="G4819"/>
      <c r="H4819"/>
      <c r="I4819" s="1"/>
      <c r="J4819"/>
      <c r="K4819"/>
      <c r="L4819"/>
      <c r="M4819" s="2"/>
      <c r="N4819" s="3"/>
      <c r="O4819"/>
      <c r="P4819"/>
      <c r="Q4819"/>
      <c r="R4819"/>
      <c r="S4819"/>
      <c r="T4819"/>
      <c r="U4819" s="1"/>
      <c r="V4819"/>
      <c r="W4819" s="1"/>
      <c r="X4819"/>
      <c r="Y4819"/>
      <c r="Z4819" s="1"/>
      <c r="AA4819" s="1"/>
      <c r="AB4819" s="1"/>
      <c r="AC4819" s="1"/>
      <c r="AD4819"/>
    </row>
    <row r="4820" spans="1:30" x14ac:dyDescent="0.25">
      <c r="A4820" s="1"/>
      <c r="B4820" s="1"/>
      <c r="C4820" s="1"/>
      <c r="D4820"/>
      <c r="E4820" s="1"/>
      <c r="F4820" s="1"/>
      <c r="G4820"/>
      <c r="H4820"/>
      <c r="I4820" s="1"/>
      <c r="J4820"/>
      <c r="K4820"/>
      <c r="L4820"/>
      <c r="M4820" s="2"/>
      <c r="N4820" s="3"/>
      <c r="O4820"/>
      <c r="P4820"/>
      <c r="Q4820"/>
      <c r="R4820"/>
      <c r="S4820"/>
      <c r="T4820"/>
      <c r="U4820" s="1"/>
      <c r="V4820"/>
      <c r="W4820" s="1"/>
      <c r="X4820"/>
      <c r="Y4820"/>
      <c r="Z4820" s="1"/>
      <c r="AA4820" s="1"/>
      <c r="AB4820" s="1"/>
      <c r="AC4820" s="1"/>
      <c r="AD4820"/>
    </row>
    <row r="4821" spans="1:30" x14ac:dyDescent="0.25">
      <c r="A4821" s="1"/>
      <c r="B4821" s="1"/>
      <c r="C4821" s="1"/>
      <c r="D4821"/>
      <c r="E4821" s="1"/>
      <c r="F4821" s="1"/>
      <c r="G4821"/>
      <c r="H4821"/>
      <c r="I4821" s="1"/>
      <c r="J4821"/>
      <c r="K4821"/>
      <c r="L4821"/>
      <c r="M4821" s="2"/>
      <c r="N4821" s="3"/>
      <c r="O4821"/>
      <c r="P4821"/>
      <c r="Q4821"/>
      <c r="R4821"/>
      <c r="S4821"/>
      <c r="T4821"/>
      <c r="U4821" s="1"/>
      <c r="V4821"/>
      <c r="W4821" s="1"/>
      <c r="X4821"/>
      <c r="Y4821"/>
      <c r="Z4821" s="1"/>
      <c r="AA4821" s="1"/>
      <c r="AB4821" s="1"/>
      <c r="AC4821" s="1"/>
      <c r="AD4821"/>
    </row>
    <row r="4822" spans="1:30" x14ac:dyDescent="0.25">
      <c r="A4822" s="1"/>
      <c r="B4822" s="1"/>
      <c r="C4822" s="1"/>
      <c r="D4822"/>
      <c r="E4822" s="1"/>
      <c r="F4822" s="1"/>
      <c r="G4822"/>
      <c r="H4822"/>
      <c r="I4822" s="1"/>
      <c r="J4822"/>
      <c r="K4822"/>
      <c r="L4822"/>
      <c r="M4822" s="2"/>
      <c r="N4822" s="3"/>
      <c r="O4822"/>
      <c r="P4822"/>
      <c r="Q4822"/>
      <c r="R4822"/>
      <c r="S4822"/>
      <c r="T4822"/>
      <c r="U4822" s="1"/>
      <c r="V4822"/>
      <c r="W4822" s="1"/>
      <c r="X4822"/>
      <c r="Y4822"/>
      <c r="Z4822" s="1"/>
      <c r="AA4822" s="1"/>
      <c r="AB4822" s="1"/>
      <c r="AC4822" s="1"/>
      <c r="AD4822"/>
    </row>
    <row r="4823" spans="1:30" x14ac:dyDescent="0.25">
      <c r="A4823" s="1"/>
      <c r="B4823" s="1"/>
      <c r="C4823" s="1"/>
      <c r="D4823"/>
      <c r="E4823" s="1"/>
      <c r="F4823" s="1"/>
      <c r="G4823"/>
      <c r="H4823"/>
      <c r="I4823" s="1"/>
      <c r="J4823"/>
      <c r="K4823"/>
      <c r="L4823"/>
      <c r="M4823" s="2"/>
      <c r="N4823" s="3"/>
      <c r="O4823"/>
      <c r="P4823"/>
      <c r="Q4823"/>
      <c r="R4823"/>
      <c r="S4823"/>
      <c r="T4823"/>
      <c r="U4823" s="1"/>
      <c r="V4823"/>
      <c r="W4823" s="1"/>
      <c r="X4823"/>
      <c r="Y4823"/>
      <c r="Z4823" s="1"/>
      <c r="AA4823" s="1"/>
      <c r="AB4823" s="1"/>
      <c r="AC4823" s="1"/>
      <c r="AD4823"/>
    </row>
    <row r="4824" spans="1:30" x14ac:dyDescent="0.25">
      <c r="A4824" s="1"/>
      <c r="B4824" s="1"/>
      <c r="C4824" s="1"/>
      <c r="D4824"/>
      <c r="E4824" s="1"/>
      <c r="F4824" s="1"/>
      <c r="G4824"/>
      <c r="H4824"/>
      <c r="I4824" s="1"/>
      <c r="J4824"/>
      <c r="K4824"/>
      <c r="L4824"/>
      <c r="M4824" s="2"/>
      <c r="N4824" s="3"/>
      <c r="O4824"/>
      <c r="P4824"/>
      <c r="Q4824"/>
      <c r="R4824"/>
      <c r="S4824"/>
      <c r="T4824"/>
      <c r="U4824" s="1"/>
      <c r="V4824"/>
      <c r="W4824" s="1"/>
      <c r="X4824"/>
      <c r="Y4824"/>
      <c r="Z4824" s="1"/>
      <c r="AA4824" s="1"/>
      <c r="AB4824" s="1"/>
      <c r="AC4824" s="1"/>
      <c r="AD4824"/>
    </row>
    <row r="4825" spans="1:30" x14ac:dyDescent="0.25">
      <c r="A4825" s="1"/>
      <c r="B4825" s="1"/>
      <c r="C4825" s="1"/>
      <c r="D4825"/>
      <c r="E4825" s="1"/>
      <c r="F4825" s="1"/>
      <c r="G4825"/>
      <c r="H4825"/>
      <c r="I4825" s="1"/>
      <c r="J4825"/>
      <c r="K4825"/>
      <c r="L4825"/>
      <c r="M4825" s="2"/>
      <c r="N4825" s="3"/>
      <c r="O4825"/>
      <c r="P4825"/>
      <c r="Q4825"/>
      <c r="R4825"/>
      <c r="S4825"/>
      <c r="T4825"/>
      <c r="U4825" s="1"/>
      <c r="V4825"/>
      <c r="W4825" s="1"/>
      <c r="X4825"/>
      <c r="Y4825"/>
      <c r="Z4825" s="1"/>
      <c r="AA4825" s="1"/>
      <c r="AB4825" s="1"/>
      <c r="AC4825" s="1"/>
      <c r="AD4825"/>
    </row>
    <row r="4826" spans="1:30" x14ac:dyDescent="0.25">
      <c r="A4826" s="1"/>
      <c r="B4826" s="1"/>
      <c r="C4826" s="1"/>
      <c r="D4826"/>
      <c r="E4826" s="1"/>
      <c r="F4826" s="1"/>
      <c r="G4826"/>
      <c r="H4826"/>
      <c r="I4826" s="1"/>
      <c r="J4826"/>
      <c r="K4826"/>
      <c r="L4826"/>
      <c r="M4826" s="2"/>
      <c r="N4826" s="3"/>
      <c r="O4826"/>
      <c r="P4826"/>
      <c r="Q4826"/>
      <c r="R4826"/>
      <c r="S4826"/>
      <c r="T4826"/>
      <c r="U4826" s="1"/>
      <c r="V4826"/>
      <c r="W4826" s="1"/>
      <c r="X4826"/>
      <c r="Y4826"/>
      <c r="Z4826" s="1"/>
      <c r="AA4826" s="1"/>
      <c r="AB4826" s="1"/>
      <c r="AC4826" s="1"/>
      <c r="AD4826"/>
    </row>
    <row r="4827" spans="1:30" x14ac:dyDescent="0.25">
      <c r="A4827" s="1"/>
      <c r="B4827" s="1"/>
      <c r="C4827" s="1"/>
      <c r="D4827"/>
      <c r="E4827" s="1"/>
      <c r="F4827" s="1"/>
      <c r="G4827"/>
      <c r="H4827"/>
      <c r="I4827" s="1"/>
      <c r="J4827"/>
      <c r="K4827"/>
      <c r="L4827"/>
      <c r="M4827" s="2"/>
      <c r="N4827" s="3"/>
      <c r="O4827"/>
      <c r="P4827"/>
      <c r="Q4827"/>
      <c r="R4827"/>
      <c r="S4827"/>
      <c r="T4827"/>
      <c r="U4827" s="1"/>
      <c r="V4827"/>
      <c r="W4827" s="1"/>
      <c r="X4827"/>
      <c r="Y4827"/>
      <c r="Z4827" s="1"/>
      <c r="AA4827" s="1"/>
      <c r="AB4827" s="1"/>
      <c r="AC4827" s="1"/>
      <c r="AD4827"/>
    </row>
    <row r="4828" spans="1:30" x14ac:dyDescent="0.25">
      <c r="A4828" s="1"/>
      <c r="B4828" s="1"/>
      <c r="C4828" s="1"/>
      <c r="D4828"/>
      <c r="E4828" s="1"/>
      <c r="F4828" s="1"/>
      <c r="G4828"/>
      <c r="H4828"/>
      <c r="I4828" s="1"/>
      <c r="J4828"/>
      <c r="K4828"/>
      <c r="L4828"/>
      <c r="M4828" s="2"/>
      <c r="N4828" s="3"/>
      <c r="O4828"/>
      <c r="P4828"/>
      <c r="Q4828"/>
      <c r="R4828"/>
      <c r="S4828"/>
      <c r="T4828"/>
      <c r="U4828" s="1"/>
      <c r="V4828"/>
      <c r="W4828" s="1"/>
      <c r="X4828"/>
      <c r="Y4828"/>
      <c r="Z4828" s="1"/>
      <c r="AA4828" s="1"/>
      <c r="AB4828" s="1"/>
      <c r="AC4828" s="1"/>
      <c r="AD4828"/>
    </row>
    <row r="4829" spans="1:30" x14ac:dyDescent="0.25">
      <c r="A4829" s="1"/>
      <c r="B4829" s="1"/>
      <c r="C4829" s="1"/>
      <c r="D4829"/>
      <c r="E4829" s="1"/>
      <c r="F4829" s="1"/>
      <c r="G4829"/>
      <c r="H4829"/>
      <c r="I4829" s="1"/>
      <c r="J4829"/>
      <c r="K4829"/>
      <c r="L4829"/>
      <c r="M4829" s="2"/>
      <c r="N4829" s="3"/>
      <c r="O4829"/>
      <c r="P4829"/>
      <c r="Q4829"/>
      <c r="R4829"/>
      <c r="S4829"/>
      <c r="T4829"/>
      <c r="U4829" s="1"/>
      <c r="V4829"/>
      <c r="W4829" s="1"/>
      <c r="X4829"/>
      <c r="Y4829"/>
      <c r="Z4829" s="1"/>
      <c r="AA4829" s="1"/>
      <c r="AB4829" s="1"/>
      <c r="AC4829" s="1"/>
      <c r="AD4829"/>
    </row>
    <row r="4830" spans="1:30" x14ac:dyDescent="0.25">
      <c r="A4830" s="1"/>
      <c r="B4830" s="1"/>
      <c r="C4830" s="1"/>
      <c r="D4830"/>
      <c r="E4830" s="1"/>
      <c r="F4830" s="1"/>
      <c r="G4830"/>
      <c r="H4830"/>
      <c r="I4830" s="1"/>
      <c r="J4830"/>
      <c r="K4830"/>
      <c r="L4830"/>
      <c r="M4830" s="2"/>
      <c r="N4830" s="3"/>
      <c r="O4830"/>
      <c r="P4830"/>
      <c r="Q4830"/>
      <c r="R4830"/>
      <c r="S4830"/>
      <c r="T4830"/>
      <c r="U4830" s="1"/>
      <c r="V4830"/>
      <c r="W4830" s="1"/>
      <c r="X4830"/>
      <c r="Y4830"/>
      <c r="Z4830" s="1"/>
      <c r="AA4830" s="1"/>
      <c r="AB4830" s="1"/>
      <c r="AC4830" s="1"/>
      <c r="AD4830"/>
    </row>
    <row r="4831" spans="1:30" x14ac:dyDescent="0.25">
      <c r="A4831" s="1"/>
      <c r="B4831" s="1"/>
      <c r="C4831" s="1"/>
      <c r="D4831"/>
      <c r="E4831" s="1"/>
      <c r="F4831" s="1"/>
      <c r="G4831"/>
      <c r="H4831"/>
      <c r="I4831" s="1"/>
      <c r="J4831"/>
      <c r="K4831"/>
      <c r="L4831"/>
      <c r="M4831" s="2"/>
      <c r="N4831" s="3"/>
      <c r="O4831"/>
      <c r="P4831"/>
      <c r="Q4831"/>
      <c r="R4831"/>
      <c r="S4831"/>
      <c r="T4831"/>
      <c r="U4831" s="1"/>
      <c r="V4831"/>
      <c r="W4831" s="1"/>
      <c r="X4831"/>
      <c r="Y4831"/>
      <c r="Z4831" s="1"/>
      <c r="AA4831" s="1"/>
      <c r="AB4831" s="1"/>
      <c r="AC4831" s="1"/>
      <c r="AD4831"/>
    </row>
    <row r="4832" spans="1:30" x14ac:dyDescent="0.25">
      <c r="A4832" s="1"/>
      <c r="B4832" s="1"/>
      <c r="C4832" s="1"/>
      <c r="D4832"/>
      <c r="E4832" s="1"/>
      <c r="F4832" s="1"/>
      <c r="G4832"/>
      <c r="H4832"/>
      <c r="I4832" s="1"/>
      <c r="J4832"/>
      <c r="K4832"/>
      <c r="L4832"/>
      <c r="M4832" s="2"/>
      <c r="N4832" s="3"/>
      <c r="O4832"/>
      <c r="P4832"/>
      <c r="Q4832"/>
      <c r="R4832"/>
      <c r="S4832"/>
      <c r="T4832"/>
      <c r="U4832" s="1"/>
      <c r="V4832"/>
      <c r="W4832" s="1"/>
      <c r="X4832"/>
      <c r="Y4832"/>
      <c r="Z4832" s="1"/>
      <c r="AA4832" s="1"/>
      <c r="AB4832" s="1"/>
      <c r="AC4832" s="1"/>
      <c r="AD4832"/>
    </row>
    <row r="4833" spans="1:30" x14ac:dyDescent="0.25">
      <c r="A4833" s="1"/>
      <c r="B4833" s="1"/>
      <c r="C4833" s="1"/>
      <c r="D4833"/>
      <c r="E4833" s="1"/>
      <c r="F4833" s="1"/>
      <c r="G4833"/>
      <c r="H4833"/>
      <c r="I4833" s="1"/>
      <c r="J4833"/>
      <c r="K4833"/>
      <c r="L4833"/>
      <c r="M4833" s="2"/>
      <c r="N4833" s="3"/>
      <c r="O4833"/>
      <c r="P4833"/>
      <c r="Q4833"/>
      <c r="R4833"/>
      <c r="S4833"/>
      <c r="T4833"/>
      <c r="U4833" s="1"/>
      <c r="V4833"/>
      <c r="W4833" s="1"/>
      <c r="X4833"/>
      <c r="Y4833"/>
      <c r="Z4833" s="1"/>
      <c r="AA4833" s="1"/>
      <c r="AB4833" s="1"/>
      <c r="AC4833" s="1"/>
      <c r="AD4833"/>
    </row>
    <row r="4834" spans="1:30" x14ac:dyDescent="0.25">
      <c r="A4834" s="1"/>
      <c r="B4834" s="1"/>
      <c r="C4834" s="1"/>
      <c r="D4834"/>
      <c r="E4834" s="1"/>
      <c r="F4834" s="1"/>
      <c r="G4834"/>
      <c r="H4834"/>
      <c r="I4834" s="1"/>
      <c r="J4834"/>
      <c r="K4834"/>
      <c r="L4834"/>
      <c r="M4834" s="2"/>
      <c r="N4834" s="3"/>
      <c r="O4834"/>
      <c r="P4834"/>
      <c r="Q4834"/>
      <c r="R4834"/>
      <c r="S4834"/>
      <c r="T4834"/>
      <c r="U4834" s="1"/>
      <c r="V4834"/>
      <c r="W4834" s="1"/>
      <c r="X4834"/>
      <c r="Y4834"/>
      <c r="Z4834" s="1"/>
      <c r="AA4834" s="1"/>
      <c r="AB4834" s="1"/>
      <c r="AC4834" s="1"/>
      <c r="AD4834"/>
    </row>
    <row r="4835" spans="1:30" x14ac:dyDescent="0.25">
      <c r="A4835" s="1"/>
      <c r="B4835" s="1"/>
      <c r="C4835" s="1"/>
      <c r="D4835"/>
      <c r="E4835" s="1"/>
      <c r="F4835" s="1"/>
      <c r="G4835"/>
      <c r="H4835"/>
      <c r="I4835" s="1"/>
      <c r="J4835"/>
      <c r="K4835"/>
      <c r="L4835"/>
      <c r="M4835" s="2"/>
      <c r="N4835" s="3"/>
      <c r="O4835"/>
      <c r="P4835"/>
      <c r="Q4835"/>
      <c r="R4835"/>
      <c r="S4835"/>
      <c r="T4835"/>
      <c r="U4835" s="1"/>
      <c r="V4835"/>
      <c r="W4835" s="1"/>
      <c r="X4835"/>
      <c r="Y4835"/>
      <c r="Z4835" s="1"/>
      <c r="AA4835" s="1"/>
      <c r="AB4835" s="1"/>
      <c r="AC4835" s="1"/>
      <c r="AD4835"/>
    </row>
    <row r="4836" spans="1:30" x14ac:dyDescent="0.25">
      <c r="A4836" s="1"/>
      <c r="B4836" s="1"/>
      <c r="C4836" s="1"/>
      <c r="D4836"/>
      <c r="E4836" s="1"/>
      <c r="F4836" s="1"/>
      <c r="G4836"/>
      <c r="H4836"/>
      <c r="I4836" s="1"/>
      <c r="J4836"/>
      <c r="K4836"/>
      <c r="L4836"/>
      <c r="M4836" s="2"/>
      <c r="N4836" s="3"/>
      <c r="O4836"/>
      <c r="P4836"/>
      <c r="Q4836"/>
      <c r="R4836"/>
      <c r="S4836"/>
      <c r="T4836"/>
      <c r="U4836" s="1"/>
      <c r="V4836"/>
      <c r="W4836" s="1"/>
      <c r="X4836"/>
      <c r="Y4836"/>
      <c r="Z4836" s="1"/>
      <c r="AA4836" s="1"/>
      <c r="AB4836" s="1"/>
      <c r="AC4836" s="1"/>
      <c r="AD4836"/>
    </row>
    <row r="4837" spans="1:30" x14ac:dyDescent="0.25">
      <c r="A4837" s="1"/>
      <c r="B4837" s="1"/>
      <c r="C4837" s="1"/>
      <c r="D4837"/>
      <c r="E4837" s="1"/>
      <c r="F4837" s="1"/>
      <c r="G4837"/>
      <c r="H4837"/>
      <c r="I4837" s="1"/>
      <c r="J4837"/>
      <c r="K4837"/>
      <c r="L4837"/>
      <c r="M4837" s="2"/>
      <c r="N4837" s="3"/>
      <c r="O4837"/>
      <c r="P4837"/>
      <c r="Q4837"/>
      <c r="R4837"/>
      <c r="S4837"/>
      <c r="T4837"/>
      <c r="U4837" s="1"/>
      <c r="V4837"/>
      <c r="W4837" s="1"/>
      <c r="X4837"/>
      <c r="Y4837"/>
      <c r="Z4837" s="1"/>
      <c r="AA4837" s="1"/>
      <c r="AB4837" s="1"/>
      <c r="AC4837" s="1"/>
      <c r="AD4837"/>
    </row>
    <row r="4838" spans="1:30" x14ac:dyDescent="0.25">
      <c r="A4838" s="1"/>
      <c r="B4838" s="1"/>
      <c r="C4838" s="1"/>
      <c r="D4838"/>
      <c r="E4838" s="1"/>
      <c r="F4838" s="1"/>
      <c r="G4838"/>
      <c r="H4838"/>
      <c r="I4838" s="1"/>
      <c r="J4838"/>
      <c r="K4838"/>
      <c r="L4838"/>
      <c r="M4838" s="2"/>
      <c r="N4838" s="3"/>
      <c r="O4838"/>
      <c r="P4838"/>
      <c r="Q4838"/>
      <c r="R4838"/>
      <c r="S4838"/>
      <c r="T4838"/>
      <c r="U4838" s="1"/>
      <c r="V4838"/>
      <c r="W4838" s="1"/>
      <c r="X4838"/>
      <c r="Y4838"/>
      <c r="Z4838" s="1"/>
      <c r="AA4838" s="1"/>
      <c r="AB4838" s="1"/>
      <c r="AC4838" s="1"/>
      <c r="AD4838"/>
    </row>
    <row r="4839" spans="1:30" x14ac:dyDescent="0.25">
      <c r="A4839" s="1"/>
      <c r="B4839" s="1"/>
      <c r="C4839" s="1"/>
      <c r="D4839"/>
      <c r="E4839" s="1"/>
      <c r="F4839" s="1"/>
      <c r="G4839"/>
      <c r="H4839"/>
      <c r="I4839" s="1"/>
      <c r="J4839"/>
      <c r="K4839"/>
      <c r="L4839"/>
      <c r="M4839" s="2"/>
      <c r="N4839" s="3"/>
      <c r="O4839"/>
      <c r="P4839"/>
      <c r="Q4839"/>
      <c r="R4839"/>
      <c r="S4839"/>
      <c r="T4839"/>
      <c r="U4839" s="1"/>
      <c r="V4839"/>
      <c r="W4839" s="1"/>
      <c r="X4839"/>
      <c r="Y4839"/>
      <c r="Z4839" s="1"/>
      <c r="AA4839" s="1"/>
      <c r="AB4839" s="1"/>
      <c r="AC4839" s="1"/>
      <c r="AD4839"/>
    </row>
    <row r="4840" spans="1:30" x14ac:dyDescent="0.25">
      <c r="A4840" s="1"/>
      <c r="B4840" s="1"/>
      <c r="C4840" s="1"/>
      <c r="D4840"/>
      <c r="E4840" s="1"/>
      <c r="F4840" s="1"/>
      <c r="G4840"/>
      <c r="H4840"/>
      <c r="I4840" s="1"/>
      <c r="J4840"/>
      <c r="K4840"/>
      <c r="L4840"/>
      <c r="M4840" s="2"/>
      <c r="N4840" s="3"/>
      <c r="O4840"/>
      <c r="P4840"/>
      <c r="Q4840"/>
      <c r="R4840"/>
      <c r="S4840"/>
      <c r="T4840"/>
      <c r="U4840" s="1"/>
      <c r="V4840"/>
      <c r="W4840" s="1"/>
      <c r="X4840"/>
      <c r="Y4840"/>
      <c r="Z4840" s="1"/>
      <c r="AA4840" s="1"/>
      <c r="AB4840" s="1"/>
      <c r="AC4840" s="1"/>
      <c r="AD4840"/>
    </row>
    <row r="4841" spans="1:30" x14ac:dyDescent="0.25">
      <c r="A4841" s="1"/>
      <c r="B4841" s="1"/>
      <c r="C4841" s="1"/>
      <c r="D4841"/>
      <c r="E4841" s="1"/>
      <c r="F4841" s="1"/>
      <c r="G4841"/>
      <c r="H4841"/>
      <c r="I4841" s="1"/>
      <c r="J4841"/>
      <c r="K4841"/>
      <c r="L4841"/>
      <c r="M4841" s="2"/>
      <c r="N4841" s="3"/>
      <c r="O4841"/>
      <c r="P4841"/>
      <c r="Q4841"/>
      <c r="R4841"/>
      <c r="S4841"/>
      <c r="T4841"/>
      <c r="U4841" s="1"/>
      <c r="V4841"/>
      <c r="W4841" s="1"/>
      <c r="X4841"/>
      <c r="Y4841"/>
      <c r="Z4841" s="1"/>
      <c r="AA4841" s="1"/>
      <c r="AB4841" s="1"/>
      <c r="AC4841" s="1"/>
      <c r="AD4841"/>
    </row>
    <row r="4842" spans="1:30" x14ac:dyDescent="0.25">
      <c r="A4842" s="1"/>
      <c r="B4842" s="1"/>
      <c r="C4842" s="1"/>
      <c r="D4842"/>
      <c r="E4842" s="1"/>
      <c r="F4842" s="1"/>
      <c r="G4842"/>
      <c r="H4842"/>
      <c r="I4842" s="1"/>
      <c r="J4842"/>
      <c r="K4842"/>
      <c r="L4842"/>
      <c r="M4842" s="2"/>
      <c r="N4842" s="3"/>
      <c r="O4842"/>
      <c r="P4842"/>
      <c r="Q4842"/>
      <c r="R4842"/>
      <c r="S4842"/>
      <c r="T4842"/>
      <c r="U4842" s="1"/>
      <c r="V4842"/>
      <c r="W4842" s="1"/>
      <c r="X4842"/>
      <c r="Y4842"/>
      <c r="Z4842" s="1"/>
      <c r="AA4842" s="1"/>
      <c r="AB4842" s="1"/>
      <c r="AC4842" s="1"/>
      <c r="AD4842"/>
    </row>
    <row r="4843" spans="1:30" x14ac:dyDescent="0.25">
      <c r="A4843" s="1"/>
      <c r="B4843" s="1"/>
      <c r="C4843" s="1"/>
      <c r="D4843"/>
      <c r="E4843" s="1"/>
      <c r="F4843" s="1"/>
      <c r="G4843"/>
      <c r="H4843"/>
      <c r="I4843" s="1"/>
      <c r="J4843"/>
      <c r="K4843"/>
      <c r="L4843"/>
      <c r="M4843" s="2"/>
      <c r="N4843" s="3"/>
      <c r="O4843"/>
      <c r="P4843"/>
      <c r="Q4843"/>
      <c r="R4843"/>
      <c r="S4843"/>
      <c r="T4843"/>
      <c r="U4843" s="1"/>
      <c r="V4843"/>
      <c r="W4843" s="1"/>
      <c r="X4843"/>
      <c r="Y4843"/>
      <c r="Z4843" s="1"/>
      <c r="AA4843" s="1"/>
      <c r="AB4843" s="1"/>
      <c r="AC4843" s="1"/>
      <c r="AD4843"/>
    </row>
    <row r="4844" spans="1:30" x14ac:dyDescent="0.25">
      <c r="A4844" s="1"/>
      <c r="B4844" s="1"/>
      <c r="C4844" s="1"/>
      <c r="D4844"/>
      <c r="E4844" s="1"/>
      <c r="F4844" s="1"/>
      <c r="G4844"/>
      <c r="H4844"/>
      <c r="I4844" s="1"/>
      <c r="J4844"/>
      <c r="K4844"/>
      <c r="L4844"/>
      <c r="M4844" s="2"/>
      <c r="N4844" s="3"/>
      <c r="O4844"/>
      <c r="P4844"/>
      <c r="Q4844"/>
      <c r="R4844"/>
      <c r="S4844"/>
      <c r="T4844"/>
      <c r="U4844" s="1"/>
      <c r="V4844"/>
      <c r="W4844" s="1"/>
      <c r="X4844"/>
      <c r="Y4844"/>
      <c r="Z4844" s="1"/>
      <c r="AA4844" s="1"/>
      <c r="AB4844" s="1"/>
      <c r="AC4844" s="1"/>
      <c r="AD4844"/>
    </row>
    <row r="4845" spans="1:30" x14ac:dyDescent="0.25">
      <c r="A4845" s="1"/>
      <c r="B4845" s="1"/>
      <c r="C4845" s="1"/>
      <c r="D4845"/>
      <c r="E4845" s="1"/>
      <c r="F4845" s="1"/>
      <c r="G4845"/>
      <c r="H4845"/>
      <c r="I4845" s="1"/>
      <c r="J4845"/>
      <c r="K4845"/>
      <c r="L4845"/>
      <c r="M4845" s="2"/>
      <c r="N4845" s="3"/>
      <c r="O4845"/>
      <c r="P4845"/>
      <c r="Q4845"/>
      <c r="R4845"/>
      <c r="S4845"/>
      <c r="T4845"/>
      <c r="U4845" s="1"/>
      <c r="V4845"/>
      <c r="W4845" s="1"/>
      <c r="X4845"/>
      <c r="Y4845"/>
      <c r="Z4845" s="1"/>
      <c r="AA4845" s="1"/>
      <c r="AB4845" s="1"/>
      <c r="AC4845" s="1"/>
      <c r="AD4845"/>
    </row>
    <row r="4846" spans="1:30" x14ac:dyDescent="0.25">
      <c r="A4846" s="1"/>
      <c r="B4846" s="1"/>
      <c r="C4846" s="1"/>
      <c r="D4846"/>
      <c r="E4846" s="1"/>
      <c r="F4846" s="1"/>
      <c r="G4846"/>
      <c r="H4846"/>
      <c r="I4846" s="1"/>
      <c r="J4846"/>
      <c r="K4846"/>
      <c r="L4846"/>
      <c r="M4846" s="2"/>
      <c r="N4846" s="3"/>
      <c r="O4846"/>
      <c r="P4846"/>
      <c r="Q4846"/>
      <c r="R4846"/>
      <c r="S4846"/>
      <c r="T4846"/>
      <c r="U4846" s="1"/>
      <c r="V4846"/>
      <c r="W4846" s="1"/>
      <c r="X4846"/>
      <c r="Y4846"/>
      <c r="Z4846" s="1"/>
      <c r="AA4846" s="1"/>
      <c r="AB4846" s="1"/>
      <c r="AC4846" s="1"/>
      <c r="AD4846"/>
    </row>
    <row r="4847" spans="1:30" x14ac:dyDescent="0.25">
      <c r="A4847" s="1"/>
      <c r="B4847" s="1"/>
      <c r="C4847" s="1"/>
      <c r="D4847"/>
      <c r="E4847" s="1"/>
      <c r="F4847" s="1"/>
      <c r="G4847"/>
      <c r="H4847"/>
      <c r="I4847" s="1"/>
      <c r="J4847"/>
      <c r="K4847"/>
      <c r="L4847"/>
      <c r="M4847" s="2"/>
      <c r="N4847" s="3"/>
      <c r="O4847"/>
      <c r="P4847"/>
      <c r="Q4847"/>
      <c r="R4847"/>
      <c r="S4847"/>
      <c r="T4847"/>
      <c r="U4847" s="1"/>
      <c r="V4847"/>
      <c r="W4847" s="1"/>
      <c r="X4847"/>
      <c r="Y4847"/>
      <c r="Z4847" s="1"/>
      <c r="AA4847" s="1"/>
      <c r="AB4847" s="1"/>
      <c r="AC4847" s="1"/>
      <c r="AD4847"/>
    </row>
    <row r="4848" spans="1:30" x14ac:dyDescent="0.25">
      <c r="A4848" s="1"/>
      <c r="B4848" s="1"/>
      <c r="C4848" s="1"/>
      <c r="D4848"/>
      <c r="E4848" s="1"/>
      <c r="F4848" s="1"/>
      <c r="G4848"/>
      <c r="H4848"/>
      <c r="I4848" s="1"/>
      <c r="J4848"/>
      <c r="K4848"/>
      <c r="L4848"/>
      <c r="M4848" s="2"/>
      <c r="N4848" s="3"/>
      <c r="O4848"/>
      <c r="P4848"/>
      <c r="Q4848"/>
      <c r="R4848"/>
      <c r="S4848"/>
      <c r="T4848"/>
      <c r="U4848" s="1"/>
      <c r="V4848"/>
      <c r="W4848" s="1"/>
      <c r="X4848"/>
      <c r="Y4848"/>
      <c r="Z4848" s="1"/>
      <c r="AA4848" s="1"/>
      <c r="AB4848" s="1"/>
      <c r="AC4848" s="1"/>
      <c r="AD4848"/>
    </row>
    <row r="4849" spans="1:30" x14ac:dyDescent="0.25">
      <c r="A4849" s="1"/>
      <c r="B4849" s="1"/>
      <c r="C4849" s="1"/>
      <c r="D4849"/>
      <c r="E4849" s="1"/>
      <c r="F4849" s="1"/>
      <c r="G4849"/>
      <c r="H4849"/>
      <c r="I4849" s="1"/>
      <c r="J4849"/>
      <c r="K4849"/>
      <c r="L4849"/>
      <c r="M4849" s="2"/>
      <c r="N4849" s="3"/>
      <c r="O4849"/>
      <c r="P4849"/>
      <c r="Q4849"/>
      <c r="R4849"/>
      <c r="S4849"/>
      <c r="T4849"/>
      <c r="U4849" s="1"/>
      <c r="V4849"/>
      <c r="W4849" s="1"/>
      <c r="X4849"/>
      <c r="Y4849"/>
      <c r="Z4849" s="1"/>
      <c r="AA4849" s="1"/>
      <c r="AB4849" s="1"/>
      <c r="AC4849" s="1"/>
      <c r="AD4849"/>
    </row>
    <row r="4850" spans="1:30" x14ac:dyDescent="0.25">
      <c r="A4850" s="1"/>
      <c r="B4850" s="1"/>
      <c r="C4850" s="1"/>
      <c r="D4850"/>
      <c r="E4850" s="1"/>
      <c r="F4850" s="1"/>
      <c r="G4850"/>
      <c r="H4850"/>
      <c r="I4850" s="1"/>
      <c r="J4850"/>
      <c r="K4850"/>
      <c r="L4850"/>
      <c r="M4850" s="2"/>
      <c r="N4850" s="3"/>
      <c r="O4850"/>
      <c r="P4850"/>
      <c r="Q4850"/>
      <c r="R4850"/>
      <c r="S4850"/>
      <c r="T4850"/>
      <c r="U4850" s="1"/>
      <c r="V4850"/>
      <c r="W4850" s="1"/>
      <c r="X4850"/>
      <c r="Y4850"/>
      <c r="Z4850" s="1"/>
      <c r="AA4850" s="1"/>
      <c r="AB4850" s="1"/>
      <c r="AC4850" s="1"/>
      <c r="AD4850"/>
    </row>
    <row r="4851" spans="1:30" x14ac:dyDescent="0.25">
      <c r="A4851" s="1"/>
      <c r="B4851" s="1"/>
      <c r="C4851" s="1"/>
      <c r="D4851"/>
      <c r="E4851" s="1"/>
      <c r="F4851" s="1"/>
      <c r="G4851"/>
      <c r="H4851"/>
      <c r="I4851" s="1"/>
      <c r="J4851"/>
      <c r="K4851"/>
      <c r="L4851"/>
      <c r="M4851" s="2"/>
      <c r="N4851" s="3"/>
      <c r="O4851"/>
      <c r="P4851"/>
      <c r="Q4851"/>
      <c r="R4851"/>
      <c r="S4851"/>
      <c r="T4851"/>
      <c r="U4851" s="1"/>
      <c r="V4851"/>
      <c r="W4851" s="1"/>
      <c r="X4851"/>
      <c r="Y4851"/>
      <c r="Z4851" s="1"/>
      <c r="AA4851" s="1"/>
      <c r="AB4851" s="1"/>
      <c r="AC4851" s="1"/>
      <c r="AD4851"/>
    </row>
    <row r="4852" spans="1:30" x14ac:dyDescent="0.25">
      <c r="A4852" s="1"/>
      <c r="B4852" s="1"/>
      <c r="C4852" s="1"/>
      <c r="D4852"/>
      <c r="E4852" s="1"/>
      <c r="F4852" s="1"/>
      <c r="G4852"/>
      <c r="H4852"/>
      <c r="I4852" s="1"/>
      <c r="J4852"/>
      <c r="K4852"/>
      <c r="L4852"/>
      <c r="M4852" s="2"/>
      <c r="N4852" s="3"/>
      <c r="O4852"/>
      <c r="P4852"/>
      <c r="Q4852"/>
      <c r="R4852"/>
      <c r="S4852"/>
      <c r="T4852"/>
      <c r="U4852" s="1"/>
      <c r="V4852"/>
      <c r="W4852" s="1"/>
      <c r="X4852"/>
      <c r="Y4852"/>
      <c r="Z4852" s="1"/>
      <c r="AA4852" s="1"/>
      <c r="AB4852" s="1"/>
      <c r="AC4852" s="1"/>
      <c r="AD4852"/>
    </row>
    <row r="4853" spans="1:30" x14ac:dyDescent="0.25">
      <c r="A4853" s="1"/>
      <c r="B4853" s="1"/>
      <c r="C4853" s="1"/>
      <c r="D4853"/>
      <c r="E4853" s="1"/>
      <c r="F4853" s="1"/>
      <c r="G4853"/>
      <c r="H4853"/>
      <c r="I4853" s="1"/>
      <c r="J4853"/>
      <c r="K4853"/>
      <c r="L4853"/>
      <c r="M4853" s="2"/>
      <c r="N4853" s="3"/>
      <c r="O4853"/>
      <c r="P4853"/>
      <c r="Q4853"/>
      <c r="R4853"/>
      <c r="S4853"/>
      <c r="T4853"/>
      <c r="U4853" s="1"/>
      <c r="V4853"/>
      <c r="W4853" s="1"/>
      <c r="X4853"/>
      <c r="Y4853"/>
      <c r="Z4853" s="1"/>
      <c r="AA4853" s="1"/>
      <c r="AB4853" s="1"/>
      <c r="AC4853" s="1"/>
      <c r="AD4853"/>
    </row>
    <row r="4854" spans="1:30" x14ac:dyDescent="0.25">
      <c r="A4854" s="1"/>
      <c r="B4854" s="1"/>
      <c r="C4854" s="1"/>
      <c r="D4854"/>
      <c r="E4854" s="1"/>
      <c r="F4854" s="1"/>
      <c r="G4854"/>
      <c r="H4854"/>
      <c r="I4854" s="1"/>
      <c r="J4854"/>
      <c r="K4854"/>
      <c r="L4854"/>
      <c r="M4854" s="2"/>
      <c r="N4854" s="3"/>
      <c r="O4854"/>
      <c r="P4854"/>
      <c r="Q4854"/>
      <c r="R4854"/>
      <c r="S4854"/>
      <c r="T4854"/>
      <c r="U4854" s="1"/>
      <c r="V4854"/>
      <c r="W4854" s="1"/>
      <c r="X4854"/>
      <c r="Y4854"/>
      <c r="Z4854" s="1"/>
      <c r="AA4854" s="1"/>
      <c r="AB4854" s="1"/>
      <c r="AC4854" s="1"/>
      <c r="AD4854"/>
    </row>
    <row r="4855" spans="1:30" x14ac:dyDescent="0.25">
      <c r="A4855" s="1"/>
      <c r="B4855" s="1"/>
      <c r="C4855" s="1"/>
      <c r="D4855"/>
      <c r="E4855" s="1"/>
      <c r="F4855" s="1"/>
      <c r="G4855"/>
      <c r="H4855"/>
      <c r="I4855" s="1"/>
      <c r="J4855"/>
      <c r="K4855"/>
      <c r="L4855"/>
      <c r="M4855" s="2"/>
      <c r="N4855" s="3"/>
      <c r="O4855"/>
      <c r="P4855"/>
      <c r="Q4855"/>
      <c r="R4855"/>
      <c r="S4855"/>
      <c r="T4855"/>
      <c r="U4855" s="1"/>
      <c r="V4855"/>
      <c r="W4855" s="1"/>
      <c r="X4855"/>
      <c r="Y4855"/>
      <c r="Z4855" s="1"/>
      <c r="AA4855" s="1"/>
      <c r="AB4855" s="1"/>
      <c r="AC4855" s="1"/>
      <c r="AD4855"/>
    </row>
    <row r="4856" spans="1:30" x14ac:dyDescent="0.25">
      <c r="A4856" s="1"/>
      <c r="B4856" s="1"/>
      <c r="C4856" s="1"/>
      <c r="D4856"/>
      <c r="E4856" s="1"/>
      <c r="F4856" s="1"/>
      <c r="G4856"/>
      <c r="H4856"/>
      <c r="I4856" s="1"/>
      <c r="J4856"/>
      <c r="K4856"/>
      <c r="L4856"/>
      <c r="M4856" s="2"/>
      <c r="N4856" s="3"/>
      <c r="O4856"/>
      <c r="P4856"/>
      <c r="Q4856"/>
      <c r="R4856"/>
      <c r="S4856"/>
      <c r="T4856"/>
      <c r="U4856" s="1"/>
      <c r="V4856"/>
      <c r="W4856" s="1"/>
      <c r="X4856"/>
      <c r="Y4856"/>
      <c r="Z4856" s="1"/>
      <c r="AA4856" s="1"/>
      <c r="AB4856" s="1"/>
      <c r="AC4856" s="1"/>
      <c r="AD4856"/>
    </row>
    <row r="4857" spans="1:30" x14ac:dyDescent="0.25">
      <c r="A4857" s="1"/>
      <c r="B4857" s="1"/>
      <c r="C4857" s="1"/>
      <c r="D4857"/>
      <c r="E4857" s="1"/>
      <c r="F4857" s="1"/>
      <c r="G4857"/>
      <c r="H4857"/>
      <c r="I4857" s="1"/>
      <c r="J4857"/>
      <c r="K4857"/>
      <c r="L4857"/>
      <c r="M4857" s="2"/>
      <c r="N4857" s="3"/>
      <c r="O4857"/>
      <c r="P4857"/>
      <c r="Q4857"/>
      <c r="R4857"/>
      <c r="S4857"/>
      <c r="T4857"/>
      <c r="U4857" s="1"/>
      <c r="V4857"/>
      <c r="W4857" s="1"/>
      <c r="X4857"/>
      <c r="Y4857"/>
      <c r="Z4857" s="1"/>
      <c r="AA4857" s="1"/>
      <c r="AB4857" s="1"/>
      <c r="AC4857" s="1"/>
      <c r="AD4857"/>
    </row>
    <row r="4858" spans="1:30" x14ac:dyDescent="0.25">
      <c r="A4858" s="1"/>
      <c r="B4858" s="1"/>
      <c r="C4858" s="1"/>
      <c r="D4858"/>
      <c r="E4858" s="1"/>
      <c r="F4858" s="1"/>
      <c r="G4858"/>
      <c r="H4858"/>
      <c r="I4858" s="1"/>
      <c r="J4858"/>
      <c r="K4858"/>
      <c r="L4858"/>
      <c r="M4858" s="2"/>
      <c r="N4858" s="3"/>
      <c r="O4858"/>
      <c r="P4858"/>
      <c r="Q4858"/>
      <c r="R4858"/>
      <c r="S4858"/>
      <c r="T4858"/>
      <c r="U4858" s="1"/>
      <c r="V4858"/>
      <c r="W4858" s="1"/>
      <c r="X4858"/>
      <c r="Y4858"/>
      <c r="Z4858" s="1"/>
      <c r="AA4858" s="1"/>
      <c r="AB4858" s="1"/>
      <c r="AC4858" s="1"/>
      <c r="AD4858"/>
    </row>
    <row r="4859" spans="1:30" x14ac:dyDescent="0.25">
      <c r="A4859" s="1"/>
      <c r="B4859" s="1"/>
      <c r="C4859" s="1"/>
      <c r="D4859"/>
      <c r="E4859" s="1"/>
      <c r="F4859" s="1"/>
      <c r="G4859"/>
      <c r="H4859"/>
      <c r="I4859" s="1"/>
      <c r="J4859"/>
      <c r="K4859"/>
      <c r="L4859"/>
      <c r="M4859" s="2"/>
      <c r="N4859" s="3"/>
      <c r="O4859"/>
      <c r="P4859"/>
      <c r="Q4859"/>
      <c r="R4859"/>
      <c r="S4859"/>
      <c r="T4859"/>
      <c r="U4859" s="1"/>
      <c r="V4859"/>
      <c r="W4859" s="1"/>
      <c r="X4859"/>
      <c r="Y4859"/>
      <c r="Z4859" s="1"/>
      <c r="AA4859" s="1"/>
      <c r="AB4859" s="1"/>
      <c r="AC4859" s="1"/>
      <c r="AD4859"/>
    </row>
    <row r="4860" spans="1:30" x14ac:dyDescent="0.25">
      <c r="A4860" s="1"/>
      <c r="B4860" s="1"/>
      <c r="C4860" s="1"/>
      <c r="D4860"/>
      <c r="E4860" s="1"/>
      <c r="F4860" s="1"/>
      <c r="G4860"/>
      <c r="H4860"/>
      <c r="I4860" s="1"/>
      <c r="J4860"/>
      <c r="K4860"/>
      <c r="L4860"/>
      <c r="M4860" s="2"/>
      <c r="N4860" s="3"/>
      <c r="O4860"/>
      <c r="P4860"/>
      <c r="Q4860"/>
      <c r="R4860"/>
      <c r="S4860"/>
      <c r="T4860"/>
      <c r="U4860" s="1"/>
      <c r="V4860"/>
      <c r="W4860" s="1"/>
      <c r="X4860"/>
      <c r="Y4860"/>
      <c r="Z4860" s="1"/>
      <c r="AA4860" s="1"/>
      <c r="AB4860" s="1"/>
      <c r="AC4860" s="1"/>
      <c r="AD4860"/>
    </row>
    <row r="4861" spans="1:30" x14ac:dyDescent="0.25">
      <c r="A4861" s="1"/>
      <c r="B4861" s="1"/>
      <c r="C4861" s="1"/>
      <c r="D4861"/>
      <c r="E4861" s="1"/>
      <c r="F4861" s="1"/>
      <c r="G4861"/>
      <c r="H4861"/>
      <c r="I4861" s="1"/>
      <c r="J4861"/>
      <c r="K4861"/>
      <c r="L4861"/>
      <c r="M4861" s="2"/>
      <c r="N4861" s="3"/>
      <c r="O4861"/>
      <c r="P4861"/>
      <c r="Q4861"/>
      <c r="R4861"/>
      <c r="S4861"/>
      <c r="T4861"/>
      <c r="U4861" s="1"/>
      <c r="V4861"/>
      <c r="W4861" s="1"/>
      <c r="X4861"/>
      <c r="Y4861"/>
      <c r="Z4861" s="1"/>
      <c r="AA4861" s="1"/>
      <c r="AB4861" s="1"/>
      <c r="AC4861" s="1"/>
      <c r="AD4861"/>
    </row>
    <row r="4862" spans="1:30" x14ac:dyDescent="0.25">
      <c r="A4862" s="1"/>
      <c r="B4862" s="1"/>
      <c r="C4862" s="1"/>
      <c r="D4862"/>
      <c r="E4862" s="1"/>
      <c r="F4862" s="1"/>
      <c r="G4862"/>
      <c r="H4862"/>
      <c r="I4862" s="1"/>
      <c r="J4862"/>
      <c r="K4862"/>
      <c r="L4862"/>
      <c r="M4862" s="2"/>
      <c r="N4862" s="3"/>
      <c r="O4862"/>
      <c r="P4862"/>
      <c r="Q4862"/>
      <c r="R4862"/>
      <c r="S4862"/>
      <c r="T4862"/>
      <c r="U4862" s="1"/>
      <c r="V4862"/>
      <c r="W4862" s="1"/>
      <c r="X4862"/>
      <c r="Y4862"/>
      <c r="Z4862" s="1"/>
      <c r="AA4862" s="1"/>
      <c r="AB4862" s="1"/>
      <c r="AC4862" s="1"/>
      <c r="AD4862"/>
    </row>
    <row r="4863" spans="1:30" x14ac:dyDescent="0.25">
      <c r="A4863" s="1"/>
      <c r="B4863" s="1"/>
      <c r="C4863" s="1"/>
      <c r="D4863"/>
      <c r="E4863" s="1"/>
      <c r="F4863" s="1"/>
      <c r="G4863"/>
      <c r="H4863"/>
      <c r="I4863" s="1"/>
      <c r="J4863"/>
      <c r="K4863"/>
      <c r="L4863"/>
      <c r="M4863" s="2"/>
      <c r="N4863" s="3"/>
      <c r="O4863"/>
      <c r="P4863"/>
      <c r="Q4863"/>
      <c r="R4863"/>
      <c r="S4863"/>
      <c r="T4863"/>
      <c r="U4863" s="1"/>
      <c r="V4863"/>
      <c r="W4863" s="1"/>
      <c r="X4863"/>
      <c r="Y4863"/>
      <c r="Z4863" s="1"/>
      <c r="AA4863" s="1"/>
      <c r="AB4863" s="1"/>
      <c r="AC4863" s="1"/>
      <c r="AD4863"/>
    </row>
    <row r="4864" spans="1:30" x14ac:dyDescent="0.25">
      <c r="A4864" s="1"/>
      <c r="B4864" s="1"/>
      <c r="C4864" s="1"/>
      <c r="D4864"/>
      <c r="E4864" s="1"/>
      <c r="F4864" s="1"/>
      <c r="G4864"/>
      <c r="H4864"/>
      <c r="I4864" s="1"/>
      <c r="J4864"/>
      <c r="K4864"/>
      <c r="L4864"/>
      <c r="M4864" s="2"/>
      <c r="N4864" s="3"/>
      <c r="O4864"/>
      <c r="P4864"/>
      <c r="Q4864"/>
      <c r="R4864"/>
      <c r="S4864"/>
      <c r="T4864"/>
      <c r="U4864" s="1"/>
      <c r="V4864"/>
      <c r="W4864" s="1"/>
      <c r="X4864"/>
      <c r="Y4864"/>
      <c r="Z4864" s="1"/>
      <c r="AA4864" s="1"/>
      <c r="AB4864" s="1"/>
      <c r="AC4864" s="1"/>
      <c r="AD4864"/>
    </row>
    <row r="4865" spans="1:30" x14ac:dyDescent="0.25">
      <c r="A4865" s="1"/>
      <c r="B4865" s="1"/>
      <c r="C4865" s="1"/>
      <c r="D4865"/>
      <c r="E4865" s="1"/>
      <c r="F4865" s="1"/>
      <c r="G4865"/>
      <c r="H4865"/>
      <c r="I4865" s="1"/>
      <c r="J4865"/>
      <c r="K4865"/>
      <c r="L4865"/>
      <c r="M4865" s="2"/>
      <c r="N4865" s="3"/>
      <c r="O4865"/>
      <c r="P4865"/>
      <c r="Q4865"/>
      <c r="R4865"/>
      <c r="S4865"/>
      <c r="T4865"/>
      <c r="U4865" s="1"/>
      <c r="V4865"/>
      <c r="W4865" s="1"/>
      <c r="X4865"/>
      <c r="Y4865"/>
      <c r="Z4865" s="1"/>
      <c r="AA4865" s="1"/>
      <c r="AB4865" s="1"/>
      <c r="AC4865" s="1"/>
      <c r="AD4865"/>
    </row>
    <row r="4866" spans="1:30" x14ac:dyDescent="0.25">
      <c r="A4866" s="1"/>
      <c r="B4866" s="1"/>
      <c r="C4866" s="1"/>
      <c r="D4866"/>
      <c r="E4866" s="1"/>
      <c r="F4866" s="1"/>
      <c r="G4866"/>
      <c r="H4866"/>
      <c r="I4866" s="1"/>
      <c r="J4866"/>
      <c r="K4866"/>
      <c r="L4866"/>
      <c r="M4866" s="2"/>
      <c r="N4866" s="3"/>
      <c r="O4866"/>
      <c r="P4866"/>
      <c r="Q4866"/>
      <c r="R4866"/>
      <c r="S4866"/>
      <c r="T4866"/>
      <c r="U4866" s="1"/>
      <c r="V4866"/>
      <c r="W4866" s="1"/>
      <c r="X4866"/>
      <c r="Y4866"/>
      <c r="Z4866" s="1"/>
      <c r="AA4866" s="1"/>
      <c r="AB4866" s="1"/>
      <c r="AC4866" s="1"/>
      <c r="AD4866"/>
    </row>
    <row r="4867" spans="1:30" x14ac:dyDescent="0.25">
      <c r="A4867" s="1"/>
      <c r="B4867" s="1"/>
      <c r="C4867" s="1"/>
      <c r="D4867"/>
      <c r="E4867" s="1"/>
      <c r="F4867" s="1"/>
      <c r="G4867"/>
      <c r="H4867"/>
      <c r="I4867" s="1"/>
      <c r="J4867"/>
      <c r="K4867"/>
      <c r="L4867"/>
      <c r="M4867" s="2"/>
      <c r="N4867" s="3"/>
      <c r="O4867"/>
      <c r="P4867"/>
      <c r="Q4867"/>
      <c r="R4867"/>
      <c r="S4867"/>
      <c r="T4867"/>
      <c r="U4867" s="1"/>
      <c r="V4867"/>
      <c r="W4867" s="1"/>
      <c r="X4867"/>
      <c r="Y4867"/>
      <c r="Z4867" s="1"/>
      <c r="AA4867" s="1"/>
      <c r="AB4867" s="1"/>
      <c r="AC4867" s="1"/>
      <c r="AD4867"/>
    </row>
    <row r="4868" spans="1:30" x14ac:dyDescent="0.25">
      <c r="A4868" s="1"/>
      <c r="B4868" s="1"/>
      <c r="C4868" s="1"/>
      <c r="D4868"/>
      <c r="E4868" s="1"/>
      <c r="F4868" s="1"/>
      <c r="G4868"/>
      <c r="H4868"/>
      <c r="I4868" s="1"/>
      <c r="J4868"/>
      <c r="K4868"/>
      <c r="L4868"/>
      <c r="M4868" s="2"/>
      <c r="N4868" s="3"/>
      <c r="O4868"/>
      <c r="P4868"/>
      <c r="Q4868"/>
      <c r="R4868"/>
      <c r="S4868"/>
      <c r="T4868"/>
      <c r="U4868" s="1"/>
      <c r="V4868"/>
      <c r="W4868" s="1"/>
      <c r="X4868"/>
      <c r="Y4868"/>
      <c r="Z4868" s="1"/>
      <c r="AA4868" s="1"/>
      <c r="AB4868" s="1"/>
      <c r="AC4868" s="1"/>
      <c r="AD4868"/>
    </row>
    <row r="4869" spans="1:30" x14ac:dyDescent="0.25">
      <c r="A4869" s="1"/>
      <c r="B4869" s="1"/>
      <c r="C4869" s="1"/>
      <c r="D4869"/>
      <c r="E4869" s="1"/>
      <c r="F4869" s="1"/>
      <c r="G4869"/>
      <c r="H4869"/>
      <c r="I4869" s="1"/>
      <c r="J4869"/>
      <c r="K4869"/>
      <c r="L4869"/>
      <c r="M4869" s="2"/>
      <c r="N4869" s="3"/>
      <c r="O4869"/>
      <c r="P4869"/>
      <c r="Q4869"/>
      <c r="R4869"/>
      <c r="S4869"/>
      <c r="T4869"/>
      <c r="U4869" s="1"/>
      <c r="V4869"/>
      <c r="W4869" s="1"/>
      <c r="X4869"/>
      <c r="Y4869"/>
      <c r="Z4869" s="1"/>
      <c r="AA4869" s="1"/>
      <c r="AB4869" s="1"/>
      <c r="AC4869" s="1"/>
      <c r="AD4869"/>
    </row>
    <row r="4870" spans="1:30" x14ac:dyDescent="0.25">
      <c r="A4870" s="1"/>
      <c r="B4870" s="1"/>
      <c r="C4870" s="1"/>
      <c r="D4870"/>
      <c r="E4870" s="1"/>
      <c r="F4870" s="1"/>
      <c r="G4870"/>
      <c r="H4870"/>
      <c r="I4870" s="1"/>
      <c r="J4870"/>
      <c r="K4870"/>
      <c r="L4870"/>
      <c r="M4870" s="2"/>
      <c r="N4870" s="3"/>
      <c r="O4870"/>
      <c r="P4870"/>
      <c r="Q4870"/>
      <c r="R4870"/>
      <c r="S4870"/>
      <c r="T4870"/>
      <c r="U4870" s="1"/>
      <c r="V4870"/>
      <c r="W4870" s="1"/>
      <c r="X4870"/>
      <c r="Y4870"/>
      <c r="Z4870" s="1"/>
      <c r="AA4870" s="1"/>
      <c r="AB4870" s="1"/>
      <c r="AC4870" s="1"/>
      <c r="AD4870"/>
    </row>
    <row r="4871" spans="1:30" x14ac:dyDescent="0.25">
      <c r="A4871" s="1"/>
      <c r="B4871" s="1"/>
      <c r="C4871" s="1"/>
      <c r="D4871"/>
      <c r="E4871" s="1"/>
      <c r="F4871" s="1"/>
      <c r="G4871"/>
      <c r="H4871"/>
      <c r="I4871" s="1"/>
      <c r="J4871"/>
      <c r="K4871"/>
      <c r="L4871"/>
      <c r="M4871" s="2"/>
      <c r="N4871" s="3"/>
      <c r="O4871"/>
      <c r="P4871"/>
      <c r="Q4871"/>
      <c r="R4871"/>
      <c r="S4871"/>
      <c r="T4871"/>
      <c r="U4871" s="1"/>
      <c r="V4871"/>
      <c r="W4871" s="1"/>
      <c r="X4871"/>
      <c r="Y4871"/>
      <c r="Z4871" s="1"/>
      <c r="AA4871" s="1"/>
      <c r="AB4871" s="1"/>
      <c r="AC4871" s="1"/>
      <c r="AD4871"/>
    </row>
    <row r="4872" spans="1:30" x14ac:dyDescent="0.25">
      <c r="A4872" s="1"/>
      <c r="B4872" s="1"/>
      <c r="C4872" s="1"/>
      <c r="D4872"/>
      <c r="E4872" s="1"/>
      <c r="F4872" s="1"/>
      <c r="G4872"/>
      <c r="H4872"/>
      <c r="I4872" s="1"/>
      <c r="J4872"/>
      <c r="K4872"/>
      <c r="L4872"/>
      <c r="M4872" s="2"/>
      <c r="N4872" s="3"/>
      <c r="O4872"/>
      <c r="P4872"/>
      <c r="Q4872"/>
      <c r="R4872"/>
      <c r="S4872"/>
      <c r="T4872"/>
      <c r="U4872" s="1"/>
      <c r="V4872"/>
      <c r="W4872" s="1"/>
      <c r="X4872"/>
      <c r="Y4872"/>
      <c r="Z4872" s="1"/>
      <c r="AA4872" s="1"/>
      <c r="AB4872" s="1"/>
      <c r="AC4872" s="1"/>
      <c r="AD4872"/>
    </row>
    <row r="4873" spans="1:30" x14ac:dyDescent="0.25">
      <c r="A4873" s="1"/>
      <c r="B4873" s="1"/>
      <c r="C4873" s="1"/>
      <c r="D4873"/>
      <c r="E4873" s="1"/>
      <c r="F4873" s="1"/>
      <c r="G4873"/>
      <c r="H4873"/>
      <c r="I4873" s="1"/>
      <c r="J4873"/>
      <c r="K4873"/>
      <c r="L4873"/>
      <c r="M4873" s="2"/>
      <c r="N4873" s="3"/>
      <c r="O4873"/>
      <c r="P4873"/>
      <c r="Q4873"/>
      <c r="R4873"/>
      <c r="S4873"/>
      <c r="T4873"/>
      <c r="U4873" s="1"/>
      <c r="V4873"/>
      <c r="W4873" s="1"/>
      <c r="X4873"/>
      <c r="Y4873"/>
      <c r="Z4873" s="1"/>
      <c r="AA4873" s="1"/>
      <c r="AB4873" s="1"/>
      <c r="AC4873" s="1"/>
      <c r="AD4873"/>
    </row>
    <row r="4874" spans="1:30" x14ac:dyDescent="0.25">
      <c r="A4874" s="1"/>
      <c r="B4874" s="1"/>
      <c r="C4874" s="1"/>
      <c r="D4874"/>
      <c r="E4874" s="1"/>
      <c r="F4874" s="1"/>
      <c r="G4874"/>
      <c r="H4874"/>
      <c r="I4874" s="1"/>
      <c r="J4874"/>
      <c r="K4874"/>
      <c r="L4874"/>
      <c r="M4874" s="2"/>
      <c r="N4874" s="3"/>
      <c r="O4874"/>
      <c r="P4874"/>
      <c r="Q4874"/>
      <c r="R4874"/>
      <c r="S4874"/>
      <c r="T4874"/>
      <c r="U4874" s="1"/>
      <c r="V4874"/>
      <c r="W4874" s="1"/>
      <c r="X4874"/>
      <c r="Y4874"/>
      <c r="Z4874" s="1"/>
      <c r="AA4874" s="1"/>
      <c r="AB4874" s="1"/>
      <c r="AC4874" s="1"/>
      <c r="AD4874"/>
    </row>
    <row r="4875" spans="1:30" x14ac:dyDescent="0.25">
      <c r="A4875" s="1"/>
      <c r="B4875" s="1"/>
      <c r="C4875" s="1"/>
      <c r="D4875"/>
      <c r="E4875" s="1"/>
      <c r="F4875" s="1"/>
      <c r="G4875"/>
      <c r="H4875"/>
      <c r="I4875" s="1"/>
      <c r="J4875"/>
      <c r="K4875"/>
      <c r="L4875"/>
      <c r="M4875" s="2"/>
      <c r="N4875" s="3"/>
      <c r="O4875"/>
      <c r="P4875"/>
      <c r="Q4875"/>
      <c r="R4875"/>
      <c r="S4875"/>
      <c r="T4875"/>
      <c r="U4875" s="1"/>
      <c r="V4875"/>
      <c r="W4875" s="1"/>
      <c r="X4875"/>
      <c r="Y4875"/>
      <c r="Z4875" s="1"/>
      <c r="AA4875" s="1"/>
      <c r="AB4875" s="1"/>
      <c r="AC4875" s="1"/>
      <c r="AD4875"/>
    </row>
    <row r="4876" spans="1:30" x14ac:dyDescent="0.25">
      <c r="A4876" s="1"/>
      <c r="B4876" s="1"/>
      <c r="C4876" s="1"/>
      <c r="D4876"/>
      <c r="E4876" s="1"/>
      <c r="F4876" s="1"/>
      <c r="G4876"/>
      <c r="H4876"/>
      <c r="I4876" s="1"/>
      <c r="J4876"/>
      <c r="K4876"/>
      <c r="L4876"/>
      <c r="M4876" s="2"/>
      <c r="N4876" s="3"/>
      <c r="O4876"/>
      <c r="P4876"/>
      <c r="Q4876"/>
      <c r="R4876"/>
      <c r="S4876"/>
      <c r="T4876"/>
      <c r="U4876" s="1"/>
      <c r="V4876"/>
      <c r="W4876" s="1"/>
      <c r="X4876"/>
      <c r="Y4876"/>
      <c r="Z4876" s="1"/>
      <c r="AA4876" s="1"/>
      <c r="AB4876" s="1"/>
      <c r="AC4876" s="1"/>
      <c r="AD4876"/>
    </row>
    <row r="4877" spans="1:30" x14ac:dyDescent="0.25">
      <c r="A4877" s="1"/>
      <c r="B4877" s="1"/>
      <c r="C4877" s="1"/>
      <c r="D4877"/>
      <c r="E4877" s="1"/>
      <c r="F4877" s="1"/>
      <c r="G4877"/>
      <c r="H4877"/>
      <c r="I4877" s="1"/>
      <c r="J4877"/>
      <c r="K4877"/>
      <c r="L4877"/>
      <c r="M4877" s="2"/>
      <c r="N4877" s="3"/>
      <c r="O4877"/>
      <c r="P4877"/>
      <c r="Q4877"/>
      <c r="R4877"/>
      <c r="S4877"/>
      <c r="T4877"/>
      <c r="U4877" s="1"/>
      <c r="V4877"/>
      <c r="W4877" s="1"/>
      <c r="X4877"/>
      <c r="Y4877"/>
      <c r="Z4877" s="1"/>
      <c r="AA4877" s="1"/>
      <c r="AB4877" s="1"/>
      <c r="AC4877" s="1"/>
      <c r="AD4877"/>
    </row>
    <row r="4878" spans="1:30" x14ac:dyDescent="0.25">
      <c r="A4878" s="1"/>
      <c r="B4878" s="1"/>
      <c r="C4878" s="1"/>
      <c r="D4878"/>
      <c r="E4878" s="1"/>
      <c r="F4878" s="1"/>
      <c r="G4878"/>
      <c r="H4878"/>
      <c r="I4878" s="1"/>
      <c r="J4878"/>
      <c r="K4878"/>
      <c r="L4878"/>
      <c r="M4878" s="2"/>
      <c r="N4878" s="3"/>
      <c r="O4878"/>
      <c r="P4878"/>
      <c r="Q4878"/>
      <c r="R4878"/>
      <c r="S4878"/>
      <c r="T4878"/>
      <c r="U4878" s="1"/>
      <c r="V4878"/>
      <c r="W4878" s="1"/>
      <c r="X4878"/>
      <c r="Y4878"/>
      <c r="Z4878" s="1"/>
      <c r="AA4878" s="1"/>
      <c r="AB4878" s="1"/>
      <c r="AC4878" s="1"/>
      <c r="AD4878"/>
    </row>
    <row r="4879" spans="1:30" x14ac:dyDescent="0.25">
      <c r="A4879" s="1"/>
      <c r="B4879" s="1"/>
      <c r="C4879" s="1"/>
      <c r="D4879"/>
      <c r="E4879" s="1"/>
      <c r="F4879" s="1"/>
      <c r="G4879"/>
      <c r="H4879"/>
      <c r="I4879" s="1"/>
      <c r="J4879"/>
      <c r="K4879"/>
      <c r="L4879"/>
      <c r="M4879" s="2"/>
      <c r="N4879" s="3"/>
      <c r="O4879"/>
      <c r="P4879"/>
      <c r="Q4879"/>
      <c r="R4879"/>
      <c r="S4879"/>
      <c r="T4879"/>
      <c r="U4879" s="1"/>
      <c r="V4879"/>
      <c r="W4879" s="1"/>
      <c r="X4879"/>
      <c r="Y4879"/>
      <c r="Z4879" s="1"/>
      <c r="AA4879" s="1"/>
      <c r="AB4879" s="1"/>
      <c r="AC4879" s="1"/>
      <c r="AD4879"/>
    </row>
    <row r="4880" spans="1:30" x14ac:dyDescent="0.25">
      <c r="A4880" s="1"/>
      <c r="B4880" s="1"/>
      <c r="C4880" s="1"/>
      <c r="D4880"/>
      <c r="E4880" s="1"/>
      <c r="F4880" s="1"/>
      <c r="G4880"/>
      <c r="H4880"/>
      <c r="I4880" s="1"/>
      <c r="J4880"/>
      <c r="K4880"/>
      <c r="L4880"/>
      <c r="M4880" s="2"/>
      <c r="N4880" s="3"/>
      <c r="O4880"/>
      <c r="P4880"/>
      <c r="Q4880"/>
      <c r="R4880"/>
      <c r="S4880"/>
      <c r="T4880"/>
      <c r="U4880" s="1"/>
      <c r="V4880"/>
      <c r="W4880" s="1"/>
      <c r="X4880"/>
      <c r="Y4880"/>
      <c r="Z4880" s="1"/>
      <c r="AA4880" s="1"/>
      <c r="AB4880" s="1"/>
      <c r="AC4880" s="1"/>
      <c r="AD4880"/>
    </row>
    <row r="4881" spans="1:30" x14ac:dyDescent="0.25">
      <c r="A4881" s="1"/>
      <c r="B4881" s="1"/>
      <c r="C4881" s="1"/>
      <c r="D4881"/>
      <c r="E4881" s="1"/>
      <c r="F4881" s="1"/>
      <c r="G4881"/>
      <c r="H4881"/>
      <c r="I4881" s="1"/>
      <c r="J4881"/>
      <c r="K4881"/>
      <c r="L4881"/>
      <c r="M4881" s="2"/>
      <c r="N4881" s="3"/>
      <c r="O4881"/>
      <c r="P4881"/>
      <c r="Q4881"/>
      <c r="R4881"/>
      <c r="S4881"/>
      <c r="T4881"/>
      <c r="U4881" s="1"/>
      <c r="V4881"/>
      <c r="W4881" s="1"/>
      <c r="X4881"/>
      <c r="Y4881"/>
      <c r="Z4881" s="1"/>
      <c r="AA4881" s="1"/>
      <c r="AB4881" s="1"/>
      <c r="AC4881" s="1"/>
      <c r="AD4881"/>
    </row>
    <row r="4882" spans="1:30" x14ac:dyDescent="0.25">
      <c r="A4882" s="1"/>
      <c r="B4882" s="1"/>
      <c r="C4882" s="1"/>
      <c r="D4882"/>
      <c r="E4882" s="1"/>
      <c r="F4882" s="1"/>
      <c r="G4882"/>
      <c r="H4882"/>
      <c r="I4882" s="1"/>
      <c r="J4882"/>
      <c r="K4882"/>
      <c r="L4882"/>
      <c r="M4882" s="2"/>
      <c r="N4882" s="3"/>
      <c r="O4882"/>
      <c r="P4882"/>
      <c r="Q4882"/>
      <c r="R4882"/>
      <c r="S4882"/>
      <c r="T4882"/>
      <c r="U4882" s="1"/>
      <c r="V4882"/>
      <c r="W4882" s="1"/>
      <c r="X4882"/>
      <c r="Y4882"/>
      <c r="Z4882" s="1"/>
      <c r="AA4882" s="1"/>
      <c r="AB4882" s="1"/>
      <c r="AC4882" s="1"/>
      <c r="AD4882"/>
    </row>
    <row r="4883" spans="1:30" x14ac:dyDescent="0.25">
      <c r="A4883" s="1"/>
      <c r="B4883" s="1"/>
      <c r="C4883" s="1"/>
      <c r="D4883"/>
      <c r="E4883" s="1"/>
      <c r="F4883" s="1"/>
      <c r="G4883"/>
      <c r="H4883"/>
      <c r="I4883" s="1"/>
      <c r="J4883"/>
      <c r="K4883"/>
      <c r="L4883"/>
      <c r="M4883" s="2"/>
      <c r="N4883" s="3"/>
      <c r="O4883"/>
      <c r="P4883"/>
      <c r="Q4883"/>
      <c r="R4883"/>
      <c r="S4883"/>
      <c r="T4883"/>
      <c r="U4883" s="1"/>
      <c r="V4883"/>
      <c r="W4883" s="1"/>
      <c r="X4883"/>
      <c r="Y4883"/>
      <c r="Z4883" s="1"/>
      <c r="AA4883" s="1"/>
      <c r="AB4883" s="1"/>
      <c r="AC4883" s="1"/>
      <c r="AD4883"/>
    </row>
    <row r="4884" spans="1:30" x14ac:dyDescent="0.25">
      <c r="A4884" s="1"/>
      <c r="B4884" s="1"/>
      <c r="C4884" s="1"/>
      <c r="D4884"/>
      <c r="E4884" s="1"/>
      <c r="F4884" s="1"/>
      <c r="G4884"/>
      <c r="H4884"/>
      <c r="I4884" s="1"/>
      <c r="J4884"/>
      <c r="K4884"/>
      <c r="L4884"/>
      <c r="M4884" s="2"/>
      <c r="N4884" s="3"/>
      <c r="O4884"/>
      <c r="P4884"/>
      <c r="Q4884"/>
      <c r="R4884"/>
      <c r="S4884"/>
      <c r="T4884"/>
      <c r="U4884" s="1"/>
      <c r="V4884"/>
      <c r="W4884" s="1"/>
      <c r="X4884"/>
      <c r="Y4884"/>
      <c r="Z4884" s="1"/>
      <c r="AA4884" s="1"/>
      <c r="AB4884" s="1"/>
      <c r="AC4884" s="1"/>
      <c r="AD4884"/>
    </row>
    <row r="4885" spans="1:30" x14ac:dyDescent="0.25">
      <c r="A4885" s="1"/>
      <c r="B4885" s="1"/>
      <c r="C4885" s="1"/>
      <c r="D4885"/>
      <c r="E4885" s="1"/>
      <c r="F4885" s="1"/>
      <c r="G4885"/>
      <c r="H4885"/>
      <c r="I4885" s="1"/>
      <c r="J4885"/>
      <c r="K4885"/>
      <c r="L4885"/>
      <c r="M4885" s="2"/>
      <c r="N4885" s="3"/>
      <c r="O4885"/>
      <c r="P4885"/>
      <c r="Q4885"/>
      <c r="R4885"/>
      <c r="S4885"/>
      <c r="T4885"/>
      <c r="U4885" s="1"/>
      <c r="V4885"/>
      <c r="W4885" s="1"/>
      <c r="X4885"/>
      <c r="Y4885"/>
      <c r="Z4885" s="1"/>
      <c r="AA4885" s="1"/>
      <c r="AB4885" s="1"/>
      <c r="AC4885" s="1"/>
      <c r="AD4885"/>
    </row>
    <row r="4886" spans="1:30" x14ac:dyDescent="0.25">
      <c r="A4886" s="1"/>
      <c r="B4886" s="1"/>
      <c r="C4886" s="1"/>
      <c r="D4886"/>
      <c r="E4886" s="1"/>
      <c r="F4886" s="1"/>
      <c r="G4886"/>
      <c r="H4886"/>
      <c r="I4886" s="1"/>
      <c r="J4886"/>
      <c r="K4886"/>
      <c r="L4886"/>
      <c r="M4886" s="2"/>
      <c r="N4886" s="3"/>
      <c r="O4886"/>
      <c r="P4886"/>
      <c r="Q4886"/>
      <c r="R4886"/>
      <c r="S4886"/>
      <c r="T4886"/>
      <c r="U4886" s="1"/>
      <c r="V4886"/>
      <c r="W4886" s="1"/>
      <c r="X4886"/>
      <c r="Y4886"/>
      <c r="Z4886" s="1"/>
      <c r="AA4886" s="1"/>
      <c r="AB4886" s="1"/>
      <c r="AC4886" s="1"/>
      <c r="AD4886"/>
    </row>
    <row r="4887" spans="1:30" x14ac:dyDescent="0.25">
      <c r="A4887" s="1"/>
      <c r="B4887" s="1"/>
      <c r="C4887" s="1"/>
      <c r="D4887"/>
      <c r="E4887" s="1"/>
      <c r="F4887" s="1"/>
      <c r="G4887"/>
      <c r="H4887"/>
      <c r="I4887" s="1"/>
      <c r="J4887"/>
      <c r="K4887"/>
      <c r="L4887"/>
      <c r="M4887" s="2"/>
      <c r="N4887" s="3"/>
      <c r="O4887"/>
      <c r="P4887"/>
      <c r="Q4887"/>
      <c r="R4887"/>
      <c r="S4887"/>
      <c r="T4887"/>
      <c r="U4887" s="1"/>
      <c r="V4887"/>
      <c r="W4887" s="1"/>
      <c r="X4887"/>
      <c r="Y4887"/>
      <c r="Z4887" s="1"/>
      <c r="AA4887" s="1"/>
      <c r="AB4887" s="1"/>
      <c r="AC4887" s="1"/>
      <c r="AD4887"/>
    </row>
    <row r="4888" spans="1:30" x14ac:dyDescent="0.25">
      <c r="A4888" s="1"/>
      <c r="B4888" s="1"/>
      <c r="C4888" s="1"/>
      <c r="D4888"/>
      <c r="E4888" s="1"/>
      <c r="F4888" s="1"/>
      <c r="G4888"/>
      <c r="H4888"/>
      <c r="I4888" s="1"/>
      <c r="J4888"/>
      <c r="K4888"/>
      <c r="L4888"/>
      <c r="M4888" s="2"/>
      <c r="N4888" s="3"/>
      <c r="O4888"/>
      <c r="P4888"/>
      <c r="Q4888"/>
      <c r="R4888"/>
      <c r="S4888"/>
      <c r="T4888"/>
      <c r="U4888" s="1"/>
      <c r="V4888"/>
      <c r="W4888" s="1"/>
      <c r="X4888"/>
      <c r="Y4888"/>
      <c r="Z4888" s="1"/>
      <c r="AA4888" s="1"/>
      <c r="AB4888" s="1"/>
      <c r="AC4888" s="1"/>
      <c r="AD4888"/>
    </row>
    <row r="4889" spans="1:30" x14ac:dyDescent="0.25">
      <c r="A4889" s="1"/>
      <c r="B4889" s="1"/>
      <c r="C4889" s="1"/>
      <c r="D4889"/>
      <c r="E4889" s="1"/>
      <c r="F4889" s="1"/>
      <c r="G4889"/>
      <c r="H4889"/>
      <c r="I4889" s="1"/>
      <c r="J4889"/>
      <c r="K4889"/>
      <c r="L4889"/>
      <c r="M4889" s="2"/>
      <c r="N4889" s="3"/>
      <c r="O4889"/>
      <c r="P4889"/>
      <c r="Q4889"/>
      <c r="R4889"/>
      <c r="S4889"/>
      <c r="T4889"/>
      <c r="U4889" s="1"/>
      <c r="V4889"/>
      <c r="W4889" s="1"/>
      <c r="X4889"/>
      <c r="Y4889"/>
      <c r="Z4889" s="1"/>
      <c r="AA4889" s="1"/>
      <c r="AB4889" s="1"/>
      <c r="AC4889" s="1"/>
      <c r="AD4889"/>
    </row>
    <row r="4890" spans="1:30" x14ac:dyDescent="0.25">
      <c r="A4890" s="1"/>
      <c r="B4890" s="1"/>
      <c r="C4890" s="1"/>
      <c r="D4890"/>
      <c r="E4890" s="1"/>
      <c r="F4890" s="1"/>
      <c r="G4890"/>
      <c r="H4890"/>
      <c r="I4890" s="1"/>
      <c r="J4890"/>
      <c r="K4890"/>
      <c r="L4890"/>
      <c r="M4890" s="2"/>
      <c r="N4890" s="3"/>
      <c r="O4890"/>
      <c r="P4890"/>
      <c r="Q4890"/>
      <c r="R4890"/>
      <c r="S4890"/>
      <c r="T4890"/>
      <c r="U4890" s="1"/>
      <c r="V4890"/>
      <c r="W4890" s="1"/>
      <c r="X4890"/>
      <c r="Y4890"/>
      <c r="Z4890" s="1"/>
      <c r="AA4890" s="1"/>
      <c r="AB4890" s="1"/>
      <c r="AC4890" s="1"/>
      <c r="AD4890"/>
    </row>
    <row r="4891" spans="1:30" x14ac:dyDescent="0.25">
      <c r="A4891" s="1"/>
      <c r="B4891" s="1"/>
      <c r="C4891" s="1"/>
      <c r="D4891"/>
      <c r="E4891" s="1"/>
      <c r="F4891" s="1"/>
      <c r="G4891"/>
      <c r="H4891"/>
      <c r="I4891" s="1"/>
      <c r="J4891"/>
      <c r="K4891"/>
      <c r="L4891"/>
      <c r="M4891" s="2"/>
      <c r="N4891" s="3"/>
      <c r="O4891"/>
      <c r="P4891"/>
      <c r="Q4891"/>
      <c r="R4891"/>
      <c r="S4891"/>
      <c r="T4891"/>
      <c r="U4891" s="1"/>
      <c r="V4891"/>
      <c r="W4891" s="1"/>
      <c r="X4891"/>
      <c r="Y4891"/>
      <c r="Z4891" s="1"/>
      <c r="AA4891" s="1"/>
      <c r="AB4891" s="1"/>
      <c r="AC4891" s="1"/>
      <c r="AD4891"/>
    </row>
    <row r="4892" spans="1:30" x14ac:dyDescent="0.25">
      <c r="A4892" s="1"/>
      <c r="B4892" s="1"/>
      <c r="C4892" s="1"/>
      <c r="D4892"/>
      <c r="E4892" s="1"/>
      <c r="F4892" s="1"/>
      <c r="G4892"/>
      <c r="H4892"/>
      <c r="I4892" s="1"/>
      <c r="J4892"/>
      <c r="K4892"/>
      <c r="L4892"/>
      <c r="M4892" s="2"/>
      <c r="N4892" s="3"/>
      <c r="O4892"/>
      <c r="P4892"/>
      <c r="Q4892"/>
      <c r="R4892"/>
      <c r="S4892"/>
      <c r="T4892"/>
      <c r="U4892" s="1"/>
      <c r="V4892"/>
      <c r="W4892" s="1"/>
      <c r="X4892"/>
      <c r="Y4892"/>
      <c r="Z4892" s="1"/>
      <c r="AA4892" s="1"/>
      <c r="AB4892" s="1"/>
      <c r="AC4892" s="1"/>
      <c r="AD4892"/>
    </row>
    <row r="4893" spans="1:30" x14ac:dyDescent="0.25">
      <c r="A4893" s="1"/>
      <c r="B4893" s="1"/>
      <c r="C4893" s="1"/>
      <c r="D4893"/>
      <c r="E4893" s="1"/>
      <c r="F4893" s="1"/>
      <c r="G4893"/>
      <c r="H4893"/>
      <c r="I4893" s="1"/>
      <c r="J4893"/>
      <c r="K4893"/>
      <c r="L4893"/>
      <c r="M4893" s="2"/>
      <c r="N4893" s="3"/>
      <c r="O4893"/>
      <c r="P4893"/>
      <c r="Q4893"/>
      <c r="R4893"/>
      <c r="S4893"/>
      <c r="T4893"/>
      <c r="U4893" s="1"/>
      <c r="V4893"/>
      <c r="W4893" s="1"/>
      <c r="X4893"/>
      <c r="Y4893"/>
      <c r="Z4893" s="1"/>
      <c r="AA4893" s="1"/>
      <c r="AB4893" s="1"/>
      <c r="AC4893" s="1"/>
      <c r="AD4893"/>
    </row>
    <row r="4894" spans="1:30" x14ac:dyDescent="0.25">
      <c r="A4894" s="1"/>
      <c r="B4894" s="1"/>
      <c r="C4894" s="1"/>
      <c r="D4894"/>
      <c r="E4894" s="1"/>
      <c r="F4894" s="1"/>
      <c r="G4894"/>
      <c r="H4894"/>
      <c r="I4894" s="1"/>
      <c r="J4894"/>
      <c r="K4894"/>
      <c r="L4894"/>
      <c r="M4894" s="2"/>
      <c r="N4894" s="3"/>
      <c r="O4894"/>
      <c r="P4894"/>
      <c r="Q4894"/>
      <c r="R4894"/>
      <c r="S4894"/>
      <c r="T4894"/>
      <c r="U4894" s="1"/>
      <c r="V4894"/>
      <c r="W4894" s="1"/>
      <c r="X4894"/>
      <c r="Y4894"/>
      <c r="Z4894" s="1"/>
      <c r="AA4894" s="1"/>
      <c r="AB4894" s="1"/>
      <c r="AC4894" s="1"/>
      <c r="AD4894"/>
    </row>
    <row r="4895" spans="1:30" x14ac:dyDescent="0.25">
      <c r="A4895" s="1"/>
      <c r="B4895" s="1"/>
      <c r="C4895" s="1"/>
      <c r="D4895"/>
      <c r="E4895" s="1"/>
      <c r="F4895" s="1"/>
      <c r="G4895"/>
      <c r="H4895"/>
      <c r="I4895" s="1"/>
      <c r="J4895"/>
      <c r="K4895"/>
      <c r="L4895"/>
      <c r="M4895" s="2"/>
      <c r="N4895" s="3"/>
      <c r="O4895"/>
      <c r="P4895"/>
      <c r="Q4895"/>
      <c r="R4895"/>
      <c r="S4895"/>
      <c r="T4895"/>
      <c r="U4895" s="1"/>
      <c r="V4895"/>
      <c r="W4895" s="1"/>
      <c r="X4895"/>
      <c r="Y4895"/>
      <c r="Z4895" s="1"/>
      <c r="AA4895" s="1"/>
      <c r="AB4895" s="1"/>
      <c r="AC4895" s="1"/>
      <c r="AD4895"/>
    </row>
    <row r="4896" spans="1:30" x14ac:dyDescent="0.25">
      <c r="A4896" s="1"/>
      <c r="B4896" s="1"/>
      <c r="C4896" s="1"/>
      <c r="D4896"/>
      <c r="E4896" s="1"/>
      <c r="F4896" s="1"/>
      <c r="G4896"/>
      <c r="H4896"/>
      <c r="I4896" s="1"/>
      <c r="J4896"/>
      <c r="K4896"/>
      <c r="L4896"/>
      <c r="M4896" s="2"/>
      <c r="N4896" s="3"/>
      <c r="O4896"/>
      <c r="P4896"/>
      <c r="Q4896"/>
      <c r="R4896"/>
      <c r="S4896"/>
      <c r="T4896"/>
      <c r="U4896" s="1"/>
      <c r="V4896"/>
      <c r="W4896" s="1"/>
      <c r="X4896"/>
      <c r="Y4896"/>
      <c r="Z4896" s="1"/>
      <c r="AA4896" s="1"/>
      <c r="AB4896" s="1"/>
      <c r="AC4896" s="1"/>
      <c r="AD4896"/>
    </row>
    <row r="4897" spans="1:30" x14ac:dyDescent="0.25">
      <c r="A4897" s="1"/>
      <c r="B4897" s="1"/>
      <c r="C4897" s="1"/>
      <c r="D4897"/>
      <c r="E4897" s="1"/>
      <c r="F4897" s="1"/>
      <c r="G4897"/>
      <c r="H4897"/>
      <c r="I4897" s="1"/>
      <c r="J4897"/>
      <c r="K4897"/>
      <c r="L4897"/>
      <c r="M4897" s="2"/>
      <c r="N4897" s="3"/>
      <c r="O4897"/>
      <c r="P4897"/>
      <c r="Q4897"/>
      <c r="R4897"/>
      <c r="S4897"/>
      <c r="T4897"/>
      <c r="U4897" s="1"/>
      <c r="V4897"/>
      <c r="W4897" s="1"/>
      <c r="X4897"/>
      <c r="Y4897"/>
      <c r="Z4897" s="1"/>
      <c r="AA4897" s="1"/>
      <c r="AB4897" s="1"/>
      <c r="AC4897" s="1"/>
      <c r="AD4897"/>
    </row>
    <row r="4898" spans="1:30" x14ac:dyDescent="0.25">
      <c r="A4898" s="1"/>
      <c r="B4898" s="1"/>
      <c r="C4898" s="1"/>
      <c r="D4898"/>
      <c r="E4898" s="1"/>
      <c r="F4898" s="1"/>
      <c r="G4898"/>
      <c r="H4898"/>
      <c r="I4898" s="1"/>
      <c r="J4898"/>
      <c r="K4898"/>
      <c r="L4898"/>
      <c r="M4898" s="2"/>
      <c r="N4898" s="3"/>
      <c r="O4898"/>
      <c r="P4898"/>
      <c r="Q4898"/>
      <c r="R4898"/>
      <c r="S4898"/>
      <c r="T4898"/>
      <c r="U4898" s="1"/>
      <c r="V4898"/>
      <c r="W4898" s="1"/>
      <c r="X4898"/>
      <c r="Y4898"/>
      <c r="Z4898" s="1"/>
      <c r="AA4898" s="1"/>
      <c r="AB4898" s="1"/>
      <c r="AC4898" s="1"/>
      <c r="AD4898"/>
    </row>
    <row r="4899" spans="1:30" x14ac:dyDescent="0.25">
      <c r="A4899" s="1"/>
      <c r="B4899" s="1"/>
      <c r="C4899" s="1"/>
      <c r="D4899"/>
      <c r="E4899" s="1"/>
      <c r="F4899" s="1"/>
      <c r="G4899"/>
      <c r="H4899"/>
      <c r="I4899" s="1"/>
      <c r="J4899"/>
      <c r="K4899"/>
      <c r="L4899"/>
      <c r="M4899" s="2"/>
      <c r="N4899" s="3"/>
      <c r="O4899"/>
      <c r="P4899"/>
      <c r="Q4899"/>
      <c r="R4899"/>
      <c r="S4899"/>
      <c r="T4899"/>
      <c r="U4899" s="1"/>
      <c r="V4899"/>
      <c r="W4899" s="1"/>
      <c r="X4899"/>
      <c r="Y4899"/>
      <c r="Z4899" s="1"/>
      <c r="AA4899" s="1"/>
      <c r="AB4899" s="1"/>
      <c r="AC4899" s="1"/>
      <c r="AD4899"/>
    </row>
    <row r="4900" spans="1:30" x14ac:dyDescent="0.25">
      <c r="A4900" s="1"/>
      <c r="B4900" s="1"/>
      <c r="C4900" s="1"/>
      <c r="D4900"/>
      <c r="E4900" s="1"/>
      <c r="F4900" s="1"/>
      <c r="G4900"/>
      <c r="H4900"/>
      <c r="I4900" s="1"/>
      <c r="J4900"/>
      <c r="K4900"/>
      <c r="L4900"/>
      <c r="M4900" s="2"/>
      <c r="N4900" s="3"/>
      <c r="O4900"/>
      <c r="P4900"/>
      <c r="Q4900"/>
      <c r="R4900"/>
      <c r="S4900"/>
      <c r="T4900"/>
      <c r="U4900" s="1"/>
      <c r="V4900"/>
      <c r="W4900" s="1"/>
      <c r="X4900"/>
      <c r="Y4900"/>
      <c r="Z4900" s="1"/>
      <c r="AA4900" s="1"/>
      <c r="AB4900" s="1"/>
      <c r="AC4900" s="1"/>
      <c r="AD4900"/>
    </row>
    <row r="4901" spans="1:30" x14ac:dyDescent="0.25">
      <c r="A4901" s="1"/>
      <c r="B4901" s="1"/>
      <c r="C4901" s="1"/>
      <c r="D4901"/>
      <c r="E4901" s="1"/>
      <c r="F4901" s="1"/>
      <c r="G4901"/>
      <c r="H4901"/>
      <c r="I4901" s="1"/>
      <c r="J4901"/>
      <c r="K4901"/>
      <c r="L4901"/>
      <c r="M4901" s="2"/>
      <c r="N4901" s="3"/>
      <c r="O4901"/>
      <c r="P4901"/>
      <c r="Q4901"/>
      <c r="R4901"/>
      <c r="S4901"/>
      <c r="T4901"/>
      <c r="U4901" s="1"/>
      <c r="V4901"/>
      <c r="W4901" s="1"/>
      <c r="X4901"/>
      <c r="Y4901"/>
      <c r="Z4901" s="1"/>
      <c r="AA4901" s="1"/>
      <c r="AB4901" s="1"/>
      <c r="AC4901" s="1"/>
      <c r="AD4901"/>
    </row>
    <row r="4902" spans="1:30" x14ac:dyDescent="0.25">
      <c r="A4902" s="1"/>
      <c r="B4902" s="1"/>
      <c r="C4902" s="1"/>
      <c r="D4902"/>
      <c r="E4902" s="1"/>
      <c r="F4902" s="1"/>
      <c r="G4902"/>
      <c r="H4902"/>
      <c r="I4902" s="1"/>
      <c r="J4902"/>
      <c r="K4902"/>
      <c r="L4902"/>
      <c r="M4902" s="2"/>
      <c r="N4902" s="3"/>
      <c r="O4902"/>
      <c r="P4902"/>
      <c r="Q4902"/>
      <c r="R4902"/>
      <c r="S4902"/>
      <c r="T4902"/>
      <c r="U4902" s="1"/>
      <c r="V4902"/>
      <c r="W4902" s="1"/>
      <c r="X4902"/>
      <c r="Y4902"/>
      <c r="Z4902" s="1"/>
      <c r="AA4902" s="1"/>
      <c r="AB4902" s="1"/>
      <c r="AC4902" s="1"/>
      <c r="AD4902"/>
    </row>
    <row r="4903" spans="1:30" x14ac:dyDescent="0.25">
      <c r="A4903" s="1"/>
      <c r="B4903" s="1"/>
      <c r="C4903" s="1"/>
      <c r="D4903"/>
      <c r="E4903" s="1"/>
      <c r="F4903" s="1"/>
      <c r="G4903"/>
      <c r="H4903"/>
      <c r="I4903" s="1"/>
      <c r="J4903"/>
      <c r="K4903"/>
      <c r="L4903"/>
      <c r="M4903" s="2"/>
      <c r="N4903" s="3"/>
      <c r="O4903"/>
      <c r="P4903"/>
      <c r="Q4903"/>
      <c r="R4903"/>
      <c r="S4903"/>
      <c r="T4903"/>
      <c r="U4903" s="1"/>
      <c r="V4903"/>
      <c r="W4903" s="1"/>
      <c r="X4903"/>
      <c r="Y4903"/>
      <c r="Z4903" s="1"/>
      <c r="AA4903" s="1"/>
      <c r="AB4903" s="1"/>
      <c r="AC4903" s="1"/>
      <c r="AD4903"/>
    </row>
    <row r="4904" spans="1:30" x14ac:dyDescent="0.25">
      <c r="A4904" s="1"/>
      <c r="B4904" s="1"/>
      <c r="C4904" s="1"/>
      <c r="D4904"/>
      <c r="E4904" s="1"/>
      <c r="F4904" s="1"/>
      <c r="G4904"/>
      <c r="H4904"/>
      <c r="I4904" s="1"/>
      <c r="J4904"/>
      <c r="K4904"/>
      <c r="L4904"/>
      <c r="M4904" s="2"/>
      <c r="N4904" s="3"/>
      <c r="O4904"/>
      <c r="P4904"/>
      <c r="Q4904"/>
      <c r="R4904"/>
      <c r="S4904"/>
      <c r="T4904"/>
      <c r="U4904" s="1"/>
      <c r="V4904"/>
      <c r="W4904" s="1"/>
      <c r="X4904"/>
      <c r="Y4904"/>
      <c r="Z4904" s="1"/>
      <c r="AA4904" s="1"/>
      <c r="AB4904" s="1"/>
      <c r="AC4904" s="1"/>
      <c r="AD4904"/>
    </row>
    <row r="4905" spans="1:30" x14ac:dyDescent="0.25">
      <c r="A4905" s="1"/>
      <c r="B4905" s="1"/>
      <c r="C4905" s="1"/>
      <c r="D4905"/>
      <c r="E4905" s="1"/>
      <c r="F4905" s="1"/>
      <c r="G4905"/>
      <c r="H4905"/>
      <c r="I4905" s="1"/>
      <c r="J4905"/>
      <c r="K4905"/>
      <c r="L4905"/>
      <c r="M4905" s="2"/>
      <c r="N4905" s="3"/>
      <c r="O4905"/>
      <c r="P4905"/>
      <c r="Q4905"/>
      <c r="R4905"/>
      <c r="S4905"/>
      <c r="T4905"/>
      <c r="U4905" s="1"/>
      <c r="V4905"/>
      <c r="W4905" s="1"/>
      <c r="X4905"/>
      <c r="Y4905"/>
      <c r="Z4905" s="1"/>
      <c r="AA4905" s="1"/>
      <c r="AB4905" s="1"/>
      <c r="AC4905" s="1"/>
      <c r="AD4905"/>
    </row>
    <row r="4906" spans="1:30" x14ac:dyDescent="0.25">
      <c r="A4906" s="1"/>
      <c r="B4906" s="1"/>
      <c r="C4906" s="1"/>
      <c r="D4906"/>
      <c r="E4906" s="1"/>
      <c r="F4906" s="1"/>
      <c r="G4906"/>
      <c r="H4906"/>
      <c r="I4906" s="1"/>
      <c r="J4906"/>
      <c r="K4906"/>
      <c r="L4906"/>
      <c r="M4906" s="2"/>
      <c r="N4906" s="3"/>
      <c r="O4906"/>
      <c r="P4906"/>
      <c r="Q4906"/>
      <c r="R4906"/>
      <c r="S4906"/>
      <c r="T4906"/>
      <c r="U4906" s="1"/>
      <c r="V4906"/>
      <c r="W4906" s="1"/>
      <c r="X4906"/>
      <c r="Y4906"/>
      <c r="Z4906" s="1"/>
      <c r="AA4906" s="1"/>
      <c r="AB4906" s="1"/>
      <c r="AC4906" s="1"/>
      <c r="AD4906"/>
    </row>
    <row r="4907" spans="1:30" x14ac:dyDescent="0.25">
      <c r="A4907" s="1"/>
      <c r="B4907" s="1"/>
      <c r="C4907" s="1"/>
      <c r="D4907"/>
      <c r="E4907" s="1"/>
      <c r="F4907" s="1"/>
      <c r="G4907"/>
      <c r="H4907"/>
      <c r="I4907" s="1"/>
      <c r="J4907"/>
      <c r="K4907"/>
      <c r="L4907"/>
      <c r="M4907" s="2"/>
      <c r="N4907" s="3"/>
      <c r="O4907"/>
      <c r="P4907"/>
      <c r="Q4907"/>
      <c r="R4907"/>
      <c r="S4907"/>
      <c r="T4907"/>
      <c r="U4907" s="1"/>
      <c r="V4907"/>
      <c r="W4907" s="1"/>
      <c r="X4907"/>
      <c r="Y4907"/>
      <c r="Z4907" s="1"/>
      <c r="AA4907" s="1"/>
      <c r="AB4907" s="1"/>
      <c r="AC4907" s="1"/>
      <c r="AD4907"/>
    </row>
    <row r="4908" spans="1:30" x14ac:dyDescent="0.25">
      <c r="A4908" s="1"/>
      <c r="B4908" s="1"/>
      <c r="C4908" s="1"/>
      <c r="D4908"/>
      <c r="E4908" s="1"/>
      <c r="F4908" s="1"/>
      <c r="G4908"/>
      <c r="H4908"/>
      <c r="I4908" s="1"/>
      <c r="J4908"/>
      <c r="K4908"/>
      <c r="L4908"/>
      <c r="M4908" s="2"/>
      <c r="N4908" s="3"/>
      <c r="O4908"/>
      <c r="P4908"/>
      <c r="Q4908"/>
      <c r="R4908"/>
      <c r="S4908"/>
      <c r="T4908"/>
      <c r="U4908" s="1"/>
      <c r="V4908"/>
      <c r="W4908" s="1"/>
      <c r="X4908"/>
      <c r="Y4908"/>
      <c r="Z4908" s="1"/>
      <c r="AA4908" s="1"/>
      <c r="AB4908" s="1"/>
      <c r="AC4908" s="1"/>
      <c r="AD4908"/>
    </row>
    <row r="4909" spans="1:30" x14ac:dyDescent="0.25">
      <c r="A4909" s="1"/>
      <c r="B4909" s="1"/>
      <c r="C4909" s="1"/>
      <c r="D4909"/>
      <c r="E4909" s="1"/>
      <c r="F4909" s="1"/>
      <c r="G4909"/>
      <c r="H4909"/>
      <c r="I4909" s="1"/>
      <c r="J4909"/>
      <c r="K4909"/>
      <c r="L4909"/>
      <c r="M4909" s="2"/>
      <c r="N4909" s="3"/>
      <c r="O4909"/>
      <c r="P4909"/>
      <c r="Q4909"/>
      <c r="R4909"/>
      <c r="S4909"/>
      <c r="T4909"/>
      <c r="U4909" s="1"/>
      <c r="V4909"/>
      <c r="W4909" s="1"/>
      <c r="X4909"/>
      <c r="Y4909"/>
      <c r="Z4909" s="1"/>
      <c r="AA4909" s="1"/>
      <c r="AB4909" s="1"/>
      <c r="AC4909" s="1"/>
      <c r="AD4909"/>
    </row>
    <row r="4910" spans="1:30" x14ac:dyDescent="0.25">
      <c r="A4910" s="1"/>
      <c r="B4910" s="1"/>
      <c r="C4910" s="1"/>
      <c r="D4910"/>
      <c r="E4910" s="1"/>
      <c r="F4910" s="1"/>
      <c r="G4910"/>
      <c r="H4910"/>
      <c r="I4910" s="1"/>
      <c r="J4910"/>
      <c r="K4910"/>
      <c r="L4910"/>
      <c r="M4910" s="2"/>
      <c r="N4910" s="3"/>
      <c r="O4910"/>
      <c r="P4910"/>
      <c r="Q4910"/>
      <c r="R4910"/>
      <c r="S4910"/>
      <c r="T4910"/>
      <c r="U4910" s="1"/>
      <c r="V4910"/>
      <c r="W4910" s="1"/>
      <c r="X4910"/>
      <c r="Y4910"/>
      <c r="Z4910" s="1"/>
      <c r="AA4910" s="1"/>
      <c r="AB4910" s="1"/>
      <c r="AC4910" s="1"/>
      <c r="AD4910"/>
    </row>
    <row r="4911" spans="1:30" x14ac:dyDescent="0.25">
      <c r="A4911" s="1"/>
      <c r="B4911" s="1"/>
      <c r="C4911" s="1"/>
      <c r="D4911"/>
      <c r="E4911" s="1"/>
      <c r="F4911" s="1"/>
      <c r="G4911"/>
      <c r="H4911"/>
      <c r="I4911" s="1"/>
      <c r="J4911"/>
      <c r="K4911"/>
      <c r="L4911"/>
      <c r="M4911" s="2"/>
      <c r="N4911" s="3"/>
      <c r="O4911"/>
      <c r="P4911"/>
      <c r="Q4911"/>
      <c r="R4911"/>
      <c r="S4911"/>
      <c r="T4911"/>
      <c r="U4911" s="1"/>
      <c r="V4911"/>
      <c r="W4911" s="1"/>
      <c r="X4911"/>
      <c r="Y4911"/>
      <c r="Z4911" s="1"/>
      <c r="AA4911" s="1"/>
      <c r="AB4911" s="1"/>
      <c r="AC4911" s="1"/>
      <c r="AD4911"/>
    </row>
    <row r="4912" spans="1:30" x14ac:dyDescent="0.25">
      <c r="A4912" s="1"/>
      <c r="B4912" s="1"/>
      <c r="C4912" s="1"/>
      <c r="D4912"/>
      <c r="E4912" s="1"/>
      <c r="F4912" s="1"/>
      <c r="G4912"/>
      <c r="H4912"/>
      <c r="I4912" s="1"/>
      <c r="J4912"/>
      <c r="K4912"/>
      <c r="L4912"/>
      <c r="M4912" s="2"/>
      <c r="N4912" s="3"/>
      <c r="O4912"/>
      <c r="P4912"/>
      <c r="Q4912"/>
      <c r="R4912"/>
      <c r="S4912"/>
      <c r="T4912"/>
      <c r="U4912" s="1"/>
      <c r="V4912"/>
      <c r="W4912" s="1"/>
      <c r="X4912"/>
      <c r="Y4912"/>
      <c r="Z4912" s="1"/>
      <c r="AA4912" s="1"/>
      <c r="AB4912" s="1"/>
      <c r="AC4912" s="1"/>
      <c r="AD4912"/>
    </row>
    <row r="4913" spans="1:30" x14ac:dyDescent="0.25">
      <c r="A4913" s="1"/>
      <c r="B4913" s="1"/>
      <c r="C4913" s="1"/>
      <c r="D4913"/>
      <c r="E4913" s="1"/>
      <c r="F4913" s="1"/>
      <c r="G4913"/>
      <c r="H4913"/>
      <c r="I4913" s="1"/>
      <c r="J4913"/>
      <c r="K4913"/>
      <c r="L4913"/>
      <c r="M4913" s="2"/>
      <c r="N4913" s="3"/>
      <c r="O4913"/>
      <c r="P4913"/>
      <c r="Q4913"/>
      <c r="R4913"/>
      <c r="S4913"/>
      <c r="T4913"/>
      <c r="U4913" s="1"/>
      <c r="V4913"/>
      <c r="W4913" s="1"/>
      <c r="X4913"/>
      <c r="Y4913"/>
      <c r="Z4913" s="1"/>
      <c r="AA4913" s="1"/>
      <c r="AB4913" s="1"/>
      <c r="AC4913" s="1"/>
      <c r="AD4913"/>
    </row>
    <row r="4914" spans="1:30" x14ac:dyDescent="0.25">
      <c r="A4914" s="1"/>
      <c r="B4914" s="1"/>
      <c r="C4914" s="1"/>
      <c r="D4914"/>
      <c r="E4914" s="1"/>
      <c r="F4914" s="1"/>
      <c r="G4914"/>
      <c r="H4914"/>
      <c r="I4914" s="1"/>
      <c r="J4914"/>
      <c r="K4914"/>
      <c r="L4914"/>
      <c r="M4914" s="2"/>
      <c r="N4914" s="3"/>
      <c r="O4914"/>
      <c r="P4914"/>
      <c r="Q4914"/>
      <c r="R4914"/>
      <c r="S4914"/>
      <c r="T4914"/>
      <c r="U4914" s="1"/>
      <c r="V4914"/>
      <c r="W4914" s="1"/>
      <c r="X4914"/>
      <c r="Y4914"/>
      <c r="Z4914" s="1"/>
      <c r="AA4914" s="1"/>
      <c r="AB4914" s="1"/>
      <c r="AC4914" s="1"/>
      <c r="AD4914"/>
    </row>
    <row r="4915" spans="1:30" x14ac:dyDescent="0.25">
      <c r="A4915" s="1"/>
      <c r="B4915" s="1"/>
      <c r="C4915" s="1"/>
      <c r="D4915"/>
      <c r="E4915" s="1"/>
      <c r="F4915" s="1"/>
      <c r="G4915"/>
      <c r="H4915"/>
      <c r="I4915" s="1"/>
      <c r="J4915"/>
      <c r="K4915"/>
      <c r="L4915"/>
      <c r="M4915" s="2"/>
      <c r="N4915" s="3"/>
      <c r="O4915"/>
      <c r="P4915"/>
      <c r="Q4915"/>
      <c r="R4915"/>
      <c r="S4915"/>
      <c r="T4915"/>
      <c r="U4915" s="1"/>
      <c r="V4915"/>
      <c r="W4915" s="1"/>
      <c r="X4915"/>
      <c r="Y4915"/>
      <c r="Z4915" s="1"/>
      <c r="AA4915" s="1"/>
      <c r="AB4915" s="1"/>
      <c r="AC4915" s="1"/>
      <c r="AD4915"/>
    </row>
    <row r="4916" spans="1:30" x14ac:dyDescent="0.25">
      <c r="A4916" s="1"/>
      <c r="B4916" s="1"/>
      <c r="C4916" s="1"/>
      <c r="D4916"/>
      <c r="E4916" s="1"/>
      <c r="F4916" s="1"/>
      <c r="G4916"/>
      <c r="H4916"/>
      <c r="I4916" s="1"/>
      <c r="J4916"/>
      <c r="K4916"/>
      <c r="L4916"/>
      <c r="M4916" s="2"/>
      <c r="N4916" s="3"/>
      <c r="O4916"/>
      <c r="P4916"/>
      <c r="Q4916"/>
      <c r="R4916"/>
      <c r="S4916"/>
      <c r="T4916"/>
      <c r="U4916" s="1"/>
      <c r="V4916"/>
      <c r="W4916" s="1"/>
      <c r="X4916"/>
      <c r="Y4916"/>
      <c r="Z4916" s="1"/>
      <c r="AA4916" s="1"/>
      <c r="AB4916" s="1"/>
      <c r="AC4916" s="1"/>
      <c r="AD4916"/>
    </row>
    <row r="4917" spans="1:30" x14ac:dyDescent="0.25">
      <c r="A4917" s="1"/>
      <c r="B4917" s="1"/>
      <c r="C4917" s="1"/>
      <c r="D4917"/>
      <c r="E4917" s="1"/>
      <c r="F4917" s="1"/>
      <c r="G4917"/>
      <c r="H4917"/>
      <c r="I4917" s="1"/>
      <c r="J4917"/>
      <c r="K4917"/>
      <c r="L4917"/>
      <c r="M4917" s="2"/>
      <c r="N4917" s="3"/>
      <c r="O4917"/>
      <c r="P4917"/>
      <c r="Q4917"/>
      <c r="R4917"/>
      <c r="S4917"/>
      <c r="T4917"/>
      <c r="U4917" s="1"/>
      <c r="V4917"/>
      <c r="W4917" s="1"/>
      <c r="X4917"/>
      <c r="Y4917"/>
      <c r="Z4917" s="1"/>
      <c r="AA4917" s="1"/>
      <c r="AB4917" s="1"/>
      <c r="AC4917" s="1"/>
      <c r="AD4917"/>
    </row>
    <row r="4918" spans="1:30" x14ac:dyDescent="0.25">
      <c r="A4918" s="1"/>
      <c r="B4918" s="1"/>
      <c r="C4918" s="1"/>
      <c r="D4918"/>
      <c r="E4918" s="1"/>
      <c r="F4918" s="1"/>
      <c r="G4918"/>
      <c r="H4918"/>
      <c r="I4918" s="1"/>
      <c r="J4918"/>
      <c r="K4918"/>
      <c r="L4918"/>
      <c r="M4918" s="2"/>
      <c r="N4918" s="3"/>
      <c r="O4918"/>
      <c r="P4918"/>
      <c r="Q4918"/>
      <c r="R4918"/>
      <c r="S4918"/>
      <c r="T4918"/>
      <c r="U4918" s="1"/>
      <c r="V4918"/>
      <c r="W4918" s="1"/>
      <c r="X4918"/>
      <c r="Y4918"/>
      <c r="Z4918" s="1"/>
      <c r="AA4918" s="1"/>
      <c r="AB4918" s="1"/>
      <c r="AC4918" s="1"/>
      <c r="AD4918"/>
    </row>
    <row r="4919" spans="1:30" x14ac:dyDescent="0.25">
      <c r="A4919" s="1"/>
      <c r="B4919" s="1"/>
      <c r="C4919" s="1"/>
      <c r="D4919"/>
      <c r="E4919" s="1"/>
      <c r="F4919" s="1"/>
      <c r="G4919"/>
      <c r="H4919"/>
      <c r="I4919" s="1"/>
      <c r="J4919"/>
      <c r="K4919"/>
      <c r="L4919"/>
      <c r="M4919" s="2"/>
      <c r="N4919" s="3"/>
      <c r="O4919"/>
      <c r="P4919"/>
      <c r="Q4919"/>
      <c r="R4919"/>
      <c r="S4919"/>
      <c r="T4919"/>
      <c r="U4919" s="1"/>
      <c r="V4919"/>
      <c r="W4919" s="1"/>
      <c r="X4919"/>
      <c r="Y4919"/>
      <c r="Z4919" s="1"/>
      <c r="AA4919" s="1"/>
      <c r="AB4919" s="1"/>
      <c r="AC4919" s="1"/>
      <c r="AD4919"/>
    </row>
    <row r="4920" spans="1:30" x14ac:dyDescent="0.25">
      <c r="A4920" s="1"/>
      <c r="B4920" s="1"/>
      <c r="C4920" s="1"/>
      <c r="D4920"/>
      <c r="E4920" s="1"/>
      <c r="F4920" s="1"/>
      <c r="G4920"/>
      <c r="H4920"/>
      <c r="I4920" s="1"/>
      <c r="J4920"/>
      <c r="K4920"/>
      <c r="L4920"/>
      <c r="M4920" s="2"/>
      <c r="N4920" s="3"/>
      <c r="O4920"/>
      <c r="P4920"/>
      <c r="Q4920"/>
      <c r="R4920"/>
      <c r="S4920"/>
      <c r="T4920"/>
      <c r="U4920" s="1"/>
      <c r="V4920"/>
      <c r="W4920" s="1"/>
      <c r="X4920"/>
      <c r="Y4920"/>
      <c r="Z4920" s="1"/>
      <c r="AA4920" s="1"/>
      <c r="AB4920" s="1"/>
      <c r="AC4920" s="1"/>
      <c r="AD4920"/>
    </row>
    <row r="4921" spans="1:30" x14ac:dyDescent="0.25">
      <c r="A4921" s="1"/>
      <c r="B4921" s="1"/>
      <c r="C4921" s="1"/>
      <c r="D4921"/>
      <c r="E4921" s="1"/>
      <c r="F4921" s="1"/>
      <c r="G4921"/>
      <c r="H4921"/>
      <c r="I4921" s="1"/>
      <c r="J4921"/>
      <c r="K4921"/>
      <c r="L4921"/>
      <c r="M4921" s="2"/>
      <c r="N4921" s="3"/>
      <c r="O4921"/>
      <c r="P4921"/>
      <c r="Q4921"/>
      <c r="R4921"/>
      <c r="S4921"/>
      <c r="T4921"/>
      <c r="U4921" s="1"/>
      <c r="V4921"/>
      <c r="W4921" s="1"/>
      <c r="X4921"/>
      <c r="Y4921"/>
      <c r="Z4921" s="1"/>
      <c r="AA4921" s="1"/>
      <c r="AB4921" s="1"/>
      <c r="AC4921" s="1"/>
      <c r="AD4921"/>
    </row>
    <row r="4922" spans="1:30" x14ac:dyDescent="0.25">
      <c r="A4922" s="1"/>
      <c r="B4922" s="1"/>
      <c r="C4922" s="1"/>
      <c r="D4922"/>
      <c r="E4922" s="1"/>
      <c r="F4922" s="1"/>
      <c r="G4922"/>
      <c r="H4922"/>
      <c r="I4922" s="1"/>
      <c r="J4922"/>
      <c r="K4922"/>
      <c r="L4922"/>
      <c r="M4922" s="2"/>
      <c r="N4922" s="3"/>
      <c r="O4922"/>
      <c r="P4922"/>
      <c r="Q4922"/>
      <c r="R4922"/>
      <c r="S4922"/>
      <c r="T4922"/>
      <c r="U4922" s="1"/>
      <c r="V4922"/>
      <c r="W4922" s="1"/>
      <c r="X4922"/>
      <c r="Y4922"/>
      <c r="Z4922" s="1"/>
      <c r="AA4922" s="1"/>
      <c r="AB4922" s="1"/>
      <c r="AC4922" s="1"/>
      <c r="AD4922"/>
    </row>
    <row r="4923" spans="1:30" x14ac:dyDescent="0.25">
      <c r="A4923" s="1"/>
      <c r="B4923" s="1"/>
      <c r="C4923" s="1"/>
      <c r="D4923"/>
      <c r="E4923" s="1"/>
      <c r="F4923" s="1"/>
      <c r="G4923"/>
      <c r="H4923"/>
      <c r="I4923" s="1"/>
      <c r="J4923"/>
      <c r="K4923"/>
      <c r="L4923"/>
      <c r="M4923" s="2"/>
      <c r="N4923" s="3"/>
      <c r="O4923"/>
      <c r="P4923"/>
      <c r="Q4923"/>
      <c r="R4923"/>
      <c r="S4923"/>
      <c r="T4923"/>
      <c r="U4923" s="1"/>
      <c r="V4923"/>
      <c r="W4923" s="1"/>
      <c r="X4923"/>
      <c r="Y4923"/>
      <c r="Z4923" s="1"/>
      <c r="AA4923" s="1"/>
      <c r="AB4923" s="1"/>
      <c r="AC4923" s="1"/>
      <c r="AD4923"/>
    </row>
    <row r="4924" spans="1:30" x14ac:dyDescent="0.25">
      <c r="A4924" s="1"/>
      <c r="B4924" s="1"/>
      <c r="C4924" s="1"/>
      <c r="D4924"/>
      <c r="E4924" s="1"/>
      <c r="F4924" s="1"/>
      <c r="G4924"/>
      <c r="H4924"/>
      <c r="I4924" s="1"/>
      <c r="J4924"/>
      <c r="K4924"/>
      <c r="L4924"/>
      <c r="M4924" s="2"/>
      <c r="N4924" s="3"/>
      <c r="O4924"/>
      <c r="P4924"/>
      <c r="Q4924"/>
      <c r="R4924"/>
      <c r="S4924"/>
      <c r="T4924"/>
      <c r="U4924" s="1"/>
      <c r="V4924"/>
      <c r="W4924" s="1"/>
      <c r="X4924"/>
      <c r="Y4924"/>
      <c r="Z4924" s="1"/>
      <c r="AA4924" s="1"/>
      <c r="AB4924" s="1"/>
      <c r="AC4924" s="1"/>
      <c r="AD4924"/>
    </row>
    <row r="4925" spans="1:30" x14ac:dyDescent="0.25">
      <c r="A4925" s="1"/>
      <c r="B4925" s="1"/>
      <c r="C4925" s="1"/>
      <c r="D4925"/>
      <c r="E4925" s="1"/>
      <c r="F4925" s="1"/>
      <c r="G4925"/>
      <c r="H4925"/>
      <c r="I4925" s="1"/>
      <c r="J4925"/>
      <c r="K4925"/>
      <c r="L4925"/>
      <c r="M4925" s="2"/>
      <c r="N4925" s="3"/>
      <c r="O4925"/>
      <c r="P4925"/>
      <c r="Q4925"/>
      <c r="R4925"/>
      <c r="S4925"/>
      <c r="T4925"/>
      <c r="U4925" s="1"/>
      <c r="V4925"/>
      <c r="W4925" s="1"/>
      <c r="X4925"/>
      <c r="Y4925"/>
      <c r="Z4925" s="1"/>
      <c r="AA4925" s="1"/>
      <c r="AB4925" s="1"/>
      <c r="AC4925" s="1"/>
      <c r="AD4925"/>
    </row>
    <row r="4926" spans="1:30" x14ac:dyDescent="0.25">
      <c r="A4926" s="1"/>
      <c r="B4926" s="1"/>
      <c r="C4926" s="1"/>
      <c r="D4926"/>
      <c r="E4926" s="1"/>
      <c r="F4926" s="1"/>
      <c r="G4926"/>
      <c r="H4926"/>
      <c r="I4926" s="1"/>
      <c r="J4926"/>
      <c r="K4926"/>
      <c r="L4926"/>
      <c r="M4926" s="2"/>
      <c r="N4926" s="3"/>
      <c r="O4926"/>
      <c r="P4926"/>
      <c r="Q4926"/>
      <c r="R4926"/>
      <c r="S4926"/>
      <c r="T4926"/>
      <c r="U4926" s="1"/>
      <c r="V4926"/>
      <c r="W4926" s="1"/>
      <c r="X4926"/>
      <c r="Y4926"/>
      <c r="Z4926" s="1"/>
      <c r="AA4926" s="1"/>
      <c r="AB4926" s="1"/>
      <c r="AC4926" s="1"/>
      <c r="AD4926"/>
    </row>
    <row r="4927" spans="1:30" x14ac:dyDescent="0.25">
      <c r="A4927" s="1"/>
      <c r="B4927" s="1"/>
      <c r="C4927" s="1"/>
      <c r="D4927"/>
      <c r="E4927" s="1"/>
      <c r="F4927" s="1"/>
      <c r="G4927"/>
      <c r="H4927"/>
      <c r="I4927" s="1"/>
      <c r="J4927"/>
      <c r="K4927"/>
      <c r="L4927"/>
      <c r="M4927" s="2"/>
      <c r="N4927" s="3"/>
      <c r="O4927"/>
      <c r="P4927"/>
      <c r="Q4927"/>
      <c r="R4927"/>
      <c r="S4927"/>
      <c r="T4927"/>
      <c r="U4927" s="1"/>
      <c r="V4927"/>
      <c r="W4927" s="1"/>
      <c r="X4927"/>
      <c r="Y4927"/>
      <c r="Z4927" s="1"/>
      <c r="AA4927" s="1"/>
      <c r="AB4927" s="1"/>
      <c r="AC4927" s="1"/>
      <c r="AD4927"/>
    </row>
    <row r="4928" spans="1:30" x14ac:dyDescent="0.25">
      <c r="A4928" s="1"/>
      <c r="B4928" s="1"/>
      <c r="C4928" s="1"/>
      <c r="D4928"/>
      <c r="E4928" s="1"/>
      <c r="F4928" s="1"/>
      <c r="G4928"/>
      <c r="H4928"/>
      <c r="I4928" s="1"/>
      <c r="J4928"/>
      <c r="K4928"/>
      <c r="L4928"/>
      <c r="M4928" s="2"/>
      <c r="N4928" s="3"/>
      <c r="O4928"/>
      <c r="P4928"/>
      <c r="Q4928"/>
      <c r="R4928"/>
      <c r="S4928"/>
      <c r="T4928"/>
      <c r="U4928" s="1"/>
      <c r="V4928"/>
      <c r="W4928" s="1"/>
      <c r="X4928"/>
      <c r="Y4928"/>
      <c r="Z4928" s="1"/>
      <c r="AA4928" s="1"/>
      <c r="AB4928" s="1"/>
      <c r="AC4928" s="1"/>
      <c r="AD4928"/>
    </row>
    <row r="4929" spans="1:30" x14ac:dyDescent="0.25">
      <c r="A4929" s="1"/>
      <c r="B4929" s="1"/>
      <c r="C4929" s="1"/>
      <c r="D4929"/>
      <c r="E4929" s="1"/>
      <c r="F4929" s="1"/>
      <c r="G4929"/>
      <c r="H4929"/>
      <c r="I4929" s="1"/>
      <c r="J4929"/>
      <c r="K4929"/>
      <c r="L4929"/>
      <c r="M4929" s="2"/>
      <c r="N4929" s="3"/>
      <c r="O4929"/>
      <c r="P4929"/>
      <c r="Q4929"/>
      <c r="R4929"/>
      <c r="S4929"/>
      <c r="T4929"/>
      <c r="U4929" s="1"/>
      <c r="V4929"/>
      <c r="W4929" s="1"/>
      <c r="X4929"/>
      <c r="Y4929"/>
      <c r="Z4929" s="1"/>
      <c r="AA4929" s="1"/>
      <c r="AB4929" s="1"/>
      <c r="AC4929" s="1"/>
      <c r="AD4929"/>
    </row>
    <row r="4930" spans="1:30" x14ac:dyDescent="0.25">
      <c r="A4930" s="1"/>
      <c r="B4930" s="1"/>
      <c r="C4930" s="1"/>
      <c r="D4930"/>
      <c r="E4930" s="1"/>
      <c r="F4930" s="1"/>
      <c r="G4930"/>
      <c r="H4930"/>
      <c r="I4930" s="1"/>
      <c r="J4930"/>
      <c r="K4930"/>
      <c r="L4930"/>
      <c r="M4930" s="2"/>
      <c r="N4930" s="3"/>
      <c r="O4930"/>
      <c r="P4930"/>
      <c r="Q4930"/>
      <c r="R4930"/>
      <c r="S4930"/>
      <c r="T4930"/>
      <c r="U4930" s="1"/>
      <c r="V4930"/>
      <c r="W4930" s="1"/>
      <c r="X4930"/>
      <c r="Y4930"/>
      <c r="Z4930" s="1"/>
      <c r="AA4930" s="1"/>
      <c r="AB4930" s="1"/>
      <c r="AC4930" s="1"/>
      <c r="AD4930"/>
    </row>
    <row r="4931" spans="1:30" x14ac:dyDescent="0.25">
      <c r="A4931" s="1"/>
      <c r="B4931" s="1"/>
      <c r="C4931" s="1"/>
      <c r="D4931"/>
      <c r="E4931" s="1"/>
      <c r="F4931" s="1"/>
      <c r="G4931"/>
      <c r="H4931"/>
      <c r="I4931" s="1"/>
      <c r="J4931"/>
      <c r="K4931"/>
      <c r="L4931"/>
      <c r="M4931" s="2"/>
      <c r="N4931" s="3"/>
      <c r="O4931"/>
      <c r="P4931"/>
      <c r="Q4931"/>
      <c r="R4931"/>
      <c r="S4931"/>
      <c r="T4931"/>
      <c r="U4931" s="1"/>
      <c r="V4931"/>
      <c r="W4931" s="1"/>
      <c r="X4931"/>
      <c r="Y4931"/>
      <c r="Z4931" s="1"/>
      <c r="AA4931" s="1"/>
      <c r="AB4931" s="1"/>
      <c r="AC4931" s="1"/>
      <c r="AD4931"/>
    </row>
    <row r="4932" spans="1:30" x14ac:dyDescent="0.25">
      <c r="A4932" s="1"/>
      <c r="B4932" s="1"/>
      <c r="C4932" s="1"/>
      <c r="D4932"/>
      <c r="E4932" s="1"/>
      <c r="F4932" s="1"/>
      <c r="G4932"/>
      <c r="H4932"/>
      <c r="I4932" s="1"/>
      <c r="J4932"/>
      <c r="K4932"/>
      <c r="L4932"/>
      <c r="M4932" s="2"/>
      <c r="N4932" s="3"/>
      <c r="O4932"/>
      <c r="P4932"/>
      <c r="Q4932"/>
      <c r="R4932"/>
      <c r="S4932"/>
      <c r="T4932"/>
      <c r="U4932" s="1"/>
      <c r="V4932"/>
      <c r="W4932" s="1"/>
      <c r="X4932"/>
      <c r="Y4932"/>
      <c r="Z4932" s="1"/>
      <c r="AA4932" s="1"/>
      <c r="AB4932" s="1"/>
      <c r="AC4932" s="1"/>
      <c r="AD4932"/>
    </row>
    <row r="4933" spans="1:30" x14ac:dyDescent="0.25">
      <c r="A4933" s="1"/>
      <c r="B4933" s="1"/>
      <c r="C4933" s="1"/>
      <c r="D4933"/>
      <c r="E4933" s="1"/>
      <c r="F4933" s="1"/>
      <c r="G4933"/>
      <c r="H4933"/>
      <c r="I4933" s="1"/>
      <c r="J4933"/>
      <c r="K4933"/>
      <c r="L4933"/>
      <c r="M4933" s="2"/>
      <c r="N4933" s="3"/>
      <c r="O4933"/>
      <c r="P4933"/>
      <c r="Q4933"/>
      <c r="R4933"/>
      <c r="S4933"/>
      <c r="T4933"/>
      <c r="U4933" s="1"/>
      <c r="V4933"/>
      <c r="W4933" s="1"/>
      <c r="X4933"/>
      <c r="Y4933"/>
      <c r="Z4933" s="1"/>
      <c r="AA4933" s="1"/>
      <c r="AB4933" s="1"/>
      <c r="AC4933" s="1"/>
      <c r="AD4933"/>
    </row>
    <row r="4934" spans="1:30" x14ac:dyDescent="0.25">
      <c r="A4934" s="1"/>
      <c r="B4934" s="1"/>
      <c r="C4934" s="1"/>
      <c r="D4934"/>
      <c r="E4934" s="1"/>
      <c r="F4934" s="1"/>
      <c r="G4934"/>
      <c r="H4934"/>
      <c r="I4934" s="1"/>
      <c r="J4934"/>
      <c r="K4934"/>
      <c r="L4934"/>
      <c r="M4934" s="2"/>
      <c r="N4934" s="3"/>
      <c r="O4934"/>
      <c r="P4934"/>
      <c r="Q4934"/>
      <c r="R4934"/>
      <c r="S4934"/>
      <c r="T4934"/>
      <c r="U4934" s="1"/>
      <c r="V4934"/>
      <c r="W4934" s="1"/>
      <c r="X4934"/>
      <c r="Y4934"/>
      <c r="Z4934" s="1"/>
      <c r="AA4934" s="1"/>
      <c r="AB4934" s="1"/>
      <c r="AC4934" s="1"/>
      <c r="AD4934"/>
    </row>
    <row r="4935" spans="1:30" x14ac:dyDescent="0.25">
      <c r="A4935" s="1"/>
      <c r="B4935" s="1"/>
      <c r="C4935" s="1"/>
      <c r="D4935"/>
      <c r="E4935" s="1"/>
      <c r="F4935" s="1"/>
      <c r="G4935"/>
      <c r="H4935"/>
      <c r="I4935" s="1"/>
      <c r="J4935"/>
      <c r="K4935"/>
      <c r="L4935"/>
      <c r="M4935" s="2"/>
      <c r="N4935" s="3"/>
      <c r="O4935"/>
      <c r="P4935"/>
      <c r="Q4935"/>
      <c r="R4935"/>
      <c r="S4935"/>
      <c r="T4935"/>
      <c r="U4935" s="1"/>
      <c r="V4935"/>
      <c r="W4935" s="1"/>
      <c r="X4935"/>
      <c r="Y4935"/>
      <c r="Z4935" s="1"/>
      <c r="AA4935" s="1"/>
      <c r="AB4935" s="1"/>
      <c r="AC4935" s="1"/>
      <c r="AD4935"/>
    </row>
    <row r="4936" spans="1:30" x14ac:dyDescent="0.25">
      <c r="A4936" s="1"/>
      <c r="B4936" s="1"/>
      <c r="C4936" s="1"/>
      <c r="D4936"/>
      <c r="E4936" s="1"/>
      <c r="F4936" s="1"/>
      <c r="G4936"/>
      <c r="H4936"/>
      <c r="I4936" s="1"/>
      <c r="J4936"/>
      <c r="K4936"/>
      <c r="L4936"/>
      <c r="M4936" s="2"/>
      <c r="N4936" s="3"/>
      <c r="O4936"/>
      <c r="P4936"/>
      <c r="Q4936"/>
      <c r="R4936"/>
      <c r="S4936"/>
      <c r="T4936"/>
      <c r="U4936" s="1"/>
      <c r="V4936"/>
      <c r="W4936" s="1"/>
      <c r="X4936"/>
      <c r="Y4936"/>
      <c r="Z4936" s="1"/>
      <c r="AA4936" s="1"/>
      <c r="AB4936" s="1"/>
      <c r="AC4936" s="1"/>
      <c r="AD4936"/>
    </row>
    <row r="4937" spans="1:30" x14ac:dyDescent="0.25">
      <c r="A4937" s="1"/>
      <c r="B4937" s="1"/>
      <c r="C4937" s="1"/>
      <c r="D4937"/>
      <c r="E4937" s="1"/>
      <c r="F4937" s="1"/>
      <c r="G4937"/>
      <c r="H4937"/>
      <c r="I4937" s="1"/>
      <c r="J4937"/>
      <c r="K4937"/>
      <c r="L4937"/>
      <c r="M4937" s="2"/>
      <c r="N4937" s="3"/>
      <c r="O4937"/>
      <c r="P4937"/>
      <c r="Q4937"/>
      <c r="R4937"/>
      <c r="S4937"/>
      <c r="T4937"/>
      <c r="U4937" s="1"/>
      <c r="V4937"/>
      <c r="W4937" s="1"/>
      <c r="X4937"/>
      <c r="Y4937"/>
      <c r="Z4937" s="1"/>
      <c r="AA4937" s="1"/>
      <c r="AB4937" s="1"/>
      <c r="AC4937" s="1"/>
      <c r="AD4937"/>
    </row>
    <row r="4938" spans="1:30" x14ac:dyDescent="0.25">
      <c r="A4938" s="1"/>
      <c r="B4938" s="1"/>
      <c r="C4938" s="1"/>
      <c r="D4938"/>
      <c r="E4938" s="1"/>
      <c r="F4938" s="1"/>
      <c r="G4938"/>
      <c r="H4938"/>
      <c r="I4938" s="1"/>
      <c r="J4938"/>
      <c r="K4938"/>
      <c r="L4938"/>
      <c r="M4938" s="2"/>
      <c r="N4938" s="3"/>
      <c r="O4938"/>
      <c r="P4938"/>
      <c r="Q4938"/>
      <c r="R4938"/>
      <c r="S4938"/>
      <c r="T4938"/>
      <c r="U4938" s="1"/>
      <c r="V4938"/>
      <c r="W4938" s="1"/>
      <c r="X4938"/>
      <c r="Y4938"/>
      <c r="Z4938" s="1"/>
      <c r="AA4938" s="1"/>
      <c r="AB4938" s="1"/>
      <c r="AC4938" s="1"/>
      <c r="AD4938"/>
    </row>
    <row r="4939" spans="1:30" x14ac:dyDescent="0.25">
      <c r="A4939" s="1"/>
      <c r="B4939" s="1"/>
      <c r="C4939" s="1"/>
      <c r="D4939"/>
      <c r="E4939" s="1"/>
      <c r="F4939" s="1"/>
      <c r="G4939"/>
      <c r="H4939"/>
      <c r="I4939" s="1"/>
      <c r="J4939"/>
      <c r="K4939"/>
      <c r="L4939"/>
      <c r="M4939" s="2"/>
      <c r="N4939" s="3"/>
      <c r="O4939"/>
      <c r="P4939"/>
      <c r="Q4939"/>
      <c r="R4939"/>
      <c r="S4939"/>
      <c r="T4939"/>
      <c r="U4939" s="1"/>
      <c r="V4939"/>
      <c r="W4939" s="1"/>
      <c r="X4939"/>
      <c r="Y4939"/>
      <c r="Z4939" s="1"/>
      <c r="AA4939" s="1"/>
      <c r="AB4939" s="1"/>
      <c r="AC4939" s="1"/>
      <c r="AD4939"/>
    </row>
    <row r="4940" spans="1:30" x14ac:dyDescent="0.25">
      <c r="A4940" s="1"/>
      <c r="B4940" s="1"/>
      <c r="C4940" s="1"/>
      <c r="D4940"/>
      <c r="E4940" s="1"/>
      <c r="F4940" s="1"/>
      <c r="G4940"/>
      <c r="H4940"/>
      <c r="I4940" s="1"/>
      <c r="J4940"/>
      <c r="K4940"/>
      <c r="L4940"/>
      <c r="M4940" s="2"/>
      <c r="N4940" s="3"/>
      <c r="O4940"/>
      <c r="P4940"/>
      <c r="Q4940"/>
      <c r="R4940"/>
      <c r="S4940"/>
      <c r="T4940"/>
      <c r="U4940" s="1"/>
      <c r="V4940"/>
      <c r="W4940" s="1"/>
      <c r="X4940"/>
      <c r="Y4940"/>
      <c r="Z4940" s="1"/>
      <c r="AA4940" s="1"/>
      <c r="AB4940" s="1"/>
      <c r="AC4940" s="1"/>
      <c r="AD4940"/>
    </row>
    <row r="4941" spans="1:30" x14ac:dyDescent="0.25">
      <c r="A4941" s="1"/>
      <c r="B4941" s="1"/>
      <c r="C4941" s="1"/>
      <c r="D4941"/>
      <c r="E4941" s="1"/>
      <c r="F4941" s="1"/>
      <c r="G4941"/>
      <c r="H4941"/>
      <c r="I4941" s="1"/>
      <c r="J4941"/>
      <c r="K4941"/>
      <c r="L4941"/>
      <c r="M4941" s="2"/>
      <c r="N4941" s="3"/>
      <c r="O4941"/>
      <c r="P4941"/>
      <c r="Q4941"/>
      <c r="R4941"/>
      <c r="S4941"/>
      <c r="T4941"/>
      <c r="U4941" s="1"/>
      <c r="V4941"/>
      <c r="W4941" s="1"/>
      <c r="X4941"/>
      <c r="Y4941"/>
      <c r="Z4941" s="1"/>
      <c r="AA4941" s="1"/>
      <c r="AB4941" s="1"/>
      <c r="AC4941" s="1"/>
      <c r="AD4941"/>
    </row>
    <row r="4942" spans="1:30" x14ac:dyDescent="0.25">
      <c r="A4942" s="1"/>
      <c r="B4942" s="1"/>
      <c r="C4942" s="1"/>
      <c r="D4942"/>
      <c r="E4942" s="1"/>
      <c r="F4942" s="1"/>
      <c r="G4942"/>
      <c r="H4942"/>
      <c r="I4942" s="1"/>
      <c r="J4942"/>
      <c r="K4942"/>
      <c r="L4942"/>
      <c r="M4942" s="2"/>
      <c r="N4942" s="3"/>
      <c r="O4942"/>
      <c r="P4942"/>
      <c r="Q4942"/>
      <c r="R4942"/>
      <c r="S4942"/>
      <c r="T4942"/>
      <c r="U4942" s="1"/>
      <c r="V4942"/>
      <c r="W4942" s="1"/>
      <c r="X4942"/>
      <c r="Y4942"/>
      <c r="Z4942" s="1"/>
      <c r="AA4942" s="1"/>
      <c r="AB4942" s="1"/>
      <c r="AC4942" s="1"/>
      <c r="AD4942"/>
    </row>
    <row r="4943" spans="1:30" x14ac:dyDescent="0.25">
      <c r="A4943" s="1"/>
      <c r="B4943" s="1"/>
      <c r="C4943" s="1"/>
      <c r="D4943"/>
      <c r="E4943" s="1"/>
      <c r="F4943" s="1"/>
      <c r="G4943"/>
      <c r="H4943"/>
      <c r="I4943" s="1"/>
      <c r="J4943"/>
      <c r="K4943"/>
      <c r="L4943"/>
      <c r="M4943" s="2"/>
      <c r="N4943" s="3"/>
      <c r="O4943"/>
      <c r="P4943"/>
      <c r="Q4943"/>
      <c r="R4943"/>
      <c r="S4943"/>
      <c r="T4943"/>
      <c r="U4943" s="1"/>
      <c r="V4943"/>
      <c r="W4943" s="1"/>
      <c r="X4943"/>
      <c r="Y4943"/>
      <c r="Z4943" s="1"/>
      <c r="AA4943" s="1"/>
      <c r="AB4943" s="1"/>
      <c r="AC4943" s="1"/>
      <c r="AD4943"/>
    </row>
    <row r="4944" spans="1:30" x14ac:dyDescent="0.25">
      <c r="A4944" s="1"/>
      <c r="B4944" s="1"/>
      <c r="C4944" s="1"/>
      <c r="D4944"/>
      <c r="E4944" s="1"/>
      <c r="F4944" s="1"/>
      <c r="G4944"/>
      <c r="H4944"/>
      <c r="I4944" s="1"/>
      <c r="J4944"/>
      <c r="K4944"/>
      <c r="L4944"/>
      <c r="M4944" s="2"/>
      <c r="N4944" s="3"/>
      <c r="O4944"/>
      <c r="P4944"/>
      <c r="Q4944"/>
      <c r="R4944"/>
      <c r="S4944"/>
      <c r="T4944"/>
      <c r="U4944" s="1"/>
      <c r="V4944"/>
      <c r="W4944" s="1"/>
      <c r="X4944"/>
      <c r="Y4944"/>
      <c r="Z4944" s="1"/>
      <c r="AA4944" s="1"/>
      <c r="AB4944" s="1"/>
      <c r="AC4944" s="1"/>
      <c r="AD4944"/>
    </row>
    <row r="4945" spans="1:30" x14ac:dyDescent="0.25">
      <c r="A4945" s="1"/>
      <c r="B4945" s="1"/>
      <c r="C4945" s="1"/>
      <c r="D4945"/>
      <c r="E4945" s="1"/>
      <c r="F4945" s="1"/>
      <c r="G4945"/>
      <c r="H4945"/>
      <c r="I4945" s="1"/>
      <c r="J4945"/>
      <c r="K4945"/>
      <c r="L4945"/>
      <c r="M4945" s="2"/>
      <c r="N4945" s="3"/>
      <c r="O4945"/>
      <c r="P4945"/>
      <c r="Q4945"/>
      <c r="R4945"/>
      <c r="S4945"/>
      <c r="T4945"/>
      <c r="U4945" s="1"/>
      <c r="V4945"/>
      <c r="W4945" s="1"/>
      <c r="X4945"/>
      <c r="Y4945"/>
      <c r="Z4945" s="1"/>
      <c r="AA4945" s="1"/>
      <c r="AB4945" s="1"/>
      <c r="AC4945" s="1"/>
      <c r="AD4945"/>
    </row>
    <row r="4946" spans="1:30" x14ac:dyDescent="0.25">
      <c r="A4946" s="1"/>
      <c r="B4946" s="1"/>
      <c r="C4946" s="1"/>
      <c r="D4946"/>
      <c r="E4946" s="1"/>
      <c r="F4946" s="1"/>
      <c r="G4946"/>
      <c r="H4946"/>
      <c r="I4946" s="1"/>
      <c r="J4946"/>
      <c r="K4946"/>
      <c r="L4946"/>
      <c r="M4946" s="2"/>
      <c r="N4946" s="3"/>
      <c r="O4946"/>
      <c r="P4946"/>
      <c r="Q4946"/>
      <c r="R4946"/>
      <c r="S4946"/>
      <c r="T4946"/>
      <c r="U4946" s="1"/>
      <c r="V4946"/>
      <c r="W4946" s="1"/>
      <c r="X4946"/>
      <c r="Y4946"/>
      <c r="Z4946" s="1"/>
      <c r="AA4946" s="1"/>
      <c r="AB4946" s="1"/>
      <c r="AC4946" s="1"/>
      <c r="AD4946"/>
    </row>
    <row r="4947" spans="1:30" x14ac:dyDescent="0.25">
      <c r="A4947" s="1"/>
      <c r="B4947" s="1"/>
      <c r="C4947" s="1"/>
      <c r="D4947"/>
      <c r="E4947" s="1"/>
      <c r="F4947" s="1"/>
      <c r="G4947"/>
      <c r="H4947"/>
      <c r="I4947" s="1"/>
      <c r="J4947"/>
      <c r="K4947"/>
      <c r="L4947"/>
      <c r="M4947" s="2"/>
      <c r="N4947" s="3"/>
      <c r="O4947"/>
      <c r="P4947"/>
      <c r="Q4947"/>
      <c r="R4947"/>
      <c r="S4947"/>
      <c r="T4947"/>
      <c r="U4947" s="1"/>
      <c r="V4947"/>
      <c r="W4947" s="1"/>
      <c r="X4947"/>
      <c r="Y4947"/>
      <c r="Z4947" s="1"/>
      <c r="AA4947" s="1"/>
      <c r="AB4947" s="1"/>
      <c r="AC4947" s="1"/>
      <c r="AD4947"/>
    </row>
    <row r="4948" spans="1:30" x14ac:dyDescent="0.25">
      <c r="A4948" s="1"/>
      <c r="B4948" s="1"/>
      <c r="C4948" s="1"/>
      <c r="D4948"/>
      <c r="E4948" s="1"/>
      <c r="F4948" s="1"/>
      <c r="G4948"/>
      <c r="H4948"/>
      <c r="I4948" s="1"/>
      <c r="J4948"/>
      <c r="K4948"/>
      <c r="L4948"/>
      <c r="M4948" s="2"/>
      <c r="N4948" s="3"/>
      <c r="O4948"/>
      <c r="P4948"/>
      <c r="Q4948"/>
      <c r="R4948"/>
      <c r="S4948"/>
      <c r="T4948"/>
      <c r="U4948" s="1"/>
      <c r="V4948"/>
      <c r="W4948" s="1"/>
      <c r="X4948"/>
      <c r="Y4948"/>
      <c r="Z4948" s="1"/>
      <c r="AA4948" s="1"/>
      <c r="AB4948" s="1"/>
      <c r="AC4948" s="1"/>
      <c r="AD4948"/>
    </row>
    <row r="4949" spans="1:30" x14ac:dyDescent="0.25">
      <c r="A4949" s="1"/>
      <c r="B4949" s="1"/>
      <c r="C4949" s="1"/>
      <c r="D4949"/>
      <c r="E4949" s="1"/>
      <c r="F4949" s="1"/>
      <c r="G4949"/>
      <c r="H4949"/>
      <c r="I4949" s="1"/>
      <c r="J4949"/>
      <c r="K4949"/>
      <c r="L4949"/>
      <c r="M4949" s="2"/>
      <c r="N4949" s="3"/>
      <c r="O4949"/>
      <c r="P4949"/>
      <c r="Q4949"/>
      <c r="R4949"/>
      <c r="S4949"/>
      <c r="T4949"/>
      <c r="U4949" s="1"/>
      <c r="V4949"/>
      <c r="W4949" s="1"/>
      <c r="X4949"/>
      <c r="Y4949"/>
      <c r="Z4949" s="1"/>
      <c r="AA4949" s="1"/>
      <c r="AB4949" s="1"/>
      <c r="AC4949" s="1"/>
      <c r="AD4949"/>
    </row>
    <row r="4950" spans="1:30" x14ac:dyDescent="0.25">
      <c r="A4950" s="1"/>
      <c r="B4950" s="1"/>
      <c r="C4950" s="1"/>
      <c r="D4950"/>
      <c r="E4950" s="1"/>
      <c r="F4950" s="1"/>
      <c r="G4950"/>
      <c r="H4950"/>
      <c r="I4950" s="1"/>
      <c r="J4950"/>
      <c r="K4950"/>
      <c r="L4950"/>
      <c r="M4950" s="2"/>
      <c r="N4950" s="3"/>
      <c r="O4950"/>
      <c r="P4950"/>
      <c r="Q4950"/>
      <c r="R4950"/>
      <c r="S4950"/>
      <c r="T4950"/>
      <c r="U4950" s="1"/>
      <c r="V4950"/>
      <c r="W4950" s="1"/>
      <c r="X4950"/>
      <c r="Y4950"/>
      <c r="Z4950" s="1"/>
      <c r="AA4950" s="1"/>
      <c r="AB4950" s="1"/>
      <c r="AC4950" s="1"/>
      <c r="AD4950"/>
    </row>
    <row r="4951" spans="1:30" x14ac:dyDescent="0.25">
      <c r="A4951" s="1"/>
      <c r="B4951" s="1"/>
      <c r="C4951" s="1"/>
      <c r="D4951"/>
      <c r="E4951" s="1"/>
      <c r="F4951" s="1"/>
      <c r="G4951"/>
      <c r="H4951"/>
      <c r="I4951" s="1"/>
      <c r="J4951"/>
      <c r="K4951"/>
      <c r="L4951"/>
      <c r="M4951" s="2"/>
      <c r="N4951" s="3"/>
      <c r="O4951"/>
      <c r="P4951"/>
      <c r="Q4951"/>
      <c r="R4951"/>
      <c r="S4951"/>
      <c r="T4951"/>
      <c r="U4951" s="1"/>
      <c r="V4951"/>
      <c r="W4951" s="1"/>
      <c r="X4951"/>
      <c r="Y4951"/>
      <c r="Z4951" s="1"/>
      <c r="AA4951" s="1"/>
      <c r="AB4951" s="1"/>
      <c r="AC4951" s="1"/>
      <c r="AD4951"/>
    </row>
    <row r="4952" spans="1:30" x14ac:dyDescent="0.25">
      <c r="A4952" s="1"/>
      <c r="B4952" s="1"/>
      <c r="C4952" s="1"/>
      <c r="D4952"/>
      <c r="E4952" s="1"/>
      <c r="F4952" s="1"/>
      <c r="G4952"/>
      <c r="H4952"/>
      <c r="I4952" s="1"/>
      <c r="J4952"/>
      <c r="K4952"/>
      <c r="L4952"/>
      <c r="M4952" s="2"/>
      <c r="N4952" s="3"/>
      <c r="O4952"/>
      <c r="P4952"/>
      <c r="Q4952"/>
      <c r="R4952"/>
      <c r="S4952"/>
      <c r="T4952"/>
      <c r="U4952" s="1"/>
      <c r="V4952"/>
      <c r="W4952" s="1"/>
      <c r="X4952"/>
      <c r="Y4952"/>
      <c r="Z4952" s="1"/>
      <c r="AA4952" s="1"/>
      <c r="AB4952" s="1"/>
      <c r="AC4952" s="1"/>
      <c r="AD4952"/>
    </row>
    <row r="4953" spans="1:30" x14ac:dyDescent="0.25">
      <c r="A4953" s="1"/>
      <c r="B4953" s="1"/>
      <c r="C4953" s="1"/>
      <c r="D4953"/>
      <c r="E4953" s="1"/>
      <c r="F4953" s="1"/>
      <c r="G4953"/>
      <c r="H4953"/>
      <c r="I4953" s="1"/>
      <c r="J4953"/>
      <c r="K4953"/>
      <c r="L4953"/>
      <c r="M4953" s="2"/>
      <c r="N4953" s="3"/>
      <c r="O4953"/>
      <c r="P4953"/>
      <c r="Q4953"/>
      <c r="R4953"/>
      <c r="S4953"/>
      <c r="T4953"/>
      <c r="U4953" s="1"/>
      <c r="V4953"/>
      <c r="W4953" s="1"/>
      <c r="X4953"/>
      <c r="Y4953"/>
      <c r="Z4953" s="1"/>
      <c r="AA4953" s="1"/>
      <c r="AB4953" s="1"/>
      <c r="AC4953" s="1"/>
      <c r="AD4953"/>
    </row>
    <row r="4954" spans="1:30" x14ac:dyDescent="0.25">
      <c r="A4954" s="1"/>
      <c r="B4954" s="1"/>
      <c r="C4954" s="1"/>
      <c r="D4954"/>
      <c r="E4954" s="1"/>
      <c r="F4954" s="1"/>
      <c r="G4954"/>
      <c r="H4954"/>
      <c r="I4954" s="1"/>
      <c r="J4954"/>
      <c r="K4954"/>
      <c r="L4954"/>
      <c r="M4954" s="2"/>
      <c r="N4954" s="3"/>
      <c r="O4954"/>
      <c r="P4954"/>
      <c r="Q4954"/>
      <c r="R4954"/>
      <c r="S4954"/>
      <c r="T4954"/>
      <c r="U4954" s="1"/>
      <c r="V4954"/>
      <c r="W4954" s="1"/>
      <c r="X4954"/>
      <c r="Y4954"/>
      <c r="Z4954" s="1"/>
      <c r="AA4954" s="1"/>
      <c r="AB4954" s="1"/>
      <c r="AC4954" s="1"/>
      <c r="AD4954"/>
    </row>
    <row r="4955" spans="1:30" x14ac:dyDescent="0.25">
      <c r="A4955" s="1"/>
      <c r="B4955" s="1"/>
      <c r="C4955" s="1"/>
      <c r="D4955"/>
      <c r="E4955" s="1"/>
      <c r="F4955" s="1"/>
      <c r="G4955"/>
      <c r="H4955"/>
      <c r="I4955" s="1"/>
      <c r="J4955"/>
      <c r="K4955"/>
      <c r="L4955"/>
      <c r="M4955" s="2"/>
      <c r="N4955" s="3"/>
      <c r="O4955"/>
      <c r="P4955"/>
      <c r="Q4955"/>
      <c r="R4955"/>
      <c r="S4955"/>
      <c r="T4955"/>
      <c r="U4955" s="1"/>
      <c r="V4955"/>
      <c r="W4955" s="1"/>
      <c r="X4955"/>
      <c r="Y4955"/>
      <c r="Z4955" s="1"/>
      <c r="AA4955" s="1"/>
      <c r="AB4955" s="1"/>
      <c r="AC4955" s="1"/>
      <c r="AD4955"/>
    </row>
    <row r="4956" spans="1:30" x14ac:dyDescent="0.25">
      <c r="A4956" s="1"/>
      <c r="B4956" s="1"/>
      <c r="C4956" s="1"/>
      <c r="D4956"/>
      <c r="E4956" s="1"/>
      <c r="F4956" s="1"/>
      <c r="G4956"/>
      <c r="H4956"/>
      <c r="I4956" s="1"/>
      <c r="J4956"/>
      <c r="K4956"/>
      <c r="L4956"/>
      <c r="M4956" s="2"/>
      <c r="N4956" s="3"/>
      <c r="O4956"/>
      <c r="P4956"/>
      <c r="Q4956"/>
      <c r="R4956"/>
      <c r="S4956"/>
      <c r="T4956"/>
      <c r="U4956" s="1"/>
      <c r="V4956"/>
      <c r="W4956" s="1"/>
      <c r="X4956"/>
      <c r="Y4956"/>
      <c r="Z4956" s="1"/>
      <c r="AA4956" s="1"/>
      <c r="AB4956" s="1"/>
      <c r="AC4956" s="1"/>
      <c r="AD4956"/>
    </row>
    <row r="4957" spans="1:30" x14ac:dyDescent="0.25">
      <c r="A4957" s="1"/>
      <c r="B4957" s="1"/>
      <c r="C4957" s="1"/>
      <c r="D4957"/>
      <c r="E4957" s="1"/>
      <c r="F4957" s="1"/>
      <c r="G4957"/>
      <c r="H4957"/>
      <c r="I4957" s="1"/>
      <c r="J4957"/>
      <c r="K4957"/>
      <c r="L4957"/>
      <c r="M4957" s="2"/>
      <c r="N4957" s="3"/>
      <c r="O4957"/>
      <c r="P4957"/>
      <c r="Q4957"/>
      <c r="R4957"/>
      <c r="S4957"/>
      <c r="T4957"/>
      <c r="U4957" s="1"/>
      <c r="V4957"/>
      <c r="W4957" s="1"/>
      <c r="X4957"/>
      <c r="Y4957"/>
      <c r="Z4957" s="1"/>
      <c r="AA4957" s="1"/>
      <c r="AB4957" s="1"/>
      <c r="AC4957" s="1"/>
      <c r="AD4957"/>
    </row>
    <row r="4958" spans="1:30" x14ac:dyDescent="0.25">
      <c r="A4958" s="1"/>
      <c r="B4958" s="1"/>
      <c r="C4958" s="1"/>
      <c r="D4958"/>
      <c r="E4958" s="1"/>
      <c r="F4958" s="1"/>
      <c r="G4958"/>
      <c r="H4958"/>
      <c r="I4958" s="1"/>
      <c r="J4958"/>
      <c r="K4958"/>
      <c r="L4958"/>
      <c r="M4958" s="2"/>
      <c r="N4958" s="3"/>
      <c r="O4958"/>
      <c r="P4958"/>
      <c r="Q4958"/>
      <c r="R4958"/>
      <c r="S4958"/>
      <c r="T4958"/>
      <c r="U4958" s="1"/>
      <c r="V4958"/>
      <c r="W4958" s="1"/>
      <c r="X4958"/>
      <c r="Y4958"/>
      <c r="Z4958" s="1"/>
      <c r="AA4958" s="1"/>
      <c r="AB4958" s="1"/>
      <c r="AC4958" s="1"/>
      <c r="AD4958"/>
    </row>
    <row r="4959" spans="1:30" x14ac:dyDescent="0.25">
      <c r="A4959" s="1"/>
      <c r="B4959" s="1"/>
      <c r="C4959" s="1"/>
      <c r="D4959"/>
      <c r="E4959" s="1"/>
      <c r="F4959" s="1"/>
      <c r="G4959"/>
      <c r="H4959"/>
      <c r="I4959" s="1"/>
      <c r="J4959"/>
      <c r="K4959"/>
      <c r="L4959"/>
      <c r="M4959" s="2"/>
      <c r="N4959" s="3"/>
      <c r="O4959"/>
      <c r="P4959"/>
      <c r="Q4959"/>
      <c r="R4959"/>
      <c r="S4959"/>
      <c r="T4959"/>
      <c r="U4959" s="1"/>
      <c r="V4959"/>
      <c r="W4959" s="1"/>
      <c r="X4959"/>
      <c r="Y4959"/>
      <c r="Z4959" s="1"/>
      <c r="AA4959" s="1"/>
      <c r="AB4959" s="1"/>
      <c r="AC4959" s="1"/>
      <c r="AD4959"/>
    </row>
    <row r="4960" spans="1:30" x14ac:dyDescent="0.25">
      <c r="A4960" s="1"/>
      <c r="B4960" s="1"/>
      <c r="C4960" s="1"/>
      <c r="D4960"/>
      <c r="E4960" s="1"/>
      <c r="F4960" s="1"/>
      <c r="G4960"/>
      <c r="H4960"/>
      <c r="I4960" s="1"/>
      <c r="J4960"/>
      <c r="K4960"/>
      <c r="L4960"/>
      <c r="M4960" s="2"/>
      <c r="N4960" s="3"/>
      <c r="O4960"/>
      <c r="P4960"/>
      <c r="Q4960"/>
      <c r="R4960"/>
      <c r="S4960"/>
      <c r="T4960"/>
      <c r="U4960" s="1"/>
      <c r="V4960"/>
      <c r="W4960" s="1"/>
      <c r="X4960"/>
      <c r="Y4960"/>
      <c r="Z4960" s="1"/>
      <c r="AA4960" s="1"/>
      <c r="AB4960" s="1"/>
      <c r="AC4960" s="1"/>
      <c r="AD4960"/>
    </row>
    <row r="4961" spans="1:30" x14ac:dyDescent="0.25">
      <c r="A4961" s="1"/>
      <c r="B4961" s="1"/>
      <c r="C4961" s="1"/>
      <c r="D4961"/>
      <c r="E4961" s="1"/>
      <c r="F4961" s="1"/>
      <c r="G4961"/>
      <c r="H4961"/>
      <c r="I4961" s="1"/>
      <c r="J4961"/>
      <c r="K4961"/>
      <c r="L4961"/>
      <c r="M4961" s="2"/>
      <c r="N4961" s="3"/>
      <c r="O4961"/>
      <c r="P4961"/>
      <c r="Q4961"/>
      <c r="R4961"/>
      <c r="S4961"/>
      <c r="T4961"/>
      <c r="U4961" s="1"/>
      <c r="V4961"/>
      <c r="W4961" s="1"/>
      <c r="X4961"/>
      <c r="Y4961"/>
      <c r="Z4961" s="1"/>
      <c r="AA4961" s="1"/>
      <c r="AB4961" s="1"/>
      <c r="AC4961" s="1"/>
      <c r="AD4961"/>
    </row>
    <row r="4962" spans="1:30" x14ac:dyDescent="0.25">
      <c r="A4962" s="1"/>
      <c r="B4962" s="1"/>
      <c r="C4962" s="1"/>
      <c r="D4962"/>
      <c r="E4962" s="1"/>
      <c r="F4962" s="1"/>
      <c r="G4962"/>
      <c r="H4962"/>
      <c r="I4962" s="1"/>
      <c r="J4962"/>
      <c r="K4962"/>
      <c r="L4962"/>
      <c r="M4962" s="2"/>
      <c r="N4962" s="3"/>
      <c r="O4962"/>
      <c r="P4962"/>
      <c r="Q4962"/>
      <c r="R4962"/>
      <c r="S4962"/>
      <c r="T4962"/>
      <c r="U4962" s="1"/>
      <c r="V4962"/>
      <c r="W4962" s="1"/>
      <c r="X4962"/>
      <c r="Y4962"/>
      <c r="Z4962" s="1"/>
      <c r="AA4962" s="1"/>
      <c r="AB4962" s="1"/>
      <c r="AC4962" s="1"/>
      <c r="AD4962"/>
    </row>
    <row r="4963" spans="1:30" x14ac:dyDescent="0.25">
      <c r="A4963" s="1"/>
      <c r="B4963" s="1"/>
      <c r="C4963" s="1"/>
      <c r="D4963"/>
      <c r="E4963" s="1"/>
      <c r="F4963" s="1"/>
      <c r="G4963"/>
      <c r="H4963"/>
      <c r="I4963" s="1"/>
      <c r="J4963"/>
      <c r="K4963"/>
      <c r="L4963"/>
      <c r="M4963" s="2"/>
      <c r="N4963" s="3"/>
      <c r="O4963"/>
      <c r="P4963"/>
      <c r="Q4963"/>
      <c r="R4963"/>
      <c r="S4963"/>
      <c r="T4963"/>
      <c r="U4963" s="1"/>
      <c r="V4963"/>
      <c r="W4963" s="1"/>
      <c r="X4963"/>
      <c r="Y4963"/>
      <c r="Z4963" s="1"/>
      <c r="AA4963" s="1"/>
      <c r="AB4963" s="1"/>
      <c r="AC4963" s="1"/>
      <c r="AD4963"/>
    </row>
    <row r="4964" spans="1:30" x14ac:dyDescent="0.25">
      <c r="A4964" s="1"/>
      <c r="B4964" s="1"/>
      <c r="C4964" s="1"/>
      <c r="D4964"/>
      <c r="E4964" s="1"/>
      <c r="F4964" s="1"/>
      <c r="G4964"/>
      <c r="H4964"/>
      <c r="I4964" s="1"/>
      <c r="J4964"/>
      <c r="K4964"/>
      <c r="L4964"/>
      <c r="M4964" s="2"/>
      <c r="N4964" s="3"/>
      <c r="O4964"/>
      <c r="P4964"/>
      <c r="Q4964"/>
      <c r="R4964"/>
      <c r="S4964"/>
      <c r="T4964"/>
      <c r="U4964" s="1"/>
      <c r="V4964"/>
      <c r="W4964" s="1"/>
      <c r="X4964"/>
      <c r="Y4964"/>
      <c r="Z4964" s="1"/>
      <c r="AA4964" s="1"/>
      <c r="AB4964" s="1"/>
      <c r="AC4964" s="1"/>
      <c r="AD4964"/>
    </row>
    <row r="4965" spans="1:30" x14ac:dyDescent="0.25">
      <c r="A4965" s="1"/>
      <c r="B4965" s="1"/>
      <c r="C4965" s="1"/>
      <c r="D4965"/>
      <c r="E4965" s="1"/>
      <c r="F4965" s="1"/>
      <c r="G4965"/>
      <c r="H4965"/>
      <c r="I4965" s="1"/>
      <c r="J4965"/>
      <c r="K4965"/>
      <c r="L4965"/>
      <c r="M4965" s="2"/>
      <c r="N4965" s="3"/>
      <c r="O4965"/>
      <c r="P4965"/>
      <c r="Q4965"/>
      <c r="R4965"/>
      <c r="S4965"/>
      <c r="T4965"/>
      <c r="U4965" s="1"/>
      <c r="V4965"/>
      <c r="W4965" s="1"/>
      <c r="X4965"/>
      <c r="Y4965"/>
      <c r="Z4965" s="1"/>
      <c r="AA4965" s="1"/>
      <c r="AB4965" s="1"/>
      <c r="AC4965" s="1"/>
      <c r="AD4965"/>
    </row>
    <row r="4966" spans="1:30" x14ac:dyDescent="0.25">
      <c r="A4966" s="1"/>
      <c r="B4966" s="1"/>
      <c r="C4966" s="1"/>
      <c r="D4966"/>
      <c r="E4966" s="1"/>
      <c r="F4966" s="1"/>
      <c r="G4966"/>
      <c r="H4966"/>
      <c r="I4966" s="1"/>
      <c r="J4966"/>
      <c r="K4966"/>
      <c r="L4966"/>
      <c r="M4966" s="2"/>
      <c r="N4966" s="3"/>
      <c r="O4966"/>
      <c r="P4966"/>
      <c r="Q4966"/>
      <c r="R4966"/>
      <c r="S4966"/>
      <c r="T4966"/>
      <c r="U4966" s="1"/>
      <c r="V4966"/>
      <c r="W4966" s="1"/>
      <c r="X4966"/>
      <c r="Y4966"/>
      <c r="Z4966" s="1"/>
      <c r="AA4966" s="1"/>
      <c r="AB4966" s="1"/>
      <c r="AC4966" s="1"/>
      <c r="AD4966"/>
    </row>
    <row r="4967" spans="1:30" x14ac:dyDescent="0.25">
      <c r="A4967" s="1"/>
      <c r="B4967" s="1"/>
      <c r="C4967" s="1"/>
      <c r="D4967"/>
      <c r="E4967" s="1"/>
      <c r="F4967" s="1"/>
      <c r="G4967"/>
      <c r="H4967"/>
      <c r="I4967" s="1"/>
      <c r="J4967"/>
      <c r="K4967"/>
      <c r="L4967"/>
      <c r="M4967" s="2"/>
      <c r="N4967" s="3"/>
      <c r="O4967"/>
      <c r="P4967"/>
      <c r="Q4967"/>
      <c r="R4967"/>
      <c r="S4967"/>
      <c r="T4967"/>
      <c r="U4967" s="1"/>
      <c r="V4967"/>
      <c r="W4967" s="1"/>
      <c r="X4967"/>
      <c r="Y4967"/>
      <c r="Z4967" s="1"/>
      <c r="AA4967" s="1"/>
      <c r="AB4967" s="1"/>
      <c r="AC4967" s="1"/>
      <c r="AD4967"/>
    </row>
    <row r="4968" spans="1:30" x14ac:dyDescent="0.25">
      <c r="A4968" s="1"/>
      <c r="B4968" s="1"/>
      <c r="C4968" s="1"/>
      <c r="D4968"/>
      <c r="E4968" s="1"/>
      <c r="F4968" s="1"/>
      <c r="G4968"/>
      <c r="H4968"/>
      <c r="I4968" s="1"/>
      <c r="J4968"/>
      <c r="K4968"/>
      <c r="L4968"/>
      <c r="M4968" s="2"/>
      <c r="N4968" s="3"/>
      <c r="O4968"/>
      <c r="P4968"/>
      <c r="Q4968"/>
      <c r="R4968"/>
      <c r="S4968"/>
      <c r="T4968"/>
      <c r="U4968" s="1"/>
      <c r="V4968"/>
      <c r="W4968" s="1"/>
      <c r="X4968"/>
      <c r="Y4968"/>
      <c r="Z4968" s="1"/>
      <c r="AA4968" s="1"/>
      <c r="AB4968" s="1"/>
      <c r="AC4968" s="1"/>
      <c r="AD4968"/>
    </row>
    <row r="4969" spans="1:30" x14ac:dyDescent="0.25">
      <c r="A4969" s="1"/>
      <c r="B4969" s="1"/>
      <c r="C4969" s="1"/>
      <c r="D4969"/>
      <c r="E4969" s="1"/>
      <c r="F4969" s="1"/>
      <c r="G4969"/>
      <c r="H4969"/>
      <c r="I4969" s="1"/>
      <c r="J4969"/>
      <c r="K4969"/>
      <c r="L4969"/>
      <c r="M4969" s="2"/>
      <c r="N4969" s="3"/>
      <c r="O4969"/>
      <c r="P4969"/>
      <c r="Q4969"/>
      <c r="R4969"/>
      <c r="S4969"/>
      <c r="T4969"/>
      <c r="U4969" s="1"/>
      <c r="V4969"/>
      <c r="W4969" s="1"/>
      <c r="X4969"/>
      <c r="Y4969"/>
      <c r="Z4969" s="1"/>
      <c r="AA4969" s="1"/>
      <c r="AB4969" s="1"/>
      <c r="AC4969" s="1"/>
      <c r="AD4969"/>
    </row>
    <row r="4970" spans="1:30" x14ac:dyDescent="0.25">
      <c r="A4970" s="1"/>
      <c r="B4970" s="1"/>
      <c r="C4970" s="1"/>
      <c r="D4970"/>
      <c r="E4970" s="1"/>
      <c r="F4970" s="1"/>
      <c r="G4970"/>
      <c r="H4970"/>
      <c r="I4970" s="1"/>
      <c r="J4970"/>
      <c r="K4970"/>
      <c r="L4970"/>
      <c r="M4970" s="2"/>
      <c r="N4970" s="3"/>
      <c r="O4970"/>
      <c r="P4970"/>
      <c r="Q4970"/>
      <c r="R4970"/>
      <c r="S4970"/>
      <c r="T4970"/>
      <c r="U4970" s="1"/>
      <c r="V4970"/>
      <c r="W4970" s="1"/>
      <c r="X4970"/>
      <c r="Y4970"/>
      <c r="Z4970" s="1"/>
      <c r="AA4970" s="1"/>
      <c r="AB4970" s="1"/>
      <c r="AC4970" s="1"/>
      <c r="AD4970"/>
    </row>
    <row r="4971" spans="1:30" x14ac:dyDescent="0.25">
      <c r="A4971" s="1"/>
      <c r="B4971" s="1"/>
      <c r="C4971" s="1"/>
      <c r="D4971"/>
      <c r="E4971" s="1"/>
      <c r="F4971" s="1"/>
      <c r="G4971"/>
      <c r="H4971"/>
      <c r="I4971" s="1"/>
      <c r="J4971"/>
      <c r="K4971"/>
      <c r="L4971"/>
      <c r="M4971" s="2"/>
      <c r="N4971" s="3"/>
      <c r="O4971"/>
      <c r="P4971"/>
      <c r="Q4971"/>
      <c r="R4971"/>
      <c r="S4971"/>
      <c r="T4971"/>
      <c r="U4971" s="1"/>
      <c r="V4971"/>
      <c r="W4971" s="1"/>
      <c r="X4971"/>
      <c r="Y4971"/>
      <c r="Z4971" s="1"/>
      <c r="AA4971" s="1"/>
      <c r="AB4971" s="1"/>
      <c r="AC4971" s="1"/>
      <c r="AD4971"/>
    </row>
    <row r="4972" spans="1:30" x14ac:dyDescent="0.25">
      <c r="A4972" s="1"/>
      <c r="B4972" s="1"/>
      <c r="C4972" s="1"/>
      <c r="D4972"/>
      <c r="E4972" s="1"/>
      <c r="F4972" s="1"/>
      <c r="G4972"/>
      <c r="H4972"/>
      <c r="I4972" s="1"/>
      <c r="J4972"/>
      <c r="K4972"/>
      <c r="L4972"/>
      <c r="M4972" s="2"/>
      <c r="N4972" s="3"/>
      <c r="O4972"/>
      <c r="P4972"/>
      <c r="Q4972"/>
      <c r="R4972"/>
      <c r="S4972"/>
      <c r="T4972"/>
      <c r="U4972" s="1"/>
      <c r="V4972"/>
      <c r="W4972" s="1"/>
      <c r="X4972"/>
      <c r="Y4972"/>
      <c r="Z4972" s="1"/>
      <c r="AA4972" s="1"/>
      <c r="AB4972" s="1"/>
      <c r="AC4972" s="1"/>
      <c r="AD4972"/>
    </row>
    <row r="4973" spans="1:30" x14ac:dyDescent="0.25">
      <c r="A4973" s="1"/>
      <c r="B4973" s="1"/>
      <c r="C4973" s="1"/>
      <c r="D4973"/>
      <c r="E4973" s="1"/>
      <c r="F4973" s="1"/>
      <c r="G4973"/>
      <c r="H4973"/>
      <c r="I4973" s="1"/>
      <c r="J4973"/>
      <c r="K4973"/>
      <c r="L4973"/>
      <c r="M4973" s="2"/>
      <c r="N4973" s="3"/>
      <c r="O4973"/>
      <c r="P4973"/>
      <c r="Q4973"/>
      <c r="R4973"/>
      <c r="S4973"/>
      <c r="T4973"/>
      <c r="U4973" s="1"/>
      <c r="V4973"/>
      <c r="W4973" s="1"/>
      <c r="X4973"/>
      <c r="Y4973"/>
      <c r="Z4973" s="1"/>
      <c r="AA4973" s="1"/>
      <c r="AB4973" s="1"/>
      <c r="AC4973" s="1"/>
      <c r="AD4973"/>
    </row>
    <row r="4974" spans="1:30" x14ac:dyDescent="0.25">
      <c r="A4974" s="1"/>
      <c r="B4974" s="1"/>
      <c r="C4974" s="1"/>
      <c r="D4974"/>
      <c r="E4974" s="1"/>
      <c r="F4974" s="1"/>
      <c r="G4974"/>
      <c r="H4974"/>
      <c r="I4974" s="1"/>
      <c r="J4974"/>
      <c r="K4974"/>
      <c r="L4974"/>
      <c r="M4974" s="2"/>
      <c r="N4974" s="3"/>
      <c r="O4974"/>
      <c r="P4974"/>
      <c r="Q4974"/>
      <c r="R4974"/>
      <c r="S4974"/>
      <c r="T4974"/>
      <c r="U4974" s="1"/>
      <c r="V4974"/>
      <c r="W4974" s="1"/>
      <c r="X4974"/>
      <c r="Y4974"/>
      <c r="Z4974" s="1"/>
      <c r="AA4974" s="1"/>
      <c r="AB4974" s="1"/>
      <c r="AC4974" s="1"/>
      <c r="AD4974"/>
    </row>
    <row r="4975" spans="1:30" x14ac:dyDescent="0.25">
      <c r="A4975" s="1"/>
      <c r="B4975" s="1"/>
      <c r="C4975" s="1"/>
      <c r="D4975"/>
      <c r="E4975" s="1"/>
      <c r="F4975" s="1"/>
      <c r="G4975"/>
      <c r="H4975"/>
      <c r="I4975" s="1"/>
      <c r="J4975"/>
      <c r="K4975"/>
      <c r="L4975"/>
      <c r="M4975" s="2"/>
      <c r="N4975" s="3"/>
      <c r="O4975"/>
      <c r="P4975"/>
      <c r="Q4975"/>
      <c r="R4975"/>
      <c r="S4975"/>
      <c r="T4975"/>
      <c r="U4975" s="1"/>
      <c r="V4975"/>
      <c r="W4975" s="1"/>
      <c r="X4975"/>
      <c r="Y4975"/>
      <c r="Z4975" s="1"/>
      <c r="AA4975" s="1"/>
      <c r="AB4975" s="1"/>
      <c r="AC4975" s="1"/>
      <c r="AD4975"/>
    </row>
    <row r="4976" spans="1:30" x14ac:dyDescent="0.25">
      <c r="A4976" s="1"/>
      <c r="B4976" s="1"/>
      <c r="C4976" s="1"/>
      <c r="D4976"/>
      <c r="E4976" s="1"/>
      <c r="F4976" s="1"/>
      <c r="G4976"/>
      <c r="H4976"/>
      <c r="I4976" s="1"/>
      <c r="J4976"/>
      <c r="K4976"/>
      <c r="L4976"/>
      <c r="M4976" s="2"/>
      <c r="N4976" s="3"/>
      <c r="O4976"/>
      <c r="P4976"/>
      <c r="Q4976"/>
      <c r="R4976"/>
      <c r="S4976"/>
      <c r="T4976"/>
      <c r="U4976" s="1"/>
      <c r="V4976"/>
      <c r="W4976" s="1"/>
      <c r="X4976"/>
      <c r="Y4976"/>
      <c r="Z4976" s="1"/>
      <c r="AA4976" s="1"/>
      <c r="AB4976" s="1"/>
      <c r="AC4976" s="1"/>
      <c r="AD4976"/>
    </row>
    <row r="4977" spans="1:30" x14ac:dyDescent="0.25">
      <c r="A4977" s="1"/>
      <c r="B4977" s="1"/>
      <c r="C4977" s="1"/>
      <c r="D4977"/>
      <c r="E4977" s="1"/>
      <c r="F4977" s="1"/>
      <c r="G4977"/>
      <c r="H4977"/>
      <c r="I4977" s="1"/>
      <c r="J4977"/>
      <c r="K4977"/>
      <c r="L4977"/>
      <c r="M4977" s="2"/>
      <c r="N4977" s="3"/>
      <c r="O4977"/>
      <c r="P4977"/>
      <c r="Q4977"/>
      <c r="R4977"/>
      <c r="S4977"/>
      <c r="T4977"/>
      <c r="U4977" s="1"/>
      <c r="V4977"/>
      <c r="W4977" s="1"/>
      <c r="X4977"/>
      <c r="Y4977"/>
      <c r="Z4977" s="1"/>
      <c r="AA4977" s="1"/>
      <c r="AB4977" s="1"/>
      <c r="AC4977" s="1"/>
      <c r="AD4977"/>
    </row>
    <row r="4978" spans="1:30" x14ac:dyDescent="0.25">
      <c r="A4978" s="1"/>
      <c r="B4978" s="1"/>
      <c r="C4978" s="1"/>
      <c r="D4978"/>
      <c r="E4978" s="1"/>
      <c r="F4978" s="1"/>
      <c r="G4978"/>
      <c r="H4978"/>
      <c r="I4978" s="1"/>
      <c r="J4978"/>
      <c r="K4978"/>
      <c r="L4978"/>
      <c r="M4978" s="2"/>
      <c r="N4978" s="3"/>
      <c r="O4978"/>
      <c r="P4978"/>
      <c r="Q4978"/>
      <c r="R4978"/>
      <c r="S4978"/>
      <c r="T4978"/>
      <c r="U4978" s="1"/>
      <c r="V4978"/>
      <c r="W4978" s="1"/>
      <c r="X4978"/>
      <c r="Y4978"/>
      <c r="Z4978" s="1"/>
      <c r="AA4978" s="1"/>
      <c r="AB4978" s="1"/>
      <c r="AC4978" s="1"/>
      <c r="AD4978"/>
    </row>
    <row r="4979" spans="1:30" x14ac:dyDescent="0.25">
      <c r="A4979" s="1"/>
      <c r="B4979" s="1"/>
      <c r="C4979" s="1"/>
      <c r="D4979"/>
      <c r="E4979" s="1"/>
      <c r="F4979" s="1"/>
      <c r="G4979"/>
      <c r="H4979"/>
      <c r="I4979" s="1"/>
      <c r="J4979"/>
      <c r="K4979"/>
      <c r="L4979"/>
      <c r="M4979" s="2"/>
      <c r="N4979" s="3"/>
      <c r="O4979"/>
      <c r="P4979"/>
      <c r="Q4979"/>
      <c r="R4979"/>
      <c r="S4979"/>
      <c r="T4979"/>
      <c r="U4979" s="1"/>
      <c r="V4979"/>
      <c r="W4979" s="1"/>
      <c r="X4979"/>
      <c r="Y4979"/>
      <c r="Z4979" s="1"/>
      <c r="AA4979" s="1"/>
      <c r="AB4979" s="1"/>
      <c r="AC4979" s="1"/>
      <c r="AD4979"/>
    </row>
    <row r="4980" spans="1:30" x14ac:dyDescent="0.25">
      <c r="A4980" s="1"/>
      <c r="B4980" s="1"/>
      <c r="C4980" s="1"/>
      <c r="D4980"/>
      <c r="E4980" s="1"/>
      <c r="F4980" s="1"/>
      <c r="G4980"/>
      <c r="H4980"/>
      <c r="I4980" s="1"/>
      <c r="J4980"/>
      <c r="K4980"/>
      <c r="L4980"/>
      <c r="M4980" s="2"/>
      <c r="N4980" s="3"/>
      <c r="O4980"/>
      <c r="P4980"/>
      <c r="Q4980"/>
      <c r="R4980"/>
      <c r="S4980"/>
      <c r="T4980"/>
      <c r="U4980" s="1"/>
      <c r="V4980"/>
      <c r="W4980" s="1"/>
      <c r="X4980"/>
      <c r="Y4980"/>
      <c r="Z4980" s="1"/>
      <c r="AA4980" s="1"/>
      <c r="AB4980" s="1"/>
      <c r="AC4980" s="1"/>
      <c r="AD4980"/>
    </row>
    <row r="4981" spans="1:30" x14ac:dyDescent="0.25">
      <c r="A4981" s="1"/>
      <c r="B4981" s="1"/>
      <c r="C4981" s="1"/>
      <c r="D4981"/>
      <c r="E4981" s="1"/>
      <c r="F4981" s="1"/>
      <c r="G4981"/>
      <c r="H4981"/>
      <c r="I4981" s="1"/>
      <c r="J4981"/>
      <c r="K4981"/>
      <c r="L4981"/>
      <c r="M4981" s="2"/>
      <c r="N4981" s="3"/>
      <c r="O4981"/>
      <c r="P4981"/>
      <c r="Q4981"/>
      <c r="R4981"/>
      <c r="S4981"/>
      <c r="T4981"/>
      <c r="U4981" s="1"/>
      <c r="V4981"/>
      <c r="W4981" s="1"/>
      <c r="X4981"/>
      <c r="Y4981"/>
      <c r="Z4981" s="1"/>
      <c r="AA4981" s="1"/>
      <c r="AB4981" s="1"/>
      <c r="AC4981" s="1"/>
      <c r="AD4981"/>
    </row>
    <row r="4982" spans="1:30" x14ac:dyDescent="0.25">
      <c r="A4982" s="1"/>
      <c r="B4982" s="1"/>
      <c r="C4982" s="1"/>
      <c r="D4982"/>
      <c r="E4982" s="1"/>
      <c r="F4982" s="1"/>
      <c r="G4982"/>
      <c r="H4982"/>
      <c r="I4982" s="1"/>
      <c r="J4982"/>
      <c r="K4982"/>
      <c r="L4982"/>
      <c r="M4982" s="2"/>
      <c r="N4982" s="3"/>
      <c r="O4982"/>
      <c r="P4982"/>
      <c r="Q4982"/>
      <c r="R4982"/>
      <c r="S4982"/>
      <c r="T4982"/>
      <c r="U4982" s="1"/>
      <c r="V4982"/>
      <c r="W4982" s="1"/>
      <c r="X4982"/>
      <c r="Y4982"/>
      <c r="Z4982" s="1"/>
      <c r="AA4982" s="1"/>
      <c r="AB4982" s="1"/>
      <c r="AC4982" s="1"/>
      <c r="AD4982"/>
    </row>
    <row r="4983" spans="1:30" x14ac:dyDescent="0.25">
      <c r="A4983" s="1"/>
      <c r="B4983" s="1"/>
      <c r="C4983" s="1"/>
      <c r="D4983"/>
      <c r="E4983" s="1"/>
      <c r="F4983" s="1"/>
      <c r="G4983"/>
      <c r="H4983"/>
      <c r="I4983" s="1"/>
      <c r="J4983"/>
      <c r="K4983"/>
      <c r="L4983"/>
      <c r="M4983" s="2"/>
      <c r="N4983" s="3"/>
      <c r="O4983"/>
      <c r="P4983"/>
      <c r="Q4983"/>
      <c r="R4983"/>
      <c r="S4983"/>
      <c r="T4983"/>
      <c r="U4983" s="1"/>
      <c r="V4983"/>
      <c r="W4983" s="1"/>
      <c r="X4983"/>
      <c r="Y4983"/>
      <c r="Z4983" s="1"/>
      <c r="AA4983" s="1"/>
      <c r="AB4983" s="1"/>
      <c r="AC4983" s="1"/>
      <c r="AD4983"/>
    </row>
    <row r="4984" spans="1:30" x14ac:dyDescent="0.25">
      <c r="A4984" s="1"/>
      <c r="B4984" s="1"/>
      <c r="C4984" s="1"/>
      <c r="D4984"/>
      <c r="E4984" s="1"/>
      <c r="F4984" s="1"/>
      <c r="G4984"/>
      <c r="H4984"/>
      <c r="I4984" s="1"/>
      <c r="J4984"/>
      <c r="K4984"/>
      <c r="L4984"/>
      <c r="M4984" s="2"/>
      <c r="N4984" s="3"/>
      <c r="O4984"/>
      <c r="P4984"/>
      <c r="Q4984"/>
      <c r="R4984"/>
      <c r="S4984"/>
      <c r="T4984"/>
      <c r="U4984" s="1"/>
      <c r="V4984"/>
      <c r="W4984" s="1"/>
      <c r="X4984"/>
      <c r="Y4984"/>
      <c r="Z4984" s="1"/>
      <c r="AA4984" s="1"/>
      <c r="AB4984" s="1"/>
      <c r="AC4984" s="1"/>
      <c r="AD4984"/>
    </row>
    <row r="4985" spans="1:30" x14ac:dyDescent="0.25">
      <c r="A4985" s="1"/>
      <c r="B4985" s="1"/>
      <c r="C4985" s="1"/>
      <c r="D4985"/>
      <c r="E4985" s="1"/>
      <c r="F4985" s="1"/>
      <c r="G4985"/>
      <c r="H4985"/>
      <c r="I4985" s="1"/>
      <c r="J4985"/>
      <c r="K4985"/>
      <c r="L4985"/>
      <c r="M4985" s="2"/>
      <c r="N4985" s="3"/>
      <c r="O4985"/>
      <c r="P4985"/>
      <c r="Q4985"/>
      <c r="R4985"/>
      <c r="S4985"/>
      <c r="T4985"/>
      <c r="U4985" s="1"/>
      <c r="V4985"/>
      <c r="W4985" s="1"/>
      <c r="X4985"/>
      <c r="Y4985"/>
      <c r="Z4985" s="1"/>
      <c r="AA4985" s="1"/>
      <c r="AB4985" s="1"/>
      <c r="AC4985" s="1"/>
      <c r="AD4985"/>
    </row>
    <row r="4986" spans="1:30" x14ac:dyDescent="0.25">
      <c r="A4986" s="1"/>
      <c r="B4986" s="1"/>
      <c r="C4986" s="1"/>
      <c r="D4986"/>
      <c r="E4986" s="1"/>
      <c r="F4986" s="1"/>
      <c r="G4986"/>
      <c r="H4986"/>
      <c r="I4986" s="1"/>
      <c r="J4986"/>
      <c r="K4986"/>
      <c r="L4986"/>
      <c r="M4986" s="2"/>
      <c r="N4986" s="3"/>
      <c r="O4986"/>
      <c r="P4986"/>
      <c r="Q4986"/>
      <c r="R4986"/>
      <c r="S4986"/>
      <c r="T4986"/>
      <c r="U4986" s="1"/>
      <c r="V4986"/>
      <c r="W4986" s="1"/>
      <c r="X4986"/>
      <c r="Y4986"/>
      <c r="Z4986" s="1"/>
      <c r="AA4986" s="1"/>
      <c r="AB4986" s="1"/>
      <c r="AC4986" s="1"/>
      <c r="AD4986"/>
    </row>
    <row r="4987" spans="1:30" x14ac:dyDescent="0.25">
      <c r="A4987" s="1"/>
      <c r="B4987" s="1"/>
      <c r="C4987" s="1"/>
      <c r="D4987"/>
      <c r="E4987" s="1"/>
      <c r="F4987" s="1"/>
      <c r="G4987"/>
      <c r="H4987"/>
      <c r="I4987" s="1"/>
      <c r="J4987"/>
      <c r="K4987"/>
      <c r="L4987"/>
      <c r="M4987" s="2"/>
      <c r="N4987" s="3"/>
      <c r="O4987"/>
      <c r="P4987"/>
      <c r="Q4987"/>
      <c r="R4987"/>
      <c r="S4987"/>
      <c r="T4987"/>
      <c r="U4987" s="1"/>
      <c r="V4987"/>
      <c r="W4987" s="1"/>
      <c r="X4987"/>
      <c r="Y4987"/>
      <c r="Z4987" s="1"/>
      <c r="AA4987" s="1"/>
      <c r="AB4987" s="1"/>
      <c r="AC4987" s="1"/>
      <c r="AD4987"/>
    </row>
    <row r="4988" spans="1:30" x14ac:dyDescent="0.25">
      <c r="A4988" s="1"/>
      <c r="B4988" s="1"/>
      <c r="C4988" s="1"/>
      <c r="D4988"/>
      <c r="E4988" s="1"/>
      <c r="F4988" s="1"/>
      <c r="G4988"/>
      <c r="H4988"/>
      <c r="I4988" s="1"/>
      <c r="J4988"/>
      <c r="K4988"/>
      <c r="L4988"/>
      <c r="M4988" s="2"/>
      <c r="N4988" s="3"/>
      <c r="O4988"/>
      <c r="P4988"/>
      <c r="Q4988"/>
      <c r="R4988"/>
      <c r="S4988"/>
      <c r="T4988"/>
      <c r="U4988" s="1"/>
      <c r="V4988"/>
      <c r="W4988" s="1"/>
      <c r="X4988"/>
      <c r="Y4988"/>
      <c r="Z4988" s="1"/>
      <c r="AA4988" s="1"/>
      <c r="AB4988" s="1"/>
      <c r="AC4988" s="1"/>
      <c r="AD4988"/>
    </row>
    <row r="4989" spans="1:30" x14ac:dyDescent="0.25">
      <c r="A4989" s="1"/>
      <c r="B4989" s="1"/>
      <c r="C4989" s="1"/>
      <c r="D4989"/>
      <c r="E4989" s="1"/>
      <c r="F4989" s="1"/>
      <c r="G4989"/>
      <c r="H4989"/>
      <c r="I4989" s="1"/>
      <c r="J4989"/>
      <c r="K4989"/>
      <c r="L4989"/>
      <c r="M4989" s="2"/>
      <c r="N4989" s="3"/>
      <c r="O4989"/>
      <c r="P4989"/>
      <c r="Q4989"/>
      <c r="R4989"/>
      <c r="S4989"/>
      <c r="T4989"/>
      <c r="U4989" s="1"/>
      <c r="V4989"/>
      <c r="W4989" s="1"/>
      <c r="X4989"/>
      <c r="Y4989"/>
      <c r="Z4989" s="1"/>
      <c r="AA4989" s="1"/>
      <c r="AB4989" s="1"/>
      <c r="AC4989" s="1"/>
      <c r="AD4989"/>
    </row>
    <row r="4990" spans="1:30" x14ac:dyDescent="0.25">
      <c r="A4990" s="1"/>
      <c r="B4990" s="1"/>
      <c r="C4990" s="1"/>
      <c r="D4990"/>
      <c r="E4990" s="1"/>
      <c r="F4990" s="1"/>
      <c r="G4990"/>
      <c r="H4990"/>
      <c r="I4990" s="1"/>
      <c r="J4990"/>
      <c r="K4990"/>
      <c r="L4990"/>
      <c r="M4990" s="2"/>
      <c r="N4990" s="3"/>
      <c r="O4990"/>
      <c r="P4990"/>
      <c r="Q4990"/>
      <c r="R4990"/>
      <c r="S4990"/>
      <c r="T4990"/>
      <c r="U4990" s="1"/>
      <c r="V4990"/>
      <c r="W4990" s="1"/>
      <c r="X4990"/>
      <c r="Y4990"/>
      <c r="Z4990" s="1"/>
      <c r="AA4990" s="1"/>
      <c r="AB4990" s="1"/>
      <c r="AC4990" s="1"/>
      <c r="AD4990"/>
    </row>
    <row r="4991" spans="1:30" x14ac:dyDescent="0.25">
      <c r="A4991" s="1"/>
      <c r="B4991" s="1"/>
      <c r="C4991" s="1"/>
      <c r="D4991"/>
      <c r="E4991" s="1"/>
      <c r="F4991" s="1"/>
      <c r="G4991"/>
      <c r="H4991"/>
      <c r="I4991" s="1"/>
      <c r="J4991"/>
      <c r="K4991"/>
      <c r="L4991"/>
      <c r="M4991" s="2"/>
      <c r="N4991" s="3"/>
      <c r="O4991"/>
      <c r="P4991"/>
      <c r="Q4991"/>
      <c r="R4991"/>
      <c r="S4991"/>
      <c r="T4991"/>
      <c r="U4991" s="1"/>
      <c r="V4991"/>
      <c r="W4991" s="1"/>
      <c r="X4991"/>
      <c r="Y4991"/>
      <c r="Z4991" s="1"/>
      <c r="AA4991" s="1"/>
      <c r="AB4991" s="1"/>
      <c r="AC4991" s="1"/>
      <c r="AD4991"/>
    </row>
    <row r="4992" spans="1:30" x14ac:dyDescent="0.25">
      <c r="A4992" s="1"/>
      <c r="B4992" s="1"/>
      <c r="C4992" s="1"/>
      <c r="D4992"/>
      <c r="E4992" s="1"/>
      <c r="F4992" s="1"/>
      <c r="G4992"/>
      <c r="H4992"/>
      <c r="I4992" s="1"/>
      <c r="J4992"/>
      <c r="K4992"/>
      <c r="L4992"/>
      <c r="M4992" s="2"/>
      <c r="N4992" s="3"/>
      <c r="O4992"/>
      <c r="P4992"/>
      <c r="Q4992"/>
      <c r="R4992"/>
      <c r="S4992"/>
      <c r="T4992"/>
      <c r="U4992" s="1"/>
      <c r="V4992"/>
      <c r="W4992" s="1"/>
      <c r="X4992"/>
      <c r="Y4992"/>
      <c r="Z4992" s="1"/>
      <c r="AA4992" s="1"/>
      <c r="AB4992" s="1"/>
      <c r="AC4992" s="1"/>
      <c r="AD4992"/>
    </row>
    <row r="4993" spans="1:30" x14ac:dyDescent="0.25">
      <c r="A4993" s="1"/>
      <c r="B4993" s="1"/>
      <c r="C4993" s="1"/>
      <c r="D4993"/>
      <c r="E4993" s="1"/>
      <c r="F4993" s="1"/>
      <c r="G4993"/>
      <c r="H4993"/>
      <c r="I4993" s="1"/>
      <c r="J4993"/>
      <c r="K4993"/>
      <c r="L4993"/>
      <c r="M4993" s="2"/>
      <c r="N4993" s="3"/>
      <c r="O4993"/>
      <c r="P4993"/>
      <c r="Q4993"/>
      <c r="R4993"/>
      <c r="S4993"/>
      <c r="T4993"/>
      <c r="U4993" s="1"/>
      <c r="V4993"/>
      <c r="W4993" s="1"/>
      <c r="X4993"/>
      <c r="Y4993"/>
      <c r="Z4993" s="1"/>
      <c r="AA4993" s="1"/>
      <c r="AB4993" s="1"/>
      <c r="AC4993" s="1"/>
      <c r="AD4993"/>
    </row>
    <row r="4994" spans="1:30" x14ac:dyDescent="0.25">
      <c r="A4994" s="1"/>
      <c r="B4994" s="1"/>
      <c r="C4994" s="1"/>
      <c r="D4994"/>
      <c r="E4994" s="1"/>
      <c r="F4994" s="1"/>
      <c r="G4994"/>
      <c r="H4994"/>
      <c r="I4994" s="1"/>
      <c r="J4994"/>
      <c r="K4994"/>
      <c r="L4994"/>
      <c r="M4994" s="2"/>
      <c r="N4994" s="3"/>
      <c r="O4994"/>
      <c r="P4994"/>
      <c r="Q4994"/>
      <c r="R4994"/>
      <c r="S4994"/>
      <c r="T4994"/>
      <c r="U4994" s="1"/>
      <c r="V4994"/>
      <c r="W4994" s="1"/>
      <c r="X4994"/>
      <c r="Y4994"/>
      <c r="Z4994" s="1"/>
      <c r="AA4994" s="1"/>
      <c r="AB4994" s="1"/>
      <c r="AC4994" s="1"/>
      <c r="AD4994"/>
    </row>
    <row r="4995" spans="1:30" x14ac:dyDescent="0.25">
      <c r="A4995" s="1"/>
      <c r="B4995" s="1"/>
      <c r="C4995" s="1"/>
      <c r="D4995"/>
      <c r="E4995" s="1"/>
      <c r="F4995" s="1"/>
      <c r="G4995"/>
      <c r="H4995"/>
      <c r="I4995" s="1"/>
      <c r="J4995"/>
      <c r="K4995"/>
      <c r="L4995"/>
      <c r="M4995" s="2"/>
      <c r="N4995" s="3"/>
      <c r="O4995"/>
      <c r="P4995"/>
      <c r="Q4995"/>
      <c r="R4995"/>
      <c r="S4995"/>
      <c r="T4995"/>
      <c r="U4995" s="1"/>
      <c r="V4995"/>
      <c r="W4995" s="1"/>
      <c r="X4995"/>
      <c r="Y4995"/>
      <c r="Z4995" s="1"/>
      <c r="AA4995" s="1"/>
      <c r="AB4995" s="1"/>
      <c r="AC4995" s="1"/>
      <c r="AD4995"/>
    </row>
    <row r="4996" spans="1:30" x14ac:dyDescent="0.25">
      <c r="A4996" s="1"/>
      <c r="B4996" s="1"/>
      <c r="C4996" s="1"/>
      <c r="D4996"/>
      <c r="E4996" s="1"/>
      <c r="F4996" s="1"/>
      <c r="G4996"/>
      <c r="H4996"/>
      <c r="I4996" s="1"/>
      <c r="J4996"/>
      <c r="K4996"/>
      <c r="L4996"/>
      <c r="M4996" s="2"/>
      <c r="N4996" s="3"/>
      <c r="O4996"/>
      <c r="P4996"/>
      <c r="Q4996"/>
      <c r="R4996"/>
      <c r="S4996"/>
      <c r="T4996"/>
      <c r="U4996" s="1"/>
      <c r="V4996"/>
      <c r="W4996" s="1"/>
      <c r="X4996"/>
      <c r="Y4996"/>
      <c r="Z4996" s="1"/>
      <c r="AA4996" s="1"/>
      <c r="AB4996" s="1"/>
      <c r="AC4996" s="1"/>
      <c r="AD4996"/>
    </row>
    <row r="4997" spans="1:30" x14ac:dyDescent="0.25">
      <c r="A4997" s="1"/>
      <c r="B4997" s="1"/>
      <c r="C4997" s="1"/>
      <c r="D4997"/>
      <c r="E4997" s="1"/>
      <c r="F4997" s="1"/>
      <c r="G4997"/>
      <c r="H4997"/>
      <c r="I4997" s="1"/>
      <c r="J4997"/>
      <c r="K4997"/>
      <c r="L4997"/>
      <c r="M4997" s="2"/>
      <c r="N4997" s="3"/>
      <c r="O4997"/>
      <c r="P4997"/>
      <c r="Q4997"/>
      <c r="R4997"/>
      <c r="S4997"/>
      <c r="T4997"/>
      <c r="U4997" s="1"/>
      <c r="V4997"/>
      <c r="W4997" s="1"/>
      <c r="X4997"/>
      <c r="Y4997"/>
      <c r="Z4997" s="1"/>
      <c r="AA4997" s="1"/>
      <c r="AB4997" s="1"/>
      <c r="AC4997" s="1"/>
      <c r="AD4997"/>
    </row>
    <row r="4998" spans="1:30" x14ac:dyDescent="0.25">
      <c r="A4998" s="1"/>
      <c r="B4998" s="1"/>
      <c r="C4998" s="1"/>
      <c r="D4998"/>
      <c r="E4998" s="1"/>
      <c r="F4998" s="1"/>
      <c r="G4998"/>
      <c r="H4998"/>
      <c r="I4998" s="1"/>
      <c r="J4998"/>
      <c r="K4998"/>
      <c r="L4998"/>
      <c r="M4998" s="2"/>
      <c r="N4998" s="3"/>
      <c r="O4998"/>
      <c r="P4998"/>
      <c r="Q4998"/>
      <c r="R4998"/>
      <c r="S4998"/>
      <c r="T4998"/>
      <c r="U4998" s="1"/>
      <c r="V4998"/>
      <c r="W4998" s="1"/>
      <c r="X4998"/>
      <c r="Y4998"/>
      <c r="Z4998" s="1"/>
      <c r="AA4998" s="1"/>
      <c r="AB4998" s="1"/>
      <c r="AC4998" s="1"/>
      <c r="AD4998"/>
    </row>
    <row r="4999" spans="1:30" x14ac:dyDescent="0.25">
      <c r="A4999" s="1"/>
      <c r="B4999" s="1"/>
      <c r="C4999" s="1"/>
      <c r="D4999"/>
      <c r="E4999" s="1"/>
      <c r="F4999" s="1"/>
      <c r="G4999"/>
      <c r="H4999"/>
      <c r="I4999" s="1"/>
      <c r="J4999"/>
      <c r="K4999"/>
      <c r="L4999"/>
      <c r="M4999" s="2"/>
      <c r="N4999" s="3"/>
      <c r="O4999"/>
      <c r="P4999"/>
      <c r="Q4999"/>
      <c r="R4999"/>
      <c r="S4999"/>
      <c r="T4999"/>
      <c r="U4999" s="1"/>
      <c r="V4999"/>
      <c r="W4999" s="1"/>
      <c r="X4999"/>
      <c r="Y4999"/>
      <c r="Z4999" s="1"/>
      <c r="AA4999" s="1"/>
      <c r="AB4999" s="1"/>
      <c r="AC4999" s="1"/>
      <c r="AD4999"/>
    </row>
    <row r="5000" spans="1:30" x14ac:dyDescent="0.25">
      <c r="A5000" s="1"/>
      <c r="B5000" s="1"/>
      <c r="C5000" s="1"/>
      <c r="D5000"/>
      <c r="E5000" s="1"/>
      <c r="F5000" s="1"/>
      <c r="G5000"/>
      <c r="H5000"/>
      <c r="I5000" s="1"/>
      <c r="J5000"/>
      <c r="K5000"/>
      <c r="L5000"/>
      <c r="M5000" s="2"/>
      <c r="N5000" s="3"/>
      <c r="O5000"/>
      <c r="P5000"/>
      <c r="Q5000"/>
      <c r="R5000"/>
      <c r="S5000"/>
      <c r="T5000"/>
      <c r="U5000" s="1"/>
      <c r="V5000"/>
      <c r="W5000" s="1"/>
      <c r="X5000"/>
      <c r="Y5000"/>
      <c r="Z5000" s="1"/>
      <c r="AA5000" s="1"/>
      <c r="AB5000" s="1"/>
      <c r="AC5000" s="1"/>
      <c r="AD5000"/>
    </row>
    <row r="5001" spans="1:30" x14ac:dyDescent="0.25">
      <c r="A5001" s="1"/>
      <c r="B5001" s="1"/>
      <c r="C5001" s="1"/>
      <c r="D5001"/>
      <c r="E5001" s="1"/>
      <c r="F5001" s="1"/>
      <c r="G5001"/>
      <c r="H5001"/>
      <c r="I5001" s="1"/>
      <c r="J5001"/>
      <c r="K5001"/>
      <c r="L5001"/>
      <c r="M5001" s="2"/>
      <c r="N5001" s="3"/>
      <c r="O5001"/>
      <c r="P5001"/>
      <c r="Q5001"/>
      <c r="R5001"/>
      <c r="S5001"/>
      <c r="T5001"/>
      <c r="U5001" s="1"/>
      <c r="V5001"/>
      <c r="W5001" s="1"/>
      <c r="X5001"/>
      <c r="Y5001"/>
      <c r="Z5001" s="1"/>
      <c r="AA5001" s="1"/>
      <c r="AB5001" s="1"/>
      <c r="AC5001" s="1"/>
      <c r="AD5001"/>
    </row>
    <row r="5002" spans="1:30" x14ac:dyDescent="0.25">
      <c r="A5002" s="1"/>
      <c r="B5002" s="1"/>
      <c r="C5002" s="1"/>
      <c r="D5002"/>
      <c r="E5002" s="1"/>
      <c r="F5002" s="1"/>
      <c r="G5002"/>
      <c r="H5002"/>
      <c r="I5002" s="1"/>
      <c r="J5002"/>
      <c r="K5002"/>
      <c r="L5002"/>
      <c r="M5002" s="2"/>
      <c r="N5002" s="3"/>
      <c r="O5002"/>
      <c r="P5002"/>
      <c r="Q5002"/>
      <c r="R5002"/>
      <c r="S5002"/>
      <c r="T5002"/>
      <c r="U5002" s="1"/>
      <c r="V5002"/>
      <c r="W5002" s="1"/>
      <c r="X5002"/>
      <c r="Y5002"/>
      <c r="Z5002" s="1"/>
      <c r="AA5002" s="1"/>
      <c r="AB5002" s="1"/>
      <c r="AC5002" s="1"/>
      <c r="AD5002"/>
    </row>
    <row r="5003" spans="1:30" x14ac:dyDescent="0.25">
      <c r="A5003" s="1"/>
      <c r="B5003" s="1"/>
      <c r="C5003" s="1"/>
      <c r="D5003"/>
      <c r="E5003" s="1"/>
      <c r="F5003" s="1"/>
      <c r="G5003"/>
      <c r="H5003"/>
      <c r="I5003" s="1"/>
      <c r="J5003"/>
      <c r="K5003"/>
      <c r="L5003"/>
      <c r="M5003" s="2"/>
      <c r="N5003" s="3"/>
      <c r="O5003"/>
      <c r="P5003"/>
      <c r="Q5003"/>
      <c r="R5003"/>
      <c r="S5003"/>
      <c r="T5003"/>
      <c r="U5003" s="1"/>
      <c r="V5003"/>
      <c r="W5003" s="1"/>
      <c r="X5003"/>
      <c r="Y5003"/>
      <c r="Z5003" s="1"/>
      <c r="AA5003" s="1"/>
      <c r="AB5003" s="1"/>
      <c r="AC5003" s="1"/>
      <c r="AD5003"/>
    </row>
    <row r="5004" spans="1:30" x14ac:dyDescent="0.25">
      <c r="A5004" s="1"/>
      <c r="B5004" s="1"/>
      <c r="C5004" s="1"/>
      <c r="D5004"/>
      <c r="E5004" s="1"/>
      <c r="F5004" s="1"/>
      <c r="G5004"/>
      <c r="H5004"/>
      <c r="I5004" s="1"/>
      <c r="J5004"/>
      <c r="K5004"/>
      <c r="L5004"/>
      <c r="M5004" s="2"/>
      <c r="N5004" s="3"/>
      <c r="O5004"/>
      <c r="P5004"/>
      <c r="Q5004"/>
      <c r="R5004"/>
      <c r="S5004"/>
      <c r="T5004"/>
      <c r="U5004" s="1"/>
      <c r="V5004"/>
      <c r="W5004" s="1"/>
      <c r="X5004"/>
      <c r="Y5004"/>
      <c r="Z5004" s="1"/>
      <c r="AA5004" s="1"/>
      <c r="AB5004" s="1"/>
      <c r="AC5004" s="1"/>
      <c r="AD5004"/>
    </row>
    <row r="5005" spans="1:30" x14ac:dyDescent="0.25">
      <c r="A5005" s="1"/>
      <c r="B5005" s="1"/>
      <c r="C5005" s="1"/>
      <c r="D5005"/>
      <c r="E5005" s="1"/>
      <c r="F5005" s="1"/>
      <c r="G5005"/>
      <c r="H5005"/>
      <c r="I5005" s="1"/>
      <c r="J5005"/>
      <c r="K5005"/>
      <c r="L5005"/>
      <c r="M5005" s="2"/>
      <c r="N5005" s="3"/>
      <c r="O5005"/>
      <c r="P5005"/>
      <c r="Q5005"/>
      <c r="R5005"/>
      <c r="S5005"/>
      <c r="T5005"/>
      <c r="U5005" s="1"/>
      <c r="V5005"/>
      <c r="W5005" s="1"/>
      <c r="X5005"/>
      <c r="Y5005"/>
      <c r="Z5005" s="1"/>
      <c r="AA5005" s="1"/>
      <c r="AB5005" s="1"/>
      <c r="AC5005" s="1"/>
      <c r="AD5005"/>
    </row>
    <row r="5006" spans="1:30" x14ac:dyDescent="0.25">
      <c r="A5006" s="1"/>
      <c r="B5006" s="1"/>
      <c r="C5006" s="1"/>
      <c r="D5006"/>
      <c r="E5006" s="1"/>
      <c r="F5006" s="1"/>
      <c r="G5006"/>
      <c r="H5006"/>
      <c r="I5006" s="1"/>
      <c r="J5006"/>
      <c r="K5006"/>
      <c r="L5006"/>
      <c r="M5006" s="2"/>
      <c r="N5006" s="3"/>
      <c r="O5006"/>
      <c r="P5006"/>
      <c r="Q5006"/>
      <c r="R5006"/>
      <c r="S5006"/>
      <c r="T5006"/>
      <c r="U5006" s="1"/>
      <c r="V5006"/>
      <c r="W5006" s="1"/>
      <c r="X5006"/>
      <c r="Y5006"/>
      <c r="Z5006" s="1"/>
      <c r="AA5006" s="1"/>
      <c r="AB5006" s="1"/>
      <c r="AC5006" s="1"/>
      <c r="AD5006"/>
    </row>
    <row r="5007" spans="1:30" x14ac:dyDescent="0.25">
      <c r="A5007" s="1"/>
      <c r="B5007" s="1"/>
      <c r="C5007" s="1"/>
      <c r="D5007"/>
      <c r="E5007" s="1"/>
      <c r="F5007" s="1"/>
      <c r="G5007"/>
      <c r="H5007"/>
      <c r="I5007" s="1"/>
      <c r="J5007"/>
      <c r="K5007"/>
      <c r="L5007"/>
      <c r="M5007" s="2"/>
      <c r="N5007" s="3"/>
      <c r="O5007"/>
      <c r="P5007"/>
      <c r="Q5007"/>
      <c r="R5007"/>
      <c r="S5007"/>
      <c r="T5007"/>
      <c r="U5007" s="1"/>
      <c r="V5007"/>
      <c r="W5007" s="1"/>
      <c r="X5007"/>
      <c r="Y5007"/>
      <c r="Z5007" s="1"/>
      <c r="AA5007" s="1"/>
      <c r="AB5007" s="1"/>
      <c r="AC5007" s="1"/>
      <c r="AD5007"/>
    </row>
    <row r="5008" spans="1:30" x14ac:dyDescent="0.25">
      <c r="A5008" s="1"/>
      <c r="B5008" s="1"/>
      <c r="C5008" s="1"/>
      <c r="D5008"/>
      <c r="E5008" s="1"/>
      <c r="F5008" s="1"/>
      <c r="G5008"/>
      <c r="H5008"/>
      <c r="I5008" s="1"/>
      <c r="J5008"/>
      <c r="K5008"/>
      <c r="L5008"/>
      <c r="M5008" s="2"/>
      <c r="N5008" s="3"/>
      <c r="O5008"/>
      <c r="P5008"/>
      <c r="Q5008"/>
      <c r="R5008"/>
      <c r="S5008"/>
      <c r="T5008"/>
      <c r="U5008" s="1"/>
      <c r="V5008"/>
      <c r="W5008" s="1"/>
      <c r="X5008"/>
      <c r="Y5008"/>
      <c r="Z5008" s="1"/>
      <c r="AA5008" s="1"/>
      <c r="AB5008" s="1"/>
      <c r="AC5008" s="1"/>
      <c r="AD5008"/>
    </row>
    <row r="5009" spans="1:30" x14ac:dyDescent="0.25">
      <c r="A5009" s="1"/>
      <c r="B5009" s="1"/>
      <c r="C5009" s="1"/>
      <c r="D5009"/>
      <c r="E5009" s="1"/>
      <c r="F5009" s="1"/>
      <c r="G5009"/>
      <c r="H5009"/>
      <c r="I5009" s="1"/>
      <c r="J5009"/>
      <c r="K5009"/>
      <c r="L5009"/>
      <c r="M5009" s="2"/>
      <c r="N5009" s="3"/>
      <c r="O5009"/>
      <c r="P5009"/>
      <c r="Q5009"/>
      <c r="R5009"/>
      <c r="S5009"/>
      <c r="T5009"/>
      <c r="U5009" s="1"/>
      <c r="V5009"/>
      <c r="W5009" s="1"/>
      <c r="X5009"/>
      <c r="Y5009"/>
      <c r="Z5009" s="1"/>
      <c r="AA5009" s="1"/>
      <c r="AB5009" s="1"/>
      <c r="AC5009" s="1"/>
      <c r="AD5009"/>
    </row>
    <row r="5010" spans="1:30" x14ac:dyDescent="0.25">
      <c r="A5010" s="1"/>
      <c r="B5010" s="1"/>
      <c r="C5010" s="1"/>
      <c r="D5010"/>
      <c r="E5010" s="1"/>
      <c r="F5010" s="1"/>
      <c r="G5010"/>
      <c r="H5010"/>
      <c r="I5010" s="1"/>
      <c r="J5010"/>
      <c r="K5010"/>
      <c r="L5010"/>
      <c r="M5010" s="2"/>
      <c r="N5010" s="3"/>
      <c r="O5010"/>
      <c r="P5010"/>
      <c r="Q5010"/>
      <c r="R5010"/>
      <c r="S5010"/>
      <c r="T5010"/>
      <c r="U5010" s="1"/>
      <c r="V5010"/>
      <c r="W5010" s="1"/>
      <c r="X5010"/>
      <c r="Y5010"/>
      <c r="Z5010" s="1"/>
      <c r="AA5010" s="1"/>
      <c r="AB5010" s="1"/>
      <c r="AC5010" s="1"/>
      <c r="AD5010"/>
    </row>
    <row r="5011" spans="1:30" x14ac:dyDescent="0.25">
      <c r="A5011" s="1"/>
      <c r="B5011" s="1"/>
      <c r="C5011" s="1"/>
      <c r="D5011"/>
      <c r="E5011" s="1"/>
      <c r="F5011" s="1"/>
      <c r="G5011"/>
      <c r="H5011"/>
      <c r="I5011" s="1"/>
      <c r="J5011"/>
      <c r="K5011"/>
      <c r="L5011"/>
      <c r="M5011" s="2"/>
      <c r="N5011" s="3"/>
      <c r="O5011"/>
      <c r="P5011"/>
      <c r="Q5011"/>
      <c r="R5011"/>
      <c r="S5011"/>
      <c r="T5011"/>
      <c r="U5011" s="1"/>
      <c r="V5011"/>
      <c r="W5011" s="1"/>
      <c r="X5011"/>
      <c r="Y5011"/>
      <c r="Z5011" s="1"/>
      <c r="AA5011" s="1"/>
      <c r="AB5011" s="1"/>
      <c r="AC5011" s="1"/>
      <c r="AD5011"/>
    </row>
    <row r="5012" spans="1:30" x14ac:dyDescent="0.25">
      <c r="A5012" s="1"/>
      <c r="B5012" s="1"/>
      <c r="C5012" s="1"/>
      <c r="D5012"/>
      <c r="E5012" s="1"/>
      <c r="F5012" s="1"/>
      <c r="G5012"/>
      <c r="H5012"/>
      <c r="I5012" s="1"/>
      <c r="J5012"/>
      <c r="K5012"/>
      <c r="L5012"/>
      <c r="M5012" s="2"/>
      <c r="N5012" s="3"/>
      <c r="O5012"/>
      <c r="P5012"/>
      <c r="Q5012"/>
      <c r="R5012"/>
      <c r="S5012"/>
      <c r="T5012"/>
      <c r="U5012" s="1"/>
      <c r="V5012"/>
      <c r="W5012" s="1"/>
      <c r="X5012"/>
      <c r="Y5012"/>
      <c r="Z5012" s="1"/>
      <c r="AA5012" s="1"/>
      <c r="AB5012" s="1"/>
      <c r="AC5012" s="1"/>
      <c r="AD5012"/>
    </row>
    <row r="5013" spans="1:30" x14ac:dyDescent="0.25">
      <c r="A5013" s="1"/>
      <c r="B5013" s="1"/>
      <c r="C5013" s="1"/>
      <c r="D5013"/>
      <c r="E5013" s="1"/>
      <c r="F5013" s="1"/>
      <c r="G5013"/>
      <c r="H5013"/>
      <c r="I5013" s="1"/>
      <c r="J5013"/>
      <c r="K5013"/>
      <c r="L5013"/>
      <c r="M5013" s="2"/>
      <c r="N5013" s="3"/>
      <c r="O5013"/>
      <c r="P5013"/>
      <c r="Q5013"/>
      <c r="R5013"/>
      <c r="S5013"/>
      <c r="T5013"/>
      <c r="U5013" s="1"/>
      <c r="V5013"/>
      <c r="W5013" s="1"/>
      <c r="X5013"/>
      <c r="Y5013"/>
      <c r="Z5013" s="1"/>
      <c r="AA5013" s="1"/>
      <c r="AB5013" s="1"/>
      <c r="AC5013" s="1"/>
      <c r="AD5013"/>
    </row>
    <row r="5014" spans="1:30" x14ac:dyDescent="0.25">
      <c r="A5014" s="1"/>
      <c r="B5014" s="1"/>
      <c r="C5014" s="1"/>
      <c r="D5014"/>
      <c r="E5014" s="1"/>
      <c r="F5014" s="1"/>
      <c r="G5014"/>
      <c r="H5014"/>
      <c r="I5014" s="1"/>
      <c r="J5014"/>
      <c r="K5014"/>
      <c r="L5014"/>
      <c r="M5014" s="2"/>
      <c r="N5014" s="3"/>
      <c r="O5014"/>
      <c r="P5014"/>
      <c r="Q5014"/>
      <c r="R5014"/>
      <c r="S5014"/>
      <c r="T5014"/>
      <c r="U5014" s="1"/>
      <c r="V5014"/>
      <c r="W5014" s="1"/>
      <c r="X5014"/>
      <c r="Y5014"/>
      <c r="Z5014" s="1"/>
      <c r="AA5014" s="1"/>
      <c r="AB5014" s="1"/>
      <c r="AC5014" s="1"/>
      <c r="AD5014"/>
    </row>
    <row r="5015" spans="1:30" x14ac:dyDescent="0.25">
      <c r="A5015" s="1"/>
      <c r="B5015" s="1"/>
      <c r="C5015" s="1"/>
      <c r="D5015"/>
      <c r="E5015" s="1"/>
      <c r="F5015" s="1"/>
      <c r="G5015"/>
      <c r="H5015"/>
      <c r="I5015" s="1"/>
      <c r="J5015"/>
      <c r="K5015"/>
      <c r="L5015"/>
      <c r="M5015" s="2"/>
      <c r="N5015" s="3"/>
      <c r="O5015"/>
      <c r="P5015"/>
      <c r="Q5015"/>
      <c r="R5015"/>
      <c r="S5015"/>
      <c r="T5015"/>
      <c r="U5015" s="1"/>
      <c r="V5015"/>
      <c r="W5015" s="1"/>
      <c r="X5015"/>
      <c r="Y5015"/>
      <c r="Z5015" s="1"/>
      <c r="AA5015" s="1"/>
      <c r="AB5015" s="1"/>
      <c r="AC5015" s="1"/>
      <c r="AD5015"/>
    </row>
    <row r="5016" spans="1:30" x14ac:dyDescent="0.25">
      <c r="A5016" s="1"/>
      <c r="B5016" s="1"/>
      <c r="C5016" s="1"/>
      <c r="D5016"/>
      <c r="E5016" s="1"/>
      <c r="F5016" s="1"/>
      <c r="G5016"/>
      <c r="H5016"/>
      <c r="I5016" s="1"/>
      <c r="J5016"/>
      <c r="K5016"/>
      <c r="L5016"/>
      <c r="M5016" s="2"/>
      <c r="N5016" s="3"/>
      <c r="O5016"/>
      <c r="P5016"/>
      <c r="Q5016"/>
      <c r="R5016"/>
      <c r="S5016"/>
      <c r="T5016"/>
      <c r="U5016" s="1"/>
      <c r="V5016"/>
      <c r="W5016" s="1"/>
      <c r="X5016"/>
      <c r="Y5016"/>
      <c r="Z5016" s="1"/>
      <c r="AA5016" s="1"/>
      <c r="AB5016" s="1"/>
      <c r="AC5016" s="1"/>
      <c r="AD5016"/>
    </row>
    <row r="5017" spans="1:30" x14ac:dyDescent="0.25">
      <c r="A5017" s="1"/>
      <c r="B5017" s="1"/>
      <c r="C5017" s="1"/>
      <c r="D5017"/>
      <c r="E5017" s="1"/>
      <c r="F5017" s="1"/>
      <c r="G5017"/>
      <c r="H5017"/>
      <c r="I5017" s="1"/>
      <c r="J5017"/>
      <c r="K5017"/>
      <c r="L5017"/>
      <c r="M5017" s="2"/>
      <c r="N5017" s="3"/>
      <c r="O5017"/>
      <c r="P5017"/>
      <c r="Q5017"/>
      <c r="R5017"/>
      <c r="S5017"/>
      <c r="T5017"/>
      <c r="U5017" s="1"/>
      <c r="V5017"/>
      <c r="W5017" s="1"/>
      <c r="X5017"/>
      <c r="Y5017"/>
      <c r="Z5017" s="1"/>
      <c r="AA5017" s="1"/>
      <c r="AB5017" s="1"/>
      <c r="AC5017" s="1"/>
      <c r="AD5017"/>
    </row>
    <row r="5018" spans="1:30" x14ac:dyDescent="0.25">
      <c r="A5018" s="1"/>
      <c r="B5018" s="1"/>
      <c r="C5018" s="1"/>
      <c r="D5018"/>
      <c r="E5018" s="1"/>
      <c r="F5018" s="1"/>
      <c r="G5018"/>
      <c r="H5018"/>
      <c r="I5018" s="1"/>
      <c r="J5018"/>
      <c r="K5018"/>
      <c r="L5018"/>
      <c r="M5018" s="2"/>
      <c r="N5018" s="3"/>
      <c r="O5018"/>
      <c r="P5018"/>
      <c r="Q5018"/>
      <c r="R5018"/>
      <c r="S5018"/>
      <c r="T5018"/>
      <c r="U5018" s="1"/>
      <c r="V5018"/>
      <c r="W5018" s="1"/>
      <c r="X5018"/>
      <c r="Y5018"/>
      <c r="Z5018" s="1"/>
      <c r="AA5018" s="1"/>
      <c r="AB5018" s="1"/>
      <c r="AC5018" s="1"/>
      <c r="AD5018"/>
    </row>
    <row r="5019" spans="1:30" x14ac:dyDescent="0.25">
      <c r="A5019" s="1"/>
      <c r="B5019" s="1"/>
      <c r="C5019" s="1"/>
      <c r="D5019"/>
      <c r="E5019" s="1"/>
      <c r="F5019" s="1"/>
      <c r="G5019"/>
      <c r="H5019"/>
      <c r="I5019" s="1"/>
      <c r="J5019"/>
      <c r="K5019"/>
      <c r="L5019"/>
      <c r="M5019" s="2"/>
      <c r="N5019" s="3"/>
      <c r="O5019"/>
      <c r="P5019"/>
      <c r="Q5019"/>
      <c r="R5019"/>
      <c r="S5019"/>
      <c r="T5019"/>
      <c r="U5019" s="1"/>
      <c r="V5019"/>
      <c r="W5019" s="1"/>
      <c r="X5019"/>
      <c r="Y5019"/>
      <c r="Z5019" s="1"/>
      <c r="AA5019" s="1"/>
      <c r="AB5019" s="1"/>
      <c r="AC5019" s="1"/>
      <c r="AD5019"/>
    </row>
    <row r="5020" spans="1:30" x14ac:dyDescent="0.25">
      <c r="A5020" s="1"/>
      <c r="B5020" s="1"/>
      <c r="C5020" s="1"/>
      <c r="D5020"/>
      <c r="E5020" s="1"/>
      <c r="F5020" s="1"/>
      <c r="G5020"/>
      <c r="H5020"/>
      <c r="I5020" s="1"/>
      <c r="J5020"/>
      <c r="K5020"/>
      <c r="L5020"/>
      <c r="M5020" s="2"/>
      <c r="N5020" s="3"/>
      <c r="O5020"/>
      <c r="P5020"/>
      <c r="Q5020"/>
      <c r="R5020"/>
      <c r="S5020"/>
      <c r="T5020"/>
      <c r="U5020" s="1"/>
      <c r="V5020"/>
      <c r="W5020" s="1"/>
      <c r="X5020"/>
      <c r="Y5020"/>
      <c r="Z5020" s="1"/>
      <c r="AA5020" s="1"/>
      <c r="AB5020" s="1"/>
      <c r="AC5020" s="1"/>
      <c r="AD5020"/>
    </row>
    <row r="5021" spans="1:30" x14ac:dyDescent="0.25">
      <c r="A5021" s="1"/>
      <c r="B5021" s="1"/>
      <c r="C5021" s="1"/>
      <c r="D5021"/>
      <c r="E5021" s="1"/>
      <c r="F5021" s="1"/>
      <c r="G5021"/>
      <c r="H5021"/>
      <c r="I5021" s="1"/>
      <c r="J5021"/>
      <c r="K5021"/>
      <c r="L5021"/>
      <c r="M5021" s="2"/>
      <c r="N5021" s="3"/>
      <c r="O5021"/>
      <c r="P5021"/>
      <c r="Q5021"/>
      <c r="R5021"/>
      <c r="S5021"/>
      <c r="T5021"/>
      <c r="U5021" s="1"/>
      <c r="V5021"/>
      <c r="W5021" s="1"/>
      <c r="X5021"/>
      <c r="Y5021"/>
      <c r="Z5021" s="1"/>
      <c r="AA5021" s="1"/>
      <c r="AB5021" s="1"/>
      <c r="AC5021" s="1"/>
      <c r="AD5021"/>
    </row>
    <row r="5022" spans="1:30" x14ac:dyDescent="0.25">
      <c r="A5022" s="1"/>
      <c r="B5022" s="1"/>
      <c r="C5022" s="1"/>
      <c r="D5022"/>
      <c r="E5022" s="1"/>
      <c r="F5022" s="1"/>
      <c r="G5022"/>
      <c r="H5022"/>
      <c r="I5022" s="1"/>
      <c r="J5022"/>
      <c r="K5022"/>
      <c r="L5022"/>
      <c r="M5022" s="2"/>
      <c r="N5022" s="3"/>
      <c r="O5022"/>
      <c r="P5022"/>
      <c r="Q5022"/>
      <c r="R5022"/>
      <c r="S5022"/>
      <c r="T5022"/>
      <c r="U5022" s="1"/>
      <c r="V5022"/>
      <c r="W5022" s="1"/>
      <c r="X5022"/>
      <c r="Y5022"/>
      <c r="Z5022" s="1"/>
      <c r="AA5022" s="1"/>
      <c r="AB5022" s="1"/>
      <c r="AC5022" s="1"/>
      <c r="AD5022"/>
    </row>
    <row r="5023" spans="1:30" x14ac:dyDescent="0.25">
      <c r="A5023" s="1"/>
      <c r="B5023" s="1"/>
      <c r="C5023" s="1"/>
      <c r="D5023"/>
      <c r="E5023" s="1"/>
      <c r="F5023" s="1"/>
      <c r="G5023"/>
      <c r="H5023"/>
      <c r="I5023" s="1"/>
      <c r="J5023"/>
      <c r="K5023"/>
      <c r="L5023"/>
      <c r="M5023" s="2"/>
      <c r="N5023" s="3"/>
      <c r="O5023"/>
      <c r="P5023"/>
      <c r="Q5023"/>
      <c r="R5023"/>
      <c r="S5023"/>
      <c r="T5023"/>
      <c r="U5023" s="1"/>
      <c r="V5023"/>
      <c r="W5023" s="1"/>
      <c r="X5023"/>
      <c r="Y5023"/>
      <c r="Z5023" s="1"/>
      <c r="AA5023" s="1"/>
      <c r="AB5023" s="1"/>
      <c r="AC5023" s="1"/>
      <c r="AD5023"/>
    </row>
    <row r="5024" spans="1:30" x14ac:dyDescent="0.25">
      <c r="A5024" s="1"/>
      <c r="B5024" s="1"/>
      <c r="C5024" s="1"/>
      <c r="D5024"/>
      <c r="E5024" s="1"/>
      <c r="F5024" s="1"/>
      <c r="G5024"/>
      <c r="H5024"/>
      <c r="I5024" s="1"/>
      <c r="J5024"/>
      <c r="K5024"/>
      <c r="L5024"/>
      <c r="M5024" s="2"/>
      <c r="N5024" s="3"/>
      <c r="O5024"/>
      <c r="P5024"/>
      <c r="Q5024"/>
      <c r="R5024"/>
      <c r="S5024"/>
      <c r="T5024"/>
      <c r="U5024" s="1"/>
      <c r="V5024"/>
      <c r="W5024" s="1"/>
      <c r="X5024"/>
      <c r="Y5024"/>
      <c r="Z5024" s="1"/>
      <c r="AA5024" s="1"/>
      <c r="AB5024" s="1"/>
      <c r="AC5024" s="1"/>
      <c r="AD5024"/>
    </row>
    <row r="5025" spans="1:30" x14ac:dyDescent="0.25">
      <c r="A5025" s="1"/>
      <c r="B5025" s="1"/>
      <c r="C5025" s="1"/>
      <c r="D5025"/>
      <c r="E5025" s="1"/>
      <c r="F5025" s="1"/>
      <c r="G5025"/>
      <c r="H5025"/>
      <c r="I5025" s="1"/>
      <c r="J5025"/>
      <c r="K5025"/>
      <c r="L5025"/>
      <c r="M5025" s="2"/>
      <c r="N5025" s="3"/>
      <c r="O5025"/>
      <c r="P5025"/>
      <c r="Q5025"/>
      <c r="R5025"/>
      <c r="S5025"/>
      <c r="T5025"/>
      <c r="U5025" s="1"/>
      <c r="V5025"/>
      <c r="W5025" s="1"/>
      <c r="X5025"/>
      <c r="Y5025"/>
      <c r="Z5025" s="1"/>
      <c r="AA5025" s="1"/>
      <c r="AB5025" s="1"/>
      <c r="AC5025" s="1"/>
      <c r="AD5025"/>
    </row>
    <row r="5026" spans="1:30" x14ac:dyDescent="0.25">
      <c r="A5026" s="1"/>
      <c r="B5026" s="1"/>
      <c r="C5026" s="1"/>
      <c r="D5026"/>
      <c r="E5026" s="1"/>
      <c r="F5026" s="1"/>
      <c r="G5026"/>
      <c r="H5026"/>
      <c r="I5026" s="1"/>
      <c r="J5026"/>
      <c r="K5026"/>
      <c r="L5026"/>
      <c r="M5026" s="2"/>
      <c r="N5026" s="3"/>
      <c r="O5026"/>
      <c r="P5026"/>
      <c r="Q5026"/>
      <c r="R5026"/>
      <c r="S5026"/>
      <c r="T5026"/>
      <c r="U5026" s="1"/>
      <c r="V5026"/>
      <c r="W5026" s="1"/>
      <c r="X5026"/>
      <c r="Y5026"/>
      <c r="Z5026" s="1"/>
      <c r="AA5026" s="1"/>
      <c r="AB5026" s="1"/>
      <c r="AC5026" s="1"/>
      <c r="AD5026"/>
    </row>
    <row r="5027" spans="1:30" x14ac:dyDescent="0.25">
      <c r="A5027" s="1"/>
      <c r="B5027" s="1"/>
      <c r="C5027" s="1"/>
      <c r="D5027"/>
      <c r="E5027" s="1"/>
      <c r="F5027" s="1"/>
      <c r="G5027"/>
      <c r="H5027"/>
      <c r="I5027" s="1"/>
      <c r="J5027"/>
      <c r="K5027"/>
      <c r="L5027"/>
      <c r="M5027" s="2"/>
      <c r="N5027" s="3"/>
      <c r="O5027"/>
      <c r="P5027"/>
      <c r="Q5027"/>
      <c r="R5027"/>
      <c r="S5027"/>
      <c r="T5027"/>
      <c r="U5027" s="1"/>
      <c r="V5027"/>
      <c r="W5027" s="1"/>
      <c r="X5027"/>
      <c r="Y5027"/>
      <c r="Z5027" s="1"/>
      <c r="AA5027" s="1"/>
      <c r="AB5027" s="1"/>
      <c r="AC5027" s="1"/>
      <c r="AD5027"/>
    </row>
    <row r="5028" spans="1:30" x14ac:dyDescent="0.25">
      <c r="A5028" s="1"/>
      <c r="B5028" s="1"/>
      <c r="C5028" s="1"/>
      <c r="D5028"/>
      <c r="E5028" s="1"/>
      <c r="F5028" s="1"/>
      <c r="G5028"/>
      <c r="H5028"/>
      <c r="I5028" s="1"/>
      <c r="J5028"/>
      <c r="K5028"/>
      <c r="L5028"/>
      <c r="M5028" s="2"/>
      <c r="N5028" s="3"/>
      <c r="O5028"/>
      <c r="P5028"/>
      <c r="Q5028"/>
      <c r="R5028"/>
      <c r="S5028"/>
      <c r="T5028"/>
      <c r="U5028" s="1"/>
      <c r="V5028"/>
      <c r="W5028" s="1"/>
      <c r="X5028"/>
      <c r="Y5028"/>
      <c r="Z5028" s="1"/>
      <c r="AA5028" s="1"/>
      <c r="AB5028" s="1"/>
      <c r="AC5028" s="1"/>
      <c r="AD5028"/>
    </row>
    <row r="5029" spans="1:30" x14ac:dyDescent="0.25">
      <c r="A5029" s="1"/>
      <c r="B5029" s="1"/>
      <c r="C5029" s="1"/>
      <c r="D5029"/>
      <c r="E5029" s="1"/>
      <c r="F5029" s="1"/>
      <c r="G5029"/>
      <c r="H5029"/>
      <c r="I5029" s="1"/>
      <c r="J5029"/>
      <c r="K5029"/>
      <c r="L5029"/>
      <c r="M5029" s="2"/>
      <c r="N5029" s="3"/>
      <c r="O5029"/>
      <c r="P5029"/>
      <c r="Q5029"/>
      <c r="R5029"/>
      <c r="S5029"/>
      <c r="T5029"/>
      <c r="U5029" s="1"/>
      <c r="V5029"/>
      <c r="W5029" s="1"/>
      <c r="X5029"/>
      <c r="Y5029"/>
      <c r="Z5029" s="1"/>
      <c r="AA5029" s="1"/>
      <c r="AB5029" s="1"/>
      <c r="AC5029" s="1"/>
      <c r="AD5029"/>
    </row>
    <row r="5030" spans="1:30" x14ac:dyDescent="0.25">
      <c r="A5030" s="1"/>
      <c r="B5030" s="1"/>
      <c r="C5030" s="1"/>
      <c r="D5030"/>
      <c r="E5030" s="1"/>
      <c r="F5030" s="1"/>
      <c r="G5030"/>
      <c r="H5030"/>
      <c r="I5030" s="1"/>
      <c r="J5030"/>
      <c r="K5030"/>
      <c r="L5030"/>
      <c r="M5030" s="2"/>
      <c r="N5030" s="3"/>
      <c r="O5030"/>
      <c r="P5030"/>
      <c r="Q5030"/>
      <c r="R5030"/>
      <c r="S5030"/>
      <c r="T5030"/>
      <c r="U5030" s="1"/>
      <c r="V5030"/>
      <c r="W5030" s="1"/>
      <c r="X5030"/>
      <c r="Y5030"/>
      <c r="Z5030" s="1"/>
      <c r="AA5030" s="1"/>
      <c r="AB5030" s="1"/>
      <c r="AC5030" s="1"/>
      <c r="AD5030"/>
    </row>
    <row r="5031" spans="1:30" x14ac:dyDescent="0.25">
      <c r="A5031" s="1"/>
      <c r="B5031" s="1"/>
      <c r="C5031" s="1"/>
      <c r="D5031"/>
      <c r="E5031" s="1"/>
      <c r="F5031" s="1"/>
      <c r="G5031"/>
      <c r="H5031"/>
      <c r="I5031" s="1"/>
      <c r="J5031"/>
      <c r="K5031"/>
      <c r="L5031"/>
      <c r="M5031" s="2"/>
      <c r="N5031" s="3"/>
      <c r="O5031"/>
      <c r="P5031"/>
      <c r="Q5031"/>
      <c r="R5031"/>
      <c r="S5031"/>
      <c r="T5031"/>
      <c r="U5031" s="1"/>
      <c r="V5031"/>
      <c r="W5031" s="1"/>
      <c r="X5031"/>
      <c r="Y5031"/>
      <c r="Z5031" s="1"/>
      <c r="AA5031" s="1"/>
      <c r="AB5031" s="1"/>
      <c r="AC5031" s="1"/>
      <c r="AD5031"/>
    </row>
    <row r="5032" spans="1:30" x14ac:dyDescent="0.25">
      <c r="A5032" s="1"/>
      <c r="B5032" s="1"/>
      <c r="C5032" s="1"/>
      <c r="D5032"/>
      <c r="E5032" s="1"/>
      <c r="F5032" s="1"/>
      <c r="G5032"/>
      <c r="H5032"/>
      <c r="I5032" s="1"/>
      <c r="J5032"/>
      <c r="K5032"/>
      <c r="L5032"/>
      <c r="M5032" s="2"/>
      <c r="N5032" s="3"/>
      <c r="O5032"/>
      <c r="P5032"/>
      <c r="Q5032"/>
      <c r="R5032"/>
      <c r="S5032"/>
      <c r="T5032"/>
      <c r="U5032" s="1"/>
      <c r="V5032"/>
      <c r="W5032" s="1"/>
      <c r="X5032"/>
      <c r="Y5032"/>
      <c r="Z5032" s="1"/>
      <c r="AA5032" s="1"/>
      <c r="AB5032" s="1"/>
      <c r="AC5032" s="1"/>
      <c r="AD5032"/>
    </row>
    <row r="5033" spans="1:30" x14ac:dyDescent="0.25">
      <c r="A5033" s="1"/>
      <c r="B5033" s="1"/>
      <c r="C5033" s="1"/>
      <c r="D5033"/>
      <c r="E5033" s="1"/>
      <c r="F5033" s="1"/>
      <c r="G5033"/>
      <c r="H5033"/>
      <c r="I5033" s="1"/>
      <c r="J5033"/>
      <c r="K5033"/>
      <c r="L5033"/>
      <c r="M5033" s="2"/>
      <c r="N5033" s="3"/>
      <c r="O5033"/>
      <c r="P5033"/>
      <c r="Q5033"/>
      <c r="R5033"/>
      <c r="S5033"/>
      <c r="T5033"/>
      <c r="U5033" s="1"/>
      <c r="V5033"/>
      <c r="W5033" s="1"/>
      <c r="X5033"/>
      <c r="Y5033"/>
      <c r="Z5033" s="1"/>
      <c r="AA5033" s="1"/>
      <c r="AB5033" s="1"/>
      <c r="AC5033" s="1"/>
      <c r="AD5033"/>
    </row>
    <row r="5034" spans="1:30" x14ac:dyDescent="0.25">
      <c r="A5034" s="1"/>
      <c r="B5034" s="1"/>
      <c r="C5034" s="1"/>
      <c r="D5034"/>
      <c r="E5034" s="1"/>
      <c r="F5034" s="1"/>
      <c r="G5034"/>
      <c r="H5034"/>
      <c r="I5034" s="1"/>
      <c r="J5034"/>
      <c r="K5034"/>
      <c r="L5034"/>
      <c r="M5034" s="2"/>
      <c r="N5034" s="3"/>
      <c r="O5034"/>
      <c r="P5034"/>
      <c r="Q5034"/>
      <c r="R5034"/>
      <c r="S5034"/>
      <c r="T5034"/>
      <c r="U5034" s="1"/>
      <c r="V5034"/>
      <c r="W5034" s="1"/>
      <c r="X5034"/>
      <c r="Y5034"/>
      <c r="Z5034" s="1"/>
      <c r="AA5034" s="1"/>
      <c r="AB5034" s="1"/>
      <c r="AC5034" s="1"/>
      <c r="AD5034"/>
    </row>
    <row r="5035" spans="1:30" x14ac:dyDescent="0.25">
      <c r="A5035" s="1"/>
      <c r="B5035" s="1"/>
      <c r="C5035" s="1"/>
      <c r="D5035"/>
      <c r="E5035" s="1"/>
      <c r="F5035" s="1"/>
      <c r="G5035"/>
      <c r="H5035"/>
      <c r="I5035" s="1"/>
      <c r="J5035"/>
      <c r="K5035"/>
      <c r="L5035"/>
      <c r="M5035" s="2"/>
      <c r="N5035" s="3"/>
      <c r="O5035"/>
      <c r="P5035"/>
      <c r="Q5035"/>
      <c r="R5035"/>
      <c r="S5035"/>
      <c r="T5035"/>
      <c r="U5035" s="1"/>
      <c r="V5035"/>
      <c r="W5035" s="1"/>
      <c r="X5035"/>
      <c r="Y5035"/>
      <c r="Z5035" s="1"/>
      <c r="AA5035" s="1"/>
      <c r="AB5035" s="1"/>
      <c r="AC5035" s="1"/>
      <c r="AD5035"/>
    </row>
    <row r="5036" spans="1:30" x14ac:dyDescent="0.25">
      <c r="A5036" s="1"/>
      <c r="B5036" s="1"/>
      <c r="C5036" s="1"/>
      <c r="D5036"/>
      <c r="E5036" s="1"/>
      <c r="F5036" s="1"/>
      <c r="G5036"/>
      <c r="H5036"/>
      <c r="I5036" s="1"/>
      <c r="J5036"/>
      <c r="K5036"/>
      <c r="L5036"/>
      <c r="M5036" s="2"/>
      <c r="N5036" s="3"/>
      <c r="O5036"/>
      <c r="P5036"/>
      <c r="Q5036"/>
      <c r="R5036"/>
      <c r="S5036"/>
      <c r="T5036"/>
      <c r="U5036" s="1"/>
      <c r="V5036"/>
      <c r="W5036" s="1"/>
      <c r="X5036"/>
      <c r="Y5036"/>
      <c r="Z5036" s="1"/>
      <c r="AA5036" s="1"/>
      <c r="AB5036" s="1"/>
      <c r="AC5036" s="1"/>
      <c r="AD5036"/>
    </row>
    <row r="5037" spans="1:30" x14ac:dyDescent="0.25">
      <c r="A5037" s="1"/>
      <c r="B5037" s="1"/>
      <c r="C5037" s="1"/>
      <c r="D5037"/>
      <c r="E5037" s="1"/>
      <c r="F5037" s="1"/>
      <c r="G5037"/>
      <c r="H5037"/>
      <c r="I5037" s="1"/>
      <c r="J5037"/>
      <c r="K5037"/>
      <c r="L5037"/>
      <c r="M5037" s="2"/>
      <c r="N5037" s="3"/>
      <c r="O5037"/>
      <c r="P5037"/>
      <c r="Q5037"/>
      <c r="R5037"/>
      <c r="S5037"/>
      <c r="T5037"/>
      <c r="U5037" s="1"/>
      <c r="V5037"/>
      <c r="W5037" s="1"/>
      <c r="X5037"/>
      <c r="Y5037"/>
      <c r="Z5037" s="1"/>
      <c r="AA5037" s="1"/>
      <c r="AB5037" s="1"/>
      <c r="AC5037" s="1"/>
      <c r="AD5037"/>
    </row>
    <row r="5038" spans="1:30" x14ac:dyDescent="0.25">
      <c r="A5038" s="1"/>
      <c r="B5038" s="1"/>
      <c r="C5038" s="1"/>
      <c r="D5038"/>
      <c r="E5038" s="1"/>
      <c r="F5038" s="1"/>
      <c r="G5038"/>
      <c r="H5038"/>
      <c r="I5038" s="1"/>
      <c r="J5038"/>
      <c r="K5038"/>
      <c r="L5038"/>
      <c r="M5038" s="2"/>
      <c r="N5038" s="3"/>
      <c r="O5038"/>
      <c r="P5038"/>
      <c r="Q5038"/>
      <c r="R5038"/>
      <c r="S5038"/>
      <c r="T5038"/>
      <c r="U5038" s="1"/>
      <c r="V5038"/>
      <c r="W5038" s="1"/>
      <c r="X5038"/>
      <c r="Y5038"/>
      <c r="Z5038" s="1"/>
      <c r="AA5038" s="1"/>
      <c r="AB5038" s="1"/>
      <c r="AC5038" s="1"/>
      <c r="AD5038"/>
    </row>
    <row r="5039" spans="1:30" x14ac:dyDescent="0.25">
      <c r="A5039" s="1"/>
      <c r="B5039" s="1"/>
      <c r="C5039" s="1"/>
      <c r="D5039"/>
      <c r="E5039" s="1"/>
      <c r="F5039" s="1"/>
      <c r="G5039"/>
      <c r="H5039"/>
      <c r="I5039" s="1"/>
      <c r="J5039"/>
      <c r="K5039"/>
      <c r="L5039"/>
      <c r="M5039" s="2"/>
      <c r="N5039" s="3"/>
      <c r="O5039"/>
      <c r="P5039"/>
      <c r="Q5039"/>
      <c r="R5039"/>
      <c r="S5039"/>
      <c r="T5039"/>
      <c r="U5039" s="1"/>
      <c r="V5039"/>
      <c r="W5039" s="1"/>
      <c r="X5039"/>
      <c r="Y5039"/>
      <c r="Z5039" s="1"/>
      <c r="AA5039" s="1"/>
      <c r="AB5039" s="1"/>
      <c r="AC5039" s="1"/>
      <c r="AD5039"/>
    </row>
    <row r="5040" spans="1:30" x14ac:dyDescent="0.25">
      <c r="A5040" s="1"/>
      <c r="B5040" s="1"/>
      <c r="C5040" s="1"/>
      <c r="D5040"/>
      <c r="E5040" s="1"/>
      <c r="F5040" s="1"/>
      <c r="G5040"/>
      <c r="H5040"/>
      <c r="I5040" s="1"/>
      <c r="J5040"/>
      <c r="K5040"/>
      <c r="L5040"/>
      <c r="M5040" s="2"/>
      <c r="N5040" s="3"/>
      <c r="O5040"/>
      <c r="P5040"/>
      <c r="Q5040"/>
      <c r="R5040"/>
      <c r="S5040"/>
      <c r="T5040"/>
      <c r="U5040" s="1"/>
      <c r="V5040"/>
      <c r="W5040" s="1"/>
      <c r="X5040"/>
      <c r="Y5040"/>
      <c r="Z5040" s="1"/>
      <c r="AA5040" s="1"/>
      <c r="AB5040" s="1"/>
      <c r="AC5040" s="1"/>
      <c r="AD5040"/>
    </row>
    <row r="5041" spans="1:30" x14ac:dyDescent="0.25">
      <c r="A5041" s="1"/>
      <c r="B5041" s="1"/>
      <c r="C5041" s="1"/>
      <c r="D5041"/>
      <c r="E5041" s="1"/>
      <c r="F5041" s="1"/>
      <c r="G5041"/>
      <c r="H5041"/>
      <c r="I5041" s="1"/>
      <c r="J5041"/>
      <c r="K5041"/>
      <c r="L5041"/>
      <c r="M5041" s="2"/>
      <c r="N5041" s="3"/>
      <c r="O5041"/>
      <c r="P5041"/>
      <c r="Q5041"/>
      <c r="R5041"/>
      <c r="S5041"/>
      <c r="T5041"/>
      <c r="U5041" s="1"/>
      <c r="V5041"/>
      <c r="W5041" s="1"/>
      <c r="X5041"/>
      <c r="Y5041"/>
      <c r="Z5041" s="1"/>
      <c r="AA5041" s="1"/>
      <c r="AB5041" s="1"/>
      <c r="AC5041" s="1"/>
      <c r="AD5041"/>
    </row>
    <row r="5042" spans="1:30" x14ac:dyDescent="0.25">
      <c r="A5042" s="1"/>
      <c r="B5042" s="1"/>
      <c r="C5042" s="1"/>
      <c r="D5042"/>
      <c r="E5042" s="1"/>
      <c r="F5042" s="1"/>
      <c r="G5042"/>
      <c r="H5042"/>
      <c r="I5042" s="1"/>
      <c r="J5042"/>
      <c r="K5042"/>
      <c r="L5042"/>
      <c r="M5042" s="2"/>
      <c r="N5042" s="3"/>
      <c r="O5042"/>
      <c r="P5042"/>
      <c r="Q5042"/>
      <c r="R5042"/>
      <c r="S5042"/>
      <c r="T5042"/>
      <c r="U5042" s="1"/>
      <c r="V5042"/>
      <c r="W5042" s="1"/>
      <c r="X5042"/>
      <c r="Y5042"/>
      <c r="Z5042" s="1"/>
      <c r="AA5042" s="1"/>
      <c r="AB5042" s="1"/>
      <c r="AC5042" s="1"/>
      <c r="AD5042"/>
    </row>
    <row r="5043" spans="1:30" x14ac:dyDescent="0.25">
      <c r="A5043" s="1"/>
      <c r="B5043" s="1"/>
      <c r="C5043" s="1"/>
      <c r="D5043"/>
      <c r="E5043" s="1"/>
      <c r="F5043" s="1"/>
      <c r="G5043"/>
      <c r="H5043"/>
      <c r="I5043" s="1"/>
      <c r="J5043"/>
      <c r="K5043"/>
      <c r="L5043"/>
      <c r="M5043" s="2"/>
      <c r="N5043" s="3"/>
      <c r="O5043"/>
      <c r="P5043"/>
      <c r="Q5043"/>
      <c r="R5043"/>
      <c r="S5043"/>
      <c r="T5043"/>
      <c r="U5043" s="1"/>
      <c r="V5043"/>
      <c r="W5043" s="1"/>
      <c r="X5043"/>
      <c r="Y5043"/>
      <c r="Z5043" s="1"/>
      <c r="AA5043" s="1"/>
      <c r="AB5043" s="1"/>
      <c r="AC5043" s="1"/>
      <c r="AD5043"/>
    </row>
    <row r="5044" spans="1:30" x14ac:dyDescent="0.25">
      <c r="A5044" s="1"/>
      <c r="B5044" s="1"/>
      <c r="C5044" s="1"/>
      <c r="D5044"/>
      <c r="E5044" s="1"/>
      <c r="F5044" s="1"/>
      <c r="G5044"/>
      <c r="H5044"/>
      <c r="I5044" s="1"/>
      <c r="J5044"/>
      <c r="K5044"/>
      <c r="L5044"/>
      <c r="M5044" s="2"/>
      <c r="N5044" s="3"/>
      <c r="O5044"/>
      <c r="P5044"/>
      <c r="Q5044"/>
      <c r="R5044"/>
      <c r="S5044"/>
      <c r="T5044"/>
      <c r="U5044" s="1"/>
      <c r="V5044"/>
      <c r="W5044" s="1"/>
      <c r="X5044"/>
      <c r="Y5044"/>
      <c r="Z5044" s="1"/>
      <c r="AA5044" s="1"/>
      <c r="AB5044" s="1"/>
      <c r="AC5044" s="1"/>
      <c r="AD5044"/>
    </row>
    <row r="5045" spans="1:30" x14ac:dyDescent="0.25">
      <c r="A5045" s="1"/>
      <c r="B5045" s="1"/>
      <c r="C5045" s="1"/>
      <c r="D5045"/>
      <c r="E5045" s="1"/>
      <c r="F5045" s="1"/>
      <c r="G5045"/>
      <c r="H5045"/>
      <c r="I5045" s="1"/>
      <c r="J5045"/>
      <c r="K5045"/>
      <c r="L5045"/>
      <c r="M5045" s="2"/>
      <c r="N5045" s="3"/>
      <c r="O5045"/>
      <c r="P5045"/>
      <c r="Q5045"/>
      <c r="R5045"/>
      <c r="S5045"/>
      <c r="T5045"/>
      <c r="U5045" s="1"/>
      <c r="V5045"/>
      <c r="W5045" s="1"/>
      <c r="X5045"/>
      <c r="Y5045"/>
      <c r="Z5045" s="1"/>
      <c r="AA5045" s="1"/>
      <c r="AB5045" s="1"/>
      <c r="AC5045" s="1"/>
      <c r="AD5045"/>
    </row>
    <row r="5046" spans="1:30" x14ac:dyDescent="0.25">
      <c r="A5046" s="1"/>
      <c r="B5046" s="1"/>
      <c r="C5046" s="1"/>
      <c r="D5046"/>
      <c r="E5046" s="1"/>
      <c r="F5046" s="1"/>
      <c r="G5046"/>
      <c r="H5046"/>
      <c r="I5046" s="1"/>
      <c r="J5046"/>
      <c r="K5046"/>
      <c r="L5046"/>
      <c r="M5046" s="2"/>
      <c r="N5046" s="3"/>
      <c r="O5046"/>
      <c r="P5046"/>
      <c r="Q5046"/>
      <c r="R5046"/>
      <c r="S5046"/>
      <c r="T5046"/>
      <c r="U5046" s="1"/>
      <c r="V5046"/>
      <c r="W5046" s="1"/>
      <c r="X5046"/>
      <c r="Y5046"/>
      <c r="Z5046" s="1"/>
      <c r="AA5046" s="1"/>
      <c r="AB5046" s="1"/>
      <c r="AC5046" s="1"/>
      <c r="AD5046"/>
    </row>
    <row r="5047" spans="1:30" x14ac:dyDescent="0.25">
      <c r="A5047" s="1"/>
      <c r="B5047" s="1"/>
      <c r="C5047" s="1"/>
      <c r="D5047"/>
      <c r="E5047" s="1"/>
      <c r="F5047" s="1"/>
      <c r="G5047"/>
      <c r="H5047"/>
      <c r="I5047" s="1"/>
      <c r="J5047"/>
      <c r="K5047"/>
      <c r="L5047"/>
      <c r="M5047" s="2"/>
      <c r="N5047" s="3"/>
      <c r="O5047"/>
      <c r="P5047"/>
      <c r="Q5047"/>
      <c r="R5047"/>
      <c r="S5047"/>
      <c r="T5047"/>
      <c r="U5047" s="1"/>
      <c r="V5047"/>
      <c r="W5047" s="1"/>
      <c r="X5047"/>
      <c r="Y5047"/>
      <c r="Z5047" s="1"/>
      <c r="AA5047" s="1"/>
      <c r="AB5047" s="1"/>
      <c r="AC5047" s="1"/>
      <c r="AD5047"/>
    </row>
    <row r="5048" spans="1:30" x14ac:dyDescent="0.25">
      <c r="A5048" s="1"/>
      <c r="B5048" s="1"/>
      <c r="C5048" s="1"/>
      <c r="D5048"/>
      <c r="E5048" s="1"/>
      <c r="F5048" s="1"/>
      <c r="G5048"/>
      <c r="H5048"/>
      <c r="I5048" s="1"/>
      <c r="J5048"/>
      <c r="K5048"/>
      <c r="L5048"/>
      <c r="M5048" s="2"/>
      <c r="N5048" s="3"/>
      <c r="O5048"/>
      <c r="P5048"/>
      <c r="Q5048"/>
      <c r="R5048"/>
      <c r="S5048"/>
      <c r="T5048"/>
      <c r="U5048" s="1"/>
      <c r="V5048"/>
      <c r="W5048" s="1"/>
      <c r="X5048"/>
      <c r="Y5048"/>
      <c r="Z5048" s="1"/>
      <c r="AA5048" s="1"/>
      <c r="AB5048" s="1"/>
      <c r="AC5048" s="1"/>
      <c r="AD5048"/>
    </row>
    <row r="5049" spans="1:30" x14ac:dyDescent="0.25">
      <c r="A5049" s="1"/>
      <c r="B5049" s="1"/>
      <c r="C5049" s="1"/>
      <c r="D5049"/>
      <c r="E5049" s="1"/>
      <c r="F5049" s="1"/>
      <c r="G5049"/>
      <c r="H5049"/>
      <c r="I5049" s="1"/>
      <c r="J5049"/>
      <c r="K5049"/>
      <c r="L5049"/>
      <c r="M5049" s="2"/>
      <c r="N5049" s="3"/>
      <c r="O5049"/>
      <c r="P5049"/>
      <c r="Q5049"/>
      <c r="R5049"/>
      <c r="S5049"/>
      <c r="T5049"/>
      <c r="U5049" s="1"/>
      <c r="V5049"/>
      <c r="W5049" s="1"/>
      <c r="X5049"/>
      <c r="Y5049"/>
      <c r="Z5049" s="1"/>
      <c r="AA5049" s="1"/>
      <c r="AB5049" s="1"/>
      <c r="AC5049" s="1"/>
      <c r="AD5049"/>
    </row>
    <row r="5050" spans="1:30" x14ac:dyDescent="0.25">
      <c r="A5050" s="1"/>
      <c r="B5050" s="1"/>
      <c r="C5050" s="1"/>
      <c r="D5050"/>
      <c r="E5050" s="1"/>
      <c r="F5050" s="1"/>
      <c r="G5050"/>
      <c r="H5050"/>
      <c r="I5050" s="1"/>
      <c r="J5050"/>
      <c r="K5050"/>
      <c r="L5050"/>
      <c r="M5050" s="2"/>
      <c r="N5050" s="3"/>
      <c r="O5050"/>
      <c r="P5050"/>
      <c r="Q5050"/>
      <c r="R5050"/>
      <c r="S5050"/>
      <c r="T5050"/>
      <c r="U5050" s="1"/>
      <c r="V5050"/>
      <c r="W5050" s="1"/>
      <c r="X5050"/>
      <c r="Y5050"/>
      <c r="Z5050" s="1"/>
      <c r="AA5050" s="1"/>
      <c r="AB5050" s="1"/>
      <c r="AC5050" s="1"/>
      <c r="AD5050"/>
    </row>
    <row r="5051" spans="1:30" x14ac:dyDescent="0.25">
      <c r="A5051" s="1"/>
      <c r="B5051" s="1"/>
      <c r="C5051" s="1"/>
      <c r="D5051"/>
      <c r="E5051" s="1"/>
      <c r="F5051" s="1"/>
      <c r="G5051"/>
      <c r="H5051"/>
      <c r="I5051" s="1"/>
      <c r="J5051"/>
      <c r="K5051"/>
      <c r="L5051"/>
      <c r="M5051" s="2"/>
      <c r="N5051" s="3"/>
      <c r="O5051"/>
      <c r="P5051"/>
      <c r="Q5051"/>
      <c r="R5051"/>
      <c r="S5051"/>
      <c r="T5051"/>
      <c r="U5051" s="1"/>
      <c r="V5051"/>
      <c r="W5051" s="1"/>
      <c r="X5051"/>
      <c r="Y5051"/>
      <c r="Z5051" s="1"/>
      <c r="AA5051" s="1"/>
      <c r="AB5051" s="1"/>
      <c r="AC5051" s="1"/>
      <c r="AD5051"/>
    </row>
    <row r="5052" spans="1:30" x14ac:dyDescent="0.25">
      <c r="A5052" s="1"/>
      <c r="B5052" s="1"/>
      <c r="C5052" s="1"/>
      <c r="D5052"/>
      <c r="E5052" s="1"/>
      <c r="F5052" s="1"/>
      <c r="G5052"/>
      <c r="H5052"/>
      <c r="I5052" s="1"/>
      <c r="J5052"/>
      <c r="K5052"/>
      <c r="L5052"/>
      <c r="M5052" s="2"/>
      <c r="N5052" s="3"/>
      <c r="O5052"/>
      <c r="P5052"/>
      <c r="Q5052"/>
      <c r="R5052"/>
      <c r="S5052"/>
      <c r="T5052"/>
      <c r="U5052" s="1"/>
      <c r="V5052"/>
      <c r="W5052" s="1"/>
      <c r="X5052"/>
      <c r="Y5052"/>
      <c r="Z5052" s="1"/>
      <c r="AA5052" s="1"/>
      <c r="AB5052" s="1"/>
      <c r="AC5052" s="1"/>
      <c r="AD5052"/>
    </row>
    <row r="5053" spans="1:30" x14ac:dyDescent="0.25">
      <c r="A5053" s="1"/>
      <c r="B5053" s="1"/>
      <c r="C5053" s="1"/>
      <c r="D5053"/>
      <c r="E5053" s="1"/>
      <c r="F5053" s="1"/>
      <c r="G5053"/>
      <c r="H5053"/>
      <c r="I5053" s="1"/>
      <c r="J5053"/>
      <c r="K5053"/>
      <c r="L5053"/>
      <c r="M5053" s="2"/>
      <c r="N5053" s="3"/>
      <c r="O5053"/>
      <c r="P5053"/>
      <c r="Q5053"/>
      <c r="R5053"/>
      <c r="S5053"/>
      <c r="T5053"/>
      <c r="U5053" s="1"/>
      <c r="V5053"/>
      <c r="W5053" s="1"/>
      <c r="X5053"/>
      <c r="Y5053"/>
      <c r="Z5053" s="1"/>
      <c r="AA5053" s="1"/>
      <c r="AB5053" s="1"/>
      <c r="AC5053" s="1"/>
      <c r="AD5053"/>
    </row>
    <row r="5054" spans="1:30" x14ac:dyDescent="0.25">
      <c r="A5054" s="1"/>
      <c r="B5054" s="1"/>
      <c r="C5054" s="1"/>
      <c r="D5054"/>
      <c r="E5054" s="1"/>
      <c r="F5054" s="1"/>
      <c r="G5054"/>
      <c r="H5054"/>
      <c r="I5054" s="1"/>
      <c r="J5054"/>
      <c r="K5054"/>
      <c r="L5054"/>
      <c r="M5054" s="2"/>
      <c r="N5054" s="3"/>
      <c r="O5054"/>
      <c r="P5054"/>
      <c r="Q5054"/>
      <c r="R5054"/>
      <c r="S5054"/>
      <c r="T5054"/>
      <c r="U5054" s="1"/>
      <c r="V5054"/>
      <c r="W5054" s="1"/>
      <c r="X5054"/>
      <c r="Y5054"/>
      <c r="Z5054" s="1"/>
      <c r="AA5054" s="1"/>
      <c r="AB5054" s="1"/>
      <c r="AC5054" s="1"/>
      <c r="AD5054"/>
    </row>
    <row r="5055" spans="1:30" x14ac:dyDescent="0.25">
      <c r="A5055" s="1"/>
      <c r="B5055" s="1"/>
      <c r="C5055" s="1"/>
      <c r="D5055"/>
      <c r="E5055" s="1"/>
      <c r="F5055" s="1"/>
      <c r="G5055"/>
      <c r="H5055"/>
      <c r="I5055" s="1"/>
      <c r="J5055"/>
      <c r="K5055"/>
      <c r="L5055"/>
      <c r="M5055" s="2"/>
      <c r="N5055" s="3"/>
      <c r="O5055"/>
      <c r="P5055"/>
      <c r="Q5055"/>
      <c r="R5055"/>
      <c r="S5055"/>
      <c r="T5055"/>
      <c r="U5055" s="1"/>
      <c r="V5055"/>
      <c r="W5055" s="1"/>
      <c r="X5055"/>
      <c r="Y5055"/>
      <c r="Z5055" s="1"/>
      <c r="AA5055" s="1"/>
      <c r="AB5055" s="1"/>
      <c r="AC5055" s="1"/>
      <c r="AD5055"/>
    </row>
    <row r="5056" spans="1:30" x14ac:dyDescent="0.25">
      <c r="A5056" s="1"/>
      <c r="B5056" s="1"/>
      <c r="C5056" s="1"/>
      <c r="D5056"/>
      <c r="E5056" s="1"/>
      <c r="F5056" s="1"/>
      <c r="G5056"/>
      <c r="H5056"/>
      <c r="I5056" s="1"/>
      <c r="J5056"/>
      <c r="K5056"/>
      <c r="L5056"/>
      <c r="M5056" s="2"/>
      <c r="N5056" s="3"/>
      <c r="O5056"/>
      <c r="P5056"/>
      <c r="Q5056"/>
      <c r="R5056"/>
      <c r="S5056"/>
      <c r="T5056"/>
      <c r="U5056" s="1"/>
      <c r="V5056"/>
      <c r="W5056" s="1"/>
      <c r="X5056"/>
      <c r="Y5056"/>
      <c r="Z5056" s="1"/>
      <c r="AA5056" s="1"/>
      <c r="AB5056" s="1"/>
      <c r="AC5056" s="1"/>
      <c r="AD5056"/>
    </row>
    <row r="5057" spans="1:30" x14ac:dyDescent="0.25">
      <c r="A5057" s="1"/>
      <c r="B5057" s="1"/>
      <c r="C5057" s="1"/>
      <c r="D5057"/>
      <c r="E5057" s="1"/>
      <c r="F5057" s="1"/>
      <c r="G5057"/>
      <c r="H5057"/>
      <c r="I5057" s="1"/>
      <c r="J5057"/>
      <c r="K5057"/>
      <c r="L5057"/>
      <c r="M5057" s="2"/>
      <c r="N5057" s="3"/>
      <c r="O5057"/>
      <c r="P5057"/>
      <c r="Q5057"/>
      <c r="R5057"/>
      <c r="S5057"/>
      <c r="T5057"/>
      <c r="U5057" s="1"/>
      <c r="V5057"/>
      <c r="W5057" s="1"/>
      <c r="X5057"/>
      <c r="Y5057"/>
      <c r="Z5057" s="1"/>
      <c r="AA5057" s="1"/>
      <c r="AB5057" s="1"/>
      <c r="AC5057" s="1"/>
      <c r="AD5057"/>
    </row>
    <row r="5058" spans="1:30" x14ac:dyDescent="0.25">
      <c r="A5058" s="1"/>
      <c r="B5058" s="1"/>
      <c r="C5058" s="1"/>
      <c r="D5058"/>
      <c r="E5058" s="1"/>
      <c r="F5058" s="1"/>
      <c r="G5058"/>
      <c r="H5058"/>
      <c r="I5058" s="1"/>
      <c r="J5058"/>
      <c r="K5058"/>
      <c r="L5058"/>
      <c r="M5058" s="2"/>
      <c r="N5058" s="3"/>
      <c r="O5058"/>
      <c r="P5058"/>
      <c r="Q5058"/>
      <c r="R5058"/>
      <c r="S5058"/>
      <c r="T5058"/>
      <c r="U5058" s="1"/>
      <c r="V5058"/>
      <c r="W5058" s="1"/>
      <c r="X5058"/>
      <c r="Y5058"/>
      <c r="Z5058" s="1"/>
      <c r="AA5058" s="1"/>
      <c r="AB5058" s="1"/>
      <c r="AC5058" s="1"/>
      <c r="AD5058"/>
    </row>
    <row r="5059" spans="1:30" x14ac:dyDescent="0.25">
      <c r="A5059" s="1"/>
      <c r="B5059" s="1"/>
      <c r="C5059" s="1"/>
      <c r="D5059"/>
      <c r="E5059" s="1"/>
      <c r="F5059" s="1"/>
      <c r="G5059"/>
      <c r="H5059"/>
      <c r="I5059" s="1"/>
      <c r="J5059"/>
      <c r="K5059"/>
      <c r="L5059"/>
      <c r="M5059" s="2"/>
      <c r="N5059" s="3"/>
      <c r="O5059"/>
      <c r="P5059"/>
      <c r="Q5059"/>
      <c r="R5059"/>
      <c r="S5059"/>
      <c r="T5059"/>
      <c r="U5059" s="1"/>
      <c r="V5059"/>
      <c r="W5059" s="1"/>
      <c r="X5059"/>
      <c r="Y5059"/>
      <c r="Z5059" s="1"/>
      <c r="AA5059" s="1"/>
      <c r="AB5059" s="1"/>
      <c r="AC5059" s="1"/>
      <c r="AD5059"/>
    </row>
    <row r="5060" spans="1:30" x14ac:dyDescent="0.25">
      <c r="A5060" s="1"/>
      <c r="B5060" s="1"/>
      <c r="C5060" s="1"/>
      <c r="D5060"/>
      <c r="E5060" s="1"/>
      <c r="F5060" s="1"/>
      <c r="G5060"/>
      <c r="H5060"/>
      <c r="I5060" s="1"/>
      <c r="J5060"/>
      <c r="K5060"/>
      <c r="L5060"/>
      <c r="M5060" s="2"/>
      <c r="N5060" s="3"/>
      <c r="O5060"/>
      <c r="P5060"/>
      <c r="Q5060"/>
      <c r="R5060"/>
      <c r="S5060"/>
      <c r="T5060"/>
      <c r="U5060" s="1"/>
      <c r="V5060"/>
      <c r="W5060" s="1"/>
      <c r="X5060"/>
      <c r="Y5060"/>
      <c r="Z5060" s="1"/>
      <c r="AA5060" s="1"/>
      <c r="AB5060" s="1"/>
      <c r="AC5060" s="1"/>
      <c r="AD5060"/>
    </row>
    <row r="5061" spans="1:30" x14ac:dyDescent="0.25">
      <c r="A5061" s="1"/>
      <c r="B5061" s="1"/>
      <c r="C5061" s="1"/>
      <c r="D5061"/>
      <c r="E5061" s="1"/>
      <c r="F5061" s="1"/>
      <c r="G5061"/>
      <c r="H5061"/>
      <c r="I5061" s="1"/>
      <c r="J5061"/>
      <c r="K5061"/>
      <c r="L5061"/>
      <c r="M5061" s="2"/>
      <c r="N5061" s="3"/>
      <c r="O5061"/>
      <c r="P5061"/>
      <c r="Q5061"/>
      <c r="R5061"/>
      <c r="S5061"/>
      <c r="T5061"/>
      <c r="U5061" s="1"/>
      <c r="V5061"/>
      <c r="W5061" s="1"/>
      <c r="X5061"/>
      <c r="Y5061"/>
      <c r="Z5061" s="1"/>
      <c r="AA5061" s="1"/>
      <c r="AB5061" s="1"/>
      <c r="AC5061" s="1"/>
      <c r="AD5061"/>
    </row>
    <row r="5062" spans="1:30" x14ac:dyDescent="0.25">
      <c r="A5062" s="1"/>
      <c r="B5062" s="1"/>
      <c r="C5062" s="1"/>
      <c r="D5062"/>
      <c r="E5062" s="1"/>
      <c r="F5062" s="1"/>
      <c r="G5062"/>
      <c r="H5062"/>
      <c r="I5062" s="1"/>
      <c r="J5062"/>
      <c r="K5062"/>
      <c r="L5062"/>
      <c r="M5062" s="2"/>
      <c r="N5062" s="3"/>
      <c r="O5062"/>
      <c r="P5062"/>
      <c r="Q5062"/>
      <c r="R5062"/>
      <c r="S5062"/>
      <c r="T5062"/>
      <c r="U5062" s="1"/>
      <c r="V5062"/>
      <c r="W5062" s="1"/>
      <c r="X5062"/>
      <c r="Y5062"/>
      <c r="Z5062" s="1"/>
      <c r="AA5062" s="1"/>
      <c r="AB5062" s="1"/>
      <c r="AC5062" s="1"/>
      <c r="AD5062"/>
    </row>
    <row r="5063" spans="1:30" x14ac:dyDescent="0.25">
      <c r="A5063" s="1"/>
      <c r="B5063" s="1"/>
      <c r="C5063" s="1"/>
      <c r="D5063"/>
      <c r="E5063" s="1"/>
      <c r="F5063" s="1"/>
      <c r="G5063"/>
      <c r="H5063"/>
      <c r="I5063" s="1"/>
      <c r="J5063"/>
      <c r="K5063"/>
      <c r="L5063"/>
      <c r="M5063" s="2"/>
      <c r="N5063" s="3"/>
      <c r="O5063"/>
      <c r="P5063"/>
      <c r="Q5063"/>
      <c r="R5063"/>
      <c r="S5063"/>
      <c r="T5063"/>
      <c r="U5063" s="1"/>
      <c r="V5063"/>
      <c r="W5063" s="1"/>
      <c r="X5063"/>
      <c r="Y5063"/>
      <c r="Z5063" s="1"/>
      <c r="AA5063" s="1"/>
      <c r="AB5063" s="1"/>
      <c r="AC5063" s="1"/>
      <c r="AD5063"/>
    </row>
    <row r="5064" spans="1:30" x14ac:dyDescent="0.25">
      <c r="A5064" s="1"/>
      <c r="B5064" s="1"/>
      <c r="C5064" s="1"/>
      <c r="D5064"/>
      <c r="E5064" s="1"/>
      <c r="F5064" s="1"/>
      <c r="G5064"/>
      <c r="H5064"/>
      <c r="I5064" s="1"/>
      <c r="J5064"/>
      <c r="K5064"/>
      <c r="L5064"/>
      <c r="M5064" s="2"/>
      <c r="N5064" s="3"/>
      <c r="O5064"/>
      <c r="P5064"/>
      <c r="Q5064"/>
      <c r="R5064"/>
      <c r="S5064"/>
      <c r="T5064"/>
      <c r="U5064" s="1"/>
      <c r="V5064"/>
      <c r="W5064" s="1"/>
      <c r="X5064"/>
      <c r="Y5064"/>
      <c r="Z5064" s="1"/>
      <c r="AA5064" s="1"/>
      <c r="AB5064" s="1"/>
      <c r="AC5064" s="1"/>
      <c r="AD5064"/>
    </row>
    <row r="5065" spans="1:30" x14ac:dyDescent="0.25">
      <c r="A5065" s="1"/>
      <c r="B5065" s="1"/>
      <c r="C5065" s="1"/>
      <c r="D5065"/>
      <c r="E5065" s="1"/>
      <c r="F5065" s="1"/>
      <c r="G5065"/>
      <c r="H5065"/>
      <c r="I5065" s="1"/>
      <c r="J5065"/>
      <c r="K5065"/>
      <c r="L5065"/>
      <c r="M5065" s="2"/>
      <c r="N5065" s="3"/>
      <c r="O5065"/>
      <c r="P5065"/>
      <c r="Q5065"/>
      <c r="R5065"/>
      <c r="S5065"/>
      <c r="T5065"/>
      <c r="U5065" s="1"/>
      <c r="V5065"/>
      <c r="W5065" s="1"/>
      <c r="X5065"/>
      <c r="Y5065"/>
      <c r="Z5065" s="1"/>
      <c r="AA5065" s="1"/>
      <c r="AB5065" s="1"/>
      <c r="AC5065" s="1"/>
      <c r="AD5065"/>
    </row>
    <row r="5066" spans="1:30" x14ac:dyDescent="0.25">
      <c r="A5066" s="1"/>
      <c r="B5066" s="1"/>
      <c r="C5066" s="1"/>
      <c r="D5066"/>
      <c r="E5066" s="1"/>
      <c r="F5066" s="1"/>
      <c r="G5066"/>
      <c r="H5066"/>
      <c r="I5066" s="1"/>
      <c r="J5066"/>
      <c r="K5066"/>
      <c r="L5066"/>
      <c r="M5066" s="2"/>
      <c r="N5066" s="3"/>
      <c r="O5066"/>
      <c r="P5066"/>
      <c r="Q5066"/>
      <c r="R5066"/>
      <c r="S5066"/>
      <c r="T5066"/>
      <c r="U5066" s="1"/>
      <c r="V5066"/>
      <c r="W5066" s="1"/>
      <c r="X5066"/>
      <c r="Y5066"/>
      <c r="Z5066" s="1"/>
      <c r="AA5066" s="1"/>
      <c r="AB5066" s="1"/>
      <c r="AC5066" s="1"/>
      <c r="AD5066"/>
    </row>
    <row r="5067" spans="1:30" x14ac:dyDescent="0.25">
      <c r="A5067" s="1"/>
      <c r="B5067" s="1"/>
      <c r="C5067" s="1"/>
      <c r="D5067"/>
      <c r="E5067" s="1"/>
      <c r="F5067" s="1"/>
      <c r="G5067"/>
      <c r="H5067"/>
      <c r="I5067" s="1"/>
      <c r="J5067"/>
      <c r="K5067"/>
      <c r="L5067"/>
      <c r="M5067" s="2"/>
      <c r="N5067" s="3"/>
      <c r="O5067"/>
      <c r="P5067"/>
      <c r="Q5067"/>
      <c r="R5067"/>
      <c r="S5067"/>
      <c r="T5067"/>
      <c r="U5067" s="1"/>
      <c r="V5067"/>
      <c r="W5067" s="1"/>
      <c r="X5067"/>
      <c r="Y5067"/>
      <c r="Z5067" s="1"/>
      <c r="AA5067" s="1"/>
      <c r="AB5067" s="1"/>
      <c r="AC5067" s="1"/>
      <c r="AD5067"/>
    </row>
    <row r="5068" spans="1:30" x14ac:dyDescent="0.25">
      <c r="A5068" s="1"/>
      <c r="B5068" s="1"/>
      <c r="C5068" s="1"/>
      <c r="D5068"/>
      <c r="E5068" s="1"/>
      <c r="F5068" s="1"/>
      <c r="G5068"/>
      <c r="H5068"/>
      <c r="I5068" s="1"/>
      <c r="J5068"/>
      <c r="K5068"/>
      <c r="L5068"/>
      <c r="M5068" s="2"/>
      <c r="N5068" s="3"/>
      <c r="O5068"/>
      <c r="P5068"/>
      <c r="Q5068"/>
      <c r="R5068"/>
      <c r="S5068"/>
      <c r="T5068"/>
      <c r="U5068" s="1"/>
      <c r="V5068"/>
      <c r="W5068" s="1"/>
      <c r="X5068"/>
      <c r="Y5068"/>
      <c r="Z5068" s="1"/>
      <c r="AA5068" s="1"/>
      <c r="AB5068" s="1"/>
      <c r="AC5068" s="1"/>
      <c r="AD5068"/>
    </row>
    <row r="5069" spans="1:30" x14ac:dyDescent="0.25">
      <c r="A5069" s="1"/>
      <c r="B5069" s="1"/>
      <c r="C5069" s="1"/>
      <c r="D5069"/>
      <c r="E5069" s="1"/>
      <c r="F5069" s="1"/>
      <c r="G5069"/>
      <c r="H5069"/>
      <c r="I5069" s="1"/>
      <c r="J5069"/>
      <c r="K5069"/>
      <c r="L5069"/>
      <c r="M5069" s="2"/>
      <c r="N5069" s="3"/>
      <c r="O5069"/>
      <c r="P5069"/>
      <c r="Q5069"/>
      <c r="R5069"/>
      <c r="S5069"/>
      <c r="T5069"/>
      <c r="U5069" s="1"/>
      <c r="V5069"/>
      <c r="W5069" s="1"/>
      <c r="X5069"/>
      <c r="Y5069"/>
      <c r="Z5069" s="1"/>
      <c r="AA5069" s="1"/>
      <c r="AB5069" s="1"/>
      <c r="AC5069" s="1"/>
      <c r="AD5069"/>
    </row>
    <row r="5070" spans="1:30" x14ac:dyDescent="0.25">
      <c r="A5070" s="1"/>
      <c r="B5070" s="1"/>
      <c r="C5070" s="1"/>
      <c r="D5070"/>
      <c r="E5070" s="1"/>
      <c r="F5070" s="1"/>
      <c r="G5070"/>
      <c r="H5070"/>
      <c r="I5070" s="1"/>
      <c r="J5070"/>
      <c r="K5070"/>
      <c r="L5070"/>
      <c r="M5070" s="2"/>
      <c r="N5070" s="3"/>
      <c r="O5070"/>
      <c r="P5070"/>
      <c r="Q5070"/>
      <c r="R5070"/>
      <c r="S5070"/>
      <c r="T5070"/>
      <c r="U5070" s="1"/>
      <c r="V5070"/>
      <c r="W5070" s="1"/>
      <c r="X5070"/>
      <c r="Y5070"/>
      <c r="Z5070" s="1"/>
      <c r="AA5070" s="1"/>
      <c r="AB5070" s="1"/>
      <c r="AC5070" s="1"/>
      <c r="AD5070"/>
    </row>
    <row r="5071" spans="1:30" x14ac:dyDescent="0.25">
      <c r="A5071" s="1"/>
      <c r="B5071" s="1"/>
      <c r="C5071" s="1"/>
      <c r="D5071"/>
      <c r="E5071" s="1"/>
      <c r="F5071" s="1"/>
      <c r="G5071"/>
      <c r="H5071"/>
      <c r="I5071" s="1"/>
      <c r="J5071"/>
      <c r="K5071"/>
      <c r="L5071"/>
      <c r="M5071" s="2"/>
      <c r="N5071" s="3"/>
      <c r="O5071"/>
      <c r="P5071"/>
      <c r="Q5071"/>
      <c r="R5071"/>
      <c r="S5071"/>
      <c r="T5071"/>
      <c r="U5071" s="1"/>
      <c r="V5071"/>
      <c r="W5071" s="1"/>
      <c r="X5071"/>
      <c r="Y5071"/>
      <c r="Z5071" s="1"/>
      <c r="AA5071" s="1"/>
      <c r="AB5071" s="1"/>
      <c r="AC5071" s="1"/>
      <c r="AD5071"/>
    </row>
    <row r="5072" spans="1:30" x14ac:dyDescent="0.25">
      <c r="A5072" s="1"/>
      <c r="B5072" s="1"/>
      <c r="C5072" s="1"/>
      <c r="D5072"/>
      <c r="E5072" s="1"/>
      <c r="F5072" s="1"/>
      <c r="G5072"/>
      <c r="H5072"/>
      <c r="I5072" s="1"/>
      <c r="J5072"/>
      <c r="K5072"/>
      <c r="L5072"/>
      <c r="M5072" s="2"/>
      <c r="N5072" s="3"/>
      <c r="O5072"/>
      <c r="P5072"/>
      <c r="Q5072"/>
      <c r="R5072"/>
      <c r="S5072"/>
      <c r="T5072"/>
      <c r="U5072" s="1"/>
      <c r="V5072"/>
      <c r="W5072" s="1"/>
      <c r="X5072"/>
      <c r="Y5072"/>
      <c r="Z5072" s="1"/>
      <c r="AA5072" s="1"/>
      <c r="AB5072" s="1"/>
      <c r="AC5072" s="1"/>
      <c r="AD5072"/>
    </row>
    <row r="5073" spans="1:30" x14ac:dyDescent="0.25">
      <c r="A5073" s="1"/>
      <c r="B5073" s="1"/>
      <c r="C5073" s="1"/>
      <c r="D5073"/>
      <c r="E5073" s="1"/>
      <c r="F5073" s="1"/>
      <c r="G5073"/>
      <c r="H5073"/>
      <c r="I5073" s="1"/>
      <c r="J5073"/>
      <c r="K5073"/>
      <c r="L5073"/>
      <c r="M5073" s="2"/>
      <c r="N5073" s="3"/>
      <c r="O5073"/>
      <c r="P5073"/>
      <c r="Q5073"/>
      <c r="R5073"/>
      <c r="S5073"/>
      <c r="T5073"/>
      <c r="U5073" s="1"/>
      <c r="V5073"/>
      <c r="W5073" s="1"/>
      <c r="X5073"/>
      <c r="Y5073"/>
      <c r="Z5073" s="1"/>
      <c r="AA5073" s="1"/>
      <c r="AB5073" s="1"/>
      <c r="AC5073" s="1"/>
      <c r="AD5073"/>
    </row>
    <row r="5074" spans="1:30" x14ac:dyDescent="0.25">
      <c r="A5074" s="1"/>
      <c r="B5074" s="1"/>
      <c r="C5074" s="1"/>
      <c r="D5074"/>
      <c r="E5074" s="1"/>
      <c r="F5074" s="1"/>
      <c r="G5074"/>
      <c r="H5074"/>
      <c r="I5074" s="1"/>
      <c r="J5074"/>
      <c r="K5074"/>
      <c r="L5074"/>
      <c r="M5074" s="2"/>
      <c r="N5074" s="3"/>
      <c r="O5074"/>
      <c r="P5074"/>
      <c r="Q5074"/>
      <c r="R5074"/>
      <c r="S5074"/>
      <c r="T5074"/>
      <c r="U5074" s="1"/>
      <c r="V5074"/>
      <c r="W5074" s="1"/>
      <c r="X5074"/>
      <c r="Y5074"/>
      <c r="Z5074" s="1"/>
      <c r="AA5074" s="1"/>
      <c r="AB5074" s="1"/>
      <c r="AC5074" s="1"/>
      <c r="AD5074"/>
    </row>
    <row r="5075" spans="1:30" x14ac:dyDescent="0.25">
      <c r="A5075" s="1"/>
      <c r="B5075" s="1"/>
      <c r="C5075" s="1"/>
      <c r="D5075"/>
      <c r="E5075" s="1"/>
      <c r="F5075" s="1"/>
      <c r="G5075"/>
      <c r="H5075"/>
      <c r="I5075" s="1"/>
      <c r="J5075"/>
      <c r="K5075"/>
      <c r="L5075"/>
      <c r="M5075" s="2"/>
      <c r="N5075" s="3"/>
      <c r="O5075"/>
      <c r="P5075"/>
      <c r="Q5075"/>
      <c r="R5075"/>
      <c r="S5075"/>
      <c r="T5075"/>
      <c r="U5075" s="1"/>
      <c r="V5075"/>
      <c r="W5075" s="1"/>
      <c r="X5075"/>
      <c r="Y5075"/>
      <c r="Z5075" s="1"/>
      <c r="AA5075" s="1"/>
      <c r="AB5075" s="1"/>
      <c r="AC5075" s="1"/>
      <c r="AD5075"/>
    </row>
    <row r="5076" spans="1:30" x14ac:dyDescent="0.25">
      <c r="A5076" s="1"/>
      <c r="B5076" s="1"/>
      <c r="C5076" s="1"/>
      <c r="D5076"/>
      <c r="E5076" s="1"/>
      <c r="F5076" s="1"/>
      <c r="G5076"/>
      <c r="H5076"/>
      <c r="I5076" s="1"/>
      <c r="J5076"/>
      <c r="K5076"/>
      <c r="L5076"/>
      <c r="M5076" s="2"/>
      <c r="N5076" s="3"/>
      <c r="O5076"/>
      <c r="P5076"/>
      <c r="Q5076"/>
      <c r="R5076"/>
      <c r="S5076"/>
      <c r="T5076"/>
      <c r="U5076" s="1"/>
      <c r="V5076"/>
      <c r="W5076" s="1"/>
      <c r="X5076"/>
      <c r="Y5076"/>
      <c r="Z5076" s="1"/>
      <c r="AA5076" s="1"/>
      <c r="AB5076" s="1"/>
      <c r="AC5076" s="1"/>
      <c r="AD5076"/>
    </row>
    <row r="5077" spans="1:30" x14ac:dyDescent="0.25">
      <c r="A5077" s="1"/>
      <c r="B5077" s="1"/>
      <c r="C5077" s="1"/>
      <c r="D5077"/>
      <c r="E5077" s="1"/>
      <c r="F5077" s="1"/>
      <c r="G5077"/>
      <c r="H5077"/>
      <c r="I5077" s="1"/>
      <c r="J5077"/>
      <c r="K5077"/>
      <c r="L5077"/>
      <c r="M5077" s="2"/>
      <c r="N5077" s="3"/>
      <c r="O5077"/>
      <c r="P5077"/>
      <c r="Q5077"/>
      <c r="R5077"/>
      <c r="S5077"/>
      <c r="T5077"/>
      <c r="U5077" s="1"/>
      <c r="V5077"/>
      <c r="W5077" s="1"/>
      <c r="X5077"/>
      <c r="Y5077"/>
      <c r="Z5077" s="1"/>
      <c r="AA5077" s="1"/>
      <c r="AB5077" s="1"/>
      <c r="AC5077" s="1"/>
      <c r="AD5077"/>
    </row>
    <row r="5078" spans="1:30" x14ac:dyDescent="0.25">
      <c r="A5078" s="1"/>
      <c r="B5078" s="1"/>
      <c r="C5078" s="1"/>
      <c r="D5078"/>
      <c r="E5078" s="1"/>
      <c r="F5078" s="1"/>
      <c r="G5078"/>
      <c r="H5078"/>
      <c r="I5078" s="1"/>
      <c r="J5078"/>
      <c r="K5078"/>
      <c r="L5078"/>
      <c r="M5078" s="2"/>
      <c r="N5078" s="3"/>
      <c r="O5078"/>
      <c r="P5078"/>
      <c r="Q5078"/>
      <c r="R5078"/>
      <c r="S5078"/>
      <c r="T5078"/>
      <c r="U5078" s="1"/>
      <c r="V5078"/>
      <c r="W5078" s="1"/>
      <c r="X5078"/>
      <c r="Y5078"/>
      <c r="Z5078" s="1"/>
      <c r="AA5078" s="1"/>
      <c r="AB5078" s="1"/>
      <c r="AC5078" s="1"/>
      <c r="AD5078"/>
    </row>
    <row r="5079" spans="1:30" x14ac:dyDescent="0.25">
      <c r="A5079" s="1"/>
      <c r="B5079" s="1"/>
      <c r="C5079" s="1"/>
      <c r="D5079"/>
      <c r="E5079" s="1"/>
      <c r="F5079" s="1"/>
      <c r="G5079"/>
      <c r="H5079"/>
      <c r="I5079" s="1"/>
      <c r="J5079"/>
      <c r="K5079"/>
      <c r="L5079"/>
      <c r="M5079" s="2"/>
      <c r="N5079" s="3"/>
      <c r="O5079"/>
      <c r="P5079"/>
      <c r="Q5079"/>
      <c r="R5079"/>
      <c r="S5079"/>
      <c r="T5079"/>
      <c r="U5079" s="1"/>
      <c r="V5079"/>
      <c r="W5079" s="1"/>
      <c r="X5079"/>
      <c r="Y5079"/>
      <c r="Z5079" s="1"/>
      <c r="AA5079" s="1"/>
      <c r="AB5079" s="1"/>
      <c r="AC5079" s="1"/>
      <c r="AD5079"/>
    </row>
    <row r="5080" spans="1:30" x14ac:dyDescent="0.25">
      <c r="A5080" s="1"/>
      <c r="B5080" s="1"/>
      <c r="C5080" s="1"/>
      <c r="D5080"/>
      <c r="E5080" s="1"/>
      <c r="F5080" s="1"/>
      <c r="G5080"/>
      <c r="H5080"/>
      <c r="I5080" s="1"/>
      <c r="J5080"/>
      <c r="K5080"/>
      <c r="L5080"/>
      <c r="M5080" s="2"/>
      <c r="N5080" s="3"/>
      <c r="O5080"/>
      <c r="P5080"/>
      <c r="Q5080"/>
      <c r="R5080"/>
      <c r="S5080"/>
      <c r="T5080"/>
      <c r="U5080" s="1"/>
      <c r="V5080"/>
      <c r="W5080" s="1"/>
      <c r="X5080"/>
      <c r="Y5080"/>
      <c r="Z5080" s="1"/>
      <c r="AA5080" s="1"/>
      <c r="AB5080" s="1"/>
      <c r="AC5080" s="1"/>
      <c r="AD5080"/>
    </row>
    <row r="5081" spans="1:30" x14ac:dyDescent="0.25">
      <c r="A5081" s="1"/>
      <c r="B5081" s="1"/>
      <c r="C5081" s="1"/>
      <c r="D5081"/>
      <c r="E5081" s="1"/>
      <c r="F5081" s="1"/>
      <c r="G5081"/>
      <c r="H5081"/>
      <c r="I5081" s="1"/>
      <c r="J5081"/>
      <c r="K5081"/>
      <c r="L5081"/>
      <c r="M5081" s="2"/>
      <c r="N5081" s="3"/>
      <c r="O5081"/>
      <c r="P5081"/>
      <c r="Q5081"/>
      <c r="R5081"/>
      <c r="S5081"/>
      <c r="T5081"/>
      <c r="U5081" s="1"/>
      <c r="V5081"/>
      <c r="W5081" s="1"/>
      <c r="X5081"/>
      <c r="Y5081"/>
      <c r="Z5081" s="1"/>
      <c r="AA5081" s="1"/>
      <c r="AB5081" s="1"/>
      <c r="AC5081" s="1"/>
      <c r="AD5081"/>
    </row>
    <row r="5082" spans="1:30" x14ac:dyDescent="0.25">
      <c r="A5082" s="1"/>
      <c r="B5082" s="1"/>
      <c r="C5082" s="1"/>
      <c r="D5082"/>
      <c r="E5082" s="1"/>
      <c r="F5082" s="1"/>
      <c r="G5082"/>
      <c r="H5082"/>
      <c r="I5082" s="1"/>
      <c r="J5082"/>
      <c r="K5082"/>
      <c r="L5082"/>
      <c r="M5082" s="2"/>
      <c r="N5082" s="3"/>
      <c r="O5082"/>
      <c r="P5082"/>
      <c r="Q5082"/>
      <c r="R5082"/>
      <c r="S5082"/>
      <c r="T5082"/>
      <c r="U5082" s="1"/>
      <c r="V5082"/>
      <c r="W5082" s="1"/>
      <c r="X5082"/>
      <c r="Y5082"/>
      <c r="Z5082" s="1"/>
      <c r="AA5082" s="1"/>
      <c r="AB5082" s="1"/>
      <c r="AC5082" s="1"/>
      <c r="AD5082"/>
    </row>
    <row r="5083" spans="1:30" x14ac:dyDescent="0.25">
      <c r="A5083" s="1"/>
      <c r="B5083" s="1"/>
      <c r="C5083" s="1"/>
      <c r="D5083"/>
      <c r="E5083" s="1"/>
      <c r="F5083" s="1"/>
      <c r="G5083"/>
      <c r="H5083"/>
      <c r="I5083" s="1"/>
      <c r="J5083"/>
      <c r="K5083"/>
      <c r="L5083"/>
      <c r="M5083" s="2"/>
      <c r="N5083" s="3"/>
      <c r="O5083"/>
      <c r="P5083"/>
      <c r="Q5083"/>
      <c r="R5083"/>
      <c r="S5083"/>
      <c r="T5083"/>
      <c r="U5083" s="1"/>
      <c r="V5083"/>
      <c r="W5083" s="1"/>
      <c r="X5083"/>
      <c r="Y5083"/>
      <c r="Z5083" s="1"/>
      <c r="AA5083" s="1"/>
      <c r="AB5083" s="1"/>
      <c r="AC5083" s="1"/>
      <c r="AD5083"/>
    </row>
    <row r="5084" spans="1:30" x14ac:dyDescent="0.25">
      <c r="A5084" s="1"/>
      <c r="B5084" s="1"/>
      <c r="C5084" s="1"/>
      <c r="D5084"/>
      <c r="E5084" s="1"/>
      <c r="F5084" s="1"/>
      <c r="G5084"/>
      <c r="H5084"/>
      <c r="I5084" s="1"/>
      <c r="J5084"/>
      <c r="K5084"/>
      <c r="L5084"/>
      <c r="M5084" s="2"/>
      <c r="N5084" s="3"/>
      <c r="O5084"/>
      <c r="P5084"/>
      <c r="Q5084"/>
      <c r="R5084"/>
      <c r="S5084"/>
      <c r="T5084"/>
      <c r="U5084" s="1"/>
      <c r="V5084"/>
      <c r="W5084" s="1"/>
      <c r="X5084"/>
      <c r="Y5084"/>
      <c r="Z5084" s="1"/>
      <c r="AA5084" s="1"/>
      <c r="AB5084" s="1"/>
      <c r="AC5084" s="1"/>
      <c r="AD5084"/>
    </row>
    <row r="5085" spans="1:30" x14ac:dyDescent="0.25">
      <c r="A5085" s="1"/>
      <c r="B5085" s="1"/>
      <c r="C5085" s="1"/>
      <c r="D5085"/>
      <c r="E5085" s="1"/>
      <c r="F5085" s="1"/>
      <c r="G5085"/>
      <c r="H5085"/>
      <c r="I5085" s="1"/>
      <c r="J5085"/>
      <c r="K5085"/>
      <c r="L5085"/>
      <c r="M5085" s="2"/>
      <c r="N5085" s="3"/>
      <c r="O5085"/>
      <c r="P5085"/>
      <c r="Q5085"/>
      <c r="R5085"/>
      <c r="S5085"/>
      <c r="T5085"/>
      <c r="U5085" s="1"/>
      <c r="V5085"/>
      <c r="W5085" s="1"/>
      <c r="X5085"/>
      <c r="Y5085"/>
      <c r="Z5085" s="1"/>
      <c r="AA5085" s="1"/>
      <c r="AB5085" s="1"/>
      <c r="AC5085" s="1"/>
      <c r="AD5085"/>
    </row>
    <row r="5086" spans="1:30" x14ac:dyDescent="0.25">
      <c r="A5086" s="1"/>
      <c r="B5086" s="1"/>
      <c r="C5086" s="1"/>
      <c r="D5086"/>
      <c r="E5086" s="1"/>
      <c r="F5086" s="1"/>
      <c r="G5086"/>
      <c r="H5086"/>
      <c r="I5086" s="1"/>
      <c r="J5086"/>
      <c r="K5086"/>
      <c r="L5086"/>
      <c r="M5086" s="2"/>
      <c r="N5086" s="3"/>
      <c r="O5086"/>
      <c r="P5086"/>
      <c r="Q5086"/>
      <c r="R5086"/>
      <c r="S5086"/>
      <c r="T5086"/>
      <c r="U5086" s="1"/>
      <c r="V5086"/>
      <c r="W5086" s="1"/>
      <c r="X5086"/>
      <c r="Y5086"/>
      <c r="Z5086" s="1"/>
      <c r="AA5086" s="1"/>
      <c r="AB5086" s="1"/>
      <c r="AC5086" s="1"/>
      <c r="AD5086"/>
    </row>
    <row r="5087" spans="1:30" x14ac:dyDescent="0.25">
      <c r="A5087" s="1"/>
      <c r="B5087" s="1"/>
      <c r="C5087" s="1"/>
      <c r="D5087"/>
      <c r="E5087" s="1"/>
      <c r="F5087" s="1"/>
      <c r="G5087"/>
      <c r="H5087"/>
      <c r="I5087" s="1"/>
      <c r="J5087"/>
      <c r="K5087"/>
      <c r="L5087"/>
      <c r="M5087" s="2"/>
      <c r="N5087" s="3"/>
      <c r="O5087"/>
      <c r="P5087"/>
      <c r="Q5087"/>
      <c r="R5087"/>
      <c r="S5087"/>
      <c r="T5087"/>
      <c r="U5087" s="1"/>
      <c r="V5087"/>
      <c r="W5087" s="1"/>
      <c r="X5087"/>
      <c r="Y5087"/>
      <c r="Z5087" s="1"/>
      <c r="AA5087" s="1"/>
      <c r="AB5087" s="1"/>
      <c r="AC5087" s="1"/>
      <c r="AD5087"/>
    </row>
    <row r="5088" spans="1:30" x14ac:dyDescent="0.25">
      <c r="A5088" s="1"/>
      <c r="B5088" s="1"/>
      <c r="C5088" s="1"/>
      <c r="D5088"/>
      <c r="E5088" s="1"/>
      <c r="F5088" s="1"/>
      <c r="G5088"/>
      <c r="H5088"/>
      <c r="I5088" s="1"/>
      <c r="J5088"/>
      <c r="K5088"/>
      <c r="L5088"/>
      <c r="M5088" s="2"/>
      <c r="N5088" s="3"/>
      <c r="O5088"/>
      <c r="P5088"/>
      <c r="Q5088"/>
      <c r="R5088"/>
      <c r="S5088"/>
      <c r="T5088"/>
      <c r="U5088" s="1"/>
      <c r="V5088"/>
      <c r="W5088" s="1"/>
      <c r="X5088"/>
      <c r="Y5088"/>
      <c r="Z5088" s="1"/>
      <c r="AA5088" s="1"/>
      <c r="AB5088" s="1"/>
      <c r="AC5088" s="1"/>
      <c r="AD5088"/>
    </row>
    <row r="5089" spans="1:30" x14ac:dyDescent="0.25">
      <c r="A5089" s="1"/>
      <c r="B5089" s="1"/>
      <c r="C5089" s="1"/>
      <c r="D5089"/>
      <c r="E5089" s="1"/>
      <c r="F5089" s="1"/>
      <c r="G5089"/>
      <c r="H5089"/>
      <c r="I5089" s="1"/>
      <c r="J5089"/>
      <c r="K5089"/>
      <c r="L5089"/>
      <c r="M5089" s="2"/>
      <c r="N5089" s="3"/>
      <c r="O5089"/>
      <c r="P5089"/>
      <c r="Q5089"/>
      <c r="R5089"/>
      <c r="S5089"/>
      <c r="T5089"/>
      <c r="U5089" s="1"/>
      <c r="V5089"/>
      <c r="W5089" s="1"/>
      <c r="X5089"/>
      <c r="Y5089"/>
      <c r="Z5089" s="1"/>
      <c r="AA5089" s="1"/>
      <c r="AB5089" s="1"/>
      <c r="AC5089" s="1"/>
      <c r="AD5089"/>
    </row>
    <row r="5090" spans="1:30" x14ac:dyDescent="0.25">
      <c r="A5090" s="1"/>
      <c r="B5090" s="1"/>
      <c r="C5090" s="1"/>
      <c r="D5090"/>
      <c r="E5090" s="1"/>
      <c r="F5090" s="1"/>
      <c r="G5090"/>
      <c r="H5090"/>
      <c r="I5090" s="1"/>
      <c r="J5090"/>
      <c r="K5090"/>
      <c r="L5090"/>
      <c r="M5090" s="2"/>
      <c r="N5090" s="3"/>
      <c r="O5090"/>
      <c r="P5090"/>
      <c r="Q5090"/>
      <c r="R5090"/>
      <c r="S5090"/>
      <c r="T5090"/>
      <c r="U5090" s="1"/>
      <c r="V5090"/>
      <c r="W5090" s="1"/>
      <c r="X5090"/>
      <c r="Y5090"/>
      <c r="Z5090" s="1"/>
      <c r="AA5090" s="1"/>
      <c r="AB5090" s="1"/>
      <c r="AC5090" s="1"/>
      <c r="AD5090"/>
    </row>
    <row r="5091" spans="1:30" x14ac:dyDescent="0.25">
      <c r="A5091" s="1"/>
      <c r="B5091" s="1"/>
      <c r="C5091" s="1"/>
      <c r="D5091"/>
      <c r="E5091" s="1"/>
      <c r="F5091" s="1"/>
      <c r="G5091"/>
      <c r="H5091"/>
      <c r="I5091" s="1"/>
      <c r="J5091"/>
      <c r="K5091"/>
      <c r="L5091"/>
      <c r="M5091" s="2"/>
      <c r="N5091" s="3"/>
      <c r="O5091"/>
      <c r="P5091"/>
      <c r="Q5091"/>
      <c r="R5091"/>
      <c r="S5091"/>
      <c r="T5091"/>
      <c r="U5091" s="1"/>
      <c r="V5091"/>
      <c r="W5091" s="1"/>
      <c r="X5091"/>
      <c r="Y5091"/>
      <c r="Z5091" s="1"/>
      <c r="AA5091" s="1"/>
      <c r="AB5091" s="1"/>
      <c r="AC5091" s="1"/>
      <c r="AD5091"/>
    </row>
    <row r="5092" spans="1:30" x14ac:dyDescent="0.25">
      <c r="A5092" s="1"/>
      <c r="B5092" s="1"/>
      <c r="C5092" s="1"/>
      <c r="D5092"/>
      <c r="E5092" s="1"/>
      <c r="F5092" s="1"/>
      <c r="G5092"/>
      <c r="H5092"/>
      <c r="I5092" s="1"/>
      <c r="J5092"/>
      <c r="K5092"/>
      <c r="L5092"/>
      <c r="M5092" s="2"/>
      <c r="N5092" s="3"/>
      <c r="O5092"/>
      <c r="P5092"/>
      <c r="Q5092"/>
      <c r="R5092"/>
      <c r="S5092"/>
      <c r="T5092"/>
      <c r="U5092" s="1"/>
      <c r="V5092"/>
      <c r="W5092" s="1"/>
      <c r="X5092"/>
      <c r="Y5092"/>
      <c r="Z5092" s="1"/>
      <c r="AA5092" s="1"/>
      <c r="AB5092" s="1"/>
      <c r="AC5092" s="1"/>
      <c r="AD5092"/>
    </row>
    <row r="5093" spans="1:30" x14ac:dyDescent="0.25">
      <c r="A5093" s="1"/>
      <c r="B5093" s="1"/>
      <c r="C5093" s="1"/>
      <c r="D5093"/>
      <c r="E5093" s="1"/>
      <c r="F5093" s="1"/>
      <c r="G5093"/>
      <c r="H5093"/>
      <c r="I5093" s="1"/>
      <c r="J5093"/>
      <c r="K5093"/>
      <c r="L5093"/>
      <c r="M5093" s="2"/>
      <c r="N5093" s="3"/>
      <c r="O5093"/>
      <c r="P5093"/>
      <c r="Q5093"/>
      <c r="R5093"/>
      <c r="S5093"/>
      <c r="T5093"/>
      <c r="U5093" s="1"/>
      <c r="V5093"/>
      <c r="W5093" s="1"/>
      <c r="X5093"/>
      <c r="Y5093"/>
      <c r="Z5093" s="1"/>
      <c r="AA5093" s="1"/>
      <c r="AB5093" s="1"/>
      <c r="AC5093" s="1"/>
      <c r="AD5093"/>
    </row>
    <row r="5094" spans="1:30" x14ac:dyDescent="0.25">
      <c r="A5094" s="1"/>
      <c r="B5094" s="1"/>
      <c r="C5094" s="1"/>
      <c r="D5094"/>
      <c r="E5094" s="1"/>
      <c r="F5094" s="1"/>
      <c r="G5094"/>
      <c r="H5094"/>
      <c r="I5094" s="1"/>
      <c r="J5094"/>
      <c r="K5094"/>
      <c r="L5094"/>
      <c r="M5094" s="2"/>
      <c r="N5094" s="3"/>
      <c r="O5094"/>
      <c r="P5094"/>
      <c r="Q5094"/>
      <c r="R5094"/>
      <c r="S5094"/>
      <c r="T5094"/>
      <c r="U5094" s="1"/>
      <c r="V5094"/>
      <c r="W5094" s="1"/>
      <c r="X5094"/>
      <c r="Y5094"/>
      <c r="Z5094" s="1"/>
      <c r="AA5094" s="1"/>
      <c r="AB5094" s="1"/>
      <c r="AC5094" s="1"/>
      <c r="AD5094"/>
    </row>
    <row r="5095" spans="1:30" x14ac:dyDescent="0.25">
      <c r="A5095" s="1"/>
      <c r="B5095" s="1"/>
      <c r="C5095" s="1"/>
      <c r="D5095"/>
      <c r="E5095" s="1"/>
      <c r="F5095" s="1"/>
      <c r="G5095"/>
      <c r="H5095"/>
      <c r="I5095" s="1"/>
      <c r="J5095"/>
      <c r="K5095"/>
      <c r="L5095"/>
      <c r="M5095" s="2"/>
      <c r="N5095" s="3"/>
      <c r="O5095"/>
      <c r="P5095"/>
      <c r="Q5095"/>
      <c r="R5095"/>
      <c r="S5095"/>
      <c r="T5095"/>
      <c r="U5095" s="1"/>
      <c r="V5095"/>
      <c r="W5095" s="1"/>
      <c r="X5095"/>
      <c r="Y5095"/>
      <c r="Z5095" s="1"/>
      <c r="AA5095" s="1"/>
      <c r="AB5095" s="1"/>
      <c r="AC5095" s="1"/>
      <c r="AD5095"/>
    </row>
    <row r="5096" spans="1:30" x14ac:dyDescent="0.25">
      <c r="A5096" s="1"/>
      <c r="B5096" s="1"/>
      <c r="C5096" s="1"/>
      <c r="D5096"/>
      <c r="E5096" s="1"/>
      <c r="F5096" s="1"/>
      <c r="G5096"/>
      <c r="H5096"/>
      <c r="I5096" s="1"/>
      <c r="J5096"/>
      <c r="K5096"/>
      <c r="L5096"/>
      <c r="M5096" s="2"/>
      <c r="N5096" s="3"/>
      <c r="O5096"/>
      <c r="P5096"/>
      <c r="Q5096"/>
      <c r="R5096"/>
      <c r="S5096"/>
      <c r="T5096"/>
      <c r="U5096" s="1"/>
      <c r="V5096"/>
      <c r="W5096" s="1"/>
      <c r="X5096"/>
      <c r="Y5096"/>
      <c r="Z5096" s="1"/>
      <c r="AA5096" s="1"/>
      <c r="AB5096" s="1"/>
      <c r="AC5096" s="1"/>
      <c r="AD5096"/>
    </row>
    <row r="5097" spans="1:30" x14ac:dyDescent="0.25">
      <c r="A5097" s="1"/>
      <c r="B5097" s="1"/>
      <c r="C5097" s="1"/>
      <c r="D5097"/>
      <c r="E5097" s="1"/>
      <c r="F5097" s="1"/>
      <c r="G5097"/>
      <c r="H5097"/>
      <c r="I5097" s="1"/>
      <c r="J5097"/>
      <c r="K5097"/>
      <c r="L5097"/>
      <c r="M5097" s="2"/>
      <c r="N5097" s="3"/>
      <c r="O5097"/>
      <c r="P5097"/>
      <c r="Q5097"/>
      <c r="R5097"/>
      <c r="S5097"/>
      <c r="T5097"/>
      <c r="U5097" s="1"/>
      <c r="V5097"/>
      <c r="W5097" s="1"/>
      <c r="X5097"/>
      <c r="Y5097"/>
      <c r="Z5097" s="1"/>
      <c r="AA5097" s="1"/>
      <c r="AB5097" s="1"/>
      <c r="AC5097" s="1"/>
      <c r="AD5097"/>
    </row>
    <row r="5098" spans="1:30" x14ac:dyDescent="0.25">
      <c r="A5098" s="1"/>
      <c r="B5098" s="1"/>
      <c r="C5098" s="1"/>
      <c r="D5098"/>
      <c r="E5098" s="1"/>
      <c r="F5098" s="1"/>
      <c r="G5098"/>
      <c r="H5098"/>
      <c r="I5098" s="1"/>
      <c r="J5098"/>
      <c r="K5098"/>
      <c r="L5098"/>
      <c r="M5098" s="2"/>
      <c r="N5098" s="3"/>
      <c r="O5098"/>
      <c r="P5098"/>
      <c r="Q5098"/>
      <c r="R5098"/>
      <c r="S5098"/>
      <c r="T5098"/>
      <c r="U5098" s="1"/>
      <c r="V5098"/>
      <c r="W5098" s="1"/>
      <c r="X5098"/>
      <c r="Y5098"/>
      <c r="Z5098" s="1"/>
      <c r="AA5098" s="1"/>
      <c r="AB5098" s="1"/>
      <c r="AC5098" s="1"/>
      <c r="AD5098"/>
    </row>
    <row r="5099" spans="1:30" x14ac:dyDescent="0.25">
      <c r="A5099" s="1"/>
      <c r="B5099" s="1"/>
      <c r="C5099" s="1"/>
      <c r="D5099"/>
      <c r="E5099" s="1"/>
      <c r="F5099" s="1"/>
      <c r="G5099"/>
      <c r="H5099"/>
      <c r="I5099" s="1"/>
      <c r="J5099"/>
      <c r="K5099"/>
      <c r="L5099"/>
      <c r="M5099" s="2"/>
      <c r="N5099" s="3"/>
      <c r="O5099"/>
      <c r="P5099"/>
      <c r="Q5099"/>
      <c r="R5099"/>
      <c r="S5099"/>
      <c r="T5099"/>
      <c r="U5099" s="1"/>
      <c r="V5099"/>
      <c r="W5099" s="1"/>
      <c r="X5099"/>
      <c r="Y5099"/>
      <c r="Z5099" s="1"/>
      <c r="AA5099" s="1"/>
      <c r="AB5099" s="1"/>
      <c r="AC5099" s="1"/>
      <c r="AD5099"/>
    </row>
    <row r="5100" spans="1:30" x14ac:dyDescent="0.25">
      <c r="A5100" s="1"/>
      <c r="B5100" s="1"/>
      <c r="C5100" s="1"/>
      <c r="D5100"/>
      <c r="E5100" s="1"/>
      <c r="F5100" s="1"/>
      <c r="G5100"/>
      <c r="H5100"/>
      <c r="I5100" s="1"/>
      <c r="J5100"/>
      <c r="K5100"/>
      <c r="L5100"/>
      <c r="M5100" s="2"/>
      <c r="N5100" s="3"/>
      <c r="O5100"/>
      <c r="P5100"/>
      <c r="Q5100"/>
      <c r="R5100"/>
      <c r="S5100"/>
      <c r="T5100"/>
      <c r="U5100" s="1"/>
      <c r="V5100"/>
      <c r="W5100" s="1"/>
      <c r="X5100"/>
      <c r="Y5100"/>
      <c r="Z5100" s="1"/>
      <c r="AA5100" s="1"/>
      <c r="AB5100" s="1"/>
      <c r="AC5100" s="1"/>
      <c r="AD5100"/>
    </row>
    <row r="5101" spans="1:30" x14ac:dyDescent="0.25">
      <c r="A5101" s="1"/>
      <c r="B5101" s="1"/>
      <c r="C5101" s="1"/>
      <c r="D5101"/>
      <c r="E5101" s="1"/>
      <c r="F5101" s="1"/>
      <c r="G5101"/>
      <c r="H5101"/>
      <c r="I5101" s="1"/>
      <c r="J5101"/>
      <c r="K5101"/>
      <c r="L5101"/>
      <c r="M5101" s="2"/>
      <c r="N5101" s="3"/>
      <c r="O5101"/>
      <c r="P5101"/>
      <c r="Q5101"/>
      <c r="R5101"/>
      <c r="S5101"/>
      <c r="T5101"/>
      <c r="U5101" s="1"/>
      <c r="V5101"/>
      <c r="W5101" s="1"/>
      <c r="X5101"/>
      <c r="Y5101"/>
      <c r="Z5101" s="1"/>
      <c r="AA5101" s="1"/>
      <c r="AB5101" s="1"/>
      <c r="AC5101" s="1"/>
      <c r="AD5101"/>
    </row>
    <row r="5102" spans="1:30" x14ac:dyDescent="0.25">
      <c r="A5102" s="1"/>
      <c r="B5102" s="1"/>
      <c r="C5102" s="1"/>
      <c r="D5102"/>
      <c r="E5102" s="1"/>
      <c r="F5102" s="1"/>
      <c r="G5102"/>
      <c r="H5102"/>
      <c r="I5102" s="1"/>
      <c r="J5102"/>
      <c r="K5102"/>
      <c r="L5102"/>
      <c r="M5102" s="2"/>
      <c r="N5102" s="3"/>
      <c r="O5102"/>
      <c r="P5102"/>
      <c r="Q5102"/>
      <c r="R5102"/>
      <c r="S5102"/>
      <c r="T5102"/>
      <c r="U5102" s="1"/>
      <c r="V5102"/>
      <c r="W5102" s="1"/>
      <c r="X5102"/>
      <c r="Y5102"/>
      <c r="Z5102" s="1"/>
      <c r="AA5102" s="1"/>
      <c r="AB5102" s="1"/>
      <c r="AC5102" s="1"/>
      <c r="AD5102"/>
    </row>
    <row r="5103" spans="1:30" x14ac:dyDescent="0.25">
      <c r="A5103" s="1"/>
      <c r="B5103" s="1"/>
      <c r="C5103" s="1"/>
      <c r="D5103"/>
      <c r="E5103" s="1"/>
      <c r="F5103" s="1"/>
      <c r="G5103"/>
      <c r="H5103"/>
      <c r="I5103" s="1"/>
      <c r="J5103"/>
      <c r="K5103"/>
      <c r="L5103"/>
      <c r="M5103" s="2"/>
      <c r="N5103" s="3"/>
      <c r="O5103"/>
      <c r="P5103"/>
      <c r="Q5103"/>
      <c r="R5103"/>
      <c r="S5103"/>
      <c r="T5103"/>
      <c r="U5103" s="1"/>
      <c r="V5103"/>
      <c r="W5103" s="1"/>
      <c r="X5103"/>
      <c r="Y5103"/>
      <c r="Z5103" s="1"/>
      <c r="AA5103" s="1"/>
      <c r="AB5103" s="1"/>
      <c r="AC5103" s="1"/>
      <c r="AD5103"/>
    </row>
    <row r="5104" spans="1:30" x14ac:dyDescent="0.25">
      <c r="A5104" s="1"/>
      <c r="B5104" s="1"/>
      <c r="C5104" s="1"/>
      <c r="D5104"/>
      <c r="E5104" s="1"/>
      <c r="F5104" s="1"/>
      <c r="G5104"/>
      <c r="H5104"/>
      <c r="I5104" s="1"/>
      <c r="J5104"/>
      <c r="K5104"/>
      <c r="L5104"/>
      <c r="M5104" s="2"/>
      <c r="N5104" s="3"/>
      <c r="O5104"/>
      <c r="P5104"/>
      <c r="Q5104"/>
      <c r="R5104"/>
      <c r="S5104"/>
      <c r="T5104"/>
      <c r="U5104" s="1"/>
      <c r="V5104"/>
      <c r="W5104" s="1"/>
      <c r="X5104"/>
      <c r="Y5104"/>
      <c r="Z5104" s="1"/>
      <c r="AA5104" s="1"/>
      <c r="AB5104" s="1"/>
      <c r="AC5104" s="1"/>
      <c r="AD5104"/>
    </row>
    <row r="5105" spans="1:30" x14ac:dyDescent="0.25">
      <c r="A5105" s="1"/>
      <c r="B5105" s="1"/>
      <c r="C5105" s="1"/>
      <c r="D5105"/>
      <c r="E5105" s="1"/>
      <c r="F5105" s="1"/>
      <c r="G5105"/>
      <c r="H5105"/>
      <c r="I5105" s="1"/>
      <c r="J5105"/>
      <c r="K5105"/>
      <c r="L5105"/>
      <c r="M5105" s="2"/>
      <c r="N5105" s="3"/>
      <c r="O5105"/>
      <c r="P5105"/>
      <c r="Q5105"/>
      <c r="R5105"/>
      <c r="S5105"/>
      <c r="T5105"/>
      <c r="U5105" s="1"/>
      <c r="V5105"/>
      <c r="W5105" s="1"/>
      <c r="X5105"/>
      <c r="Y5105"/>
      <c r="Z5105" s="1"/>
      <c r="AA5105" s="1"/>
      <c r="AB5105" s="1"/>
      <c r="AC5105" s="1"/>
      <c r="AD5105"/>
    </row>
    <row r="5106" spans="1:30" x14ac:dyDescent="0.25">
      <c r="A5106" s="1"/>
      <c r="B5106" s="1"/>
      <c r="C5106" s="1"/>
      <c r="D5106"/>
      <c r="E5106" s="1"/>
      <c r="F5106" s="1"/>
      <c r="G5106"/>
      <c r="H5106"/>
      <c r="I5106" s="1"/>
      <c r="J5106"/>
      <c r="K5106"/>
      <c r="L5106"/>
      <c r="M5106" s="2"/>
      <c r="N5106" s="3"/>
      <c r="O5106"/>
      <c r="P5106"/>
      <c r="Q5106"/>
      <c r="R5106"/>
      <c r="S5106"/>
      <c r="T5106"/>
      <c r="U5106" s="1"/>
      <c r="V5106"/>
      <c r="W5106" s="1"/>
      <c r="X5106"/>
      <c r="Y5106"/>
      <c r="Z5106" s="1"/>
      <c r="AA5106" s="1"/>
      <c r="AB5106" s="1"/>
      <c r="AC5106" s="1"/>
      <c r="AD5106"/>
    </row>
    <row r="5107" spans="1:30" x14ac:dyDescent="0.25">
      <c r="A5107" s="1"/>
      <c r="B5107" s="1"/>
      <c r="C5107" s="1"/>
      <c r="D5107"/>
      <c r="E5107" s="1"/>
      <c r="F5107" s="1"/>
      <c r="G5107"/>
      <c r="H5107"/>
      <c r="I5107" s="1"/>
      <c r="J5107"/>
      <c r="K5107"/>
      <c r="L5107"/>
      <c r="M5107" s="2"/>
      <c r="N5107" s="3"/>
      <c r="O5107"/>
      <c r="P5107"/>
      <c r="Q5107"/>
      <c r="R5107"/>
      <c r="S5107"/>
      <c r="T5107"/>
      <c r="U5107" s="1"/>
      <c r="V5107"/>
      <c r="W5107" s="1"/>
      <c r="X5107"/>
      <c r="Y5107"/>
      <c r="Z5107" s="1"/>
      <c r="AA5107" s="1"/>
      <c r="AB5107" s="1"/>
      <c r="AC5107" s="1"/>
      <c r="AD5107"/>
    </row>
    <row r="5108" spans="1:30" x14ac:dyDescent="0.25">
      <c r="A5108" s="1"/>
      <c r="B5108" s="1"/>
      <c r="C5108" s="1"/>
      <c r="D5108"/>
      <c r="E5108" s="1"/>
      <c r="F5108" s="1"/>
      <c r="G5108"/>
      <c r="H5108"/>
      <c r="I5108" s="1"/>
      <c r="J5108"/>
      <c r="K5108"/>
      <c r="L5108"/>
      <c r="M5108" s="2"/>
      <c r="N5108" s="3"/>
      <c r="O5108"/>
      <c r="P5108"/>
      <c r="Q5108"/>
      <c r="R5108"/>
      <c r="S5108"/>
      <c r="T5108"/>
      <c r="U5108" s="1"/>
      <c r="V5108"/>
      <c r="W5108" s="1"/>
      <c r="X5108"/>
      <c r="Y5108"/>
      <c r="Z5108" s="1"/>
      <c r="AA5108" s="1"/>
      <c r="AB5108" s="1"/>
      <c r="AC5108" s="1"/>
      <c r="AD5108"/>
    </row>
    <row r="5109" spans="1:30" x14ac:dyDescent="0.25">
      <c r="A5109" s="1"/>
      <c r="B5109" s="1"/>
      <c r="C5109" s="1"/>
      <c r="D5109"/>
      <c r="E5109" s="1"/>
      <c r="F5109" s="1"/>
      <c r="G5109"/>
      <c r="H5109"/>
      <c r="I5109" s="1"/>
      <c r="J5109"/>
      <c r="K5109"/>
      <c r="L5109"/>
      <c r="M5109" s="2"/>
      <c r="N5109" s="3"/>
      <c r="O5109"/>
      <c r="P5109"/>
      <c r="Q5109"/>
      <c r="R5109"/>
      <c r="S5109"/>
      <c r="T5109"/>
      <c r="U5109" s="1"/>
      <c r="V5109"/>
      <c r="W5109" s="1"/>
      <c r="X5109"/>
      <c r="Y5109"/>
      <c r="Z5109" s="1"/>
      <c r="AA5109" s="1"/>
      <c r="AB5109" s="1"/>
      <c r="AC5109" s="1"/>
      <c r="AD5109"/>
    </row>
    <row r="5110" spans="1:30" x14ac:dyDescent="0.25">
      <c r="A5110" s="1"/>
      <c r="B5110" s="1"/>
      <c r="C5110" s="1"/>
      <c r="D5110"/>
      <c r="E5110" s="1"/>
      <c r="F5110" s="1"/>
      <c r="G5110"/>
      <c r="H5110"/>
      <c r="I5110" s="1"/>
      <c r="J5110"/>
      <c r="K5110"/>
      <c r="L5110"/>
      <c r="M5110" s="2"/>
      <c r="N5110" s="3"/>
      <c r="O5110"/>
      <c r="P5110"/>
      <c r="Q5110"/>
      <c r="R5110"/>
      <c r="S5110"/>
      <c r="T5110"/>
      <c r="U5110" s="1"/>
      <c r="V5110"/>
      <c r="W5110" s="1"/>
      <c r="X5110"/>
      <c r="Y5110"/>
      <c r="Z5110" s="1"/>
      <c r="AA5110" s="1"/>
      <c r="AB5110" s="1"/>
      <c r="AC5110" s="1"/>
      <c r="AD5110"/>
    </row>
    <row r="5111" spans="1:30" x14ac:dyDescent="0.25">
      <c r="A5111" s="1"/>
      <c r="B5111" s="1"/>
      <c r="C5111" s="1"/>
      <c r="D5111"/>
      <c r="E5111" s="1"/>
      <c r="F5111" s="1"/>
      <c r="G5111"/>
      <c r="H5111"/>
      <c r="I5111" s="1"/>
      <c r="J5111"/>
      <c r="K5111"/>
      <c r="L5111"/>
      <c r="M5111" s="2"/>
      <c r="N5111" s="3"/>
      <c r="O5111"/>
      <c r="P5111"/>
      <c r="Q5111"/>
      <c r="R5111"/>
      <c r="S5111"/>
      <c r="T5111"/>
      <c r="U5111" s="1"/>
      <c r="V5111"/>
      <c r="W5111" s="1"/>
      <c r="X5111"/>
      <c r="Y5111"/>
      <c r="Z5111" s="1"/>
      <c r="AA5111" s="1"/>
      <c r="AB5111" s="1"/>
      <c r="AC5111" s="1"/>
      <c r="AD5111"/>
    </row>
    <row r="5112" spans="1:30" x14ac:dyDescent="0.25">
      <c r="A5112" s="1"/>
      <c r="B5112" s="1"/>
      <c r="C5112" s="1"/>
      <c r="D5112"/>
      <c r="E5112" s="1"/>
      <c r="F5112" s="1"/>
      <c r="G5112"/>
      <c r="H5112"/>
      <c r="I5112" s="1"/>
      <c r="J5112"/>
      <c r="K5112"/>
      <c r="L5112"/>
      <c r="M5112" s="2"/>
      <c r="N5112" s="3"/>
      <c r="O5112"/>
      <c r="P5112"/>
      <c r="Q5112"/>
      <c r="R5112"/>
      <c r="S5112"/>
      <c r="T5112"/>
      <c r="U5112" s="1"/>
      <c r="V5112"/>
      <c r="W5112" s="1"/>
      <c r="X5112"/>
      <c r="Y5112"/>
      <c r="Z5112" s="1"/>
      <c r="AA5112" s="1"/>
      <c r="AB5112" s="1"/>
      <c r="AC5112" s="1"/>
      <c r="AD5112"/>
    </row>
    <row r="5113" spans="1:30" x14ac:dyDescent="0.25">
      <c r="A5113" s="1"/>
      <c r="B5113" s="1"/>
      <c r="C5113" s="1"/>
      <c r="D5113"/>
      <c r="E5113" s="1"/>
      <c r="F5113" s="1"/>
      <c r="G5113"/>
      <c r="H5113"/>
      <c r="I5113" s="1"/>
      <c r="J5113"/>
      <c r="K5113"/>
      <c r="L5113"/>
      <c r="M5113" s="2"/>
      <c r="N5113" s="3"/>
      <c r="O5113"/>
      <c r="P5113"/>
      <c r="Q5113"/>
      <c r="R5113"/>
      <c r="S5113"/>
      <c r="T5113"/>
      <c r="U5113" s="1"/>
      <c r="V5113"/>
      <c r="W5113" s="1"/>
      <c r="X5113"/>
      <c r="Y5113"/>
      <c r="Z5113" s="1"/>
      <c r="AA5113" s="1"/>
      <c r="AB5113" s="1"/>
      <c r="AC5113" s="1"/>
      <c r="AD5113"/>
    </row>
    <row r="5114" spans="1:30" x14ac:dyDescent="0.25">
      <c r="A5114" s="1"/>
      <c r="B5114" s="1"/>
      <c r="C5114" s="1"/>
      <c r="D5114"/>
      <c r="E5114" s="1"/>
      <c r="F5114" s="1"/>
      <c r="G5114"/>
      <c r="H5114"/>
      <c r="I5114" s="1"/>
      <c r="J5114"/>
      <c r="K5114"/>
      <c r="L5114"/>
      <c r="M5114" s="2"/>
      <c r="N5114" s="3"/>
      <c r="O5114"/>
      <c r="P5114"/>
      <c r="Q5114"/>
      <c r="R5114"/>
      <c r="S5114"/>
      <c r="T5114"/>
      <c r="U5114" s="1"/>
      <c r="V5114"/>
      <c r="W5114" s="1"/>
      <c r="X5114"/>
      <c r="Y5114"/>
      <c r="Z5114" s="1"/>
      <c r="AA5114" s="1"/>
      <c r="AB5114" s="1"/>
      <c r="AC5114" s="1"/>
      <c r="AD5114"/>
    </row>
    <row r="5115" spans="1:30" x14ac:dyDescent="0.25">
      <c r="A5115" s="1"/>
      <c r="B5115" s="1"/>
      <c r="C5115" s="1"/>
      <c r="D5115"/>
      <c r="E5115" s="1"/>
      <c r="F5115" s="1"/>
      <c r="G5115"/>
      <c r="H5115"/>
      <c r="I5115" s="1"/>
      <c r="J5115"/>
      <c r="K5115"/>
      <c r="L5115"/>
      <c r="M5115" s="2"/>
      <c r="N5115" s="3"/>
      <c r="O5115"/>
      <c r="P5115"/>
      <c r="Q5115"/>
      <c r="R5115"/>
      <c r="S5115"/>
      <c r="T5115"/>
      <c r="U5115" s="1"/>
      <c r="V5115"/>
      <c r="W5115" s="1"/>
      <c r="X5115"/>
      <c r="Y5115"/>
      <c r="Z5115" s="1"/>
      <c r="AA5115" s="1"/>
      <c r="AB5115" s="1"/>
      <c r="AC5115" s="1"/>
      <c r="AD5115"/>
    </row>
    <row r="5116" spans="1:30" x14ac:dyDescent="0.25">
      <c r="A5116" s="1"/>
      <c r="B5116" s="1"/>
      <c r="C5116" s="1"/>
      <c r="D5116"/>
      <c r="E5116" s="1"/>
      <c r="F5116" s="1"/>
      <c r="G5116"/>
      <c r="H5116"/>
      <c r="I5116" s="1"/>
      <c r="J5116"/>
      <c r="K5116"/>
      <c r="L5116"/>
      <c r="M5116" s="2"/>
      <c r="N5116" s="3"/>
      <c r="O5116"/>
      <c r="P5116"/>
      <c r="Q5116"/>
      <c r="R5116"/>
      <c r="S5116"/>
      <c r="T5116"/>
      <c r="U5116" s="1"/>
      <c r="V5116"/>
      <c r="W5116" s="1"/>
      <c r="X5116"/>
      <c r="Y5116"/>
      <c r="Z5116" s="1"/>
      <c r="AA5116" s="1"/>
      <c r="AB5116" s="1"/>
      <c r="AC5116" s="1"/>
      <c r="AD5116"/>
    </row>
    <row r="5117" spans="1:30" x14ac:dyDescent="0.25">
      <c r="A5117" s="1"/>
      <c r="B5117" s="1"/>
      <c r="C5117" s="1"/>
      <c r="D5117"/>
      <c r="E5117" s="1"/>
      <c r="F5117" s="1"/>
      <c r="G5117"/>
      <c r="H5117"/>
      <c r="I5117" s="1"/>
      <c r="J5117"/>
      <c r="K5117"/>
      <c r="L5117"/>
      <c r="M5117" s="2"/>
      <c r="N5117" s="3"/>
      <c r="O5117"/>
      <c r="P5117"/>
      <c r="Q5117"/>
      <c r="R5117"/>
      <c r="S5117"/>
      <c r="T5117"/>
      <c r="U5117" s="1"/>
      <c r="V5117"/>
      <c r="W5117" s="1"/>
      <c r="X5117"/>
      <c r="Y5117"/>
      <c r="Z5117" s="1"/>
      <c r="AA5117" s="1"/>
      <c r="AB5117" s="1"/>
      <c r="AC5117" s="1"/>
      <c r="AD5117"/>
    </row>
    <row r="5118" spans="1:30" x14ac:dyDescent="0.25">
      <c r="A5118" s="1"/>
      <c r="B5118" s="1"/>
      <c r="C5118" s="1"/>
      <c r="D5118"/>
      <c r="E5118" s="1"/>
      <c r="F5118" s="1"/>
      <c r="G5118"/>
      <c r="H5118"/>
      <c r="I5118" s="1"/>
      <c r="J5118"/>
      <c r="K5118"/>
      <c r="L5118"/>
      <c r="M5118" s="2"/>
      <c r="N5118" s="3"/>
      <c r="O5118"/>
      <c r="P5118"/>
      <c r="Q5118"/>
      <c r="R5118"/>
      <c r="S5118"/>
      <c r="T5118"/>
      <c r="U5118" s="1"/>
      <c r="V5118"/>
      <c r="W5118" s="1"/>
      <c r="X5118"/>
      <c r="Y5118"/>
      <c r="Z5118" s="1"/>
      <c r="AA5118" s="1"/>
      <c r="AB5118" s="1"/>
      <c r="AC5118" s="1"/>
      <c r="AD5118"/>
    </row>
    <row r="5119" spans="1:30" x14ac:dyDescent="0.25">
      <c r="A5119" s="1"/>
      <c r="B5119" s="1"/>
      <c r="C5119" s="1"/>
      <c r="D5119"/>
      <c r="E5119" s="1"/>
      <c r="F5119" s="1"/>
      <c r="G5119"/>
      <c r="H5119"/>
      <c r="I5119" s="1"/>
      <c r="J5119"/>
      <c r="K5119"/>
      <c r="L5119"/>
      <c r="M5119" s="2"/>
      <c r="N5119" s="3"/>
      <c r="O5119"/>
      <c r="P5119"/>
      <c r="Q5119"/>
      <c r="R5119"/>
      <c r="S5119"/>
      <c r="T5119"/>
      <c r="U5119" s="1"/>
      <c r="V5119"/>
      <c r="W5119" s="1"/>
      <c r="X5119"/>
      <c r="Y5119"/>
      <c r="Z5119" s="1"/>
      <c r="AA5119" s="1"/>
      <c r="AB5119" s="1"/>
      <c r="AC5119" s="1"/>
      <c r="AD5119"/>
    </row>
    <row r="5120" spans="1:30" x14ac:dyDescent="0.25">
      <c r="A5120" s="1"/>
      <c r="B5120" s="1"/>
      <c r="C5120" s="1"/>
      <c r="D5120"/>
      <c r="E5120" s="1"/>
      <c r="F5120" s="1"/>
      <c r="G5120"/>
      <c r="H5120"/>
      <c r="I5120" s="1"/>
      <c r="J5120"/>
      <c r="K5120"/>
      <c r="L5120"/>
      <c r="M5120" s="2"/>
      <c r="N5120" s="3"/>
      <c r="O5120"/>
      <c r="P5120"/>
      <c r="Q5120"/>
      <c r="R5120"/>
      <c r="S5120"/>
      <c r="T5120"/>
      <c r="U5120" s="1"/>
      <c r="V5120"/>
      <c r="W5120" s="1"/>
      <c r="X5120"/>
      <c r="Y5120"/>
      <c r="Z5120" s="1"/>
      <c r="AA5120" s="1"/>
      <c r="AB5120" s="1"/>
      <c r="AC5120" s="1"/>
      <c r="AD5120"/>
    </row>
    <row r="5121" spans="1:30" x14ac:dyDescent="0.25">
      <c r="A5121" s="1"/>
      <c r="B5121" s="1"/>
      <c r="C5121" s="1"/>
      <c r="D5121"/>
      <c r="E5121" s="1"/>
      <c r="F5121" s="1"/>
      <c r="G5121"/>
      <c r="H5121"/>
      <c r="I5121" s="1"/>
      <c r="J5121"/>
      <c r="K5121"/>
      <c r="L5121"/>
      <c r="M5121" s="2"/>
      <c r="N5121" s="3"/>
      <c r="O5121"/>
      <c r="P5121"/>
      <c r="Q5121"/>
      <c r="R5121"/>
      <c r="S5121"/>
      <c r="T5121"/>
      <c r="U5121" s="1"/>
      <c r="V5121"/>
      <c r="W5121" s="1"/>
      <c r="X5121"/>
      <c r="Y5121"/>
      <c r="Z5121" s="1"/>
      <c r="AA5121" s="1"/>
      <c r="AB5121" s="1"/>
      <c r="AC5121" s="1"/>
      <c r="AD5121"/>
    </row>
    <row r="5122" spans="1:30" x14ac:dyDescent="0.25">
      <c r="A5122" s="1"/>
      <c r="B5122" s="1"/>
      <c r="C5122" s="1"/>
      <c r="D5122"/>
      <c r="E5122" s="1"/>
      <c r="F5122" s="1"/>
      <c r="G5122"/>
      <c r="H5122"/>
      <c r="I5122" s="1"/>
      <c r="J5122"/>
      <c r="K5122"/>
      <c r="L5122"/>
      <c r="M5122" s="2"/>
      <c r="N5122" s="3"/>
      <c r="O5122"/>
      <c r="P5122"/>
      <c r="Q5122"/>
      <c r="R5122"/>
      <c r="S5122"/>
      <c r="T5122"/>
      <c r="U5122" s="1"/>
      <c r="V5122"/>
      <c r="W5122" s="1"/>
      <c r="X5122"/>
      <c r="Y5122"/>
      <c r="Z5122" s="1"/>
      <c r="AA5122" s="1"/>
      <c r="AB5122" s="1"/>
      <c r="AC5122" s="1"/>
      <c r="AD5122"/>
    </row>
    <row r="5123" spans="1:30" x14ac:dyDescent="0.25">
      <c r="A5123" s="1"/>
      <c r="B5123" s="1"/>
      <c r="C5123" s="1"/>
      <c r="D5123"/>
      <c r="E5123" s="1"/>
      <c r="F5123" s="1"/>
      <c r="G5123"/>
      <c r="H5123"/>
      <c r="I5123" s="1"/>
      <c r="J5123"/>
      <c r="K5123"/>
      <c r="L5123"/>
      <c r="M5123" s="2"/>
      <c r="N5123" s="3"/>
      <c r="O5123"/>
      <c r="P5123"/>
      <c r="Q5123"/>
      <c r="R5123"/>
      <c r="S5123"/>
      <c r="T5123"/>
      <c r="U5123" s="1"/>
      <c r="V5123"/>
      <c r="W5123" s="1"/>
      <c r="X5123"/>
      <c r="Y5123"/>
      <c r="Z5123" s="1"/>
      <c r="AA5123" s="1"/>
      <c r="AB5123" s="1"/>
      <c r="AC5123" s="1"/>
      <c r="AD5123"/>
    </row>
    <row r="5124" spans="1:30" x14ac:dyDescent="0.25">
      <c r="A5124" s="1"/>
      <c r="B5124" s="1"/>
      <c r="C5124" s="1"/>
      <c r="D5124"/>
      <c r="E5124" s="1"/>
      <c r="F5124" s="1"/>
      <c r="G5124"/>
      <c r="H5124"/>
      <c r="I5124" s="1"/>
      <c r="J5124"/>
      <c r="K5124"/>
      <c r="L5124"/>
      <c r="M5124" s="2"/>
      <c r="N5124" s="3"/>
      <c r="O5124"/>
      <c r="P5124"/>
      <c r="Q5124"/>
      <c r="R5124"/>
      <c r="S5124"/>
      <c r="T5124"/>
      <c r="U5124" s="1"/>
      <c r="V5124"/>
      <c r="W5124" s="1"/>
      <c r="X5124"/>
      <c r="Y5124"/>
      <c r="Z5124" s="1"/>
      <c r="AA5124" s="1"/>
      <c r="AB5124" s="1"/>
      <c r="AC5124" s="1"/>
      <c r="AD5124"/>
    </row>
    <row r="5125" spans="1:30" x14ac:dyDescent="0.25">
      <c r="A5125" s="1"/>
      <c r="B5125" s="1"/>
      <c r="C5125" s="1"/>
      <c r="D5125"/>
      <c r="E5125" s="1"/>
      <c r="F5125" s="1"/>
      <c r="G5125"/>
      <c r="H5125"/>
      <c r="I5125" s="1"/>
      <c r="J5125"/>
      <c r="K5125"/>
      <c r="L5125"/>
      <c r="M5125" s="2"/>
      <c r="N5125" s="3"/>
      <c r="O5125"/>
      <c r="P5125"/>
      <c r="Q5125"/>
      <c r="R5125"/>
      <c r="S5125"/>
      <c r="T5125"/>
      <c r="U5125" s="1"/>
      <c r="V5125"/>
      <c r="W5125" s="1"/>
      <c r="X5125"/>
      <c r="Y5125"/>
      <c r="Z5125" s="1"/>
      <c r="AA5125" s="1"/>
      <c r="AB5125" s="1"/>
      <c r="AC5125" s="1"/>
      <c r="AD5125"/>
    </row>
    <row r="5126" spans="1:30" x14ac:dyDescent="0.25">
      <c r="A5126" s="1"/>
      <c r="B5126" s="1"/>
      <c r="C5126" s="1"/>
      <c r="D5126"/>
      <c r="E5126" s="1"/>
      <c r="F5126" s="1"/>
      <c r="G5126"/>
      <c r="H5126"/>
      <c r="I5126" s="1"/>
      <c r="J5126"/>
      <c r="K5126"/>
      <c r="L5126"/>
      <c r="M5126" s="2"/>
      <c r="N5126" s="3"/>
      <c r="O5126"/>
      <c r="P5126"/>
      <c r="Q5126"/>
      <c r="R5126"/>
      <c r="S5126"/>
      <c r="T5126"/>
      <c r="U5126" s="1"/>
      <c r="V5126"/>
      <c r="W5126" s="1"/>
      <c r="X5126"/>
      <c r="Y5126"/>
      <c r="Z5126" s="1"/>
      <c r="AA5126" s="1"/>
      <c r="AB5126" s="1"/>
      <c r="AC5126" s="1"/>
      <c r="AD5126"/>
    </row>
    <row r="5127" spans="1:30" x14ac:dyDescent="0.25">
      <c r="A5127" s="1"/>
      <c r="B5127" s="1"/>
      <c r="C5127" s="1"/>
      <c r="D5127"/>
      <c r="E5127" s="1"/>
      <c r="F5127" s="1"/>
      <c r="G5127"/>
      <c r="H5127"/>
      <c r="I5127" s="1"/>
      <c r="J5127"/>
      <c r="K5127"/>
      <c r="L5127"/>
      <c r="M5127" s="2"/>
      <c r="N5127" s="3"/>
      <c r="O5127"/>
      <c r="P5127"/>
      <c r="Q5127"/>
      <c r="R5127"/>
      <c r="S5127"/>
      <c r="T5127"/>
      <c r="U5127" s="1"/>
      <c r="V5127"/>
      <c r="W5127" s="1"/>
      <c r="X5127"/>
      <c r="Y5127"/>
      <c r="Z5127" s="1"/>
      <c r="AA5127" s="1"/>
      <c r="AB5127" s="1"/>
      <c r="AC5127" s="1"/>
      <c r="AD5127"/>
    </row>
    <row r="5128" spans="1:30" x14ac:dyDescent="0.25">
      <c r="A5128" s="1"/>
      <c r="B5128" s="1"/>
      <c r="C5128" s="1"/>
      <c r="D5128"/>
      <c r="E5128" s="1"/>
      <c r="F5128" s="1"/>
      <c r="G5128"/>
      <c r="H5128"/>
      <c r="I5128" s="1"/>
      <c r="J5128"/>
      <c r="K5128"/>
      <c r="L5128"/>
      <c r="M5128" s="2"/>
      <c r="N5128" s="3"/>
      <c r="O5128"/>
      <c r="P5128"/>
      <c r="Q5128"/>
      <c r="R5128"/>
      <c r="S5128"/>
      <c r="T5128"/>
      <c r="U5128" s="1"/>
      <c r="V5128"/>
      <c r="W5128" s="1"/>
      <c r="X5128"/>
      <c r="Y5128"/>
      <c r="Z5128" s="1"/>
      <c r="AA5128" s="1"/>
      <c r="AB5128" s="1"/>
      <c r="AC5128" s="1"/>
      <c r="AD5128"/>
    </row>
    <row r="5129" spans="1:30" x14ac:dyDescent="0.25">
      <c r="A5129" s="1"/>
      <c r="B5129" s="1"/>
      <c r="C5129" s="1"/>
      <c r="D5129"/>
      <c r="E5129" s="1"/>
      <c r="F5129" s="1"/>
      <c r="G5129"/>
      <c r="H5129"/>
      <c r="I5129" s="1"/>
      <c r="J5129"/>
      <c r="K5129"/>
      <c r="L5129"/>
      <c r="M5129" s="2"/>
      <c r="N5129" s="3"/>
      <c r="O5129"/>
      <c r="P5129"/>
      <c r="Q5129"/>
      <c r="R5129"/>
      <c r="S5129"/>
      <c r="T5129"/>
      <c r="U5129" s="1"/>
      <c r="V5129"/>
      <c r="W5129" s="1"/>
      <c r="X5129"/>
      <c r="Y5129"/>
      <c r="Z5129" s="1"/>
      <c r="AA5129" s="1"/>
      <c r="AB5129" s="1"/>
      <c r="AC5129" s="1"/>
      <c r="AD5129"/>
    </row>
    <row r="5130" spans="1:30" x14ac:dyDescent="0.25">
      <c r="A5130" s="1"/>
      <c r="B5130" s="1"/>
      <c r="C5130" s="1"/>
      <c r="D5130"/>
      <c r="E5130" s="1"/>
      <c r="F5130" s="1"/>
      <c r="G5130"/>
      <c r="H5130"/>
      <c r="I5130" s="1"/>
      <c r="J5130"/>
      <c r="K5130"/>
      <c r="L5130"/>
      <c r="M5130" s="2"/>
      <c r="N5130" s="3"/>
      <c r="O5130"/>
      <c r="P5130"/>
      <c r="Q5130"/>
      <c r="R5130"/>
      <c r="S5130"/>
      <c r="T5130"/>
      <c r="U5130" s="1"/>
      <c r="V5130"/>
      <c r="W5130" s="1"/>
      <c r="X5130"/>
      <c r="Y5130"/>
      <c r="Z5130" s="1"/>
      <c r="AA5130" s="1"/>
      <c r="AB5130" s="1"/>
      <c r="AC5130" s="1"/>
      <c r="AD5130"/>
    </row>
    <row r="5131" spans="1:30" x14ac:dyDescent="0.25">
      <c r="A5131" s="1"/>
      <c r="B5131" s="1"/>
      <c r="C5131" s="1"/>
      <c r="D5131"/>
      <c r="E5131" s="1"/>
      <c r="F5131" s="1"/>
      <c r="G5131"/>
      <c r="H5131"/>
      <c r="I5131" s="1"/>
      <c r="J5131"/>
      <c r="K5131"/>
      <c r="L5131"/>
      <c r="M5131" s="2"/>
      <c r="N5131" s="3"/>
      <c r="O5131"/>
      <c r="P5131"/>
      <c r="Q5131"/>
      <c r="R5131"/>
      <c r="S5131"/>
      <c r="T5131"/>
      <c r="U5131" s="1"/>
      <c r="V5131"/>
      <c r="W5131" s="1"/>
      <c r="X5131"/>
      <c r="Y5131"/>
      <c r="Z5131" s="1"/>
      <c r="AA5131" s="1"/>
      <c r="AB5131" s="1"/>
      <c r="AC5131" s="1"/>
      <c r="AD5131"/>
    </row>
    <row r="5132" spans="1:30" x14ac:dyDescent="0.25">
      <c r="A5132" s="1"/>
      <c r="B5132" s="1"/>
      <c r="C5132" s="1"/>
      <c r="D5132"/>
      <c r="E5132" s="1"/>
      <c r="F5132" s="1"/>
      <c r="G5132"/>
      <c r="H5132"/>
      <c r="I5132" s="1"/>
      <c r="J5132"/>
      <c r="K5132"/>
      <c r="L5132"/>
      <c r="M5132" s="2"/>
      <c r="N5132" s="3"/>
      <c r="O5132"/>
      <c r="P5132"/>
      <c r="Q5132"/>
      <c r="R5132"/>
      <c r="S5132"/>
      <c r="T5132"/>
      <c r="U5132" s="1"/>
      <c r="V5132"/>
      <c r="W5132" s="1"/>
      <c r="X5132"/>
      <c r="Y5132"/>
      <c r="Z5132" s="1"/>
      <c r="AA5132" s="1"/>
      <c r="AB5132" s="1"/>
      <c r="AC5132" s="1"/>
      <c r="AD5132"/>
    </row>
    <row r="5133" spans="1:30" x14ac:dyDescent="0.25">
      <c r="A5133" s="1"/>
      <c r="B5133" s="1"/>
      <c r="C5133" s="1"/>
      <c r="D5133"/>
      <c r="E5133" s="1"/>
      <c r="F5133" s="1"/>
      <c r="G5133"/>
      <c r="H5133"/>
      <c r="I5133" s="1"/>
      <c r="J5133"/>
      <c r="K5133"/>
      <c r="L5133"/>
      <c r="M5133" s="2"/>
      <c r="N5133" s="3"/>
      <c r="O5133"/>
      <c r="P5133"/>
      <c r="Q5133"/>
      <c r="R5133"/>
      <c r="S5133"/>
      <c r="T5133"/>
      <c r="U5133" s="1"/>
      <c r="V5133"/>
      <c r="W5133" s="1"/>
      <c r="X5133"/>
      <c r="Y5133"/>
      <c r="Z5133" s="1"/>
      <c r="AA5133" s="1"/>
      <c r="AB5133" s="1"/>
      <c r="AC5133" s="1"/>
      <c r="AD5133"/>
    </row>
    <row r="5134" spans="1:30" x14ac:dyDescent="0.25">
      <c r="A5134" s="1"/>
      <c r="B5134" s="1"/>
      <c r="C5134" s="1"/>
      <c r="D5134"/>
      <c r="E5134" s="1"/>
      <c r="F5134" s="1"/>
      <c r="G5134"/>
      <c r="H5134"/>
      <c r="I5134" s="1"/>
      <c r="J5134"/>
      <c r="K5134"/>
      <c r="L5134"/>
      <c r="M5134" s="2"/>
      <c r="N5134" s="3"/>
      <c r="O5134"/>
      <c r="P5134"/>
      <c r="Q5134"/>
      <c r="R5134"/>
      <c r="S5134"/>
      <c r="T5134"/>
      <c r="U5134" s="1"/>
      <c r="V5134"/>
      <c r="W5134" s="1"/>
      <c r="X5134"/>
      <c r="Y5134"/>
      <c r="Z5134" s="1"/>
      <c r="AA5134" s="1"/>
      <c r="AB5134" s="1"/>
      <c r="AC5134" s="1"/>
      <c r="AD5134"/>
    </row>
    <row r="5135" spans="1:30" x14ac:dyDescent="0.25">
      <c r="A5135" s="1"/>
      <c r="B5135" s="1"/>
      <c r="C5135" s="1"/>
      <c r="D5135"/>
      <c r="E5135" s="1"/>
      <c r="F5135" s="1"/>
      <c r="G5135"/>
      <c r="H5135"/>
      <c r="I5135" s="1"/>
      <c r="J5135"/>
      <c r="K5135"/>
      <c r="L5135"/>
      <c r="M5135" s="2"/>
      <c r="N5135" s="3"/>
      <c r="O5135"/>
      <c r="P5135"/>
      <c r="Q5135"/>
      <c r="R5135"/>
      <c r="S5135"/>
      <c r="T5135"/>
      <c r="U5135" s="1"/>
      <c r="V5135"/>
      <c r="W5135" s="1"/>
      <c r="X5135"/>
      <c r="Y5135"/>
      <c r="Z5135" s="1"/>
      <c r="AA5135" s="1"/>
      <c r="AB5135" s="1"/>
      <c r="AC5135" s="1"/>
      <c r="AD5135"/>
    </row>
    <row r="5136" spans="1:30" x14ac:dyDescent="0.25">
      <c r="A5136" s="1"/>
      <c r="B5136" s="1"/>
      <c r="C5136" s="1"/>
      <c r="D5136"/>
      <c r="E5136" s="1"/>
      <c r="F5136" s="1"/>
      <c r="G5136"/>
      <c r="H5136"/>
      <c r="I5136" s="1"/>
      <c r="J5136"/>
      <c r="K5136"/>
      <c r="L5136"/>
      <c r="M5136" s="2"/>
      <c r="N5136" s="3"/>
      <c r="O5136"/>
      <c r="P5136"/>
      <c r="Q5136"/>
      <c r="R5136"/>
      <c r="S5136"/>
      <c r="T5136"/>
      <c r="U5136" s="1"/>
      <c r="V5136"/>
      <c r="W5136" s="1"/>
      <c r="X5136"/>
      <c r="Y5136"/>
      <c r="Z5136" s="1"/>
      <c r="AA5136" s="1"/>
      <c r="AB5136" s="1"/>
      <c r="AC5136" s="1"/>
      <c r="AD5136"/>
    </row>
    <row r="5137" spans="1:30" x14ac:dyDescent="0.25">
      <c r="A5137" s="1"/>
      <c r="B5137" s="1"/>
      <c r="C5137" s="1"/>
      <c r="D5137"/>
      <c r="E5137" s="1"/>
      <c r="F5137" s="1"/>
      <c r="G5137"/>
      <c r="H5137"/>
      <c r="I5137" s="1"/>
      <c r="J5137"/>
      <c r="K5137"/>
      <c r="L5137"/>
      <c r="M5137" s="2"/>
      <c r="N5137" s="3"/>
      <c r="O5137"/>
      <c r="P5137"/>
      <c r="Q5137"/>
      <c r="R5137"/>
      <c r="S5137"/>
      <c r="T5137"/>
      <c r="U5137" s="1"/>
      <c r="V5137"/>
      <c r="W5137" s="1"/>
      <c r="X5137"/>
      <c r="Y5137"/>
      <c r="Z5137" s="1"/>
      <c r="AA5137" s="1"/>
      <c r="AB5137" s="1"/>
      <c r="AC5137" s="1"/>
      <c r="AD5137"/>
    </row>
    <row r="5138" spans="1:30" x14ac:dyDescent="0.25">
      <c r="A5138" s="1"/>
      <c r="B5138" s="1"/>
      <c r="C5138" s="1"/>
      <c r="D5138"/>
      <c r="E5138" s="1"/>
      <c r="F5138" s="1"/>
      <c r="G5138"/>
      <c r="H5138"/>
      <c r="I5138" s="1"/>
      <c r="J5138"/>
      <c r="K5138"/>
      <c r="L5138"/>
      <c r="M5138" s="2"/>
      <c r="N5138" s="3"/>
      <c r="O5138"/>
      <c r="P5138"/>
      <c r="Q5138"/>
      <c r="R5138"/>
      <c r="S5138"/>
      <c r="T5138"/>
      <c r="U5138" s="1"/>
      <c r="V5138"/>
      <c r="W5138" s="1"/>
      <c r="X5138"/>
      <c r="Y5138"/>
      <c r="Z5138" s="1"/>
      <c r="AA5138" s="1"/>
      <c r="AB5138" s="1"/>
      <c r="AC5138" s="1"/>
      <c r="AD5138"/>
    </row>
    <row r="5139" spans="1:30" x14ac:dyDescent="0.25">
      <c r="A5139" s="1"/>
      <c r="B5139" s="1"/>
      <c r="C5139" s="1"/>
      <c r="D5139"/>
      <c r="E5139" s="1"/>
      <c r="F5139" s="1"/>
      <c r="G5139"/>
      <c r="H5139"/>
      <c r="I5139" s="1"/>
      <c r="J5139"/>
      <c r="K5139"/>
      <c r="L5139"/>
      <c r="M5139" s="2"/>
      <c r="N5139" s="3"/>
      <c r="O5139"/>
      <c r="P5139"/>
      <c r="Q5139"/>
      <c r="R5139"/>
      <c r="S5139"/>
      <c r="T5139"/>
      <c r="U5139" s="1"/>
      <c r="V5139"/>
      <c r="W5139" s="1"/>
      <c r="X5139"/>
      <c r="Y5139"/>
      <c r="Z5139" s="1"/>
      <c r="AA5139" s="1"/>
      <c r="AB5139" s="1"/>
      <c r="AC5139" s="1"/>
      <c r="AD5139"/>
    </row>
    <row r="5140" spans="1:30" x14ac:dyDescent="0.25">
      <c r="A5140" s="1"/>
      <c r="B5140" s="1"/>
      <c r="C5140" s="1"/>
      <c r="D5140"/>
      <c r="E5140" s="1"/>
      <c r="F5140" s="1"/>
      <c r="G5140"/>
      <c r="H5140"/>
      <c r="I5140" s="1"/>
      <c r="J5140"/>
      <c r="K5140"/>
      <c r="L5140"/>
      <c r="M5140" s="2"/>
      <c r="N5140" s="3"/>
      <c r="O5140"/>
      <c r="P5140"/>
      <c r="Q5140"/>
      <c r="R5140"/>
      <c r="S5140"/>
      <c r="T5140"/>
      <c r="U5140" s="1"/>
      <c r="V5140"/>
      <c r="W5140" s="1"/>
      <c r="X5140"/>
      <c r="Y5140"/>
      <c r="Z5140" s="1"/>
      <c r="AA5140" s="1"/>
      <c r="AB5140" s="1"/>
      <c r="AC5140" s="1"/>
      <c r="AD5140"/>
    </row>
    <row r="5141" spans="1:30" x14ac:dyDescent="0.25">
      <c r="A5141" s="1"/>
      <c r="B5141" s="1"/>
      <c r="C5141" s="1"/>
      <c r="D5141"/>
      <c r="E5141" s="1"/>
      <c r="F5141" s="1"/>
      <c r="G5141"/>
      <c r="H5141"/>
      <c r="I5141" s="1"/>
      <c r="J5141"/>
      <c r="K5141"/>
      <c r="L5141"/>
      <c r="M5141" s="2"/>
      <c r="N5141" s="3"/>
      <c r="O5141"/>
      <c r="P5141"/>
      <c r="Q5141"/>
      <c r="R5141"/>
      <c r="S5141"/>
      <c r="T5141"/>
      <c r="U5141" s="1"/>
      <c r="V5141"/>
      <c r="W5141" s="1"/>
      <c r="X5141"/>
      <c r="Y5141"/>
      <c r="Z5141" s="1"/>
      <c r="AA5141" s="1"/>
      <c r="AB5141" s="1"/>
      <c r="AC5141" s="1"/>
      <c r="AD5141"/>
    </row>
    <row r="5142" spans="1:30" x14ac:dyDescent="0.25">
      <c r="A5142" s="1"/>
      <c r="B5142" s="1"/>
      <c r="C5142" s="1"/>
      <c r="D5142"/>
      <c r="E5142" s="1"/>
      <c r="F5142" s="1"/>
      <c r="G5142"/>
      <c r="H5142"/>
      <c r="I5142" s="1"/>
      <c r="J5142"/>
      <c r="K5142"/>
      <c r="L5142"/>
      <c r="M5142" s="2"/>
      <c r="N5142" s="3"/>
      <c r="O5142"/>
      <c r="P5142"/>
      <c r="Q5142"/>
      <c r="R5142"/>
      <c r="S5142"/>
      <c r="T5142"/>
      <c r="U5142" s="1"/>
      <c r="V5142"/>
      <c r="W5142" s="1"/>
      <c r="X5142"/>
      <c r="Y5142"/>
      <c r="Z5142" s="1"/>
      <c r="AA5142" s="1"/>
      <c r="AB5142" s="1"/>
      <c r="AC5142" s="1"/>
      <c r="AD5142"/>
    </row>
    <row r="5143" spans="1:30" x14ac:dyDescent="0.25">
      <c r="A5143" s="1"/>
      <c r="B5143" s="1"/>
      <c r="C5143" s="1"/>
      <c r="D5143"/>
      <c r="E5143" s="1"/>
      <c r="F5143" s="1"/>
      <c r="G5143"/>
      <c r="H5143"/>
      <c r="I5143" s="1"/>
      <c r="J5143"/>
      <c r="K5143"/>
      <c r="L5143"/>
      <c r="M5143" s="2"/>
      <c r="N5143" s="3"/>
      <c r="O5143"/>
      <c r="P5143"/>
      <c r="Q5143"/>
      <c r="R5143"/>
      <c r="S5143"/>
      <c r="T5143"/>
      <c r="U5143" s="1"/>
      <c r="V5143"/>
      <c r="W5143" s="1"/>
      <c r="X5143"/>
      <c r="Y5143"/>
      <c r="Z5143" s="1"/>
      <c r="AA5143" s="1"/>
      <c r="AB5143" s="1"/>
      <c r="AC5143" s="1"/>
      <c r="AD5143"/>
    </row>
    <row r="5144" spans="1:30" x14ac:dyDescent="0.25">
      <c r="A5144" s="1"/>
      <c r="B5144" s="1"/>
      <c r="C5144" s="1"/>
      <c r="D5144"/>
      <c r="E5144" s="1"/>
      <c r="F5144" s="1"/>
      <c r="G5144"/>
      <c r="H5144"/>
      <c r="I5144" s="1"/>
      <c r="J5144"/>
      <c r="K5144"/>
      <c r="L5144"/>
      <c r="M5144" s="2"/>
      <c r="N5144" s="3"/>
      <c r="O5144"/>
      <c r="P5144"/>
      <c r="Q5144"/>
      <c r="R5144"/>
      <c r="S5144"/>
      <c r="T5144"/>
      <c r="U5144" s="1"/>
      <c r="V5144"/>
      <c r="W5144" s="1"/>
      <c r="X5144"/>
      <c r="Y5144"/>
      <c r="Z5144" s="1"/>
      <c r="AA5144" s="1"/>
      <c r="AB5144" s="1"/>
      <c r="AC5144" s="1"/>
      <c r="AD5144"/>
    </row>
    <row r="5145" spans="1:30" x14ac:dyDescent="0.25">
      <c r="A5145" s="1"/>
      <c r="B5145" s="1"/>
      <c r="C5145" s="1"/>
      <c r="D5145"/>
      <c r="E5145" s="1"/>
      <c r="F5145" s="1"/>
      <c r="G5145"/>
      <c r="H5145"/>
      <c r="I5145" s="1"/>
      <c r="J5145"/>
      <c r="K5145"/>
      <c r="L5145"/>
      <c r="M5145" s="2"/>
      <c r="N5145" s="3"/>
      <c r="O5145"/>
      <c r="P5145"/>
      <c r="Q5145"/>
      <c r="R5145"/>
      <c r="S5145"/>
      <c r="T5145"/>
      <c r="U5145" s="1"/>
      <c r="V5145"/>
      <c r="W5145" s="1"/>
      <c r="X5145"/>
      <c r="Y5145"/>
      <c r="Z5145" s="1"/>
      <c r="AA5145" s="1"/>
      <c r="AB5145" s="1"/>
      <c r="AC5145" s="1"/>
      <c r="AD5145"/>
    </row>
    <row r="5146" spans="1:30" x14ac:dyDescent="0.25">
      <c r="A5146" s="1"/>
      <c r="B5146" s="1"/>
      <c r="C5146" s="1"/>
      <c r="D5146"/>
      <c r="E5146" s="1"/>
      <c r="F5146" s="1"/>
      <c r="G5146"/>
      <c r="H5146"/>
      <c r="I5146" s="1"/>
      <c r="J5146"/>
      <c r="K5146"/>
      <c r="L5146"/>
      <c r="M5146" s="2"/>
      <c r="N5146" s="3"/>
      <c r="O5146"/>
      <c r="P5146"/>
      <c r="Q5146"/>
      <c r="R5146"/>
      <c r="S5146"/>
      <c r="T5146"/>
      <c r="U5146" s="1"/>
      <c r="V5146"/>
      <c r="W5146" s="1"/>
      <c r="X5146"/>
      <c r="Y5146"/>
      <c r="Z5146" s="1"/>
      <c r="AA5146" s="1"/>
      <c r="AB5146" s="1"/>
      <c r="AC5146" s="1"/>
      <c r="AD5146"/>
    </row>
    <row r="5147" spans="1:30" x14ac:dyDescent="0.25">
      <c r="A5147" s="1"/>
      <c r="B5147" s="1"/>
      <c r="C5147" s="1"/>
      <c r="D5147"/>
      <c r="E5147" s="1"/>
      <c r="F5147" s="1"/>
      <c r="G5147"/>
      <c r="H5147"/>
      <c r="I5147" s="1"/>
      <c r="J5147"/>
      <c r="K5147"/>
      <c r="L5147"/>
      <c r="M5147" s="2"/>
      <c r="N5147" s="3"/>
      <c r="O5147"/>
      <c r="P5147"/>
      <c r="Q5147"/>
      <c r="R5147"/>
      <c r="S5147"/>
      <c r="T5147"/>
      <c r="U5147" s="1"/>
      <c r="V5147"/>
      <c r="W5147" s="1"/>
      <c r="X5147"/>
      <c r="Y5147"/>
      <c r="Z5147" s="1"/>
      <c r="AA5147" s="1"/>
      <c r="AB5147" s="1"/>
      <c r="AC5147" s="1"/>
      <c r="AD5147"/>
    </row>
    <row r="5148" spans="1:30" x14ac:dyDescent="0.25">
      <c r="A5148" s="1"/>
      <c r="B5148" s="1"/>
      <c r="C5148" s="1"/>
      <c r="D5148"/>
      <c r="E5148" s="1"/>
      <c r="F5148" s="1"/>
      <c r="G5148"/>
      <c r="H5148"/>
      <c r="I5148" s="1"/>
      <c r="J5148"/>
      <c r="K5148"/>
      <c r="L5148"/>
      <c r="M5148" s="2"/>
      <c r="N5148" s="3"/>
      <c r="O5148"/>
      <c r="P5148"/>
      <c r="Q5148"/>
      <c r="R5148"/>
      <c r="S5148"/>
      <c r="T5148"/>
      <c r="U5148" s="1"/>
      <c r="V5148"/>
      <c r="W5148" s="1"/>
      <c r="X5148"/>
      <c r="Y5148"/>
      <c r="Z5148" s="1"/>
      <c r="AA5148" s="1"/>
      <c r="AB5148" s="1"/>
      <c r="AC5148" s="1"/>
      <c r="AD5148"/>
    </row>
    <row r="5149" spans="1:30" x14ac:dyDescent="0.25">
      <c r="A5149" s="1"/>
      <c r="B5149" s="1"/>
      <c r="C5149" s="1"/>
      <c r="D5149"/>
      <c r="E5149" s="1"/>
      <c r="F5149" s="1"/>
      <c r="G5149"/>
      <c r="H5149"/>
      <c r="I5149" s="1"/>
      <c r="J5149"/>
      <c r="K5149"/>
      <c r="L5149"/>
      <c r="M5149" s="2"/>
      <c r="N5149" s="3"/>
      <c r="O5149"/>
      <c r="P5149"/>
      <c r="Q5149"/>
      <c r="R5149"/>
      <c r="S5149"/>
      <c r="T5149"/>
      <c r="U5149" s="1"/>
      <c r="V5149"/>
      <c r="W5149" s="1"/>
      <c r="X5149"/>
      <c r="Y5149"/>
      <c r="Z5149" s="1"/>
      <c r="AA5149" s="1"/>
      <c r="AB5149" s="1"/>
      <c r="AC5149" s="1"/>
      <c r="AD5149"/>
    </row>
    <row r="5150" spans="1:30" x14ac:dyDescent="0.25">
      <c r="A5150" s="1"/>
      <c r="B5150" s="1"/>
      <c r="C5150" s="1"/>
      <c r="D5150"/>
      <c r="E5150" s="1"/>
      <c r="F5150" s="1"/>
      <c r="G5150"/>
      <c r="H5150"/>
      <c r="I5150" s="1"/>
      <c r="J5150"/>
      <c r="K5150"/>
      <c r="L5150"/>
      <c r="M5150" s="2"/>
      <c r="N5150" s="3"/>
      <c r="O5150"/>
      <c r="P5150"/>
      <c r="Q5150"/>
      <c r="R5150"/>
      <c r="S5150"/>
      <c r="T5150"/>
      <c r="U5150" s="1"/>
      <c r="V5150"/>
      <c r="W5150" s="1"/>
      <c r="X5150"/>
      <c r="Y5150"/>
      <c r="Z5150" s="1"/>
      <c r="AA5150" s="1"/>
      <c r="AB5150" s="1"/>
      <c r="AC5150" s="1"/>
      <c r="AD5150"/>
    </row>
    <row r="5151" spans="1:30" x14ac:dyDescent="0.25">
      <c r="A5151" s="1"/>
      <c r="B5151" s="1"/>
      <c r="C5151" s="1"/>
      <c r="D5151"/>
      <c r="E5151" s="1"/>
      <c r="F5151" s="1"/>
      <c r="G5151"/>
      <c r="H5151"/>
      <c r="I5151" s="1"/>
      <c r="J5151"/>
      <c r="K5151"/>
      <c r="L5151"/>
      <c r="M5151" s="2"/>
      <c r="N5151" s="3"/>
      <c r="O5151"/>
      <c r="P5151"/>
      <c r="Q5151"/>
      <c r="R5151"/>
      <c r="S5151"/>
      <c r="T5151"/>
      <c r="U5151" s="1"/>
      <c r="V5151"/>
      <c r="W5151" s="1"/>
      <c r="X5151"/>
      <c r="Y5151"/>
      <c r="Z5151" s="1"/>
      <c r="AA5151" s="1"/>
      <c r="AB5151" s="1"/>
      <c r="AC5151" s="1"/>
      <c r="AD5151"/>
    </row>
    <row r="5152" spans="1:30" x14ac:dyDescent="0.25">
      <c r="A5152" s="1"/>
      <c r="B5152" s="1"/>
      <c r="C5152" s="1"/>
      <c r="D5152"/>
      <c r="E5152" s="1"/>
      <c r="F5152" s="1"/>
      <c r="G5152"/>
      <c r="H5152"/>
      <c r="I5152" s="1"/>
      <c r="J5152"/>
      <c r="K5152"/>
      <c r="L5152"/>
      <c r="M5152" s="2"/>
      <c r="N5152" s="3"/>
      <c r="O5152"/>
      <c r="P5152"/>
      <c r="Q5152"/>
      <c r="R5152"/>
      <c r="S5152"/>
      <c r="T5152"/>
      <c r="U5152" s="1"/>
      <c r="V5152"/>
      <c r="W5152" s="1"/>
      <c r="X5152"/>
      <c r="Y5152"/>
      <c r="Z5152" s="1"/>
      <c r="AA5152" s="1"/>
      <c r="AB5152" s="1"/>
      <c r="AC5152" s="1"/>
      <c r="AD5152"/>
    </row>
    <row r="5153" spans="1:30" x14ac:dyDescent="0.25">
      <c r="A5153" s="1"/>
      <c r="B5153" s="1"/>
      <c r="C5153" s="1"/>
      <c r="D5153"/>
      <c r="E5153" s="1"/>
      <c r="F5153" s="1"/>
      <c r="G5153"/>
      <c r="H5153"/>
      <c r="I5153" s="1"/>
      <c r="J5153"/>
      <c r="K5153"/>
      <c r="L5153"/>
      <c r="M5153" s="2"/>
      <c r="N5153" s="3"/>
      <c r="O5153"/>
      <c r="P5153"/>
      <c r="Q5153"/>
      <c r="R5153"/>
      <c r="S5153"/>
      <c r="T5153"/>
      <c r="U5153" s="1"/>
      <c r="V5153"/>
      <c r="W5153" s="1"/>
      <c r="X5153"/>
      <c r="Y5153"/>
      <c r="Z5153" s="1"/>
      <c r="AA5153" s="1"/>
      <c r="AB5153" s="1"/>
      <c r="AC5153" s="1"/>
      <c r="AD5153"/>
    </row>
    <row r="5154" spans="1:30" x14ac:dyDescent="0.25">
      <c r="A5154" s="1"/>
      <c r="B5154" s="1"/>
      <c r="C5154" s="1"/>
      <c r="D5154"/>
      <c r="E5154" s="1"/>
      <c r="F5154" s="1"/>
      <c r="G5154"/>
      <c r="H5154"/>
      <c r="I5154" s="1"/>
      <c r="J5154"/>
      <c r="K5154"/>
      <c r="L5154"/>
      <c r="M5154" s="2"/>
      <c r="N5154" s="3"/>
      <c r="O5154"/>
      <c r="P5154"/>
      <c r="Q5154"/>
      <c r="R5154"/>
      <c r="S5154"/>
      <c r="T5154"/>
      <c r="U5154" s="1"/>
      <c r="V5154"/>
      <c r="W5154" s="1"/>
      <c r="X5154"/>
      <c r="Y5154"/>
      <c r="Z5154" s="1"/>
      <c r="AA5154" s="1"/>
      <c r="AB5154" s="1"/>
      <c r="AC5154" s="1"/>
      <c r="AD5154"/>
    </row>
    <row r="5155" spans="1:30" x14ac:dyDescent="0.25">
      <c r="A5155" s="1"/>
      <c r="B5155" s="1"/>
      <c r="C5155" s="1"/>
      <c r="D5155"/>
      <c r="E5155" s="1"/>
      <c r="F5155" s="1"/>
      <c r="G5155"/>
      <c r="H5155"/>
      <c r="I5155" s="1"/>
      <c r="J5155"/>
      <c r="K5155"/>
      <c r="L5155"/>
      <c r="M5155" s="2"/>
      <c r="N5155" s="3"/>
      <c r="O5155"/>
      <c r="P5155"/>
      <c r="Q5155"/>
      <c r="R5155"/>
      <c r="S5155"/>
      <c r="T5155"/>
      <c r="U5155" s="1"/>
      <c r="V5155"/>
      <c r="W5155" s="1"/>
      <c r="X5155"/>
      <c r="Y5155"/>
      <c r="Z5155" s="1"/>
      <c r="AA5155" s="1"/>
      <c r="AB5155" s="1"/>
      <c r="AC5155" s="1"/>
      <c r="AD5155"/>
    </row>
    <row r="5156" spans="1:30" x14ac:dyDescent="0.25">
      <c r="A5156" s="1"/>
      <c r="B5156" s="1"/>
      <c r="C5156" s="1"/>
      <c r="D5156"/>
      <c r="E5156" s="1"/>
      <c r="F5156" s="1"/>
      <c r="G5156"/>
      <c r="H5156"/>
      <c r="I5156" s="1"/>
      <c r="J5156"/>
      <c r="K5156"/>
      <c r="L5156"/>
      <c r="M5156" s="2"/>
      <c r="N5156" s="3"/>
      <c r="O5156"/>
      <c r="P5156"/>
      <c r="Q5156"/>
      <c r="R5156"/>
      <c r="S5156"/>
      <c r="T5156"/>
      <c r="U5156" s="1"/>
      <c r="V5156"/>
      <c r="W5156" s="1"/>
      <c r="X5156"/>
      <c r="Y5156"/>
      <c r="Z5156" s="1"/>
      <c r="AA5156" s="1"/>
      <c r="AB5156" s="1"/>
      <c r="AC5156" s="1"/>
      <c r="AD5156"/>
    </row>
    <row r="5157" spans="1:30" x14ac:dyDescent="0.25">
      <c r="A5157" s="1"/>
      <c r="B5157" s="1"/>
      <c r="C5157" s="1"/>
      <c r="D5157"/>
      <c r="E5157" s="1"/>
      <c r="F5157" s="1"/>
      <c r="G5157"/>
      <c r="H5157"/>
      <c r="I5157" s="1"/>
      <c r="J5157"/>
      <c r="K5157"/>
      <c r="L5157"/>
      <c r="M5157" s="2"/>
      <c r="N5157" s="3"/>
      <c r="O5157"/>
      <c r="P5157"/>
      <c r="Q5157"/>
      <c r="R5157"/>
      <c r="S5157"/>
      <c r="T5157"/>
      <c r="U5157" s="1"/>
      <c r="V5157"/>
      <c r="W5157" s="1"/>
      <c r="X5157"/>
      <c r="Y5157"/>
      <c r="Z5157" s="1"/>
      <c r="AA5157" s="1"/>
      <c r="AB5157" s="1"/>
      <c r="AC5157" s="1"/>
      <c r="AD5157"/>
    </row>
    <row r="5158" spans="1:30" x14ac:dyDescent="0.25">
      <c r="A5158" s="1"/>
      <c r="B5158" s="1"/>
      <c r="C5158" s="1"/>
      <c r="D5158"/>
      <c r="E5158" s="1"/>
      <c r="F5158" s="1"/>
      <c r="G5158"/>
      <c r="H5158"/>
      <c r="I5158" s="1"/>
      <c r="J5158"/>
      <c r="K5158"/>
      <c r="L5158"/>
      <c r="M5158" s="2"/>
      <c r="N5158" s="3"/>
      <c r="O5158"/>
      <c r="P5158"/>
      <c r="Q5158"/>
      <c r="R5158"/>
      <c r="S5158"/>
      <c r="T5158"/>
      <c r="U5158" s="1"/>
      <c r="V5158"/>
      <c r="W5158" s="1"/>
      <c r="X5158"/>
      <c r="Y5158"/>
      <c r="Z5158" s="1"/>
      <c r="AA5158" s="1"/>
      <c r="AB5158" s="1"/>
      <c r="AC5158" s="1"/>
      <c r="AD5158"/>
    </row>
    <row r="5159" spans="1:30" x14ac:dyDescent="0.25">
      <c r="A5159" s="1"/>
      <c r="B5159" s="1"/>
      <c r="C5159" s="1"/>
      <c r="D5159"/>
      <c r="E5159" s="1"/>
      <c r="F5159" s="1"/>
      <c r="G5159"/>
      <c r="H5159"/>
      <c r="I5159" s="1"/>
      <c r="J5159"/>
      <c r="K5159"/>
      <c r="L5159"/>
      <c r="M5159" s="2"/>
      <c r="N5159" s="3"/>
      <c r="O5159"/>
      <c r="P5159"/>
      <c r="Q5159"/>
      <c r="R5159"/>
      <c r="S5159"/>
      <c r="T5159"/>
      <c r="U5159" s="1"/>
      <c r="V5159"/>
      <c r="W5159" s="1"/>
      <c r="X5159"/>
      <c r="Y5159"/>
      <c r="Z5159" s="1"/>
      <c r="AA5159" s="1"/>
      <c r="AB5159" s="1"/>
      <c r="AC5159" s="1"/>
      <c r="AD5159"/>
    </row>
    <row r="5160" spans="1:30" x14ac:dyDescent="0.25">
      <c r="A5160" s="1"/>
      <c r="B5160" s="1"/>
      <c r="C5160" s="1"/>
      <c r="D5160"/>
      <c r="E5160" s="1"/>
      <c r="F5160" s="1"/>
      <c r="G5160"/>
      <c r="H5160"/>
      <c r="I5160" s="1"/>
      <c r="J5160"/>
      <c r="K5160"/>
      <c r="L5160"/>
      <c r="M5160" s="2"/>
      <c r="N5160" s="3"/>
      <c r="O5160"/>
      <c r="P5160"/>
      <c r="Q5160"/>
      <c r="R5160"/>
      <c r="S5160"/>
      <c r="T5160"/>
      <c r="U5160" s="1"/>
      <c r="V5160"/>
      <c r="W5160" s="1"/>
      <c r="X5160"/>
      <c r="Y5160"/>
      <c r="Z5160" s="1"/>
      <c r="AA5160" s="1"/>
      <c r="AB5160" s="1"/>
      <c r="AC5160" s="1"/>
      <c r="AD5160"/>
    </row>
    <row r="5161" spans="1:30" x14ac:dyDescent="0.25">
      <c r="A5161" s="1"/>
      <c r="B5161" s="1"/>
      <c r="C5161" s="1"/>
      <c r="D5161"/>
      <c r="E5161" s="1"/>
      <c r="F5161" s="1"/>
      <c r="G5161"/>
      <c r="H5161"/>
      <c r="I5161" s="1"/>
      <c r="J5161"/>
      <c r="K5161"/>
      <c r="L5161"/>
      <c r="M5161" s="2"/>
      <c r="N5161" s="3"/>
      <c r="O5161"/>
      <c r="P5161"/>
      <c r="Q5161"/>
      <c r="R5161"/>
      <c r="S5161"/>
      <c r="T5161"/>
      <c r="U5161" s="1"/>
      <c r="V5161"/>
      <c r="W5161" s="1"/>
      <c r="X5161"/>
      <c r="Y5161"/>
      <c r="Z5161" s="1"/>
      <c r="AA5161" s="1"/>
      <c r="AB5161" s="1"/>
      <c r="AC5161" s="1"/>
      <c r="AD5161"/>
    </row>
    <row r="5162" spans="1:30" x14ac:dyDescent="0.25">
      <c r="A5162" s="1"/>
      <c r="B5162" s="1"/>
      <c r="C5162" s="1"/>
      <c r="D5162"/>
      <c r="E5162" s="1"/>
      <c r="F5162" s="1"/>
      <c r="G5162"/>
      <c r="H5162"/>
      <c r="I5162" s="1"/>
      <c r="J5162"/>
      <c r="K5162"/>
      <c r="L5162"/>
      <c r="M5162" s="2"/>
      <c r="N5162" s="3"/>
      <c r="O5162"/>
      <c r="P5162"/>
      <c r="Q5162"/>
      <c r="R5162"/>
      <c r="S5162"/>
      <c r="T5162"/>
      <c r="U5162" s="1"/>
      <c r="V5162"/>
      <c r="W5162" s="1"/>
      <c r="X5162"/>
      <c r="Y5162"/>
      <c r="Z5162" s="1"/>
      <c r="AA5162" s="1"/>
      <c r="AB5162" s="1"/>
      <c r="AC5162" s="1"/>
      <c r="AD5162"/>
    </row>
    <row r="5163" spans="1:30" x14ac:dyDescent="0.25">
      <c r="A5163" s="1"/>
      <c r="B5163" s="1"/>
      <c r="C5163" s="1"/>
      <c r="D5163"/>
      <c r="E5163" s="1"/>
      <c r="F5163" s="1"/>
      <c r="G5163"/>
      <c r="H5163"/>
      <c r="I5163" s="1"/>
      <c r="J5163"/>
      <c r="K5163"/>
      <c r="L5163"/>
      <c r="M5163" s="2"/>
      <c r="N5163" s="3"/>
      <c r="O5163"/>
      <c r="P5163"/>
      <c r="Q5163"/>
      <c r="R5163"/>
      <c r="S5163"/>
      <c r="T5163"/>
      <c r="U5163" s="1"/>
      <c r="V5163"/>
      <c r="W5163" s="1"/>
      <c r="X5163"/>
      <c r="Y5163"/>
      <c r="Z5163" s="1"/>
      <c r="AA5163" s="1"/>
      <c r="AB5163" s="1"/>
      <c r="AC5163" s="1"/>
      <c r="AD5163"/>
    </row>
    <row r="5164" spans="1:30" x14ac:dyDescent="0.25">
      <c r="A5164" s="1"/>
      <c r="B5164" s="1"/>
      <c r="C5164" s="1"/>
      <c r="D5164"/>
      <c r="E5164" s="1"/>
      <c r="F5164" s="1"/>
      <c r="G5164"/>
      <c r="H5164"/>
      <c r="I5164" s="1"/>
      <c r="J5164"/>
      <c r="K5164"/>
      <c r="L5164"/>
      <c r="M5164" s="2"/>
      <c r="N5164" s="3"/>
      <c r="O5164"/>
      <c r="P5164"/>
      <c r="Q5164"/>
      <c r="R5164"/>
      <c r="S5164"/>
      <c r="T5164"/>
      <c r="U5164" s="1"/>
      <c r="V5164"/>
      <c r="W5164" s="1"/>
      <c r="X5164"/>
      <c r="Y5164"/>
      <c r="Z5164" s="1"/>
      <c r="AA5164" s="1"/>
      <c r="AB5164" s="1"/>
      <c r="AC5164" s="1"/>
      <c r="AD5164"/>
    </row>
    <row r="5165" spans="1:30" x14ac:dyDescent="0.25">
      <c r="A5165" s="1"/>
      <c r="B5165" s="1"/>
      <c r="C5165" s="1"/>
      <c r="D5165"/>
      <c r="E5165" s="1"/>
      <c r="F5165" s="1"/>
      <c r="G5165"/>
      <c r="H5165"/>
      <c r="I5165" s="1"/>
      <c r="J5165"/>
      <c r="K5165"/>
      <c r="L5165"/>
      <c r="M5165" s="2"/>
      <c r="N5165" s="3"/>
      <c r="O5165"/>
      <c r="P5165"/>
      <c r="Q5165"/>
      <c r="R5165"/>
      <c r="S5165"/>
      <c r="T5165"/>
      <c r="U5165" s="1"/>
      <c r="V5165"/>
      <c r="W5165" s="1"/>
      <c r="X5165"/>
      <c r="Y5165"/>
      <c r="Z5165" s="1"/>
      <c r="AA5165" s="1"/>
      <c r="AB5165" s="1"/>
      <c r="AC5165" s="1"/>
      <c r="AD5165"/>
    </row>
    <row r="5166" spans="1:30" x14ac:dyDescent="0.25">
      <c r="A5166" s="1"/>
      <c r="B5166" s="1"/>
      <c r="C5166" s="1"/>
      <c r="D5166"/>
      <c r="E5166" s="1"/>
      <c r="F5166" s="1"/>
      <c r="G5166"/>
      <c r="H5166"/>
      <c r="I5166" s="1"/>
      <c r="J5166"/>
      <c r="K5166"/>
      <c r="L5166"/>
      <c r="M5166" s="2"/>
      <c r="N5166" s="3"/>
      <c r="O5166"/>
      <c r="P5166"/>
      <c r="Q5166"/>
      <c r="R5166"/>
      <c r="S5166"/>
      <c r="T5166"/>
      <c r="U5166" s="1"/>
      <c r="V5166"/>
      <c r="W5166" s="1"/>
      <c r="X5166"/>
      <c r="Y5166"/>
      <c r="Z5166" s="1"/>
      <c r="AA5166" s="1"/>
      <c r="AB5166" s="1"/>
      <c r="AC5166" s="1"/>
      <c r="AD5166"/>
    </row>
    <row r="5167" spans="1:30" x14ac:dyDescent="0.25">
      <c r="A5167" s="1"/>
      <c r="B5167" s="1"/>
      <c r="C5167" s="1"/>
      <c r="D5167"/>
      <c r="E5167" s="1"/>
      <c r="F5167" s="1"/>
      <c r="G5167"/>
      <c r="H5167"/>
      <c r="I5167" s="1"/>
      <c r="J5167"/>
      <c r="K5167"/>
      <c r="L5167"/>
      <c r="M5167" s="2"/>
      <c r="N5167" s="3"/>
      <c r="O5167"/>
      <c r="P5167"/>
      <c r="Q5167"/>
      <c r="R5167"/>
      <c r="S5167"/>
      <c r="T5167"/>
      <c r="U5167" s="1"/>
      <c r="V5167"/>
      <c r="W5167" s="1"/>
      <c r="X5167"/>
      <c r="Y5167"/>
      <c r="Z5167" s="1"/>
      <c r="AA5167" s="1"/>
      <c r="AB5167" s="1"/>
      <c r="AC5167" s="1"/>
      <c r="AD5167"/>
    </row>
    <row r="5168" spans="1:30" x14ac:dyDescent="0.25">
      <c r="A5168" s="1"/>
      <c r="B5168" s="1"/>
      <c r="C5168" s="1"/>
      <c r="D5168"/>
      <c r="E5168" s="1"/>
      <c r="F5168" s="1"/>
      <c r="G5168"/>
      <c r="H5168"/>
      <c r="I5168" s="1"/>
      <c r="J5168"/>
      <c r="K5168"/>
      <c r="L5168"/>
      <c r="M5168" s="2"/>
      <c r="N5168" s="3"/>
      <c r="O5168"/>
      <c r="P5168"/>
      <c r="Q5168"/>
      <c r="R5168"/>
      <c r="S5168"/>
      <c r="T5168"/>
      <c r="U5168" s="1"/>
      <c r="V5168"/>
      <c r="W5168" s="1"/>
      <c r="X5168"/>
      <c r="Y5168"/>
      <c r="Z5168" s="1"/>
      <c r="AA5168" s="1"/>
      <c r="AB5168" s="1"/>
      <c r="AC5168" s="1"/>
      <c r="AD5168"/>
    </row>
    <row r="5169" spans="1:30" x14ac:dyDescent="0.25">
      <c r="A5169" s="1"/>
      <c r="B5169" s="1"/>
      <c r="C5169" s="1"/>
      <c r="D5169"/>
      <c r="E5169" s="1"/>
      <c r="F5169" s="1"/>
      <c r="G5169"/>
      <c r="H5169"/>
      <c r="I5169" s="1"/>
      <c r="J5169"/>
      <c r="K5169"/>
      <c r="L5169"/>
      <c r="M5169" s="2"/>
      <c r="N5169" s="3"/>
      <c r="O5169"/>
      <c r="P5169"/>
      <c r="Q5169"/>
      <c r="R5169"/>
      <c r="S5169"/>
      <c r="T5169"/>
      <c r="U5169" s="1"/>
      <c r="V5169"/>
      <c r="W5169" s="1"/>
      <c r="X5169"/>
      <c r="Y5169"/>
      <c r="Z5169" s="1"/>
      <c r="AA5169" s="1"/>
      <c r="AB5169" s="1"/>
      <c r="AC5169" s="1"/>
      <c r="AD5169"/>
    </row>
    <row r="5170" spans="1:30" x14ac:dyDescent="0.25">
      <c r="A5170" s="1"/>
      <c r="B5170" s="1"/>
      <c r="C5170" s="1"/>
      <c r="D5170"/>
      <c r="E5170" s="1"/>
      <c r="F5170" s="1"/>
      <c r="G5170"/>
      <c r="H5170"/>
      <c r="I5170" s="1"/>
      <c r="J5170"/>
      <c r="K5170"/>
      <c r="L5170"/>
      <c r="M5170" s="2"/>
      <c r="N5170" s="3"/>
      <c r="O5170"/>
      <c r="P5170"/>
      <c r="Q5170"/>
      <c r="R5170"/>
      <c r="S5170"/>
      <c r="T5170"/>
      <c r="U5170" s="1"/>
      <c r="V5170"/>
      <c r="W5170" s="1"/>
      <c r="X5170"/>
      <c r="Y5170"/>
      <c r="Z5170" s="1"/>
      <c r="AA5170" s="1"/>
      <c r="AB5170" s="1"/>
      <c r="AC5170" s="1"/>
      <c r="AD5170"/>
    </row>
    <row r="5171" spans="1:30" x14ac:dyDescent="0.25">
      <c r="A5171" s="1"/>
      <c r="B5171" s="1"/>
      <c r="C5171" s="1"/>
      <c r="D5171"/>
      <c r="E5171" s="1"/>
      <c r="F5171" s="1"/>
      <c r="G5171"/>
      <c r="H5171"/>
      <c r="I5171" s="1"/>
      <c r="J5171"/>
      <c r="K5171"/>
      <c r="L5171"/>
      <c r="M5171" s="2"/>
      <c r="N5171" s="3"/>
      <c r="O5171"/>
      <c r="P5171"/>
      <c r="Q5171"/>
      <c r="R5171"/>
      <c r="S5171"/>
      <c r="T5171"/>
      <c r="U5171" s="1"/>
      <c r="V5171"/>
      <c r="W5171" s="1"/>
      <c r="X5171"/>
      <c r="Y5171"/>
      <c r="Z5171" s="1"/>
      <c r="AA5171" s="1"/>
      <c r="AB5171" s="1"/>
      <c r="AC5171" s="1"/>
      <c r="AD5171"/>
    </row>
    <row r="5172" spans="1:30" x14ac:dyDescent="0.25">
      <c r="A5172" s="1"/>
      <c r="B5172" s="1"/>
      <c r="C5172" s="1"/>
      <c r="D5172"/>
      <c r="E5172" s="1"/>
      <c r="F5172" s="1"/>
      <c r="G5172"/>
      <c r="H5172"/>
      <c r="I5172" s="1"/>
      <c r="J5172"/>
      <c r="K5172"/>
      <c r="L5172"/>
      <c r="M5172" s="2"/>
      <c r="N5172" s="3"/>
      <c r="O5172"/>
      <c r="P5172"/>
      <c r="Q5172"/>
      <c r="R5172"/>
      <c r="S5172"/>
      <c r="T5172"/>
      <c r="U5172" s="1"/>
      <c r="V5172"/>
      <c r="W5172" s="1"/>
      <c r="X5172"/>
      <c r="Y5172"/>
      <c r="Z5172" s="1"/>
      <c r="AA5172" s="1"/>
      <c r="AB5172" s="1"/>
      <c r="AC5172" s="1"/>
      <c r="AD5172"/>
    </row>
    <row r="5173" spans="1:30" x14ac:dyDescent="0.25">
      <c r="A5173" s="1"/>
      <c r="B5173" s="1"/>
      <c r="C5173" s="1"/>
      <c r="D5173"/>
      <c r="E5173" s="1"/>
      <c r="F5173" s="1"/>
      <c r="G5173"/>
      <c r="H5173"/>
      <c r="I5173" s="1"/>
      <c r="J5173"/>
      <c r="K5173"/>
      <c r="L5173"/>
      <c r="M5173" s="2"/>
      <c r="N5173" s="3"/>
      <c r="O5173"/>
      <c r="P5173"/>
      <c r="Q5173"/>
      <c r="R5173"/>
      <c r="S5173"/>
      <c r="T5173"/>
      <c r="U5173" s="1"/>
      <c r="V5173"/>
      <c r="W5173" s="1"/>
      <c r="X5173"/>
      <c r="Y5173"/>
      <c r="Z5173" s="1"/>
      <c r="AA5173" s="1"/>
      <c r="AB5173" s="1"/>
      <c r="AC5173" s="1"/>
      <c r="AD5173"/>
    </row>
    <row r="5174" spans="1:30" x14ac:dyDescent="0.25">
      <c r="A5174" s="1"/>
      <c r="B5174" s="1"/>
      <c r="C5174" s="1"/>
      <c r="D5174"/>
      <c r="E5174" s="1"/>
      <c r="F5174" s="1"/>
      <c r="G5174"/>
      <c r="H5174"/>
      <c r="I5174" s="1"/>
      <c r="J5174"/>
      <c r="K5174"/>
      <c r="L5174"/>
      <c r="M5174" s="2"/>
      <c r="N5174" s="3"/>
      <c r="O5174"/>
      <c r="P5174"/>
      <c r="Q5174"/>
      <c r="R5174"/>
      <c r="S5174"/>
      <c r="T5174"/>
      <c r="U5174" s="1"/>
      <c r="V5174"/>
      <c r="W5174" s="1"/>
      <c r="X5174"/>
      <c r="Y5174"/>
      <c r="Z5174" s="1"/>
      <c r="AA5174" s="1"/>
      <c r="AB5174" s="1"/>
      <c r="AC5174" s="1"/>
      <c r="AD5174"/>
    </row>
    <row r="5175" spans="1:30" x14ac:dyDescent="0.25">
      <c r="A5175" s="1"/>
      <c r="B5175" s="1"/>
      <c r="C5175" s="1"/>
      <c r="D5175"/>
      <c r="E5175" s="1"/>
      <c r="F5175" s="1"/>
      <c r="G5175"/>
      <c r="H5175"/>
      <c r="I5175" s="1"/>
      <c r="J5175"/>
      <c r="K5175"/>
      <c r="L5175"/>
      <c r="M5175" s="2"/>
      <c r="N5175" s="3"/>
      <c r="O5175"/>
      <c r="P5175"/>
      <c r="Q5175"/>
      <c r="R5175"/>
      <c r="S5175"/>
      <c r="T5175"/>
      <c r="U5175" s="1"/>
      <c r="V5175"/>
      <c r="W5175" s="1"/>
      <c r="X5175"/>
      <c r="Y5175"/>
      <c r="Z5175" s="1"/>
      <c r="AA5175" s="1"/>
      <c r="AB5175" s="1"/>
      <c r="AC5175" s="1"/>
      <c r="AD5175"/>
    </row>
    <row r="5176" spans="1:30" x14ac:dyDescent="0.25">
      <c r="A5176" s="1"/>
      <c r="B5176" s="1"/>
      <c r="C5176" s="1"/>
      <c r="D5176"/>
      <c r="E5176" s="1"/>
      <c r="F5176" s="1"/>
      <c r="G5176"/>
      <c r="H5176"/>
      <c r="I5176" s="1"/>
      <c r="J5176"/>
      <c r="K5176"/>
      <c r="L5176"/>
      <c r="M5176" s="2"/>
      <c r="N5176" s="3"/>
      <c r="O5176"/>
      <c r="P5176"/>
      <c r="Q5176"/>
      <c r="R5176"/>
      <c r="S5176"/>
      <c r="T5176"/>
      <c r="U5176" s="1"/>
      <c r="V5176"/>
      <c r="W5176" s="1"/>
      <c r="X5176"/>
      <c r="Y5176"/>
      <c r="Z5176" s="1"/>
      <c r="AA5176" s="1"/>
      <c r="AB5176" s="1"/>
      <c r="AC5176" s="1"/>
      <c r="AD5176"/>
    </row>
    <row r="5177" spans="1:30" x14ac:dyDescent="0.25">
      <c r="A5177" s="1"/>
      <c r="B5177" s="1"/>
      <c r="C5177" s="1"/>
      <c r="D5177"/>
      <c r="E5177" s="1"/>
      <c r="F5177" s="1"/>
      <c r="G5177"/>
      <c r="H5177"/>
      <c r="I5177" s="1"/>
      <c r="J5177"/>
      <c r="K5177"/>
      <c r="L5177"/>
      <c r="M5177" s="2"/>
      <c r="N5177" s="3"/>
      <c r="O5177"/>
      <c r="P5177"/>
      <c r="Q5177"/>
      <c r="R5177"/>
      <c r="S5177"/>
      <c r="T5177"/>
      <c r="U5177" s="1"/>
      <c r="V5177"/>
      <c r="W5177" s="1"/>
      <c r="X5177"/>
      <c r="Y5177"/>
      <c r="Z5177" s="1"/>
      <c r="AA5177" s="1"/>
      <c r="AB5177" s="1"/>
      <c r="AC5177" s="1"/>
      <c r="AD5177"/>
    </row>
    <row r="5178" spans="1:30" x14ac:dyDescent="0.25">
      <c r="A5178" s="1"/>
      <c r="B5178" s="1"/>
      <c r="C5178" s="1"/>
      <c r="D5178"/>
      <c r="E5178" s="1"/>
      <c r="F5178" s="1"/>
      <c r="G5178"/>
      <c r="H5178"/>
      <c r="I5178" s="1"/>
      <c r="J5178"/>
      <c r="K5178"/>
      <c r="L5178"/>
      <c r="M5178" s="2"/>
      <c r="N5178" s="3"/>
      <c r="O5178"/>
      <c r="P5178"/>
      <c r="Q5178"/>
      <c r="R5178"/>
      <c r="S5178"/>
      <c r="T5178"/>
      <c r="U5178" s="1"/>
      <c r="V5178"/>
      <c r="W5178" s="1"/>
      <c r="X5178"/>
      <c r="Y5178"/>
      <c r="Z5178" s="1"/>
      <c r="AA5178" s="1"/>
      <c r="AB5178" s="1"/>
      <c r="AC5178" s="1"/>
      <c r="AD5178"/>
    </row>
    <row r="5179" spans="1:30" x14ac:dyDescent="0.25">
      <c r="A5179" s="1"/>
      <c r="B5179" s="1"/>
      <c r="C5179" s="1"/>
      <c r="D5179"/>
      <c r="E5179" s="1"/>
      <c r="F5179" s="1"/>
      <c r="G5179"/>
      <c r="H5179"/>
      <c r="I5179" s="1"/>
      <c r="J5179"/>
      <c r="K5179"/>
      <c r="L5179"/>
      <c r="M5179" s="2"/>
      <c r="N5179" s="3"/>
      <c r="O5179"/>
      <c r="P5179"/>
      <c r="Q5179"/>
      <c r="R5179"/>
      <c r="S5179"/>
      <c r="T5179"/>
      <c r="U5179" s="1"/>
      <c r="V5179"/>
      <c r="W5179" s="1"/>
      <c r="X5179"/>
      <c r="Y5179"/>
      <c r="Z5179" s="1"/>
      <c r="AA5179" s="1"/>
      <c r="AB5179" s="1"/>
      <c r="AC5179" s="1"/>
      <c r="AD5179"/>
    </row>
    <row r="5180" spans="1:30" x14ac:dyDescent="0.25">
      <c r="A5180" s="1"/>
      <c r="B5180" s="1"/>
      <c r="C5180" s="1"/>
      <c r="D5180"/>
      <c r="E5180" s="1"/>
      <c r="F5180" s="1"/>
      <c r="G5180"/>
      <c r="H5180"/>
      <c r="I5180" s="1"/>
      <c r="J5180"/>
      <c r="K5180"/>
      <c r="L5180"/>
      <c r="M5180" s="2"/>
      <c r="N5180" s="3"/>
      <c r="O5180"/>
      <c r="P5180"/>
      <c r="Q5180"/>
      <c r="R5180"/>
      <c r="S5180"/>
      <c r="T5180"/>
      <c r="U5180" s="1"/>
      <c r="V5180"/>
      <c r="W5180" s="1"/>
      <c r="X5180"/>
      <c r="Y5180"/>
      <c r="Z5180" s="1"/>
      <c r="AA5180" s="1"/>
      <c r="AB5180" s="1"/>
      <c r="AC5180" s="1"/>
      <c r="AD5180"/>
    </row>
    <row r="5181" spans="1:30" x14ac:dyDescent="0.25">
      <c r="A5181" s="1"/>
      <c r="B5181" s="1"/>
      <c r="C5181" s="1"/>
      <c r="D5181"/>
      <c r="E5181" s="1"/>
      <c r="F5181" s="1"/>
      <c r="G5181"/>
      <c r="H5181"/>
      <c r="I5181" s="1"/>
      <c r="J5181"/>
      <c r="K5181"/>
      <c r="L5181"/>
      <c r="M5181" s="2"/>
      <c r="N5181" s="3"/>
      <c r="O5181"/>
      <c r="P5181"/>
      <c r="Q5181"/>
      <c r="R5181"/>
      <c r="S5181"/>
      <c r="T5181"/>
      <c r="U5181" s="1"/>
      <c r="V5181"/>
      <c r="W5181" s="1"/>
      <c r="X5181"/>
      <c r="Y5181"/>
      <c r="Z5181" s="1"/>
      <c r="AA5181" s="1"/>
      <c r="AB5181" s="1"/>
      <c r="AC5181" s="1"/>
      <c r="AD5181"/>
    </row>
    <row r="5182" spans="1:30" x14ac:dyDescent="0.25">
      <c r="A5182" s="1"/>
      <c r="B5182" s="1"/>
      <c r="C5182" s="1"/>
      <c r="D5182"/>
      <c r="E5182" s="1"/>
      <c r="F5182" s="1"/>
      <c r="G5182"/>
      <c r="H5182"/>
      <c r="I5182" s="1"/>
      <c r="J5182"/>
      <c r="K5182"/>
      <c r="L5182"/>
      <c r="M5182" s="2"/>
      <c r="N5182" s="3"/>
      <c r="O5182"/>
      <c r="P5182"/>
      <c r="Q5182"/>
      <c r="R5182"/>
      <c r="S5182"/>
      <c r="T5182"/>
      <c r="U5182" s="1"/>
      <c r="V5182"/>
      <c r="W5182" s="1"/>
      <c r="X5182"/>
      <c r="Y5182"/>
      <c r="Z5182" s="1"/>
      <c r="AA5182" s="1"/>
      <c r="AB5182" s="1"/>
      <c r="AC5182" s="1"/>
      <c r="AD5182"/>
    </row>
    <row r="5183" spans="1:30" x14ac:dyDescent="0.25">
      <c r="A5183" s="1"/>
      <c r="B5183" s="1"/>
      <c r="C5183" s="1"/>
      <c r="D5183"/>
      <c r="E5183" s="1"/>
      <c r="F5183" s="1"/>
      <c r="G5183"/>
      <c r="H5183"/>
      <c r="I5183" s="1"/>
      <c r="J5183"/>
      <c r="K5183"/>
      <c r="L5183"/>
      <c r="M5183" s="2"/>
      <c r="N5183" s="3"/>
      <c r="O5183"/>
      <c r="P5183"/>
      <c r="Q5183"/>
      <c r="R5183"/>
      <c r="S5183"/>
      <c r="T5183"/>
      <c r="U5183" s="1"/>
      <c r="V5183"/>
      <c r="W5183" s="1"/>
      <c r="X5183"/>
      <c r="Y5183"/>
      <c r="Z5183" s="1"/>
      <c r="AA5183" s="1"/>
      <c r="AB5183" s="1"/>
      <c r="AC5183" s="1"/>
      <c r="AD5183"/>
    </row>
    <row r="5184" spans="1:30" x14ac:dyDescent="0.25">
      <c r="A5184" s="1"/>
      <c r="B5184" s="1"/>
      <c r="C5184" s="1"/>
      <c r="D5184"/>
      <c r="E5184" s="1"/>
      <c r="F5184" s="1"/>
      <c r="G5184"/>
      <c r="H5184"/>
      <c r="I5184" s="1"/>
      <c r="J5184"/>
      <c r="K5184"/>
      <c r="L5184"/>
      <c r="M5184" s="2"/>
      <c r="N5184" s="3"/>
      <c r="O5184"/>
      <c r="P5184"/>
      <c r="Q5184"/>
      <c r="R5184"/>
      <c r="S5184"/>
      <c r="T5184"/>
      <c r="U5184" s="1"/>
      <c r="V5184"/>
      <c r="W5184" s="1"/>
      <c r="X5184"/>
      <c r="Y5184"/>
      <c r="Z5184" s="1"/>
      <c r="AA5184" s="1"/>
      <c r="AB5184" s="1"/>
      <c r="AC5184" s="1"/>
      <c r="AD5184"/>
    </row>
    <row r="5185" spans="1:30" x14ac:dyDescent="0.25">
      <c r="A5185" s="1"/>
      <c r="B5185" s="1"/>
      <c r="C5185" s="1"/>
      <c r="D5185"/>
      <c r="E5185" s="1"/>
      <c r="F5185" s="1"/>
      <c r="G5185"/>
      <c r="H5185"/>
      <c r="I5185" s="1"/>
      <c r="J5185"/>
      <c r="K5185"/>
      <c r="L5185"/>
      <c r="M5185" s="2"/>
      <c r="N5185" s="3"/>
      <c r="O5185"/>
      <c r="P5185"/>
      <c r="Q5185"/>
      <c r="R5185"/>
      <c r="S5185"/>
      <c r="T5185"/>
      <c r="U5185" s="1"/>
      <c r="V5185"/>
      <c r="W5185" s="1"/>
      <c r="X5185"/>
      <c r="Y5185"/>
      <c r="Z5185" s="1"/>
      <c r="AA5185" s="1"/>
      <c r="AB5185" s="1"/>
      <c r="AC5185" s="1"/>
      <c r="AD5185"/>
    </row>
    <row r="5186" spans="1:30" x14ac:dyDescent="0.25">
      <c r="A5186" s="1"/>
      <c r="B5186" s="1"/>
      <c r="C5186" s="1"/>
      <c r="D5186"/>
      <c r="E5186" s="1"/>
      <c r="F5186" s="1"/>
      <c r="G5186"/>
      <c r="H5186"/>
      <c r="I5186" s="1"/>
      <c r="J5186"/>
      <c r="K5186"/>
      <c r="L5186"/>
      <c r="M5186" s="2"/>
      <c r="N5186" s="3"/>
      <c r="O5186"/>
      <c r="P5186"/>
      <c r="Q5186"/>
      <c r="R5186"/>
      <c r="S5186"/>
      <c r="T5186"/>
      <c r="U5186" s="1"/>
      <c r="V5186"/>
      <c r="W5186" s="1"/>
      <c r="X5186"/>
      <c r="Y5186"/>
      <c r="Z5186" s="1"/>
      <c r="AA5186" s="1"/>
      <c r="AB5186" s="1"/>
      <c r="AC5186" s="1"/>
      <c r="AD5186"/>
    </row>
    <row r="5187" spans="1:30" x14ac:dyDescent="0.25">
      <c r="A5187" s="1"/>
      <c r="B5187" s="1"/>
      <c r="C5187" s="1"/>
      <c r="D5187"/>
      <c r="E5187" s="1"/>
      <c r="F5187" s="1"/>
      <c r="G5187"/>
      <c r="H5187"/>
      <c r="I5187" s="1"/>
      <c r="J5187"/>
      <c r="K5187"/>
      <c r="L5187"/>
      <c r="M5187" s="2"/>
      <c r="N5187" s="3"/>
      <c r="O5187"/>
      <c r="P5187"/>
      <c r="Q5187"/>
      <c r="R5187"/>
      <c r="S5187"/>
      <c r="T5187"/>
      <c r="U5187" s="1"/>
      <c r="V5187"/>
      <c r="W5187" s="1"/>
      <c r="X5187"/>
      <c r="Y5187"/>
      <c r="Z5187" s="1"/>
      <c r="AA5187" s="1"/>
      <c r="AB5187" s="1"/>
      <c r="AC5187" s="1"/>
      <c r="AD5187"/>
    </row>
    <row r="5188" spans="1:30" x14ac:dyDescent="0.25">
      <c r="A5188" s="1"/>
      <c r="B5188" s="1"/>
      <c r="C5188" s="1"/>
      <c r="D5188"/>
      <c r="E5188" s="1"/>
      <c r="F5188" s="1"/>
      <c r="G5188"/>
      <c r="H5188"/>
      <c r="I5188" s="1"/>
      <c r="J5188"/>
      <c r="K5188"/>
      <c r="L5188"/>
      <c r="M5188" s="2"/>
      <c r="N5188" s="3"/>
      <c r="O5188"/>
      <c r="P5188"/>
      <c r="Q5188"/>
      <c r="R5188"/>
      <c r="S5188"/>
      <c r="T5188"/>
      <c r="U5188" s="1"/>
      <c r="V5188"/>
      <c r="W5188" s="1"/>
      <c r="X5188"/>
      <c r="Y5188"/>
      <c r="Z5188" s="1"/>
      <c r="AA5188" s="1"/>
      <c r="AB5188" s="1"/>
      <c r="AC5188" s="1"/>
      <c r="AD5188"/>
    </row>
    <row r="5189" spans="1:30" x14ac:dyDescent="0.25">
      <c r="A5189" s="1"/>
      <c r="B5189" s="1"/>
      <c r="C5189" s="1"/>
      <c r="D5189"/>
      <c r="E5189" s="1"/>
      <c r="F5189" s="1"/>
      <c r="G5189"/>
      <c r="H5189"/>
      <c r="I5189" s="1"/>
      <c r="J5189"/>
      <c r="K5189"/>
      <c r="L5189"/>
      <c r="M5189" s="2"/>
      <c r="N5189" s="3"/>
      <c r="O5189"/>
      <c r="P5189"/>
      <c r="Q5189"/>
      <c r="R5189"/>
      <c r="S5189"/>
      <c r="T5189"/>
      <c r="U5189" s="1"/>
      <c r="V5189"/>
      <c r="W5189" s="1"/>
      <c r="X5189"/>
      <c r="Y5189"/>
      <c r="Z5189" s="1"/>
      <c r="AA5189" s="1"/>
      <c r="AB5189" s="1"/>
      <c r="AC5189" s="1"/>
      <c r="AD5189"/>
    </row>
    <row r="5190" spans="1:30" x14ac:dyDescent="0.25">
      <c r="A5190" s="1"/>
      <c r="B5190" s="1"/>
      <c r="C5190" s="1"/>
      <c r="D5190"/>
      <c r="E5190" s="1"/>
      <c r="F5190" s="1"/>
      <c r="G5190"/>
      <c r="H5190"/>
      <c r="I5190" s="1"/>
      <c r="J5190"/>
      <c r="K5190"/>
      <c r="L5190"/>
      <c r="M5190" s="2"/>
      <c r="N5190" s="3"/>
      <c r="O5190"/>
      <c r="P5190"/>
      <c r="Q5190"/>
      <c r="R5190"/>
      <c r="S5190"/>
      <c r="T5190"/>
      <c r="U5190" s="1"/>
      <c r="V5190"/>
      <c r="W5190" s="1"/>
      <c r="X5190"/>
      <c r="Y5190"/>
      <c r="Z5190" s="1"/>
      <c r="AA5190" s="1"/>
      <c r="AB5190" s="1"/>
      <c r="AC5190" s="1"/>
      <c r="AD5190"/>
    </row>
    <row r="5191" spans="1:30" x14ac:dyDescent="0.25">
      <c r="A5191" s="1"/>
      <c r="B5191" s="1"/>
      <c r="C5191" s="1"/>
      <c r="D5191"/>
      <c r="E5191" s="1"/>
      <c r="F5191" s="1"/>
      <c r="G5191"/>
      <c r="H5191"/>
      <c r="I5191" s="1"/>
      <c r="J5191"/>
      <c r="K5191"/>
      <c r="L5191"/>
      <c r="M5191" s="2"/>
      <c r="N5191" s="3"/>
      <c r="O5191"/>
      <c r="P5191"/>
      <c r="Q5191"/>
      <c r="R5191"/>
      <c r="S5191"/>
      <c r="T5191"/>
      <c r="U5191" s="1"/>
      <c r="V5191"/>
      <c r="W5191" s="1"/>
      <c r="X5191"/>
      <c r="Y5191"/>
      <c r="Z5191" s="1"/>
      <c r="AA5191" s="1"/>
      <c r="AB5191" s="1"/>
      <c r="AC5191" s="1"/>
      <c r="AD5191"/>
    </row>
    <row r="5192" spans="1:30" x14ac:dyDescent="0.25">
      <c r="A5192" s="1"/>
      <c r="B5192" s="1"/>
      <c r="C5192" s="1"/>
      <c r="D5192"/>
      <c r="E5192" s="1"/>
      <c r="F5192" s="1"/>
      <c r="G5192"/>
      <c r="H5192"/>
      <c r="I5192" s="1"/>
      <c r="J5192"/>
      <c r="K5192"/>
      <c r="L5192"/>
      <c r="M5192" s="2"/>
      <c r="N5192" s="3"/>
      <c r="O5192"/>
      <c r="P5192"/>
      <c r="Q5192"/>
      <c r="R5192"/>
      <c r="S5192"/>
      <c r="T5192"/>
      <c r="U5192" s="1"/>
      <c r="V5192"/>
      <c r="W5192" s="1"/>
      <c r="X5192"/>
      <c r="Y5192"/>
      <c r="Z5192" s="1"/>
      <c r="AA5192" s="1"/>
      <c r="AB5192" s="1"/>
      <c r="AC5192" s="1"/>
      <c r="AD5192"/>
    </row>
    <row r="5193" spans="1:30" x14ac:dyDescent="0.25">
      <c r="A5193" s="1"/>
      <c r="B5193" s="1"/>
      <c r="C5193" s="1"/>
      <c r="D5193"/>
      <c r="E5193" s="1"/>
      <c r="F5193" s="1"/>
      <c r="G5193"/>
      <c r="H5193"/>
      <c r="I5193" s="1"/>
      <c r="J5193"/>
      <c r="K5193"/>
      <c r="L5193"/>
      <c r="M5193" s="2"/>
      <c r="N5193" s="3"/>
      <c r="O5193"/>
      <c r="P5193"/>
      <c r="Q5193"/>
      <c r="R5193"/>
      <c r="S5193"/>
      <c r="T5193"/>
      <c r="U5193" s="1"/>
      <c r="V5193"/>
      <c r="W5193" s="1"/>
      <c r="X5193"/>
      <c r="Y5193"/>
      <c r="Z5193" s="1"/>
      <c r="AA5193" s="1"/>
      <c r="AB5193" s="1"/>
      <c r="AC5193" s="1"/>
      <c r="AD5193"/>
    </row>
    <row r="5194" spans="1:30" x14ac:dyDescent="0.25">
      <c r="A5194" s="1"/>
      <c r="B5194" s="1"/>
      <c r="C5194" s="1"/>
      <c r="D5194"/>
      <c r="E5194" s="1"/>
      <c r="F5194" s="1"/>
      <c r="G5194"/>
      <c r="H5194"/>
      <c r="I5194" s="1"/>
      <c r="J5194"/>
      <c r="K5194"/>
      <c r="L5194"/>
      <c r="M5194" s="2"/>
      <c r="N5194" s="3"/>
      <c r="O5194"/>
      <c r="P5194"/>
      <c r="Q5194"/>
      <c r="R5194"/>
      <c r="S5194"/>
      <c r="T5194"/>
      <c r="U5194" s="1"/>
      <c r="V5194"/>
      <c r="W5194" s="1"/>
      <c r="X5194"/>
      <c r="Y5194"/>
      <c r="Z5194" s="1"/>
      <c r="AA5194" s="1"/>
      <c r="AB5194" s="1"/>
      <c r="AC5194" s="1"/>
      <c r="AD5194"/>
    </row>
    <row r="5195" spans="1:30" x14ac:dyDescent="0.25">
      <c r="A5195" s="1"/>
      <c r="B5195" s="1"/>
      <c r="C5195" s="1"/>
      <c r="D5195"/>
      <c r="E5195" s="1"/>
      <c r="F5195" s="1"/>
      <c r="G5195"/>
      <c r="H5195"/>
      <c r="I5195" s="1"/>
      <c r="J5195"/>
      <c r="K5195"/>
      <c r="L5195"/>
      <c r="M5195" s="2"/>
      <c r="N5195" s="3"/>
      <c r="O5195"/>
      <c r="P5195"/>
      <c r="Q5195"/>
      <c r="R5195"/>
      <c r="S5195"/>
      <c r="T5195"/>
      <c r="U5195" s="1"/>
      <c r="V5195"/>
      <c r="W5195" s="1"/>
      <c r="X5195"/>
      <c r="Y5195"/>
      <c r="Z5195" s="1"/>
      <c r="AA5195" s="1"/>
      <c r="AB5195" s="1"/>
      <c r="AC5195" s="1"/>
      <c r="AD5195"/>
    </row>
    <row r="5196" spans="1:30" x14ac:dyDescent="0.25">
      <c r="A5196" s="1"/>
      <c r="B5196" s="1"/>
      <c r="C5196" s="1"/>
      <c r="D5196"/>
      <c r="E5196" s="1"/>
      <c r="F5196" s="1"/>
      <c r="G5196"/>
      <c r="H5196"/>
      <c r="I5196" s="1"/>
      <c r="J5196"/>
      <c r="K5196"/>
      <c r="L5196"/>
      <c r="M5196" s="2"/>
      <c r="N5196" s="3"/>
      <c r="O5196"/>
      <c r="P5196"/>
      <c r="Q5196"/>
      <c r="R5196"/>
      <c r="S5196"/>
      <c r="T5196"/>
      <c r="U5196" s="1"/>
      <c r="V5196"/>
      <c r="W5196" s="1"/>
      <c r="X5196"/>
      <c r="Y5196"/>
      <c r="Z5196" s="1"/>
      <c r="AA5196" s="1"/>
      <c r="AB5196" s="1"/>
      <c r="AC5196" s="1"/>
      <c r="AD5196"/>
    </row>
    <row r="5197" spans="1:30" x14ac:dyDescent="0.25">
      <c r="A5197" s="1"/>
      <c r="B5197" s="1"/>
      <c r="C5197" s="1"/>
      <c r="D5197"/>
      <c r="E5197" s="1"/>
      <c r="F5197" s="1"/>
      <c r="G5197"/>
      <c r="H5197"/>
      <c r="I5197" s="1"/>
      <c r="J5197"/>
      <c r="K5197"/>
      <c r="L5197"/>
      <c r="M5197" s="2"/>
      <c r="N5197" s="3"/>
      <c r="O5197"/>
      <c r="P5197"/>
      <c r="Q5197"/>
      <c r="R5197"/>
      <c r="S5197"/>
      <c r="T5197"/>
      <c r="U5197" s="1"/>
      <c r="V5197"/>
      <c r="W5197" s="1"/>
      <c r="X5197"/>
      <c r="Y5197"/>
      <c r="Z5197" s="1"/>
      <c r="AA5197" s="1"/>
      <c r="AB5197" s="1"/>
      <c r="AC5197" s="1"/>
      <c r="AD5197"/>
    </row>
    <row r="5198" spans="1:30" x14ac:dyDescent="0.25">
      <c r="A5198" s="1"/>
      <c r="B5198" s="1"/>
      <c r="C5198" s="1"/>
      <c r="D5198"/>
      <c r="E5198" s="1"/>
      <c r="F5198" s="1"/>
      <c r="G5198"/>
      <c r="H5198"/>
      <c r="I5198" s="1"/>
      <c r="J5198"/>
      <c r="K5198"/>
      <c r="L5198"/>
      <c r="M5198" s="2"/>
      <c r="N5198" s="3"/>
      <c r="O5198"/>
      <c r="P5198"/>
      <c r="Q5198"/>
      <c r="R5198"/>
      <c r="S5198"/>
      <c r="T5198"/>
      <c r="U5198" s="1"/>
      <c r="V5198"/>
      <c r="W5198" s="1"/>
      <c r="X5198"/>
      <c r="Y5198"/>
      <c r="Z5198" s="1"/>
      <c r="AA5198" s="1"/>
      <c r="AB5198" s="1"/>
      <c r="AC5198" s="1"/>
      <c r="AD5198"/>
    </row>
    <row r="5199" spans="1:30" x14ac:dyDescent="0.25">
      <c r="A5199" s="1"/>
      <c r="B5199" s="1"/>
      <c r="C5199" s="1"/>
      <c r="D5199"/>
      <c r="E5199" s="1"/>
      <c r="F5199" s="1"/>
      <c r="G5199"/>
      <c r="H5199"/>
      <c r="I5199" s="1"/>
      <c r="J5199"/>
      <c r="K5199"/>
      <c r="L5199"/>
      <c r="M5199" s="2"/>
      <c r="N5199" s="3"/>
      <c r="O5199"/>
      <c r="P5199"/>
      <c r="Q5199"/>
      <c r="R5199"/>
      <c r="S5199"/>
      <c r="T5199"/>
      <c r="U5199" s="1"/>
      <c r="V5199"/>
      <c r="W5199" s="1"/>
      <c r="X5199"/>
      <c r="Y5199"/>
      <c r="Z5199" s="1"/>
      <c r="AA5199" s="1"/>
      <c r="AB5199" s="1"/>
      <c r="AC5199" s="1"/>
      <c r="AD5199"/>
    </row>
    <row r="5200" spans="1:30" x14ac:dyDescent="0.25">
      <c r="A5200" s="1"/>
      <c r="B5200" s="1"/>
      <c r="C5200" s="1"/>
      <c r="D5200"/>
      <c r="E5200" s="1"/>
      <c r="F5200" s="1"/>
      <c r="G5200"/>
      <c r="H5200"/>
      <c r="I5200" s="1"/>
      <c r="J5200"/>
      <c r="K5200"/>
      <c r="L5200"/>
      <c r="M5200" s="2"/>
      <c r="N5200" s="3"/>
      <c r="O5200"/>
      <c r="P5200"/>
      <c r="Q5200"/>
      <c r="R5200"/>
      <c r="S5200"/>
      <c r="T5200"/>
      <c r="U5200" s="1"/>
      <c r="V5200"/>
      <c r="W5200" s="1"/>
      <c r="X5200"/>
      <c r="Y5200"/>
      <c r="Z5200" s="1"/>
      <c r="AA5200" s="1"/>
      <c r="AB5200" s="1"/>
      <c r="AC5200" s="1"/>
      <c r="AD5200"/>
    </row>
    <row r="5201" spans="1:30" x14ac:dyDescent="0.25">
      <c r="A5201" s="1"/>
      <c r="B5201" s="1"/>
      <c r="C5201" s="1"/>
      <c r="D5201"/>
      <c r="E5201" s="1"/>
      <c r="F5201" s="1"/>
      <c r="G5201"/>
      <c r="H5201"/>
      <c r="I5201" s="1"/>
      <c r="J5201"/>
      <c r="K5201"/>
      <c r="L5201"/>
      <c r="M5201" s="2"/>
      <c r="N5201" s="3"/>
      <c r="O5201"/>
      <c r="P5201"/>
      <c r="Q5201"/>
      <c r="R5201"/>
      <c r="S5201"/>
      <c r="T5201"/>
      <c r="U5201" s="1"/>
      <c r="V5201"/>
      <c r="W5201" s="1"/>
      <c r="X5201"/>
      <c r="Y5201"/>
      <c r="Z5201" s="1"/>
      <c r="AA5201" s="1"/>
      <c r="AB5201" s="1"/>
      <c r="AC5201" s="1"/>
      <c r="AD5201"/>
    </row>
    <row r="5202" spans="1:30" x14ac:dyDescent="0.25">
      <c r="A5202" s="1"/>
      <c r="B5202" s="1"/>
      <c r="C5202" s="1"/>
      <c r="D5202"/>
      <c r="E5202" s="1"/>
      <c r="F5202" s="1"/>
      <c r="G5202"/>
      <c r="H5202"/>
      <c r="I5202" s="1"/>
      <c r="J5202"/>
      <c r="K5202"/>
      <c r="L5202"/>
      <c r="M5202" s="2"/>
      <c r="N5202" s="3"/>
      <c r="O5202"/>
      <c r="P5202"/>
      <c r="Q5202"/>
      <c r="R5202"/>
      <c r="S5202"/>
      <c r="T5202"/>
      <c r="U5202" s="1"/>
      <c r="V5202"/>
      <c r="W5202" s="1"/>
      <c r="X5202"/>
      <c r="Y5202"/>
      <c r="Z5202" s="1"/>
      <c r="AA5202" s="1"/>
      <c r="AB5202" s="1"/>
      <c r="AC5202" s="1"/>
      <c r="AD5202"/>
    </row>
    <row r="5203" spans="1:30" x14ac:dyDescent="0.25">
      <c r="A5203" s="1"/>
      <c r="B5203" s="1"/>
      <c r="C5203" s="1"/>
      <c r="D5203"/>
      <c r="E5203" s="1"/>
      <c r="F5203" s="1"/>
      <c r="G5203"/>
      <c r="H5203"/>
      <c r="I5203" s="1"/>
      <c r="J5203"/>
      <c r="K5203"/>
      <c r="L5203"/>
      <c r="M5203" s="2"/>
      <c r="N5203" s="3"/>
      <c r="O5203"/>
      <c r="P5203"/>
      <c r="Q5203"/>
      <c r="R5203"/>
      <c r="S5203"/>
      <c r="T5203"/>
      <c r="U5203" s="1"/>
      <c r="V5203"/>
      <c r="W5203" s="1"/>
      <c r="X5203"/>
      <c r="Y5203"/>
      <c r="Z5203" s="1"/>
      <c r="AA5203" s="1"/>
      <c r="AB5203" s="1"/>
      <c r="AC5203" s="1"/>
      <c r="AD5203"/>
    </row>
    <row r="5204" spans="1:30" x14ac:dyDescent="0.25">
      <c r="A5204" s="1"/>
      <c r="B5204" s="1"/>
      <c r="C5204" s="1"/>
      <c r="D5204"/>
      <c r="E5204" s="1"/>
      <c r="F5204" s="1"/>
      <c r="G5204"/>
      <c r="H5204"/>
      <c r="I5204" s="1"/>
      <c r="J5204"/>
      <c r="K5204"/>
      <c r="L5204"/>
      <c r="M5204" s="2"/>
      <c r="N5204" s="3"/>
      <c r="O5204"/>
      <c r="P5204"/>
      <c r="Q5204"/>
      <c r="R5204"/>
      <c r="S5204"/>
      <c r="T5204"/>
      <c r="U5204" s="1"/>
      <c r="V5204"/>
      <c r="W5204" s="1"/>
      <c r="X5204"/>
      <c r="Y5204"/>
      <c r="Z5204" s="1"/>
      <c r="AA5204" s="1"/>
      <c r="AB5204" s="1"/>
      <c r="AC5204" s="1"/>
      <c r="AD5204"/>
    </row>
    <row r="5205" spans="1:30" x14ac:dyDescent="0.25">
      <c r="A5205" s="1"/>
      <c r="B5205" s="1"/>
      <c r="C5205" s="1"/>
      <c r="D5205"/>
      <c r="E5205" s="1"/>
      <c r="F5205" s="1"/>
      <c r="G5205"/>
      <c r="H5205"/>
      <c r="I5205" s="1"/>
      <c r="J5205"/>
      <c r="K5205"/>
      <c r="L5205"/>
      <c r="M5205" s="2"/>
      <c r="N5205" s="3"/>
      <c r="O5205"/>
      <c r="P5205"/>
      <c r="Q5205"/>
      <c r="R5205"/>
      <c r="S5205"/>
      <c r="T5205"/>
      <c r="U5205" s="1"/>
      <c r="V5205"/>
      <c r="W5205" s="1"/>
      <c r="X5205"/>
      <c r="Y5205"/>
      <c r="Z5205" s="1"/>
      <c r="AA5205" s="1"/>
      <c r="AB5205" s="1"/>
      <c r="AC5205" s="1"/>
      <c r="AD5205"/>
    </row>
    <row r="5206" spans="1:30" x14ac:dyDescent="0.25">
      <c r="A5206" s="1"/>
      <c r="B5206" s="1"/>
      <c r="C5206" s="1"/>
      <c r="D5206"/>
      <c r="E5206" s="1"/>
      <c r="F5206" s="1"/>
      <c r="G5206"/>
      <c r="H5206"/>
      <c r="I5206" s="1"/>
      <c r="J5206"/>
      <c r="K5206"/>
      <c r="L5206"/>
      <c r="M5206" s="2"/>
      <c r="N5206" s="3"/>
      <c r="O5206"/>
      <c r="P5206"/>
      <c r="Q5206"/>
      <c r="R5206"/>
      <c r="S5206"/>
      <c r="T5206"/>
      <c r="U5206" s="1"/>
      <c r="V5206"/>
      <c r="W5206" s="1"/>
      <c r="X5206"/>
      <c r="Y5206"/>
      <c r="Z5206" s="1"/>
      <c r="AA5206" s="1"/>
      <c r="AB5206" s="1"/>
      <c r="AC5206" s="1"/>
      <c r="AD5206"/>
    </row>
    <row r="5207" spans="1:30" x14ac:dyDescent="0.25">
      <c r="A5207" s="1"/>
      <c r="B5207" s="1"/>
      <c r="C5207" s="1"/>
      <c r="D5207"/>
      <c r="E5207" s="1"/>
      <c r="F5207" s="1"/>
      <c r="G5207"/>
      <c r="H5207"/>
      <c r="I5207" s="1"/>
      <c r="J5207"/>
      <c r="K5207"/>
      <c r="L5207"/>
      <c r="M5207" s="2"/>
      <c r="N5207" s="3"/>
      <c r="O5207"/>
      <c r="P5207"/>
      <c r="Q5207"/>
      <c r="R5207"/>
      <c r="S5207"/>
      <c r="T5207"/>
      <c r="U5207" s="1"/>
      <c r="V5207"/>
      <c r="W5207" s="1"/>
      <c r="X5207"/>
      <c r="Y5207"/>
      <c r="Z5207" s="1"/>
      <c r="AA5207" s="1"/>
      <c r="AB5207" s="1"/>
      <c r="AC5207" s="1"/>
      <c r="AD5207"/>
    </row>
    <row r="5208" spans="1:30" x14ac:dyDescent="0.25">
      <c r="A5208" s="1"/>
      <c r="B5208" s="1"/>
      <c r="C5208" s="1"/>
      <c r="D5208"/>
      <c r="E5208" s="1"/>
      <c r="F5208" s="1"/>
      <c r="G5208"/>
      <c r="H5208"/>
      <c r="I5208" s="1"/>
      <c r="J5208"/>
      <c r="K5208"/>
      <c r="L5208"/>
      <c r="M5208" s="2"/>
      <c r="N5208" s="3"/>
      <c r="O5208"/>
      <c r="P5208"/>
      <c r="Q5208"/>
      <c r="R5208"/>
      <c r="S5208"/>
      <c r="T5208"/>
      <c r="U5208" s="1"/>
      <c r="V5208"/>
      <c r="W5208" s="1"/>
      <c r="X5208"/>
      <c r="Y5208"/>
      <c r="Z5208" s="1"/>
      <c r="AA5208" s="1"/>
      <c r="AB5208" s="1"/>
      <c r="AC5208" s="1"/>
      <c r="AD5208"/>
    </row>
    <row r="5209" spans="1:30" x14ac:dyDescent="0.25">
      <c r="A5209" s="1"/>
      <c r="B5209" s="1"/>
      <c r="C5209" s="1"/>
      <c r="D5209"/>
      <c r="E5209" s="1"/>
      <c r="F5209" s="1"/>
      <c r="G5209"/>
      <c r="H5209"/>
      <c r="I5209" s="1"/>
      <c r="J5209"/>
      <c r="K5209"/>
      <c r="L5209"/>
      <c r="M5209" s="2"/>
      <c r="N5209" s="3"/>
      <c r="O5209"/>
      <c r="P5209"/>
      <c r="Q5209"/>
      <c r="R5209"/>
      <c r="S5209"/>
      <c r="T5209"/>
      <c r="U5209" s="1"/>
      <c r="V5209"/>
      <c r="W5209" s="1"/>
      <c r="X5209"/>
      <c r="Y5209"/>
      <c r="Z5209" s="1"/>
      <c r="AA5209" s="1"/>
      <c r="AB5209" s="1"/>
      <c r="AC5209" s="1"/>
      <c r="AD5209"/>
    </row>
    <row r="5210" spans="1:30" x14ac:dyDescent="0.25">
      <c r="A5210" s="1"/>
      <c r="B5210" s="1"/>
      <c r="C5210" s="1"/>
      <c r="D5210"/>
      <c r="E5210" s="1"/>
      <c r="F5210" s="1"/>
      <c r="G5210"/>
      <c r="H5210"/>
      <c r="I5210" s="1"/>
      <c r="J5210"/>
      <c r="K5210"/>
      <c r="L5210"/>
      <c r="M5210" s="2"/>
      <c r="N5210" s="3"/>
      <c r="O5210"/>
      <c r="P5210"/>
      <c r="Q5210"/>
      <c r="R5210"/>
      <c r="S5210"/>
      <c r="T5210"/>
      <c r="U5210" s="1"/>
      <c r="V5210"/>
      <c r="W5210" s="1"/>
      <c r="X5210"/>
      <c r="Y5210"/>
      <c r="Z5210" s="1"/>
      <c r="AA5210" s="1"/>
      <c r="AB5210" s="1"/>
      <c r="AC5210" s="1"/>
      <c r="AD5210"/>
    </row>
    <row r="5211" spans="1:30" x14ac:dyDescent="0.25">
      <c r="A5211" s="1"/>
      <c r="B5211" s="1"/>
      <c r="C5211" s="1"/>
      <c r="D5211"/>
      <c r="E5211" s="1"/>
      <c r="F5211" s="1"/>
      <c r="G5211"/>
      <c r="H5211"/>
      <c r="I5211" s="1"/>
      <c r="J5211"/>
      <c r="K5211"/>
      <c r="L5211"/>
      <c r="M5211" s="2"/>
      <c r="N5211" s="3"/>
      <c r="O5211"/>
      <c r="P5211"/>
      <c r="Q5211"/>
      <c r="R5211"/>
      <c r="S5211"/>
      <c r="T5211"/>
      <c r="U5211" s="1"/>
      <c r="V5211"/>
      <c r="W5211" s="1"/>
      <c r="X5211"/>
      <c r="Y5211"/>
      <c r="Z5211" s="1"/>
      <c r="AA5211" s="1"/>
      <c r="AB5211" s="1"/>
      <c r="AC5211" s="1"/>
      <c r="AD5211"/>
    </row>
    <row r="5212" spans="1:30" x14ac:dyDescent="0.25">
      <c r="A5212" s="1"/>
      <c r="B5212" s="1"/>
      <c r="C5212" s="1"/>
      <c r="D5212"/>
      <c r="E5212" s="1"/>
      <c r="F5212" s="1"/>
      <c r="G5212"/>
      <c r="H5212"/>
      <c r="I5212" s="1"/>
      <c r="J5212"/>
      <c r="K5212"/>
      <c r="L5212"/>
      <c r="M5212" s="2"/>
      <c r="N5212" s="3"/>
      <c r="O5212"/>
      <c r="P5212"/>
      <c r="Q5212"/>
      <c r="R5212"/>
      <c r="S5212"/>
      <c r="T5212"/>
      <c r="U5212" s="1"/>
      <c r="V5212"/>
      <c r="W5212" s="1"/>
      <c r="X5212"/>
      <c r="Y5212"/>
      <c r="Z5212" s="1"/>
      <c r="AA5212" s="1"/>
      <c r="AB5212" s="1"/>
      <c r="AC5212" s="1"/>
      <c r="AD5212"/>
    </row>
    <row r="5213" spans="1:30" x14ac:dyDescent="0.25">
      <c r="A5213" s="1"/>
      <c r="B5213" s="1"/>
      <c r="C5213" s="1"/>
      <c r="D5213"/>
      <c r="E5213" s="1"/>
      <c r="F5213" s="1"/>
      <c r="G5213"/>
      <c r="H5213"/>
      <c r="I5213" s="1"/>
      <c r="J5213"/>
      <c r="K5213"/>
      <c r="L5213"/>
      <c r="M5213" s="2"/>
      <c r="N5213" s="3"/>
      <c r="O5213"/>
      <c r="P5213"/>
      <c r="Q5213"/>
      <c r="R5213"/>
      <c r="S5213"/>
      <c r="T5213"/>
      <c r="U5213" s="1"/>
      <c r="V5213"/>
      <c r="W5213" s="1"/>
      <c r="X5213"/>
      <c r="Y5213"/>
      <c r="Z5213" s="1"/>
      <c r="AA5213" s="1"/>
      <c r="AB5213" s="1"/>
      <c r="AC5213" s="1"/>
      <c r="AD5213"/>
    </row>
    <row r="5214" spans="1:30" x14ac:dyDescent="0.25">
      <c r="A5214" s="1"/>
      <c r="B5214" s="1"/>
      <c r="C5214" s="1"/>
      <c r="D5214"/>
      <c r="E5214" s="1"/>
      <c r="F5214" s="1"/>
      <c r="G5214"/>
      <c r="H5214"/>
      <c r="I5214" s="1"/>
      <c r="J5214"/>
      <c r="K5214"/>
      <c r="L5214"/>
      <c r="M5214" s="2"/>
      <c r="N5214" s="3"/>
      <c r="O5214"/>
      <c r="P5214"/>
      <c r="Q5214"/>
      <c r="R5214"/>
      <c r="S5214"/>
      <c r="T5214"/>
      <c r="U5214" s="1"/>
      <c r="V5214"/>
      <c r="W5214" s="1"/>
      <c r="X5214"/>
      <c r="Y5214"/>
      <c r="Z5214" s="1"/>
      <c r="AA5214" s="1"/>
      <c r="AB5214" s="1"/>
      <c r="AC5214" s="1"/>
      <c r="AD5214"/>
    </row>
    <row r="5215" spans="1:30" x14ac:dyDescent="0.25">
      <c r="A5215" s="1"/>
      <c r="B5215" s="1"/>
      <c r="C5215" s="1"/>
      <c r="D5215"/>
      <c r="E5215" s="1"/>
      <c r="F5215" s="1"/>
      <c r="G5215"/>
      <c r="H5215"/>
      <c r="I5215" s="1"/>
      <c r="J5215"/>
      <c r="K5215"/>
      <c r="L5215"/>
      <c r="M5215" s="2"/>
      <c r="N5215" s="3"/>
      <c r="O5215"/>
      <c r="P5215"/>
      <c r="Q5215"/>
      <c r="R5215"/>
      <c r="S5215"/>
      <c r="T5215"/>
      <c r="U5215" s="1"/>
      <c r="V5215"/>
      <c r="W5215" s="1"/>
      <c r="X5215"/>
      <c r="Y5215"/>
      <c r="Z5215" s="1"/>
      <c r="AA5215" s="1"/>
      <c r="AB5215" s="1"/>
      <c r="AC5215" s="1"/>
      <c r="AD5215"/>
    </row>
    <row r="5216" spans="1:30" x14ac:dyDescent="0.25">
      <c r="A5216" s="1"/>
      <c r="B5216" s="1"/>
      <c r="C5216" s="1"/>
      <c r="D5216"/>
      <c r="E5216" s="1"/>
      <c r="F5216" s="1"/>
      <c r="G5216"/>
      <c r="H5216"/>
      <c r="I5216" s="1"/>
      <c r="J5216"/>
      <c r="K5216"/>
      <c r="L5216"/>
      <c r="M5216" s="2"/>
      <c r="N5216" s="3"/>
      <c r="O5216"/>
      <c r="P5216"/>
      <c r="Q5216"/>
      <c r="R5216"/>
      <c r="S5216"/>
      <c r="T5216"/>
      <c r="U5216" s="1"/>
      <c r="V5216"/>
      <c r="W5216" s="1"/>
      <c r="X5216"/>
      <c r="Y5216"/>
      <c r="Z5216" s="1"/>
      <c r="AA5216" s="1"/>
      <c r="AB5216" s="1"/>
      <c r="AC5216" s="1"/>
      <c r="AD5216"/>
    </row>
    <row r="5217" spans="1:30" x14ac:dyDescent="0.25">
      <c r="A5217" s="1"/>
      <c r="B5217" s="1"/>
      <c r="C5217" s="1"/>
      <c r="D5217"/>
      <c r="E5217" s="1"/>
      <c r="F5217" s="1"/>
      <c r="G5217"/>
      <c r="H5217"/>
      <c r="I5217" s="1"/>
      <c r="J5217"/>
      <c r="K5217"/>
      <c r="L5217"/>
      <c r="M5217" s="2"/>
      <c r="N5217" s="3"/>
      <c r="O5217"/>
      <c r="P5217"/>
      <c r="Q5217"/>
      <c r="R5217"/>
      <c r="S5217"/>
      <c r="T5217"/>
      <c r="U5217" s="1"/>
      <c r="V5217"/>
      <c r="W5217" s="1"/>
      <c r="X5217"/>
      <c r="Y5217"/>
      <c r="Z5217" s="1"/>
      <c r="AA5217" s="1"/>
      <c r="AB5217" s="1"/>
      <c r="AC5217" s="1"/>
      <c r="AD5217"/>
    </row>
    <row r="5218" spans="1:30" x14ac:dyDescent="0.25">
      <c r="A5218" s="1"/>
      <c r="B5218" s="1"/>
      <c r="C5218" s="1"/>
      <c r="D5218"/>
      <c r="E5218" s="1"/>
      <c r="F5218" s="1"/>
      <c r="G5218"/>
      <c r="H5218"/>
      <c r="I5218" s="1"/>
      <c r="J5218"/>
      <c r="K5218"/>
      <c r="L5218"/>
      <c r="M5218" s="2"/>
      <c r="N5218" s="3"/>
      <c r="O5218"/>
      <c r="P5218"/>
      <c r="Q5218"/>
      <c r="R5218"/>
      <c r="S5218"/>
      <c r="T5218"/>
      <c r="U5218" s="1"/>
      <c r="V5218"/>
      <c r="W5218" s="1"/>
      <c r="X5218"/>
      <c r="Y5218"/>
      <c r="Z5218" s="1"/>
      <c r="AA5218" s="1"/>
      <c r="AB5218" s="1"/>
      <c r="AC5218" s="1"/>
      <c r="AD5218"/>
    </row>
    <row r="5219" spans="1:30" x14ac:dyDescent="0.25">
      <c r="A5219" s="1"/>
      <c r="B5219" s="1"/>
      <c r="C5219" s="1"/>
      <c r="D5219"/>
      <c r="E5219" s="1"/>
      <c r="F5219" s="1"/>
      <c r="G5219"/>
      <c r="H5219"/>
      <c r="I5219" s="1"/>
      <c r="J5219"/>
      <c r="K5219"/>
      <c r="L5219"/>
      <c r="M5219" s="2"/>
      <c r="N5219" s="3"/>
      <c r="O5219"/>
      <c r="P5219"/>
      <c r="Q5219"/>
      <c r="R5219"/>
      <c r="S5219"/>
      <c r="T5219"/>
      <c r="U5219" s="1"/>
      <c r="V5219"/>
      <c r="W5219" s="1"/>
      <c r="X5219"/>
      <c r="Y5219"/>
      <c r="Z5219" s="1"/>
      <c r="AA5219" s="1"/>
      <c r="AB5219" s="1"/>
      <c r="AC5219" s="1"/>
      <c r="AD5219"/>
    </row>
    <row r="5220" spans="1:30" x14ac:dyDescent="0.25">
      <c r="A5220" s="1"/>
      <c r="B5220" s="1"/>
      <c r="C5220" s="1"/>
      <c r="D5220"/>
      <c r="E5220" s="1"/>
      <c r="F5220" s="1"/>
      <c r="G5220"/>
      <c r="H5220"/>
      <c r="I5220" s="1"/>
      <c r="J5220"/>
      <c r="K5220"/>
      <c r="L5220"/>
      <c r="M5220" s="2"/>
      <c r="N5220" s="3"/>
      <c r="O5220"/>
      <c r="P5220"/>
      <c r="Q5220"/>
      <c r="R5220"/>
      <c r="S5220"/>
      <c r="T5220"/>
      <c r="U5220" s="1"/>
      <c r="V5220"/>
      <c r="W5220" s="1"/>
      <c r="X5220"/>
      <c r="Y5220"/>
      <c r="Z5220" s="1"/>
      <c r="AA5220" s="1"/>
      <c r="AB5220" s="1"/>
      <c r="AC5220" s="1"/>
      <c r="AD5220"/>
    </row>
    <row r="5221" spans="1:30" x14ac:dyDescent="0.25">
      <c r="A5221" s="1"/>
      <c r="B5221" s="1"/>
      <c r="C5221" s="1"/>
      <c r="D5221"/>
      <c r="E5221" s="1"/>
      <c r="F5221" s="1"/>
      <c r="G5221"/>
      <c r="H5221"/>
      <c r="I5221" s="1"/>
      <c r="J5221"/>
      <c r="K5221"/>
      <c r="L5221"/>
      <c r="M5221" s="2"/>
      <c r="N5221" s="3"/>
      <c r="O5221"/>
      <c r="P5221"/>
      <c r="Q5221"/>
      <c r="R5221"/>
      <c r="S5221"/>
      <c r="T5221"/>
      <c r="U5221" s="1"/>
      <c r="V5221"/>
      <c r="W5221" s="1"/>
      <c r="X5221"/>
      <c r="Y5221"/>
      <c r="Z5221" s="1"/>
      <c r="AA5221" s="1"/>
      <c r="AB5221" s="1"/>
      <c r="AC5221" s="1"/>
      <c r="AD5221"/>
    </row>
    <row r="5222" spans="1:30" x14ac:dyDescent="0.25">
      <c r="A5222" s="1"/>
      <c r="B5222" s="1"/>
      <c r="C5222" s="1"/>
      <c r="D5222"/>
      <c r="E5222" s="1"/>
      <c r="F5222" s="1"/>
      <c r="G5222"/>
      <c r="H5222"/>
      <c r="I5222" s="1"/>
      <c r="J5222"/>
      <c r="K5222"/>
      <c r="L5222"/>
      <c r="M5222" s="2"/>
      <c r="N5222" s="3"/>
      <c r="O5222"/>
      <c r="P5222"/>
      <c r="Q5222"/>
      <c r="R5222"/>
      <c r="S5222"/>
      <c r="T5222"/>
      <c r="U5222" s="1"/>
      <c r="V5222"/>
      <c r="W5222" s="1"/>
      <c r="X5222"/>
      <c r="Y5222"/>
      <c r="Z5222" s="1"/>
      <c r="AA5222" s="1"/>
      <c r="AB5222" s="1"/>
      <c r="AC5222" s="1"/>
      <c r="AD5222"/>
    </row>
    <row r="5223" spans="1:30" x14ac:dyDescent="0.25">
      <c r="A5223" s="1"/>
      <c r="B5223" s="1"/>
      <c r="C5223" s="1"/>
      <c r="D5223"/>
      <c r="E5223" s="1"/>
      <c r="F5223" s="1"/>
      <c r="G5223"/>
      <c r="H5223"/>
      <c r="I5223" s="1"/>
      <c r="J5223"/>
      <c r="K5223"/>
      <c r="L5223"/>
      <c r="M5223" s="2"/>
      <c r="N5223" s="3"/>
      <c r="O5223"/>
      <c r="P5223"/>
      <c r="Q5223"/>
      <c r="R5223"/>
      <c r="S5223"/>
      <c r="T5223"/>
      <c r="U5223" s="1"/>
      <c r="V5223"/>
      <c r="W5223" s="1"/>
      <c r="X5223"/>
      <c r="Y5223"/>
      <c r="Z5223" s="1"/>
      <c r="AA5223" s="1"/>
      <c r="AB5223" s="1"/>
      <c r="AC5223" s="1"/>
      <c r="AD5223"/>
    </row>
    <row r="5224" spans="1:30" x14ac:dyDescent="0.25">
      <c r="A5224" s="1"/>
      <c r="B5224" s="1"/>
      <c r="C5224" s="1"/>
      <c r="D5224"/>
      <c r="E5224" s="1"/>
      <c r="F5224" s="1"/>
      <c r="G5224"/>
      <c r="H5224"/>
      <c r="I5224" s="1"/>
      <c r="J5224"/>
      <c r="K5224"/>
      <c r="L5224"/>
      <c r="M5224" s="2"/>
      <c r="N5224" s="3"/>
      <c r="O5224"/>
      <c r="P5224"/>
      <c r="Q5224"/>
      <c r="R5224"/>
      <c r="S5224"/>
      <c r="T5224"/>
      <c r="U5224" s="1"/>
      <c r="V5224"/>
      <c r="W5224" s="1"/>
      <c r="X5224"/>
      <c r="Y5224"/>
      <c r="Z5224" s="1"/>
      <c r="AA5224" s="1"/>
      <c r="AB5224" s="1"/>
      <c r="AC5224" s="1"/>
      <c r="AD5224"/>
    </row>
    <row r="5225" spans="1:30" x14ac:dyDescent="0.25">
      <c r="A5225" s="1"/>
      <c r="B5225" s="1"/>
      <c r="C5225" s="1"/>
      <c r="D5225"/>
      <c r="E5225" s="1"/>
      <c r="F5225" s="1"/>
      <c r="G5225"/>
      <c r="H5225"/>
      <c r="I5225" s="1"/>
      <c r="J5225"/>
      <c r="K5225"/>
      <c r="L5225"/>
      <c r="M5225" s="2"/>
      <c r="N5225" s="3"/>
      <c r="O5225"/>
      <c r="P5225"/>
      <c r="Q5225"/>
      <c r="R5225"/>
      <c r="S5225"/>
      <c r="T5225"/>
      <c r="U5225" s="1"/>
      <c r="V5225"/>
      <c r="W5225" s="1"/>
      <c r="X5225"/>
      <c r="Y5225"/>
      <c r="Z5225" s="1"/>
      <c r="AA5225" s="1"/>
      <c r="AB5225" s="1"/>
      <c r="AC5225" s="1"/>
      <c r="AD5225"/>
    </row>
    <row r="5226" spans="1:30" x14ac:dyDescent="0.25">
      <c r="A5226" s="1"/>
      <c r="B5226" s="1"/>
      <c r="C5226" s="1"/>
      <c r="D5226"/>
      <c r="E5226" s="1"/>
      <c r="F5226" s="1"/>
      <c r="G5226"/>
      <c r="H5226"/>
      <c r="I5226" s="1"/>
      <c r="J5226"/>
      <c r="K5226"/>
      <c r="L5226"/>
      <c r="M5226" s="2"/>
      <c r="N5226" s="3"/>
      <c r="O5226"/>
      <c r="P5226"/>
      <c r="Q5226"/>
      <c r="R5226"/>
      <c r="S5226"/>
      <c r="T5226"/>
      <c r="U5226" s="1"/>
      <c r="V5226"/>
      <c r="W5226" s="1"/>
      <c r="X5226"/>
      <c r="Y5226"/>
      <c r="Z5226" s="1"/>
      <c r="AA5226" s="1"/>
      <c r="AB5226" s="1"/>
      <c r="AC5226" s="1"/>
      <c r="AD5226"/>
    </row>
    <row r="5227" spans="1:30" x14ac:dyDescent="0.25">
      <c r="A5227" s="1"/>
      <c r="B5227" s="1"/>
      <c r="C5227" s="1"/>
      <c r="D5227"/>
      <c r="E5227" s="1"/>
      <c r="F5227" s="1"/>
      <c r="G5227"/>
      <c r="H5227"/>
      <c r="I5227" s="1"/>
      <c r="J5227"/>
      <c r="K5227"/>
      <c r="L5227"/>
      <c r="M5227" s="2"/>
      <c r="N5227" s="3"/>
      <c r="O5227"/>
      <c r="P5227"/>
      <c r="Q5227"/>
      <c r="R5227"/>
      <c r="S5227"/>
      <c r="T5227"/>
      <c r="U5227" s="1"/>
      <c r="V5227"/>
      <c r="W5227" s="1"/>
      <c r="X5227"/>
      <c r="Y5227"/>
      <c r="Z5227" s="1"/>
      <c r="AA5227" s="1"/>
      <c r="AB5227" s="1"/>
      <c r="AC5227" s="1"/>
      <c r="AD5227"/>
    </row>
    <row r="5228" spans="1:30" x14ac:dyDescent="0.25">
      <c r="A5228" s="1"/>
      <c r="B5228" s="1"/>
      <c r="C5228" s="1"/>
      <c r="D5228"/>
      <c r="E5228" s="1"/>
      <c r="F5228" s="1"/>
      <c r="G5228"/>
      <c r="H5228"/>
      <c r="I5228" s="1"/>
      <c r="J5228"/>
      <c r="K5228"/>
      <c r="L5228"/>
      <c r="M5228" s="2"/>
      <c r="N5228" s="3"/>
      <c r="O5228"/>
      <c r="P5228"/>
      <c r="Q5228"/>
      <c r="R5228"/>
      <c r="S5228"/>
      <c r="T5228"/>
      <c r="U5228" s="1"/>
      <c r="V5228"/>
      <c r="W5228" s="1"/>
      <c r="X5228"/>
      <c r="Y5228"/>
      <c r="Z5228" s="1"/>
      <c r="AA5228" s="1"/>
      <c r="AB5228" s="1"/>
      <c r="AC5228" s="1"/>
      <c r="AD5228"/>
    </row>
    <row r="5229" spans="1:30" x14ac:dyDescent="0.25">
      <c r="A5229" s="1"/>
      <c r="B5229" s="1"/>
      <c r="C5229" s="1"/>
      <c r="D5229"/>
      <c r="E5229" s="1"/>
      <c r="F5229" s="1"/>
      <c r="G5229"/>
      <c r="H5229"/>
      <c r="I5229" s="1"/>
      <c r="J5229"/>
      <c r="K5229"/>
      <c r="L5229"/>
      <c r="M5229" s="2"/>
      <c r="N5229" s="3"/>
      <c r="O5229"/>
      <c r="P5229"/>
      <c r="Q5229"/>
      <c r="R5229"/>
      <c r="S5229"/>
      <c r="T5229"/>
      <c r="U5229" s="1"/>
      <c r="V5229"/>
      <c r="W5229" s="1"/>
      <c r="X5229"/>
      <c r="Y5229"/>
      <c r="Z5229" s="1"/>
      <c r="AA5229" s="1"/>
      <c r="AB5229" s="1"/>
      <c r="AC5229" s="1"/>
      <c r="AD5229"/>
    </row>
    <row r="5230" spans="1:30" x14ac:dyDescent="0.25">
      <c r="A5230" s="1"/>
      <c r="B5230" s="1"/>
      <c r="C5230" s="1"/>
      <c r="D5230"/>
      <c r="E5230" s="1"/>
      <c r="F5230" s="1"/>
      <c r="G5230"/>
      <c r="H5230"/>
      <c r="I5230" s="1"/>
      <c r="J5230"/>
      <c r="K5230"/>
      <c r="L5230"/>
      <c r="M5230" s="2"/>
      <c r="N5230" s="3"/>
      <c r="O5230"/>
      <c r="P5230"/>
      <c r="Q5230"/>
      <c r="R5230"/>
      <c r="S5230"/>
      <c r="T5230"/>
      <c r="U5230" s="1"/>
      <c r="V5230"/>
      <c r="W5230" s="1"/>
      <c r="X5230"/>
      <c r="Y5230"/>
      <c r="Z5230" s="1"/>
      <c r="AA5230" s="1"/>
      <c r="AB5230" s="1"/>
      <c r="AC5230" s="1"/>
      <c r="AD5230"/>
    </row>
    <row r="5231" spans="1:30" x14ac:dyDescent="0.25">
      <c r="A5231" s="1"/>
      <c r="B5231" s="1"/>
      <c r="C5231" s="1"/>
      <c r="D5231"/>
      <c r="E5231" s="1"/>
      <c r="F5231" s="1"/>
      <c r="G5231"/>
      <c r="H5231"/>
      <c r="I5231" s="1"/>
      <c r="J5231"/>
      <c r="K5231"/>
      <c r="L5231"/>
      <c r="M5231" s="2"/>
      <c r="N5231" s="3"/>
      <c r="O5231"/>
      <c r="P5231"/>
      <c r="Q5231"/>
      <c r="R5231"/>
      <c r="S5231"/>
      <c r="T5231"/>
      <c r="U5231" s="1"/>
      <c r="V5231"/>
      <c r="W5231" s="1"/>
      <c r="X5231"/>
      <c r="Y5231"/>
      <c r="Z5231" s="1"/>
      <c r="AA5231" s="1"/>
      <c r="AB5231" s="1"/>
      <c r="AC5231" s="1"/>
      <c r="AD5231"/>
    </row>
    <row r="5232" spans="1:30" x14ac:dyDescent="0.25">
      <c r="A5232" s="1"/>
      <c r="B5232" s="1"/>
      <c r="C5232" s="1"/>
      <c r="D5232"/>
      <c r="E5232" s="1"/>
      <c r="F5232" s="1"/>
      <c r="G5232"/>
      <c r="H5232"/>
      <c r="I5232" s="1"/>
      <c r="J5232"/>
      <c r="K5232"/>
      <c r="L5232"/>
      <c r="M5232" s="2"/>
      <c r="N5232" s="3"/>
      <c r="O5232"/>
      <c r="P5232"/>
      <c r="Q5232"/>
      <c r="R5232"/>
      <c r="S5232"/>
      <c r="T5232"/>
      <c r="U5232" s="1"/>
      <c r="V5232"/>
      <c r="W5232" s="1"/>
      <c r="X5232"/>
      <c r="Y5232"/>
      <c r="Z5232" s="1"/>
      <c r="AA5232" s="1"/>
      <c r="AB5232" s="1"/>
      <c r="AC5232" s="1"/>
      <c r="AD5232"/>
    </row>
    <row r="5233" spans="1:30" x14ac:dyDescent="0.25">
      <c r="A5233" s="1"/>
      <c r="B5233" s="1"/>
      <c r="C5233" s="1"/>
      <c r="D5233"/>
      <c r="E5233" s="1"/>
      <c r="F5233" s="1"/>
      <c r="G5233"/>
      <c r="H5233"/>
      <c r="I5233" s="1"/>
      <c r="J5233"/>
      <c r="K5233"/>
      <c r="L5233"/>
      <c r="M5233" s="2"/>
      <c r="N5233" s="3"/>
      <c r="O5233"/>
      <c r="P5233"/>
      <c r="Q5233"/>
      <c r="R5233"/>
      <c r="S5233"/>
      <c r="T5233"/>
      <c r="U5233" s="1"/>
      <c r="V5233"/>
      <c r="W5233" s="1"/>
      <c r="X5233"/>
      <c r="Y5233"/>
      <c r="Z5233" s="1"/>
      <c r="AA5233" s="1"/>
      <c r="AB5233" s="1"/>
      <c r="AC5233" s="1"/>
      <c r="AD5233"/>
    </row>
    <row r="5234" spans="1:30" x14ac:dyDescent="0.25">
      <c r="A5234" s="1"/>
      <c r="B5234" s="1"/>
      <c r="C5234" s="1"/>
      <c r="D5234"/>
      <c r="E5234" s="1"/>
      <c r="F5234" s="1"/>
      <c r="G5234"/>
      <c r="H5234"/>
      <c r="I5234" s="1"/>
      <c r="J5234"/>
      <c r="K5234"/>
      <c r="L5234"/>
      <c r="M5234" s="2"/>
      <c r="N5234" s="3"/>
      <c r="O5234"/>
      <c r="P5234"/>
      <c r="Q5234"/>
      <c r="R5234"/>
      <c r="S5234"/>
      <c r="T5234"/>
      <c r="U5234" s="1"/>
      <c r="V5234"/>
      <c r="W5234" s="1"/>
      <c r="X5234"/>
      <c r="Y5234"/>
      <c r="Z5234" s="1"/>
      <c r="AA5234" s="1"/>
      <c r="AB5234" s="1"/>
      <c r="AC5234" s="1"/>
      <c r="AD5234"/>
    </row>
    <row r="5235" spans="1:30" x14ac:dyDescent="0.25">
      <c r="A5235" s="1"/>
      <c r="B5235" s="1"/>
      <c r="C5235" s="1"/>
      <c r="D5235"/>
      <c r="E5235" s="1"/>
      <c r="F5235" s="1"/>
      <c r="G5235"/>
      <c r="H5235"/>
      <c r="I5235" s="1"/>
      <c r="J5235"/>
      <c r="K5235"/>
      <c r="L5235"/>
      <c r="M5235" s="2"/>
      <c r="N5235" s="3"/>
      <c r="O5235"/>
      <c r="P5235"/>
      <c r="Q5235"/>
      <c r="R5235"/>
      <c r="S5235"/>
      <c r="T5235"/>
      <c r="U5235" s="1"/>
      <c r="V5235"/>
      <c r="W5235" s="1"/>
      <c r="X5235"/>
      <c r="Y5235"/>
      <c r="Z5235" s="1"/>
      <c r="AA5235" s="1"/>
      <c r="AB5235" s="1"/>
      <c r="AC5235" s="1"/>
      <c r="AD5235"/>
    </row>
    <row r="5236" spans="1:30" x14ac:dyDescent="0.25">
      <c r="A5236" s="1"/>
      <c r="B5236" s="1"/>
      <c r="C5236" s="1"/>
      <c r="D5236"/>
      <c r="E5236" s="1"/>
      <c r="F5236" s="1"/>
      <c r="G5236"/>
      <c r="H5236"/>
      <c r="I5236" s="1"/>
      <c r="J5236"/>
      <c r="K5236"/>
      <c r="L5236"/>
      <c r="M5236" s="2"/>
      <c r="N5236" s="3"/>
      <c r="O5236"/>
      <c r="P5236"/>
      <c r="Q5236"/>
      <c r="R5236"/>
      <c r="S5236"/>
      <c r="T5236"/>
      <c r="U5236" s="1"/>
      <c r="V5236"/>
      <c r="W5236" s="1"/>
      <c r="X5236"/>
      <c r="Y5236"/>
      <c r="Z5236" s="1"/>
      <c r="AA5236" s="1"/>
      <c r="AB5236" s="1"/>
      <c r="AC5236" s="1"/>
      <c r="AD5236"/>
    </row>
    <row r="5237" spans="1:30" x14ac:dyDescent="0.25">
      <c r="A5237" s="1"/>
      <c r="B5237" s="1"/>
      <c r="C5237" s="1"/>
      <c r="D5237"/>
      <c r="E5237" s="1"/>
      <c r="F5237" s="1"/>
      <c r="G5237"/>
      <c r="H5237"/>
      <c r="I5237" s="1"/>
      <c r="J5237"/>
      <c r="K5237"/>
      <c r="L5237"/>
      <c r="M5237" s="2"/>
      <c r="N5237" s="3"/>
      <c r="O5237"/>
      <c r="P5237"/>
      <c r="Q5237"/>
      <c r="R5237"/>
      <c r="S5237"/>
      <c r="T5237"/>
      <c r="U5237" s="1"/>
      <c r="V5237"/>
      <c r="W5237" s="1"/>
      <c r="X5237"/>
      <c r="Y5237"/>
      <c r="Z5237" s="1"/>
      <c r="AA5237" s="1"/>
      <c r="AB5237" s="1"/>
      <c r="AC5237" s="1"/>
      <c r="AD5237"/>
    </row>
    <row r="5238" spans="1:30" x14ac:dyDescent="0.25">
      <c r="A5238" s="1"/>
      <c r="B5238" s="1"/>
      <c r="C5238" s="1"/>
      <c r="D5238"/>
      <c r="E5238" s="1"/>
      <c r="F5238" s="1"/>
      <c r="G5238"/>
      <c r="H5238"/>
      <c r="I5238" s="1"/>
      <c r="J5238"/>
      <c r="K5238"/>
      <c r="L5238"/>
      <c r="M5238" s="2"/>
      <c r="N5238" s="3"/>
      <c r="O5238"/>
      <c r="P5238"/>
      <c r="Q5238"/>
      <c r="R5238"/>
      <c r="S5238"/>
      <c r="T5238"/>
      <c r="U5238" s="1"/>
      <c r="V5238"/>
      <c r="W5238" s="1"/>
      <c r="X5238"/>
      <c r="Y5238"/>
      <c r="Z5238" s="1"/>
      <c r="AA5238" s="1"/>
      <c r="AB5238" s="1"/>
      <c r="AC5238" s="1"/>
      <c r="AD5238"/>
    </row>
    <row r="5239" spans="1:30" x14ac:dyDescent="0.25">
      <c r="A5239" s="1"/>
      <c r="B5239" s="1"/>
      <c r="C5239" s="1"/>
      <c r="D5239"/>
      <c r="E5239" s="1"/>
      <c r="F5239" s="1"/>
      <c r="G5239"/>
      <c r="H5239"/>
      <c r="I5239" s="1"/>
      <c r="J5239"/>
      <c r="K5239"/>
      <c r="L5239"/>
      <c r="M5239" s="2"/>
      <c r="N5239" s="3"/>
      <c r="O5239"/>
      <c r="P5239"/>
      <c r="Q5239"/>
      <c r="R5239"/>
      <c r="S5239"/>
      <c r="T5239"/>
      <c r="U5239" s="1"/>
      <c r="V5239"/>
      <c r="W5239" s="1"/>
      <c r="X5239"/>
      <c r="Y5239"/>
      <c r="Z5239" s="1"/>
      <c r="AA5239" s="1"/>
      <c r="AB5239" s="1"/>
      <c r="AC5239" s="1"/>
      <c r="AD5239"/>
    </row>
    <row r="5240" spans="1:30" x14ac:dyDescent="0.25">
      <c r="A5240" s="1"/>
      <c r="B5240" s="1"/>
      <c r="C5240" s="1"/>
      <c r="D5240"/>
      <c r="E5240" s="1"/>
      <c r="F5240" s="1"/>
      <c r="G5240"/>
      <c r="H5240"/>
      <c r="I5240" s="1"/>
      <c r="J5240"/>
      <c r="K5240"/>
      <c r="L5240"/>
      <c r="M5240" s="2"/>
      <c r="N5240" s="3"/>
      <c r="O5240"/>
      <c r="P5240"/>
      <c r="Q5240"/>
      <c r="R5240"/>
      <c r="S5240"/>
      <c r="T5240"/>
      <c r="U5240" s="1"/>
      <c r="V5240"/>
      <c r="W5240" s="1"/>
      <c r="X5240"/>
      <c r="Y5240"/>
      <c r="Z5240" s="1"/>
      <c r="AA5240" s="1"/>
      <c r="AB5240" s="1"/>
      <c r="AC5240" s="1"/>
      <c r="AD5240"/>
    </row>
    <row r="5241" spans="1:30" x14ac:dyDescent="0.25">
      <c r="A5241" s="1"/>
      <c r="B5241" s="1"/>
      <c r="C5241" s="1"/>
      <c r="D5241"/>
      <c r="E5241" s="1"/>
      <c r="F5241" s="1"/>
      <c r="G5241"/>
      <c r="H5241"/>
      <c r="I5241" s="1"/>
      <c r="J5241"/>
      <c r="K5241"/>
      <c r="L5241"/>
      <c r="M5241" s="2"/>
      <c r="N5241" s="3"/>
      <c r="O5241"/>
      <c r="P5241"/>
      <c r="Q5241"/>
      <c r="R5241"/>
      <c r="S5241"/>
      <c r="T5241"/>
      <c r="U5241" s="1"/>
      <c r="V5241"/>
      <c r="W5241" s="1"/>
      <c r="X5241"/>
      <c r="Y5241"/>
      <c r="Z5241" s="1"/>
      <c r="AA5241" s="1"/>
      <c r="AB5241" s="1"/>
      <c r="AC5241" s="1"/>
      <c r="AD5241"/>
    </row>
    <row r="5242" spans="1:30" x14ac:dyDescent="0.25">
      <c r="A5242" s="1"/>
      <c r="B5242" s="1"/>
      <c r="C5242" s="1"/>
      <c r="D5242"/>
      <c r="E5242" s="1"/>
      <c r="F5242" s="1"/>
      <c r="G5242"/>
      <c r="H5242"/>
      <c r="I5242" s="1"/>
      <c r="J5242"/>
      <c r="K5242"/>
      <c r="L5242"/>
      <c r="M5242" s="2"/>
      <c r="N5242" s="3"/>
      <c r="O5242"/>
      <c r="P5242"/>
      <c r="Q5242"/>
      <c r="R5242"/>
      <c r="S5242"/>
      <c r="T5242"/>
      <c r="U5242" s="1"/>
      <c r="V5242"/>
      <c r="W5242" s="1"/>
      <c r="X5242"/>
      <c r="Y5242"/>
      <c r="Z5242" s="1"/>
      <c r="AA5242" s="1"/>
      <c r="AB5242" s="1"/>
      <c r="AC5242" s="1"/>
      <c r="AD5242"/>
    </row>
    <row r="5243" spans="1:30" x14ac:dyDescent="0.25">
      <c r="A5243" s="1"/>
      <c r="B5243" s="1"/>
      <c r="C5243" s="1"/>
      <c r="D5243"/>
      <c r="E5243" s="1"/>
      <c r="F5243" s="1"/>
      <c r="G5243"/>
      <c r="H5243"/>
      <c r="I5243" s="1"/>
      <c r="J5243"/>
      <c r="K5243"/>
      <c r="L5243"/>
      <c r="M5243" s="2"/>
      <c r="N5243" s="3"/>
      <c r="O5243"/>
      <c r="P5243"/>
      <c r="Q5243"/>
      <c r="R5243"/>
      <c r="S5243"/>
      <c r="T5243"/>
      <c r="U5243" s="1"/>
      <c r="V5243"/>
      <c r="W5243" s="1"/>
      <c r="X5243"/>
      <c r="Y5243"/>
      <c r="Z5243" s="1"/>
      <c r="AA5243" s="1"/>
      <c r="AB5243" s="1"/>
      <c r="AC5243" s="1"/>
      <c r="AD5243"/>
    </row>
    <row r="5244" spans="1:30" x14ac:dyDescent="0.25">
      <c r="A5244" s="1"/>
      <c r="B5244" s="1"/>
      <c r="C5244" s="1"/>
      <c r="D5244"/>
      <c r="E5244" s="1"/>
      <c r="F5244" s="1"/>
      <c r="G5244"/>
      <c r="H5244"/>
      <c r="I5244" s="1"/>
      <c r="J5244"/>
      <c r="K5244"/>
      <c r="L5244"/>
      <c r="M5244" s="2"/>
      <c r="N5244" s="3"/>
      <c r="O5244"/>
      <c r="P5244"/>
      <c r="Q5244"/>
      <c r="R5244"/>
      <c r="S5244"/>
      <c r="T5244"/>
      <c r="U5244" s="1"/>
      <c r="V5244"/>
      <c r="W5244" s="1"/>
      <c r="X5244"/>
      <c r="Y5244"/>
      <c r="Z5244" s="1"/>
      <c r="AA5244" s="1"/>
      <c r="AB5244" s="1"/>
      <c r="AC5244" s="1"/>
      <c r="AD5244"/>
    </row>
    <row r="5245" spans="1:30" x14ac:dyDescent="0.25">
      <c r="A5245" s="1"/>
      <c r="B5245" s="1"/>
      <c r="C5245" s="1"/>
      <c r="D5245"/>
      <c r="E5245" s="1"/>
      <c r="F5245" s="1"/>
      <c r="G5245"/>
      <c r="H5245"/>
      <c r="I5245" s="1"/>
      <c r="J5245"/>
      <c r="K5245"/>
      <c r="L5245"/>
      <c r="M5245" s="2"/>
      <c r="N5245" s="3"/>
      <c r="O5245"/>
      <c r="P5245"/>
      <c r="Q5245"/>
      <c r="R5245"/>
      <c r="S5245"/>
      <c r="T5245"/>
      <c r="U5245" s="1"/>
      <c r="V5245"/>
      <c r="W5245" s="1"/>
      <c r="X5245"/>
      <c r="Y5245"/>
      <c r="Z5245" s="1"/>
      <c r="AA5245" s="1"/>
      <c r="AB5245" s="1"/>
      <c r="AC5245" s="1"/>
      <c r="AD5245"/>
    </row>
    <row r="5246" spans="1:30" x14ac:dyDescent="0.25">
      <c r="A5246" s="1"/>
      <c r="B5246" s="1"/>
      <c r="C5246" s="1"/>
      <c r="D5246"/>
      <c r="E5246" s="1"/>
      <c r="F5246" s="1"/>
      <c r="G5246"/>
      <c r="H5246"/>
      <c r="I5246" s="1"/>
      <c r="J5246"/>
      <c r="K5246"/>
      <c r="L5246"/>
      <c r="M5246" s="2"/>
      <c r="N5246" s="3"/>
      <c r="O5246"/>
      <c r="P5246"/>
      <c r="Q5246"/>
      <c r="R5246"/>
      <c r="S5246"/>
      <c r="T5246"/>
      <c r="U5246" s="1"/>
      <c r="V5246"/>
      <c r="W5246" s="1"/>
      <c r="X5246"/>
      <c r="Y5246"/>
      <c r="Z5246" s="1"/>
      <c r="AA5246" s="1"/>
      <c r="AB5246" s="1"/>
      <c r="AC5246" s="1"/>
      <c r="AD5246"/>
    </row>
    <row r="5247" spans="1:30" x14ac:dyDescent="0.25">
      <c r="A5247" s="1"/>
      <c r="B5247" s="1"/>
      <c r="C5247" s="1"/>
      <c r="D5247"/>
      <c r="E5247" s="1"/>
      <c r="F5247" s="1"/>
      <c r="G5247"/>
      <c r="H5247"/>
      <c r="I5247" s="1"/>
      <c r="J5247"/>
      <c r="K5247"/>
      <c r="L5247"/>
      <c r="M5247" s="2"/>
      <c r="N5247" s="3"/>
      <c r="O5247"/>
      <c r="P5247"/>
      <c r="Q5247"/>
      <c r="R5247"/>
      <c r="S5247"/>
      <c r="T5247"/>
      <c r="U5247" s="1"/>
      <c r="V5247"/>
      <c r="W5247" s="1"/>
      <c r="X5247"/>
      <c r="Y5247"/>
      <c r="Z5247" s="1"/>
      <c r="AA5247" s="1"/>
      <c r="AB5247" s="1"/>
      <c r="AC5247" s="1"/>
      <c r="AD5247"/>
    </row>
    <row r="5248" spans="1:30" x14ac:dyDescent="0.25">
      <c r="A5248" s="1"/>
      <c r="B5248" s="1"/>
      <c r="C5248" s="1"/>
      <c r="D5248"/>
      <c r="E5248" s="1"/>
      <c r="F5248" s="1"/>
      <c r="G5248"/>
      <c r="H5248"/>
      <c r="I5248" s="1"/>
      <c r="J5248"/>
      <c r="K5248"/>
      <c r="L5248"/>
      <c r="M5248" s="2"/>
      <c r="N5248" s="3"/>
      <c r="O5248"/>
      <c r="P5248"/>
      <c r="Q5248"/>
      <c r="R5248"/>
      <c r="S5248"/>
      <c r="T5248"/>
      <c r="U5248" s="1"/>
      <c r="V5248"/>
      <c r="W5248" s="1"/>
      <c r="X5248"/>
      <c r="Y5248"/>
      <c r="Z5248" s="1"/>
      <c r="AA5248" s="1"/>
      <c r="AB5248" s="1"/>
      <c r="AC5248" s="1"/>
      <c r="AD5248"/>
    </row>
    <row r="5249" spans="1:30" x14ac:dyDescent="0.25">
      <c r="A5249" s="1"/>
      <c r="B5249" s="1"/>
      <c r="C5249" s="1"/>
      <c r="D5249"/>
      <c r="E5249" s="1"/>
      <c r="F5249" s="1"/>
      <c r="G5249"/>
      <c r="H5249"/>
      <c r="I5249" s="1"/>
      <c r="J5249"/>
      <c r="K5249"/>
      <c r="L5249"/>
      <c r="M5249" s="2"/>
      <c r="N5249" s="3"/>
      <c r="O5249"/>
      <c r="P5249"/>
      <c r="Q5249"/>
      <c r="R5249"/>
      <c r="S5249"/>
      <c r="T5249"/>
      <c r="U5249" s="1"/>
      <c r="V5249"/>
      <c r="W5249" s="1"/>
      <c r="X5249"/>
      <c r="Y5249"/>
      <c r="Z5249" s="1"/>
      <c r="AA5249" s="1"/>
      <c r="AB5249" s="1"/>
      <c r="AC5249" s="1"/>
      <c r="AD5249"/>
    </row>
    <row r="5250" spans="1:30" x14ac:dyDescent="0.25">
      <c r="A5250" s="1"/>
      <c r="B5250" s="1"/>
      <c r="C5250" s="1"/>
      <c r="D5250"/>
      <c r="E5250" s="1"/>
      <c r="F5250" s="1"/>
      <c r="G5250"/>
      <c r="H5250"/>
      <c r="I5250" s="1"/>
      <c r="J5250"/>
      <c r="K5250"/>
      <c r="L5250"/>
      <c r="M5250" s="2"/>
      <c r="N5250" s="3"/>
      <c r="O5250"/>
      <c r="P5250"/>
      <c r="Q5250"/>
      <c r="R5250"/>
      <c r="S5250"/>
      <c r="T5250"/>
      <c r="U5250" s="1"/>
      <c r="V5250"/>
      <c r="W5250" s="1"/>
      <c r="X5250"/>
      <c r="Y5250"/>
      <c r="Z5250" s="1"/>
      <c r="AA5250" s="1"/>
      <c r="AB5250" s="1"/>
      <c r="AC5250" s="1"/>
      <c r="AD5250"/>
    </row>
    <row r="5251" spans="1:30" x14ac:dyDescent="0.25">
      <c r="A5251" s="1"/>
      <c r="B5251" s="1"/>
      <c r="C5251" s="1"/>
      <c r="D5251"/>
      <c r="E5251" s="1"/>
      <c r="F5251" s="1"/>
      <c r="G5251"/>
      <c r="H5251"/>
      <c r="I5251" s="1"/>
      <c r="J5251"/>
      <c r="K5251"/>
      <c r="L5251"/>
      <c r="M5251" s="2"/>
      <c r="N5251" s="3"/>
      <c r="O5251"/>
      <c r="P5251"/>
      <c r="Q5251"/>
      <c r="R5251"/>
      <c r="S5251"/>
      <c r="T5251"/>
      <c r="U5251" s="1"/>
      <c r="V5251"/>
      <c r="W5251" s="1"/>
      <c r="X5251"/>
      <c r="Y5251"/>
      <c r="Z5251" s="1"/>
      <c r="AA5251" s="1"/>
      <c r="AB5251" s="1"/>
      <c r="AC5251" s="1"/>
      <c r="AD5251"/>
    </row>
    <row r="5252" spans="1:30" x14ac:dyDescent="0.25">
      <c r="A5252" s="1"/>
      <c r="B5252" s="1"/>
      <c r="C5252" s="1"/>
      <c r="D5252"/>
      <c r="E5252" s="1"/>
      <c r="F5252" s="1"/>
      <c r="G5252"/>
      <c r="H5252"/>
      <c r="I5252" s="1"/>
      <c r="J5252"/>
      <c r="K5252"/>
      <c r="L5252"/>
      <c r="M5252" s="2"/>
      <c r="N5252" s="3"/>
      <c r="O5252"/>
      <c r="P5252"/>
      <c r="Q5252"/>
      <c r="R5252"/>
      <c r="S5252"/>
      <c r="T5252"/>
      <c r="U5252" s="1"/>
      <c r="V5252"/>
      <c r="W5252" s="1"/>
      <c r="X5252"/>
      <c r="Y5252"/>
      <c r="Z5252" s="1"/>
      <c r="AA5252" s="1"/>
      <c r="AB5252" s="1"/>
      <c r="AC5252" s="1"/>
      <c r="AD5252"/>
    </row>
    <row r="5253" spans="1:30" x14ac:dyDescent="0.25">
      <c r="A5253" s="1"/>
      <c r="B5253" s="1"/>
      <c r="C5253" s="1"/>
      <c r="D5253"/>
      <c r="E5253" s="1"/>
      <c r="F5253" s="1"/>
      <c r="G5253"/>
      <c r="H5253"/>
      <c r="I5253" s="1"/>
      <c r="J5253"/>
      <c r="K5253"/>
      <c r="L5253"/>
      <c r="M5253" s="2"/>
      <c r="N5253" s="3"/>
      <c r="O5253"/>
      <c r="P5253"/>
      <c r="Q5253"/>
      <c r="R5253"/>
      <c r="S5253"/>
      <c r="T5253"/>
      <c r="U5253" s="1"/>
      <c r="V5253"/>
      <c r="W5253" s="1"/>
      <c r="X5253"/>
      <c r="Y5253"/>
      <c r="Z5253" s="1"/>
      <c r="AA5253" s="1"/>
      <c r="AB5253" s="1"/>
      <c r="AC5253" s="1"/>
      <c r="AD5253"/>
    </row>
    <row r="5254" spans="1:30" x14ac:dyDescent="0.25">
      <c r="A5254" s="1"/>
      <c r="B5254" s="1"/>
      <c r="C5254" s="1"/>
      <c r="D5254"/>
      <c r="E5254" s="1"/>
      <c r="F5254" s="1"/>
      <c r="G5254"/>
      <c r="H5254"/>
      <c r="I5254" s="1"/>
      <c r="J5254"/>
      <c r="K5254"/>
      <c r="L5254"/>
      <c r="M5254" s="2"/>
      <c r="N5254" s="3"/>
      <c r="O5254"/>
      <c r="P5254"/>
      <c r="Q5254"/>
      <c r="R5254"/>
      <c r="S5254"/>
      <c r="T5254"/>
      <c r="U5254" s="1"/>
      <c r="V5254"/>
      <c r="W5254" s="1"/>
      <c r="X5254"/>
      <c r="Y5254"/>
      <c r="Z5254" s="1"/>
      <c r="AA5254" s="1"/>
      <c r="AB5254" s="1"/>
      <c r="AC5254" s="1"/>
      <c r="AD5254"/>
    </row>
    <row r="5255" spans="1:30" x14ac:dyDescent="0.25">
      <c r="A5255" s="1"/>
      <c r="B5255" s="1"/>
      <c r="C5255" s="1"/>
      <c r="D5255"/>
      <c r="E5255" s="1"/>
      <c r="F5255" s="1"/>
      <c r="G5255"/>
      <c r="H5255"/>
      <c r="I5255" s="1"/>
      <c r="J5255"/>
      <c r="K5255"/>
      <c r="L5255"/>
      <c r="M5255" s="2"/>
      <c r="N5255" s="3"/>
      <c r="O5255"/>
      <c r="P5255"/>
      <c r="Q5255"/>
      <c r="R5255"/>
      <c r="S5255"/>
      <c r="T5255"/>
      <c r="U5255" s="1"/>
      <c r="V5255"/>
      <c r="W5255" s="1"/>
      <c r="X5255"/>
      <c r="Y5255"/>
      <c r="Z5255" s="1"/>
      <c r="AA5255" s="1"/>
      <c r="AB5255" s="1"/>
      <c r="AC5255" s="1"/>
      <c r="AD5255"/>
    </row>
    <row r="5256" spans="1:30" x14ac:dyDescent="0.25">
      <c r="A5256" s="1"/>
      <c r="B5256" s="1"/>
      <c r="C5256" s="1"/>
      <c r="D5256"/>
      <c r="E5256" s="1"/>
      <c r="F5256" s="1"/>
      <c r="G5256"/>
      <c r="H5256"/>
      <c r="I5256" s="1"/>
      <c r="J5256"/>
      <c r="K5256"/>
      <c r="L5256"/>
      <c r="M5256" s="2"/>
      <c r="N5256" s="3"/>
      <c r="O5256"/>
      <c r="P5256"/>
      <c r="Q5256"/>
      <c r="R5256"/>
      <c r="S5256"/>
      <c r="T5256"/>
      <c r="U5256" s="1"/>
      <c r="V5256"/>
      <c r="W5256" s="1"/>
      <c r="X5256"/>
      <c r="Y5256"/>
      <c r="Z5256" s="1"/>
      <c r="AA5256" s="1"/>
      <c r="AB5256" s="1"/>
      <c r="AC5256" s="1"/>
      <c r="AD5256"/>
    </row>
    <row r="5257" spans="1:30" x14ac:dyDescent="0.25">
      <c r="A5257" s="1"/>
      <c r="B5257" s="1"/>
      <c r="C5257" s="1"/>
      <c r="D5257"/>
      <c r="E5257" s="1"/>
      <c r="F5257" s="1"/>
      <c r="G5257"/>
      <c r="H5257"/>
      <c r="I5257" s="1"/>
      <c r="J5257"/>
      <c r="K5257"/>
      <c r="L5257"/>
      <c r="M5257" s="2"/>
      <c r="N5257" s="3"/>
      <c r="O5257"/>
      <c r="P5257"/>
      <c r="Q5257"/>
      <c r="R5257"/>
      <c r="S5257"/>
      <c r="T5257"/>
      <c r="U5257" s="1"/>
      <c r="V5257"/>
      <c r="W5257" s="1"/>
      <c r="X5257"/>
      <c r="Y5257"/>
      <c r="Z5257" s="1"/>
      <c r="AA5257" s="1"/>
      <c r="AB5257" s="1"/>
      <c r="AC5257" s="1"/>
      <c r="AD5257"/>
    </row>
    <row r="5258" spans="1:30" x14ac:dyDescent="0.25">
      <c r="A5258" s="1"/>
      <c r="B5258" s="1"/>
      <c r="C5258" s="1"/>
      <c r="D5258"/>
      <c r="E5258" s="1"/>
      <c r="F5258" s="1"/>
      <c r="G5258"/>
      <c r="H5258"/>
      <c r="I5258" s="1"/>
      <c r="J5258"/>
      <c r="K5258"/>
      <c r="L5258"/>
      <c r="M5258" s="2"/>
      <c r="N5258" s="3"/>
      <c r="O5258"/>
      <c r="P5258"/>
      <c r="Q5258"/>
      <c r="R5258"/>
      <c r="S5258"/>
      <c r="T5258"/>
      <c r="U5258" s="1"/>
      <c r="V5258"/>
      <c r="W5258" s="1"/>
      <c r="X5258"/>
      <c r="Y5258"/>
      <c r="Z5258" s="1"/>
      <c r="AA5258" s="1"/>
      <c r="AB5258" s="1"/>
      <c r="AC5258" s="1"/>
      <c r="AD5258"/>
    </row>
    <row r="5259" spans="1:30" x14ac:dyDescent="0.25">
      <c r="A5259" s="1"/>
      <c r="B5259" s="1"/>
      <c r="C5259" s="1"/>
      <c r="D5259"/>
      <c r="E5259" s="1"/>
      <c r="F5259" s="1"/>
      <c r="G5259"/>
      <c r="H5259"/>
      <c r="I5259" s="1"/>
      <c r="J5259"/>
      <c r="K5259"/>
      <c r="L5259"/>
      <c r="M5259" s="2"/>
      <c r="N5259" s="3"/>
      <c r="O5259"/>
      <c r="P5259"/>
      <c r="Q5259"/>
      <c r="R5259"/>
      <c r="S5259"/>
      <c r="T5259"/>
      <c r="U5259" s="1"/>
      <c r="V5259"/>
      <c r="W5259" s="1"/>
      <c r="X5259"/>
      <c r="Y5259"/>
      <c r="Z5259" s="1"/>
      <c r="AA5259" s="1"/>
      <c r="AB5259" s="1"/>
      <c r="AC5259" s="1"/>
      <c r="AD5259"/>
    </row>
    <row r="5260" spans="1:30" x14ac:dyDescent="0.25">
      <c r="A5260" s="1"/>
      <c r="B5260" s="1"/>
      <c r="C5260" s="1"/>
      <c r="D5260"/>
      <c r="E5260" s="1"/>
      <c r="F5260" s="1"/>
      <c r="G5260"/>
      <c r="H5260"/>
      <c r="I5260" s="1"/>
      <c r="J5260"/>
      <c r="K5260"/>
      <c r="L5260"/>
      <c r="M5260" s="2"/>
      <c r="N5260" s="3"/>
      <c r="O5260"/>
      <c r="P5260"/>
      <c r="Q5260"/>
      <c r="R5260"/>
      <c r="S5260"/>
      <c r="T5260"/>
      <c r="U5260" s="1"/>
      <c r="V5260"/>
      <c r="W5260" s="1"/>
      <c r="X5260"/>
      <c r="Y5260"/>
      <c r="Z5260" s="1"/>
      <c r="AA5260" s="1"/>
      <c r="AB5260" s="1"/>
      <c r="AC5260" s="1"/>
      <c r="AD5260"/>
    </row>
    <row r="5261" spans="1:30" x14ac:dyDescent="0.25">
      <c r="A5261" s="1"/>
      <c r="B5261" s="1"/>
      <c r="C5261" s="1"/>
      <c r="D5261"/>
      <c r="E5261" s="1"/>
      <c r="F5261" s="1"/>
      <c r="G5261"/>
      <c r="H5261"/>
      <c r="I5261" s="1"/>
      <c r="J5261"/>
      <c r="K5261"/>
      <c r="L5261"/>
      <c r="M5261" s="2"/>
      <c r="N5261" s="3"/>
      <c r="O5261"/>
      <c r="P5261"/>
      <c r="Q5261"/>
      <c r="R5261"/>
      <c r="S5261"/>
      <c r="T5261"/>
      <c r="U5261" s="1"/>
      <c r="V5261"/>
      <c r="W5261" s="1"/>
      <c r="X5261"/>
      <c r="Y5261"/>
      <c r="Z5261" s="1"/>
      <c r="AA5261" s="1"/>
      <c r="AB5261" s="1"/>
      <c r="AC5261" s="1"/>
      <c r="AD5261"/>
    </row>
    <row r="5262" spans="1:30" x14ac:dyDescent="0.25">
      <c r="A5262" s="1"/>
      <c r="B5262" s="1"/>
      <c r="C5262" s="1"/>
      <c r="D5262"/>
      <c r="E5262" s="1"/>
      <c r="F5262" s="1"/>
      <c r="G5262"/>
      <c r="H5262"/>
      <c r="I5262" s="1"/>
      <c r="J5262"/>
      <c r="K5262"/>
      <c r="L5262"/>
      <c r="M5262" s="2"/>
      <c r="N5262" s="3"/>
      <c r="O5262"/>
      <c r="P5262"/>
      <c r="Q5262"/>
      <c r="R5262"/>
      <c r="S5262"/>
      <c r="T5262"/>
      <c r="U5262" s="1"/>
      <c r="V5262"/>
      <c r="W5262" s="1"/>
      <c r="X5262"/>
      <c r="Y5262"/>
      <c r="Z5262" s="1"/>
      <c r="AA5262" s="1"/>
      <c r="AB5262" s="1"/>
      <c r="AC5262" s="1"/>
      <c r="AD5262"/>
    </row>
    <row r="5263" spans="1:30" x14ac:dyDescent="0.25">
      <c r="A5263" s="1"/>
      <c r="B5263" s="1"/>
      <c r="C5263" s="1"/>
      <c r="D5263"/>
      <c r="E5263" s="1"/>
      <c r="F5263" s="1"/>
      <c r="G5263"/>
      <c r="H5263"/>
      <c r="I5263" s="1"/>
      <c r="J5263"/>
      <c r="K5263"/>
      <c r="L5263"/>
      <c r="M5263" s="2"/>
      <c r="N5263" s="3"/>
      <c r="O5263"/>
      <c r="P5263"/>
      <c r="Q5263"/>
      <c r="R5263"/>
      <c r="S5263"/>
      <c r="T5263"/>
      <c r="U5263" s="1"/>
      <c r="V5263"/>
      <c r="W5263" s="1"/>
      <c r="X5263"/>
      <c r="Y5263"/>
      <c r="Z5263" s="1"/>
      <c r="AA5263" s="1"/>
      <c r="AB5263" s="1"/>
      <c r="AC5263" s="1"/>
      <c r="AD5263"/>
    </row>
    <row r="5264" spans="1:30" x14ac:dyDescent="0.25">
      <c r="A5264" s="1"/>
      <c r="B5264" s="1"/>
      <c r="C5264" s="1"/>
      <c r="D5264"/>
      <c r="E5264" s="1"/>
      <c r="F5264" s="1"/>
      <c r="G5264"/>
      <c r="H5264"/>
      <c r="I5264" s="1"/>
      <c r="J5264"/>
      <c r="K5264"/>
      <c r="L5264"/>
      <c r="M5264" s="2"/>
      <c r="N5264" s="3"/>
      <c r="O5264"/>
      <c r="P5264"/>
      <c r="Q5264"/>
      <c r="R5264"/>
      <c r="S5264"/>
      <c r="T5264"/>
      <c r="U5264" s="1"/>
      <c r="V5264"/>
      <c r="W5264" s="1"/>
      <c r="X5264"/>
      <c r="Y5264"/>
      <c r="Z5264" s="1"/>
      <c r="AA5264" s="1"/>
      <c r="AB5264" s="1"/>
      <c r="AC5264" s="1"/>
      <c r="AD5264"/>
    </row>
    <row r="5265" spans="1:30" x14ac:dyDescent="0.25">
      <c r="A5265" s="1"/>
      <c r="B5265" s="1"/>
      <c r="C5265" s="1"/>
      <c r="D5265"/>
      <c r="E5265" s="1"/>
      <c r="F5265" s="1"/>
      <c r="G5265"/>
      <c r="H5265"/>
      <c r="I5265" s="1"/>
      <c r="J5265"/>
      <c r="K5265"/>
      <c r="L5265"/>
      <c r="M5265" s="2"/>
      <c r="N5265" s="3"/>
      <c r="O5265"/>
      <c r="P5265"/>
      <c r="Q5265"/>
      <c r="R5265"/>
      <c r="S5265"/>
      <c r="T5265"/>
      <c r="U5265" s="1"/>
      <c r="V5265"/>
      <c r="W5265" s="1"/>
      <c r="X5265"/>
      <c r="Y5265"/>
      <c r="Z5265" s="1"/>
      <c r="AA5265" s="1"/>
      <c r="AB5265" s="1"/>
      <c r="AC5265" s="1"/>
      <c r="AD5265"/>
    </row>
    <row r="5266" spans="1:30" x14ac:dyDescent="0.25">
      <c r="A5266" s="1"/>
      <c r="B5266" s="1"/>
      <c r="C5266" s="1"/>
      <c r="D5266"/>
      <c r="E5266" s="1"/>
      <c r="F5266" s="1"/>
      <c r="G5266"/>
      <c r="H5266"/>
      <c r="I5266" s="1"/>
      <c r="J5266"/>
      <c r="K5266"/>
      <c r="L5266"/>
      <c r="M5266" s="2"/>
      <c r="N5266" s="3"/>
      <c r="O5266"/>
      <c r="P5266"/>
      <c r="Q5266"/>
      <c r="R5266"/>
      <c r="S5266"/>
      <c r="T5266"/>
      <c r="U5266" s="1"/>
      <c r="V5266"/>
      <c r="W5266" s="1"/>
      <c r="X5266"/>
      <c r="Y5266"/>
      <c r="Z5266" s="1"/>
      <c r="AA5266" s="1"/>
      <c r="AB5266" s="1"/>
      <c r="AC5266" s="1"/>
      <c r="AD5266"/>
    </row>
    <row r="5267" spans="1:30" x14ac:dyDescent="0.25">
      <c r="A5267" s="1"/>
      <c r="B5267" s="1"/>
      <c r="C5267" s="1"/>
      <c r="D5267"/>
      <c r="E5267" s="1"/>
      <c r="F5267" s="1"/>
      <c r="G5267"/>
      <c r="H5267"/>
      <c r="I5267" s="1"/>
      <c r="J5267"/>
      <c r="K5267"/>
      <c r="L5267"/>
      <c r="M5267" s="2"/>
      <c r="N5267" s="3"/>
      <c r="O5267"/>
      <c r="P5267"/>
      <c r="Q5267"/>
      <c r="R5267"/>
      <c r="S5267"/>
      <c r="T5267"/>
      <c r="U5267" s="1"/>
      <c r="V5267"/>
      <c r="W5267" s="1"/>
      <c r="X5267"/>
      <c r="Y5267"/>
      <c r="Z5267" s="1"/>
      <c r="AA5267" s="1"/>
      <c r="AB5267" s="1"/>
      <c r="AC5267" s="1"/>
      <c r="AD5267"/>
    </row>
    <row r="5268" spans="1:30" x14ac:dyDescent="0.25">
      <c r="A5268" s="1"/>
      <c r="B5268" s="1"/>
      <c r="C5268" s="1"/>
      <c r="D5268"/>
      <c r="E5268" s="1"/>
      <c r="F5268" s="1"/>
      <c r="G5268"/>
      <c r="H5268"/>
      <c r="I5268" s="1"/>
      <c r="J5268"/>
      <c r="K5268"/>
      <c r="L5268"/>
      <c r="M5268" s="2"/>
      <c r="N5268" s="3"/>
      <c r="O5268"/>
      <c r="P5268"/>
      <c r="Q5268"/>
      <c r="R5268"/>
      <c r="S5268"/>
      <c r="T5268"/>
      <c r="U5268" s="1"/>
      <c r="V5268"/>
      <c r="W5268" s="1"/>
      <c r="X5268"/>
      <c r="Y5268"/>
      <c r="Z5268" s="1"/>
      <c r="AA5268" s="1"/>
      <c r="AB5268" s="1"/>
      <c r="AC5268" s="1"/>
      <c r="AD5268"/>
    </row>
    <row r="5269" spans="1:30" x14ac:dyDescent="0.25">
      <c r="A5269" s="1"/>
      <c r="B5269" s="1"/>
      <c r="C5269" s="1"/>
      <c r="D5269"/>
      <c r="E5269" s="1"/>
      <c r="F5269" s="1"/>
      <c r="G5269"/>
      <c r="H5269"/>
      <c r="I5269" s="1"/>
      <c r="J5269"/>
      <c r="K5269"/>
      <c r="L5269"/>
      <c r="M5269" s="2"/>
      <c r="N5269" s="3"/>
      <c r="O5269"/>
      <c r="P5269"/>
      <c r="Q5269"/>
      <c r="R5269"/>
      <c r="S5269"/>
      <c r="T5269"/>
      <c r="U5269" s="1"/>
      <c r="V5269"/>
      <c r="W5269" s="1"/>
      <c r="X5269"/>
      <c r="Y5269"/>
      <c r="Z5269" s="1"/>
      <c r="AA5269" s="1"/>
      <c r="AB5269" s="1"/>
      <c r="AC5269" s="1"/>
      <c r="AD5269"/>
    </row>
    <row r="5270" spans="1:30" x14ac:dyDescent="0.25">
      <c r="A5270" s="1"/>
      <c r="B5270" s="1"/>
      <c r="C5270" s="1"/>
      <c r="D5270"/>
      <c r="E5270" s="1"/>
      <c r="F5270" s="1"/>
      <c r="G5270"/>
      <c r="H5270"/>
      <c r="I5270" s="1"/>
      <c r="J5270"/>
      <c r="K5270"/>
      <c r="L5270"/>
      <c r="M5270" s="2"/>
      <c r="N5270" s="3"/>
      <c r="O5270"/>
      <c r="P5270"/>
      <c r="Q5270"/>
      <c r="R5270"/>
      <c r="S5270"/>
      <c r="T5270"/>
      <c r="U5270" s="1"/>
      <c r="V5270"/>
      <c r="W5270" s="1"/>
      <c r="X5270"/>
      <c r="Y5270"/>
      <c r="Z5270" s="1"/>
      <c r="AA5270" s="1"/>
      <c r="AB5270" s="1"/>
      <c r="AC5270" s="1"/>
      <c r="AD5270"/>
    </row>
    <row r="5271" spans="1:30" x14ac:dyDescent="0.25">
      <c r="A5271" s="1"/>
      <c r="B5271" s="1"/>
      <c r="C5271" s="1"/>
      <c r="D5271"/>
      <c r="E5271" s="1"/>
      <c r="F5271" s="1"/>
      <c r="G5271"/>
      <c r="H5271"/>
      <c r="I5271" s="1"/>
      <c r="J5271"/>
      <c r="K5271"/>
      <c r="L5271"/>
      <c r="M5271" s="2"/>
      <c r="N5271" s="3"/>
      <c r="O5271"/>
      <c r="P5271"/>
      <c r="Q5271"/>
      <c r="R5271"/>
      <c r="S5271"/>
      <c r="T5271"/>
      <c r="U5271" s="1"/>
      <c r="V5271"/>
      <c r="W5271" s="1"/>
      <c r="X5271"/>
      <c r="Y5271"/>
      <c r="Z5271" s="1"/>
      <c r="AA5271" s="1"/>
      <c r="AB5271" s="1"/>
      <c r="AC5271" s="1"/>
      <c r="AD5271"/>
    </row>
    <row r="5272" spans="1:30" x14ac:dyDescent="0.25">
      <c r="A5272" s="1"/>
      <c r="B5272" s="1"/>
      <c r="C5272" s="1"/>
      <c r="D5272"/>
      <c r="E5272" s="1"/>
      <c r="F5272" s="1"/>
      <c r="G5272"/>
      <c r="H5272"/>
      <c r="I5272" s="1"/>
      <c r="J5272"/>
      <c r="K5272"/>
      <c r="L5272"/>
      <c r="M5272" s="2"/>
      <c r="N5272" s="3"/>
      <c r="O5272"/>
      <c r="P5272"/>
      <c r="Q5272"/>
      <c r="R5272"/>
      <c r="S5272"/>
      <c r="T5272"/>
      <c r="U5272" s="1"/>
      <c r="V5272"/>
      <c r="W5272" s="1"/>
      <c r="X5272"/>
      <c r="Y5272"/>
      <c r="Z5272" s="1"/>
      <c r="AA5272" s="1"/>
      <c r="AB5272" s="1"/>
      <c r="AC5272" s="1"/>
      <c r="AD5272"/>
    </row>
    <row r="5273" spans="1:30" x14ac:dyDescent="0.25">
      <c r="A5273" s="1"/>
      <c r="B5273" s="1"/>
      <c r="C5273" s="1"/>
      <c r="D5273"/>
      <c r="E5273" s="1"/>
      <c r="F5273" s="1"/>
      <c r="G5273"/>
      <c r="H5273"/>
      <c r="I5273" s="1"/>
      <c r="J5273"/>
      <c r="K5273"/>
      <c r="L5273"/>
      <c r="M5273" s="2"/>
      <c r="N5273" s="3"/>
      <c r="O5273"/>
      <c r="P5273"/>
      <c r="Q5273"/>
      <c r="R5273"/>
      <c r="S5273"/>
      <c r="T5273"/>
      <c r="U5273" s="1"/>
      <c r="V5273"/>
      <c r="W5273" s="1"/>
      <c r="X5273"/>
      <c r="Y5273"/>
      <c r="Z5273" s="1"/>
      <c r="AA5273" s="1"/>
      <c r="AB5273" s="1"/>
      <c r="AC5273" s="1"/>
      <c r="AD5273"/>
    </row>
    <row r="5274" spans="1:30" x14ac:dyDescent="0.25">
      <c r="A5274" s="1"/>
      <c r="B5274" s="1"/>
      <c r="C5274" s="1"/>
      <c r="D5274"/>
      <c r="E5274" s="1"/>
      <c r="F5274" s="1"/>
      <c r="G5274"/>
      <c r="H5274"/>
      <c r="I5274" s="1"/>
      <c r="J5274"/>
      <c r="K5274"/>
      <c r="L5274"/>
      <c r="M5274" s="2"/>
      <c r="N5274" s="3"/>
      <c r="O5274"/>
      <c r="P5274"/>
      <c r="Q5274"/>
      <c r="R5274"/>
      <c r="S5274"/>
      <c r="T5274"/>
      <c r="U5274" s="1"/>
      <c r="V5274"/>
      <c r="W5274" s="1"/>
      <c r="X5274"/>
      <c r="Y5274"/>
      <c r="Z5274" s="1"/>
      <c r="AA5274" s="1"/>
      <c r="AB5274" s="1"/>
      <c r="AC5274" s="1"/>
      <c r="AD5274"/>
    </row>
    <row r="5275" spans="1:30" x14ac:dyDescent="0.25">
      <c r="A5275" s="1"/>
      <c r="B5275" s="1"/>
      <c r="C5275" s="1"/>
      <c r="D5275"/>
      <c r="E5275" s="1"/>
      <c r="F5275" s="1"/>
      <c r="G5275"/>
      <c r="H5275"/>
      <c r="I5275" s="1"/>
      <c r="J5275"/>
      <c r="K5275"/>
      <c r="L5275"/>
      <c r="M5275" s="2"/>
      <c r="N5275" s="3"/>
      <c r="O5275"/>
      <c r="P5275"/>
      <c r="Q5275"/>
      <c r="R5275"/>
      <c r="S5275"/>
      <c r="T5275"/>
      <c r="U5275" s="1"/>
      <c r="V5275"/>
      <c r="W5275" s="1"/>
      <c r="X5275"/>
      <c r="Y5275"/>
      <c r="Z5275" s="1"/>
      <c r="AA5275" s="1"/>
      <c r="AB5275" s="1"/>
      <c r="AC5275" s="1"/>
      <c r="AD5275"/>
    </row>
    <row r="5276" spans="1:30" x14ac:dyDescent="0.25">
      <c r="A5276" s="1"/>
      <c r="B5276" s="1"/>
      <c r="C5276" s="1"/>
      <c r="D5276"/>
      <c r="E5276" s="1"/>
      <c r="F5276" s="1"/>
      <c r="G5276"/>
      <c r="H5276"/>
      <c r="I5276" s="1"/>
      <c r="J5276"/>
      <c r="K5276"/>
      <c r="L5276"/>
      <c r="M5276" s="2"/>
      <c r="N5276" s="3"/>
      <c r="O5276"/>
      <c r="P5276"/>
      <c r="Q5276"/>
      <c r="R5276"/>
      <c r="S5276"/>
      <c r="T5276"/>
      <c r="U5276" s="1"/>
      <c r="V5276"/>
      <c r="W5276" s="1"/>
      <c r="X5276"/>
      <c r="Y5276"/>
      <c r="Z5276" s="1"/>
      <c r="AA5276" s="1"/>
      <c r="AB5276" s="1"/>
      <c r="AC5276" s="1"/>
      <c r="AD5276"/>
    </row>
    <row r="5277" spans="1:30" x14ac:dyDescent="0.25">
      <c r="A5277" s="1"/>
      <c r="B5277" s="1"/>
      <c r="C5277" s="1"/>
      <c r="D5277"/>
      <c r="E5277" s="1"/>
      <c r="F5277" s="1"/>
      <c r="G5277"/>
      <c r="H5277"/>
      <c r="I5277" s="1"/>
      <c r="J5277"/>
      <c r="K5277"/>
      <c r="L5277"/>
      <c r="M5277" s="2"/>
      <c r="N5277" s="3"/>
      <c r="O5277"/>
      <c r="P5277"/>
      <c r="Q5277"/>
      <c r="R5277"/>
      <c r="S5277"/>
      <c r="T5277"/>
      <c r="U5277" s="1"/>
      <c r="V5277"/>
      <c r="W5277" s="1"/>
      <c r="X5277"/>
      <c r="Y5277"/>
      <c r="Z5277" s="1"/>
      <c r="AA5277" s="1"/>
      <c r="AB5277" s="1"/>
      <c r="AC5277" s="1"/>
      <c r="AD5277"/>
    </row>
    <row r="5278" spans="1:30" x14ac:dyDescent="0.25">
      <c r="A5278" s="1"/>
      <c r="B5278" s="1"/>
      <c r="C5278" s="1"/>
      <c r="D5278"/>
      <c r="E5278" s="1"/>
      <c r="F5278" s="1"/>
      <c r="G5278"/>
      <c r="H5278"/>
      <c r="I5278" s="1"/>
      <c r="J5278"/>
      <c r="K5278"/>
      <c r="L5278"/>
      <c r="M5278" s="2"/>
      <c r="N5278" s="3"/>
      <c r="O5278"/>
      <c r="P5278"/>
      <c r="Q5278"/>
      <c r="R5278"/>
      <c r="S5278"/>
      <c r="T5278"/>
      <c r="U5278" s="1"/>
      <c r="V5278"/>
      <c r="W5278" s="1"/>
      <c r="X5278"/>
      <c r="Y5278"/>
      <c r="Z5278" s="1"/>
      <c r="AA5278" s="1"/>
      <c r="AB5278" s="1"/>
      <c r="AC5278" s="1"/>
      <c r="AD5278"/>
    </row>
    <row r="5279" spans="1:30" x14ac:dyDescent="0.25">
      <c r="A5279" s="1"/>
      <c r="B5279" s="1"/>
      <c r="C5279" s="1"/>
      <c r="D5279"/>
      <c r="E5279" s="1"/>
      <c r="F5279" s="1"/>
      <c r="G5279"/>
      <c r="H5279"/>
      <c r="I5279" s="1"/>
      <c r="J5279"/>
      <c r="K5279"/>
      <c r="L5279"/>
      <c r="M5279" s="2"/>
      <c r="N5279" s="3"/>
      <c r="O5279"/>
      <c r="P5279"/>
      <c r="Q5279"/>
      <c r="R5279"/>
      <c r="S5279"/>
      <c r="T5279"/>
      <c r="U5279" s="1"/>
      <c r="V5279"/>
      <c r="W5279" s="1"/>
      <c r="X5279"/>
      <c r="Y5279"/>
      <c r="Z5279" s="1"/>
      <c r="AA5279" s="1"/>
      <c r="AB5279" s="1"/>
      <c r="AC5279" s="1"/>
      <c r="AD5279"/>
    </row>
    <row r="5280" spans="1:30" x14ac:dyDescent="0.25">
      <c r="A5280" s="1"/>
      <c r="B5280" s="1"/>
      <c r="C5280" s="1"/>
      <c r="D5280"/>
      <c r="E5280" s="1"/>
      <c r="F5280" s="1"/>
      <c r="G5280"/>
      <c r="H5280"/>
      <c r="I5280" s="1"/>
      <c r="J5280"/>
      <c r="K5280"/>
      <c r="L5280"/>
      <c r="M5280" s="2"/>
      <c r="N5280" s="3"/>
      <c r="O5280"/>
      <c r="P5280"/>
      <c r="Q5280"/>
      <c r="R5280"/>
      <c r="S5280"/>
      <c r="T5280"/>
      <c r="U5280" s="1"/>
      <c r="V5280"/>
      <c r="W5280" s="1"/>
      <c r="X5280"/>
      <c r="Y5280"/>
      <c r="Z5280" s="1"/>
      <c r="AA5280" s="1"/>
      <c r="AB5280" s="1"/>
      <c r="AC5280" s="1"/>
      <c r="AD5280"/>
    </row>
    <row r="5281" spans="1:30" x14ac:dyDescent="0.25">
      <c r="A5281" s="1"/>
      <c r="B5281" s="1"/>
      <c r="C5281" s="1"/>
      <c r="D5281"/>
      <c r="E5281" s="1"/>
      <c r="F5281" s="1"/>
      <c r="G5281"/>
      <c r="H5281"/>
      <c r="I5281" s="1"/>
      <c r="J5281"/>
      <c r="K5281"/>
      <c r="L5281"/>
      <c r="M5281" s="2"/>
      <c r="N5281" s="3"/>
      <c r="O5281"/>
      <c r="P5281"/>
      <c r="Q5281"/>
      <c r="R5281"/>
      <c r="S5281"/>
      <c r="T5281"/>
      <c r="U5281" s="1"/>
      <c r="V5281"/>
      <c r="W5281" s="1"/>
      <c r="X5281"/>
      <c r="Y5281"/>
      <c r="Z5281" s="1"/>
      <c r="AA5281" s="1"/>
      <c r="AB5281" s="1"/>
      <c r="AC5281" s="1"/>
      <c r="AD5281"/>
    </row>
    <row r="5282" spans="1:30" x14ac:dyDescent="0.25">
      <c r="A5282" s="1"/>
      <c r="B5282" s="1"/>
      <c r="C5282" s="1"/>
      <c r="D5282"/>
      <c r="E5282" s="1"/>
      <c r="F5282" s="1"/>
      <c r="G5282"/>
      <c r="H5282"/>
      <c r="I5282" s="1"/>
      <c r="J5282"/>
      <c r="K5282"/>
      <c r="L5282"/>
      <c r="M5282" s="2"/>
      <c r="N5282" s="3"/>
      <c r="O5282"/>
      <c r="P5282"/>
      <c r="Q5282"/>
      <c r="R5282"/>
      <c r="S5282"/>
      <c r="T5282"/>
      <c r="U5282" s="1"/>
      <c r="V5282"/>
      <c r="W5282" s="1"/>
      <c r="X5282"/>
      <c r="Y5282"/>
      <c r="Z5282" s="1"/>
      <c r="AA5282" s="1"/>
      <c r="AB5282" s="1"/>
      <c r="AC5282" s="1"/>
      <c r="AD5282"/>
    </row>
    <row r="5283" spans="1:30" x14ac:dyDescent="0.25">
      <c r="A5283" s="1"/>
      <c r="B5283" s="1"/>
      <c r="C5283" s="1"/>
      <c r="D5283"/>
      <c r="E5283" s="1"/>
      <c r="F5283" s="1"/>
      <c r="G5283"/>
      <c r="H5283"/>
      <c r="I5283" s="1"/>
      <c r="J5283"/>
      <c r="K5283"/>
      <c r="L5283"/>
      <c r="M5283" s="2"/>
      <c r="N5283" s="3"/>
      <c r="O5283"/>
      <c r="P5283"/>
      <c r="Q5283"/>
      <c r="R5283"/>
      <c r="S5283"/>
      <c r="T5283"/>
      <c r="U5283" s="1"/>
      <c r="V5283"/>
      <c r="W5283" s="1"/>
      <c r="X5283"/>
      <c r="Y5283"/>
      <c r="Z5283" s="1"/>
      <c r="AA5283" s="1"/>
      <c r="AB5283" s="1"/>
      <c r="AC5283" s="1"/>
      <c r="AD5283"/>
    </row>
    <row r="5284" spans="1:30" x14ac:dyDescent="0.25">
      <c r="A5284" s="1"/>
      <c r="B5284" s="1"/>
      <c r="C5284" s="1"/>
      <c r="D5284"/>
      <c r="E5284" s="1"/>
      <c r="F5284" s="1"/>
      <c r="G5284"/>
      <c r="H5284"/>
      <c r="I5284" s="1"/>
      <c r="J5284"/>
      <c r="K5284"/>
      <c r="L5284"/>
      <c r="M5284" s="2"/>
      <c r="N5284" s="3"/>
      <c r="O5284"/>
      <c r="P5284"/>
      <c r="Q5284"/>
      <c r="R5284"/>
      <c r="S5284"/>
      <c r="T5284"/>
      <c r="U5284" s="1"/>
      <c r="V5284"/>
      <c r="W5284" s="1"/>
      <c r="X5284"/>
      <c r="Y5284"/>
      <c r="Z5284" s="1"/>
      <c r="AA5284" s="1"/>
      <c r="AB5284" s="1"/>
      <c r="AC5284" s="1"/>
      <c r="AD5284"/>
    </row>
    <row r="5285" spans="1:30" x14ac:dyDescent="0.25">
      <c r="A5285" s="1"/>
      <c r="B5285" s="1"/>
      <c r="C5285" s="1"/>
      <c r="D5285"/>
      <c r="E5285" s="1"/>
      <c r="F5285" s="1"/>
      <c r="G5285"/>
      <c r="H5285"/>
      <c r="I5285" s="1"/>
      <c r="J5285"/>
      <c r="K5285"/>
      <c r="L5285"/>
      <c r="M5285" s="2"/>
      <c r="N5285" s="3"/>
      <c r="O5285"/>
      <c r="P5285"/>
      <c r="Q5285"/>
      <c r="R5285"/>
      <c r="S5285"/>
      <c r="T5285"/>
      <c r="U5285" s="1"/>
      <c r="V5285"/>
      <c r="W5285" s="1"/>
      <c r="X5285"/>
      <c r="Y5285"/>
      <c r="Z5285" s="1"/>
      <c r="AA5285" s="1"/>
      <c r="AB5285" s="1"/>
      <c r="AC5285" s="1"/>
      <c r="AD5285"/>
    </row>
    <row r="5286" spans="1:30" x14ac:dyDescent="0.25">
      <c r="A5286" s="1"/>
      <c r="B5286" s="1"/>
      <c r="C5286" s="1"/>
      <c r="D5286"/>
      <c r="E5286" s="1"/>
      <c r="F5286" s="1"/>
      <c r="G5286"/>
      <c r="H5286"/>
      <c r="I5286" s="1"/>
      <c r="J5286"/>
      <c r="K5286"/>
      <c r="L5286"/>
      <c r="M5286" s="2"/>
      <c r="N5286" s="3"/>
      <c r="O5286"/>
      <c r="P5286"/>
      <c r="Q5286"/>
      <c r="R5286"/>
      <c r="S5286"/>
      <c r="T5286"/>
      <c r="U5286" s="1"/>
      <c r="V5286"/>
      <c r="W5286" s="1"/>
      <c r="X5286"/>
      <c r="Y5286"/>
      <c r="Z5286" s="1"/>
      <c r="AA5286" s="1"/>
      <c r="AB5286" s="1"/>
      <c r="AC5286" s="1"/>
      <c r="AD5286"/>
    </row>
    <row r="5287" spans="1:30" x14ac:dyDescent="0.25">
      <c r="A5287" s="1"/>
      <c r="B5287" s="1"/>
      <c r="C5287" s="1"/>
      <c r="D5287"/>
      <c r="E5287" s="1"/>
      <c r="F5287" s="1"/>
      <c r="G5287"/>
      <c r="H5287"/>
      <c r="I5287" s="1"/>
      <c r="J5287"/>
      <c r="K5287"/>
      <c r="L5287"/>
      <c r="M5287" s="2"/>
      <c r="N5287" s="3"/>
      <c r="O5287"/>
      <c r="P5287"/>
      <c r="Q5287"/>
      <c r="R5287"/>
      <c r="S5287"/>
      <c r="T5287"/>
      <c r="U5287" s="1"/>
      <c r="V5287"/>
      <c r="W5287" s="1"/>
      <c r="X5287"/>
      <c r="Y5287"/>
      <c r="Z5287" s="1"/>
      <c r="AA5287" s="1"/>
      <c r="AB5287" s="1"/>
      <c r="AC5287" s="1"/>
      <c r="AD5287"/>
    </row>
    <row r="5288" spans="1:30" x14ac:dyDescent="0.25">
      <c r="A5288" s="1"/>
      <c r="B5288" s="1"/>
      <c r="C5288" s="1"/>
      <c r="D5288"/>
      <c r="E5288" s="1"/>
      <c r="F5288" s="1"/>
      <c r="G5288"/>
      <c r="H5288"/>
      <c r="I5288" s="1"/>
      <c r="J5288"/>
      <c r="K5288"/>
      <c r="L5288"/>
      <c r="M5288" s="2"/>
      <c r="N5288" s="3"/>
      <c r="O5288"/>
      <c r="P5288"/>
      <c r="Q5288"/>
      <c r="R5288"/>
      <c r="S5288"/>
      <c r="T5288"/>
      <c r="U5288" s="1"/>
      <c r="V5288"/>
      <c r="W5288" s="1"/>
      <c r="X5288"/>
      <c r="Y5288"/>
      <c r="Z5288" s="1"/>
      <c r="AA5288" s="1"/>
      <c r="AB5288" s="1"/>
      <c r="AC5288" s="1"/>
      <c r="AD5288"/>
    </row>
    <row r="5289" spans="1:30" x14ac:dyDescent="0.25">
      <c r="A5289" s="1"/>
      <c r="B5289" s="1"/>
      <c r="C5289" s="1"/>
      <c r="D5289"/>
      <c r="E5289" s="1"/>
      <c r="F5289" s="1"/>
      <c r="G5289"/>
      <c r="H5289"/>
      <c r="I5289" s="1"/>
      <c r="J5289"/>
      <c r="K5289"/>
      <c r="L5289"/>
      <c r="M5289" s="2"/>
      <c r="N5289" s="3"/>
      <c r="O5289"/>
      <c r="P5289"/>
      <c r="Q5289"/>
      <c r="R5289"/>
      <c r="S5289"/>
      <c r="T5289"/>
      <c r="U5289" s="1"/>
      <c r="V5289"/>
      <c r="W5289" s="1"/>
      <c r="X5289"/>
      <c r="Y5289"/>
      <c r="Z5289" s="1"/>
      <c r="AA5289" s="1"/>
      <c r="AB5289" s="1"/>
      <c r="AC5289" s="1"/>
      <c r="AD5289"/>
    </row>
    <row r="5290" spans="1:30" x14ac:dyDescent="0.25">
      <c r="A5290" s="1"/>
      <c r="B5290" s="1"/>
      <c r="C5290" s="1"/>
      <c r="D5290"/>
      <c r="E5290" s="1"/>
      <c r="F5290" s="1"/>
      <c r="G5290"/>
      <c r="H5290"/>
      <c r="I5290" s="1"/>
      <c r="J5290"/>
      <c r="K5290"/>
      <c r="L5290"/>
      <c r="M5290" s="2"/>
      <c r="N5290" s="3"/>
      <c r="O5290"/>
      <c r="P5290"/>
      <c r="Q5290"/>
      <c r="R5290"/>
      <c r="S5290"/>
      <c r="T5290"/>
      <c r="U5290" s="1"/>
      <c r="V5290"/>
      <c r="W5290" s="1"/>
      <c r="X5290"/>
      <c r="Y5290"/>
      <c r="Z5290" s="1"/>
      <c r="AA5290" s="1"/>
      <c r="AB5290" s="1"/>
      <c r="AC5290" s="1"/>
      <c r="AD5290"/>
    </row>
    <row r="5291" spans="1:30" x14ac:dyDescent="0.25">
      <c r="A5291" s="1"/>
      <c r="B5291" s="1"/>
      <c r="C5291" s="1"/>
      <c r="D5291"/>
      <c r="E5291" s="1"/>
      <c r="F5291" s="1"/>
      <c r="G5291"/>
      <c r="H5291"/>
      <c r="I5291" s="1"/>
      <c r="J5291"/>
      <c r="K5291"/>
      <c r="L5291"/>
      <c r="M5291" s="2"/>
      <c r="N5291" s="3"/>
      <c r="O5291"/>
      <c r="P5291"/>
      <c r="Q5291"/>
      <c r="R5291"/>
      <c r="S5291"/>
      <c r="T5291"/>
      <c r="U5291" s="1"/>
      <c r="V5291"/>
      <c r="W5291" s="1"/>
      <c r="X5291"/>
      <c r="Y5291"/>
      <c r="Z5291" s="1"/>
      <c r="AA5291" s="1"/>
      <c r="AB5291" s="1"/>
      <c r="AC5291" s="1"/>
      <c r="AD5291"/>
    </row>
    <row r="5292" spans="1:30" x14ac:dyDescent="0.25">
      <c r="A5292" s="1"/>
      <c r="B5292" s="1"/>
      <c r="C5292" s="1"/>
      <c r="D5292"/>
      <c r="E5292" s="1"/>
      <c r="F5292" s="1"/>
      <c r="G5292"/>
      <c r="H5292"/>
      <c r="I5292" s="1"/>
      <c r="J5292"/>
      <c r="K5292"/>
      <c r="L5292"/>
      <c r="M5292" s="2"/>
      <c r="N5292" s="3"/>
      <c r="O5292"/>
      <c r="P5292"/>
      <c r="Q5292"/>
      <c r="R5292"/>
      <c r="S5292"/>
      <c r="T5292"/>
      <c r="U5292" s="1"/>
      <c r="V5292"/>
      <c r="W5292" s="1"/>
      <c r="X5292"/>
      <c r="Y5292"/>
      <c r="Z5292" s="1"/>
      <c r="AA5292" s="1"/>
      <c r="AB5292" s="1"/>
      <c r="AC5292" s="1"/>
      <c r="AD5292"/>
    </row>
    <row r="5293" spans="1:30" x14ac:dyDescent="0.25">
      <c r="A5293" s="1"/>
      <c r="B5293" s="1"/>
      <c r="C5293" s="1"/>
      <c r="D5293"/>
      <c r="E5293" s="1"/>
      <c r="F5293" s="1"/>
      <c r="G5293"/>
      <c r="H5293"/>
      <c r="I5293" s="1"/>
      <c r="J5293"/>
      <c r="K5293"/>
      <c r="L5293"/>
      <c r="M5293" s="2"/>
      <c r="N5293" s="3"/>
      <c r="O5293"/>
      <c r="P5293"/>
      <c r="Q5293"/>
      <c r="R5293"/>
      <c r="S5293"/>
      <c r="T5293"/>
      <c r="U5293" s="1"/>
      <c r="V5293"/>
      <c r="W5293" s="1"/>
      <c r="X5293"/>
      <c r="Y5293"/>
      <c r="Z5293" s="1"/>
      <c r="AA5293" s="1"/>
      <c r="AB5293" s="1"/>
      <c r="AC5293" s="1"/>
      <c r="AD5293"/>
    </row>
    <row r="5294" spans="1:30" x14ac:dyDescent="0.25">
      <c r="A5294" s="1"/>
      <c r="B5294" s="1"/>
      <c r="C5294" s="1"/>
      <c r="D5294"/>
      <c r="E5294" s="1"/>
      <c r="F5294" s="1"/>
      <c r="G5294"/>
      <c r="H5294"/>
      <c r="I5294" s="1"/>
      <c r="J5294"/>
      <c r="K5294"/>
      <c r="L5294"/>
      <c r="M5294" s="2"/>
      <c r="N5294" s="3"/>
      <c r="O5294"/>
      <c r="P5294"/>
      <c r="Q5294"/>
      <c r="R5294"/>
      <c r="S5294"/>
      <c r="T5294"/>
      <c r="U5294" s="1"/>
      <c r="V5294"/>
      <c r="W5294" s="1"/>
      <c r="X5294"/>
      <c r="Y5294"/>
      <c r="Z5294" s="1"/>
      <c r="AA5294" s="1"/>
      <c r="AB5294" s="1"/>
      <c r="AC5294" s="1"/>
      <c r="AD5294"/>
    </row>
    <row r="5295" spans="1:30" x14ac:dyDescent="0.25">
      <c r="A5295" s="1"/>
      <c r="B5295" s="1"/>
      <c r="C5295" s="1"/>
      <c r="D5295"/>
      <c r="E5295" s="1"/>
      <c r="F5295" s="1"/>
      <c r="G5295"/>
      <c r="H5295"/>
      <c r="I5295" s="1"/>
      <c r="J5295"/>
      <c r="K5295"/>
      <c r="L5295"/>
      <c r="M5295" s="2"/>
      <c r="N5295" s="3"/>
      <c r="O5295"/>
      <c r="P5295"/>
      <c r="Q5295"/>
      <c r="R5295"/>
      <c r="S5295"/>
      <c r="T5295"/>
      <c r="U5295" s="1"/>
      <c r="V5295"/>
      <c r="W5295" s="1"/>
      <c r="X5295"/>
      <c r="Y5295"/>
      <c r="Z5295" s="1"/>
      <c r="AA5295" s="1"/>
      <c r="AB5295" s="1"/>
      <c r="AC5295" s="1"/>
      <c r="AD5295"/>
    </row>
    <row r="5296" spans="1:30" x14ac:dyDescent="0.25">
      <c r="A5296" s="1"/>
      <c r="B5296" s="1"/>
      <c r="C5296" s="1"/>
      <c r="D5296"/>
      <c r="E5296" s="1"/>
      <c r="F5296" s="1"/>
      <c r="G5296"/>
      <c r="H5296"/>
      <c r="I5296" s="1"/>
      <c r="J5296"/>
      <c r="K5296"/>
      <c r="L5296"/>
      <c r="M5296" s="2"/>
      <c r="N5296" s="3"/>
      <c r="O5296"/>
      <c r="P5296"/>
      <c r="Q5296"/>
      <c r="R5296"/>
      <c r="S5296"/>
      <c r="T5296"/>
      <c r="U5296" s="1"/>
      <c r="V5296"/>
      <c r="W5296" s="1"/>
      <c r="X5296"/>
      <c r="Y5296"/>
      <c r="Z5296" s="1"/>
      <c r="AA5296" s="1"/>
      <c r="AB5296" s="1"/>
      <c r="AC5296" s="1"/>
      <c r="AD5296"/>
    </row>
    <row r="5297" spans="1:30" x14ac:dyDescent="0.25">
      <c r="A5297" s="1"/>
      <c r="B5297" s="1"/>
      <c r="C5297" s="1"/>
      <c r="D5297"/>
      <c r="E5297" s="1"/>
      <c r="F5297" s="1"/>
      <c r="G5297"/>
      <c r="H5297"/>
      <c r="I5297" s="1"/>
      <c r="J5297"/>
      <c r="K5297"/>
      <c r="L5297"/>
      <c r="M5297" s="2"/>
      <c r="N5297" s="3"/>
      <c r="O5297"/>
      <c r="P5297"/>
      <c r="Q5297"/>
      <c r="R5297"/>
      <c r="S5297"/>
      <c r="T5297"/>
      <c r="U5297" s="1"/>
      <c r="V5297"/>
      <c r="W5297" s="1"/>
      <c r="X5297"/>
      <c r="Y5297"/>
      <c r="Z5297" s="1"/>
      <c r="AA5297" s="1"/>
      <c r="AB5297" s="1"/>
      <c r="AC5297" s="1"/>
      <c r="AD5297"/>
    </row>
    <row r="5298" spans="1:30" x14ac:dyDescent="0.25">
      <c r="A5298" s="1"/>
      <c r="B5298" s="1"/>
      <c r="C5298" s="1"/>
      <c r="D5298"/>
      <c r="E5298" s="1"/>
      <c r="F5298" s="1"/>
      <c r="G5298"/>
      <c r="H5298"/>
      <c r="I5298" s="1"/>
      <c r="J5298"/>
      <c r="K5298"/>
      <c r="L5298"/>
      <c r="M5298" s="2"/>
      <c r="N5298" s="3"/>
      <c r="O5298"/>
      <c r="P5298"/>
      <c r="Q5298"/>
      <c r="R5298"/>
      <c r="S5298"/>
      <c r="T5298"/>
      <c r="U5298" s="1"/>
      <c r="V5298"/>
      <c r="W5298" s="1"/>
      <c r="X5298"/>
      <c r="Y5298"/>
      <c r="Z5298" s="1"/>
      <c r="AA5298" s="1"/>
      <c r="AB5298" s="1"/>
      <c r="AC5298" s="1"/>
      <c r="AD5298"/>
    </row>
    <row r="5299" spans="1:30" x14ac:dyDescent="0.25">
      <c r="A5299" s="1"/>
      <c r="B5299" s="1"/>
      <c r="C5299" s="1"/>
      <c r="D5299"/>
      <c r="E5299" s="1"/>
      <c r="F5299" s="1"/>
      <c r="G5299"/>
      <c r="H5299"/>
      <c r="I5299" s="1"/>
      <c r="J5299"/>
      <c r="K5299"/>
      <c r="L5299"/>
      <c r="M5299" s="2"/>
      <c r="N5299" s="3"/>
      <c r="O5299"/>
      <c r="P5299"/>
      <c r="Q5299"/>
      <c r="R5299"/>
      <c r="S5299"/>
      <c r="T5299"/>
      <c r="U5299" s="1"/>
      <c r="V5299"/>
      <c r="W5299" s="1"/>
      <c r="X5299"/>
      <c r="Y5299"/>
      <c r="Z5299" s="1"/>
      <c r="AA5299" s="1"/>
      <c r="AB5299" s="1"/>
      <c r="AC5299" s="1"/>
      <c r="AD5299"/>
    </row>
    <row r="5300" spans="1:30" x14ac:dyDescent="0.25">
      <c r="A5300" s="1"/>
      <c r="B5300" s="1"/>
      <c r="C5300" s="1"/>
      <c r="D5300"/>
      <c r="E5300" s="1"/>
      <c r="F5300" s="1"/>
      <c r="G5300"/>
      <c r="H5300"/>
      <c r="I5300" s="1"/>
      <c r="J5300"/>
      <c r="K5300"/>
      <c r="L5300"/>
      <c r="M5300" s="2"/>
      <c r="N5300" s="3"/>
      <c r="O5300"/>
      <c r="P5300"/>
      <c r="Q5300"/>
      <c r="R5300"/>
      <c r="S5300"/>
      <c r="T5300"/>
      <c r="U5300" s="1"/>
      <c r="V5300"/>
      <c r="W5300" s="1"/>
      <c r="X5300"/>
      <c r="Y5300"/>
      <c r="Z5300" s="1"/>
      <c r="AA5300" s="1"/>
      <c r="AB5300" s="1"/>
      <c r="AC5300" s="1"/>
      <c r="AD5300"/>
    </row>
    <row r="5301" spans="1:30" x14ac:dyDescent="0.25">
      <c r="A5301" s="1"/>
      <c r="B5301" s="1"/>
      <c r="C5301" s="1"/>
      <c r="D5301"/>
      <c r="E5301" s="1"/>
      <c r="F5301" s="1"/>
      <c r="G5301"/>
      <c r="H5301"/>
      <c r="I5301" s="1"/>
      <c r="J5301"/>
      <c r="K5301"/>
      <c r="L5301"/>
      <c r="M5301" s="2"/>
      <c r="N5301" s="3"/>
      <c r="O5301"/>
      <c r="P5301"/>
      <c r="Q5301"/>
      <c r="R5301"/>
      <c r="S5301"/>
      <c r="T5301"/>
      <c r="U5301" s="1"/>
      <c r="V5301"/>
      <c r="W5301" s="1"/>
      <c r="X5301"/>
      <c r="Y5301"/>
      <c r="Z5301" s="1"/>
      <c r="AA5301" s="1"/>
      <c r="AB5301" s="1"/>
      <c r="AC5301" s="1"/>
      <c r="AD5301"/>
    </row>
    <row r="5302" spans="1:30" x14ac:dyDescent="0.25">
      <c r="A5302" s="1"/>
      <c r="B5302" s="1"/>
      <c r="C5302" s="1"/>
      <c r="D5302"/>
      <c r="E5302" s="1"/>
      <c r="F5302" s="1"/>
      <c r="G5302"/>
      <c r="H5302"/>
      <c r="I5302" s="1"/>
      <c r="J5302"/>
      <c r="K5302"/>
      <c r="L5302"/>
      <c r="M5302" s="2"/>
      <c r="N5302" s="3"/>
      <c r="O5302"/>
      <c r="P5302"/>
      <c r="Q5302"/>
      <c r="R5302"/>
      <c r="S5302"/>
      <c r="T5302"/>
      <c r="U5302" s="1"/>
      <c r="V5302"/>
      <c r="W5302" s="1"/>
      <c r="X5302"/>
      <c r="Y5302"/>
      <c r="Z5302" s="1"/>
      <c r="AA5302" s="1"/>
      <c r="AB5302" s="1"/>
      <c r="AC5302" s="1"/>
      <c r="AD5302"/>
    </row>
    <row r="5303" spans="1:30" x14ac:dyDescent="0.25">
      <c r="A5303" s="1"/>
      <c r="B5303" s="1"/>
      <c r="C5303" s="1"/>
      <c r="D5303"/>
      <c r="E5303" s="1"/>
      <c r="F5303" s="1"/>
      <c r="G5303"/>
      <c r="H5303"/>
      <c r="I5303" s="1"/>
      <c r="J5303"/>
      <c r="K5303"/>
      <c r="L5303"/>
      <c r="M5303" s="2"/>
      <c r="N5303" s="3"/>
      <c r="O5303"/>
      <c r="P5303"/>
      <c r="Q5303"/>
      <c r="R5303"/>
      <c r="S5303"/>
      <c r="T5303"/>
      <c r="U5303" s="1"/>
      <c r="V5303"/>
      <c r="W5303" s="1"/>
      <c r="X5303"/>
      <c r="Y5303"/>
      <c r="Z5303" s="1"/>
      <c r="AA5303" s="1"/>
      <c r="AB5303" s="1"/>
      <c r="AC5303" s="1"/>
      <c r="AD5303"/>
    </row>
    <row r="5304" spans="1:30" x14ac:dyDescent="0.25">
      <c r="A5304" s="1"/>
      <c r="B5304" s="1"/>
      <c r="C5304" s="1"/>
      <c r="D5304"/>
      <c r="E5304" s="1"/>
      <c r="F5304" s="1"/>
      <c r="G5304"/>
      <c r="H5304"/>
      <c r="I5304" s="1"/>
      <c r="J5304"/>
      <c r="K5304"/>
      <c r="L5304"/>
      <c r="M5304" s="2"/>
      <c r="N5304" s="3"/>
      <c r="O5304"/>
      <c r="P5304"/>
      <c r="Q5304"/>
      <c r="R5304"/>
      <c r="S5304"/>
      <c r="T5304"/>
      <c r="U5304" s="1"/>
      <c r="V5304"/>
      <c r="W5304" s="1"/>
      <c r="X5304"/>
      <c r="Y5304"/>
      <c r="Z5304" s="1"/>
      <c r="AA5304" s="1"/>
      <c r="AB5304" s="1"/>
      <c r="AC5304" s="1"/>
      <c r="AD5304"/>
    </row>
    <row r="5305" spans="1:30" x14ac:dyDescent="0.25">
      <c r="A5305" s="1"/>
      <c r="B5305" s="1"/>
      <c r="C5305" s="1"/>
      <c r="D5305"/>
      <c r="E5305" s="1"/>
      <c r="F5305" s="1"/>
      <c r="G5305"/>
      <c r="H5305"/>
      <c r="I5305" s="1"/>
      <c r="J5305"/>
      <c r="K5305"/>
      <c r="L5305"/>
      <c r="M5305" s="2"/>
      <c r="N5305" s="3"/>
      <c r="O5305"/>
      <c r="P5305"/>
      <c r="Q5305"/>
      <c r="R5305"/>
      <c r="S5305"/>
      <c r="T5305"/>
      <c r="U5305" s="1"/>
      <c r="V5305"/>
      <c r="W5305" s="1"/>
      <c r="X5305"/>
      <c r="Y5305"/>
      <c r="Z5305" s="1"/>
      <c r="AA5305" s="1"/>
      <c r="AB5305" s="1"/>
      <c r="AC5305" s="1"/>
      <c r="AD5305"/>
    </row>
    <row r="5306" spans="1:30" x14ac:dyDescent="0.25">
      <c r="A5306" s="1"/>
      <c r="B5306" s="1"/>
      <c r="C5306" s="1"/>
      <c r="D5306"/>
      <c r="E5306" s="1"/>
      <c r="F5306" s="1"/>
      <c r="G5306"/>
      <c r="H5306"/>
      <c r="I5306" s="1"/>
      <c r="J5306"/>
      <c r="K5306"/>
      <c r="L5306"/>
      <c r="M5306" s="2"/>
      <c r="N5306" s="3"/>
      <c r="O5306"/>
      <c r="P5306"/>
      <c r="Q5306"/>
      <c r="R5306"/>
      <c r="S5306"/>
      <c r="T5306"/>
      <c r="U5306" s="1"/>
      <c r="V5306"/>
      <c r="W5306" s="1"/>
      <c r="X5306"/>
      <c r="Y5306"/>
      <c r="Z5306" s="1"/>
      <c r="AA5306" s="1"/>
      <c r="AB5306" s="1"/>
      <c r="AC5306" s="1"/>
      <c r="AD5306"/>
    </row>
    <row r="5307" spans="1:30" x14ac:dyDescent="0.25">
      <c r="A5307" s="1"/>
      <c r="B5307" s="1"/>
      <c r="C5307" s="1"/>
      <c r="D5307"/>
      <c r="E5307" s="1"/>
      <c r="F5307" s="1"/>
      <c r="G5307"/>
      <c r="H5307"/>
      <c r="I5307" s="1"/>
      <c r="J5307"/>
      <c r="K5307"/>
      <c r="L5307"/>
      <c r="M5307" s="2"/>
      <c r="N5307" s="3"/>
      <c r="O5307"/>
      <c r="P5307"/>
      <c r="Q5307"/>
      <c r="R5307"/>
      <c r="S5307"/>
      <c r="T5307"/>
      <c r="U5307" s="1"/>
      <c r="V5307"/>
      <c r="W5307" s="1"/>
      <c r="X5307"/>
      <c r="Y5307"/>
      <c r="Z5307" s="1"/>
      <c r="AA5307" s="1"/>
      <c r="AB5307" s="1"/>
      <c r="AC5307" s="1"/>
      <c r="AD5307"/>
    </row>
    <row r="5308" spans="1:30" x14ac:dyDescent="0.25">
      <c r="A5308" s="1"/>
      <c r="B5308" s="1"/>
      <c r="C5308" s="1"/>
      <c r="D5308"/>
      <c r="E5308" s="1"/>
      <c r="F5308" s="1"/>
      <c r="G5308"/>
      <c r="H5308"/>
      <c r="I5308" s="1"/>
      <c r="J5308"/>
      <c r="K5308"/>
      <c r="L5308"/>
      <c r="M5308" s="2"/>
      <c r="N5308" s="3"/>
      <c r="O5308"/>
      <c r="P5308"/>
      <c r="Q5308"/>
      <c r="R5308"/>
      <c r="S5308"/>
      <c r="T5308"/>
      <c r="U5308" s="1"/>
      <c r="V5308"/>
      <c r="W5308" s="1"/>
      <c r="X5308"/>
      <c r="Y5308"/>
      <c r="Z5308" s="1"/>
      <c r="AA5308" s="1"/>
      <c r="AB5308" s="1"/>
      <c r="AC5308" s="1"/>
      <c r="AD5308"/>
    </row>
    <row r="5309" spans="1:30" x14ac:dyDescent="0.25">
      <c r="A5309" s="1"/>
      <c r="B5309" s="1"/>
      <c r="C5309" s="1"/>
      <c r="D5309"/>
      <c r="E5309" s="1"/>
      <c r="F5309" s="1"/>
      <c r="G5309"/>
      <c r="H5309"/>
      <c r="I5309" s="1"/>
      <c r="J5309"/>
      <c r="K5309"/>
      <c r="L5309"/>
      <c r="M5309" s="2"/>
      <c r="N5309" s="3"/>
      <c r="O5309"/>
      <c r="P5309"/>
      <c r="Q5309"/>
      <c r="R5309"/>
      <c r="S5309"/>
      <c r="T5309"/>
      <c r="U5309" s="1"/>
      <c r="V5309"/>
      <c r="W5309" s="1"/>
      <c r="X5309"/>
      <c r="Y5309"/>
      <c r="Z5309" s="1"/>
      <c r="AA5309" s="1"/>
      <c r="AB5309" s="1"/>
      <c r="AC5309" s="1"/>
      <c r="AD5309"/>
    </row>
    <row r="5310" spans="1:30" x14ac:dyDescent="0.25">
      <c r="A5310" s="1"/>
      <c r="B5310" s="1"/>
      <c r="C5310" s="1"/>
      <c r="D5310"/>
      <c r="E5310" s="1"/>
      <c r="F5310" s="1"/>
      <c r="G5310"/>
      <c r="H5310"/>
      <c r="I5310" s="1"/>
      <c r="J5310"/>
      <c r="K5310"/>
      <c r="L5310"/>
      <c r="M5310" s="2"/>
      <c r="N5310" s="3"/>
      <c r="O5310"/>
      <c r="P5310"/>
      <c r="Q5310"/>
      <c r="R5310"/>
      <c r="S5310"/>
      <c r="T5310"/>
      <c r="U5310" s="1"/>
      <c r="V5310"/>
      <c r="W5310" s="1"/>
      <c r="X5310"/>
      <c r="Y5310"/>
      <c r="Z5310" s="1"/>
      <c r="AA5310" s="1"/>
      <c r="AB5310" s="1"/>
      <c r="AC5310" s="1"/>
      <c r="AD5310"/>
    </row>
    <row r="5311" spans="1:30" x14ac:dyDescent="0.25">
      <c r="A5311" s="1"/>
      <c r="B5311" s="1"/>
      <c r="C5311" s="1"/>
      <c r="D5311"/>
      <c r="E5311" s="1"/>
      <c r="F5311" s="1"/>
      <c r="G5311"/>
      <c r="H5311"/>
      <c r="I5311" s="1"/>
      <c r="J5311"/>
      <c r="K5311"/>
      <c r="L5311"/>
      <c r="M5311" s="2"/>
      <c r="N5311" s="3"/>
      <c r="O5311"/>
      <c r="P5311"/>
      <c r="Q5311"/>
      <c r="R5311"/>
      <c r="S5311"/>
      <c r="T5311"/>
      <c r="U5311" s="1"/>
      <c r="V5311"/>
      <c r="W5311" s="1"/>
      <c r="X5311"/>
      <c r="Y5311"/>
      <c r="Z5311" s="1"/>
      <c r="AA5311" s="1"/>
      <c r="AB5311" s="1"/>
      <c r="AC5311" s="1"/>
      <c r="AD5311"/>
    </row>
    <row r="5312" spans="1:30" x14ac:dyDescent="0.25">
      <c r="A5312" s="1"/>
      <c r="B5312" s="1"/>
      <c r="C5312" s="1"/>
      <c r="D5312"/>
      <c r="E5312" s="1"/>
      <c r="F5312" s="1"/>
      <c r="G5312"/>
      <c r="H5312"/>
      <c r="I5312" s="1"/>
      <c r="J5312"/>
      <c r="K5312"/>
      <c r="L5312"/>
      <c r="M5312" s="2"/>
      <c r="N5312" s="3"/>
      <c r="O5312"/>
      <c r="P5312"/>
      <c r="Q5312"/>
      <c r="R5312"/>
      <c r="S5312"/>
      <c r="T5312"/>
      <c r="U5312" s="1"/>
      <c r="V5312"/>
      <c r="W5312" s="1"/>
      <c r="X5312"/>
      <c r="Y5312"/>
      <c r="Z5312" s="1"/>
      <c r="AA5312" s="1"/>
      <c r="AB5312" s="1"/>
      <c r="AC5312" s="1"/>
      <c r="AD5312"/>
    </row>
    <row r="5313" spans="1:30" x14ac:dyDescent="0.25">
      <c r="A5313" s="1"/>
      <c r="B5313" s="1"/>
      <c r="C5313" s="1"/>
      <c r="D5313"/>
      <c r="E5313" s="1"/>
      <c r="F5313" s="1"/>
      <c r="G5313"/>
      <c r="H5313"/>
      <c r="I5313" s="1"/>
      <c r="J5313"/>
      <c r="K5313"/>
      <c r="L5313"/>
      <c r="M5313" s="2"/>
      <c r="N5313" s="3"/>
      <c r="O5313"/>
      <c r="P5313"/>
      <c r="Q5313"/>
      <c r="R5313"/>
      <c r="S5313"/>
      <c r="T5313"/>
      <c r="U5313" s="1"/>
      <c r="V5313"/>
      <c r="W5313" s="1"/>
      <c r="X5313"/>
      <c r="Y5313"/>
      <c r="Z5313" s="1"/>
      <c r="AA5313" s="1"/>
      <c r="AB5313" s="1"/>
      <c r="AC5313" s="1"/>
      <c r="AD5313"/>
    </row>
    <row r="5314" spans="1:30" x14ac:dyDescent="0.25">
      <c r="A5314" s="1"/>
      <c r="B5314" s="1"/>
      <c r="C5314" s="1"/>
      <c r="D5314"/>
      <c r="E5314" s="1"/>
      <c r="F5314" s="1"/>
      <c r="G5314"/>
      <c r="H5314"/>
      <c r="I5314" s="1"/>
      <c r="J5314"/>
      <c r="K5314"/>
      <c r="L5314"/>
      <c r="M5314" s="2"/>
      <c r="N5314" s="3"/>
      <c r="O5314"/>
      <c r="P5314"/>
      <c r="Q5314"/>
      <c r="R5314"/>
      <c r="S5314"/>
      <c r="T5314"/>
      <c r="U5314" s="1"/>
      <c r="V5314"/>
      <c r="W5314" s="1"/>
      <c r="X5314"/>
      <c r="Y5314"/>
      <c r="Z5314" s="1"/>
      <c r="AA5314" s="1"/>
      <c r="AB5314" s="1"/>
      <c r="AC5314" s="1"/>
      <c r="AD5314"/>
    </row>
    <row r="5315" spans="1:30" x14ac:dyDescent="0.25">
      <c r="A5315" s="1"/>
      <c r="B5315" s="1"/>
      <c r="C5315" s="1"/>
      <c r="D5315"/>
      <c r="E5315" s="1"/>
      <c r="F5315" s="1"/>
      <c r="G5315"/>
      <c r="H5315"/>
      <c r="I5315" s="1"/>
      <c r="J5315"/>
      <c r="K5315"/>
      <c r="L5315"/>
      <c r="M5315" s="2"/>
      <c r="N5315" s="3"/>
      <c r="O5315"/>
      <c r="P5315"/>
      <c r="Q5315"/>
      <c r="R5315"/>
      <c r="S5315"/>
      <c r="T5315"/>
      <c r="U5315" s="1"/>
      <c r="V5315"/>
      <c r="W5315" s="1"/>
      <c r="X5315"/>
      <c r="Y5315"/>
      <c r="Z5315" s="1"/>
      <c r="AA5315" s="1"/>
      <c r="AB5315" s="1"/>
      <c r="AC5315" s="1"/>
      <c r="AD5315"/>
    </row>
    <row r="5316" spans="1:30" x14ac:dyDescent="0.25">
      <c r="A5316" s="1"/>
      <c r="B5316" s="1"/>
      <c r="C5316" s="1"/>
      <c r="D5316"/>
      <c r="E5316" s="1"/>
      <c r="F5316" s="1"/>
      <c r="G5316"/>
      <c r="H5316"/>
      <c r="I5316" s="1"/>
      <c r="J5316"/>
      <c r="K5316"/>
      <c r="L5316"/>
      <c r="M5316" s="2"/>
      <c r="N5316" s="3"/>
      <c r="O5316"/>
      <c r="P5316"/>
      <c r="Q5316"/>
      <c r="R5316"/>
      <c r="S5316"/>
      <c r="T5316"/>
      <c r="U5316" s="1"/>
      <c r="V5316"/>
      <c r="W5316" s="1"/>
      <c r="X5316"/>
      <c r="Y5316"/>
      <c r="Z5316" s="1"/>
      <c r="AA5316" s="1"/>
      <c r="AB5316" s="1"/>
      <c r="AC5316" s="1"/>
      <c r="AD5316"/>
    </row>
    <row r="5317" spans="1:30" x14ac:dyDescent="0.25">
      <c r="A5317" s="1"/>
      <c r="B5317" s="1"/>
      <c r="C5317" s="1"/>
      <c r="D5317"/>
      <c r="E5317" s="1"/>
      <c r="F5317" s="1"/>
      <c r="G5317"/>
      <c r="H5317"/>
      <c r="I5317" s="1"/>
      <c r="J5317"/>
      <c r="K5317"/>
      <c r="L5317"/>
      <c r="M5317" s="2"/>
      <c r="N5317" s="3"/>
      <c r="O5317"/>
      <c r="P5317"/>
      <c r="Q5317"/>
      <c r="R5317"/>
      <c r="S5317"/>
      <c r="T5317"/>
      <c r="U5317" s="1"/>
      <c r="V5317"/>
      <c r="W5317" s="1"/>
      <c r="X5317"/>
      <c r="Y5317"/>
      <c r="Z5317" s="1"/>
      <c r="AA5317" s="1"/>
      <c r="AB5317" s="1"/>
      <c r="AC5317" s="1"/>
      <c r="AD5317"/>
    </row>
    <row r="5318" spans="1:30" x14ac:dyDescent="0.25">
      <c r="A5318" s="1"/>
      <c r="B5318" s="1"/>
      <c r="C5318" s="1"/>
      <c r="D5318"/>
      <c r="E5318" s="1"/>
      <c r="F5318" s="1"/>
      <c r="G5318"/>
      <c r="H5318"/>
      <c r="I5318" s="1"/>
      <c r="J5318"/>
      <c r="K5318"/>
      <c r="L5318"/>
      <c r="M5318" s="2"/>
      <c r="N5318" s="3"/>
      <c r="O5318"/>
      <c r="P5318"/>
      <c r="Q5318"/>
      <c r="R5318"/>
      <c r="S5318"/>
      <c r="T5318"/>
      <c r="U5318" s="1"/>
      <c r="V5318"/>
      <c r="W5318" s="1"/>
      <c r="X5318"/>
      <c r="Y5318"/>
      <c r="Z5318" s="1"/>
      <c r="AA5318" s="1"/>
      <c r="AB5318" s="1"/>
      <c r="AC5318" s="1"/>
      <c r="AD5318"/>
    </row>
    <row r="5319" spans="1:30" x14ac:dyDescent="0.25">
      <c r="A5319" s="1"/>
      <c r="B5319" s="1"/>
      <c r="C5319" s="1"/>
      <c r="D5319"/>
      <c r="E5319" s="1"/>
      <c r="F5319" s="1"/>
      <c r="G5319"/>
      <c r="H5319"/>
      <c r="I5319" s="1"/>
      <c r="J5319"/>
      <c r="K5319"/>
      <c r="L5319"/>
      <c r="M5319" s="2"/>
      <c r="N5319" s="3"/>
      <c r="O5319"/>
      <c r="P5319"/>
      <c r="Q5319"/>
      <c r="R5319"/>
      <c r="S5319"/>
      <c r="T5319"/>
      <c r="U5319" s="1"/>
      <c r="V5319"/>
      <c r="W5319" s="1"/>
      <c r="X5319"/>
      <c r="Y5319"/>
      <c r="Z5319" s="1"/>
      <c r="AA5319" s="1"/>
      <c r="AB5319" s="1"/>
      <c r="AC5319" s="1"/>
      <c r="AD5319"/>
    </row>
    <row r="5320" spans="1:30" x14ac:dyDescent="0.25">
      <c r="A5320" s="1"/>
      <c r="B5320" s="1"/>
      <c r="C5320" s="1"/>
      <c r="D5320"/>
      <c r="E5320" s="1"/>
      <c r="F5320" s="1"/>
      <c r="G5320"/>
      <c r="H5320"/>
      <c r="I5320" s="1"/>
      <c r="J5320"/>
      <c r="K5320"/>
      <c r="L5320"/>
      <c r="M5320" s="2"/>
      <c r="N5320" s="3"/>
      <c r="O5320"/>
      <c r="P5320"/>
      <c r="Q5320"/>
      <c r="R5320"/>
      <c r="S5320"/>
      <c r="T5320"/>
      <c r="U5320" s="1"/>
      <c r="V5320"/>
      <c r="W5320" s="1"/>
      <c r="X5320"/>
      <c r="Y5320"/>
      <c r="Z5320" s="1"/>
      <c r="AA5320" s="1"/>
      <c r="AB5320" s="1"/>
      <c r="AC5320" s="1"/>
      <c r="AD5320"/>
    </row>
    <row r="5321" spans="1:30" x14ac:dyDescent="0.25">
      <c r="A5321" s="1"/>
      <c r="B5321" s="1"/>
      <c r="C5321" s="1"/>
      <c r="D5321"/>
      <c r="E5321" s="1"/>
      <c r="F5321" s="1"/>
      <c r="G5321"/>
      <c r="H5321"/>
      <c r="I5321" s="1"/>
      <c r="J5321"/>
      <c r="K5321"/>
      <c r="L5321"/>
      <c r="M5321" s="2"/>
      <c r="N5321" s="3"/>
      <c r="O5321"/>
      <c r="P5321"/>
      <c r="Q5321"/>
      <c r="R5321"/>
      <c r="S5321"/>
      <c r="T5321"/>
      <c r="U5321" s="1"/>
      <c r="V5321"/>
      <c r="W5321" s="1"/>
      <c r="X5321"/>
      <c r="Y5321"/>
      <c r="Z5321" s="1"/>
      <c r="AA5321" s="1"/>
      <c r="AB5321" s="1"/>
      <c r="AC5321" s="1"/>
      <c r="AD5321"/>
    </row>
    <row r="5322" spans="1:30" x14ac:dyDescent="0.25">
      <c r="A5322" s="1"/>
      <c r="B5322" s="1"/>
      <c r="C5322" s="1"/>
      <c r="D5322"/>
      <c r="E5322" s="1"/>
      <c r="F5322" s="1"/>
      <c r="G5322"/>
      <c r="H5322"/>
      <c r="I5322" s="1"/>
      <c r="J5322"/>
      <c r="K5322"/>
      <c r="L5322"/>
      <c r="M5322" s="2"/>
      <c r="N5322" s="3"/>
      <c r="O5322"/>
      <c r="P5322"/>
      <c r="Q5322"/>
      <c r="R5322"/>
      <c r="S5322"/>
      <c r="T5322"/>
      <c r="U5322" s="1"/>
      <c r="V5322"/>
      <c r="W5322" s="1"/>
      <c r="X5322"/>
      <c r="Y5322"/>
      <c r="Z5322" s="1"/>
      <c r="AA5322" s="1"/>
      <c r="AB5322" s="1"/>
      <c r="AC5322" s="1"/>
      <c r="AD5322"/>
    </row>
    <row r="5323" spans="1:30" x14ac:dyDescent="0.25">
      <c r="A5323" s="1"/>
      <c r="B5323" s="1"/>
      <c r="C5323" s="1"/>
      <c r="D5323"/>
      <c r="E5323" s="1"/>
      <c r="F5323" s="1"/>
      <c r="G5323"/>
      <c r="H5323"/>
      <c r="I5323" s="1"/>
      <c r="J5323"/>
      <c r="K5323"/>
      <c r="L5323"/>
      <c r="M5323" s="2"/>
      <c r="N5323" s="3"/>
      <c r="O5323"/>
      <c r="P5323"/>
      <c r="Q5323"/>
      <c r="R5323"/>
      <c r="S5323"/>
      <c r="T5323"/>
      <c r="U5323" s="1"/>
      <c r="V5323"/>
      <c r="W5323" s="1"/>
      <c r="X5323"/>
      <c r="Y5323"/>
      <c r="Z5323" s="1"/>
      <c r="AA5323" s="1"/>
      <c r="AB5323" s="1"/>
      <c r="AC5323" s="1"/>
      <c r="AD5323"/>
    </row>
    <row r="5324" spans="1:30" x14ac:dyDescent="0.25">
      <c r="A5324" s="1"/>
      <c r="B5324" s="1"/>
      <c r="C5324" s="1"/>
      <c r="D5324"/>
      <c r="E5324" s="1"/>
      <c r="F5324" s="1"/>
      <c r="G5324"/>
      <c r="H5324"/>
      <c r="I5324" s="1"/>
      <c r="J5324"/>
      <c r="K5324"/>
      <c r="L5324"/>
      <c r="M5324" s="2"/>
      <c r="N5324" s="3"/>
      <c r="O5324"/>
      <c r="P5324"/>
      <c r="Q5324"/>
      <c r="R5324"/>
      <c r="S5324"/>
      <c r="T5324"/>
      <c r="U5324" s="1"/>
      <c r="V5324"/>
      <c r="W5324" s="1"/>
      <c r="X5324"/>
      <c r="Y5324"/>
      <c r="Z5324" s="1"/>
      <c r="AA5324" s="1"/>
      <c r="AB5324" s="1"/>
      <c r="AC5324" s="1"/>
      <c r="AD5324"/>
    </row>
    <row r="5325" spans="1:30" x14ac:dyDescent="0.25">
      <c r="A5325" s="1"/>
      <c r="B5325" s="1"/>
      <c r="C5325" s="1"/>
      <c r="D5325"/>
      <c r="E5325" s="1"/>
      <c r="F5325" s="1"/>
      <c r="G5325"/>
      <c r="H5325"/>
      <c r="I5325" s="1"/>
      <c r="J5325"/>
      <c r="K5325"/>
      <c r="L5325"/>
      <c r="M5325" s="2"/>
      <c r="N5325" s="3"/>
      <c r="O5325"/>
      <c r="P5325"/>
      <c r="Q5325"/>
      <c r="R5325"/>
      <c r="S5325"/>
      <c r="T5325"/>
      <c r="U5325" s="1"/>
      <c r="V5325"/>
      <c r="W5325" s="1"/>
      <c r="X5325"/>
      <c r="Y5325"/>
      <c r="Z5325" s="1"/>
      <c r="AA5325" s="1"/>
      <c r="AB5325" s="1"/>
      <c r="AC5325" s="1"/>
      <c r="AD5325"/>
    </row>
    <row r="5326" spans="1:30" x14ac:dyDescent="0.25">
      <c r="A5326" s="1"/>
      <c r="B5326" s="1"/>
      <c r="C5326" s="1"/>
      <c r="D5326"/>
      <c r="E5326" s="1"/>
      <c r="F5326" s="1"/>
      <c r="G5326"/>
      <c r="H5326"/>
      <c r="I5326" s="1"/>
      <c r="J5326"/>
      <c r="K5326"/>
      <c r="L5326"/>
      <c r="M5326" s="2"/>
      <c r="N5326" s="3"/>
      <c r="O5326"/>
      <c r="P5326"/>
      <c r="Q5326"/>
      <c r="R5326"/>
      <c r="S5326"/>
      <c r="T5326"/>
      <c r="U5326" s="1"/>
      <c r="V5326"/>
      <c r="W5326" s="1"/>
      <c r="X5326"/>
      <c r="Y5326"/>
      <c r="Z5326" s="1"/>
      <c r="AA5326" s="1"/>
      <c r="AB5326" s="1"/>
      <c r="AC5326" s="1"/>
      <c r="AD5326"/>
    </row>
    <row r="5327" spans="1:30" x14ac:dyDescent="0.25">
      <c r="A5327" s="1"/>
      <c r="B5327" s="1"/>
      <c r="C5327" s="1"/>
      <c r="D5327"/>
      <c r="E5327" s="1"/>
      <c r="F5327" s="1"/>
      <c r="G5327"/>
      <c r="H5327"/>
      <c r="I5327" s="1"/>
      <c r="J5327"/>
      <c r="K5327"/>
      <c r="L5327"/>
      <c r="M5327" s="2"/>
      <c r="N5327" s="3"/>
      <c r="O5327"/>
      <c r="P5327"/>
      <c r="Q5327"/>
      <c r="R5327"/>
      <c r="S5327"/>
      <c r="T5327"/>
      <c r="U5327" s="1"/>
      <c r="V5327"/>
      <c r="W5327" s="1"/>
      <c r="X5327"/>
      <c r="Y5327"/>
      <c r="Z5327" s="1"/>
      <c r="AA5327" s="1"/>
      <c r="AB5327" s="1"/>
      <c r="AC5327" s="1"/>
      <c r="AD5327"/>
    </row>
    <row r="5328" spans="1:30" x14ac:dyDescent="0.25">
      <c r="A5328" s="1"/>
      <c r="B5328" s="1"/>
      <c r="C5328" s="1"/>
      <c r="D5328"/>
      <c r="E5328" s="1"/>
      <c r="F5328" s="1"/>
      <c r="G5328"/>
      <c r="H5328"/>
      <c r="I5328" s="1"/>
      <c r="J5328"/>
      <c r="K5328"/>
      <c r="L5328"/>
      <c r="M5328" s="2"/>
      <c r="N5328" s="3"/>
      <c r="O5328"/>
      <c r="P5328"/>
      <c r="Q5328"/>
      <c r="R5328"/>
      <c r="S5328"/>
      <c r="T5328"/>
      <c r="U5328" s="1"/>
      <c r="V5328"/>
      <c r="W5328" s="1"/>
      <c r="X5328"/>
      <c r="Y5328"/>
      <c r="Z5328" s="1"/>
      <c r="AA5328" s="1"/>
      <c r="AB5328" s="1"/>
      <c r="AC5328" s="1"/>
      <c r="AD5328"/>
    </row>
    <row r="5329" spans="1:30" x14ac:dyDescent="0.25">
      <c r="A5329" s="1"/>
      <c r="B5329" s="1"/>
      <c r="C5329" s="1"/>
      <c r="D5329"/>
      <c r="E5329" s="1"/>
      <c r="F5329" s="1"/>
      <c r="G5329"/>
      <c r="H5329"/>
      <c r="I5329" s="1"/>
      <c r="J5329"/>
      <c r="K5329"/>
      <c r="L5329"/>
      <c r="M5329" s="2"/>
      <c r="N5329" s="3"/>
      <c r="O5329"/>
      <c r="P5329"/>
      <c r="Q5329"/>
      <c r="R5329"/>
      <c r="S5329"/>
      <c r="T5329"/>
      <c r="U5329" s="1"/>
      <c r="V5329"/>
      <c r="W5329" s="1"/>
      <c r="X5329"/>
      <c r="Y5329"/>
      <c r="Z5329" s="1"/>
      <c r="AA5329" s="1"/>
      <c r="AB5329" s="1"/>
      <c r="AC5329" s="1"/>
      <c r="AD5329"/>
    </row>
    <row r="5330" spans="1:30" x14ac:dyDescent="0.25">
      <c r="A5330" s="1"/>
      <c r="B5330" s="1"/>
      <c r="C5330" s="1"/>
      <c r="D5330"/>
      <c r="E5330" s="1"/>
      <c r="F5330" s="1"/>
      <c r="G5330"/>
      <c r="H5330"/>
      <c r="I5330" s="1"/>
      <c r="J5330"/>
      <c r="K5330"/>
      <c r="L5330"/>
      <c r="M5330" s="2"/>
      <c r="N5330" s="3"/>
      <c r="O5330"/>
      <c r="P5330"/>
      <c r="Q5330"/>
      <c r="R5330"/>
      <c r="S5330"/>
      <c r="T5330"/>
      <c r="U5330" s="1"/>
      <c r="V5330"/>
      <c r="W5330" s="1"/>
      <c r="X5330"/>
      <c r="Y5330"/>
      <c r="Z5330" s="1"/>
      <c r="AA5330" s="1"/>
      <c r="AB5330" s="1"/>
      <c r="AC5330" s="1"/>
      <c r="AD5330"/>
    </row>
    <row r="5331" spans="1:30" x14ac:dyDescent="0.25">
      <c r="A5331" s="1"/>
      <c r="B5331" s="1"/>
      <c r="C5331" s="1"/>
      <c r="D5331"/>
      <c r="E5331" s="1"/>
      <c r="F5331" s="1"/>
      <c r="G5331"/>
      <c r="H5331"/>
      <c r="I5331" s="1"/>
      <c r="J5331"/>
      <c r="K5331"/>
      <c r="L5331"/>
      <c r="M5331" s="2"/>
      <c r="N5331" s="3"/>
      <c r="O5331"/>
      <c r="P5331"/>
      <c r="Q5331"/>
      <c r="R5331"/>
      <c r="S5331"/>
      <c r="T5331"/>
      <c r="U5331" s="1"/>
      <c r="V5331"/>
      <c r="W5331" s="1"/>
      <c r="X5331"/>
      <c r="Y5331"/>
      <c r="Z5331" s="1"/>
      <c r="AA5331" s="1"/>
      <c r="AB5331" s="1"/>
      <c r="AC5331" s="1"/>
      <c r="AD5331"/>
    </row>
    <row r="5332" spans="1:30" x14ac:dyDescent="0.25">
      <c r="A5332" s="1"/>
      <c r="B5332" s="1"/>
      <c r="C5332" s="1"/>
      <c r="D5332"/>
      <c r="E5332" s="1"/>
      <c r="F5332" s="1"/>
      <c r="G5332"/>
      <c r="H5332"/>
      <c r="I5332" s="1"/>
      <c r="J5332"/>
      <c r="K5332"/>
      <c r="L5332"/>
      <c r="M5332" s="2"/>
      <c r="N5332" s="3"/>
      <c r="O5332"/>
      <c r="P5332"/>
      <c r="Q5332"/>
      <c r="R5332"/>
      <c r="S5332"/>
      <c r="T5332"/>
      <c r="U5332" s="1"/>
      <c r="V5332"/>
      <c r="W5332" s="1"/>
      <c r="X5332"/>
      <c r="Y5332"/>
      <c r="Z5332" s="1"/>
      <c r="AA5332" s="1"/>
      <c r="AB5332" s="1"/>
      <c r="AC5332" s="1"/>
      <c r="AD5332"/>
    </row>
    <row r="5333" spans="1:30" x14ac:dyDescent="0.25">
      <c r="A5333" s="1"/>
      <c r="B5333" s="1"/>
      <c r="C5333" s="1"/>
      <c r="D5333"/>
      <c r="E5333" s="1"/>
      <c r="F5333" s="1"/>
      <c r="G5333"/>
      <c r="H5333"/>
      <c r="I5333" s="1"/>
      <c r="J5333"/>
      <c r="K5333"/>
      <c r="L5333"/>
      <c r="M5333" s="2"/>
      <c r="N5333" s="3"/>
      <c r="O5333"/>
      <c r="P5333"/>
      <c r="Q5333"/>
      <c r="R5333"/>
      <c r="S5333"/>
      <c r="T5333"/>
      <c r="U5333" s="1"/>
      <c r="V5333"/>
      <c r="W5333" s="1"/>
      <c r="X5333"/>
      <c r="Y5333"/>
      <c r="Z5333" s="1"/>
      <c r="AA5333" s="1"/>
      <c r="AB5333" s="1"/>
      <c r="AC5333" s="1"/>
      <c r="AD5333"/>
    </row>
    <row r="5334" spans="1:30" x14ac:dyDescent="0.25">
      <c r="A5334" s="1"/>
      <c r="B5334" s="1"/>
      <c r="C5334" s="1"/>
      <c r="D5334"/>
      <c r="E5334" s="1"/>
      <c r="F5334" s="1"/>
      <c r="G5334"/>
      <c r="H5334"/>
      <c r="I5334" s="1"/>
      <c r="J5334"/>
      <c r="K5334"/>
      <c r="L5334"/>
      <c r="M5334" s="2"/>
      <c r="N5334" s="3"/>
      <c r="O5334"/>
      <c r="P5334"/>
      <c r="Q5334"/>
      <c r="R5334"/>
      <c r="S5334"/>
      <c r="T5334"/>
      <c r="U5334" s="1"/>
      <c r="V5334"/>
      <c r="W5334" s="1"/>
      <c r="X5334"/>
      <c r="Y5334"/>
      <c r="Z5334" s="1"/>
      <c r="AA5334" s="1"/>
      <c r="AB5334" s="1"/>
      <c r="AC5334" s="1"/>
      <c r="AD5334"/>
    </row>
    <row r="5335" spans="1:30" x14ac:dyDescent="0.25">
      <c r="A5335" s="1"/>
      <c r="B5335" s="1"/>
      <c r="C5335" s="1"/>
      <c r="D5335"/>
      <c r="E5335" s="1"/>
      <c r="F5335" s="1"/>
      <c r="G5335"/>
      <c r="H5335"/>
      <c r="I5335" s="1"/>
      <c r="J5335"/>
      <c r="K5335"/>
      <c r="L5335"/>
      <c r="M5335" s="2"/>
      <c r="N5335" s="3"/>
      <c r="O5335"/>
      <c r="P5335"/>
      <c r="Q5335"/>
      <c r="R5335"/>
      <c r="S5335"/>
      <c r="T5335"/>
      <c r="U5335" s="1"/>
      <c r="V5335"/>
      <c r="W5335" s="1"/>
      <c r="X5335"/>
      <c r="Y5335"/>
      <c r="Z5335" s="1"/>
      <c r="AA5335" s="1"/>
      <c r="AB5335" s="1"/>
      <c r="AC5335" s="1"/>
      <c r="AD5335"/>
    </row>
    <row r="5336" spans="1:30" x14ac:dyDescent="0.25">
      <c r="A5336" s="1"/>
      <c r="B5336" s="1"/>
      <c r="C5336" s="1"/>
      <c r="D5336"/>
      <c r="E5336" s="1"/>
      <c r="F5336" s="1"/>
      <c r="G5336"/>
      <c r="H5336"/>
      <c r="I5336" s="1"/>
      <c r="J5336"/>
      <c r="K5336"/>
      <c r="L5336"/>
      <c r="M5336" s="2"/>
      <c r="N5336" s="3"/>
      <c r="O5336"/>
      <c r="P5336"/>
      <c r="Q5336"/>
      <c r="R5336"/>
      <c r="S5336"/>
      <c r="T5336"/>
      <c r="U5336" s="1"/>
      <c r="V5336"/>
      <c r="W5336" s="1"/>
      <c r="X5336"/>
      <c r="Y5336"/>
      <c r="Z5336" s="1"/>
      <c r="AA5336" s="1"/>
      <c r="AB5336" s="1"/>
      <c r="AC5336" s="1"/>
      <c r="AD5336"/>
    </row>
    <row r="5337" spans="1:30" x14ac:dyDescent="0.25">
      <c r="A5337" s="1"/>
      <c r="B5337" s="1"/>
      <c r="C5337" s="1"/>
      <c r="D5337"/>
      <c r="E5337" s="1"/>
      <c r="F5337" s="1"/>
      <c r="G5337"/>
      <c r="H5337"/>
      <c r="I5337" s="1"/>
      <c r="J5337"/>
      <c r="K5337"/>
      <c r="L5337"/>
      <c r="M5337" s="2"/>
      <c r="N5337" s="3"/>
      <c r="O5337"/>
      <c r="P5337"/>
      <c r="Q5337"/>
      <c r="R5337"/>
      <c r="S5337"/>
      <c r="T5337"/>
      <c r="U5337" s="1"/>
      <c r="V5337"/>
      <c r="W5337" s="1"/>
      <c r="X5337"/>
      <c r="Y5337"/>
      <c r="Z5337" s="1"/>
      <c r="AA5337" s="1"/>
      <c r="AB5337" s="1"/>
      <c r="AC5337" s="1"/>
      <c r="AD5337"/>
    </row>
    <row r="5338" spans="1:30" x14ac:dyDescent="0.25">
      <c r="A5338" s="1"/>
      <c r="B5338" s="1"/>
      <c r="C5338" s="1"/>
      <c r="D5338"/>
      <c r="E5338" s="1"/>
      <c r="F5338" s="1"/>
      <c r="G5338"/>
      <c r="H5338"/>
      <c r="I5338" s="1"/>
      <c r="J5338"/>
      <c r="K5338"/>
      <c r="L5338"/>
      <c r="M5338" s="2"/>
      <c r="N5338" s="3"/>
      <c r="O5338"/>
      <c r="P5338"/>
      <c r="Q5338"/>
      <c r="R5338"/>
      <c r="S5338"/>
      <c r="T5338"/>
      <c r="U5338" s="1"/>
      <c r="V5338"/>
      <c r="W5338" s="1"/>
      <c r="X5338"/>
      <c r="Y5338"/>
      <c r="Z5338" s="1"/>
      <c r="AA5338" s="1"/>
      <c r="AB5338" s="1"/>
      <c r="AC5338" s="1"/>
      <c r="AD5338"/>
    </row>
    <row r="5339" spans="1:30" x14ac:dyDescent="0.25">
      <c r="A5339" s="1"/>
      <c r="B5339" s="1"/>
      <c r="C5339" s="1"/>
      <c r="D5339"/>
      <c r="E5339" s="1"/>
      <c r="F5339" s="1"/>
      <c r="G5339"/>
      <c r="H5339"/>
      <c r="I5339" s="1"/>
      <c r="J5339"/>
      <c r="K5339"/>
      <c r="L5339"/>
      <c r="M5339" s="2"/>
      <c r="N5339" s="3"/>
      <c r="O5339"/>
      <c r="P5339"/>
      <c r="Q5339"/>
      <c r="R5339"/>
      <c r="S5339"/>
      <c r="T5339"/>
      <c r="U5339" s="1"/>
      <c r="V5339"/>
      <c r="W5339" s="1"/>
      <c r="X5339"/>
      <c r="Y5339"/>
      <c r="Z5339" s="1"/>
      <c r="AA5339" s="1"/>
      <c r="AB5339" s="1"/>
      <c r="AC5339" s="1"/>
      <c r="AD5339"/>
    </row>
    <row r="5340" spans="1:30" x14ac:dyDescent="0.25">
      <c r="A5340" s="1"/>
      <c r="B5340" s="1"/>
      <c r="C5340" s="1"/>
      <c r="D5340"/>
      <c r="E5340" s="1"/>
      <c r="F5340" s="1"/>
      <c r="G5340"/>
      <c r="H5340"/>
      <c r="I5340" s="1"/>
      <c r="J5340"/>
      <c r="K5340"/>
      <c r="L5340"/>
      <c r="M5340" s="2"/>
      <c r="N5340" s="3"/>
      <c r="O5340"/>
      <c r="P5340"/>
      <c r="Q5340"/>
      <c r="R5340"/>
      <c r="S5340"/>
      <c r="T5340"/>
      <c r="U5340" s="1"/>
      <c r="V5340"/>
      <c r="W5340" s="1"/>
      <c r="X5340"/>
      <c r="Y5340"/>
      <c r="Z5340" s="1"/>
      <c r="AA5340" s="1"/>
      <c r="AB5340" s="1"/>
      <c r="AC5340" s="1"/>
      <c r="AD5340"/>
    </row>
    <row r="5341" spans="1:30" x14ac:dyDescent="0.25">
      <c r="A5341" s="1"/>
      <c r="B5341" s="1"/>
      <c r="C5341" s="1"/>
      <c r="D5341"/>
      <c r="E5341" s="1"/>
      <c r="F5341" s="1"/>
      <c r="G5341"/>
      <c r="H5341"/>
      <c r="I5341" s="1"/>
      <c r="J5341"/>
      <c r="K5341"/>
      <c r="L5341"/>
      <c r="M5341" s="2"/>
      <c r="N5341" s="3"/>
      <c r="O5341"/>
      <c r="P5341"/>
      <c r="Q5341"/>
      <c r="R5341"/>
      <c r="S5341"/>
      <c r="T5341"/>
      <c r="U5341" s="1"/>
      <c r="V5341"/>
      <c r="W5341" s="1"/>
      <c r="X5341"/>
      <c r="Y5341"/>
      <c r="Z5341" s="1"/>
      <c r="AA5341" s="1"/>
      <c r="AB5341" s="1"/>
      <c r="AC5341" s="1"/>
      <c r="AD5341"/>
    </row>
    <row r="5342" spans="1:30" x14ac:dyDescent="0.25">
      <c r="A5342" s="1"/>
      <c r="B5342" s="1"/>
      <c r="C5342" s="1"/>
      <c r="D5342"/>
      <c r="E5342" s="1"/>
      <c r="F5342" s="1"/>
      <c r="G5342"/>
      <c r="H5342"/>
      <c r="I5342" s="1"/>
      <c r="J5342"/>
      <c r="K5342"/>
      <c r="L5342"/>
      <c r="M5342" s="2"/>
      <c r="N5342" s="3"/>
      <c r="O5342"/>
      <c r="P5342"/>
      <c r="Q5342"/>
      <c r="R5342"/>
      <c r="S5342"/>
      <c r="T5342"/>
      <c r="U5342" s="1"/>
      <c r="V5342"/>
      <c r="W5342" s="1"/>
      <c r="X5342"/>
      <c r="Y5342"/>
      <c r="Z5342" s="1"/>
      <c r="AA5342" s="1"/>
      <c r="AB5342" s="1"/>
      <c r="AC5342" s="1"/>
      <c r="AD5342"/>
    </row>
    <row r="5343" spans="1:30" x14ac:dyDescent="0.25">
      <c r="A5343" s="1"/>
      <c r="B5343" s="1"/>
      <c r="C5343" s="1"/>
      <c r="D5343"/>
      <c r="E5343" s="1"/>
      <c r="F5343" s="1"/>
      <c r="G5343"/>
      <c r="H5343"/>
      <c r="I5343" s="1"/>
      <c r="J5343"/>
      <c r="K5343"/>
      <c r="L5343"/>
      <c r="M5343" s="2"/>
      <c r="N5343" s="3"/>
      <c r="O5343"/>
      <c r="P5343"/>
      <c r="Q5343"/>
      <c r="R5343"/>
      <c r="S5343"/>
      <c r="T5343"/>
      <c r="U5343" s="1"/>
      <c r="V5343"/>
      <c r="W5343" s="1"/>
      <c r="X5343"/>
      <c r="Y5343"/>
      <c r="Z5343" s="1"/>
      <c r="AA5343" s="1"/>
      <c r="AB5343" s="1"/>
      <c r="AC5343" s="1"/>
      <c r="AD5343"/>
    </row>
    <row r="5344" spans="1:30" x14ac:dyDescent="0.25">
      <c r="A5344" s="1"/>
      <c r="B5344" s="1"/>
      <c r="C5344" s="1"/>
      <c r="D5344"/>
      <c r="E5344" s="1"/>
      <c r="F5344" s="1"/>
      <c r="G5344"/>
      <c r="H5344"/>
      <c r="I5344" s="1"/>
      <c r="J5344"/>
      <c r="K5344"/>
      <c r="L5344"/>
      <c r="M5344" s="2"/>
      <c r="N5344" s="3"/>
      <c r="O5344"/>
      <c r="P5344"/>
      <c r="Q5344"/>
      <c r="R5344"/>
      <c r="S5344"/>
      <c r="T5344"/>
      <c r="U5344" s="1"/>
      <c r="V5344"/>
      <c r="W5344" s="1"/>
      <c r="X5344"/>
      <c r="Y5344"/>
      <c r="Z5344" s="1"/>
      <c r="AA5344" s="1"/>
      <c r="AB5344" s="1"/>
      <c r="AC5344" s="1"/>
      <c r="AD5344"/>
    </row>
    <row r="5345" spans="1:30" x14ac:dyDescent="0.25">
      <c r="A5345" s="1"/>
      <c r="B5345" s="1"/>
      <c r="C5345" s="1"/>
      <c r="D5345"/>
      <c r="E5345" s="1"/>
      <c r="F5345" s="1"/>
      <c r="G5345"/>
      <c r="H5345"/>
      <c r="I5345" s="1"/>
      <c r="J5345"/>
      <c r="K5345"/>
      <c r="L5345"/>
      <c r="M5345" s="2"/>
      <c r="N5345" s="3"/>
      <c r="O5345"/>
      <c r="P5345"/>
      <c r="Q5345"/>
      <c r="R5345"/>
      <c r="S5345"/>
      <c r="T5345"/>
      <c r="U5345" s="1"/>
      <c r="V5345"/>
      <c r="W5345" s="1"/>
      <c r="X5345"/>
      <c r="Y5345"/>
      <c r="Z5345" s="1"/>
      <c r="AA5345" s="1"/>
      <c r="AB5345" s="1"/>
      <c r="AC5345" s="1"/>
      <c r="AD5345"/>
    </row>
    <row r="5346" spans="1:30" x14ac:dyDescent="0.25">
      <c r="A5346" s="1"/>
      <c r="B5346" s="1"/>
      <c r="C5346" s="1"/>
      <c r="D5346"/>
      <c r="E5346" s="1"/>
      <c r="F5346" s="1"/>
      <c r="G5346"/>
      <c r="H5346"/>
      <c r="I5346" s="1"/>
      <c r="J5346"/>
      <c r="K5346"/>
      <c r="L5346"/>
      <c r="M5346" s="2"/>
      <c r="N5346" s="3"/>
      <c r="O5346"/>
      <c r="P5346"/>
      <c r="Q5346"/>
      <c r="R5346"/>
      <c r="S5346"/>
      <c r="T5346"/>
      <c r="U5346" s="1"/>
      <c r="V5346"/>
      <c r="W5346" s="1"/>
      <c r="X5346"/>
      <c r="Y5346"/>
      <c r="Z5346" s="1"/>
      <c r="AA5346" s="1"/>
      <c r="AB5346" s="1"/>
      <c r="AC5346" s="1"/>
      <c r="AD5346"/>
    </row>
    <row r="5347" spans="1:30" x14ac:dyDescent="0.25">
      <c r="A5347" s="1"/>
      <c r="B5347" s="1"/>
      <c r="C5347" s="1"/>
      <c r="D5347"/>
      <c r="E5347" s="1"/>
      <c r="F5347" s="1"/>
      <c r="G5347"/>
      <c r="H5347"/>
      <c r="I5347" s="1"/>
      <c r="J5347"/>
      <c r="K5347"/>
      <c r="L5347"/>
      <c r="M5347" s="2"/>
      <c r="N5347" s="3"/>
      <c r="O5347"/>
      <c r="P5347"/>
      <c r="Q5347"/>
      <c r="R5347"/>
      <c r="S5347"/>
      <c r="T5347"/>
      <c r="U5347" s="1"/>
      <c r="V5347"/>
      <c r="W5347" s="1"/>
      <c r="X5347"/>
      <c r="Y5347"/>
      <c r="Z5347" s="1"/>
      <c r="AA5347" s="1"/>
      <c r="AB5347" s="1"/>
      <c r="AC5347" s="1"/>
      <c r="AD5347"/>
    </row>
    <row r="5348" spans="1:30" x14ac:dyDescent="0.25">
      <c r="A5348" s="1"/>
      <c r="B5348" s="1"/>
      <c r="C5348" s="1"/>
      <c r="D5348"/>
      <c r="E5348" s="1"/>
      <c r="F5348" s="1"/>
      <c r="G5348"/>
      <c r="H5348"/>
      <c r="I5348" s="1"/>
      <c r="J5348"/>
      <c r="K5348"/>
      <c r="L5348"/>
      <c r="M5348" s="2"/>
      <c r="N5348" s="3"/>
      <c r="O5348"/>
      <c r="P5348"/>
      <c r="Q5348"/>
      <c r="R5348"/>
      <c r="S5348"/>
      <c r="T5348"/>
      <c r="U5348" s="1"/>
      <c r="V5348"/>
      <c r="W5348" s="1"/>
      <c r="X5348"/>
      <c r="Y5348"/>
      <c r="Z5348" s="1"/>
      <c r="AA5348" s="1"/>
      <c r="AB5348" s="1"/>
      <c r="AC5348" s="1"/>
      <c r="AD5348"/>
    </row>
    <row r="5349" spans="1:30" x14ac:dyDescent="0.25">
      <c r="A5349" s="1"/>
      <c r="B5349" s="1"/>
      <c r="C5349" s="1"/>
      <c r="D5349"/>
      <c r="E5349" s="1"/>
      <c r="F5349" s="1"/>
      <c r="G5349"/>
      <c r="H5349"/>
      <c r="I5349" s="1"/>
      <c r="J5349"/>
      <c r="K5349"/>
      <c r="L5349"/>
      <c r="M5349" s="2"/>
      <c r="N5349" s="3"/>
      <c r="O5349"/>
      <c r="P5349"/>
      <c r="Q5349"/>
      <c r="R5349"/>
      <c r="S5349"/>
      <c r="T5349"/>
      <c r="U5349" s="1"/>
      <c r="V5349"/>
      <c r="W5349" s="1"/>
      <c r="X5349"/>
      <c r="Y5349"/>
      <c r="Z5349" s="1"/>
      <c r="AA5349" s="1"/>
      <c r="AB5349" s="1"/>
      <c r="AC5349" s="1"/>
      <c r="AD5349"/>
    </row>
    <row r="5350" spans="1:30" x14ac:dyDescent="0.25">
      <c r="A5350" s="1"/>
      <c r="B5350" s="1"/>
      <c r="C5350" s="1"/>
      <c r="D5350"/>
      <c r="E5350" s="1"/>
      <c r="F5350" s="1"/>
      <c r="G5350"/>
      <c r="H5350"/>
      <c r="I5350" s="1"/>
      <c r="J5350"/>
      <c r="K5350"/>
      <c r="L5350"/>
      <c r="M5350" s="2"/>
      <c r="N5350" s="3"/>
      <c r="O5350"/>
      <c r="P5350"/>
      <c r="Q5350"/>
      <c r="R5350"/>
      <c r="S5350"/>
      <c r="T5350"/>
      <c r="U5350" s="1"/>
      <c r="V5350"/>
      <c r="W5350" s="1"/>
      <c r="X5350"/>
      <c r="Y5350"/>
      <c r="Z5350" s="1"/>
      <c r="AA5350" s="1"/>
      <c r="AB5350" s="1"/>
      <c r="AC5350" s="1"/>
      <c r="AD5350"/>
    </row>
    <row r="5351" spans="1:30" x14ac:dyDescent="0.25">
      <c r="A5351" s="1"/>
      <c r="B5351" s="1"/>
      <c r="C5351" s="1"/>
      <c r="D5351"/>
      <c r="E5351" s="1"/>
      <c r="F5351" s="1"/>
      <c r="G5351"/>
      <c r="H5351"/>
      <c r="I5351" s="1"/>
      <c r="J5351"/>
      <c r="K5351"/>
      <c r="L5351"/>
      <c r="M5351" s="2"/>
      <c r="N5351" s="3"/>
      <c r="O5351"/>
      <c r="P5351"/>
      <c r="Q5351"/>
      <c r="R5351"/>
      <c r="S5351"/>
      <c r="T5351"/>
      <c r="U5351" s="1"/>
      <c r="V5351"/>
      <c r="W5351" s="1"/>
      <c r="X5351"/>
      <c r="Y5351"/>
      <c r="Z5351" s="1"/>
      <c r="AA5351" s="1"/>
      <c r="AB5351" s="1"/>
      <c r="AC5351" s="1"/>
      <c r="AD5351"/>
    </row>
    <row r="5352" spans="1:30" x14ac:dyDescent="0.25">
      <c r="A5352" s="1"/>
      <c r="B5352" s="1"/>
      <c r="C5352" s="1"/>
      <c r="D5352"/>
      <c r="E5352" s="1"/>
      <c r="F5352" s="1"/>
      <c r="G5352"/>
      <c r="H5352"/>
      <c r="I5352" s="1"/>
      <c r="J5352"/>
      <c r="K5352"/>
      <c r="L5352"/>
      <c r="M5352" s="2"/>
      <c r="N5352" s="3"/>
      <c r="O5352"/>
      <c r="P5352"/>
      <c r="Q5352"/>
      <c r="R5352"/>
      <c r="S5352"/>
      <c r="T5352"/>
      <c r="U5352" s="1"/>
      <c r="V5352"/>
      <c r="W5352" s="1"/>
      <c r="X5352"/>
      <c r="Y5352"/>
      <c r="Z5352" s="1"/>
      <c r="AA5352" s="1"/>
      <c r="AB5352" s="1"/>
      <c r="AC5352" s="1"/>
      <c r="AD5352"/>
    </row>
    <row r="5353" spans="1:30" x14ac:dyDescent="0.25">
      <c r="A5353" s="1"/>
      <c r="B5353" s="1"/>
      <c r="C5353" s="1"/>
      <c r="D5353"/>
      <c r="E5353" s="1"/>
      <c r="F5353" s="1"/>
      <c r="G5353"/>
      <c r="H5353"/>
      <c r="I5353" s="1"/>
      <c r="J5353"/>
      <c r="K5353"/>
      <c r="L5353"/>
      <c r="M5353" s="2"/>
      <c r="N5353" s="3"/>
      <c r="O5353"/>
      <c r="P5353"/>
      <c r="Q5353"/>
      <c r="R5353"/>
      <c r="S5353"/>
      <c r="T5353"/>
      <c r="U5353" s="1"/>
      <c r="V5353"/>
      <c r="W5353" s="1"/>
      <c r="X5353"/>
      <c r="Y5353"/>
      <c r="Z5353" s="1"/>
      <c r="AA5353" s="1"/>
      <c r="AB5353" s="1"/>
      <c r="AC5353" s="1"/>
      <c r="AD5353"/>
    </row>
    <row r="5354" spans="1:30" x14ac:dyDescent="0.25">
      <c r="A5354" s="1"/>
      <c r="B5354" s="1"/>
      <c r="C5354" s="1"/>
      <c r="D5354"/>
      <c r="E5354" s="1"/>
      <c r="F5354" s="1"/>
      <c r="G5354"/>
      <c r="H5354"/>
      <c r="I5354" s="1"/>
      <c r="J5354"/>
      <c r="K5354"/>
      <c r="L5354"/>
      <c r="M5354" s="2"/>
      <c r="N5354" s="3"/>
      <c r="O5354"/>
      <c r="P5354"/>
      <c r="Q5354"/>
      <c r="R5354"/>
      <c r="S5354"/>
      <c r="T5354"/>
      <c r="U5354" s="1"/>
      <c r="V5354"/>
      <c r="W5354" s="1"/>
      <c r="X5354"/>
      <c r="Y5354"/>
      <c r="Z5354" s="1"/>
      <c r="AA5354" s="1"/>
      <c r="AB5354" s="1"/>
      <c r="AC5354" s="1"/>
      <c r="AD5354"/>
    </row>
    <row r="5355" spans="1:30" x14ac:dyDescent="0.25">
      <c r="A5355" s="1"/>
      <c r="B5355" s="1"/>
      <c r="C5355" s="1"/>
      <c r="D5355"/>
      <c r="E5355" s="1"/>
      <c r="F5355" s="1"/>
      <c r="G5355"/>
      <c r="H5355"/>
      <c r="I5355" s="1"/>
      <c r="J5355"/>
      <c r="K5355"/>
      <c r="L5355"/>
      <c r="M5355" s="2"/>
      <c r="N5355" s="3"/>
      <c r="O5355"/>
      <c r="P5355"/>
      <c r="Q5355"/>
      <c r="R5355"/>
      <c r="S5355"/>
      <c r="T5355"/>
      <c r="U5355" s="1"/>
      <c r="V5355"/>
      <c r="W5355" s="1"/>
      <c r="X5355"/>
      <c r="Y5355"/>
      <c r="Z5355" s="1"/>
      <c r="AA5355" s="1"/>
      <c r="AB5355" s="1"/>
      <c r="AC5355" s="1"/>
      <c r="AD5355"/>
    </row>
    <row r="5356" spans="1:30" x14ac:dyDescent="0.25">
      <c r="A5356" s="1"/>
      <c r="B5356" s="1"/>
      <c r="C5356" s="1"/>
      <c r="D5356"/>
      <c r="E5356" s="1"/>
      <c r="F5356" s="1"/>
      <c r="G5356"/>
      <c r="H5356"/>
      <c r="I5356" s="1"/>
      <c r="J5356"/>
      <c r="K5356"/>
      <c r="L5356"/>
      <c r="M5356" s="2"/>
      <c r="N5356" s="3"/>
      <c r="O5356"/>
      <c r="P5356"/>
      <c r="Q5356"/>
      <c r="R5356"/>
      <c r="S5356"/>
      <c r="T5356"/>
      <c r="U5356" s="1"/>
      <c r="V5356"/>
      <c r="W5356" s="1"/>
      <c r="X5356"/>
      <c r="Y5356"/>
      <c r="Z5356" s="1"/>
      <c r="AA5356" s="1"/>
      <c r="AB5356" s="1"/>
      <c r="AC5356" s="1"/>
      <c r="AD5356"/>
    </row>
    <row r="5357" spans="1:30" x14ac:dyDescent="0.25">
      <c r="A5357" s="1"/>
      <c r="B5357" s="1"/>
      <c r="C5357" s="1"/>
      <c r="D5357"/>
      <c r="E5357" s="1"/>
      <c r="F5357" s="1"/>
      <c r="G5357"/>
      <c r="H5357"/>
      <c r="I5357" s="1"/>
      <c r="J5357"/>
      <c r="K5357"/>
      <c r="L5357"/>
      <c r="M5357" s="2"/>
      <c r="N5357" s="3"/>
      <c r="O5357"/>
      <c r="P5357"/>
      <c r="Q5357"/>
      <c r="R5357"/>
      <c r="S5357"/>
      <c r="T5357"/>
      <c r="U5357" s="1"/>
      <c r="V5357"/>
      <c r="W5357" s="1"/>
      <c r="X5357"/>
      <c r="Y5357"/>
      <c r="Z5357" s="1"/>
      <c r="AA5357" s="1"/>
      <c r="AB5357" s="1"/>
      <c r="AC5357" s="1"/>
      <c r="AD5357"/>
    </row>
    <row r="5358" spans="1:30" x14ac:dyDescent="0.25">
      <c r="A5358" s="1"/>
      <c r="B5358" s="1"/>
      <c r="C5358" s="1"/>
      <c r="D5358"/>
      <c r="E5358" s="1"/>
      <c r="F5358" s="1"/>
      <c r="G5358"/>
      <c r="H5358"/>
      <c r="I5358" s="1"/>
      <c r="J5358"/>
      <c r="K5358"/>
      <c r="L5358"/>
      <c r="M5358" s="2"/>
      <c r="N5358" s="3"/>
      <c r="O5358"/>
      <c r="P5358"/>
      <c r="Q5358"/>
      <c r="R5358"/>
      <c r="S5358"/>
      <c r="T5358"/>
      <c r="U5358" s="1"/>
      <c r="V5358"/>
      <c r="W5358" s="1"/>
      <c r="X5358"/>
      <c r="Y5358"/>
      <c r="Z5358" s="1"/>
      <c r="AA5358" s="1"/>
      <c r="AB5358" s="1"/>
      <c r="AC5358" s="1"/>
      <c r="AD5358"/>
    </row>
    <row r="5359" spans="1:30" x14ac:dyDescent="0.25">
      <c r="A5359" s="1"/>
      <c r="B5359" s="1"/>
      <c r="C5359" s="1"/>
      <c r="D5359"/>
      <c r="E5359" s="1"/>
      <c r="F5359" s="1"/>
      <c r="G5359"/>
      <c r="H5359"/>
      <c r="I5359" s="1"/>
      <c r="J5359"/>
      <c r="K5359"/>
      <c r="L5359"/>
      <c r="M5359" s="2"/>
      <c r="N5359" s="3"/>
      <c r="O5359"/>
      <c r="P5359"/>
      <c r="Q5359"/>
      <c r="R5359"/>
      <c r="S5359"/>
      <c r="T5359"/>
      <c r="U5359" s="1"/>
      <c r="V5359"/>
      <c r="W5359" s="1"/>
      <c r="X5359"/>
      <c r="Y5359"/>
      <c r="Z5359" s="1"/>
      <c r="AA5359" s="1"/>
      <c r="AB5359" s="1"/>
      <c r="AC5359" s="1"/>
      <c r="AD5359"/>
    </row>
    <row r="5360" spans="1:30" x14ac:dyDescent="0.25">
      <c r="A5360" s="1"/>
      <c r="B5360" s="1"/>
      <c r="C5360" s="1"/>
      <c r="D5360"/>
      <c r="E5360" s="1"/>
      <c r="F5360" s="1"/>
      <c r="G5360"/>
      <c r="H5360"/>
      <c r="I5360" s="1"/>
      <c r="J5360"/>
      <c r="K5360"/>
      <c r="L5360"/>
      <c r="M5360" s="2"/>
      <c r="N5360" s="3"/>
      <c r="O5360"/>
      <c r="P5360"/>
      <c r="Q5360"/>
      <c r="R5360"/>
      <c r="S5360"/>
      <c r="T5360"/>
      <c r="U5360" s="1"/>
      <c r="V5360"/>
      <c r="W5360" s="1"/>
      <c r="X5360"/>
      <c r="Y5360"/>
      <c r="Z5360" s="1"/>
      <c r="AA5360" s="1"/>
      <c r="AB5360" s="1"/>
      <c r="AC5360" s="1"/>
      <c r="AD5360"/>
    </row>
    <row r="5361" spans="1:30" x14ac:dyDescent="0.25">
      <c r="A5361" s="1"/>
      <c r="B5361" s="1"/>
      <c r="C5361" s="1"/>
      <c r="D5361"/>
      <c r="E5361" s="1"/>
      <c r="F5361" s="1"/>
      <c r="G5361"/>
      <c r="H5361"/>
      <c r="I5361" s="1"/>
      <c r="J5361"/>
      <c r="K5361"/>
      <c r="L5361"/>
      <c r="M5361" s="2"/>
      <c r="N5361" s="3"/>
      <c r="O5361"/>
      <c r="P5361"/>
      <c r="Q5361"/>
      <c r="R5361"/>
      <c r="S5361"/>
      <c r="T5361"/>
      <c r="U5361" s="1"/>
      <c r="V5361"/>
      <c r="W5361" s="1"/>
      <c r="X5361"/>
      <c r="Y5361"/>
      <c r="Z5361" s="1"/>
      <c r="AA5361" s="1"/>
      <c r="AB5361" s="1"/>
      <c r="AC5361" s="1"/>
      <c r="AD5361"/>
    </row>
    <row r="5362" spans="1:30" x14ac:dyDescent="0.25">
      <c r="A5362" s="1"/>
      <c r="B5362" s="1"/>
      <c r="C5362" s="1"/>
      <c r="D5362"/>
      <c r="E5362" s="1"/>
      <c r="F5362" s="1"/>
      <c r="G5362"/>
      <c r="H5362"/>
      <c r="I5362" s="1"/>
      <c r="J5362"/>
      <c r="K5362"/>
      <c r="L5362"/>
      <c r="M5362" s="2"/>
      <c r="N5362" s="3"/>
      <c r="O5362"/>
      <c r="P5362"/>
      <c r="Q5362"/>
      <c r="R5362"/>
      <c r="S5362"/>
      <c r="T5362"/>
      <c r="U5362" s="1"/>
      <c r="V5362"/>
      <c r="W5362" s="1"/>
      <c r="X5362"/>
      <c r="Y5362"/>
      <c r="Z5362" s="1"/>
      <c r="AA5362" s="1"/>
      <c r="AB5362" s="1"/>
      <c r="AC5362" s="1"/>
      <c r="AD5362"/>
    </row>
    <row r="5363" spans="1:30" x14ac:dyDescent="0.25">
      <c r="A5363" s="1"/>
      <c r="B5363" s="1"/>
      <c r="C5363" s="1"/>
      <c r="D5363"/>
      <c r="E5363" s="1"/>
      <c r="F5363" s="1"/>
      <c r="G5363"/>
      <c r="H5363"/>
      <c r="I5363" s="1"/>
      <c r="J5363"/>
      <c r="K5363"/>
      <c r="L5363"/>
      <c r="M5363" s="2"/>
      <c r="N5363" s="3"/>
      <c r="O5363"/>
      <c r="P5363"/>
      <c r="Q5363"/>
      <c r="R5363"/>
      <c r="S5363"/>
      <c r="T5363"/>
      <c r="U5363" s="1"/>
      <c r="V5363"/>
      <c r="W5363" s="1"/>
      <c r="X5363"/>
      <c r="Y5363"/>
      <c r="Z5363" s="1"/>
      <c r="AA5363" s="1"/>
      <c r="AB5363" s="1"/>
      <c r="AC5363" s="1"/>
      <c r="AD5363"/>
    </row>
    <row r="5364" spans="1:30" x14ac:dyDescent="0.25">
      <c r="A5364" s="1"/>
      <c r="B5364" s="1"/>
      <c r="C5364" s="1"/>
      <c r="D5364"/>
      <c r="E5364" s="1"/>
      <c r="F5364" s="1"/>
      <c r="G5364"/>
      <c r="H5364"/>
      <c r="I5364" s="1"/>
      <c r="J5364"/>
      <c r="K5364"/>
      <c r="L5364"/>
      <c r="M5364" s="2"/>
      <c r="N5364" s="3"/>
      <c r="O5364"/>
      <c r="P5364"/>
      <c r="Q5364"/>
      <c r="R5364"/>
      <c r="S5364"/>
      <c r="T5364"/>
      <c r="U5364" s="1"/>
      <c r="V5364"/>
      <c r="W5364" s="1"/>
      <c r="X5364"/>
      <c r="Y5364"/>
      <c r="Z5364" s="1"/>
      <c r="AA5364" s="1"/>
      <c r="AB5364" s="1"/>
      <c r="AC5364" s="1"/>
      <c r="AD5364"/>
    </row>
    <row r="5365" spans="1:30" x14ac:dyDescent="0.25">
      <c r="A5365" s="1"/>
      <c r="B5365" s="1"/>
      <c r="C5365" s="1"/>
      <c r="D5365"/>
      <c r="E5365" s="1"/>
      <c r="F5365" s="1"/>
      <c r="G5365"/>
      <c r="H5365"/>
      <c r="I5365" s="1"/>
      <c r="J5365"/>
      <c r="K5365"/>
      <c r="L5365"/>
      <c r="M5365" s="2"/>
      <c r="N5365" s="3"/>
      <c r="O5365"/>
      <c r="P5365"/>
      <c r="Q5365"/>
      <c r="R5365"/>
      <c r="S5365"/>
      <c r="T5365"/>
      <c r="U5365" s="1"/>
      <c r="V5365"/>
      <c r="W5365" s="1"/>
      <c r="X5365"/>
      <c r="Y5365"/>
      <c r="Z5365" s="1"/>
      <c r="AA5365" s="1"/>
      <c r="AB5365" s="1"/>
      <c r="AC5365" s="1"/>
      <c r="AD5365"/>
    </row>
    <row r="5366" spans="1:30" x14ac:dyDescent="0.25">
      <c r="A5366" s="1"/>
      <c r="B5366" s="1"/>
      <c r="C5366" s="1"/>
      <c r="D5366"/>
      <c r="E5366" s="1"/>
      <c r="F5366" s="1"/>
      <c r="G5366"/>
      <c r="H5366"/>
      <c r="I5366" s="1"/>
      <c r="J5366"/>
      <c r="K5366"/>
      <c r="L5366"/>
      <c r="M5366" s="2"/>
      <c r="N5366" s="3"/>
      <c r="O5366"/>
      <c r="P5366"/>
      <c r="Q5366"/>
      <c r="R5366"/>
      <c r="S5366"/>
      <c r="T5366"/>
      <c r="U5366" s="1"/>
      <c r="V5366"/>
      <c r="W5366" s="1"/>
      <c r="X5366"/>
      <c r="Y5366"/>
      <c r="Z5366" s="1"/>
      <c r="AA5366" s="1"/>
      <c r="AB5366" s="1"/>
      <c r="AC5366" s="1"/>
      <c r="AD5366"/>
    </row>
    <row r="5367" spans="1:30" x14ac:dyDescent="0.25">
      <c r="A5367" s="1"/>
      <c r="B5367" s="1"/>
      <c r="C5367" s="1"/>
      <c r="D5367"/>
      <c r="E5367" s="1"/>
      <c r="F5367" s="1"/>
      <c r="G5367"/>
      <c r="H5367"/>
      <c r="I5367" s="1"/>
      <c r="J5367"/>
      <c r="K5367"/>
      <c r="L5367"/>
      <c r="M5367" s="2"/>
      <c r="N5367" s="3"/>
      <c r="O5367"/>
      <c r="P5367"/>
      <c r="Q5367"/>
      <c r="R5367"/>
      <c r="S5367"/>
      <c r="T5367"/>
      <c r="U5367" s="1"/>
      <c r="V5367"/>
      <c r="W5367" s="1"/>
      <c r="X5367"/>
      <c r="Y5367"/>
      <c r="Z5367" s="1"/>
      <c r="AA5367" s="1"/>
      <c r="AB5367" s="1"/>
      <c r="AC5367" s="1"/>
      <c r="AD5367"/>
    </row>
    <row r="5368" spans="1:30" x14ac:dyDescent="0.25">
      <c r="A5368" s="1"/>
      <c r="B5368" s="1"/>
      <c r="C5368" s="1"/>
      <c r="D5368"/>
      <c r="E5368" s="1"/>
      <c r="F5368" s="1"/>
      <c r="G5368"/>
      <c r="H5368"/>
      <c r="I5368" s="1"/>
      <c r="J5368"/>
      <c r="K5368"/>
      <c r="L5368"/>
      <c r="M5368" s="2"/>
      <c r="N5368" s="3"/>
      <c r="O5368"/>
      <c r="P5368"/>
      <c r="Q5368"/>
      <c r="R5368"/>
      <c r="S5368"/>
      <c r="T5368"/>
      <c r="U5368" s="1"/>
      <c r="V5368"/>
      <c r="W5368" s="1"/>
      <c r="X5368"/>
      <c r="Y5368"/>
      <c r="Z5368" s="1"/>
      <c r="AA5368" s="1"/>
      <c r="AB5368" s="1"/>
      <c r="AC5368" s="1"/>
      <c r="AD5368"/>
    </row>
    <row r="5369" spans="1:30" x14ac:dyDescent="0.25">
      <c r="A5369" s="1"/>
      <c r="B5369" s="1"/>
      <c r="C5369" s="1"/>
      <c r="D5369"/>
      <c r="E5369" s="1"/>
      <c r="F5369" s="1"/>
      <c r="G5369"/>
      <c r="H5369"/>
      <c r="I5369" s="1"/>
      <c r="J5369"/>
      <c r="K5369"/>
      <c r="L5369"/>
      <c r="M5369" s="2"/>
      <c r="N5369" s="3"/>
      <c r="O5369"/>
      <c r="P5369"/>
      <c r="Q5369"/>
      <c r="R5369"/>
      <c r="S5369"/>
      <c r="T5369"/>
      <c r="U5369" s="1"/>
      <c r="V5369"/>
      <c r="W5369" s="1"/>
      <c r="X5369"/>
      <c r="Y5369"/>
      <c r="Z5369" s="1"/>
      <c r="AA5369" s="1"/>
      <c r="AB5369" s="1"/>
      <c r="AC5369" s="1"/>
      <c r="AD5369"/>
    </row>
    <row r="5370" spans="1:30" x14ac:dyDescent="0.25">
      <c r="A5370" s="1"/>
      <c r="B5370" s="1"/>
      <c r="C5370" s="1"/>
      <c r="D5370"/>
      <c r="E5370" s="1"/>
      <c r="F5370" s="1"/>
      <c r="G5370"/>
      <c r="H5370"/>
      <c r="I5370" s="1"/>
      <c r="J5370"/>
      <c r="K5370"/>
      <c r="L5370"/>
      <c r="M5370" s="2"/>
      <c r="N5370" s="3"/>
      <c r="O5370"/>
      <c r="P5370"/>
      <c r="Q5370"/>
      <c r="R5370"/>
      <c r="S5370"/>
      <c r="T5370"/>
      <c r="U5370" s="1"/>
      <c r="V5370"/>
      <c r="W5370" s="1"/>
      <c r="X5370"/>
      <c r="Y5370"/>
      <c r="Z5370" s="1"/>
      <c r="AA5370" s="1"/>
      <c r="AB5370" s="1"/>
      <c r="AC5370" s="1"/>
      <c r="AD5370"/>
    </row>
    <row r="5371" spans="1:30" x14ac:dyDescent="0.25">
      <c r="A5371" s="1"/>
      <c r="B5371" s="1"/>
      <c r="C5371" s="1"/>
      <c r="D5371"/>
      <c r="E5371" s="1"/>
      <c r="F5371" s="1"/>
      <c r="G5371"/>
      <c r="H5371"/>
      <c r="I5371" s="1"/>
      <c r="J5371"/>
      <c r="K5371"/>
      <c r="L5371"/>
      <c r="M5371" s="2"/>
      <c r="N5371" s="3"/>
      <c r="O5371"/>
      <c r="P5371"/>
      <c r="Q5371"/>
      <c r="R5371"/>
      <c r="S5371"/>
      <c r="T5371"/>
      <c r="U5371" s="1"/>
      <c r="V5371"/>
      <c r="W5371" s="1"/>
      <c r="X5371"/>
      <c r="Y5371"/>
      <c r="Z5371" s="1"/>
      <c r="AA5371" s="1"/>
      <c r="AB5371" s="1"/>
      <c r="AC5371" s="1"/>
      <c r="AD5371"/>
    </row>
    <row r="5372" spans="1:30" x14ac:dyDescent="0.25">
      <c r="A5372" s="1"/>
      <c r="B5372" s="1"/>
      <c r="C5372" s="1"/>
      <c r="D5372"/>
      <c r="E5372" s="1"/>
      <c r="F5372" s="1"/>
      <c r="G5372"/>
      <c r="H5372"/>
      <c r="I5372" s="1"/>
      <c r="J5372"/>
      <c r="K5372"/>
      <c r="L5372"/>
      <c r="M5372" s="2"/>
      <c r="N5372" s="3"/>
      <c r="O5372"/>
      <c r="P5372"/>
      <c r="Q5372"/>
      <c r="R5372"/>
      <c r="S5372"/>
      <c r="T5372"/>
      <c r="U5372" s="1"/>
      <c r="V5372"/>
      <c r="W5372" s="1"/>
      <c r="X5372"/>
      <c r="Y5372"/>
      <c r="Z5372" s="1"/>
      <c r="AA5372" s="1"/>
      <c r="AB5372" s="1"/>
      <c r="AC5372" s="1"/>
      <c r="AD5372"/>
    </row>
    <row r="5373" spans="1:30" x14ac:dyDescent="0.25">
      <c r="A5373" s="1"/>
      <c r="B5373" s="1"/>
      <c r="C5373" s="1"/>
      <c r="D5373"/>
      <c r="E5373" s="1"/>
      <c r="F5373" s="1"/>
      <c r="G5373"/>
      <c r="H5373"/>
      <c r="I5373" s="1"/>
      <c r="J5373"/>
      <c r="K5373"/>
      <c r="L5373"/>
      <c r="M5373" s="2"/>
      <c r="N5373" s="3"/>
      <c r="O5373"/>
      <c r="P5373"/>
      <c r="Q5373"/>
      <c r="R5373"/>
      <c r="S5373"/>
      <c r="T5373"/>
      <c r="U5373" s="1"/>
      <c r="V5373"/>
      <c r="W5373" s="1"/>
      <c r="X5373"/>
      <c r="Y5373"/>
      <c r="Z5373" s="1"/>
      <c r="AA5373" s="1"/>
      <c r="AB5373" s="1"/>
      <c r="AC5373" s="1"/>
      <c r="AD5373"/>
    </row>
    <row r="5374" spans="1:30" x14ac:dyDescent="0.25">
      <c r="A5374" s="1"/>
      <c r="B5374" s="1"/>
      <c r="C5374" s="1"/>
      <c r="D5374"/>
      <c r="E5374" s="1"/>
      <c r="F5374" s="1"/>
      <c r="G5374"/>
      <c r="H5374"/>
      <c r="I5374" s="1"/>
      <c r="J5374"/>
      <c r="K5374"/>
      <c r="L5374"/>
      <c r="M5374" s="2"/>
      <c r="N5374" s="3"/>
      <c r="O5374"/>
      <c r="P5374"/>
      <c r="Q5374"/>
      <c r="R5374"/>
      <c r="S5374"/>
      <c r="T5374"/>
      <c r="U5374" s="1"/>
      <c r="V5374"/>
      <c r="W5374" s="1"/>
      <c r="X5374"/>
      <c r="Y5374"/>
      <c r="Z5374" s="1"/>
      <c r="AA5374" s="1"/>
      <c r="AB5374" s="1"/>
      <c r="AC5374" s="1"/>
      <c r="AD5374"/>
    </row>
    <row r="5375" spans="1:30" x14ac:dyDescent="0.25">
      <c r="A5375" s="1"/>
      <c r="B5375" s="1"/>
      <c r="C5375" s="1"/>
      <c r="D5375"/>
      <c r="E5375" s="1"/>
      <c r="F5375" s="1"/>
      <c r="G5375"/>
      <c r="H5375"/>
      <c r="I5375" s="1"/>
      <c r="J5375"/>
      <c r="K5375"/>
      <c r="L5375"/>
      <c r="M5375" s="2"/>
      <c r="N5375" s="3"/>
      <c r="O5375"/>
      <c r="P5375"/>
      <c r="Q5375"/>
      <c r="R5375"/>
      <c r="S5375"/>
      <c r="T5375"/>
      <c r="U5375" s="1"/>
      <c r="V5375"/>
      <c r="W5375" s="1"/>
      <c r="X5375"/>
      <c r="Y5375"/>
      <c r="Z5375" s="1"/>
      <c r="AA5375" s="1"/>
      <c r="AB5375" s="1"/>
      <c r="AC5375" s="1"/>
      <c r="AD5375"/>
    </row>
    <row r="5376" spans="1:30" x14ac:dyDescent="0.25">
      <c r="A5376" s="1"/>
      <c r="B5376" s="1"/>
      <c r="C5376" s="1"/>
      <c r="D5376"/>
      <c r="E5376" s="1"/>
      <c r="F5376" s="1"/>
      <c r="G5376"/>
      <c r="H5376"/>
      <c r="I5376" s="1"/>
      <c r="J5376"/>
      <c r="K5376"/>
      <c r="L5376"/>
      <c r="M5376" s="2"/>
      <c r="N5376" s="3"/>
      <c r="O5376"/>
      <c r="P5376"/>
      <c r="Q5376"/>
      <c r="R5376"/>
      <c r="S5376"/>
      <c r="T5376"/>
      <c r="U5376" s="1"/>
      <c r="V5376"/>
      <c r="W5376" s="1"/>
      <c r="X5376"/>
      <c r="Y5376"/>
      <c r="Z5376" s="1"/>
      <c r="AA5376" s="1"/>
      <c r="AB5376" s="1"/>
      <c r="AC5376" s="1"/>
      <c r="AD5376"/>
    </row>
    <row r="5377" spans="1:30" x14ac:dyDescent="0.25">
      <c r="A5377" s="1"/>
      <c r="B5377" s="1"/>
      <c r="C5377" s="1"/>
      <c r="D5377"/>
      <c r="E5377" s="1"/>
      <c r="F5377" s="1"/>
      <c r="G5377"/>
      <c r="H5377"/>
      <c r="I5377" s="1"/>
      <c r="J5377"/>
      <c r="K5377"/>
      <c r="L5377"/>
      <c r="M5377" s="2"/>
      <c r="N5377" s="3"/>
      <c r="O5377"/>
      <c r="P5377"/>
      <c r="Q5377"/>
      <c r="R5377"/>
      <c r="S5377"/>
      <c r="T5377"/>
      <c r="U5377" s="1"/>
      <c r="V5377"/>
      <c r="W5377" s="1"/>
      <c r="X5377"/>
      <c r="Y5377"/>
      <c r="Z5377" s="1"/>
      <c r="AA5377" s="1"/>
      <c r="AB5377" s="1"/>
      <c r="AC5377" s="1"/>
      <c r="AD5377"/>
    </row>
    <row r="5378" spans="1:30" x14ac:dyDescent="0.25">
      <c r="A5378" s="1"/>
      <c r="B5378" s="1"/>
      <c r="C5378" s="1"/>
      <c r="D5378"/>
      <c r="E5378" s="1"/>
      <c r="F5378" s="1"/>
      <c r="G5378"/>
      <c r="H5378"/>
      <c r="I5378" s="1"/>
      <c r="J5378"/>
      <c r="K5378"/>
      <c r="L5378"/>
      <c r="M5378" s="2"/>
      <c r="N5378" s="3"/>
      <c r="O5378"/>
      <c r="P5378"/>
      <c r="Q5378"/>
      <c r="R5378"/>
      <c r="S5378"/>
      <c r="T5378"/>
      <c r="U5378" s="1"/>
      <c r="V5378"/>
      <c r="W5378" s="1"/>
      <c r="X5378"/>
      <c r="Y5378"/>
      <c r="Z5378" s="1"/>
      <c r="AA5378" s="1"/>
      <c r="AB5378" s="1"/>
      <c r="AC5378" s="1"/>
      <c r="AD5378"/>
    </row>
    <row r="5379" spans="1:30" x14ac:dyDescent="0.25">
      <c r="A5379" s="1"/>
      <c r="B5379" s="1"/>
      <c r="C5379" s="1"/>
      <c r="D5379"/>
      <c r="E5379" s="1"/>
      <c r="F5379" s="1"/>
      <c r="G5379"/>
      <c r="H5379"/>
      <c r="I5379" s="1"/>
      <c r="J5379"/>
      <c r="K5379"/>
      <c r="L5379"/>
      <c r="M5379" s="2"/>
      <c r="N5379" s="3"/>
      <c r="O5379"/>
      <c r="P5379"/>
      <c r="Q5379"/>
      <c r="R5379"/>
      <c r="S5379"/>
      <c r="T5379"/>
      <c r="U5379" s="1"/>
      <c r="V5379"/>
      <c r="W5379" s="1"/>
      <c r="X5379"/>
      <c r="Y5379"/>
      <c r="Z5379" s="1"/>
      <c r="AA5379" s="1"/>
      <c r="AB5379" s="1"/>
      <c r="AC5379" s="1"/>
      <c r="AD5379"/>
    </row>
    <row r="5380" spans="1:30" x14ac:dyDescent="0.25">
      <c r="A5380" s="1"/>
      <c r="B5380" s="1"/>
      <c r="C5380" s="1"/>
      <c r="D5380"/>
      <c r="E5380" s="1"/>
      <c r="F5380" s="1"/>
      <c r="G5380"/>
      <c r="H5380"/>
      <c r="I5380" s="1"/>
      <c r="J5380"/>
      <c r="K5380"/>
      <c r="L5380"/>
      <c r="M5380" s="2"/>
      <c r="N5380" s="3"/>
      <c r="O5380"/>
      <c r="P5380"/>
      <c r="Q5380"/>
      <c r="R5380"/>
      <c r="S5380"/>
      <c r="T5380"/>
      <c r="U5380" s="1"/>
      <c r="V5380"/>
      <c r="W5380" s="1"/>
      <c r="X5380"/>
      <c r="Y5380"/>
      <c r="Z5380" s="1"/>
      <c r="AA5380" s="1"/>
      <c r="AB5380" s="1"/>
      <c r="AC5380" s="1"/>
      <c r="AD5380"/>
    </row>
    <row r="5381" spans="1:30" x14ac:dyDescent="0.25">
      <c r="A5381" s="1"/>
      <c r="B5381" s="1"/>
      <c r="C5381" s="1"/>
      <c r="D5381"/>
      <c r="E5381" s="1"/>
      <c r="F5381" s="1"/>
      <c r="G5381"/>
      <c r="H5381"/>
      <c r="I5381" s="1"/>
      <c r="J5381"/>
      <c r="K5381"/>
      <c r="L5381"/>
      <c r="M5381" s="2"/>
      <c r="N5381" s="3"/>
      <c r="O5381"/>
      <c r="P5381"/>
      <c r="Q5381"/>
      <c r="R5381"/>
      <c r="S5381"/>
      <c r="T5381"/>
      <c r="U5381" s="1"/>
      <c r="V5381"/>
      <c r="W5381" s="1"/>
      <c r="X5381"/>
      <c r="Y5381"/>
      <c r="Z5381" s="1"/>
      <c r="AA5381" s="1"/>
      <c r="AB5381" s="1"/>
      <c r="AC5381" s="1"/>
      <c r="AD5381"/>
    </row>
    <row r="5382" spans="1:30" x14ac:dyDescent="0.25">
      <c r="A5382" s="1"/>
      <c r="B5382" s="1"/>
      <c r="C5382" s="1"/>
      <c r="D5382"/>
      <c r="E5382" s="1"/>
      <c r="F5382" s="1"/>
      <c r="G5382"/>
      <c r="H5382"/>
      <c r="I5382" s="1"/>
      <c r="J5382"/>
      <c r="K5382"/>
      <c r="L5382"/>
      <c r="M5382" s="2"/>
      <c r="N5382" s="3"/>
      <c r="O5382"/>
      <c r="P5382"/>
      <c r="Q5382"/>
      <c r="R5382"/>
      <c r="S5382"/>
      <c r="T5382"/>
      <c r="U5382" s="1"/>
      <c r="V5382"/>
      <c r="W5382" s="1"/>
      <c r="X5382"/>
      <c r="Y5382"/>
      <c r="Z5382" s="1"/>
      <c r="AA5382" s="1"/>
      <c r="AB5382" s="1"/>
      <c r="AC5382" s="1"/>
      <c r="AD5382"/>
    </row>
    <row r="5383" spans="1:30" x14ac:dyDescent="0.25">
      <c r="A5383" s="1"/>
      <c r="B5383" s="1"/>
      <c r="C5383" s="1"/>
      <c r="D5383"/>
      <c r="E5383" s="1"/>
      <c r="F5383" s="1"/>
      <c r="G5383"/>
      <c r="H5383"/>
      <c r="I5383" s="1"/>
      <c r="J5383"/>
      <c r="K5383"/>
      <c r="L5383"/>
      <c r="M5383" s="2"/>
      <c r="N5383" s="3"/>
      <c r="O5383"/>
      <c r="P5383"/>
      <c r="Q5383"/>
      <c r="R5383"/>
      <c r="S5383"/>
      <c r="T5383"/>
      <c r="U5383" s="1"/>
      <c r="V5383"/>
      <c r="W5383" s="1"/>
      <c r="X5383"/>
      <c r="Y5383"/>
      <c r="Z5383" s="1"/>
      <c r="AA5383" s="1"/>
      <c r="AB5383" s="1"/>
      <c r="AC5383" s="1"/>
      <c r="AD5383"/>
    </row>
    <row r="5384" spans="1:30" x14ac:dyDescent="0.25">
      <c r="A5384" s="1"/>
      <c r="B5384" s="1"/>
      <c r="C5384" s="1"/>
      <c r="D5384"/>
      <c r="E5384" s="1"/>
      <c r="F5384" s="1"/>
      <c r="G5384"/>
      <c r="H5384"/>
      <c r="I5384" s="1"/>
      <c r="J5384"/>
      <c r="K5384"/>
      <c r="L5384"/>
      <c r="M5384" s="2"/>
      <c r="N5384" s="3"/>
      <c r="O5384"/>
      <c r="P5384"/>
      <c r="Q5384"/>
      <c r="R5384"/>
      <c r="S5384"/>
      <c r="T5384"/>
      <c r="U5384" s="1"/>
      <c r="V5384"/>
      <c r="W5384" s="1"/>
      <c r="X5384"/>
      <c r="Y5384"/>
      <c r="Z5384" s="1"/>
      <c r="AA5384" s="1"/>
      <c r="AB5384" s="1"/>
      <c r="AC5384" s="1"/>
      <c r="AD5384"/>
    </row>
    <row r="5385" spans="1:30" x14ac:dyDescent="0.25">
      <c r="A5385" s="1"/>
      <c r="B5385" s="1"/>
      <c r="C5385" s="1"/>
      <c r="D5385"/>
      <c r="E5385" s="1"/>
      <c r="F5385" s="1"/>
      <c r="G5385"/>
      <c r="H5385"/>
      <c r="I5385" s="1"/>
      <c r="J5385"/>
      <c r="K5385"/>
      <c r="L5385"/>
      <c r="M5385" s="2"/>
      <c r="N5385" s="3"/>
      <c r="O5385"/>
      <c r="P5385"/>
      <c r="Q5385"/>
      <c r="R5385"/>
      <c r="S5385"/>
      <c r="T5385"/>
      <c r="U5385" s="1"/>
      <c r="V5385"/>
      <c r="W5385" s="1"/>
      <c r="X5385"/>
      <c r="Y5385"/>
      <c r="Z5385" s="1"/>
      <c r="AA5385" s="1"/>
      <c r="AB5385" s="1"/>
      <c r="AC5385" s="1"/>
      <c r="AD5385"/>
    </row>
    <row r="5386" spans="1:30" x14ac:dyDescent="0.25">
      <c r="A5386" s="1"/>
      <c r="B5386" s="1"/>
      <c r="C5386" s="1"/>
      <c r="D5386"/>
      <c r="E5386" s="1"/>
      <c r="F5386" s="1"/>
      <c r="G5386"/>
      <c r="H5386"/>
      <c r="I5386" s="1"/>
      <c r="J5386"/>
      <c r="K5386"/>
      <c r="L5386"/>
      <c r="M5386" s="2"/>
      <c r="N5386" s="3"/>
      <c r="O5386"/>
      <c r="P5386"/>
      <c r="Q5386"/>
      <c r="R5386"/>
      <c r="S5386"/>
      <c r="T5386"/>
      <c r="U5386" s="1"/>
      <c r="V5386"/>
      <c r="W5386" s="1"/>
      <c r="X5386"/>
      <c r="Y5386"/>
      <c r="Z5386" s="1"/>
      <c r="AA5386" s="1"/>
      <c r="AB5386" s="1"/>
      <c r="AC5386" s="1"/>
      <c r="AD5386"/>
    </row>
    <row r="5387" spans="1:30" x14ac:dyDescent="0.25">
      <c r="A5387" s="1"/>
      <c r="B5387" s="1"/>
      <c r="C5387" s="1"/>
      <c r="D5387"/>
      <c r="E5387" s="1"/>
      <c r="F5387" s="1"/>
      <c r="G5387"/>
      <c r="H5387"/>
      <c r="I5387" s="1"/>
      <c r="J5387"/>
      <c r="K5387"/>
      <c r="L5387"/>
      <c r="M5387" s="2"/>
      <c r="N5387" s="3"/>
      <c r="O5387"/>
      <c r="P5387"/>
      <c r="Q5387"/>
      <c r="R5387"/>
      <c r="S5387"/>
      <c r="T5387"/>
      <c r="U5387" s="1"/>
      <c r="V5387"/>
      <c r="W5387" s="1"/>
      <c r="X5387"/>
      <c r="Y5387"/>
      <c r="Z5387" s="1"/>
      <c r="AA5387" s="1"/>
      <c r="AB5387" s="1"/>
      <c r="AC5387" s="1"/>
      <c r="AD5387"/>
    </row>
    <row r="5388" spans="1:30" x14ac:dyDescent="0.25">
      <c r="A5388" s="1"/>
      <c r="B5388" s="1"/>
      <c r="C5388" s="1"/>
      <c r="D5388"/>
      <c r="E5388" s="1"/>
      <c r="F5388" s="1"/>
      <c r="G5388"/>
      <c r="H5388"/>
      <c r="I5388" s="1"/>
      <c r="J5388"/>
      <c r="K5388"/>
      <c r="L5388"/>
      <c r="M5388" s="2"/>
      <c r="N5388" s="3"/>
      <c r="O5388"/>
      <c r="P5388"/>
      <c r="Q5388"/>
      <c r="R5388"/>
      <c r="S5388"/>
      <c r="T5388"/>
      <c r="U5388" s="1"/>
      <c r="V5388"/>
      <c r="W5388" s="1"/>
      <c r="X5388"/>
      <c r="Y5388"/>
      <c r="Z5388" s="1"/>
      <c r="AA5388" s="1"/>
      <c r="AB5388" s="1"/>
      <c r="AC5388" s="1"/>
      <c r="AD5388"/>
    </row>
    <row r="5389" spans="1:30" x14ac:dyDescent="0.25">
      <c r="A5389" s="1"/>
      <c r="B5389" s="1"/>
      <c r="C5389" s="1"/>
      <c r="D5389"/>
      <c r="E5389" s="1"/>
      <c r="F5389" s="1"/>
      <c r="G5389"/>
      <c r="H5389"/>
      <c r="I5389" s="1"/>
      <c r="J5389"/>
      <c r="K5389"/>
      <c r="L5389"/>
      <c r="M5389" s="2"/>
      <c r="N5389" s="3"/>
      <c r="O5389"/>
      <c r="P5389"/>
      <c r="Q5389"/>
      <c r="R5389"/>
      <c r="S5389"/>
      <c r="T5389"/>
      <c r="U5389" s="1"/>
      <c r="V5389"/>
      <c r="W5389" s="1"/>
      <c r="X5389"/>
      <c r="Y5389"/>
      <c r="Z5389" s="1"/>
      <c r="AA5389" s="1"/>
      <c r="AB5389" s="1"/>
      <c r="AC5389" s="1"/>
      <c r="AD5389"/>
    </row>
    <row r="5390" spans="1:30" x14ac:dyDescent="0.25">
      <c r="A5390" s="1"/>
      <c r="B5390" s="1"/>
      <c r="C5390" s="1"/>
      <c r="D5390"/>
      <c r="E5390" s="1"/>
      <c r="F5390" s="1"/>
      <c r="G5390"/>
      <c r="H5390"/>
      <c r="I5390" s="1"/>
      <c r="J5390"/>
      <c r="K5390"/>
      <c r="L5390"/>
      <c r="M5390" s="2"/>
      <c r="N5390" s="3"/>
      <c r="O5390"/>
      <c r="P5390"/>
      <c r="Q5390"/>
      <c r="R5390"/>
      <c r="S5390"/>
      <c r="T5390"/>
      <c r="U5390" s="1"/>
      <c r="V5390"/>
      <c r="W5390" s="1"/>
      <c r="X5390"/>
      <c r="Y5390"/>
      <c r="Z5390" s="1"/>
      <c r="AA5390" s="1"/>
      <c r="AB5390" s="1"/>
      <c r="AC5390" s="1"/>
      <c r="AD5390"/>
    </row>
    <row r="5391" spans="1:30" x14ac:dyDescent="0.25">
      <c r="A5391" s="1"/>
      <c r="B5391" s="1"/>
      <c r="C5391" s="1"/>
      <c r="D5391"/>
      <c r="E5391" s="1"/>
      <c r="F5391" s="1"/>
      <c r="G5391"/>
      <c r="H5391"/>
      <c r="I5391" s="1"/>
      <c r="J5391"/>
      <c r="K5391"/>
      <c r="L5391"/>
      <c r="M5391" s="2"/>
      <c r="N5391" s="3"/>
      <c r="O5391"/>
      <c r="P5391"/>
      <c r="Q5391"/>
      <c r="R5391"/>
      <c r="S5391"/>
      <c r="T5391"/>
      <c r="U5391" s="1"/>
      <c r="V5391"/>
      <c r="W5391" s="1"/>
      <c r="X5391"/>
      <c r="Y5391"/>
      <c r="Z5391" s="1"/>
      <c r="AA5391" s="1"/>
      <c r="AB5391" s="1"/>
      <c r="AC5391" s="1"/>
      <c r="AD5391"/>
    </row>
    <row r="5392" spans="1:30" x14ac:dyDescent="0.25">
      <c r="A5392" s="1"/>
      <c r="B5392" s="1"/>
      <c r="C5392" s="1"/>
      <c r="D5392"/>
      <c r="E5392" s="1"/>
      <c r="F5392" s="1"/>
      <c r="G5392"/>
      <c r="H5392"/>
      <c r="I5392" s="1"/>
      <c r="J5392"/>
      <c r="K5392"/>
      <c r="L5392"/>
      <c r="M5392" s="2"/>
      <c r="N5392" s="3"/>
      <c r="O5392"/>
      <c r="P5392"/>
      <c r="Q5392"/>
      <c r="R5392"/>
      <c r="S5392"/>
      <c r="T5392"/>
      <c r="U5392" s="1"/>
      <c r="V5392"/>
      <c r="W5392" s="1"/>
      <c r="X5392"/>
      <c r="Y5392"/>
      <c r="Z5392" s="1"/>
      <c r="AA5392" s="1"/>
      <c r="AB5392" s="1"/>
      <c r="AC5392" s="1"/>
      <c r="AD5392"/>
    </row>
    <row r="5393" spans="1:30" x14ac:dyDescent="0.25">
      <c r="A5393" s="1"/>
      <c r="B5393" s="1"/>
      <c r="C5393" s="1"/>
      <c r="D5393"/>
      <c r="E5393" s="1"/>
      <c r="F5393" s="1"/>
      <c r="G5393"/>
      <c r="H5393"/>
      <c r="I5393" s="1"/>
      <c r="J5393"/>
      <c r="K5393"/>
      <c r="L5393"/>
      <c r="M5393" s="2"/>
      <c r="N5393" s="3"/>
      <c r="O5393"/>
      <c r="P5393"/>
      <c r="Q5393"/>
      <c r="R5393"/>
      <c r="S5393"/>
      <c r="T5393"/>
      <c r="U5393" s="1"/>
      <c r="V5393"/>
      <c r="W5393" s="1"/>
      <c r="X5393"/>
      <c r="Y5393"/>
      <c r="Z5393" s="1"/>
      <c r="AA5393" s="1"/>
      <c r="AB5393" s="1"/>
      <c r="AC5393" s="1"/>
      <c r="AD5393"/>
    </row>
    <row r="5394" spans="1:30" x14ac:dyDescent="0.25">
      <c r="A5394" s="1"/>
      <c r="B5394" s="1"/>
      <c r="C5394" s="1"/>
      <c r="D5394"/>
      <c r="E5394" s="1"/>
      <c r="F5394" s="1"/>
      <c r="G5394"/>
      <c r="H5394"/>
      <c r="I5394" s="1"/>
      <c r="J5394"/>
      <c r="K5394"/>
      <c r="L5394"/>
      <c r="M5394" s="2"/>
      <c r="N5394" s="3"/>
      <c r="O5394"/>
      <c r="P5394"/>
      <c r="Q5394"/>
      <c r="R5394"/>
      <c r="S5394"/>
      <c r="T5394"/>
      <c r="U5394" s="1"/>
      <c r="V5394"/>
      <c r="W5394" s="1"/>
      <c r="X5394"/>
      <c r="Y5394"/>
      <c r="Z5394" s="1"/>
      <c r="AA5394" s="1"/>
      <c r="AB5394" s="1"/>
      <c r="AC5394" s="1"/>
      <c r="AD5394"/>
    </row>
    <row r="5395" spans="1:30" x14ac:dyDescent="0.25">
      <c r="A5395" s="1"/>
      <c r="B5395" s="1"/>
      <c r="C5395" s="1"/>
      <c r="D5395"/>
      <c r="E5395" s="1"/>
      <c r="F5395" s="1"/>
      <c r="G5395"/>
      <c r="H5395"/>
      <c r="I5395" s="1"/>
      <c r="J5395"/>
      <c r="K5395"/>
      <c r="L5395"/>
      <c r="M5395" s="2"/>
      <c r="N5395" s="3"/>
      <c r="O5395"/>
      <c r="P5395"/>
      <c r="Q5395"/>
      <c r="R5395"/>
      <c r="S5395"/>
      <c r="T5395"/>
      <c r="U5395" s="1"/>
      <c r="V5395"/>
      <c r="W5395" s="1"/>
      <c r="X5395"/>
      <c r="Y5395"/>
      <c r="Z5395" s="1"/>
      <c r="AA5395" s="1"/>
      <c r="AB5395" s="1"/>
      <c r="AC5395" s="1"/>
      <c r="AD5395"/>
    </row>
    <row r="5396" spans="1:30" x14ac:dyDescent="0.25">
      <c r="A5396" s="1"/>
      <c r="B5396" s="1"/>
      <c r="C5396" s="1"/>
      <c r="D5396"/>
      <c r="E5396" s="1"/>
      <c r="F5396" s="1"/>
      <c r="G5396"/>
      <c r="H5396"/>
      <c r="I5396" s="1"/>
      <c r="J5396"/>
      <c r="K5396"/>
      <c r="L5396"/>
      <c r="M5396" s="2"/>
      <c r="N5396" s="3"/>
      <c r="O5396"/>
      <c r="P5396"/>
      <c r="Q5396"/>
      <c r="R5396"/>
      <c r="S5396"/>
      <c r="T5396"/>
      <c r="U5396" s="1"/>
      <c r="V5396"/>
      <c r="W5396" s="1"/>
      <c r="X5396"/>
      <c r="Y5396"/>
      <c r="Z5396" s="1"/>
      <c r="AA5396" s="1"/>
      <c r="AB5396" s="1"/>
      <c r="AC5396" s="1"/>
      <c r="AD5396"/>
    </row>
    <row r="5397" spans="1:30" x14ac:dyDescent="0.25">
      <c r="A5397" s="1"/>
      <c r="B5397" s="1"/>
      <c r="C5397" s="1"/>
      <c r="D5397"/>
      <c r="E5397" s="1"/>
      <c r="F5397" s="1"/>
      <c r="G5397"/>
      <c r="H5397"/>
      <c r="I5397" s="1"/>
      <c r="J5397"/>
      <c r="K5397"/>
      <c r="L5397"/>
      <c r="M5397" s="2"/>
      <c r="N5397" s="3"/>
      <c r="O5397"/>
      <c r="P5397"/>
      <c r="Q5397"/>
      <c r="R5397"/>
      <c r="S5397"/>
      <c r="T5397"/>
      <c r="U5397" s="1"/>
      <c r="V5397"/>
      <c r="W5397" s="1"/>
      <c r="X5397"/>
      <c r="Y5397"/>
      <c r="Z5397" s="1"/>
      <c r="AA5397" s="1"/>
      <c r="AB5397" s="1"/>
      <c r="AC5397" s="1"/>
      <c r="AD5397"/>
    </row>
    <row r="5398" spans="1:30" x14ac:dyDescent="0.25">
      <c r="A5398" s="1"/>
      <c r="B5398" s="1"/>
      <c r="C5398" s="1"/>
      <c r="D5398"/>
      <c r="E5398" s="1"/>
      <c r="F5398" s="1"/>
      <c r="G5398"/>
      <c r="H5398"/>
      <c r="I5398" s="1"/>
      <c r="J5398"/>
      <c r="K5398"/>
      <c r="L5398"/>
      <c r="M5398" s="2"/>
      <c r="N5398" s="3"/>
      <c r="O5398"/>
      <c r="P5398"/>
      <c r="Q5398"/>
      <c r="R5398"/>
      <c r="S5398"/>
      <c r="T5398"/>
      <c r="U5398" s="1"/>
      <c r="V5398"/>
      <c r="W5398" s="1"/>
      <c r="X5398"/>
      <c r="Y5398"/>
      <c r="Z5398" s="1"/>
      <c r="AA5398" s="1"/>
      <c r="AB5398" s="1"/>
      <c r="AC5398" s="1"/>
      <c r="AD5398"/>
    </row>
    <row r="5399" spans="1:30" x14ac:dyDescent="0.25">
      <c r="A5399" s="1"/>
      <c r="B5399" s="1"/>
      <c r="C5399" s="1"/>
      <c r="D5399"/>
      <c r="E5399" s="1"/>
      <c r="F5399" s="1"/>
      <c r="G5399"/>
      <c r="H5399"/>
      <c r="I5399" s="1"/>
      <c r="J5399"/>
      <c r="K5399"/>
      <c r="L5399"/>
      <c r="M5399" s="2"/>
      <c r="N5399" s="3"/>
      <c r="O5399"/>
      <c r="P5399"/>
      <c r="Q5399"/>
      <c r="R5399"/>
      <c r="S5399"/>
      <c r="T5399"/>
      <c r="U5399" s="1"/>
      <c r="V5399"/>
      <c r="W5399" s="1"/>
      <c r="X5399"/>
      <c r="Y5399"/>
      <c r="Z5399" s="1"/>
      <c r="AA5399" s="1"/>
      <c r="AB5399" s="1"/>
      <c r="AC5399" s="1"/>
      <c r="AD5399"/>
    </row>
    <row r="5400" spans="1:30" x14ac:dyDescent="0.25">
      <c r="A5400" s="1"/>
      <c r="B5400" s="1"/>
      <c r="C5400" s="1"/>
      <c r="D5400"/>
      <c r="E5400" s="1"/>
      <c r="F5400" s="1"/>
      <c r="G5400"/>
      <c r="H5400"/>
      <c r="I5400" s="1"/>
      <c r="J5400"/>
      <c r="K5400"/>
      <c r="L5400"/>
      <c r="M5400" s="2"/>
      <c r="N5400" s="3"/>
      <c r="O5400"/>
      <c r="P5400"/>
      <c r="Q5400"/>
      <c r="R5400"/>
      <c r="S5400"/>
      <c r="T5400"/>
      <c r="U5400" s="1"/>
      <c r="V5400"/>
      <c r="W5400" s="1"/>
      <c r="X5400"/>
      <c r="Y5400"/>
      <c r="Z5400" s="1"/>
      <c r="AA5400" s="1"/>
      <c r="AB5400" s="1"/>
      <c r="AC5400" s="1"/>
      <c r="AD5400"/>
    </row>
    <row r="5401" spans="1:30" x14ac:dyDescent="0.25">
      <c r="A5401" s="1"/>
      <c r="B5401" s="1"/>
      <c r="C5401" s="1"/>
      <c r="D5401"/>
      <c r="E5401" s="1"/>
      <c r="F5401" s="1"/>
      <c r="G5401"/>
      <c r="H5401"/>
      <c r="I5401" s="1"/>
      <c r="J5401"/>
      <c r="K5401"/>
      <c r="L5401"/>
      <c r="M5401" s="2"/>
      <c r="N5401" s="3"/>
      <c r="O5401"/>
      <c r="P5401"/>
      <c r="Q5401"/>
      <c r="R5401"/>
      <c r="S5401"/>
      <c r="T5401"/>
      <c r="U5401" s="1"/>
      <c r="V5401"/>
      <c r="W5401" s="1"/>
      <c r="X5401"/>
      <c r="Y5401"/>
      <c r="Z5401" s="1"/>
      <c r="AA5401" s="1"/>
      <c r="AB5401" s="1"/>
      <c r="AC5401" s="1"/>
      <c r="AD5401"/>
    </row>
    <row r="5402" spans="1:30" x14ac:dyDescent="0.25">
      <c r="A5402" s="1"/>
      <c r="B5402" s="1"/>
      <c r="C5402" s="1"/>
      <c r="D5402"/>
      <c r="E5402" s="1"/>
      <c r="F5402" s="1"/>
      <c r="G5402"/>
      <c r="H5402"/>
      <c r="I5402" s="1"/>
      <c r="J5402"/>
      <c r="K5402"/>
      <c r="L5402"/>
      <c r="M5402" s="2"/>
      <c r="N5402" s="3"/>
      <c r="O5402"/>
      <c r="P5402"/>
      <c r="Q5402"/>
      <c r="R5402"/>
      <c r="S5402"/>
      <c r="T5402"/>
      <c r="U5402" s="1"/>
      <c r="V5402"/>
      <c r="W5402" s="1"/>
      <c r="X5402"/>
      <c r="Y5402"/>
      <c r="Z5402" s="1"/>
      <c r="AA5402" s="1"/>
      <c r="AB5402" s="1"/>
      <c r="AC5402" s="1"/>
      <c r="AD5402"/>
    </row>
    <row r="5403" spans="1:30" x14ac:dyDescent="0.25">
      <c r="A5403" s="1"/>
      <c r="B5403" s="1"/>
      <c r="C5403" s="1"/>
      <c r="D5403"/>
      <c r="E5403" s="1"/>
      <c r="F5403" s="1"/>
      <c r="G5403"/>
      <c r="H5403"/>
      <c r="I5403" s="1"/>
      <c r="J5403"/>
      <c r="K5403"/>
      <c r="L5403"/>
      <c r="M5403" s="2"/>
      <c r="N5403" s="3"/>
      <c r="O5403"/>
      <c r="P5403"/>
      <c r="Q5403"/>
      <c r="R5403"/>
      <c r="S5403"/>
      <c r="T5403"/>
      <c r="U5403" s="1"/>
      <c r="V5403"/>
      <c r="W5403" s="1"/>
      <c r="X5403"/>
      <c r="Y5403"/>
      <c r="Z5403" s="1"/>
      <c r="AA5403" s="1"/>
      <c r="AB5403" s="1"/>
      <c r="AC5403" s="1"/>
      <c r="AD5403"/>
    </row>
    <row r="5404" spans="1:30" x14ac:dyDescent="0.25">
      <c r="A5404" s="1"/>
      <c r="B5404" s="1"/>
      <c r="C5404" s="1"/>
      <c r="D5404"/>
      <c r="E5404" s="1"/>
      <c r="F5404" s="1"/>
      <c r="G5404"/>
      <c r="H5404"/>
      <c r="I5404" s="1"/>
      <c r="J5404"/>
      <c r="K5404"/>
      <c r="L5404"/>
      <c r="M5404" s="2"/>
      <c r="N5404" s="3"/>
      <c r="O5404"/>
      <c r="P5404"/>
      <c r="Q5404"/>
      <c r="R5404"/>
      <c r="S5404"/>
      <c r="T5404"/>
      <c r="U5404" s="1"/>
      <c r="V5404"/>
      <c r="W5404" s="1"/>
      <c r="X5404"/>
      <c r="Y5404"/>
      <c r="Z5404" s="1"/>
      <c r="AA5404" s="1"/>
      <c r="AB5404" s="1"/>
      <c r="AC5404" s="1"/>
      <c r="AD5404"/>
    </row>
    <row r="5405" spans="1:30" x14ac:dyDescent="0.25">
      <c r="A5405" s="1"/>
      <c r="B5405" s="1"/>
      <c r="C5405" s="1"/>
      <c r="D5405"/>
      <c r="E5405" s="1"/>
      <c r="F5405" s="1"/>
      <c r="G5405"/>
      <c r="H5405"/>
      <c r="I5405" s="1"/>
      <c r="J5405"/>
      <c r="K5405"/>
      <c r="L5405"/>
      <c r="M5405" s="2"/>
      <c r="N5405" s="3"/>
      <c r="O5405"/>
      <c r="P5405"/>
      <c r="Q5405"/>
      <c r="R5405"/>
      <c r="S5405"/>
      <c r="T5405"/>
      <c r="U5405" s="1"/>
      <c r="V5405"/>
      <c r="W5405" s="1"/>
      <c r="X5405"/>
      <c r="Y5405"/>
      <c r="Z5405" s="1"/>
      <c r="AA5405" s="1"/>
      <c r="AB5405" s="1"/>
      <c r="AC5405" s="1"/>
      <c r="AD5405"/>
    </row>
    <row r="5406" spans="1:30" x14ac:dyDescent="0.25">
      <c r="A5406" s="1"/>
      <c r="B5406" s="1"/>
      <c r="C5406" s="1"/>
      <c r="D5406"/>
      <c r="E5406" s="1"/>
      <c r="F5406" s="1"/>
      <c r="G5406"/>
      <c r="H5406"/>
      <c r="I5406" s="1"/>
      <c r="J5406"/>
      <c r="K5406"/>
      <c r="L5406"/>
      <c r="M5406" s="2"/>
      <c r="N5406" s="3"/>
      <c r="O5406"/>
      <c r="P5406"/>
      <c r="Q5406"/>
      <c r="R5406"/>
      <c r="S5406"/>
      <c r="T5406"/>
      <c r="U5406" s="1"/>
      <c r="V5406"/>
      <c r="W5406" s="1"/>
      <c r="X5406"/>
      <c r="Y5406"/>
      <c r="Z5406" s="1"/>
      <c r="AA5406" s="1"/>
      <c r="AB5406" s="1"/>
      <c r="AC5406" s="1"/>
      <c r="AD5406"/>
    </row>
    <row r="5407" spans="1:30" x14ac:dyDescent="0.25">
      <c r="A5407" s="1"/>
      <c r="B5407" s="1"/>
      <c r="C5407" s="1"/>
      <c r="D5407"/>
      <c r="E5407" s="1"/>
      <c r="F5407" s="1"/>
      <c r="G5407"/>
      <c r="H5407"/>
      <c r="I5407" s="1"/>
      <c r="J5407"/>
      <c r="K5407"/>
      <c r="L5407"/>
      <c r="M5407" s="2"/>
      <c r="N5407" s="3"/>
      <c r="O5407"/>
      <c r="P5407"/>
      <c r="Q5407"/>
      <c r="R5407"/>
      <c r="S5407"/>
      <c r="T5407"/>
      <c r="U5407" s="1"/>
      <c r="V5407"/>
      <c r="W5407" s="1"/>
      <c r="X5407"/>
      <c r="Y5407"/>
      <c r="Z5407" s="1"/>
      <c r="AA5407" s="1"/>
      <c r="AB5407" s="1"/>
      <c r="AC5407" s="1"/>
      <c r="AD5407"/>
    </row>
    <row r="5408" spans="1:30" x14ac:dyDescent="0.25">
      <c r="A5408" s="1"/>
      <c r="B5408" s="1"/>
      <c r="C5408" s="1"/>
      <c r="D5408"/>
      <c r="E5408" s="1"/>
      <c r="F5408" s="1"/>
      <c r="G5408"/>
      <c r="H5408"/>
      <c r="I5408" s="1"/>
      <c r="J5408"/>
      <c r="K5408"/>
      <c r="L5408"/>
      <c r="M5408" s="2"/>
      <c r="N5408" s="3"/>
      <c r="O5408"/>
      <c r="P5408"/>
      <c r="Q5408"/>
      <c r="R5408"/>
      <c r="S5408"/>
      <c r="T5408"/>
      <c r="U5408" s="1"/>
      <c r="V5408"/>
      <c r="W5408" s="1"/>
      <c r="X5408"/>
      <c r="Y5408"/>
      <c r="Z5408" s="1"/>
      <c r="AA5408" s="1"/>
      <c r="AB5408" s="1"/>
      <c r="AC5408" s="1"/>
      <c r="AD5408"/>
    </row>
    <row r="5409" spans="1:30" x14ac:dyDescent="0.25">
      <c r="A5409" s="1"/>
      <c r="B5409" s="1"/>
      <c r="C5409" s="1"/>
      <c r="D5409"/>
      <c r="E5409" s="1"/>
      <c r="F5409" s="1"/>
      <c r="G5409"/>
      <c r="H5409"/>
      <c r="I5409" s="1"/>
      <c r="J5409"/>
      <c r="K5409"/>
      <c r="L5409"/>
      <c r="M5409" s="2"/>
      <c r="N5409" s="3"/>
      <c r="O5409"/>
      <c r="P5409"/>
      <c r="Q5409"/>
      <c r="R5409"/>
      <c r="S5409"/>
      <c r="T5409"/>
      <c r="U5409" s="1"/>
      <c r="V5409"/>
      <c r="W5409" s="1"/>
      <c r="X5409"/>
      <c r="Y5409"/>
      <c r="Z5409" s="1"/>
      <c r="AA5409" s="1"/>
      <c r="AB5409" s="1"/>
      <c r="AC5409" s="1"/>
      <c r="AD5409"/>
    </row>
    <row r="5410" spans="1:30" x14ac:dyDescent="0.25">
      <c r="A5410" s="1"/>
      <c r="B5410" s="1"/>
      <c r="C5410" s="1"/>
      <c r="D5410"/>
      <c r="E5410" s="1"/>
      <c r="F5410" s="1"/>
      <c r="G5410"/>
      <c r="H5410"/>
      <c r="I5410" s="1"/>
      <c r="J5410"/>
      <c r="K5410"/>
      <c r="L5410"/>
      <c r="M5410" s="2"/>
      <c r="N5410" s="3"/>
      <c r="O5410"/>
      <c r="P5410"/>
      <c r="Q5410"/>
      <c r="R5410"/>
      <c r="S5410"/>
      <c r="T5410"/>
      <c r="U5410" s="1"/>
      <c r="V5410"/>
      <c r="W5410" s="1"/>
      <c r="X5410"/>
      <c r="Y5410"/>
      <c r="Z5410" s="1"/>
      <c r="AA5410" s="1"/>
      <c r="AB5410" s="1"/>
      <c r="AC5410" s="1"/>
      <c r="AD5410"/>
    </row>
    <row r="5411" spans="1:30" x14ac:dyDescent="0.25">
      <c r="A5411" s="1"/>
      <c r="B5411" s="1"/>
      <c r="C5411" s="1"/>
      <c r="D5411"/>
      <c r="E5411" s="1"/>
      <c r="F5411" s="1"/>
      <c r="G5411"/>
      <c r="H5411"/>
      <c r="I5411" s="1"/>
      <c r="J5411"/>
      <c r="K5411"/>
      <c r="L5411"/>
      <c r="M5411" s="2"/>
      <c r="N5411" s="3"/>
      <c r="O5411"/>
      <c r="P5411"/>
      <c r="Q5411"/>
      <c r="R5411"/>
      <c r="S5411"/>
      <c r="T5411"/>
      <c r="U5411" s="1"/>
      <c r="V5411"/>
      <c r="W5411" s="1"/>
      <c r="X5411"/>
      <c r="Y5411"/>
      <c r="Z5411" s="1"/>
      <c r="AA5411" s="1"/>
      <c r="AB5411" s="1"/>
      <c r="AC5411" s="1"/>
      <c r="AD5411"/>
    </row>
    <row r="5412" spans="1:30" x14ac:dyDescent="0.25">
      <c r="A5412" s="1"/>
      <c r="B5412" s="1"/>
      <c r="C5412" s="1"/>
      <c r="D5412"/>
      <c r="E5412" s="1"/>
      <c r="F5412" s="1"/>
      <c r="G5412"/>
      <c r="H5412"/>
      <c r="I5412" s="1"/>
      <c r="J5412"/>
      <c r="K5412"/>
      <c r="L5412"/>
      <c r="M5412" s="2"/>
      <c r="N5412" s="3"/>
      <c r="O5412"/>
      <c r="P5412"/>
      <c r="Q5412"/>
      <c r="R5412"/>
      <c r="S5412"/>
      <c r="T5412"/>
      <c r="U5412" s="1"/>
      <c r="V5412"/>
      <c r="W5412" s="1"/>
      <c r="X5412"/>
      <c r="Y5412"/>
      <c r="Z5412" s="1"/>
      <c r="AA5412" s="1"/>
      <c r="AB5412" s="1"/>
      <c r="AC5412" s="1"/>
      <c r="AD5412"/>
    </row>
    <row r="5413" spans="1:30" x14ac:dyDescent="0.25">
      <c r="A5413" s="1"/>
      <c r="B5413" s="1"/>
      <c r="C5413" s="1"/>
      <c r="D5413"/>
      <c r="E5413" s="1"/>
      <c r="F5413" s="1"/>
      <c r="G5413"/>
      <c r="H5413"/>
      <c r="I5413" s="1"/>
      <c r="J5413"/>
      <c r="K5413"/>
      <c r="L5413"/>
      <c r="M5413" s="2"/>
      <c r="N5413" s="3"/>
      <c r="O5413"/>
      <c r="P5413"/>
      <c r="Q5413"/>
      <c r="R5413"/>
      <c r="S5413"/>
      <c r="T5413"/>
      <c r="U5413" s="1"/>
      <c r="V5413"/>
      <c r="W5413" s="1"/>
      <c r="X5413"/>
      <c r="Y5413"/>
      <c r="Z5413" s="1"/>
      <c r="AA5413" s="1"/>
      <c r="AB5413" s="1"/>
      <c r="AC5413" s="1"/>
      <c r="AD5413"/>
    </row>
    <row r="5414" spans="1:30" x14ac:dyDescent="0.25">
      <c r="A5414" s="1"/>
      <c r="B5414" s="1"/>
      <c r="C5414" s="1"/>
      <c r="D5414"/>
      <c r="E5414" s="1"/>
      <c r="F5414" s="1"/>
      <c r="G5414"/>
      <c r="H5414"/>
      <c r="I5414" s="1"/>
      <c r="J5414"/>
      <c r="K5414"/>
      <c r="L5414"/>
      <c r="M5414" s="2"/>
      <c r="N5414" s="3"/>
      <c r="O5414"/>
      <c r="P5414"/>
      <c r="Q5414"/>
      <c r="R5414"/>
      <c r="S5414"/>
      <c r="T5414"/>
      <c r="U5414" s="1"/>
      <c r="V5414"/>
      <c r="W5414" s="1"/>
      <c r="X5414"/>
      <c r="Y5414"/>
      <c r="Z5414" s="1"/>
      <c r="AA5414" s="1"/>
      <c r="AB5414" s="1"/>
      <c r="AC5414" s="1"/>
      <c r="AD5414"/>
    </row>
    <row r="5415" spans="1:30" x14ac:dyDescent="0.25">
      <c r="A5415" s="1"/>
      <c r="B5415" s="1"/>
      <c r="C5415" s="1"/>
      <c r="D5415"/>
      <c r="E5415" s="1"/>
      <c r="F5415" s="1"/>
      <c r="G5415"/>
      <c r="H5415"/>
      <c r="I5415" s="1"/>
      <c r="J5415"/>
      <c r="K5415"/>
      <c r="L5415"/>
      <c r="M5415" s="2"/>
      <c r="N5415" s="3"/>
      <c r="O5415"/>
      <c r="P5415"/>
      <c r="Q5415"/>
      <c r="R5415"/>
      <c r="S5415"/>
      <c r="T5415"/>
      <c r="U5415" s="1"/>
      <c r="V5415"/>
      <c r="W5415" s="1"/>
      <c r="X5415"/>
      <c r="Y5415"/>
      <c r="Z5415" s="1"/>
      <c r="AA5415" s="1"/>
      <c r="AB5415" s="1"/>
      <c r="AC5415" s="1"/>
      <c r="AD5415"/>
    </row>
    <row r="5416" spans="1:30" x14ac:dyDescent="0.25">
      <c r="A5416" s="1"/>
      <c r="B5416" s="1"/>
      <c r="C5416" s="1"/>
      <c r="D5416"/>
      <c r="E5416" s="1"/>
      <c r="F5416" s="1"/>
      <c r="G5416"/>
      <c r="H5416"/>
      <c r="I5416" s="1"/>
      <c r="J5416"/>
      <c r="K5416"/>
      <c r="L5416"/>
      <c r="M5416" s="2"/>
      <c r="N5416" s="3"/>
      <c r="O5416"/>
      <c r="P5416"/>
      <c r="Q5416"/>
      <c r="R5416"/>
      <c r="S5416"/>
      <c r="T5416"/>
      <c r="U5416" s="1"/>
      <c r="V5416"/>
      <c r="W5416" s="1"/>
      <c r="X5416"/>
      <c r="Y5416"/>
      <c r="Z5416" s="1"/>
      <c r="AA5416" s="1"/>
      <c r="AB5416" s="1"/>
      <c r="AC5416" s="1"/>
      <c r="AD5416"/>
    </row>
    <row r="5417" spans="1:30" x14ac:dyDescent="0.25">
      <c r="A5417" s="1"/>
      <c r="B5417" s="1"/>
      <c r="C5417" s="1"/>
      <c r="D5417"/>
      <c r="E5417" s="1"/>
      <c r="F5417" s="1"/>
      <c r="G5417"/>
      <c r="H5417"/>
      <c r="I5417" s="1"/>
      <c r="J5417"/>
      <c r="K5417"/>
      <c r="L5417"/>
      <c r="M5417" s="2"/>
      <c r="N5417" s="3"/>
      <c r="O5417"/>
      <c r="P5417"/>
      <c r="Q5417"/>
      <c r="R5417"/>
      <c r="S5417"/>
      <c r="T5417"/>
      <c r="U5417" s="1"/>
      <c r="V5417"/>
      <c r="W5417" s="1"/>
      <c r="X5417"/>
      <c r="Y5417"/>
      <c r="Z5417" s="1"/>
      <c r="AA5417" s="1"/>
      <c r="AB5417" s="1"/>
      <c r="AC5417" s="1"/>
      <c r="AD5417"/>
    </row>
    <row r="5418" spans="1:30" x14ac:dyDescent="0.25">
      <c r="A5418" s="1"/>
      <c r="B5418" s="1"/>
      <c r="C5418" s="1"/>
      <c r="D5418"/>
      <c r="E5418" s="1"/>
      <c r="F5418" s="1"/>
      <c r="G5418"/>
      <c r="H5418"/>
      <c r="I5418" s="1"/>
      <c r="J5418"/>
      <c r="K5418"/>
      <c r="L5418"/>
      <c r="M5418" s="2"/>
      <c r="N5418" s="3"/>
      <c r="O5418"/>
      <c r="P5418"/>
      <c r="Q5418"/>
      <c r="R5418"/>
      <c r="S5418"/>
      <c r="T5418"/>
      <c r="U5418" s="1"/>
      <c r="V5418"/>
      <c r="W5418" s="1"/>
      <c r="X5418"/>
      <c r="Y5418"/>
      <c r="Z5418" s="1"/>
      <c r="AA5418" s="1"/>
      <c r="AB5418" s="1"/>
      <c r="AC5418" s="1"/>
      <c r="AD5418"/>
    </row>
    <row r="5419" spans="1:30" x14ac:dyDescent="0.25">
      <c r="A5419" s="1"/>
      <c r="B5419" s="1"/>
      <c r="C5419" s="1"/>
      <c r="D5419"/>
      <c r="E5419" s="1"/>
      <c r="F5419" s="1"/>
      <c r="G5419"/>
      <c r="H5419"/>
      <c r="I5419" s="1"/>
      <c r="J5419"/>
      <c r="K5419"/>
      <c r="L5419"/>
      <c r="M5419" s="2"/>
      <c r="N5419" s="3"/>
      <c r="O5419"/>
      <c r="P5419"/>
      <c r="Q5419"/>
      <c r="R5419"/>
      <c r="S5419"/>
      <c r="T5419"/>
      <c r="U5419" s="1"/>
      <c r="V5419"/>
      <c r="W5419" s="1"/>
      <c r="X5419"/>
      <c r="Y5419"/>
      <c r="Z5419" s="1"/>
      <c r="AA5419" s="1"/>
      <c r="AB5419" s="1"/>
      <c r="AC5419" s="1"/>
      <c r="AD5419"/>
    </row>
    <row r="5420" spans="1:30" x14ac:dyDescent="0.25">
      <c r="A5420" s="1"/>
      <c r="B5420" s="1"/>
      <c r="C5420" s="1"/>
      <c r="D5420"/>
      <c r="E5420" s="1"/>
      <c r="F5420" s="1"/>
      <c r="G5420"/>
      <c r="H5420"/>
      <c r="I5420" s="1"/>
      <c r="J5420"/>
      <c r="K5420"/>
      <c r="L5420"/>
      <c r="M5420" s="2"/>
      <c r="N5420" s="3"/>
      <c r="O5420"/>
      <c r="P5420"/>
      <c r="Q5420"/>
      <c r="R5420"/>
      <c r="S5420"/>
      <c r="T5420"/>
      <c r="U5420" s="1"/>
      <c r="V5420"/>
      <c r="W5420" s="1"/>
      <c r="X5420"/>
      <c r="Y5420"/>
      <c r="Z5420" s="1"/>
      <c r="AA5420" s="1"/>
      <c r="AB5420" s="1"/>
      <c r="AC5420" s="1"/>
      <c r="AD5420"/>
    </row>
    <row r="5421" spans="1:30" x14ac:dyDescent="0.25">
      <c r="A5421" s="1"/>
      <c r="B5421" s="1"/>
      <c r="C5421" s="1"/>
      <c r="D5421"/>
      <c r="E5421" s="1"/>
      <c r="F5421" s="1"/>
      <c r="G5421"/>
      <c r="H5421"/>
      <c r="I5421" s="1"/>
      <c r="J5421"/>
      <c r="K5421"/>
      <c r="L5421"/>
      <c r="M5421" s="2"/>
      <c r="N5421" s="3"/>
      <c r="O5421"/>
      <c r="P5421"/>
      <c r="Q5421"/>
      <c r="R5421"/>
      <c r="S5421"/>
      <c r="T5421"/>
      <c r="U5421" s="1"/>
      <c r="V5421"/>
      <c r="W5421" s="1"/>
      <c r="X5421"/>
      <c r="Y5421"/>
      <c r="Z5421" s="1"/>
      <c r="AA5421" s="1"/>
      <c r="AB5421" s="1"/>
      <c r="AC5421" s="1"/>
      <c r="AD5421"/>
    </row>
    <row r="5422" spans="1:30" x14ac:dyDescent="0.25">
      <c r="A5422" s="1"/>
      <c r="B5422" s="1"/>
      <c r="C5422" s="1"/>
      <c r="D5422"/>
      <c r="E5422" s="1"/>
      <c r="F5422" s="1"/>
      <c r="G5422"/>
      <c r="H5422"/>
      <c r="I5422" s="1"/>
      <c r="J5422"/>
      <c r="K5422"/>
      <c r="L5422"/>
      <c r="M5422" s="2"/>
      <c r="N5422" s="3"/>
      <c r="O5422"/>
      <c r="P5422"/>
      <c r="Q5422"/>
      <c r="R5422"/>
      <c r="S5422"/>
      <c r="T5422"/>
      <c r="U5422" s="1"/>
      <c r="V5422"/>
      <c r="W5422" s="1"/>
      <c r="X5422"/>
      <c r="Y5422"/>
      <c r="Z5422" s="1"/>
      <c r="AA5422" s="1"/>
      <c r="AB5422" s="1"/>
      <c r="AC5422" s="1"/>
      <c r="AD5422"/>
    </row>
    <row r="5423" spans="1:30" x14ac:dyDescent="0.25">
      <c r="A5423" s="1"/>
      <c r="B5423" s="1"/>
      <c r="C5423" s="1"/>
      <c r="D5423"/>
      <c r="E5423" s="1"/>
      <c r="F5423" s="1"/>
      <c r="G5423"/>
      <c r="H5423"/>
      <c r="I5423" s="1"/>
      <c r="J5423"/>
      <c r="K5423"/>
      <c r="L5423"/>
      <c r="M5423" s="2"/>
      <c r="N5423" s="3"/>
      <c r="O5423"/>
      <c r="P5423"/>
      <c r="Q5423"/>
      <c r="R5423"/>
      <c r="S5423"/>
      <c r="T5423"/>
      <c r="U5423" s="1"/>
      <c r="V5423"/>
      <c r="W5423" s="1"/>
      <c r="X5423"/>
      <c r="Y5423"/>
      <c r="Z5423" s="1"/>
      <c r="AA5423" s="1"/>
      <c r="AB5423" s="1"/>
      <c r="AC5423" s="1"/>
      <c r="AD5423"/>
    </row>
    <row r="5424" spans="1:30" x14ac:dyDescent="0.25">
      <c r="A5424" s="1"/>
      <c r="B5424" s="1"/>
      <c r="C5424" s="1"/>
      <c r="D5424"/>
      <c r="E5424" s="1"/>
      <c r="F5424" s="1"/>
      <c r="G5424"/>
      <c r="H5424"/>
      <c r="I5424" s="1"/>
      <c r="J5424"/>
      <c r="K5424"/>
      <c r="L5424"/>
      <c r="M5424" s="2"/>
      <c r="N5424" s="3"/>
      <c r="O5424"/>
      <c r="P5424"/>
      <c r="Q5424"/>
      <c r="R5424"/>
      <c r="S5424"/>
      <c r="T5424"/>
      <c r="U5424" s="1"/>
      <c r="V5424"/>
      <c r="W5424" s="1"/>
      <c r="X5424"/>
      <c r="Y5424"/>
      <c r="Z5424" s="1"/>
      <c r="AA5424" s="1"/>
      <c r="AB5424" s="1"/>
      <c r="AC5424" s="1"/>
      <c r="AD5424"/>
    </row>
    <row r="5425" spans="1:30" x14ac:dyDescent="0.25">
      <c r="A5425" s="1"/>
      <c r="B5425" s="1"/>
      <c r="C5425" s="1"/>
      <c r="D5425"/>
      <c r="E5425" s="1"/>
      <c r="F5425" s="1"/>
      <c r="G5425"/>
      <c r="H5425"/>
      <c r="I5425" s="1"/>
      <c r="J5425"/>
      <c r="K5425"/>
      <c r="L5425"/>
      <c r="M5425" s="2"/>
      <c r="N5425" s="3"/>
      <c r="O5425"/>
      <c r="P5425"/>
      <c r="Q5425"/>
      <c r="R5425"/>
      <c r="S5425"/>
      <c r="T5425"/>
      <c r="U5425" s="1"/>
      <c r="V5425"/>
      <c r="W5425" s="1"/>
      <c r="X5425"/>
      <c r="Y5425"/>
      <c r="Z5425" s="1"/>
      <c r="AA5425" s="1"/>
      <c r="AB5425" s="1"/>
      <c r="AC5425" s="1"/>
      <c r="AD5425"/>
    </row>
    <row r="5426" spans="1:30" x14ac:dyDescent="0.25">
      <c r="A5426" s="1"/>
      <c r="B5426" s="1"/>
      <c r="C5426" s="1"/>
      <c r="D5426"/>
      <c r="E5426" s="1"/>
      <c r="F5426" s="1"/>
      <c r="G5426"/>
      <c r="H5426"/>
      <c r="I5426" s="1"/>
      <c r="J5426"/>
      <c r="K5426"/>
      <c r="L5426"/>
      <c r="M5426" s="2"/>
      <c r="N5426" s="3"/>
      <c r="O5426"/>
      <c r="P5426"/>
      <c r="Q5426"/>
      <c r="R5426"/>
      <c r="S5426"/>
      <c r="T5426"/>
      <c r="U5426" s="1"/>
      <c r="V5426"/>
      <c r="W5426" s="1"/>
      <c r="X5426"/>
      <c r="Y5426"/>
      <c r="Z5426" s="1"/>
      <c r="AA5426" s="1"/>
      <c r="AB5426" s="1"/>
      <c r="AC5426" s="1"/>
      <c r="AD5426"/>
    </row>
    <row r="5427" spans="1:30" x14ac:dyDescent="0.25">
      <c r="A5427" s="1"/>
      <c r="B5427" s="1"/>
      <c r="C5427" s="1"/>
      <c r="D5427"/>
      <c r="E5427" s="1"/>
      <c r="F5427" s="1"/>
      <c r="G5427"/>
      <c r="H5427"/>
      <c r="I5427" s="1"/>
      <c r="J5427"/>
      <c r="K5427"/>
      <c r="L5427"/>
      <c r="M5427" s="2"/>
      <c r="N5427" s="3"/>
      <c r="O5427"/>
      <c r="P5427"/>
      <c r="Q5427"/>
      <c r="R5427"/>
      <c r="S5427"/>
      <c r="T5427"/>
      <c r="U5427" s="1"/>
      <c r="V5427"/>
      <c r="W5427" s="1"/>
      <c r="X5427"/>
      <c r="Y5427"/>
      <c r="Z5427" s="1"/>
      <c r="AA5427" s="1"/>
      <c r="AB5427" s="1"/>
      <c r="AC5427" s="1"/>
      <c r="AD5427"/>
    </row>
    <row r="5428" spans="1:30" x14ac:dyDescent="0.25">
      <c r="A5428" s="1"/>
      <c r="B5428" s="1"/>
      <c r="C5428" s="1"/>
      <c r="D5428"/>
      <c r="E5428" s="1"/>
      <c r="F5428" s="1"/>
      <c r="G5428"/>
      <c r="H5428"/>
      <c r="I5428" s="1"/>
      <c r="J5428"/>
      <c r="K5428"/>
      <c r="L5428"/>
      <c r="M5428" s="2"/>
      <c r="N5428" s="3"/>
      <c r="O5428"/>
      <c r="P5428"/>
      <c r="Q5428"/>
      <c r="R5428"/>
      <c r="S5428"/>
      <c r="T5428"/>
      <c r="U5428" s="1"/>
      <c r="V5428"/>
      <c r="W5428" s="1"/>
      <c r="X5428"/>
      <c r="Y5428"/>
      <c r="Z5428" s="1"/>
      <c r="AA5428" s="1"/>
      <c r="AB5428" s="1"/>
      <c r="AC5428" s="1"/>
      <c r="AD5428"/>
    </row>
    <row r="5429" spans="1:30" x14ac:dyDescent="0.25">
      <c r="A5429" s="1"/>
      <c r="B5429" s="1"/>
      <c r="C5429" s="1"/>
      <c r="D5429"/>
      <c r="E5429" s="1"/>
      <c r="F5429" s="1"/>
      <c r="G5429"/>
      <c r="H5429"/>
      <c r="I5429" s="1"/>
      <c r="J5429"/>
      <c r="K5429"/>
      <c r="L5429"/>
      <c r="M5429" s="2"/>
      <c r="N5429" s="3"/>
      <c r="O5429"/>
      <c r="P5429"/>
      <c r="Q5429"/>
      <c r="R5429"/>
      <c r="S5429"/>
      <c r="T5429"/>
      <c r="U5429" s="1"/>
      <c r="V5429"/>
      <c r="W5429" s="1"/>
      <c r="X5429"/>
      <c r="Y5429"/>
      <c r="Z5429" s="1"/>
      <c r="AA5429" s="1"/>
      <c r="AB5429" s="1"/>
      <c r="AC5429" s="1"/>
      <c r="AD5429"/>
    </row>
    <row r="5430" spans="1:30" x14ac:dyDescent="0.25">
      <c r="A5430" s="1"/>
      <c r="B5430" s="1"/>
      <c r="C5430" s="1"/>
      <c r="D5430"/>
      <c r="E5430" s="1"/>
      <c r="F5430" s="1"/>
      <c r="G5430"/>
      <c r="H5430"/>
      <c r="I5430" s="1"/>
      <c r="J5430"/>
      <c r="K5430"/>
      <c r="L5430"/>
      <c r="M5430" s="2"/>
      <c r="N5430" s="3"/>
      <c r="O5430"/>
      <c r="P5430"/>
      <c r="Q5430"/>
      <c r="R5430"/>
      <c r="S5430"/>
      <c r="T5430"/>
      <c r="U5430" s="1"/>
      <c r="V5430"/>
      <c r="W5430" s="1"/>
      <c r="X5430"/>
      <c r="Y5430"/>
      <c r="Z5430" s="1"/>
      <c r="AA5430" s="1"/>
      <c r="AB5430" s="1"/>
      <c r="AC5430" s="1"/>
      <c r="AD5430"/>
    </row>
    <row r="5431" spans="1:30" x14ac:dyDescent="0.25">
      <c r="A5431" s="1"/>
      <c r="B5431" s="1"/>
      <c r="C5431" s="1"/>
      <c r="D5431"/>
      <c r="E5431" s="1"/>
      <c r="F5431" s="1"/>
      <c r="G5431"/>
      <c r="H5431"/>
      <c r="I5431" s="1"/>
      <c r="J5431"/>
      <c r="K5431"/>
      <c r="L5431"/>
      <c r="M5431" s="2"/>
      <c r="N5431" s="3"/>
      <c r="O5431"/>
      <c r="P5431"/>
      <c r="Q5431"/>
      <c r="R5431"/>
      <c r="S5431"/>
      <c r="T5431"/>
      <c r="U5431" s="1"/>
      <c r="V5431"/>
      <c r="W5431" s="1"/>
      <c r="X5431"/>
      <c r="Y5431"/>
      <c r="Z5431" s="1"/>
      <c r="AA5431" s="1"/>
      <c r="AB5431" s="1"/>
      <c r="AC5431" s="1"/>
      <c r="AD5431"/>
    </row>
    <row r="5432" spans="1:30" x14ac:dyDescent="0.25">
      <c r="A5432" s="1"/>
      <c r="B5432" s="1"/>
      <c r="C5432" s="1"/>
      <c r="D5432"/>
      <c r="E5432" s="1"/>
      <c r="F5432" s="1"/>
      <c r="G5432"/>
      <c r="H5432"/>
      <c r="I5432" s="1"/>
      <c r="J5432"/>
      <c r="K5432"/>
      <c r="L5432"/>
      <c r="M5432" s="2"/>
      <c r="N5432" s="3"/>
      <c r="O5432"/>
      <c r="P5432"/>
      <c r="Q5432"/>
      <c r="R5432"/>
      <c r="S5432"/>
      <c r="T5432"/>
      <c r="U5432" s="1"/>
      <c r="V5432"/>
      <c r="W5432" s="1"/>
      <c r="X5432"/>
      <c r="Y5432"/>
      <c r="Z5432" s="1"/>
      <c r="AA5432" s="1"/>
      <c r="AB5432" s="1"/>
      <c r="AC5432" s="1"/>
      <c r="AD5432"/>
    </row>
    <row r="5433" spans="1:30" x14ac:dyDescent="0.25">
      <c r="A5433" s="1"/>
      <c r="B5433" s="1"/>
      <c r="C5433" s="1"/>
      <c r="D5433"/>
      <c r="E5433" s="1"/>
      <c r="F5433" s="1"/>
      <c r="G5433"/>
      <c r="H5433"/>
      <c r="I5433" s="1"/>
      <c r="J5433"/>
      <c r="K5433"/>
      <c r="L5433"/>
      <c r="M5433" s="2"/>
      <c r="N5433" s="3"/>
      <c r="O5433"/>
      <c r="P5433"/>
      <c r="Q5433"/>
      <c r="R5433"/>
      <c r="S5433"/>
      <c r="T5433"/>
      <c r="U5433" s="1"/>
      <c r="V5433"/>
      <c r="W5433" s="1"/>
      <c r="X5433"/>
      <c r="Y5433"/>
      <c r="Z5433" s="1"/>
      <c r="AA5433" s="1"/>
      <c r="AB5433" s="1"/>
      <c r="AC5433" s="1"/>
      <c r="AD5433"/>
    </row>
    <row r="5434" spans="1:30" x14ac:dyDescent="0.25">
      <c r="A5434" s="1"/>
      <c r="B5434" s="1"/>
      <c r="C5434" s="1"/>
      <c r="D5434"/>
      <c r="E5434" s="1"/>
      <c r="F5434" s="1"/>
      <c r="G5434"/>
      <c r="H5434"/>
      <c r="I5434" s="1"/>
      <c r="J5434"/>
      <c r="K5434"/>
      <c r="L5434"/>
      <c r="M5434" s="2"/>
      <c r="N5434" s="3"/>
      <c r="O5434"/>
      <c r="P5434"/>
      <c r="Q5434"/>
      <c r="R5434"/>
      <c r="S5434"/>
      <c r="T5434"/>
      <c r="U5434" s="1"/>
      <c r="V5434"/>
      <c r="W5434" s="1"/>
      <c r="X5434"/>
      <c r="Y5434"/>
      <c r="Z5434" s="1"/>
      <c r="AA5434" s="1"/>
      <c r="AB5434" s="1"/>
      <c r="AC5434" s="1"/>
      <c r="AD5434"/>
    </row>
    <row r="5435" spans="1:30" x14ac:dyDescent="0.25">
      <c r="A5435" s="1"/>
      <c r="B5435" s="1"/>
      <c r="C5435" s="1"/>
      <c r="D5435"/>
      <c r="E5435" s="1"/>
      <c r="F5435" s="1"/>
      <c r="G5435"/>
      <c r="H5435"/>
      <c r="I5435" s="1"/>
      <c r="J5435"/>
      <c r="K5435"/>
      <c r="L5435"/>
      <c r="M5435" s="2"/>
      <c r="N5435" s="3"/>
      <c r="O5435"/>
      <c r="P5435"/>
      <c r="Q5435"/>
      <c r="R5435"/>
      <c r="S5435"/>
      <c r="T5435"/>
      <c r="U5435" s="1"/>
      <c r="V5435"/>
      <c r="W5435" s="1"/>
      <c r="X5435"/>
      <c r="Y5435"/>
      <c r="Z5435" s="1"/>
      <c r="AA5435" s="1"/>
      <c r="AB5435" s="1"/>
      <c r="AC5435" s="1"/>
      <c r="AD5435"/>
    </row>
    <row r="5436" spans="1:30" x14ac:dyDescent="0.25">
      <c r="A5436" s="1"/>
      <c r="B5436" s="1"/>
      <c r="C5436" s="1"/>
      <c r="D5436"/>
      <c r="E5436" s="1"/>
      <c r="F5436" s="1"/>
      <c r="G5436"/>
      <c r="H5436"/>
      <c r="I5436" s="1"/>
      <c r="J5436"/>
      <c r="K5436"/>
      <c r="L5436"/>
      <c r="M5436" s="2"/>
      <c r="N5436" s="3"/>
      <c r="O5436"/>
      <c r="P5436"/>
      <c r="Q5436"/>
      <c r="R5436"/>
      <c r="S5436"/>
      <c r="T5436"/>
      <c r="U5436" s="1"/>
      <c r="V5436"/>
      <c r="W5436" s="1"/>
      <c r="X5436"/>
      <c r="Y5436"/>
      <c r="Z5436" s="1"/>
      <c r="AA5436" s="1"/>
      <c r="AB5436" s="1"/>
      <c r="AC5436" s="1"/>
      <c r="AD5436"/>
    </row>
    <row r="5437" spans="1:30" x14ac:dyDescent="0.25">
      <c r="A5437" s="1"/>
      <c r="B5437" s="1"/>
      <c r="C5437" s="1"/>
      <c r="D5437"/>
      <c r="E5437" s="1"/>
      <c r="F5437" s="1"/>
      <c r="G5437"/>
      <c r="H5437"/>
      <c r="I5437" s="1"/>
      <c r="J5437"/>
      <c r="K5437"/>
      <c r="L5437"/>
      <c r="M5437" s="2"/>
      <c r="N5437" s="3"/>
      <c r="O5437"/>
      <c r="P5437"/>
      <c r="Q5437"/>
      <c r="R5437"/>
      <c r="S5437"/>
      <c r="T5437"/>
      <c r="U5437" s="1"/>
      <c r="V5437"/>
      <c r="W5437" s="1"/>
      <c r="X5437"/>
      <c r="Y5437"/>
      <c r="Z5437" s="1"/>
      <c r="AA5437" s="1"/>
      <c r="AB5437" s="1"/>
      <c r="AC5437" s="1"/>
      <c r="AD5437"/>
    </row>
    <row r="5438" spans="1:30" x14ac:dyDescent="0.25">
      <c r="A5438" s="1"/>
      <c r="B5438" s="1"/>
      <c r="C5438" s="1"/>
      <c r="D5438"/>
      <c r="E5438" s="1"/>
      <c r="F5438" s="1"/>
      <c r="G5438"/>
      <c r="H5438"/>
      <c r="I5438" s="1"/>
      <c r="J5438"/>
      <c r="K5438"/>
      <c r="L5438"/>
      <c r="M5438" s="2"/>
      <c r="N5438" s="3"/>
      <c r="O5438"/>
      <c r="P5438"/>
      <c r="Q5438"/>
      <c r="R5438"/>
      <c r="S5438"/>
      <c r="T5438"/>
      <c r="U5438" s="1"/>
      <c r="V5438"/>
      <c r="W5438" s="1"/>
      <c r="X5438"/>
      <c r="Y5438"/>
      <c r="Z5438" s="1"/>
      <c r="AA5438" s="1"/>
      <c r="AB5438" s="1"/>
      <c r="AC5438" s="1"/>
      <c r="AD5438"/>
    </row>
    <row r="5439" spans="1:30" x14ac:dyDescent="0.25">
      <c r="A5439" s="1"/>
      <c r="B5439" s="1"/>
      <c r="C5439" s="1"/>
      <c r="D5439"/>
      <c r="E5439" s="1"/>
      <c r="F5439" s="1"/>
      <c r="G5439"/>
      <c r="H5439"/>
      <c r="I5439" s="1"/>
      <c r="J5439"/>
      <c r="K5439"/>
      <c r="L5439"/>
      <c r="M5439" s="2"/>
      <c r="N5439" s="3"/>
      <c r="O5439"/>
      <c r="P5439"/>
      <c r="Q5439"/>
      <c r="R5439"/>
      <c r="S5439"/>
      <c r="T5439"/>
      <c r="U5439" s="1"/>
      <c r="V5439"/>
      <c r="W5439" s="1"/>
      <c r="X5439"/>
      <c r="Y5439"/>
      <c r="Z5439" s="1"/>
      <c r="AA5439" s="1"/>
      <c r="AB5439" s="1"/>
      <c r="AC5439" s="1"/>
      <c r="AD5439"/>
    </row>
    <row r="5440" spans="1:30" x14ac:dyDescent="0.25">
      <c r="A5440" s="1"/>
      <c r="B5440" s="1"/>
      <c r="C5440" s="1"/>
      <c r="D5440"/>
      <c r="E5440" s="1"/>
      <c r="F5440" s="1"/>
      <c r="G5440"/>
      <c r="H5440"/>
      <c r="I5440" s="1"/>
      <c r="J5440"/>
      <c r="K5440"/>
      <c r="L5440"/>
      <c r="M5440" s="2"/>
      <c r="N5440" s="3"/>
      <c r="O5440"/>
      <c r="P5440"/>
      <c r="Q5440"/>
      <c r="R5440"/>
      <c r="S5440"/>
      <c r="T5440"/>
      <c r="U5440" s="1"/>
      <c r="V5440"/>
      <c r="W5440" s="1"/>
      <c r="X5440"/>
      <c r="Y5440"/>
      <c r="Z5440" s="1"/>
      <c r="AA5440" s="1"/>
      <c r="AB5440" s="1"/>
      <c r="AC5440" s="1"/>
      <c r="AD5440"/>
    </row>
    <row r="5441" spans="1:30" x14ac:dyDescent="0.25">
      <c r="A5441" s="1"/>
      <c r="B5441" s="1"/>
      <c r="C5441" s="1"/>
      <c r="D5441"/>
      <c r="E5441" s="1"/>
      <c r="F5441" s="1"/>
      <c r="G5441"/>
      <c r="H5441"/>
      <c r="I5441" s="1"/>
      <c r="J5441"/>
      <c r="K5441"/>
      <c r="L5441"/>
      <c r="M5441" s="2"/>
      <c r="N5441" s="3"/>
      <c r="O5441"/>
      <c r="P5441"/>
      <c r="Q5441"/>
      <c r="R5441"/>
      <c r="S5441"/>
      <c r="T5441"/>
      <c r="U5441" s="1"/>
      <c r="V5441"/>
      <c r="W5441" s="1"/>
      <c r="X5441"/>
      <c r="Y5441"/>
      <c r="Z5441" s="1"/>
      <c r="AA5441" s="1"/>
      <c r="AB5441" s="1"/>
      <c r="AC5441" s="1"/>
      <c r="AD5441"/>
    </row>
    <row r="5442" spans="1:30" x14ac:dyDescent="0.25">
      <c r="A5442" s="1"/>
      <c r="B5442" s="1"/>
      <c r="C5442" s="1"/>
      <c r="D5442"/>
      <c r="E5442" s="1"/>
      <c r="F5442" s="1"/>
      <c r="G5442"/>
      <c r="H5442"/>
      <c r="I5442" s="1"/>
      <c r="J5442"/>
      <c r="K5442"/>
      <c r="L5442"/>
      <c r="M5442" s="2"/>
      <c r="N5442" s="3"/>
      <c r="O5442"/>
      <c r="P5442"/>
      <c r="Q5442"/>
      <c r="R5442"/>
      <c r="S5442"/>
      <c r="T5442"/>
      <c r="U5442" s="1"/>
      <c r="V5442"/>
      <c r="W5442" s="1"/>
      <c r="X5442"/>
      <c r="Y5442"/>
      <c r="Z5442" s="1"/>
      <c r="AA5442" s="1"/>
      <c r="AB5442" s="1"/>
      <c r="AC5442" s="1"/>
      <c r="AD5442"/>
    </row>
    <row r="5443" spans="1:30" x14ac:dyDescent="0.25">
      <c r="A5443" s="1"/>
      <c r="B5443" s="1"/>
      <c r="C5443" s="1"/>
      <c r="D5443"/>
      <c r="E5443" s="1"/>
      <c r="F5443" s="1"/>
      <c r="G5443"/>
      <c r="H5443"/>
      <c r="I5443" s="1"/>
      <c r="J5443"/>
      <c r="K5443"/>
      <c r="L5443"/>
      <c r="M5443" s="2"/>
      <c r="N5443" s="3"/>
      <c r="O5443"/>
      <c r="P5443"/>
      <c r="Q5443"/>
      <c r="R5443"/>
      <c r="S5443"/>
      <c r="T5443"/>
      <c r="U5443" s="1"/>
      <c r="V5443"/>
      <c r="W5443" s="1"/>
      <c r="X5443"/>
      <c r="Y5443"/>
      <c r="Z5443" s="1"/>
      <c r="AA5443" s="1"/>
      <c r="AB5443" s="1"/>
      <c r="AC5443" s="1"/>
      <c r="AD5443"/>
    </row>
    <row r="5444" spans="1:30" x14ac:dyDescent="0.25">
      <c r="A5444" s="1"/>
      <c r="B5444" s="1"/>
      <c r="C5444" s="1"/>
      <c r="D5444"/>
      <c r="E5444" s="1"/>
      <c r="F5444" s="1"/>
      <c r="G5444"/>
      <c r="H5444"/>
      <c r="I5444" s="1"/>
      <c r="J5444"/>
      <c r="K5444"/>
      <c r="L5444"/>
      <c r="M5444" s="2"/>
      <c r="N5444" s="3"/>
      <c r="O5444"/>
      <c r="P5444"/>
      <c r="Q5444"/>
      <c r="R5444"/>
      <c r="S5444"/>
      <c r="T5444"/>
      <c r="U5444" s="1"/>
      <c r="V5444"/>
      <c r="W5444" s="1"/>
      <c r="X5444"/>
      <c r="Y5444"/>
      <c r="Z5444" s="1"/>
      <c r="AA5444" s="1"/>
      <c r="AB5444" s="1"/>
      <c r="AC5444" s="1"/>
      <c r="AD5444"/>
    </row>
    <row r="5445" spans="1:30" x14ac:dyDescent="0.25">
      <c r="A5445" s="1"/>
      <c r="B5445" s="1"/>
      <c r="C5445" s="1"/>
      <c r="D5445"/>
      <c r="E5445" s="1"/>
      <c r="F5445" s="1"/>
      <c r="G5445"/>
      <c r="H5445"/>
      <c r="I5445" s="1"/>
      <c r="J5445"/>
      <c r="K5445"/>
      <c r="L5445"/>
      <c r="M5445" s="2"/>
      <c r="N5445" s="3"/>
      <c r="O5445"/>
      <c r="P5445"/>
      <c r="Q5445"/>
      <c r="R5445"/>
      <c r="S5445"/>
      <c r="T5445"/>
      <c r="U5445" s="1"/>
      <c r="V5445"/>
      <c r="W5445" s="1"/>
      <c r="X5445"/>
      <c r="Y5445"/>
      <c r="Z5445" s="1"/>
      <c r="AA5445" s="1"/>
      <c r="AB5445" s="1"/>
      <c r="AC5445" s="1"/>
      <c r="AD5445"/>
    </row>
    <row r="5446" spans="1:30" x14ac:dyDescent="0.25">
      <c r="A5446" s="1"/>
      <c r="B5446" s="1"/>
      <c r="C5446" s="1"/>
      <c r="D5446"/>
      <c r="E5446" s="1"/>
      <c r="F5446" s="1"/>
      <c r="G5446"/>
      <c r="H5446"/>
      <c r="I5446" s="1"/>
      <c r="J5446"/>
      <c r="K5446"/>
      <c r="L5446"/>
      <c r="M5446" s="2"/>
      <c r="N5446" s="3"/>
      <c r="O5446"/>
      <c r="P5446"/>
      <c r="Q5446"/>
      <c r="R5446"/>
      <c r="S5446"/>
      <c r="T5446"/>
      <c r="U5446" s="1"/>
      <c r="V5446"/>
      <c r="W5446" s="1"/>
      <c r="X5446"/>
      <c r="Y5446"/>
      <c r="Z5446" s="1"/>
      <c r="AA5446" s="1"/>
      <c r="AB5446" s="1"/>
      <c r="AC5446" s="1"/>
      <c r="AD5446"/>
    </row>
    <row r="5447" spans="1:30" x14ac:dyDescent="0.25">
      <c r="A5447" s="1"/>
      <c r="B5447" s="1"/>
      <c r="C5447" s="1"/>
      <c r="D5447"/>
      <c r="E5447" s="1"/>
      <c r="F5447" s="1"/>
      <c r="G5447"/>
      <c r="H5447"/>
      <c r="I5447" s="1"/>
      <c r="J5447"/>
      <c r="K5447"/>
      <c r="L5447"/>
      <c r="M5447" s="2"/>
      <c r="N5447" s="3"/>
      <c r="O5447"/>
      <c r="P5447"/>
      <c r="Q5447"/>
      <c r="R5447"/>
      <c r="S5447"/>
      <c r="T5447"/>
      <c r="U5447" s="1"/>
      <c r="V5447"/>
      <c r="W5447" s="1"/>
      <c r="X5447"/>
      <c r="Y5447"/>
      <c r="Z5447" s="1"/>
      <c r="AA5447" s="1"/>
      <c r="AB5447" s="1"/>
      <c r="AC5447" s="1"/>
      <c r="AD5447"/>
    </row>
    <row r="5448" spans="1:30" x14ac:dyDescent="0.25">
      <c r="A5448" s="1"/>
      <c r="B5448" s="1"/>
      <c r="C5448" s="1"/>
      <c r="D5448"/>
      <c r="E5448" s="1"/>
      <c r="F5448" s="1"/>
      <c r="G5448"/>
      <c r="H5448"/>
      <c r="I5448" s="1"/>
      <c r="J5448"/>
      <c r="K5448"/>
      <c r="L5448"/>
      <c r="M5448" s="2"/>
      <c r="N5448" s="3"/>
      <c r="O5448"/>
      <c r="P5448"/>
      <c r="Q5448"/>
      <c r="R5448"/>
      <c r="S5448"/>
      <c r="T5448"/>
      <c r="U5448" s="1"/>
      <c r="V5448"/>
      <c r="W5448" s="1"/>
      <c r="X5448"/>
      <c r="Y5448"/>
      <c r="Z5448" s="1"/>
      <c r="AA5448" s="1"/>
      <c r="AB5448" s="1"/>
      <c r="AC5448" s="1"/>
      <c r="AD5448"/>
    </row>
    <row r="5449" spans="1:30" x14ac:dyDescent="0.25">
      <c r="A5449" s="1"/>
      <c r="B5449" s="1"/>
      <c r="C5449" s="1"/>
      <c r="D5449"/>
      <c r="E5449" s="1"/>
      <c r="F5449" s="1"/>
      <c r="G5449"/>
      <c r="H5449"/>
      <c r="I5449" s="1"/>
      <c r="J5449"/>
      <c r="K5449"/>
      <c r="L5449"/>
      <c r="M5449" s="2"/>
      <c r="N5449" s="3"/>
      <c r="O5449"/>
      <c r="P5449"/>
      <c r="Q5449"/>
      <c r="R5449"/>
      <c r="S5449"/>
      <c r="T5449"/>
      <c r="U5449" s="1"/>
      <c r="V5449"/>
      <c r="W5449" s="1"/>
      <c r="X5449"/>
      <c r="Y5449"/>
      <c r="Z5449" s="1"/>
      <c r="AA5449" s="1"/>
      <c r="AB5449" s="1"/>
      <c r="AC5449" s="1"/>
      <c r="AD5449"/>
    </row>
    <row r="5450" spans="1:30" x14ac:dyDescent="0.25">
      <c r="A5450" s="1"/>
      <c r="B5450" s="1"/>
      <c r="C5450" s="1"/>
      <c r="D5450"/>
      <c r="E5450" s="1"/>
      <c r="F5450" s="1"/>
      <c r="G5450"/>
      <c r="H5450"/>
      <c r="I5450" s="1"/>
      <c r="J5450"/>
      <c r="K5450"/>
      <c r="L5450"/>
      <c r="M5450" s="2"/>
      <c r="N5450" s="3"/>
      <c r="O5450"/>
      <c r="P5450"/>
      <c r="Q5450"/>
      <c r="R5450"/>
      <c r="S5450"/>
      <c r="T5450"/>
      <c r="U5450" s="1"/>
      <c r="V5450"/>
      <c r="W5450" s="1"/>
      <c r="X5450"/>
      <c r="Y5450"/>
      <c r="Z5450" s="1"/>
      <c r="AA5450" s="1"/>
      <c r="AB5450" s="1"/>
      <c r="AC5450" s="1"/>
      <c r="AD5450"/>
    </row>
    <row r="5451" spans="1:30" x14ac:dyDescent="0.25">
      <c r="A5451" s="1"/>
      <c r="B5451" s="1"/>
      <c r="C5451" s="1"/>
      <c r="D5451"/>
      <c r="E5451" s="1"/>
      <c r="F5451" s="1"/>
      <c r="G5451"/>
      <c r="H5451"/>
      <c r="I5451" s="1"/>
      <c r="J5451"/>
      <c r="K5451"/>
      <c r="L5451"/>
      <c r="M5451" s="2"/>
      <c r="N5451" s="3"/>
      <c r="O5451"/>
      <c r="P5451"/>
      <c r="Q5451"/>
      <c r="R5451"/>
      <c r="S5451"/>
      <c r="T5451"/>
      <c r="U5451" s="1"/>
      <c r="V5451"/>
      <c r="W5451" s="1"/>
      <c r="X5451"/>
      <c r="Y5451"/>
      <c r="Z5451" s="1"/>
      <c r="AA5451" s="1"/>
      <c r="AB5451" s="1"/>
      <c r="AC5451" s="1"/>
      <c r="AD5451"/>
    </row>
    <row r="5452" spans="1:30" x14ac:dyDescent="0.25">
      <c r="A5452" s="1"/>
      <c r="B5452" s="1"/>
      <c r="C5452" s="1"/>
      <c r="D5452"/>
      <c r="E5452" s="1"/>
      <c r="F5452" s="1"/>
      <c r="G5452"/>
      <c r="H5452"/>
      <c r="I5452" s="1"/>
      <c r="J5452"/>
      <c r="K5452"/>
      <c r="L5452"/>
      <c r="M5452" s="2"/>
      <c r="N5452" s="3"/>
      <c r="O5452"/>
      <c r="P5452"/>
      <c r="Q5452"/>
      <c r="R5452"/>
      <c r="S5452"/>
      <c r="T5452"/>
      <c r="U5452" s="1"/>
      <c r="V5452"/>
      <c r="W5452" s="1"/>
      <c r="X5452"/>
      <c r="Y5452"/>
      <c r="Z5452" s="1"/>
      <c r="AA5452" s="1"/>
      <c r="AB5452" s="1"/>
      <c r="AC5452" s="1"/>
      <c r="AD5452"/>
    </row>
    <row r="5453" spans="1:30" x14ac:dyDescent="0.25">
      <c r="A5453" s="1"/>
      <c r="B5453" s="1"/>
      <c r="C5453" s="1"/>
      <c r="D5453"/>
      <c r="E5453" s="1"/>
      <c r="F5453" s="1"/>
      <c r="G5453"/>
      <c r="H5453"/>
      <c r="I5453" s="1"/>
      <c r="J5453"/>
      <c r="K5453"/>
      <c r="L5453"/>
      <c r="M5453" s="2"/>
      <c r="N5453" s="3"/>
      <c r="O5453"/>
      <c r="P5453"/>
      <c r="Q5453"/>
      <c r="R5453"/>
      <c r="S5453"/>
      <c r="T5453"/>
      <c r="U5453" s="1"/>
      <c r="V5453"/>
      <c r="W5453" s="1"/>
      <c r="X5453"/>
      <c r="Y5453"/>
      <c r="Z5453" s="1"/>
      <c r="AA5453" s="1"/>
      <c r="AB5453" s="1"/>
      <c r="AC5453" s="1"/>
      <c r="AD5453"/>
    </row>
    <row r="5454" spans="1:30" x14ac:dyDescent="0.25">
      <c r="A5454" s="1"/>
      <c r="B5454" s="1"/>
      <c r="C5454" s="1"/>
      <c r="D5454"/>
      <c r="E5454" s="1"/>
      <c r="F5454" s="1"/>
      <c r="G5454"/>
      <c r="H5454"/>
      <c r="I5454" s="1"/>
      <c r="J5454"/>
      <c r="K5454"/>
      <c r="L5454"/>
      <c r="M5454" s="2"/>
      <c r="N5454" s="3"/>
      <c r="O5454"/>
      <c r="P5454"/>
      <c r="Q5454"/>
      <c r="R5454"/>
      <c r="S5454"/>
      <c r="T5454"/>
      <c r="U5454" s="1"/>
      <c r="V5454"/>
      <c r="W5454" s="1"/>
      <c r="X5454"/>
      <c r="Y5454"/>
      <c r="Z5454" s="1"/>
      <c r="AA5454" s="1"/>
      <c r="AB5454" s="1"/>
      <c r="AC5454" s="1"/>
      <c r="AD5454"/>
    </row>
    <row r="5455" spans="1:30" x14ac:dyDescent="0.25">
      <c r="A5455" s="1"/>
      <c r="B5455" s="1"/>
      <c r="C5455" s="1"/>
      <c r="D5455"/>
      <c r="E5455" s="1"/>
      <c r="F5455" s="1"/>
      <c r="G5455"/>
      <c r="H5455"/>
      <c r="I5455" s="1"/>
      <c r="J5455"/>
      <c r="K5455"/>
      <c r="L5455"/>
      <c r="M5455" s="2"/>
      <c r="N5455" s="3"/>
      <c r="O5455"/>
      <c r="P5455"/>
      <c r="Q5455"/>
      <c r="R5455"/>
      <c r="S5455"/>
      <c r="T5455"/>
      <c r="U5455" s="1"/>
      <c r="V5455"/>
      <c r="W5455" s="1"/>
      <c r="X5455"/>
      <c r="Y5455"/>
      <c r="Z5455" s="1"/>
      <c r="AA5455" s="1"/>
      <c r="AB5455" s="1"/>
      <c r="AC5455" s="1"/>
      <c r="AD5455"/>
    </row>
    <row r="5456" spans="1:30" x14ac:dyDescent="0.25">
      <c r="A5456" s="1"/>
      <c r="B5456" s="1"/>
      <c r="C5456" s="1"/>
      <c r="D5456"/>
      <c r="E5456" s="1"/>
      <c r="F5456" s="1"/>
      <c r="G5456"/>
      <c r="H5456"/>
      <c r="I5456" s="1"/>
      <c r="J5456"/>
      <c r="K5456"/>
      <c r="L5456"/>
      <c r="M5456" s="2"/>
      <c r="N5456" s="3"/>
      <c r="O5456"/>
      <c r="P5456"/>
      <c r="Q5456"/>
      <c r="R5456"/>
      <c r="S5456"/>
      <c r="T5456"/>
      <c r="U5456" s="1"/>
      <c r="V5456"/>
      <c r="W5456" s="1"/>
      <c r="X5456"/>
      <c r="Y5456"/>
      <c r="Z5456" s="1"/>
      <c r="AA5456" s="1"/>
      <c r="AB5456" s="1"/>
      <c r="AC5456" s="1"/>
      <c r="AD5456"/>
    </row>
    <row r="5457" spans="1:30" x14ac:dyDescent="0.25">
      <c r="A5457" s="1"/>
      <c r="B5457" s="1"/>
      <c r="C5457" s="1"/>
      <c r="D5457"/>
      <c r="E5457" s="1"/>
      <c r="F5457" s="1"/>
      <c r="G5457"/>
      <c r="H5457"/>
      <c r="I5457" s="1"/>
      <c r="J5457"/>
      <c r="K5457"/>
      <c r="L5457"/>
      <c r="M5457" s="2"/>
      <c r="N5457" s="3"/>
      <c r="O5457"/>
      <c r="P5457"/>
      <c r="Q5457"/>
      <c r="R5457"/>
      <c r="S5457"/>
      <c r="T5457"/>
      <c r="U5457" s="1"/>
      <c r="V5457"/>
      <c r="W5457" s="1"/>
      <c r="X5457"/>
      <c r="Y5457"/>
      <c r="Z5457" s="1"/>
      <c r="AA5457" s="1"/>
      <c r="AB5457" s="1"/>
      <c r="AC5457" s="1"/>
      <c r="AD5457"/>
    </row>
    <row r="5458" spans="1:30" x14ac:dyDescent="0.25">
      <c r="A5458" s="1"/>
      <c r="B5458" s="1"/>
      <c r="C5458" s="1"/>
      <c r="D5458"/>
      <c r="E5458" s="1"/>
      <c r="F5458" s="1"/>
      <c r="G5458"/>
      <c r="H5458"/>
      <c r="I5458" s="1"/>
      <c r="J5458"/>
      <c r="K5458"/>
      <c r="L5458"/>
      <c r="M5458" s="2"/>
      <c r="N5458" s="3"/>
      <c r="O5458"/>
      <c r="P5458"/>
      <c r="Q5458"/>
      <c r="R5458"/>
      <c r="S5458"/>
      <c r="T5458"/>
      <c r="U5458" s="1"/>
      <c r="V5458"/>
      <c r="W5458" s="1"/>
      <c r="X5458"/>
      <c r="Y5458"/>
      <c r="Z5458" s="1"/>
      <c r="AA5458" s="1"/>
      <c r="AB5458" s="1"/>
      <c r="AC5458" s="1"/>
      <c r="AD5458"/>
    </row>
    <row r="5459" spans="1:30" x14ac:dyDescent="0.25">
      <c r="A5459" s="1"/>
      <c r="B5459" s="1"/>
      <c r="C5459" s="1"/>
      <c r="D5459"/>
      <c r="E5459" s="1"/>
      <c r="F5459" s="1"/>
      <c r="G5459"/>
      <c r="H5459"/>
      <c r="I5459" s="1"/>
      <c r="J5459"/>
      <c r="K5459"/>
      <c r="L5459"/>
      <c r="M5459" s="2"/>
      <c r="N5459" s="3"/>
      <c r="O5459"/>
      <c r="P5459"/>
      <c r="Q5459"/>
      <c r="R5459"/>
      <c r="S5459"/>
      <c r="T5459"/>
      <c r="U5459" s="1"/>
      <c r="V5459"/>
      <c r="W5459" s="1"/>
      <c r="X5459"/>
      <c r="Y5459"/>
      <c r="Z5459" s="1"/>
      <c r="AA5459" s="1"/>
      <c r="AB5459" s="1"/>
      <c r="AC5459" s="1"/>
      <c r="AD5459"/>
    </row>
    <row r="5460" spans="1:30" x14ac:dyDescent="0.25">
      <c r="A5460" s="1"/>
      <c r="B5460" s="1"/>
      <c r="C5460" s="1"/>
      <c r="D5460"/>
      <c r="E5460" s="1"/>
      <c r="F5460" s="1"/>
      <c r="G5460"/>
      <c r="H5460"/>
      <c r="I5460" s="1"/>
      <c r="J5460"/>
      <c r="K5460"/>
      <c r="L5460"/>
      <c r="M5460" s="2"/>
      <c r="N5460" s="3"/>
      <c r="O5460"/>
      <c r="P5460"/>
      <c r="Q5460"/>
      <c r="R5460"/>
      <c r="S5460"/>
      <c r="T5460"/>
      <c r="U5460" s="1"/>
      <c r="V5460"/>
      <c r="W5460" s="1"/>
      <c r="X5460"/>
      <c r="Y5460"/>
      <c r="Z5460" s="1"/>
      <c r="AA5460" s="1"/>
      <c r="AB5460" s="1"/>
      <c r="AC5460" s="1"/>
      <c r="AD5460"/>
    </row>
    <row r="5461" spans="1:30" x14ac:dyDescent="0.25">
      <c r="A5461" s="1"/>
      <c r="B5461" s="1"/>
      <c r="C5461" s="1"/>
      <c r="D5461"/>
      <c r="E5461" s="1"/>
      <c r="F5461" s="1"/>
      <c r="G5461"/>
      <c r="H5461"/>
      <c r="I5461" s="1"/>
      <c r="J5461"/>
      <c r="K5461"/>
      <c r="L5461"/>
      <c r="M5461" s="2"/>
      <c r="N5461" s="3"/>
      <c r="O5461"/>
      <c r="P5461"/>
      <c r="Q5461"/>
      <c r="R5461"/>
      <c r="S5461"/>
      <c r="T5461"/>
      <c r="U5461" s="1"/>
      <c r="V5461"/>
      <c r="W5461" s="1"/>
      <c r="X5461"/>
      <c r="Y5461"/>
      <c r="Z5461" s="1"/>
      <c r="AA5461" s="1"/>
      <c r="AB5461" s="1"/>
      <c r="AC5461" s="1"/>
      <c r="AD5461"/>
    </row>
    <row r="5462" spans="1:30" x14ac:dyDescent="0.25">
      <c r="A5462" s="1"/>
      <c r="B5462" s="1"/>
      <c r="C5462" s="1"/>
      <c r="D5462"/>
      <c r="E5462" s="1"/>
      <c r="F5462" s="1"/>
      <c r="G5462"/>
      <c r="H5462"/>
      <c r="I5462" s="1"/>
      <c r="J5462"/>
      <c r="K5462"/>
      <c r="L5462"/>
      <c r="M5462" s="2"/>
      <c r="N5462" s="3"/>
      <c r="O5462"/>
      <c r="P5462"/>
      <c r="Q5462"/>
      <c r="R5462"/>
      <c r="S5462"/>
      <c r="T5462"/>
      <c r="U5462" s="1"/>
      <c r="V5462"/>
      <c r="W5462" s="1"/>
      <c r="X5462"/>
      <c r="Y5462"/>
      <c r="Z5462" s="1"/>
      <c r="AA5462" s="1"/>
      <c r="AB5462" s="1"/>
      <c r="AC5462" s="1"/>
      <c r="AD5462"/>
    </row>
    <row r="5463" spans="1:30" x14ac:dyDescent="0.25">
      <c r="A5463" s="1"/>
      <c r="B5463" s="1"/>
      <c r="C5463" s="1"/>
      <c r="D5463"/>
      <c r="E5463" s="1"/>
      <c r="F5463" s="1"/>
      <c r="G5463"/>
      <c r="H5463"/>
      <c r="I5463" s="1"/>
      <c r="J5463"/>
      <c r="K5463"/>
      <c r="L5463"/>
      <c r="M5463" s="2"/>
      <c r="N5463" s="3"/>
      <c r="O5463"/>
      <c r="P5463"/>
      <c r="Q5463"/>
      <c r="R5463"/>
      <c r="S5463"/>
      <c r="T5463"/>
      <c r="U5463" s="1"/>
      <c r="V5463"/>
      <c r="W5463" s="1"/>
      <c r="X5463"/>
      <c r="Y5463"/>
      <c r="Z5463" s="1"/>
      <c r="AA5463" s="1"/>
      <c r="AB5463" s="1"/>
      <c r="AC5463" s="1"/>
      <c r="AD5463"/>
    </row>
    <row r="5464" spans="1:30" x14ac:dyDescent="0.25">
      <c r="A5464" s="1"/>
      <c r="B5464" s="1"/>
      <c r="C5464" s="1"/>
      <c r="D5464"/>
      <c r="E5464" s="1"/>
      <c r="F5464" s="1"/>
      <c r="G5464"/>
      <c r="H5464"/>
      <c r="I5464" s="1"/>
      <c r="J5464"/>
      <c r="K5464"/>
      <c r="L5464"/>
      <c r="M5464" s="2"/>
      <c r="N5464" s="3"/>
      <c r="O5464"/>
      <c r="P5464"/>
      <c r="Q5464"/>
      <c r="R5464"/>
      <c r="S5464"/>
      <c r="T5464"/>
      <c r="U5464" s="1"/>
      <c r="V5464"/>
      <c r="W5464" s="1"/>
      <c r="X5464"/>
      <c r="Y5464"/>
      <c r="Z5464" s="1"/>
      <c r="AA5464" s="1"/>
      <c r="AB5464" s="1"/>
      <c r="AC5464" s="1"/>
      <c r="AD5464"/>
    </row>
    <row r="5465" spans="1:30" x14ac:dyDescent="0.25">
      <c r="A5465" s="1"/>
      <c r="B5465" s="1"/>
      <c r="C5465" s="1"/>
      <c r="D5465"/>
      <c r="E5465" s="1"/>
      <c r="F5465" s="1"/>
      <c r="G5465"/>
      <c r="H5465"/>
      <c r="I5465" s="1"/>
      <c r="J5465"/>
      <c r="K5465"/>
      <c r="L5465"/>
      <c r="M5465" s="2"/>
      <c r="N5465" s="3"/>
      <c r="O5465"/>
      <c r="P5465"/>
      <c r="Q5465"/>
      <c r="R5465"/>
      <c r="S5465"/>
      <c r="T5465"/>
      <c r="U5465" s="1"/>
      <c r="V5465"/>
      <c r="W5465" s="1"/>
      <c r="X5465"/>
      <c r="Y5465"/>
      <c r="Z5465" s="1"/>
      <c r="AA5465" s="1"/>
      <c r="AB5465" s="1"/>
      <c r="AC5465" s="1"/>
      <c r="AD5465"/>
    </row>
    <row r="5466" spans="1:30" x14ac:dyDescent="0.25">
      <c r="A5466" s="1"/>
      <c r="B5466" s="1"/>
      <c r="C5466" s="1"/>
      <c r="D5466"/>
      <c r="E5466" s="1"/>
      <c r="F5466" s="1"/>
      <c r="G5466"/>
      <c r="H5466"/>
      <c r="I5466" s="1"/>
      <c r="J5466"/>
      <c r="K5466"/>
      <c r="L5466"/>
      <c r="M5466" s="2"/>
      <c r="N5466" s="3"/>
      <c r="O5466"/>
      <c r="P5466"/>
      <c r="Q5466"/>
      <c r="R5466"/>
      <c r="S5466"/>
      <c r="T5466"/>
      <c r="U5466" s="1"/>
      <c r="V5466"/>
      <c r="W5466" s="1"/>
      <c r="X5466"/>
      <c r="Y5466"/>
      <c r="Z5466" s="1"/>
      <c r="AA5466" s="1"/>
      <c r="AB5466" s="1"/>
      <c r="AC5466" s="1"/>
      <c r="AD5466"/>
    </row>
    <row r="5467" spans="1:30" x14ac:dyDescent="0.25">
      <c r="A5467" s="1"/>
      <c r="B5467" s="1"/>
      <c r="C5467" s="1"/>
      <c r="D5467"/>
      <c r="E5467" s="1"/>
      <c r="F5467" s="1"/>
      <c r="G5467"/>
      <c r="H5467"/>
      <c r="I5467" s="1"/>
      <c r="J5467"/>
      <c r="K5467"/>
      <c r="L5467"/>
      <c r="M5467" s="2"/>
      <c r="N5467" s="3"/>
      <c r="O5467"/>
      <c r="P5467"/>
      <c r="Q5467"/>
      <c r="R5467"/>
      <c r="S5467"/>
      <c r="T5467"/>
      <c r="U5467" s="1"/>
      <c r="V5467"/>
      <c r="W5467" s="1"/>
      <c r="X5467"/>
      <c r="Y5467"/>
      <c r="Z5467" s="1"/>
      <c r="AA5467" s="1"/>
      <c r="AB5467" s="1"/>
      <c r="AC5467" s="1"/>
      <c r="AD5467"/>
    </row>
    <row r="5468" spans="1:30" x14ac:dyDescent="0.25">
      <c r="A5468" s="1"/>
      <c r="B5468" s="1"/>
      <c r="C5468" s="1"/>
      <c r="D5468"/>
      <c r="E5468" s="1"/>
      <c r="F5468" s="1"/>
      <c r="G5468"/>
      <c r="H5468"/>
      <c r="I5468" s="1"/>
      <c r="J5468"/>
      <c r="K5468"/>
      <c r="L5468"/>
      <c r="M5468" s="2"/>
      <c r="N5468" s="3"/>
      <c r="O5468"/>
      <c r="P5468"/>
      <c r="Q5468"/>
      <c r="R5468"/>
      <c r="S5468"/>
      <c r="T5468"/>
      <c r="U5468" s="1"/>
      <c r="V5468"/>
      <c r="W5468" s="1"/>
      <c r="X5468"/>
      <c r="Y5468"/>
      <c r="Z5468" s="1"/>
      <c r="AA5468" s="1"/>
      <c r="AB5468" s="1"/>
      <c r="AC5468" s="1"/>
      <c r="AD5468"/>
    </row>
    <row r="5469" spans="1:30" x14ac:dyDescent="0.25">
      <c r="A5469" s="1"/>
      <c r="B5469" s="1"/>
      <c r="C5469" s="1"/>
      <c r="D5469"/>
      <c r="E5469" s="1"/>
      <c r="F5469" s="1"/>
      <c r="G5469"/>
      <c r="H5469"/>
      <c r="I5469" s="1"/>
      <c r="J5469"/>
      <c r="K5469"/>
      <c r="L5469"/>
      <c r="M5469" s="2"/>
      <c r="N5469" s="3"/>
      <c r="O5469"/>
      <c r="P5469"/>
      <c r="Q5469"/>
      <c r="R5469"/>
      <c r="S5469"/>
      <c r="T5469"/>
      <c r="U5469" s="1"/>
      <c r="V5469"/>
      <c r="W5469" s="1"/>
      <c r="X5469"/>
      <c r="Y5469"/>
      <c r="Z5469" s="1"/>
      <c r="AA5469" s="1"/>
      <c r="AB5469" s="1"/>
      <c r="AC5469" s="1"/>
      <c r="AD5469"/>
    </row>
    <row r="5470" spans="1:30" x14ac:dyDescent="0.25">
      <c r="A5470" s="1"/>
      <c r="B5470" s="1"/>
      <c r="C5470" s="1"/>
      <c r="D5470"/>
      <c r="E5470" s="1"/>
      <c r="F5470" s="1"/>
      <c r="G5470"/>
      <c r="H5470"/>
      <c r="I5470" s="1"/>
      <c r="J5470"/>
      <c r="K5470"/>
      <c r="L5470"/>
      <c r="M5470" s="2"/>
      <c r="N5470" s="3"/>
      <c r="O5470"/>
      <c r="P5470"/>
      <c r="Q5470"/>
      <c r="R5470"/>
      <c r="S5470"/>
      <c r="T5470"/>
      <c r="U5470" s="1"/>
      <c r="V5470"/>
      <c r="W5470" s="1"/>
      <c r="X5470"/>
      <c r="Y5470"/>
      <c r="Z5470" s="1"/>
      <c r="AA5470" s="1"/>
      <c r="AB5470" s="1"/>
      <c r="AC5470" s="1"/>
      <c r="AD5470"/>
    </row>
    <row r="5471" spans="1:30" x14ac:dyDescent="0.25">
      <c r="A5471" s="1"/>
      <c r="B5471" s="1"/>
      <c r="C5471" s="1"/>
      <c r="D5471"/>
      <c r="E5471" s="1"/>
      <c r="F5471" s="1"/>
      <c r="G5471"/>
      <c r="H5471"/>
      <c r="I5471" s="1"/>
      <c r="J5471"/>
      <c r="K5471"/>
      <c r="L5471"/>
      <c r="M5471" s="2"/>
      <c r="N5471" s="3"/>
      <c r="O5471"/>
      <c r="P5471"/>
      <c r="Q5471"/>
      <c r="R5471"/>
      <c r="S5471"/>
      <c r="T5471"/>
      <c r="U5471" s="1"/>
      <c r="V5471"/>
      <c r="W5471" s="1"/>
      <c r="X5471"/>
      <c r="Y5471"/>
      <c r="Z5471" s="1"/>
      <c r="AA5471" s="1"/>
      <c r="AB5471" s="1"/>
      <c r="AC5471" s="1"/>
      <c r="AD5471"/>
    </row>
    <row r="5472" spans="1:30" x14ac:dyDescent="0.25">
      <c r="A5472" s="1"/>
      <c r="B5472" s="1"/>
      <c r="C5472" s="1"/>
      <c r="D5472"/>
      <c r="E5472" s="1"/>
      <c r="F5472" s="1"/>
      <c r="G5472"/>
      <c r="H5472"/>
      <c r="I5472" s="1"/>
      <c r="J5472"/>
      <c r="K5472"/>
      <c r="L5472"/>
      <c r="M5472" s="2"/>
      <c r="N5472" s="3"/>
      <c r="O5472"/>
      <c r="P5472"/>
      <c r="Q5472"/>
      <c r="R5472"/>
      <c r="S5472"/>
      <c r="T5472"/>
      <c r="U5472" s="1"/>
      <c r="V5472"/>
      <c r="W5472" s="1"/>
      <c r="X5472"/>
      <c r="Y5472"/>
      <c r="Z5472" s="1"/>
      <c r="AA5472" s="1"/>
      <c r="AB5472" s="1"/>
      <c r="AC5472" s="1"/>
      <c r="AD5472"/>
    </row>
    <row r="5473" spans="1:30" x14ac:dyDescent="0.25">
      <c r="A5473" s="1"/>
      <c r="B5473" s="1"/>
      <c r="C5473" s="1"/>
      <c r="D5473"/>
      <c r="E5473" s="1"/>
      <c r="F5473" s="1"/>
      <c r="G5473"/>
      <c r="H5473"/>
      <c r="I5473" s="1"/>
      <c r="J5473"/>
      <c r="K5473"/>
      <c r="L5473"/>
      <c r="M5473" s="2"/>
      <c r="N5473" s="3"/>
      <c r="O5473"/>
      <c r="P5473"/>
      <c r="Q5473"/>
      <c r="R5473"/>
      <c r="S5473"/>
      <c r="T5473"/>
      <c r="U5473" s="1"/>
      <c r="V5473"/>
      <c r="W5473" s="1"/>
      <c r="X5473"/>
      <c r="Y5473"/>
      <c r="Z5473" s="1"/>
      <c r="AA5473" s="1"/>
      <c r="AB5473" s="1"/>
      <c r="AC5473" s="1"/>
      <c r="AD5473"/>
    </row>
    <row r="5474" spans="1:30" x14ac:dyDescent="0.25">
      <c r="A5474" s="1"/>
      <c r="B5474" s="1"/>
      <c r="C5474" s="1"/>
      <c r="D5474"/>
      <c r="E5474" s="1"/>
      <c r="F5474" s="1"/>
      <c r="G5474"/>
      <c r="H5474"/>
      <c r="I5474" s="1"/>
      <c r="J5474"/>
      <c r="K5474"/>
      <c r="L5474"/>
      <c r="M5474" s="2"/>
      <c r="N5474" s="3"/>
      <c r="O5474"/>
      <c r="P5474"/>
      <c r="Q5474"/>
      <c r="R5474"/>
      <c r="S5474"/>
      <c r="T5474"/>
      <c r="U5474" s="1"/>
      <c r="V5474"/>
      <c r="W5474" s="1"/>
      <c r="X5474"/>
      <c r="Y5474"/>
      <c r="Z5474" s="1"/>
      <c r="AA5474" s="1"/>
      <c r="AB5474" s="1"/>
      <c r="AC5474" s="1"/>
      <c r="AD5474"/>
    </row>
    <row r="5475" spans="1:30" x14ac:dyDescent="0.25">
      <c r="A5475" s="1"/>
      <c r="B5475" s="1"/>
      <c r="C5475" s="1"/>
      <c r="D5475"/>
      <c r="E5475" s="1"/>
      <c r="F5475" s="1"/>
      <c r="G5475"/>
      <c r="H5475"/>
      <c r="I5475" s="1"/>
      <c r="J5475"/>
      <c r="K5475"/>
      <c r="L5475"/>
      <c r="M5475" s="2"/>
      <c r="N5475" s="3"/>
      <c r="O5475"/>
      <c r="P5475"/>
      <c r="Q5475"/>
      <c r="R5475"/>
      <c r="S5475"/>
      <c r="T5475"/>
      <c r="U5475" s="1"/>
      <c r="V5475"/>
      <c r="W5475" s="1"/>
      <c r="X5475"/>
      <c r="Y5475"/>
      <c r="Z5475" s="1"/>
      <c r="AA5475" s="1"/>
      <c r="AB5475" s="1"/>
      <c r="AC5475" s="1"/>
      <c r="AD5475"/>
    </row>
    <row r="5476" spans="1:30" x14ac:dyDescent="0.25">
      <c r="A5476" s="1"/>
      <c r="B5476" s="1"/>
      <c r="C5476" s="1"/>
      <c r="D5476"/>
      <c r="E5476" s="1"/>
      <c r="F5476" s="1"/>
      <c r="G5476"/>
      <c r="H5476"/>
      <c r="I5476" s="1"/>
      <c r="J5476"/>
      <c r="K5476"/>
      <c r="L5476"/>
      <c r="M5476" s="2"/>
      <c r="N5476" s="3"/>
      <c r="O5476"/>
      <c r="P5476"/>
      <c r="Q5476"/>
      <c r="R5476"/>
      <c r="S5476"/>
      <c r="T5476"/>
      <c r="U5476" s="1"/>
      <c r="V5476"/>
      <c r="W5476" s="1"/>
      <c r="X5476"/>
      <c r="Y5476"/>
      <c r="Z5476" s="1"/>
      <c r="AA5476" s="1"/>
      <c r="AB5476" s="1"/>
      <c r="AC5476" s="1"/>
      <c r="AD5476"/>
    </row>
    <row r="5477" spans="1:30" x14ac:dyDescent="0.25">
      <c r="A5477" s="1"/>
      <c r="B5477" s="1"/>
      <c r="C5477" s="1"/>
      <c r="D5477"/>
      <c r="E5477" s="1"/>
      <c r="F5477" s="1"/>
      <c r="G5477"/>
      <c r="H5477"/>
      <c r="I5477" s="1"/>
      <c r="J5477"/>
      <c r="K5477"/>
      <c r="L5477"/>
      <c r="M5477" s="2"/>
      <c r="N5477" s="3"/>
      <c r="O5477"/>
      <c r="P5477"/>
      <c r="Q5477"/>
      <c r="R5477"/>
      <c r="S5477"/>
      <c r="T5477"/>
      <c r="U5477" s="1"/>
      <c r="V5477"/>
      <c r="W5477" s="1"/>
      <c r="X5477"/>
      <c r="Y5477"/>
      <c r="Z5477" s="1"/>
      <c r="AA5477" s="1"/>
      <c r="AB5477" s="1"/>
      <c r="AC5477" s="1"/>
      <c r="AD5477"/>
    </row>
    <row r="5478" spans="1:30" x14ac:dyDescent="0.25">
      <c r="A5478" s="1"/>
      <c r="B5478" s="1"/>
      <c r="C5478" s="1"/>
      <c r="D5478"/>
      <c r="E5478" s="1"/>
      <c r="F5478" s="1"/>
      <c r="G5478"/>
      <c r="H5478"/>
      <c r="I5478" s="1"/>
      <c r="J5478"/>
      <c r="K5478"/>
      <c r="L5478"/>
      <c r="M5478" s="2"/>
      <c r="N5478" s="3"/>
      <c r="O5478"/>
      <c r="P5478"/>
      <c r="Q5478"/>
      <c r="R5478"/>
      <c r="S5478"/>
      <c r="T5478"/>
      <c r="U5478" s="1"/>
      <c r="V5478"/>
      <c r="W5478" s="1"/>
      <c r="X5478"/>
      <c r="Y5478"/>
      <c r="Z5478" s="1"/>
      <c r="AA5478" s="1"/>
      <c r="AB5478" s="1"/>
      <c r="AC5478" s="1"/>
      <c r="AD5478"/>
    </row>
    <row r="5479" spans="1:30" x14ac:dyDescent="0.25">
      <c r="A5479" s="1"/>
      <c r="B5479" s="1"/>
      <c r="C5479" s="1"/>
      <c r="D5479"/>
      <c r="E5479" s="1"/>
      <c r="F5479" s="1"/>
      <c r="G5479"/>
      <c r="H5479"/>
      <c r="I5479" s="1"/>
      <c r="J5479"/>
      <c r="K5479"/>
      <c r="L5479"/>
      <c r="M5479" s="2"/>
      <c r="N5479" s="3"/>
      <c r="O5479"/>
      <c r="P5479"/>
      <c r="Q5479"/>
      <c r="R5479"/>
      <c r="S5479"/>
      <c r="T5479"/>
      <c r="U5479" s="1"/>
      <c r="V5479"/>
      <c r="W5479" s="1"/>
      <c r="X5479"/>
      <c r="Y5479"/>
      <c r="Z5479" s="1"/>
      <c r="AA5479" s="1"/>
      <c r="AB5479" s="1"/>
      <c r="AC5479" s="1"/>
      <c r="AD5479"/>
    </row>
    <row r="5480" spans="1:30" x14ac:dyDescent="0.25">
      <c r="A5480" s="1"/>
      <c r="B5480" s="1"/>
      <c r="C5480" s="1"/>
      <c r="D5480"/>
      <c r="E5480" s="1"/>
      <c r="F5480" s="1"/>
      <c r="G5480"/>
      <c r="H5480"/>
      <c r="I5480" s="1"/>
      <c r="J5480"/>
      <c r="K5480"/>
      <c r="L5480"/>
      <c r="M5480" s="2"/>
      <c r="N5480" s="3"/>
      <c r="O5480"/>
      <c r="P5480"/>
      <c r="Q5480"/>
      <c r="R5480"/>
      <c r="S5480"/>
      <c r="T5480"/>
      <c r="U5480" s="1"/>
      <c r="V5480"/>
      <c r="W5480" s="1"/>
      <c r="X5480"/>
      <c r="Y5480"/>
      <c r="Z5480" s="1"/>
      <c r="AA5480" s="1"/>
      <c r="AB5480" s="1"/>
      <c r="AC5480" s="1"/>
      <c r="AD5480"/>
    </row>
    <row r="5481" spans="1:30" x14ac:dyDescent="0.25">
      <c r="A5481" s="1"/>
      <c r="B5481" s="1"/>
      <c r="C5481" s="1"/>
      <c r="D5481"/>
      <c r="E5481" s="1"/>
      <c r="F5481" s="1"/>
      <c r="G5481"/>
      <c r="H5481"/>
      <c r="I5481" s="1"/>
      <c r="J5481"/>
      <c r="K5481"/>
      <c r="L5481"/>
      <c r="M5481" s="2"/>
      <c r="N5481" s="3"/>
      <c r="O5481"/>
      <c r="P5481"/>
      <c r="Q5481"/>
      <c r="R5481"/>
      <c r="S5481"/>
      <c r="T5481"/>
      <c r="U5481" s="1"/>
      <c r="V5481"/>
      <c r="W5481" s="1"/>
      <c r="X5481"/>
      <c r="Y5481"/>
      <c r="Z5481" s="1"/>
      <c r="AA5481" s="1"/>
      <c r="AB5481" s="1"/>
      <c r="AC5481" s="1"/>
      <c r="AD5481"/>
    </row>
    <row r="5482" spans="1:30" x14ac:dyDescent="0.25">
      <c r="A5482" s="1"/>
      <c r="B5482" s="1"/>
      <c r="C5482" s="1"/>
      <c r="D5482"/>
      <c r="E5482" s="1"/>
      <c r="F5482" s="1"/>
      <c r="G5482"/>
      <c r="H5482"/>
      <c r="I5482" s="1"/>
      <c r="J5482"/>
      <c r="K5482"/>
      <c r="L5482"/>
      <c r="M5482" s="2"/>
      <c r="N5482" s="3"/>
      <c r="O5482"/>
      <c r="P5482"/>
      <c r="Q5482"/>
      <c r="R5482"/>
      <c r="S5482"/>
      <c r="T5482"/>
      <c r="U5482" s="1"/>
      <c r="V5482"/>
      <c r="W5482" s="1"/>
      <c r="X5482"/>
      <c r="Y5482"/>
      <c r="Z5482" s="1"/>
      <c r="AA5482" s="1"/>
      <c r="AB5482" s="1"/>
      <c r="AC5482" s="1"/>
      <c r="AD5482"/>
    </row>
    <row r="5483" spans="1:30" x14ac:dyDescent="0.25">
      <c r="A5483" s="1"/>
      <c r="B5483" s="1"/>
      <c r="C5483" s="1"/>
      <c r="D5483"/>
      <c r="E5483" s="1"/>
      <c r="F5483" s="1"/>
      <c r="G5483"/>
      <c r="H5483"/>
      <c r="I5483" s="1"/>
      <c r="J5483"/>
      <c r="K5483"/>
      <c r="L5483"/>
      <c r="M5483" s="2"/>
      <c r="N5483" s="3"/>
      <c r="O5483"/>
      <c r="P5483"/>
      <c r="Q5483"/>
      <c r="R5483"/>
      <c r="S5483"/>
      <c r="T5483"/>
      <c r="U5483" s="1"/>
      <c r="V5483"/>
      <c r="W5483" s="1"/>
      <c r="X5483"/>
      <c r="Y5483"/>
      <c r="Z5483" s="1"/>
      <c r="AA5483" s="1"/>
      <c r="AB5483" s="1"/>
      <c r="AC5483" s="1"/>
      <c r="AD5483"/>
    </row>
    <row r="5484" spans="1:30" x14ac:dyDescent="0.25">
      <c r="A5484" s="1"/>
      <c r="B5484" s="1"/>
      <c r="C5484" s="1"/>
      <c r="D5484"/>
      <c r="E5484" s="1"/>
      <c r="F5484" s="1"/>
      <c r="G5484"/>
      <c r="H5484"/>
      <c r="I5484" s="1"/>
      <c r="J5484"/>
      <c r="K5484"/>
      <c r="L5484"/>
      <c r="M5484" s="2"/>
      <c r="N5484" s="3"/>
      <c r="O5484"/>
      <c r="P5484"/>
      <c r="Q5484"/>
      <c r="R5484"/>
      <c r="S5484"/>
      <c r="T5484"/>
      <c r="U5484" s="1"/>
      <c r="V5484"/>
      <c r="W5484" s="1"/>
      <c r="X5484"/>
      <c r="Y5484"/>
      <c r="Z5484" s="1"/>
      <c r="AA5484" s="1"/>
      <c r="AB5484" s="1"/>
      <c r="AC5484" s="1"/>
      <c r="AD5484"/>
    </row>
    <row r="5485" spans="1:30" x14ac:dyDescent="0.25">
      <c r="A5485" s="1"/>
      <c r="B5485" s="1"/>
      <c r="C5485" s="1"/>
      <c r="D5485"/>
      <c r="E5485" s="1"/>
      <c r="F5485" s="1"/>
      <c r="G5485"/>
      <c r="H5485"/>
      <c r="I5485" s="1"/>
      <c r="J5485"/>
      <c r="K5485"/>
      <c r="L5485"/>
      <c r="M5485" s="2"/>
      <c r="N5485" s="3"/>
      <c r="O5485"/>
      <c r="P5485"/>
      <c r="Q5485"/>
      <c r="R5485"/>
      <c r="S5485"/>
      <c r="T5485"/>
      <c r="U5485" s="1"/>
      <c r="V5485"/>
      <c r="W5485" s="1"/>
      <c r="X5485"/>
      <c r="Y5485"/>
      <c r="Z5485" s="1"/>
      <c r="AA5485" s="1"/>
      <c r="AB5485" s="1"/>
      <c r="AC5485" s="1"/>
      <c r="AD5485"/>
    </row>
    <row r="5486" spans="1:30" x14ac:dyDescent="0.25">
      <c r="A5486" s="1"/>
      <c r="B5486" s="1"/>
      <c r="C5486" s="1"/>
      <c r="D5486"/>
      <c r="E5486" s="1"/>
      <c r="F5486" s="1"/>
      <c r="G5486"/>
      <c r="H5486"/>
      <c r="I5486" s="1"/>
      <c r="J5486"/>
      <c r="K5486"/>
      <c r="L5486"/>
      <c r="M5486" s="2"/>
      <c r="N5486" s="3"/>
      <c r="O5486"/>
      <c r="P5486"/>
      <c r="Q5486"/>
      <c r="R5486"/>
      <c r="S5486"/>
      <c r="T5486"/>
      <c r="U5486" s="1"/>
      <c r="V5486"/>
      <c r="W5486" s="1"/>
      <c r="X5486"/>
      <c r="Y5486"/>
      <c r="Z5486" s="1"/>
      <c r="AA5486" s="1"/>
      <c r="AB5486" s="1"/>
      <c r="AC5486" s="1"/>
      <c r="AD5486"/>
    </row>
    <row r="5487" spans="1:30" x14ac:dyDescent="0.25">
      <c r="A5487" s="1"/>
      <c r="B5487" s="1"/>
      <c r="C5487" s="1"/>
      <c r="D5487"/>
      <c r="E5487" s="1"/>
      <c r="F5487" s="1"/>
      <c r="G5487"/>
      <c r="H5487"/>
      <c r="I5487" s="1"/>
      <c r="J5487"/>
      <c r="K5487"/>
      <c r="L5487"/>
      <c r="M5487" s="2"/>
      <c r="N5487" s="3"/>
      <c r="O5487"/>
      <c r="P5487"/>
      <c r="Q5487"/>
      <c r="R5487"/>
      <c r="S5487"/>
      <c r="T5487"/>
      <c r="U5487" s="1"/>
      <c r="V5487"/>
      <c r="W5487" s="1"/>
      <c r="X5487"/>
      <c r="Y5487"/>
      <c r="Z5487" s="1"/>
      <c r="AA5487" s="1"/>
      <c r="AB5487" s="1"/>
      <c r="AC5487" s="1"/>
      <c r="AD5487"/>
    </row>
    <row r="5488" spans="1:30" x14ac:dyDescent="0.25">
      <c r="A5488" s="1"/>
      <c r="B5488" s="1"/>
      <c r="C5488" s="1"/>
      <c r="D5488"/>
      <c r="E5488" s="1"/>
      <c r="F5488" s="1"/>
      <c r="G5488"/>
      <c r="H5488"/>
      <c r="I5488" s="1"/>
      <c r="J5488"/>
      <c r="K5488"/>
      <c r="L5488"/>
      <c r="M5488" s="2"/>
      <c r="N5488" s="3"/>
      <c r="O5488"/>
      <c r="P5488"/>
      <c r="Q5488"/>
      <c r="R5488"/>
      <c r="S5488"/>
      <c r="T5488"/>
      <c r="U5488" s="1"/>
      <c r="V5488"/>
      <c r="W5488" s="1"/>
      <c r="X5488"/>
      <c r="Y5488"/>
      <c r="Z5488" s="1"/>
      <c r="AA5488" s="1"/>
      <c r="AB5488" s="1"/>
      <c r="AC5488" s="1"/>
      <c r="AD5488"/>
    </row>
    <row r="5489" spans="1:30" x14ac:dyDescent="0.25">
      <c r="A5489" s="1"/>
      <c r="B5489" s="1"/>
      <c r="C5489" s="1"/>
      <c r="D5489"/>
      <c r="E5489" s="1"/>
      <c r="F5489" s="1"/>
      <c r="G5489"/>
      <c r="H5489"/>
      <c r="I5489" s="1"/>
      <c r="J5489"/>
      <c r="K5489"/>
      <c r="L5489"/>
      <c r="M5489" s="2"/>
      <c r="N5489" s="3"/>
      <c r="O5489"/>
      <c r="P5489"/>
      <c r="Q5489"/>
      <c r="R5489"/>
      <c r="S5489"/>
      <c r="T5489"/>
      <c r="U5489" s="1"/>
      <c r="V5489"/>
      <c r="W5489" s="1"/>
      <c r="X5489"/>
      <c r="Y5489"/>
      <c r="Z5489" s="1"/>
      <c r="AA5489" s="1"/>
      <c r="AB5489" s="1"/>
      <c r="AC5489" s="1"/>
      <c r="AD5489"/>
    </row>
    <row r="5490" spans="1:30" x14ac:dyDescent="0.25">
      <c r="A5490" s="1"/>
      <c r="B5490" s="1"/>
      <c r="C5490" s="1"/>
      <c r="D5490"/>
      <c r="E5490" s="1"/>
      <c r="F5490" s="1"/>
      <c r="G5490"/>
      <c r="H5490"/>
      <c r="I5490" s="1"/>
      <c r="J5490"/>
      <c r="K5490"/>
      <c r="L5490"/>
      <c r="M5490" s="2"/>
      <c r="N5490" s="3"/>
      <c r="O5490"/>
      <c r="P5490"/>
      <c r="Q5490"/>
      <c r="R5490"/>
      <c r="S5490"/>
      <c r="T5490"/>
      <c r="U5490" s="1"/>
      <c r="V5490"/>
      <c r="W5490" s="1"/>
      <c r="X5490"/>
      <c r="Y5490"/>
      <c r="Z5490" s="1"/>
      <c r="AA5490" s="1"/>
      <c r="AB5490" s="1"/>
      <c r="AC5490" s="1"/>
      <c r="AD5490"/>
    </row>
    <row r="5491" spans="1:30" x14ac:dyDescent="0.25">
      <c r="A5491" s="1"/>
      <c r="B5491" s="1"/>
      <c r="C5491" s="1"/>
      <c r="D5491"/>
      <c r="E5491" s="1"/>
      <c r="F5491" s="1"/>
      <c r="G5491"/>
      <c r="H5491"/>
      <c r="I5491" s="1"/>
      <c r="J5491"/>
      <c r="K5491"/>
      <c r="L5491"/>
      <c r="M5491" s="2"/>
      <c r="N5491" s="3"/>
      <c r="O5491"/>
      <c r="P5491"/>
      <c r="Q5491"/>
      <c r="R5491"/>
      <c r="S5491"/>
      <c r="T5491"/>
      <c r="U5491" s="1"/>
      <c r="V5491"/>
      <c r="W5491" s="1"/>
      <c r="X5491"/>
      <c r="Y5491"/>
      <c r="Z5491" s="1"/>
      <c r="AA5491" s="1"/>
      <c r="AB5491" s="1"/>
      <c r="AC5491" s="1"/>
      <c r="AD5491"/>
    </row>
    <row r="5492" spans="1:30" x14ac:dyDescent="0.25">
      <c r="A5492" s="1"/>
      <c r="B5492" s="1"/>
      <c r="C5492" s="1"/>
      <c r="D5492"/>
      <c r="E5492" s="1"/>
      <c r="F5492" s="1"/>
      <c r="G5492"/>
      <c r="H5492"/>
      <c r="I5492" s="1"/>
      <c r="J5492"/>
      <c r="K5492"/>
      <c r="L5492"/>
      <c r="M5492" s="2"/>
      <c r="N5492" s="3"/>
      <c r="O5492"/>
      <c r="P5492"/>
      <c r="Q5492"/>
      <c r="R5492"/>
      <c r="S5492"/>
      <c r="T5492"/>
      <c r="U5492" s="1"/>
      <c r="V5492"/>
      <c r="W5492" s="1"/>
      <c r="X5492"/>
      <c r="Y5492"/>
      <c r="Z5492" s="1"/>
      <c r="AA5492" s="1"/>
      <c r="AB5492" s="1"/>
      <c r="AC5492" s="1"/>
      <c r="AD5492"/>
    </row>
    <row r="5493" spans="1:30" x14ac:dyDescent="0.25">
      <c r="A5493" s="1"/>
      <c r="B5493" s="1"/>
      <c r="C5493" s="1"/>
      <c r="D5493"/>
      <c r="E5493" s="1"/>
      <c r="F5493" s="1"/>
      <c r="G5493"/>
      <c r="H5493"/>
      <c r="I5493" s="1"/>
      <c r="J5493"/>
      <c r="K5493"/>
      <c r="L5493"/>
      <c r="M5493" s="2"/>
      <c r="N5493" s="3"/>
      <c r="O5493"/>
      <c r="P5493"/>
      <c r="Q5493"/>
      <c r="R5493"/>
      <c r="S5493"/>
      <c r="T5493"/>
      <c r="U5493" s="1"/>
      <c r="V5493"/>
      <c r="W5493" s="1"/>
      <c r="X5493"/>
      <c r="Y5493"/>
      <c r="Z5493" s="1"/>
      <c r="AA5493" s="1"/>
      <c r="AB5493" s="1"/>
      <c r="AC5493" s="1"/>
      <c r="AD5493"/>
    </row>
    <row r="5494" spans="1:30" x14ac:dyDescent="0.25">
      <c r="A5494" s="1"/>
      <c r="B5494" s="1"/>
      <c r="C5494" s="1"/>
      <c r="D5494"/>
      <c r="E5494" s="1"/>
      <c r="F5494" s="1"/>
      <c r="G5494"/>
      <c r="H5494"/>
      <c r="I5494" s="1"/>
      <c r="J5494"/>
      <c r="K5494"/>
      <c r="L5494"/>
      <c r="M5494" s="2"/>
      <c r="N5494" s="3"/>
      <c r="O5494"/>
      <c r="P5494"/>
      <c r="Q5494"/>
      <c r="R5494"/>
      <c r="S5494"/>
      <c r="T5494"/>
      <c r="U5494" s="1"/>
      <c r="V5494"/>
      <c r="W5494" s="1"/>
      <c r="X5494"/>
      <c r="Y5494"/>
      <c r="Z5494" s="1"/>
      <c r="AA5494" s="1"/>
      <c r="AB5494" s="1"/>
      <c r="AC5494" s="1"/>
      <c r="AD5494"/>
    </row>
    <row r="5495" spans="1:30" x14ac:dyDescent="0.25">
      <c r="A5495" s="1"/>
      <c r="B5495" s="1"/>
      <c r="C5495" s="1"/>
      <c r="D5495"/>
      <c r="E5495" s="1"/>
      <c r="F5495" s="1"/>
      <c r="G5495"/>
      <c r="H5495"/>
      <c r="I5495" s="1"/>
      <c r="J5495"/>
      <c r="K5495"/>
      <c r="L5495"/>
      <c r="M5495" s="2"/>
      <c r="N5495" s="3"/>
      <c r="O5495"/>
      <c r="P5495"/>
      <c r="Q5495"/>
      <c r="R5495"/>
      <c r="S5495"/>
      <c r="T5495"/>
      <c r="U5495" s="1"/>
      <c r="V5495"/>
      <c r="W5495" s="1"/>
      <c r="X5495"/>
      <c r="Y5495"/>
      <c r="Z5495" s="1"/>
      <c r="AA5495" s="1"/>
      <c r="AB5495" s="1"/>
      <c r="AC5495" s="1"/>
      <c r="AD5495"/>
    </row>
    <row r="5496" spans="1:30" x14ac:dyDescent="0.25">
      <c r="A5496" s="1"/>
      <c r="B5496" s="1"/>
      <c r="C5496" s="1"/>
      <c r="D5496"/>
      <c r="E5496" s="1"/>
      <c r="F5496" s="1"/>
      <c r="G5496"/>
      <c r="H5496"/>
      <c r="I5496" s="1"/>
      <c r="J5496"/>
      <c r="K5496"/>
      <c r="L5496"/>
      <c r="M5496" s="2"/>
      <c r="N5496" s="3"/>
      <c r="O5496"/>
      <c r="P5496"/>
      <c r="Q5496"/>
      <c r="R5496"/>
      <c r="S5496"/>
      <c r="T5496"/>
      <c r="U5496" s="1"/>
      <c r="V5496"/>
      <c r="W5496" s="1"/>
      <c r="X5496"/>
      <c r="Y5496"/>
      <c r="Z5496" s="1"/>
      <c r="AA5496" s="1"/>
      <c r="AB5496" s="1"/>
      <c r="AC5496" s="1"/>
      <c r="AD5496"/>
    </row>
    <row r="5497" spans="1:30" x14ac:dyDescent="0.25">
      <c r="A5497" s="1"/>
      <c r="B5497" s="1"/>
      <c r="C5497" s="1"/>
      <c r="D5497"/>
      <c r="E5497" s="1"/>
      <c r="F5497" s="1"/>
      <c r="G5497"/>
      <c r="H5497"/>
      <c r="I5497" s="1"/>
      <c r="J5497"/>
      <c r="K5497"/>
      <c r="L5497"/>
      <c r="M5497" s="2"/>
      <c r="N5497" s="3"/>
      <c r="O5497"/>
      <c r="P5497"/>
      <c r="Q5497"/>
      <c r="R5497"/>
      <c r="S5497"/>
      <c r="T5497"/>
      <c r="U5497" s="1"/>
      <c r="V5497"/>
      <c r="W5497" s="1"/>
      <c r="X5497"/>
      <c r="Y5497"/>
      <c r="Z5497" s="1"/>
      <c r="AA5497" s="1"/>
      <c r="AB5497" s="1"/>
      <c r="AC5497" s="1"/>
      <c r="AD5497"/>
    </row>
    <row r="5498" spans="1:30" x14ac:dyDescent="0.25">
      <c r="A5498" s="1"/>
      <c r="B5498" s="1"/>
      <c r="C5498" s="1"/>
      <c r="D5498"/>
      <c r="E5498" s="1"/>
      <c r="F5498" s="1"/>
      <c r="G5498"/>
      <c r="H5498"/>
      <c r="I5498" s="1"/>
      <c r="J5498"/>
      <c r="K5498"/>
      <c r="L5498"/>
      <c r="M5498" s="2"/>
      <c r="N5498" s="3"/>
      <c r="O5498"/>
      <c r="P5498"/>
      <c r="Q5498"/>
      <c r="R5498"/>
      <c r="S5498"/>
      <c r="T5498"/>
      <c r="U5498" s="1"/>
      <c r="V5498"/>
      <c r="W5498" s="1"/>
      <c r="X5498"/>
      <c r="Y5498"/>
      <c r="Z5498" s="1"/>
      <c r="AA5498" s="1"/>
      <c r="AB5498" s="1"/>
      <c r="AC5498" s="1"/>
      <c r="AD5498"/>
    </row>
    <row r="5499" spans="1:30" x14ac:dyDescent="0.25">
      <c r="A5499" s="1"/>
      <c r="B5499" s="1"/>
      <c r="C5499" s="1"/>
      <c r="D5499"/>
      <c r="E5499" s="1"/>
      <c r="F5499" s="1"/>
      <c r="G5499"/>
      <c r="H5499"/>
      <c r="I5499" s="1"/>
      <c r="J5499"/>
      <c r="K5499"/>
      <c r="L5499"/>
      <c r="M5499" s="2"/>
      <c r="N5499" s="3"/>
      <c r="O5499"/>
      <c r="P5499"/>
      <c r="Q5499"/>
      <c r="R5499"/>
      <c r="S5499"/>
      <c r="T5499"/>
      <c r="U5499" s="1"/>
      <c r="V5499"/>
      <c r="W5499" s="1"/>
      <c r="X5499"/>
      <c r="Y5499"/>
      <c r="Z5499" s="1"/>
      <c r="AA5499" s="1"/>
      <c r="AB5499" s="1"/>
      <c r="AC5499" s="1"/>
      <c r="AD5499"/>
    </row>
    <row r="5500" spans="1:30" x14ac:dyDescent="0.25">
      <c r="A5500" s="1"/>
      <c r="B5500" s="1"/>
      <c r="C5500" s="1"/>
      <c r="D5500"/>
      <c r="E5500" s="1"/>
      <c r="F5500" s="1"/>
      <c r="G5500"/>
      <c r="H5500"/>
      <c r="I5500" s="1"/>
      <c r="J5500"/>
      <c r="K5500"/>
      <c r="L5500"/>
      <c r="M5500" s="2"/>
      <c r="N5500" s="3"/>
      <c r="O5500"/>
      <c r="P5500"/>
      <c r="Q5500"/>
      <c r="R5500"/>
      <c r="S5500"/>
      <c r="T5500"/>
      <c r="U5500" s="1"/>
      <c r="V5500"/>
      <c r="W5500" s="1"/>
      <c r="X5500"/>
      <c r="Y5500"/>
      <c r="Z5500" s="1"/>
      <c r="AA5500" s="1"/>
      <c r="AB5500" s="1"/>
      <c r="AC5500" s="1"/>
      <c r="AD5500"/>
    </row>
    <row r="5501" spans="1:30" x14ac:dyDescent="0.25">
      <c r="A5501" s="1"/>
      <c r="B5501" s="1"/>
      <c r="C5501" s="1"/>
      <c r="D5501"/>
      <c r="E5501" s="1"/>
      <c r="F5501" s="1"/>
      <c r="G5501"/>
      <c r="H5501"/>
      <c r="I5501" s="1"/>
      <c r="J5501"/>
      <c r="K5501"/>
      <c r="L5501"/>
      <c r="M5501" s="2"/>
      <c r="N5501" s="3"/>
      <c r="O5501"/>
      <c r="P5501"/>
      <c r="Q5501"/>
      <c r="R5501"/>
      <c r="S5501"/>
      <c r="T5501"/>
      <c r="U5501" s="1"/>
      <c r="V5501"/>
      <c r="W5501" s="1"/>
      <c r="X5501"/>
      <c r="Y5501"/>
      <c r="Z5501" s="1"/>
      <c r="AA5501" s="1"/>
      <c r="AB5501" s="1"/>
      <c r="AC5501" s="1"/>
      <c r="AD5501"/>
    </row>
    <row r="5502" spans="1:30" x14ac:dyDescent="0.25">
      <c r="A5502" s="1"/>
      <c r="B5502" s="1"/>
      <c r="C5502" s="1"/>
      <c r="D5502"/>
      <c r="E5502" s="1"/>
      <c r="F5502" s="1"/>
      <c r="G5502"/>
      <c r="H5502"/>
      <c r="I5502" s="1"/>
      <c r="J5502"/>
      <c r="K5502"/>
      <c r="L5502"/>
      <c r="M5502" s="2"/>
      <c r="N5502" s="3"/>
      <c r="O5502"/>
      <c r="P5502"/>
      <c r="Q5502"/>
      <c r="R5502"/>
      <c r="S5502"/>
      <c r="T5502"/>
      <c r="U5502" s="1"/>
      <c r="V5502"/>
      <c r="W5502" s="1"/>
      <c r="X5502"/>
      <c r="Y5502"/>
      <c r="Z5502" s="1"/>
      <c r="AA5502" s="1"/>
      <c r="AB5502" s="1"/>
      <c r="AC5502" s="1"/>
      <c r="AD5502"/>
    </row>
    <row r="5503" spans="1:30" x14ac:dyDescent="0.25">
      <c r="A5503" s="1"/>
      <c r="B5503" s="1"/>
      <c r="C5503" s="1"/>
      <c r="D5503"/>
      <c r="E5503" s="1"/>
      <c r="F5503" s="1"/>
      <c r="G5503"/>
      <c r="H5503"/>
      <c r="I5503" s="1"/>
      <c r="J5503"/>
      <c r="K5503"/>
      <c r="L5503"/>
      <c r="M5503" s="2"/>
      <c r="N5503" s="3"/>
      <c r="O5503"/>
      <c r="P5503"/>
      <c r="Q5503"/>
      <c r="R5503"/>
      <c r="S5503"/>
      <c r="T5503"/>
      <c r="U5503" s="1"/>
      <c r="V5503"/>
      <c r="W5503" s="1"/>
      <c r="X5503"/>
      <c r="Y5503"/>
      <c r="Z5503" s="1"/>
      <c r="AA5503" s="1"/>
      <c r="AB5503" s="1"/>
      <c r="AC5503" s="1"/>
      <c r="AD5503"/>
    </row>
    <row r="5504" spans="1:30" x14ac:dyDescent="0.25">
      <c r="A5504" s="1"/>
      <c r="B5504" s="1"/>
      <c r="C5504" s="1"/>
      <c r="D5504"/>
      <c r="E5504" s="1"/>
      <c r="F5504" s="1"/>
      <c r="G5504"/>
      <c r="H5504"/>
      <c r="I5504" s="1"/>
      <c r="J5504"/>
      <c r="K5504"/>
      <c r="L5504"/>
      <c r="M5504" s="2"/>
      <c r="N5504" s="3"/>
      <c r="O5504"/>
      <c r="P5504"/>
      <c r="Q5504"/>
      <c r="R5504"/>
      <c r="S5504"/>
      <c r="T5504"/>
      <c r="U5504" s="1"/>
      <c r="V5504"/>
      <c r="W5504" s="1"/>
      <c r="X5504"/>
      <c r="Y5504"/>
      <c r="Z5504" s="1"/>
      <c r="AA5504" s="1"/>
      <c r="AB5504" s="1"/>
      <c r="AC5504" s="1"/>
      <c r="AD5504"/>
    </row>
    <row r="5505" spans="1:30" x14ac:dyDescent="0.25">
      <c r="A5505" s="1"/>
      <c r="B5505" s="1"/>
      <c r="C5505" s="1"/>
      <c r="D5505"/>
      <c r="E5505" s="1"/>
      <c r="F5505" s="1"/>
      <c r="G5505"/>
      <c r="H5505"/>
      <c r="I5505" s="1"/>
      <c r="J5505"/>
      <c r="K5505"/>
      <c r="L5505"/>
      <c r="M5505" s="2"/>
      <c r="N5505" s="3"/>
      <c r="O5505"/>
      <c r="P5505"/>
      <c r="Q5505"/>
      <c r="R5505"/>
      <c r="S5505"/>
      <c r="T5505"/>
      <c r="U5505" s="1"/>
      <c r="V5505"/>
      <c r="W5505" s="1"/>
      <c r="X5505"/>
      <c r="Y5505"/>
      <c r="Z5505" s="1"/>
      <c r="AA5505" s="1"/>
      <c r="AB5505" s="1"/>
      <c r="AC5505" s="1"/>
      <c r="AD5505"/>
    </row>
    <row r="5506" spans="1:30" x14ac:dyDescent="0.25">
      <c r="A5506" s="1"/>
      <c r="B5506" s="1"/>
      <c r="C5506" s="1"/>
      <c r="D5506"/>
      <c r="E5506" s="1"/>
      <c r="F5506" s="1"/>
      <c r="G5506"/>
      <c r="H5506"/>
      <c r="I5506" s="1"/>
      <c r="J5506"/>
      <c r="K5506"/>
      <c r="L5506"/>
      <c r="M5506" s="2"/>
      <c r="N5506" s="3"/>
      <c r="O5506"/>
      <c r="P5506"/>
      <c r="Q5506"/>
      <c r="R5506"/>
      <c r="S5506"/>
      <c r="T5506"/>
      <c r="U5506" s="1"/>
      <c r="V5506"/>
      <c r="W5506" s="1"/>
      <c r="X5506"/>
      <c r="Y5506"/>
      <c r="Z5506" s="1"/>
      <c r="AA5506" s="1"/>
      <c r="AB5506" s="1"/>
      <c r="AC5506" s="1"/>
      <c r="AD5506"/>
    </row>
    <row r="5507" spans="1:30" x14ac:dyDescent="0.25">
      <c r="A5507" s="1"/>
      <c r="B5507" s="1"/>
      <c r="C5507" s="1"/>
      <c r="D5507"/>
      <c r="E5507" s="1"/>
      <c r="F5507" s="1"/>
      <c r="G5507"/>
      <c r="H5507"/>
      <c r="I5507" s="1"/>
      <c r="J5507"/>
      <c r="K5507"/>
      <c r="L5507"/>
      <c r="M5507" s="2"/>
      <c r="N5507" s="3"/>
      <c r="O5507"/>
      <c r="P5507"/>
      <c r="Q5507"/>
      <c r="R5507"/>
      <c r="S5507"/>
      <c r="T5507"/>
      <c r="U5507" s="1"/>
      <c r="V5507"/>
      <c r="W5507" s="1"/>
      <c r="X5507"/>
      <c r="Y5507"/>
      <c r="Z5507" s="1"/>
      <c r="AA5507" s="1"/>
      <c r="AB5507" s="1"/>
      <c r="AC5507" s="1"/>
      <c r="AD5507"/>
    </row>
    <row r="5508" spans="1:30" x14ac:dyDescent="0.25">
      <c r="A5508" s="1"/>
      <c r="B5508" s="1"/>
      <c r="C5508" s="1"/>
      <c r="D5508"/>
      <c r="E5508" s="1"/>
      <c r="F5508" s="1"/>
      <c r="G5508"/>
      <c r="H5508"/>
      <c r="I5508" s="1"/>
      <c r="J5508"/>
      <c r="K5508"/>
      <c r="L5508"/>
      <c r="M5508" s="2"/>
      <c r="N5508" s="3"/>
      <c r="O5508"/>
      <c r="P5508"/>
      <c r="Q5508"/>
      <c r="R5508"/>
      <c r="S5508"/>
      <c r="T5508"/>
      <c r="U5508" s="1"/>
      <c r="V5508"/>
      <c r="W5508" s="1"/>
      <c r="X5508"/>
      <c r="Y5508"/>
      <c r="Z5508" s="1"/>
      <c r="AA5508" s="1"/>
      <c r="AB5508" s="1"/>
      <c r="AC5508" s="1"/>
      <c r="AD5508"/>
    </row>
    <row r="5509" spans="1:30" x14ac:dyDescent="0.25">
      <c r="A5509" s="1"/>
      <c r="B5509" s="1"/>
      <c r="C5509" s="1"/>
      <c r="D5509"/>
      <c r="E5509" s="1"/>
      <c r="F5509" s="1"/>
      <c r="G5509"/>
      <c r="H5509"/>
      <c r="I5509" s="1"/>
      <c r="J5509"/>
      <c r="K5509"/>
      <c r="L5509"/>
      <c r="M5509" s="2"/>
      <c r="N5509" s="3"/>
      <c r="O5509"/>
      <c r="P5509"/>
      <c r="Q5509"/>
      <c r="R5509"/>
      <c r="S5509"/>
      <c r="T5509"/>
      <c r="U5509" s="1"/>
      <c r="V5509"/>
      <c r="W5509" s="1"/>
      <c r="X5509"/>
      <c r="Y5509"/>
      <c r="Z5509" s="1"/>
      <c r="AA5509" s="1"/>
      <c r="AB5509" s="1"/>
      <c r="AC5509" s="1"/>
      <c r="AD5509"/>
    </row>
    <row r="5510" spans="1:30" x14ac:dyDescent="0.25">
      <c r="A5510" s="1"/>
      <c r="B5510" s="1"/>
      <c r="C5510" s="1"/>
      <c r="D5510"/>
      <c r="E5510" s="1"/>
      <c r="F5510" s="1"/>
      <c r="G5510"/>
      <c r="H5510"/>
      <c r="I5510" s="1"/>
      <c r="J5510"/>
      <c r="K5510"/>
      <c r="L5510"/>
      <c r="M5510" s="2"/>
      <c r="N5510" s="3"/>
      <c r="O5510"/>
      <c r="P5510"/>
      <c r="Q5510"/>
      <c r="R5510"/>
      <c r="S5510"/>
      <c r="T5510"/>
      <c r="U5510" s="1"/>
      <c r="V5510"/>
      <c r="W5510" s="1"/>
      <c r="X5510"/>
      <c r="Y5510"/>
      <c r="Z5510" s="1"/>
      <c r="AA5510" s="1"/>
      <c r="AB5510" s="1"/>
      <c r="AC5510" s="1"/>
      <c r="AD5510"/>
    </row>
    <row r="5511" spans="1:30" x14ac:dyDescent="0.25">
      <c r="A5511" s="1"/>
      <c r="B5511" s="1"/>
      <c r="C5511" s="1"/>
      <c r="D5511"/>
      <c r="E5511" s="1"/>
      <c r="F5511" s="1"/>
      <c r="G5511"/>
      <c r="H5511"/>
      <c r="I5511" s="1"/>
      <c r="J5511"/>
      <c r="K5511"/>
      <c r="L5511"/>
      <c r="M5511" s="2"/>
      <c r="N5511" s="3"/>
      <c r="O5511"/>
      <c r="P5511"/>
      <c r="Q5511"/>
      <c r="R5511"/>
      <c r="S5511"/>
      <c r="T5511"/>
      <c r="U5511" s="1"/>
      <c r="V5511"/>
      <c r="W5511" s="1"/>
      <c r="X5511"/>
      <c r="Y5511"/>
      <c r="Z5511" s="1"/>
      <c r="AA5511" s="1"/>
      <c r="AB5511" s="1"/>
      <c r="AC5511" s="1"/>
      <c r="AD5511"/>
    </row>
    <row r="5512" spans="1:30" x14ac:dyDescent="0.25">
      <c r="A5512" s="1"/>
      <c r="B5512" s="1"/>
      <c r="C5512" s="1"/>
      <c r="D5512"/>
      <c r="E5512" s="1"/>
      <c r="F5512" s="1"/>
      <c r="G5512"/>
      <c r="H5512"/>
      <c r="I5512" s="1"/>
      <c r="J5512"/>
      <c r="K5512"/>
      <c r="L5512"/>
      <c r="M5512" s="2"/>
      <c r="N5512" s="3"/>
      <c r="O5512"/>
      <c r="P5512"/>
      <c r="Q5512"/>
      <c r="R5512"/>
      <c r="S5512"/>
      <c r="T5512"/>
      <c r="U5512" s="1"/>
      <c r="V5512"/>
      <c r="W5512" s="1"/>
      <c r="X5512"/>
      <c r="Y5512"/>
      <c r="Z5512" s="1"/>
      <c r="AA5512" s="1"/>
      <c r="AB5512" s="1"/>
      <c r="AC5512" s="1"/>
      <c r="AD5512"/>
    </row>
    <row r="5513" spans="1:30" x14ac:dyDescent="0.25">
      <c r="A5513" s="1"/>
      <c r="B5513" s="1"/>
      <c r="C5513" s="1"/>
      <c r="D5513"/>
      <c r="E5513" s="1"/>
      <c r="F5513" s="1"/>
      <c r="G5513"/>
      <c r="H5513"/>
      <c r="I5513" s="1"/>
      <c r="J5513"/>
      <c r="K5513"/>
      <c r="L5513"/>
      <c r="M5513" s="2"/>
      <c r="N5513" s="3"/>
      <c r="O5513"/>
      <c r="P5513"/>
      <c r="Q5513"/>
      <c r="R5513"/>
      <c r="S5513"/>
      <c r="T5513"/>
      <c r="U5513" s="1"/>
      <c r="V5513"/>
      <c r="W5513" s="1"/>
      <c r="X5513"/>
      <c r="Y5513"/>
      <c r="Z5513" s="1"/>
      <c r="AA5513" s="1"/>
      <c r="AB5513" s="1"/>
      <c r="AC5513" s="1"/>
      <c r="AD5513"/>
    </row>
    <row r="5514" spans="1:30" x14ac:dyDescent="0.25">
      <c r="A5514" s="1"/>
      <c r="B5514" s="1"/>
      <c r="C5514" s="1"/>
      <c r="D5514"/>
      <c r="E5514" s="1"/>
      <c r="F5514" s="1"/>
      <c r="G5514"/>
      <c r="H5514"/>
      <c r="I5514" s="1"/>
      <c r="J5514"/>
      <c r="K5514"/>
      <c r="L5514"/>
      <c r="M5514" s="2"/>
      <c r="N5514" s="3"/>
      <c r="O5514"/>
      <c r="P5514"/>
      <c r="Q5514"/>
      <c r="R5514"/>
      <c r="S5514"/>
      <c r="T5514"/>
      <c r="U5514" s="1"/>
      <c r="V5514"/>
      <c r="W5514" s="1"/>
      <c r="X5514"/>
      <c r="Y5514"/>
      <c r="Z5514" s="1"/>
      <c r="AA5514" s="1"/>
      <c r="AB5514" s="1"/>
      <c r="AC5514" s="1"/>
      <c r="AD5514"/>
    </row>
    <row r="5515" spans="1:30" x14ac:dyDescent="0.25">
      <c r="A5515" s="1"/>
      <c r="B5515" s="1"/>
      <c r="C5515" s="1"/>
      <c r="D5515"/>
      <c r="E5515" s="1"/>
      <c r="F5515" s="1"/>
      <c r="G5515"/>
      <c r="H5515"/>
      <c r="I5515" s="1"/>
      <c r="J5515"/>
      <c r="K5515"/>
      <c r="L5515"/>
      <c r="M5515" s="2"/>
      <c r="N5515" s="3"/>
      <c r="O5515"/>
      <c r="P5515"/>
      <c r="Q5515"/>
      <c r="R5515"/>
      <c r="S5515"/>
      <c r="T5515"/>
      <c r="U5515" s="1"/>
      <c r="V5515"/>
      <c r="W5515" s="1"/>
      <c r="X5515"/>
      <c r="Y5515"/>
      <c r="Z5515" s="1"/>
      <c r="AA5515" s="1"/>
      <c r="AB5515" s="1"/>
      <c r="AC5515" s="1"/>
      <c r="AD5515"/>
    </row>
    <row r="5516" spans="1:30" x14ac:dyDescent="0.25">
      <c r="A5516" s="1"/>
      <c r="B5516" s="1"/>
      <c r="C5516" s="1"/>
      <c r="D5516"/>
      <c r="E5516" s="1"/>
      <c r="F5516" s="1"/>
      <c r="G5516"/>
      <c r="H5516"/>
      <c r="I5516" s="1"/>
      <c r="J5516"/>
      <c r="K5516"/>
      <c r="L5516"/>
      <c r="M5516" s="2"/>
      <c r="N5516" s="3"/>
      <c r="O5516"/>
      <c r="P5516"/>
      <c r="Q5516"/>
      <c r="R5516"/>
      <c r="S5516"/>
      <c r="T5516"/>
      <c r="U5516" s="1"/>
      <c r="V5516"/>
      <c r="W5516" s="1"/>
      <c r="X5516"/>
      <c r="Y5516"/>
      <c r="Z5516" s="1"/>
      <c r="AA5516" s="1"/>
      <c r="AB5516" s="1"/>
      <c r="AC5516" s="1"/>
      <c r="AD5516"/>
    </row>
    <row r="5517" spans="1:30" x14ac:dyDescent="0.25">
      <c r="A5517" s="1"/>
      <c r="B5517" s="1"/>
      <c r="C5517" s="1"/>
      <c r="D5517"/>
      <c r="E5517" s="1"/>
      <c r="F5517" s="1"/>
      <c r="G5517"/>
      <c r="H5517"/>
      <c r="I5517" s="1"/>
      <c r="J5517"/>
      <c r="K5517"/>
      <c r="L5517"/>
      <c r="M5517" s="2"/>
      <c r="N5517" s="3"/>
      <c r="O5517"/>
      <c r="P5517"/>
      <c r="Q5517"/>
      <c r="R5517"/>
      <c r="S5517"/>
      <c r="T5517"/>
      <c r="U5517" s="1"/>
      <c r="V5517"/>
      <c r="W5517" s="1"/>
      <c r="X5517"/>
      <c r="Y5517"/>
      <c r="Z5517" s="1"/>
      <c r="AA5517" s="1"/>
      <c r="AB5517" s="1"/>
      <c r="AC5517" s="1"/>
      <c r="AD5517"/>
    </row>
    <row r="5518" spans="1:30" x14ac:dyDescent="0.25">
      <c r="A5518" s="1"/>
      <c r="B5518" s="1"/>
      <c r="C5518" s="1"/>
      <c r="D5518"/>
      <c r="E5518" s="1"/>
      <c r="F5518" s="1"/>
      <c r="G5518"/>
      <c r="H5518"/>
      <c r="I5518" s="1"/>
      <c r="J5518"/>
      <c r="K5518"/>
      <c r="L5518"/>
      <c r="M5518" s="2"/>
      <c r="N5518" s="3"/>
      <c r="O5518"/>
      <c r="P5518"/>
      <c r="Q5518"/>
      <c r="R5518"/>
      <c r="S5518"/>
      <c r="T5518"/>
      <c r="U5518" s="1"/>
      <c r="V5518"/>
      <c r="W5518" s="1"/>
      <c r="X5518"/>
      <c r="Y5518"/>
      <c r="Z5518" s="1"/>
      <c r="AA5518" s="1"/>
      <c r="AB5518" s="1"/>
      <c r="AC5518" s="1"/>
      <c r="AD5518"/>
    </row>
    <row r="5519" spans="1:30" x14ac:dyDescent="0.25">
      <c r="A5519" s="1"/>
      <c r="B5519" s="1"/>
      <c r="C5519" s="1"/>
      <c r="D5519"/>
      <c r="E5519" s="1"/>
      <c r="F5519" s="1"/>
      <c r="G5519"/>
      <c r="H5519"/>
      <c r="I5519" s="1"/>
      <c r="J5519"/>
      <c r="K5519"/>
      <c r="L5519"/>
      <c r="M5519" s="2"/>
      <c r="N5519" s="3"/>
      <c r="O5519"/>
      <c r="P5519"/>
      <c r="Q5519"/>
      <c r="R5519"/>
      <c r="S5519"/>
      <c r="T5519"/>
      <c r="U5519" s="1"/>
      <c r="V5519"/>
      <c r="W5519" s="1"/>
      <c r="X5519"/>
      <c r="Y5519"/>
      <c r="Z5519" s="1"/>
      <c r="AA5519" s="1"/>
      <c r="AB5519" s="1"/>
      <c r="AC5519" s="1"/>
      <c r="AD5519"/>
    </row>
    <row r="5520" spans="1:30" x14ac:dyDescent="0.25">
      <c r="A5520" s="1"/>
      <c r="B5520" s="1"/>
      <c r="C5520" s="1"/>
      <c r="D5520"/>
      <c r="E5520" s="1"/>
      <c r="F5520" s="1"/>
      <c r="G5520"/>
      <c r="H5520"/>
      <c r="I5520" s="1"/>
      <c r="J5520"/>
      <c r="K5520"/>
      <c r="L5520"/>
      <c r="M5520" s="2"/>
      <c r="N5520" s="3"/>
      <c r="O5520"/>
      <c r="P5520"/>
      <c r="Q5520"/>
      <c r="R5520"/>
      <c r="S5520"/>
      <c r="T5520"/>
      <c r="U5520" s="1"/>
      <c r="V5520"/>
      <c r="W5520" s="1"/>
      <c r="X5520"/>
      <c r="Y5520"/>
      <c r="Z5520" s="1"/>
      <c r="AA5520" s="1"/>
      <c r="AB5520" s="1"/>
      <c r="AC5520" s="1"/>
      <c r="AD5520"/>
    </row>
    <row r="5521" spans="1:30" x14ac:dyDescent="0.25">
      <c r="A5521" s="1"/>
      <c r="B5521" s="1"/>
      <c r="C5521" s="1"/>
      <c r="D5521"/>
      <c r="E5521" s="1"/>
      <c r="F5521" s="1"/>
      <c r="G5521"/>
      <c r="H5521"/>
      <c r="I5521" s="1"/>
      <c r="J5521"/>
      <c r="K5521"/>
      <c r="L5521"/>
      <c r="M5521" s="2"/>
      <c r="N5521" s="3"/>
      <c r="O5521"/>
      <c r="P5521"/>
      <c r="Q5521"/>
      <c r="R5521"/>
      <c r="S5521"/>
      <c r="T5521"/>
      <c r="U5521" s="1"/>
      <c r="V5521"/>
      <c r="W5521" s="1"/>
      <c r="X5521"/>
      <c r="Y5521"/>
      <c r="Z5521" s="1"/>
      <c r="AA5521" s="1"/>
      <c r="AB5521" s="1"/>
      <c r="AC5521" s="1"/>
      <c r="AD5521"/>
    </row>
    <row r="5522" spans="1:30" x14ac:dyDescent="0.25">
      <c r="A5522" s="1"/>
      <c r="B5522" s="1"/>
      <c r="C5522" s="1"/>
      <c r="D5522"/>
      <c r="E5522" s="1"/>
      <c r="F5522" s="1"/>
      <c r="G5522"/>
      <c r="H5522"/>
      <c r="I5522" s="1"/>
      <c r="J5522"/>
      <c r="K5522"/>
      <c r="L5522"/>
      <c r="M5522" s="2"/>
      <c r="N5522" s="3"/>
      <c r="O5522"/>
      <c r="P5522"/>
      <c r="Q5522"/>
      <c r="R5522"/>
      <c r="S5522"/>
      <c r="T5522"/>
      <c r="U5522" s="1"/>
      <c r="V5522"/>
      <c r="W5522" s="1"/>
      <c r="X5522"/>
      <c r="Y5522"/>
      <c r="Z5522" s="1"/>
      <c r="AA5522" s="1"/>
      <c r="AB5522" s="1"/>
      <c r="AC5522" s="1"/>
      <c r="AD5522"/>
    </row>
    <row r="5523" spans="1:30" x14ac:dyDescent="0.25">
      <c r="A5523" s="1"/>
      <c r="B5523" s="1"/>
      <c r="C5523" s="1"/>
      <c r="D5523"/>
      <c r="E5523" s="1"/>
      <c r="F5523" s="1"/>
      <c r="G5523"/>
      <c r="H5523"/>
      <c r="I5523" s="1"/>
      <c r="J5523"/>
      <c r="K5523"/>
      <c r="L5523"/>
      <c r="M5523" s="2"/>
      <c r="N5523" s="3"/>
      <c r="O5523"/>
      <c r="P5523"/>
      <c r="Q5523"/>
      <c r="R5523"/>
      <c r="S5523"/>
      <c r="T5523"/>
      <c r="U5523" s="1"/>
      <c r="V5523"/>
      <c r="W5523" s="1"/>
      <c r="X5523"/>
      <c r="Y5523"/>
      <c r="Z5523" s="1"/>
      <c r="AA5523" s="1"/>
      <c r="AB5523" s="1"/>
      <c r="AC5523" s="1"/>
      <c r="AD5523"/>
    </row>
    <row r="5524" spans="1:30" x14ac:dyDescent="0.25">
      <c r="A5524" s="1"/>
      <c r="B5524" s="1"/>
      <c r="C5524" s="1"/>
      <c r="D5524"/>
      <c r="E5524" s="1"/>
      <c r="F5524" s="1"/>
      <c r="G5524"/>
      <c r="H5524"/>
      <c r="I5524" s="1"/>
      <c r="J5524"/>
      <c r="K5524"/>
      <c r="L5524"/>
      <c r="M5524" s="2"/>
      <c r="N5524" s="3"/>
      <c r="O5524"/>
      <c r="P5524"/>
      <c r="Q5524"/>
      <c r="R5524"/>
      <c r="S5524"/>
      <c r="T5524"/>
      <c r="U5524" s="1"/>
      <c r="V5524"/>
      <c r="W5524" s="1"/>
      <c r="X5524"/>
      <c r="Y5524"/>
      <c r="Z5524" s="1"/>
      <c r="AA5524" s="1"/>
      <c r="AB5524" s="1"/>
      <c r="AC5524" s="1"/>
      <c r="AD5524"/>
    </row>
    <row r="5525" spans="1:30" x14ac:dyDescent="0.25">
      <c r="A5525" s="1"/>
      <c r="B5525" s="1"/>
      <c r="C5525" s="1"/>
      <c r="D5525"/>
      <c r="E5525" s="1"/>
      <c r="F5525" s="1"/>
      <c r="G5525"/>
      <c r="H5525"/>
      <c r="I5525" s="1"/>
      <c r="J5525"/>
      <c r="K5525"/>
      <c r="L5525"/>
      <c r="M5525" s="2"/>
      <c r="N5525" s="3"/>
      <c r="O5525"/>
      <c r="P5525"/>
      <c r="Q5525"/>
      <c r="R5525"/>
      <c r="S5525"/>
      <c r="T5525"/>
      <c r="U5525" s="1"/>
      <c r="V5525"/>
      <c r="W5525" s="1"/>
      <c r="X5525"/>
      <c r="Y5525"/>
      <c r="Z5525" s="1"/>
      <c r="AA5525" s="1"/>
      <c r="AB5525" s="1"/>
      <c r="AC5525" s="1"/>
      <c r="AD5525"/>
    </row>
    <row r="5526" spans="1:30" x14ac:dyDescent="0.25">
      <c r="A5526" s="1"/>
      <c r="B5526" s="1"/>
      <c r="C5526" s="1"/>
      <c r="D5526"/>
      <c r="E5526" s="1"/>
      <c r="F5526" s="1"/>
      <c r="G5526"/>
      <c r="H5526"/>
      <c r="I5526" s="1"/>
      <c r="J5526"/>
      <c r="K5526"/>
      <c r="L5526"/>
      <c r="M5526" s="2"/>
      <c r="N5526" s="3"/>
      <c r="O5526"/>
      <c r="P5526"/>
      <c r="Q5526"/>
      <c r="R5526"/>
      <c r="S5526"/>
      <c r="T5526"/>
      <c r="U5526" s="1"/>
      <c r="V5526"/>
      <c r="W5526" s="1"/>
      <c r="X5526"/>
      <c r="Y5526"/>
      <c r="Z5526" s="1"/>
      <c r="AA5526" s="1"/>
      <c r="AB5526" s="1"/>
      <c r="AC5526" s="1"/>
      <c r="AD5526"/>
    </row>
    <row r="5527" spans="1:30" x14ac:dyDescent="0.25">
      <c r="A5527" s="1"/>
      <c r="B5527" s="1"/>
      <c r="C5527" s="1"/>
      <c r="D5527"/>
      <c r="E5527" s="1"/>
      <c r="F5527" s="1"/>
      <c r="G5527"/>
      <c r="H5527"/>
      <c r="I5527" s="1"/>
      <c r="J5527"/>
      <c r="K5527"/>
      <c r="L5527"/>
      <c r="M5527" s="2"/>
      <c r="N5527" s="3"/>
      <c r="O5527"/>
      <c r="P5527"/>
      <c r="Q5527"/>
      <c r="R5527"/>
      <c r="S5527"/>
      <c r="T5527"/>
      <c r="U5527" s="1"/>
      <c r="V5527"/>
      <c r="W5527" s="1"/>
      <c r="X5527"/>
      <c r="Y5527"/>
      <c r="Z5527" s="1"/>
      <c r="AA5527" s="1"/>
      <c r="AB5527" s="1"/>
      <c r="AC5527" s="1"/>
      <c r="AD5527"/>
    </row>
    <row r="5528" spans="1:30" x14ac:dyDescent="0.25">
      <c r="A5528" s="1"/>
      <c r="B5528" s="1"/>
      <c r="C5528" s="1"/>
      <c r="D5528"/>
      <c r="E5528" s="1"/>
      <c r="F5528" s="1"/>
      <c r="G5528"/>
      <c r="H5528"/>
      <c r="I5528" s="1"/>
      <c r="J5528"/>
      <c r="K5528"/>
      <c r="L5528"/>
      <c r="M5528" s="2"/>
      <c r="N5528" s="3"/>
      <c r="O5528"/>
      <c r="P5528"/>
      <c r="Q5528"/>
      <c r="R5528"/>
      <c r="S5528"/>
      <c r="T5528"/>
      <c r="U5528" s="1"/>
      <c r="V5528"/>
      <c r="W5528" s="1"/>
      <c r="X5528"/>
      <c r="Y5528"/>
      <c r="Z5528" s="1"/>
      <c r="AA5528" s="1"/>
      <c r="AB5528" s="1"/>
      <c r="AC5528" s="1"/>
      <c r="AD5528"/>
    </row>
    <row r="5529" spans="1:30" x14ac:dyDescent="0.25">
      <c r="A5529" s="1"/>
      <c r="B5529" s="1"/>
      <c r="C5529" s="1"/>
      <c r="D5529"/>
      <c r="E5529" s="1"/>
      <c r="F5529" s="1"/>
      <c r="G5529"/>
      <c r="H5529"/>
      <c r="I5529" s="1"/>
      <c r="J5529"/>
      <c r="K5529"/>
      <c r="L5529"/>
      <c r="M5529" s="2"/>
      <c r="N5529" s="3"/>
      <c r="O5529"/>
      <c r="P5529"/>
      <c r="Q5529"/>
      <c r="R5529"/>
      <c r="S5529"/>
      <c r="T5529"/>
      <c r="U5529" s="1"/>
      <c r="V5529"/>
      <c r="W5529" s="1"/>
      <c r="X5529"/>
      <c r="Y5529"/>
      <c r="Z5529" s="1"/>
      <c r="AA5529" s="1"/>
      <c r="AB5529" s="1"/>
      <c r="AC5529" s="1"/>
      <c r="AD5529"/>
    </row>
    <row r="5530" spans="1:30" x14ac:dyDescent="0.25">
      <c r="A5530" s="1"/>
      <c r="B5530" s="1"/>
      <c r="C5530" s="1"/>
      <c r="D5530"/>
      <c r="E5530" s="1"/>
      <c r="F5530" s="1"/>
      <c r="G5530"/>
      <c r="H5530"/>
      <c r="I5530" s="1"/>
      <c r="J5530"/>
      <c r="K5530"/>
      <c r="L5530"/>
      <c r="M5530" s="2"/>
      <c r="N5530" s="3"/>
      <c r="O5530"/>
      <c r="P5530"/>
      <c r="Q5530"/>
      <c r="R5530"/>
      <c r="S5530"/>
      <c r="T5530"/>
      <c r="U5530" s="1"/>
      <c r="V5530"/>
      <c r="W5530" s="1"/>
      <c r="X5530"/>
      <c r="Y5530"/>
      <c r="Z5530" s="1"/>
      <c r="AA5530" s="1"/>
      <c r="AB5530" s="1"/>
      <c r="AC5530" s="1"/>
      <c r="AD5530"/>
    </row>
    <row r="5531" spans="1:30" x14ac:dyDescent="0.25">
      <c r="A5531" s="1"/>
      <c r="B5531" s="1"/>
      <c r="C5531" s="1"/>
      <c r="D5531"/>
      <c r="E5531" s="1"/>
      <c r="F5531" s="1"/>
      <c r="G5531"/>
      <c r="H5531"/>
      <c r="I5531" s="1"/>
      <c r="J5531"/>
      <c r="K5531"/>
      <c r="L5531"/>
      <c r="M5531" s="2"/>
      <c r="N5531" s="3"/>
      <c r="O5531"/>
      <c r="P5531"/>
      <c r="Q5531"/>
      <c r="R5531"/>
      <c r="S5531"/>
      <c r="T5531"/>
      <c r="U5531" s="1"/>
      <c r="V5531"/>
      <c r="W5531" s="1"/>
      <c r="X5531"/>
      <c r="Y5531"/>
      <c r="Z5531" s="1"/>
      <c r="AA5531" s="1"/>
      <c r="AB5531" s="1"/>
      <c r="AC5531" s="1"/>
      <c r="AD5531"/>
    </row>
    <row r="5532" spans="1:30" x14ac:dyDescent="0.25">
      <c r="A5532" s="1"/>
      <c r="B5532" s="1"/>
      <c r="C5532" s="1"/>
      <c r="D5532"/>
      <c r="E5532" s="1"/>
      <c r="F5532" s="1"/>
      <c r="G5532"/>
      <c r="H5532"/>
      <c r="I5532" s="1"/>
      <c r="J5532"/>
      <c r="K5532"/>
      <c r="L5532"/>
      <c r="M5532" s="2"/>
      <c r="N5532" s="3"/>
      <c r="O5532"/>
      <c r="P5532"/>
      <c r="Q5532"/>
      <c r="R5532"/>
      <c r="S5532"/>
      <c r="T5532"/>
      <c r="U5532" s="1"/>
      <c r="V5532"/>
      <c r="W5532" s="1"/>
      <c r="X5532"/>
      <c r="Y5532"/>
      <c r="Z5532" s="1"/>
      <c r="AA5532" s="1"/>
      <c r="AB5532" s="1"/>
      <c r="AC5532" s="1"/>
      <c r="AD5532"/>
    </row>
    <row r="5533" spans="1:30" x14ac:dyDescent="0.25">
      <c r="A5533" s="1"/>
      <c r="B5533" s="1"/>
      <c r="C5533" s="1"/>
      <c r="D5533"/>
      <c r="E5533" s="1"/>
      <c r="F5533" s="1"/>
      <c r="G5533"/>
      <c r="H5533"/>
      <c r="I5533" s="1"/>
      <c r="J5533"/>
      <c r="K5533"/>
      <c r="L5533"/>
      <c r="M5533" s="2"/>
      <c r="N5533" s="3"/>
      <c r="O5533"/>
      <c r="P5533"/>
      <c r="Q5533"/>
      <c r="R5533"/>
      <c r="S5533"/>
      <c r="T5533"/>
      <c r="U5533" s="1"/>
      <c r="V5533"/>
      <c r="W5533" s="1"/>
      <c r="X5533"/>
      <c r="Y5533"/>
      <c r="Z5533" s="1"/>
      <c r="AA5533" s="1"/>
      <c r="AB5533" s="1"/>
      <c r="AC5533" s="1"/>
      <c r="AD5533"/>
    </row>
    <row r="5534" spans="1:30" x14ac:dyDescent="0.25">
      <c r="A5534" s="1"/>
      <c r="B5534" s="1"/>
      <c r="C5534" s="1"/>
      <c r="D5534"/>
      <c r="E5534" s="1"/>
      <c r="F5534" s="1"/>
      <c r="G5534"/>
      <c r="H5534"/>
      <c r="I5534" s="1"/>
      <c r="J5534"/>
      <c r="K5534"/>
      <c r="L5534"/>
      <c r="M5534" s="2"/>
      <c r="N5534" s="3"/>
      <c r="O5534"/>
      <c r="P5534"/>
      <c r="Q5534"/>
      <c r="R5534"/>
      <c r="S5534"/>
      <c r="T5534"/>
      <c r="U5534" s="1"/>
      <c r="V5534"/>
      <c r="W5534" s="1"/>
      <c r="X5534"/>
      <c r="Y5534"/>
      <c r="Z5534" s="1"/>
      <c r="AA5534" s="1"/>
      <c r="AB5534" s="1"/>
      <c r="AC5534" s="1"/>
      <c r="AD5534"/>
    </row>
    <row r="5535" spans="1:30" x14ac:dyDescent="0.25">
      <c r="A5535" s="1"/>
      <c r="B5535" s="1"/>
      <c r="C5535" s="1"/>
      <c r="D5535"/>
      <c r="E5535" s="1"/>
      <c r="F5535" s="1"/>
      <c r="G5535"/>
      <c r="H5535"/>
      <c r="I5535" s="1"/>
      <c r="J5535"/>
      <c r="K5535"/>
      <c r="L5535"/>
      <c r="M5535" s="2"/>
      <c r="N5535" s="3"/>
      <c r="O5535"/>
      <c r="P5535"/>
      <c r="Q5535"/>
      <c r="R5535"/>
      <c r="S5535"/>
      <c r="T5535"/>
      <c r="U5535" s="1"/>
      <c r="V5535"/>
      <c r="W5535" s="1"/>
      <c r="X5535"/>
      <c r="Y5535"/>
      <c r="Z5535" s="1"/>
      <c r="AA5535" s="1"/>
      <c r="AB5535" s="1"/>
      <c r="AC5535" s="1"/>
      <c r="AD5535"/>
    </row>
    <row r="5536" spans="1:30" x14ac:dyDescent="0.25">
      <c r="A5536" s="1"/>
      <c r="B5536" s="1"/>
      <c r="C5536" s="1"/>
      <c r="D5536"/>
      <c r="E5536" s="1"/>
      <c r="F5536" s="1"/>
      <c r="G5536"/>
      <c r="H5536"/>
      <c r="I5536" s="1"/>
      <c r="J5536"/>
      <c r="K5536"/>
      <c r="L5536"/>
      <c r="M5536" s="2"/>
      <c r="N5536" s="3"/>
      <c r="O5536"/>
      <c r="P5536"/>
      <c r="Q5536"/>
      <c r="R5536"/>
      <c r="S5536"/>
      <c r="T5536"/>
      <c r="U5536" s="1"/>
      <c r="V5536"/>
      <c r="W5536" s="1"/>
      <c r="X5536"/>
      <c r="Y5536"/>
      <c r="Z5536" s="1"/>
      <c r="AA5536" s="1"/>
      <c r="AB5536" s="1"/>
      <c r="AC5536" s="1"/>
      <c r="AD5536"/>
    </row>
    <row r="5537" spans="1:30" x14ac:dyDescent="0.25">
      <c r="A5537" s="1"/>
      <c r="B5537" s="1"/>
      <c r="C5537" s="1"/>
      <c r="D5537"/>
      <c r="E5537" s="1"/>
      <c r="F5537" s="1"/>
      <c r="G5537"/>
      <c r="H5537"/>
      <c r="I5537" s="1"/>
      <c r="J5537"/>
      <c r="K5537"/>
      <c r="L5537"/>
      <c r="M5537" s="2"/>
      <c r="N5537" s="3"/>
      <c r="O5537"/>
      <c r="P5537"/>
      <c r="Q5537"/>
      <c r="R5537"/>
      <c r="S5537"/>
      <c r="T5537"/>
      <c r="U5537" s="1"/>
      <c r="V5537"/>
      <c r="W5537" s="1"/>
      <c r="X5537"/>
      <c r="Y5537"/>
      <c r="Z5537" s="1"/>
      <c r="AA5537" s="1"/>
      <c r="AB5537" s="1"/>
      <c r="AC5537" s="1"/>
      <c r="AD5537"/>
    </row>
    <row r="5538" spans="1:30" x14ac:dyDescent="0.25">
      <c r="A5538" s="1"/>
      <c r="B5538" s="1"/>
      <c r="C5538" s="1"/>
      <c r="D5538"/>
      <c r="E5538" s="1"/>
      <c r="F5538" s="1"/>
      <c r="G5538"/>
      <c r="H5538"/>
      <c r="I5538" s="1"/>
      <c r="J5538"/>
      <c r="K5538"/>
      <c r="L5538"/>
      <c r="M5538" s="2"/>
      <c r="N5538" s="3"/>
      <c r="O5538"/>
      <c r="P5538"/>
      <c r="Q5538"/>
      <c r="R5538"/>
      <c r="S5538"/>
      <c r="T5538"/>
      <c r="U5538" s="1"/>
      <c r="V5538"/>
      <c r="W5538" s="1"/>
      <c r="X5538"/>
      <c r="Y5538"/>
      <c r="Z5538" s="1"/>
      <c r="AA5538" s="1"/>
      <c r="AB5538" s="1"/>
      <c r="AC5538" s="1"/>
      <c r="AD5538"/>
    </row>
    <row r="5539" spans="1:30" x14ac:dyDescent="0.25">
      <c r="A5539" s="1"/>
      <c r="B5539" s="1"/>
      <c r="C5539" s="1"/>
      <c r="D5539"/>
      <c r="E5539" s="1"/>
      <c r="F5539" s="1"/>
      <c r="G5539"/>
      <c r="H5539"/>
      <c r="I5539" s="1"/>
      <c r="J5539"/>
      <c r="K5539"/>
      <c r="L5539"/>
      <c r="M5539" s="2"/>
      <c r="N5539" s="3"/>
      <c r="O5539"/>
      <c r="P5539"/>
      <c r="Q5539"/>
      <c r="R5539"/>
      <c r="S5539"/>
      <c r="T5539"/>
      <c r="U5539" s="1"/>
      <c r="V5539"/>
      <c r="W5539" s="1"/>
      <c r="X5539"/>
      <c r="Y5539"/>
      <c r="Z5539" s="1"/>
      <c r="AA5539" s="1"/>
      <c r="AB5539" s="1"/>
      <c r="AC5539" s="1"/>
      <c r="AD5539"/>
    </row>
    <row r="5540" spans="1:30" x14ac:dyDescent="0.25">
      <c r="A5540" s="1"/>
      <c r="B5540" s="1"/>
      <c r="C5540" s="1"/>
      <c r="D5540"/>
      <c r="E5540" s="1"/>
      <c r="F5540" s="1"/>
      <c r="G5540"/>
      <c r="H5540"/>
      <c r="I5540" s="1"/>
      <c r="J5540"/>
      <c r="K5540"/>
      <c r="L5540"/>
      <c r="M5540" s="2"/>
      <c r="N5540" s="3"/>
      <c r="O5540"/>
      <c r="P5540"/>
      <c r="Q5540"/>
      <c r="R5540"/>
      <c r="S5540"/>
      <c r="T5540"/>
      <c r="U5540" s="1"/>
      <c r="V5540"/>
      <c r="W5540" s="1"/>
      <c r="X5540"/>
      <c r="Y5540"/>
      <c r="Z5540" s="1"/>
      <c r="AA5540" s="1"/>
      <c r="AB5540" s="1"/>
      <c r="AC5540" s="1"/>
      <c r="AD5540"/>
    </row>
    <row r="5541" spans="1:30" x14ac:dyDescent="0.25">
      <c r="A5541" s="1"/>
      <c r="B5541" s="1"/>
      <c r="C5541" s="1"/>
      <c r="D5541"/>
      <c r="E5541" s="1"/>
      <c r="F5541" s="1"/>
      <c r="G5541"/>
      <c r="H5541"/>
      <c r="I5541" s="1"/>
      <c r="J5541"/>
      <c r="K5541"/>
      <c r="L5541"/>
      <c r="M5541" s="2"/>
      <c r="N5541" s="3"/>
      <c r="O5541"/>
      <c r="P5541"/>
      <c r="Q5541"/>
      <c r="R5541"/>
      <c r="S5541"/>
      <c r="T5541"/>
      <c r="U5541" s="1"/>
      <c r="V5541"/>
      <c r="W5541" s="1"/>
      <c r="X5541"/>
      <c r="Y5541"/>
      <c r="Z5541" s="1"/>
      <c r="AA5541" s="1"/>
      <c r="AB5541" s="1"/>
      <c r="AC5541" s="1"/>
      <c r="AD5541"/>
    </row>
    <row r="5542" spans="1:30" x14ac:dyDescent="0.25">
      <c r="A5542" s="1"/>
      <c r="B5542" s="1"/>
      <c r="C5542" s="1"/>
      <c r="D5542"/>
      <c r="E5542" s="1"/>
      <c r="F5542" s="1"/>
      <c r="G5542"/>
      <c r="H5542"/>
      <c r="I5542" s="1"/>
      <c r="J5542"/>
      <c r="K5542"/>
      <c r="L5542"/>
      <c r="M5542" s="2"/>
      <c r="N5542" s="3"/>
      <c r="O5542"/>
      <c r="P5542"/>
      <c r="Q5542"/>
      <c r="R5542"/>
      <c r="S5542"/>
      <c r="T5542"/>
      <c r="U5542" s="1"/>
      <c r="V5542"/>
      <c r="W5542" s="1"/>
      <c r="X5542"/>
      <c r="Y5542"/>
      <c r="Z5542" s="1"/>
      <c r="AA5542" s="1"/>
      <c r="AB5542" s="1"/>
      <c r="AC5542" s="1"/>
      <c r="AD5542"/>
    </row>
    <row r="5543" spans="1:30" x14ac:dyDescent="0.25">
      <c r="A5543" s="1"/>
      <c r="B5543" s="1"/>
      <c r="C5543" s="1"/>
      <c r="D5543"/>
      <c r="E5543" s="1"/>
      <c r="F5543" s="1"/>
      <c r="G5543"/>
      <c r="H5543"/>
      <c r="I5543" s="1"/>
      <c r="J5543"/>
      <c r="K5543"/>
      <c r="L5543"/>
      <c r="M5543" s="2"/>
      <c r="N5543" s="3"/>
      <c r="O5543"/>
      <c r="P5543"/>
      <c r="Q5543"/>
      <c r="R5543"/>
      <c r="S5543"/>
      <c r="T5543"/>
      <c r="U5543" s="1"/>
      <c r="V5543"/>
      <c r="W5543" s="1"/>
      <c r="X5543"/>
      <c r="Y5543"/>
      <c r="Z5543" s="1"/>
      <c r="AA5543" s="1"/>
      <c r="AB5543" s="1"/>
      <c r="AC5543" s="1"/>
      <c r="AD5543"/>
    </row>
    <row r="5544" spans="1:30" x14ac:dyDescent="0.25">
      <c r="A5544" s="1"/>
      <c r="B5544" s="1"/>
      <c r="C5544" s="1"/>
      <c r="D5544"/>
      <c r="E5544" s="1"/>
      <c r="F5544" s="1"/>
      <c r="G5544"/>
      <c r="H5544"/>
      <c r="I5544" s="1"/>
      <c r="J5544"/>
      <c r="K5544"/>
      <c r="L5544"/>
      <c r="M5544" s="2"/>
      <c r="N5544" s="3"/>
      <c r="O5544"/>
      <c r="P5544"/>
      <c r="Q5544"/>
      <c r="R5544"/>
      <c r="S5544"/>
      <c r="T5544"/>
      <c r="U5544" s="1"/>
      <c r="V5544"/>
      <c r="W5544" s="1"/>
      <c r="X5544"/>
      <c r="Y5544"/>
      <c r="Z5544" s="1"/>
      <c r="AA5544" s="1"/>
      <c r="AB5544" s="1"/>
      <c r="AC5544" s="1"/>
      <c r="AD5544"/>
    </row>
    <row r="5545" spans="1:30" x14ac:dyDescent="0.25">
      <c r="A5545" s="1"/>
      <c r="B5545" s="1"/>
      <c r="C5545" s="1"/>
      <c r="D5545"/>
      <c r="E5545" s="1"/>
      <c r="F5545" s="1"/>
      <c r="G5545"/>
      <c r="H5545"/>
      <c r="I5545" s="1"/>
      <c r="J5545"/>
      <c r="K5545"/>
      <c r="L5545"/>
      <c r="M5545" s="2"/>
      <c r="N5545" s="3"/>
      <c r="O5545"/>
      <c r="P5545"/>
      <c r="Q5545"/>
      <c r="R5545"/>
      <c r="S5545"/>
      <c r="T5545"/>
      <c r="U5545" s="1"/>
      <c r="V5545"/>
      <c r="W5545" s="1"/>
      <c r="X5545"/>
      <c r="Y5545"/>
      <c r="Z5545" s="1"/>
      <c r="AA5545" s="1"/>
      <c r="AB5545" s="1"/>
      <c r="AC5545" s="1"/>
      <c r="AD5545"/>
    </row>
    <row r="5546" spans="1:30" x14ac:dyDescent="0.25">
      <c r="A5546" s="1"/>
      <c r="B5546" s="1"/>
      <c r="C5546" s="1"/>
      <c r="D5546"/>
      <c r="E5546" s="1"/>
      <c r="F5546" s="1"/>
      <c r="G5546"/>
      <c r="H5546"/>
      <c r="I5546" s="1"/>
      <c r="J5546"/>
      <c r="K5546"/>
      <c r="L5546"/>
      <c r="M5546" s="2"/>
      <c r="N5546" s="3"/>
      <c r="O5546"/>
      <c r="P5546"/>
      <c r="Q5546"/>
      <c r="R5546"/>
      <c r="S5546"/>
      <c r="T5546"/>
      <c r="U5546" s="1"/>
      <c r="V5546"/>
      <c r="W5546" s="1"/>
      <c r="X5546"/>
      <c r="Y5546"/>
      <c r="Z5546" s="1"/>
      <c r="AA5546" s="1"/>
      <c r="AB5546" s="1"/>
      <c r="AC5546" s="1"/>
      <c r="AD5546"/>
    </row>
    <row r="5547" spans="1:30" x14ac:dyDescent="0.25">
      <c r="A5547" s="1"/>
      <c r="B5547" s="1"/>
      <c r="C5547" s="1"/>
      <c r="D5547"/>
      <c r="E5547" s="1"/>
      <c r="F5547" s="1"/>
      <c r="G5547"/>
      <c r="H5547"/>
      <c r="I5547" s="1"/>
      <c r="J5547"/>
      <c r="K5547"/>
      <c r="L5547"/>
      <c r="M5547" s="2"/>
      <c r="N5547" s="3"/>
      <c r="O5547"/>
      <c r="P5547"/>
      <c r="Q5547"/>
      <c r="R5547"/>
      <c r="S5547"/>
      <c r="T5547"/>
      <c r="U5547" s="1"/>
      <c r="V5547"/>
      <c r="W5547" s="1"/>
      <c r="X5547"/>
      <c r="Y5547"/>
      <c r="Z5547" s="1"/>
      <c r="AA5547" s="1"/>
      <c r="AB5547" s="1"/>
      <c r="AC5547" s="1"/>
      <c r="AD5547"/>
    </row>
    <row r="5548" spans="1:30" x14ac:dyDescent="0.25">
      <c r="A5548" s="1"/>
      <c r="B5548" s="1"/>
      <c r="C5548" s="1"/>
      <c r="D5548"/>
      <c r="E5548" s="1"/>
      <c r="F5548" s="1"/>
      <c r="G5548"/>
      <c r="H5548"/>
      <c r="I5548" s="1"/>
      <c r="J5548"/>
      <c r="K5548"/>
      <c r="L5548"/>
      <c r="M5548" s="2"/>
      <c r="N5548" s="3"/>
      <c r="O5548"/>
      <c r="P5548"/>
      <c r="Q5548"/>
      <c r="R5548"/>
      <c r="S5548"/>
      <c r="T5548"/>
      <c r="U5548" s="1"/>
      <c r="V5548"/>
      <c r="W5548" s="1"/>
      <c r="X5548"/>
      <c r="Y5548"/>
      <c r="Z5548" s="1"/>
      <c r="AA5548" s="1"/>
      <c r="AB5548" s="1"/>
      <c r="AC5548" s="1"/>
      <c r="AD5548"/>
    </row>
    <row r="5549" spans="1:30" x14ac:dyDescent="0.25">
      <c r="A5549" s="1"/>
      <c r="B5549" s="1"/>
      <c r="C5549" s="1"/>
      <c r="D5549"/>
      <c r="E5549" s="1"/>
      <c r="F5549" s="1"/>
      <c r="G5549"/>
      <c r="H5549"/>
      <c r="I5549" s="1"/>
      <c r="J5549"/>
      <c r="K5549"/>
      <c r="L5549"/>
      <c r="M5549" s="2"/>
      <c r="N5549" s="3"/>
      <c r="O5549"/>
      <c r="P5549"/>
      <c r="Q5549"/>
      <c r="R5549"/>
      <c r="S5549"/>
      <c r="T5549"/>
      <c r="U5549" s="1"/>
      <c r="V5549"/>
      <c r="W5549" s="1"/>
      <c r="X5549"/>
      <c r="Y5549"/>
      <c r="Z5549" s="1"/>
      <c r="AA5549" s="1"/>
      <c r="AB5549" s="1"/>
      <c r="AC5549" s="1"/>
      <c r="AD5549"/>
    </row>
    <row r="5550" spans="1:30" x14ac:dyDescent="0.25">
      <c r="A5550" s="1"/>
      <c r="B5550" s="1"/>
      <c r="C5550" s="1"/>
      <c r="D5550"/>
      <c r="E5550" s="1"/>
      <c r="F5550" s="1"/>
      <c r="G5550"/>
      <c r="H5550"/>
      <c r="I5550" s="1"/>
      <c r="J5550"/>
      <c r="K5550"/>
      <c r="L5550"/>
      <c r="M5550" s="2"/>
      <c r="N5550" s="3"/>
      <c r="O5550"/>
      <c r="P5550"/>
      <c r="Q5550"/>
      <c r="R5550"/>
      <c r="S5550"/>
      <c r="T5550"/>
      <c r="U5550" s="1"/>
      <c r="V5550"/>
      <c r="W5550" s="1"/>
      <c r="X5550"/>
      <c r="Y5550"/>
      <c r="Z5550" s="1"/>
      <c r="AA5550" s="1"/>
      <c r="AB5550" s="1"/>
      <c r="AC5550" s="1"/>
      <c r="AD5550"/>
    </row>
    <row r="5551" spans="1:30" x14ac:dyDescent="0.25">
      <c r="A5551" s="1"/>
      <c r="B5551" s="1"/>
      <c r="C5551" s="1"/>
      <c r="D5551"/>
      <c r="E5551" s="1"/>
      <c r="F5551" s="1"/>
      <c r="G5551"/>
      <c r="H5551"/>
      <c r="I5551" s="1"/>
      <c r="J5551"/>
      <c r="K5551"/>
      <c r="L5551"/>
      <c r="M5551" s="2"/>
      <c r="N5551" s="3"/>
      <c r="O5551"/>
      <c r="P5551"/>
      <c r="Q5551"/>
      <c r="R5551"/>
      <c r="S5551"/>
      <c r="T5551"/>
      <c r="U5551" s="1"/>
      <c r="V5551"/>
      <c r="W5551" s="1"/>
      <c r="X5551"/>
      <c r="Y5551"/>
      <c r="Z5551" s="1"/>
      <c r="AA5551" s="1"/>
      <c r="AB5551" s="1"/>
      <c r="AC5551" s="1"/>
      <c r="AD5551"/>
    </row>
    <row r="5552" spans="1:30" x14ac:dyDescent="0.25">
      <c r="A5552" s="1"/>
      <c r="B5552" s="1"/>
      <c r="C5552" s="1"/>
      <c r="D5552"/>
      <c r="E5552" s="1"/>
      <c r="F5552" s="1"/>
      <c r="G5552"/>
      <c r="H5552"/>
      <c r="I5552" s="1"/>
      <c r="J5552"/>
      <c r="K5552"/>
      <c r="L5552"/>
      <c r="M5552" s="2"/>
      <c r="N5552" s="3"/>
      <c r="O5552"/>
      <c r="P5552"/>
      <c r="Q5552"/>
      <c r="R5552"/>
      <c r="S5552"/>
      <c r="T5552"/>
      <c r="U5552" s="1"/>
      <c r="V5552"/>
      <c r="W5552" s="1"/>
      <c r="X5552"/>
      <c r="Y5552"/>
      <c r="Z5552" s="1"/>
      <c r="AA5552" s="1"/>
      <c r="AB5552" s="1"/>
      <c r="AC5552" s="1"/>
      <c r="AD5552"/>
    </row>
    <row r="5553" spans="1:30" x14ac:dyDescent="0.25">
      <c r="A5553" s="1"/>
      <c r="B5553" s="1"/>
      <c r="C5553" s="1"/>
      <c r="D5553"/>
      <c r="E5553" s="1"/>
      <c r="F5553" s="1"/>
      <c r="G5553"/>
      <c r="H5553"/>
      <c r="I5553" s="1"/>
      <c r="J5553"/>
      <c r="K5553"/>
      <c r="L5553"/>
      <c r="M5553" s="2"/>
      <c r="N5553" s="3"/>
      <c r="O5553"/>
      <c r="P5553"/>
      <c r="Q5553"/>
      <c r="R5553"/>
      <c r="S5553"/>
      <c r="T5553"/>
      <c r="U5553" s="1"/>
      <c r="V5553"/>
      <c r="W5553" s="1"/>
      <c r="X5553"/>
      <c r="Y5553"/>
      <c r="Z5553" s="1"/>
      <c r="AA5553" s="1"/>
      <c r="AB5553" s="1"/>
      <c r="AC5553" s="1"/>
      <c r="AD5553"/>
    </row>
    <row r="5554" spans="1:30" x14ac:dyDescent="0.25">
      <c r="A5554" s="1"/>
      <c r="B5554" s="1"/>
      <c r="C5554" s="1"/>
      <c r="D5554"/>
      <c r="E5554" s="1"/>
      <c r="F5554" s="1"/>
      <c r="G5554"/>
      <c r="H5554"/>
      <c r="I5554" s="1"/>
      <c r="J5554"/>
      <c r="K5554"/>
      <c r="L5554"/>
      <c r="M5554" s="2"/>
      <c r="N5554" s="3"/>
      <c r="O5554"/>
      <c r="P5554"/>
      <c r="Q5554"/>
      <c r="R5554"/>
      <c r="S5554"/>
      <c r="T5554"/>
      <c r="U5554" s="1"/>
      <c r="V5554"/>
      <c r="W5554" s="1"/>
      <c r="X5554"/>
      <c r="Y5554"/>
      <c r="Z5554" s="1"/>
      <c r="AA5554" s="1"/>
      <c r="AB5554" s="1"/>
      <c r="AC5554" s="1"/>
      <c r="AD5554"/>
    </row>
    <row r="5555" spans="1:30" x14ac:dyDescent="0.25">
      <c r="A5555" s="1"/>
      <c r="B5555" s="1"/>
      <c r="C5555" s="1"/>
      <c r="D5555"/>
      <c r="E5555" s="1"/>
      <c r="F5555" s="1"/>
      <c r="G5555"/>
      <c r="H5555"/>
      <c r="I5555" s="1"/>
      <c r="J5555"/>
      <c r="K5555"/>
      <c r="L5555"/>
      <c r="M5555" s="2"/>
      <c r="N5555" s="3"/>
      <c r="O5555"/>
      <c r="P5555"/>
      <c r="Q5555"/>
      <c r="R5555"/>
      <c r="S5555"/>
      <c r="T5555"/>
      <c r="U5555" s="1"/>
      <c r="V5555"/>
      <c r="W5555" s="1"/>
      <c r="X5555"/>
      <c r="Y5555"/>
      <c r="Z5555" s="1"/>
      <c r="AA5555" s="1"/>
      <c r="AB5555" s="1"/>
      <c r="AC5555" s="1"/>
      <c r="AD5555"/>
    </row>
    <row r="5556" spans="1:30" x14ac:dyDescent="0.25">
      <c r="A5556" s="1"/>
      <c r="B5556" s="1"/>
      <c r="C5556" s="1"/>
      <c r="D5556"/>
      <c r="E5556" s="1"/>
      <c r="F5556" s="1"/>
      <c r="G5556"/>
      <c r="H5556"/>
      <c r="I5556" s="1"/>
      <c r="J5556"/>
      <c r="K5556"/>
      <c r="L5556"/>
      <c r="M5556" s="2"/>
      <c r="N5556" s="3"/>
      <c r="O5556"/>
      <c r="P5556"/>
      <c r="Q5556"/>
      <c r="R5556"/>
      <c r="S5556"/>
      <c r="T5556"/>
      <c r="U5556" s="1"/>
      <c r="V5556"/>
      <c r="W5556" s="1"/>
      <c r="X5556"/>
      <c r="Y5556"/>
      <c r="Z5556" s="1"/>
      <c r="AA5556" s="1"/>
      <c r="AB5556" s="1"/>
      <c r="AC5556" s="1"/>
      <c r="AD5556"/>
    </row>
    <row r="5557" spans="1:30" x14ac:dyDescent="0.25">
      <c r="A5557" s="1"/>
      <c r="B5557" s="1"/>
      <c r="C5557" s="1"/>
      <c r="D5557"/>
      <c r="E5557" s="1"/>
      <c r="F5557" s="1"/>
      <c r="G5557"/>
      <c r="H5557"/>
      <c r="I5557" s="1"/>
      <c r="J5557"/>
      <c r="K5557"/>
      <c r="L5557"/>
      <c r="M5557" s="2"/>
      <c r="N5557" s="3"/>
      <c r="O5557"/>
      <c r="P5557"/>
      <c r="Q5557"/>
      <c r="R5557"/>
      <c r="S5557"/>
      <c r="T5557"/>
      <c r="U5557" s="1"/>
      <c r="V5557"/>
      <c r="W5557" s="1"/>
      <c r="X5557"/>
      <c r="Y5557"/>
      <c r="Z5557" s="1"/>
      <c r="AA5557" s="1"/>
      <c r="AB5557" s="1"/>
      <c r="AC5557" s="1"/>
      <c r="AD5557"/>
    </row>
    <row r="5558" spans="1:30" x14ac:dyDescent="0.25">
      <c r="A5558" s="1"/>
      <c r="B5558" s="1"/>
      <c r="C5558" s="1"/>
      <c r="D5558"/>
      <c r="E5558" s="1"/>
      <c r="F5558" s="1"/>
      <c r="G5558"/>
      <c r="H5558"/>
      <c r="I5558" s="1"/>
      <c r="J5558"/>
      <c r="K5558"/>
      <c r="L5558"/>
      <c r="M5558" s="2"/>
      <c r="N5558" s="3"/>
      <c r="O5558"/>
      <c r="P5558"/>
      <c r="Q5558"/>
      <c r="R5558"/>
      <c r="S5558"/>
      <c r="T5558"/>
      <c r="U5558" s="1"/>
      <c r="V5558"/>
      <c r="W5558" s="1"/>
      <c r="X5558"/>
      <c r="Y5558"/>
      <c r="Z5558" s="1"/>
      <c r="AA5558" s="1"/>
      <c r="AB5558" s="1"/>
      <c r="AC5558" s="1"/>
      <c r="AD5558"/>
    </row>
    <row r="5559" spans="1:30" x14ac:dyDescent="0.25">
      <c r="A5559" s="1"/>
      <c r="B5559" s="1"/>
      <c r="C5559" s="1"/>
      <c r="D5559"/>
      <c r="E5559" s="1"/>
      <c r="F5559" s="1"/>
      <c r="G5559"/>
      <c r="H5559"/>
      <c r="I5559" s="1"/>
      <c r="J5559"/>
      <c r="K5559"/>
      <c r="L5559"/>
      <c r="M5559" s="2"/>
      <c r="N5559" s="3"/>
      <c r="O5559"/>
      <c r="P5559"/>
      <c r="Q5559"/>
      <c r="R5559"/>
      <c r="S5559"/>
      <c r="T5559"/>
      <c r="U5559" s="1"/>
      <c r="V5559"/>
      <c r="W5559" s="1"/>
      <c r="X5559"/>
      <c r="Y5559"/>
      <c r="Z5559" s="1"/>
      <c r="AA5559" s="1"/>
      <c r="AB5559" s="1"/>
      <c r="AC5559" s="1"/>
      <c r="AD5559"/>
    </row>
    <row r="5560" spans="1:30" x14ac:dyDescent="0.25">
      <c r="A5560" s="1"/>
      <c r="B5560" s="1"/>
      <c r="C5560" s="1"/>
      <c r="D5560"/>
      <c r="E5560" s="1"/>
      <c r="F5560" s="1"/>
      <c r="G5560"/>
      <c r="H5560"/>
      <c r="I5560" s="1"/>
      <c r="J5560"/>
      <c r="K5560"/>
      <c r="L5560"/>
      <c r="M5560" s="2"/>
      <c r="N5560" s="3"/>
      <c r="O5560"/>
      <c r="P5560"/>
      <c r="Q5560"/>
      <c r="R5560"/>
      <c r="S5560"/>
      <c r="T5560"/>
      <c r="U5560" s="1"/>
      <c r="V5560"/>
      <c r="W5560" s="1"/>
      <c r="X5560"/>
      <c r="Y5560"/>
      <c r="Z5560" s="1"/>
      <c r="AA5560" s="1"/>
      <c r="AB5560" s="1"/>
      <c r="AC5560" s="1"/>
      <c r="AD5560"/>
    </row>
    <row r="5561" spans="1:30" x14ac:dyDescent="0.25">
      <c r="A5561" s="1"/>
      <c r="B5561" s="1"/>
      <c r="C5561" s="1"/>
      <c r="D5561"/>
      <c r="E5561" s="1"/>
      <c r="F5561" s="1"/>
      <c r="G5561"/>
      <c r="H5561"/>
      <c r="I5561" s="1"/>
      <c r="J5561"/>
      <c r="K5561"/>
      <c r="L5561"/>
      <c r="M5561" s="2"/>
      <c r="N5561" s="3"/>
      <c r="O5561"/>
      <c r="P5561"/>
      <c r="Q5561"/>
      <c r="R5561"/>
      <c r="S5561"/>
      <c r="T5561"/>
      <c r="U5561" s="1"/>
      <c r="V5561"/>
      <c r="W5561" s="1"/>
      <c r="X5561"/>
      <c r="Y5561"/>
      <c r="Z5561" s="1"/>
      <c r="AA5561" s="1"/>
      <c r="AB5561" s="1"/>
      <c r="AC5561" s="1"/>
      <c r="AD5561"/>
    </row>
    <row r="5562" spans="1:30" x14ac:dyDescent="0.25">
      <c r="A5562" s="1"/>
      <c r="B5562" s="1"/>
      <c r="C5562" s="1"/>
      <c r="D5562"/>
      <c r="E5562" s="1"/>
      <c r="F5562" s="1"/>
      <c r="G5562"/>
      <c r="H5562"/>
      <c r="I5562" s="1"/>
      <c r="J5562"/>
      <c r="K5562"/>
      <c r="L5562"/>
      <c r="M5562" s="2"/>
      <c r="N5562" s="3"/>
      <c r="O5562"/>
      <c r="P5562"/>
      <c r="Q5562"/>
      <c r="R5562"/>
      <c r="S5562"/>
      <c r="T5562"/>
      <c r="U5562" s="1"/>
      <c r="V5562"/>
      <c r="W5562" s="1"/>
      <c r="X5562"/>
      <c r="Y5562"/>
      <c r="Z5562" s="1"/>
      <c r="AA5562" s="1"/>
      <c r="AB5562" s="1"/>
      <c r="AC5562" s="1"/>
      <c r="AD5562"/>
    </row>
    <row r="5563" spans="1:30" x14ac:dyDescent="0.25">
      <c r="A5563" s="1"/>
      <c r="B5563" s="1"/>
      <c r="C5563" s="1"/>
      <c r="D5563"/>
      <c r="E5563" s="1"/>
      <c r="F5563" s="1"/>
      <c r="G5563"/>
      <c r="H5563"/>
      <c r="I5563" s="1"/>
      <c r="J5563"/>
      <c r="K5563"/>
      <c r="L5563"/>
      <c r="M5563" s="2"/>
      <c r="N5563" s="3"/>
      <c r="O5563"/>
      <c r="P5563"/>
      <c r="Q5563"/>
      <c r="R5563"/>
      <c r="S5563"/>
      <c r="T5563"/>
      <c r="U5563" s="1"/>
      <c r="V5563"/>
      <c r="W5563" s="1"/>
      <c r="X5563"/>
      <c r="Y5563"/>
      <c r="Z5563" s="1"/>
      <c r="AA5563" s="1"/>
      <c r="AB5563" s="1"/>
      <c r="AC5563" s="1"/>
      <c r="AD5563"/>
    </row>
    <row r="5564" spans="1:30" x14ac:dyDescent="0.25">
      <c r="A5564" s="1"/>
      <c r="B5564" s="1"/>
      <c r="C5564" s="1"/>
      <c r="D5564"/>
      <c r="E5564" s="1"/>
      <c r="F5564" s="1"/>
      <c r="G5564"/>
      <c r="H5564"/>
      <c r="I5564" s="1"/>
      <c r="J5564"/>
      <c r="K5564"/>
      <c r="L5564"/>
      <c r="M5564" s="2"/>
      <c r="N5564" s="3"/>
      <c r="O5564"/>
      <c r="P5564"/>
      <c r="Q5564"/>
      <c r="R5564"/>
      <c r="S5564"/>
      <c r="T5564"/>
      <c r="U5564" s="1"/>
      <c r="V5564"/>
      <c r="W5564" s="1"/>
      <c r="X5564"/>
      <c r="Y5564"/>
      <c r="Z5564" s="1"/>
      <c r="AA5564" s="1"/>
      <c r="AB5564" s="1"/>
      <c r="AC5564" s="1"/>
      <c r="AD5564"/>
    </row>
    <row r="5565" spans="1:30" x14ac:dyDescent="0.25">
      <c r="A5565" s="1"/>
      <c r="B5565" s="1"/>
      <c r="C5565" s="1"/>
      <c r="D5565"/>
      <c r="E5565" s="1"/>
      <c r="F5565" s="1"/>
      <c r="G5565"/>
      <c r="H5565"/>
      <c r="I5565" s="1"/>
      <c r="J5565"/>
      <c r="K5565"/>
      <c r="L5565"/>
      <c r="M5565" s="2"/>
      <c r="N5565" s="3"/>
      <c r="O5565"/>
      <c r="P5565"/>
      <c r="Q5565"/>
      <c r="R5565"/>
      <c r="S5565"/>
      <c r="T5565"/>
      <c r="U5565" s="1"/>
      <c r="V5565"/>
      <c r="W5565" s="1"/>
      <c r="X5565"/>
      <c r="Y5565"/>
      <c r="Z5565" s="1"/>
      <c r="AA5565" s="1"/>
      <c r="AB5565" s="1"/>
      <c r="AC5565" s="1"/>
      <c r="AD5565"/>
    </row>
    <row r="5566" spans="1:30" x14ac:dyDescent="0.25">
      <c r="A5566" s="1"/>
      <c r="B5566" s="1"/>
      <c r="C5566" s="1"/>
      <c r="D5566"/>
      <c r="E5566" s="1"/>
      <c r="F5566" s="1"/>
      <c r="G5566"/>
      <c r="H5566"/>
      <c r="I5566" s="1"/>
      <c r="J5566"/>
      <c r="K5566"/>
      <c r="L5566"/>
      <c r="M5566" s="2"/>
      <c r="N5566" s="3"/>
      <c r="O5566"/>
      <c r="P5566"/>
      <c r="Q5566"/>
      <c r="R5566"/>
      <c r="S5566"/>
      <c r="T5566"/>
      <c r="U5566" s="1"/>
      <c r="V5566"/>
      <c r="W5566" s="1"/>
      <c r="X5566"/>
      <c r="Y5566"/>
      <c r="Z5566" s="1"/>
      <c r="AA5566" s="1"/>
      <c r="AB5566" s="1"/>
      <c r="AC5566" s="1"/>
      <c r="AD5566"/>
    </row>
    <row r="5567" spans="1:30" x14ac:dyDescent="0.25">
      <c r="A5567" s="1"/>
      <c r="B5567" s="1"/>
      <c r="C5567" s="1"/>
      <c r="D5567"/>
      <c r="E5567" s="1"/>
      <c r="F5567" s="1"/>
      <c r="G5567"/>
      <c r="H5567"/>
      <c r="I5567" s="1"/>
      <c r="J5567"/>
      <c r="K5567"/>
      <c r="L5567"/>
      <c r="M5567" s="2"/>
      <c r="N5567" s="3"/>
      <c r="O5567"/>
      <c r="P5567"/>
      <c r="Q5567"/>
      <c r="R5567"/>
      <c r="S5567"/>
      <c r="T5567"/>
      <c r="U5567" s="1"/>
      <c r="V5567"/>
      <c r="W5567" s="1"/>
      <c r="X5567"/>
      <c r="Y5567"/>
      <c r="Z5567" s="1"/>
      <c r="AA5567" s="1"/>
      <c r="AB5567" s="1"/>
      <c r="AC5567" s="1"/>
      <c r="AD5567"/>
    </row>
    <row r="5568" spans="1:30" x14ac:dyDescent="0.25">
      <c r="A5568" s="1"/>
      <c r="B5568" s="1"/>
      <c r="C5568" s="1"/>
      <c r="D5568"/>
      <c r="E5568" s="1"/>
      <c r="F5568" s="1"/>
      <c r="G5568"/>
      <c r="H5568"/>
      <c r="I5568" s="1"/>
      <c r="J5568"/>
      <c r="K5568"/>
      <c r="L5568"/>
      <c r="M5568" s="2"/>
      <c r="N5568" s="3"/>
      <c r="O5568"/>
      <c r="P5568"/>
      <c r="Q5568"/>
      <c r="R5568"/>
      <c r="S5568"/>
      <c r="T5568"/>
      <c r="U5568" s="1"/>
      <c r="V5568"/>
      <c r="W5568" s="1"/>
      <c r="X5568"/>
      <c r="Y5568"/>
      <c r="Z5568" s="1"/>
      <c r="AA5568" s="1"/>
      <c r="AB5568" s="1"/>
      <c r="AC5568" s="1"/>
      <c r="AD5568"/>
    </row>
    <row r="5569" spans="1:30" x14ac:dyDescent="0.25">
      <c r="A5569" s="1"/>
      <c r="B5569" s="1"/>
      <c r="C5569" s="1"/>
      <c r="D5569"/>
      <c r="E5569" s="1"/>
      <c r="F5569" s="1"/>
      <c r="G5569"/>
      <c r="H5569"/>
      <c r="I5569" s="1"/>
      <c r="J5569"/>
      <c r="K5569"/>
      <c r="L5569"/>
      <c r="M5569" s="2"/>
      <c r="N5569" s="3"/>
      <c r="O5569"/>
      <c r="P5569"/>
      <c r="Q5569"/>
      <c r="R5569"/>
      <c r="S5569"/>
      <c r="T5569"/>
      <c r="U5569" s="1"/>
      <c r="V5569"/>
      <c r="W5569" s="1"/>
      <c r="X5569"/>
      <c r="Y5569"/>
      <c r="Z5569" s="1"/>
      <c r="AA5569" s="1"/>
      <c r="AB5569" s="1"/>
      <c r="AC5569" s="1"/>
      <c r="AD5569"/>
    </row>
    <row r="5570" spans="1:30" x14ac:dyDescent="0.25">
      <c r="A5570" s="1"/>
      <c r="B5570" s="1"/>
      <c r="C5570" s="1"/>
      <c r="D5570"/>
      <c r="E5570" s="1"/>
      <c r="F5570" s="1"/>
      <c r="G5570"/>
      <c r="H5570"/>
      <c r="I5570" s="1"/>
      <c r="J5570"/>
      <c r="K5570"/>
      <c r="L5570"/>
      <c r="M5570" s="2"/>
      <c r="N5570" s="3"/>
      <c r="O5570"/>
      <c r="P5570"/>
      <c r="Q5570"/>
      <c r="R5570"/>
      <c r="S5570"/>
      <c r="T5570"/>
      <c r="U5570" s="1"/>
      <c r="V5570"/>
      <c r="W5570" s="1"/>
      <c r="X5570"/>
      <c r="Y5570"/>
      <c r="Z5570" s="1"/>
      <c r="AA5570" s="1"/>
      <c r="AB5570" s="1"/>
      <c r="AC5570" s="1"/>
      <c r="AD5570"/>
    </row>
    <row r="5571" spans="1:30" x14ac:dyDescent="0.25">
      <c r="A5571" s="1"/>
      <c r="B5571" s="1"/>
      <c r="C5571" s="1"/>
      <c r="D5571"/>
      <c r="E5571" s="1"/>
      <c r="F5571" s="1"/>
      <c r="G5571"/>
      <c r="H5571"/>
      <c r="I5571" s="1"/>
      <c r="J5571"/>
      <c r="K5571"/>
      <c r="L5571"/>
      <c r="M5571" s="2"/>
      <c r="N5571" s="3"/>
      <c r="O5571"/>
      <c r="P5571"/>
      <c r="Q5571"/>
      <c r="R5571"/>
      <c r="S5571"/>
      <c r="T5571"/>
      <c r="U5571" s="1"/>
      <c r="V5571"/>
      <c r="W5571" s="1"/>
      <c r="X5571"/>
      <c r="Y5571"/>
      <c r="Z5571" s="1"/>
      <c r="AA5571" s="1"/>
      <c r="AB5571" s="1"/>
      <c r="AC5571" s="1"/>
      <c r="AD5571"/>
    </row>
    <row r="5572" spans="1:30" x14ac:dyDescent="0.25">
      <c r="A5572" s="1"/>
      <c r="B5572" s="1"/>
      <c r="C5572" s="1"/>
      <c r="D5572"/>
      <c r="E5572" s="1"/>
      <c r="F5572" s="1"/>
      <c r="G5572"/>
      <c r="H5572"/>
      <c r="I5572" s="1"/>
      <c r="J5572"/>
      <c r="K5572"/>
      <c r="L5572"/>
      <c r="M5572" s="2"/>
      <c r="N5572" s="3"/>
      <c r="O5572"/>
      <c r="P5572"/>
      <c r="Q5572"/>
      <c r="R5572"/>
      <c r="S5572"/>
      <c r="T5572"/>
      <c r="U5572" s="1"/>
      <c r="V5572"/>
      <c r="W5572" s="1"/>
      <c r="X5572"/>
      <c r="Y5572"/>
      <c r="Z5572" s="1"/>
      <c r="AA5572" s="1"/>
      <c r="AB5572" s="1"/>
      <c r="AC5572" s="1"/>
      <c r="AD5572"/>
    </row>
    <row r="5573" spans="1:30" x14ac:dyDescent="0.25">
      <c r="A5573" s="1"/>
      <c r="B5573" s="1"/>
      <c r="C5573" s="1"/>
      <c r="D5573"/>
      <c r="E5573" s="1"/>
      <c r="F5573" s="1"/>
      <c r="G5573"/>
      <c r="H5573"/>
      <c r="I5573" s="1"/>
      <c r="J5573"/>
      <c r="K5573"/>
      <c r="L5573"/>
      <c r="M5573" s="2"/>
      <c r="N5573" s="3"/>
      <c r="O5573"/>
      <c r="P5573"/>
      <c r="Q5573"/>
      <c r="R5573"/>
      <c r="S5573"/>
      <c r="T5573"/>
      <c r="U5573" s="1"/>
      <c r="V5573"/>
      <c r="W5573" s="1"/>
      <c r="X5573"/>
      <c r="Y5573"/>
      <c r="Z5573" s="1"/>
      <c r="AA5573" s="1"/>
      <c r="AB5573" s="1"/>
      <c r="AC5573" s="1"/>
      <c r="AD5573"/>
    </row>
    <row r="5574" spans="1:30" x14ac:dyDescent="0.25">
      <c r="A5574" s="1"/>
      <c r="B5574" s="1"/>
      <c r="C5574" s="1"/>
      <c r="D5574"/>
      <c r="E5574" s="1"/>
      <c r="F5574" s="1"/>
      <c r="G5574"/>
      <c r="H5574"/>
      <c r="I5574" s="1"/>
      <c r="J5574"/>
      <c r="K5574"/>
      <c r="L5574"/>
      <c r="M5574" s="2"/>
      <c r="N5574" s="3"/>
      <c r="O5574"/>
      <c r="P5574"/>
      <c r="Q5574"/>
      <c r="R5574"/>
      <c r="S5574"/>
      <c r="T5574"/>
      <c r="U5574" s="1"/>
      <c r="V5574"/>
      <c r="W5574" s="1"/>
      <c r="X5574"/>
      <c r="Y5574"/>
      <c r="Z5574" s="1"/>
      <c r="AA5574" s="1"/>
      <c r="AB5574" s="1"/>
      <c r="AC5574" s="1"/>
      <c r="AD5574"/>
    </row>
    <row r="5575" spans="1:30" x14ac:dyDescent="0.25">
      <c r="A5575" s="1"/>
      <c r="B5575" s="1"/>
      <c r="C5575" s="1"/>
      <c r="D5575"/>
      <c r="E5575" s="1"/>
      <c r="F5575" s="1"/>
      <c r="G5575"/>
      <c r="H5575"/>
      <c r="I5575" s="1"/>
      <c r="J5575"/>
      <c r="K5575"/>
      <c r="L5575"/>
      <c r="M5575" s="2"/>
      <c r="N5575" s="3"/>
      <c r="O5575"/>
      <c r="P5575"/>
      <c r="Q5575"/>
      <c r="R5575"/>
      <c r="S5575"/>
      <c r="T5575"/>
      <c r="U5575" s="1"/>
      <c r="V5575"/>
      <c r="W5575" s="1"/>
      <c r="X5575"/>
      <c r="Y5575"/>
      <c r="Z5575" s="1"/>
      <c r="AA5575" s="1"/>
      <c r="AB5575" s="1"/>
      <c r="AC5575" s="1"/>
      <c r="AD5575"/>
    </row>
    <row r="5576" spans="1:30" x14ac:dyDescent="0.25">
      <c r="A5576" s="1"/>
      <c r="B5576" s="1"/>
      <c r="C5576" s="1"/>
      <c r="D5576"/>
      <c r="E5576" s="1"/>
      <c r="F5576" s="1"/>
      <c r="G5576"/>
      <c r="H5576"/>
      <c r="I5576" s="1"/>
      <c r="J5576"/>
      <c r="K5576"/>
      <c r="L5576"/>
      <c r="M5576" s="2"/>
      <c r="N5576" s="3"/>
      <c r="O5576"/>
      <c r="P5576"/>
      <c r="Q5576"/>
      <c r="R5576"/>
      <c r="S5576"/>
      <c r="T5576"/>
      <c r="U5576" s="1"/>
      <c r="V5576"/>
      <c r="W5576" s="1"/>
      <c r="X5576"/>
      <c r="Y5576"/>
      <c r="Z5576" s="1"/>
      <c r="AA5576" s="1"/>
      <c r="AB5576" s="1"/>
      <c r="AC5576" s="1"/>
      <c r="AD5576"/>
    </row>
    <row r="5577" spans="1:30" x14ac:dyDescent="0.25">
      <c r="A5577" s="1"/>
      <c r="B5577" s="1"/>
      <c r="C5577" s="1"/>
      <c r="D5577"/>
      <c r="E5577" s="1"/>
      <c r="F5577" s="1"/>
      <c r="G5577"/>
      <c r="H5577"/>
      <c r="I5577" s="1"/>
      <c r="J5577"/>
      <c r="K5577"/>
      <c r="L5577"/>
      <c r="M5577" s="2"/>
      <c r="N5577" s="3"/>
      <c r="O5577"/>
      <c r="P5577"/>
      <c r="Q5577"/>
      <c r="R5577"/>
      <c r="S5577"/>
      <c r="T5577"/>
      <c r="U5577" s="1"/>
      <c r="V5577"/>
      <c r="W5577" s="1"/>
      <c r="X5577"/>
      <c r="Y5577"/>
      <c r="Z5577" s="1"/>
      <c r="AA5577" s="1"/>
      <c r="AB5577" s="1"/>
      <c r="AC5577" s="1"/>
      <c r="AD5577"/>
    </row>
    <row r="5578" spans="1:30" x14ac:dyDescent="0.25">
      <c r="A5578" s="1"/>
      <c r="B5578" s="1"/>
      <c r="C5578" s="1"/>
      <c r="D5578"/>
      <c r="E5578" s="1"/>
      <c r="F5578" s="1"/>
      <c r="G5578"/>
      <c r="H5578"/>
      <c r="I5578" s="1"/>
      <c r="J5578"/>
      <c r="K5578"/>
      <c r="L5578"/>
      <c r="M5578" s="2"/>
      <c r="N5578" s="3"/>
      <c r="O5578"/>
      <c r="P5578"/>
      <c r="Q5578"/>
      <c r="R5578"/>
      <c r="S5578"/>
      <c r="T5578"/>
      <c r="U5578" s="1"/>
      <c r="V5578"/>
      <c r="W5578" s="1"/>
      <c r="X5578"/>
      <c r="Y5578"/>
      <c r="Z5578" s="1"/>
      <c r="AA5578" s="1"/>
      <c r="AB5578" s="1"/>
      <c r="AC5578" s="1"/>
      <c r="AD5578"/>
    </row>
    <row r="5579" spans="1:30" x14ac:dyDescent="0.25">
      <c r="A5579" s="1"/>
      <c r="B5579" s="1"/>
      <c r="C5579" s="1"/>
      <c r="D5579"/>
      <c r="E5579" s="1"/>
      <c r="F5579" s="1"/>
      <c r="G5579"/>
      <c r="H5579"/>
      <c r="I5579" s="1"/>
      <c r="J5579"/>
      <c r="K5579"/>
      <c r="L5579"/>
      <c r="M5579" s="2"/>
      <c r="N5579" s="3"/>
      <c r="O5579"/>
      <c r="P5579"/>
      <c r="Q5579"/>
      <c r="R5579"/>
      <c r="S5579"/>
      <c r="T5579"/>
      <c r="U5579" s="1"/>
      <c r="V5579"/>
      <c r="W5579" s="1"/>
      <c r="X5579"/>
      <c r="Y5579"/>
      <c r="Z5579" s="1"/>
      <c r="AA5579" s="1"/>
      <c r="AB5579" s="1"/>
      <c r="AC5579" s="1"/>
      <c r="AD5579"/>
    </row>
    <row r="5580" spans="1:30" x14ac:dyDescent="0.25">
      <c r="A5580" s="1"/>
      <c r="B5580" s="1"/>
      <c r="C5580" s="1"/>
      <c r="D5580"/>
      <c r="E5580" s="1"/>
      <c r="F5580" s="1"/>
      <c r="G5580"/>
      <c r="H5580"/>
      <c r="I5580" s="1"/>
      <c r="J5580"/>
      <c r="K5580"/>
      <c r="L5580"/>
      <c r="M5580" s="2"/>
      <c r="N5580" s="3"/>
      <c r="O5580"/>
      <c r="P5580"/>
      <c r="Q5580"/>
      <c r="R5580"/>
      <c r="S5580"/>
      <c r="T5580"/>
      <c r="U5580" s="1"/>
      <c r="V5580"/>
      <c r="W5580" s="1"/>
      <c r="X5580"/>
      <c r="Y5580"/>
      <c r="Z5580" s="1"/>
      <c r="AA5580" s="1"/>
      <c r="AB5580" s="1"/>
      <c r="AC5580" s="1"/>
      <c r="AD5580"/>
    </row>
    <row r="5581" spans="1:30" x14ac:dyDescent="0.25">
      <c r="A5581" s="1"/>
      <c r="B5581" s="1"/>
      <c r="C5581" s="1"/>
      <c r="D5581"/>
      <c r="E5581" s="1"/>
      <c r="F5581" s="1"/>
      <c r="G5581"/>
      <c r="H5581"/>
      <c r="I5581" s="1"/>
      <c r="J5581"/>
      <c r="K5581"/>
      <c r="L5581"/>
      <c r="M5581" s="2"/>
      <c r="N5581" s="3"/>
      <c r="O5581"/>
      <c r="P5581"/>
      <c r="Q5581"/>
      <c r="R5581"/>
      <c r="S5581"/>
      <c r="T5581"/>
      <c r="U5581" s="1"/>
      <c r="V5581"/>
      <c r="W5581" s="1"/>
      <c r="X5581"/>
      <c r="Y5581"/>
      <c r="Z5581" s="1"/>
      <c r="AA5581" s="1"/>
      <c r="AB5581" s="1"/>
      <c r="AC5581" s="1"/>
      <c r="AD5581"/>
    </row>
    <row r="5582" spans="1:30" x14ac:dyDescent="0.25">
      <c r="A5582" s="1"/>
      <c r="B5582" s="1"/>
      <c r="C5582" s="1"/>
      <c r="D5582"/>
      <c r="E5582" s="1"/>
      <c r="F5582" s="1"/>
      <c r="G5582"/>
      <c r="H5582"/>
      <c r="I5582" s="1"/>
      <c r="J5582"/>
      <c r="K5582"/>
      <c r="L5582"/>
      <c r="M5582" s="2"/>
      <c r="N5582" s="3"/>
      <c r="O5582"/>
      <c r="P5582"/>
      <c r="Q5582"/>
      <c r="R5582"/>
      <c r="S5582"/>
      <c r="T5582"/>
      <c r="U5582" s="1"/>
      <c r="V5582"/>
      <c r="W5582" s="1"/>
      <c r="X5582"/>
      <c r="Y5582"/>
      <c r="Z5582" s="1"/>
      <c r="AA5582" s="1"/>
      <c r="AB5582" s="1"/>
      <c r="AC5582" s="1"/>
      <c r="AD5582"/>
    </row>
    <row r="5583" spans="1:30" x14ac:dyDescent="0.25">
      <c r="A5583" s="1"/>
      <c r="B5583" s="1"/>
      <c r="C5583" s="1"/>
      <c r="D5583"/>
      <c r="E5583" s="1"/>
      <c r="F5583" s="1"/>
      <c r="G5583"/>
      <c r="H5583"/>
      <c r="I5583" s="1"/>
      <c r="J5583"/>
      <c r="K5583"/>
      <c r="L5583"/>
      <c r="M5583" s="2"/>
      <c r="N5583" s="3"/>
      <c r="O5583"/>
      <c r="P5583"/>
      <c r="Q5583"/>
      <c r="R5583"/>
      <c r="S5583"/>
      <c r="T5583"/>
      <c r="U5583" s="1"/>
      <c r="V5583"/>
      <c r="W5583" s="1"/>
      <c r="X5583"/>
      <c r="Y5583"/>
      <c r="Z5583" s="1"/>
      <c r="AA5583" s="1"/>
      <c r="AB5583" s="1"/>
      <c r="AC5583" s="1"/>
      <c r="AD5583"/>
    </row>
    <row r="5584" spans="1:30" x14ac:dyDescent="0.25">
      <c r="A5584" s="1"/>
      <c r="B5584" s="1"/>
      <c r="C5584" s="1"/>
      <c r="D5584"/>
      <c r="E5584" s="1"/>
      <c r="F5584" s="1"/>
      <c r="G5584"/>
      <c r="H5584"/>
      <c r="I5584" s="1"/>
      <c r="J5584"/>
      <c r="K5584"/>
      <c r="L5584"/>
      <c r="M5584" s="2"/>
      <c r="N5584" s="3"/>
      <c r="O5584"/>
      <c r="P5584"/>
      <c r="Q5584"/>
      <c r="R5584"/>
      <c r="S5584"/>
      <c r="T5584"/>
      <c r="U5584" s="1"/>
      <c r="V5584"/>
      <c r="W5584" s="1"/>
      <c r="X5584"/>
      <c r="Y5584"/>
      <c r="Z5584" s="1"/>
      <c r="AA5584" s="1"/>
      <c r="AB5584" s="1"/>
      <c r="AC5584" s="1"/>
      <c r="AD5584"/>
    </row>
    <row r="5585" spans="1:30" x14ac:dyDescent="0.25">
      <c r="A5585" s="1"/>
      <c r="B5585" s="1"/>
      <c r="C5585" s="1"/>
      <c r="D5585"/>
      <c r="E5585" s="1"/>
      <c r="F5585" s="1"/>
      <c r="G5585"/>
      <c r="H5585"/>
      <c r="I5585" s="1"/>
      <c r="J5585"/>
      <c r="K5585"/>
      <c r="L5585"/>
      <c r="M5585" s="2"/>
      <c r="N5585" s="3"/>
      <c r="O5585"/>
      <c r="P5585"/>
      <c r="Q5585"/>
      <c r="R5585"/>
      <c r="S5585"/>
      <c r="T5585"/>
      <c r="U5585" s="1"/>
      <c r="V5585"/>
      <c r="W5585" s="1"/>
      <c r="X5585"/>
      <c r="Y5585"/>
      <c r="Z5585" s="1"/>
      <c r="AA5585" s="1"/>
      <c r="AB5585" s="1"/>
      <c r="AC5585" s="1"/>
      <c r="AD5585"/>
    </row>
    <row r="5586" spans="1:30" x14ac:dyDescent="0.25">
      <c r="A5586" s="1"/>
      <c r="B5586" s="1"/>
      <c r="C5586" s="1"/>
      <c r="D5586"/>
      <c r="E5586" s="1"/>
      <c r="F5586" s="1"/>
      <c r="G5586"/>
      <c r="H5586"/>
      <c r="I5586" s="1"/>
      <c r="J5586"/>
      <c r="K5586"/>
      <c r="L5586"/>
      <c r="M5586" s="2"/>
      <c r="N5586" s="3"/>
      <c r="O5586"/>
      <c r="P5586"/>
      <c r="Q5586"/>
      <c r="R5586"/>
      <c r="S5586"/>
      <c r="T5586"/>
      <c r="U5586" s="1"/>
      <c r="V5586"/>
      <c r="W5586" s="1"/>
      <c r="X5586"/>
      <c r="Y5586"/>
      <c r="Z5586" s="1"/>
      <c r="AA5586" s="1"/>
      <c r="AB5586" s="1"/>
      <c r="AC5586" s="1"/>
      <c r="AD5586"/>
    </row>
    <row r="5587" spans="1:30" x14ac:dyDescent="0.25">
      <c r="A5587" s="1"/>
      <c r="B5587" s="1"/>
      <c r="C5587" s="1"/>
      <c r="D5587"/>
      <c r="E5587" s="1"/>
      <c r="F5587" s="1"/>
      <c r="G5587"/>
      <c r="H5587"/>
      <c r="I5587" s="1"/>
      <c r="J5587"/>
      <c r="K5587"/>
      <c r="L5587"/>
      <c r="M5587" s="2"/>
      <c r="N5587" s="3"/>
      <c r="O5587"/>
      <c r="P5587"/>
      <c r="Q5587"/>
      <c r="R5587"/>
      <c r="S5587"/>
      <c r="T5587"/>
      <c r="U5587" s="1"/>
      <c r="V5587"/>
      <c r="W5587" s="1"/>
      <c r="X5587"/>
      <c r="Y5587"/>
      <c r="Z5587" s="1"/>
      <c r="AA5587" s="1"/>
      <c r="AB5587" s="1"/>
      <c r="AC5587" s="1"/>
      <c r="AD5587"/>
    </row>
    <row r="5588" spans="1:30" x14ac:dyDescent="0.25">
      <c r="A5588" s="1"/>
      <c r="B5588" s="1"/>
      <c r="C5588" s="1"/>
      <c r="D5588"/>
      <c r="E5588" s="1"/>
      <c r="F5588" s="1"/>
      <c r="G5588"/>
      <c r="H5588"/>
      <c r="I5588" s="1"/>
      <c r="J5588"/>
      <c r="K5588"/>
      <c r="L5588"/>
      <c r="M5588" s="2"/>
      <c r="N5588" s="3"/>
      <c r="O5588"/>
      <c r="P5588"/>
      <c r="Q5588"/>
      <c r="R5588"/>
      <c r="S5588"/>
      <c r="T5588"/>
      <c r="U5588" s="1"/>
      <c r="V5588"/>
      <c r="W5588" s="1"/>
      <c r="X5588"/>
      <c r="Y5588"/>
      <c r="Z5588" s="1"/>
      <c r="AA5588" s="1"/>
      <c r="AB5588" s="1"/>
      <c r="AC5588" s="1"/>
      <c r="AD5588"/>
    </row>
    <row r="5589" spans="1:30" x14ac:dyDescent="0.25">
      <c r="A5589" s="1"/>
      <c r="B5589" s="1"/>
      <c r="C5589" s="1"/>
      <c r="D5589"/>
      <c r="E5589" s="1"/>
      <c r="F5589" s="1"/>
      <c r="G5589"/>
      <c r="H5589"/>
      <c r="I5589" s="1"/>
      <c r="J5589"/>
      <c r="K5589"/>
      <c r="L5589"/>
      <c r="M5589" s="2"/>
      <c r="N5589" s="3"/>
      <c r="O5589"/>
      <c r="P5589"/>
      <c r="Q5589"/>
      <c r="R5589"/>
      <c r="S5589"/>
      <c r="T5589"/>
      <c r="U5589" s="1"/>
      <c r="V5589"/>
      <c r="W5589" s="1"/>
      <c r="X5589"/>
      <c r="Y5589"/>
      <c r="Z5589" s="1"/>
      <c r="AA5589" s="1"/>
      <c r="AB5589" s="1"/>
      <c r="AC5589" s="1"/>
      <c r="AD5589"/>
    </row>
    <row r="5590" spans="1:30" x14ac:dyDescent="0.25">
      <c r="A5590" s="1"/>
      <c r="B5590" s="1"/>
      <c r="C5590" s="1"/>
      <c r="D5590"/>
      <c r="E5590" s="1"/>
      <c r="F5590" s="1"/>
      <c r="G5590"/>
      <c r="H5590"/>
      <c r="I5590" s="1"/>
      <c r="J5590"/>
      <c r="K5590"/>
      <c r="L5590"/>
      <c r="M5590" s="2"/>
      <c r="N5590" s="3"/>
      <c r="O5590"/>
      <c r="P5590"/>
      <c r="Q5590"/>
      <c r="R5590"/>
      <c r="S5590"/>
      <c r="T5590"/>
      <c r="U5590" s="1"/>
      <c r="V5590"/>
      <c r="W5590" s="1"/>
      <c r="X5590"/>
      <c r="Y5590"/>
      <c r="Z5590" s="1"/>
      <c r="AA5590" s="1"/>
      <c r="AB5590" s="1"/>
      <c r="AC5590" s="1"/>
      <c r="AD5590"/>
    </row>
    <row r="5591" spans="1:30" x14ac:dyDescent="0.25">
      <c r="A5591" s="1"/>
      <c r="B5591" s="1"/>
      <c r="C5591" s="1"/>
      <c r="D5591"/>
      <c r="E5591" s="1"/>
      <c r="F5591" s="1"/>
      <c r="G5591"/>
      <c r="H5591"/>
      <c r="I5591" s="1"/>
      <c r="J5591"/>
      <c r="K5591"/>
      <c r="L5591"/>
      <c r="M5591" s="2"/>
      <c r="N5591" s="3"/>
      <c r="O5591"/>
      <c r="P5591"/>
      <c r="Q5591"/>
      <c r="R5591"/>
      <c r="S5591"/>
      <c r="T5591"/>
      <c r="U5591" s="1"/>
      <c r="V5591"/>
      <c r="W5591" s="1"/>
      <c r="X5591"/>
      <c r="Y5591"/>
      <c r="Z5591" s="1"/>
      <c r="AA5591" s="1"/>
      <c r="AB5591" s="1"/>
      <c r="AC5591" s="1"/>
      <c r="AD5591"/>
    </row>
    <row r="5592" spans="1:30" x14ac:dyDescent="0.25">
      <c r="A5592" s="1"/>
      <c r="B5592" s="1"/>
      <c r="C5592" s="1"/>
      <c r="D5592"/>
      <c r="E5592" s="1"/>
      <c r="F5592" s="1"/>
      <c r="G5592"/>
      <c r="H5592"/>
      <c r="I5592" s="1"/>
      <c r="J5592"/>
      <c r="K5592"/>
      <c r="L5592"/>
      <c r="M5592" s="2"/>
      <c r="N5592" s="3"/>
      <c r="O5592"/>
      <c r="P5592"/>
      <c r="Q5592"/>
      <c r="R5592"/>
      <c r="S5592"/>
      <c r="T5592"/>
      <c r="U5592" s="1"/>
      <c r="V5592"/>
      <c r="W5592" s="1"/>
      <c r="X5592"/>
      <c r="Y5592"/>
      <c r="Z5592" s="1"/>
      <c r="AA5592" s="1"/>
      <c r="AB5592" s="1"/>
      <c r="AC5592" s="1"/>
      <c r="AD5592"/>
    </row>
    <row r="5593" spans="1:30" x14ac:dyDescent="0.25">
      <c r="A5593" s="1"/>
      <c r="B5593" s="1"/>
      <c r="C5593" s="1"/>
      <c r="D5593"/>
      <c r="E5593" s="1"/>
      <c r="F5593" s="1"/>
      <c r="G5593"/>
      <c r="H5593"/>
      <c r="I5593" s="1"/>
      <c r="J5593"/>
      <c r="K5593"/>
      <c r="L5593"/>
      <c r="M5593" s="2"/>
      <c r="N5593" s="3"/>
      <c r="O5593"/>
      <c r="P5593"/>
      <c r="Q5593"/>
      <c r="R5593"/>
      <c r="S5593"/>
      <c r="T5593"/>
      <c r="U5593" s="1"/>
      <c r="V5593"/>
      <c r="W5593" s="1"/>
      <c r="X5593"/>
      <c r="Y5593"/>
      <c r="Z5593" s="1"/>
      <c r="AA5593" s="1"/>
      <c r="AB5593" s="1"/>
      <c r="AC5593" s="1"/>
      <c r="AD5593"/>
    </row>
    <row r="5594" spans="1:30" x14ac:dyDescent="0.25">
      <c r="A5594" s="1"/>
      <c r="B5594" s="1"/>
      <c r="C5594" s="1"/>
      <c r="D5594"/>
      <c r="E5594" s="1"/>
      <c r="F5594" s="1"/>
      <c r="G5594"/>
      <c r="H5594"/>
      <c r="I5594" s="1"/>
      <c r="J5594"/>
      <c r="K5594"/>
      <c r="L5594"/>
      <c r="M5594" s="2"/>
      <c r="N5594" s="3"/>
      <c r="O5594"/>
      <c r="P5594"/>
      <c r="Q5594"/>
      <c r="R5594"/>
      <c r="S5594"/>
      <c r="T5594"/>
      <c r="U5594" s="1"/>
      <c r="V5594"/>
      <c r="W5594" s="1"/>
      <c r="X5594"/>
      <c r="Y5594"/>
      <c r="Z5594" s="1"/>
      <c r="AA5594" s="1"/>
      <c r="AB5594" s="1"/>
      <c r="AC5594" s="1"/>
      <c r="AD5594"/>
    </row>
    <row r="5595" spans="1:30" x14ac:dyDescent="0.25">
      <c r="A5595" s="1"/>
      <c r="B5595" s="1"/>
      <c r="C5595" s="1"/>
      <c r="D5595"/>
      <c r="E5595" s="1"/>
      <c r="F5595" s="1"/>
      <c r="G5595"/>
      <c r="H5595"/>
      <c r="I5595" s="1"/>
      <c r="J5595"/>
      <c r="K5595"/>
      <c r="L5595"/>
      <c r="M5595" s="2"/>
      <c r="N5595" s="3"/>
      <c r="O5595"/>
      <c r="P5595"/>
      <c r="Q5595"/>
      <c r="R5595"/>
      <c r="S5595"/>
      <c r="T5595"/>
      <c r="U5595" s="1"/>
      <c r="V5595"/>
      <c r="W5595" s="1"/>
      <c r="X5595"/>
      <c r="Y5595"/>
      <c r="Z5595" s="1"/>
      <c r="AA5595" s="1"/>
      <c r="AB5595" s="1"/>
      <c r="AC5595" s="1"/>
      <c r="AD5595"/>
    </row>
    <row r="5596" spans="1:30" x14ac:dyDescent="0.25">
      <c r="A5596" s="1"/>
      <c r="B5596" s="1"/>
      <c r="C5596" s="1"/>
      <c r="D5596"/>
      <c r="E5596" s="1"/>
      <c r="F5596" s="1"/>
      <c r="G5596"/>
      <c r="H5596"/>
      <c r="I5596" s="1"/>
      <c r="J5596"/>
      <c r="K5596"/>
      <c r="L5596"/>
      <c r="M5596" s="2"/>
      <c r="N5596" s="3"/>
      <c r="O5596"/>
      <c r="P5596"/>
      <c r="Q5596"/>
      <c r="R5596"/>
      <c r="S5596"/>
      <c r="T5596"/>
      <c r="U5596" s="1"/>
      <c r="V5596"/>
      <c r="W5596" s="1"/>
      <c r="X5596"/>
      <c r="Y5596"/>
      <c r="Z5596" s="1"/>
      <c r="AA5596" s="1"/>
      <c r="AB5596" s="1"/>
      <c r="AC5596" s="1"/>
      <c r="AD5596"/>
    </row>
    <row r="5597" spans="1:30" x14ac:dyDescent="0.25">
      <c r="A5597" s="1"/>
      <c r="B5597" s="1"/>
      <c r="C5597" s="1"/>
      <c r="D5597"/>
      <c r="E5597" s="1"/>
      <c r="F5597" s="1"/>
      <c r="G5597"/>
      <c r="H5597"/>
      <c r="I5597" s="1"/>
      <c r="J5597"/>
      <c r="K5597"/>
      <c r="L5597"/>
      <c r="M5597" s="2"/>
      <c r="N5597" s="3"/>
      <c r="O5597"/>
      <c r="P5597"/>
      <c r="Q5597"/>
      <c r="R5597"/>
      <c r="S5597"/>
      <c r="T5597"/>
      <c r="U5597" s="1"/>
      <c r="V5597"/>
      <c r="W5597" s="1"/>
      <c r="X5597"/>
      <c r="Y5597"/>
      <c r="Z5597" s="1"/>
      <c r="AA5597" s="1"/>
      <c r="AB5597" s="1"/>
      <c r="AC5597" s="1"/>
      <c r="AD5597"/>
    </row>
    <row r="5598" spans="1:30" x14ac:dyDescent="0.25">
      <c r="A5598" s="1"/>
      <c r="B5598" s="1"/>
      <c r="C5598" s="1"/>
      <c r="D5598"/>
      <c r="E5598" s="1"/>
      <c r="F5598" s="1"/>
      <c r="G5598"/>
      <c r="H5598"/>
      <c r="I5598" s="1"/>
      <c r="J5598"/>
      <c r="K5598"/>
      <c r="L5598"/>
      <c r="M5598" s="2"/>
      <c r="N5598" s="3"/>
      <c r="O5598"/>
      <c r="P5598"/>
      <c r="Q5598"/>
      <c r="R5598"/>
      <c r="S5598"/>
      <c r="T5598"/>
      <c r="U5598" s="1"/>
      <c r="V5598"/>
      <c r="W5598" s="1"/>
      <c r="X5598"/>
      <c r="Y5598"/>
      <c r="Z5598" s="1"/>
      <c r="AA5598" s="1"/>
      <c r="AB5598" s="1"/>
      <c r="AC5598" s="1"/>
      <c r="AD5598"/>
    </row>
    <row r="5599" spans="1:30" x14ac:dyDescent="0.25">
      <c r="A5599" s="1"/>
      <c r="B5599" s="1"/>
      <c r="C5599" s="1"/>
      <c r="D5599"/>
      <c r="E5599" s="1"/>
      <c r="F5599" s="1"/>
      <c r="G5599"/>
      <c r="H5599"/>
      <c r="I5599" s="1"/>
      <c r="J5599"/>
      <c r="K5599"/>
      <c r="L5599"/>
      <c r="M5599" s="2"/>
      <c r="N5599" s="3"/>
      <c r="O5599"/>
      <c r="P5599"/>
      <c r="Q5599"/>
      <c r="R5599"/>
      <c r="S5599"/>
      <c r="T5599"/>
      <c r="U5599" s="1"/>
      <c r="V5599"/>
      <c r="W5599" s="1"/>
      <c r="X5599"/>
      <c r="Y5599"/>
      <c r="Z5599" s="1"/>
      <c r="AA5599" s="1"/>
      <c r="AB5599" s="1"/>
      <c r="AC5599" s="1"/>
      <c r="AD5599"/>
    </row>
    <row r="5600" spans="1:30" x14ac:dyDescent="0.25">
      <c r="A5600" s="1"/>
      <c r="B5600" s="1"/>
      <c r="C5600" s="1"/>
      <c r="D5600"/>
      <c r="E5600" s="1"/>
      <c r="F5600" s="1"/>
      <c r="G5600"/>
      <c r="H5600"/>
      <c r="I5600" s="1"/>
      <c r="J5600"/>
      <c r="K5600"/>
      <c r="L5600"/>
      <c r="M5600" s="2"/>
      <c r="N5600" s="3"/>
      <c r="O5600"/>
      <c r="P5600"/>
      <c r="Q5600"/>
      <c r="R5600"/>
      <c r="S5600"/>
      <c r="T5600"/>
      <c r="U5600" s="1"/>
      <c r="V5600"/>
      <c r="W5600" s="1"/>
      <c r="X5600"/>
      <c r="Y5600"/>
      <c r="Z5600" s="1"/>
      <c r="AA5600" s="1"/>
      <c r="AB5600" s="1"/>
      <c r="AC5600" s="1"/>
      <c r="AD5600"/>
    </row>
    <row r="5601" spans="1:30" x14ac:dyDescent="0.25">
      <c r="A5601" s="1"/>
      <c r="B5601" s="1"/>
      <c r="C5601" s="1"/>
      <c r="D5601"/>
      <c r="E5601" s="1"/>
      <c r="F5601" s="1"/>
      <c r="G5601"/>
      <c r="H5601"/>
      <c r="I5601" s="1"/>
      <c r="J5601"/>
      <c r="K5601"/>
      <c r="L5601"/>
      <c r="M5601" s="2"/>
      <c r="N5601" s="3"/>
      <c r="O5601"/>
      <c r="P5601"/>
      <c r="Q5601"/>
      <c r="R5601"/>
      <c r="S5601"/>
      <c r="T5601"/>
      <c r="U5601" s="1"/>
      <c r="V5601"/>
      <c r="W5601" s="1"/>
      <c r="X5601"/>
      <c r="Y5601"/>
      <c r="Z5601" s="1"/>
      <c r="AA5601" s="1"/>
      <c r="AB5601" s="1"/>
      <c r="AC5601" s="1"/>
      <c r="AD5601"/>
    </row>
    <row r="5602" spans="1:30" x14ac:dyDescent="0.25">
      <c r="A5602" s="1"/>
      <c r="B5602" s="1"/>
      <c r="C5602" s="1"/>
      <c r="D5602"/>
      <c r="E5602" s="1"/>
      <c r="F5602" s="1"/>
      <c r="G5602"/>
      <c r="H5602"/>
      <c r="I5602" s="1"/>
      <c r="J5602"/>
      <c r="K5602"/>
      <c r="L5602"/>
      <c r="M5602" s="2"/>
      <c r="N5602" s="3"/>
      <c r="O5602"/>
      <c r="P5602"/>
      <c r="Q5602"/>
      <c r="R5602"/>
      <c r="S5602"/>
      <c r="T5602"/>
      <c r="U5602" s="1"/>
      <c r="V5602"/>
      <c r="W5602" s="1"/>
      <c r="X5602"/>
      <c r="Y5602"/>
      <c r="Z5602" s="1"/>
      <c r="AA5602" s="1"/>
      <c r="AB5602" s="1"/>
      <c r="AC5602" s="1"/>
      <c r="AD5602"/>
    </row>
    <row r="5603" spans="1:30" x14ac:dyDescent="0.25">
      <c r="A5603" s="1"/>
      <c r="B5603" s="1"/>
      <c r="C5603" s="1"/>
      <c r="D5603"/>
      <c r="E5603" s="1"/>
      <c r="F5603" s="1"/>
      <c r="G5603"/>
      <c r="H5603"/>
      <c r="I5603" s="1"/>
      <c r="J5603"/>
      <c r="K5603"/>
      <c r="L5603"/>
      <c r="M5603" s="2"/>
      <c r="N5603" s="3"/>
      <c r="O5603"/>
      <c r="P5603"/>
      <c r="Q5603"/>
      <c r="R5603"/>
      <c r="S5603"/>
      <c r="T5603"/>
      <c r="U5603" s="1"/>
      <c r="V5603"/>
      <c r="W5603" s="1"/>
      <c r="X5603"/>
      <c r="Y5603"/>
      <c r="Z5603" s="1"/>
      <c r="AA5603" s="1"/>
      <c r="AB5603" s="1"/>
      <c r="AC5603" s="1"/>
      <c r="AD5603"/>
    </row>
    <row r="5604" spans="1:30" x14ac:dyDescent="0.25">
      <c r="A5604" s="1"/>
      <c r="B5604" s="1"/>
      <c r="C5604" s="1"/>
      <c r="D5604"/>
      <c r="E5604" s="1"/>
      <c r="F5604" s="1"/>
      <c r="G5604"/>
      <c r="H5604"/>
      <c r="I5604" s="1"/>
      <c r="J5604"/>
      <c r="K5604"/>
      <c r="L5604"/>
      <c r="M5604" s="2"/>
      <c r="N5604" s="3"/>
      <c r="O5604"/>
      <c r="P5604"/>
      <c r="Q5604"/>
      <c r="R5604"/>
      <c r="S5604"/>
      <c r="T5604"/>
      <c r="U5604" s="1"/>
      <c r="V5604"/>
      <c r="W5604" s="1"/>
      <c r="X5604"/>
      <c r="Y5604"/>
      <c r="Z5604" s="1"/>
      <c r="AA5604" s="1"/>
      <c r="AB5604" s="1"/>
      <c r="AC5604" s="1"/>
      <c r="AD5604"/>
    </row>
    <row r="5605" spans="1:30" x14ac:dyDescent="0.25">
      <c r="A5605" s="1"/>
      <c r="B5605" s="1"/>
      <c r="C5605" s="1"/>
      <c r="D5605"/>
      <c r="E5605" s="1"/>
      <c r="F5605" s="1"/>
      <c r="G5605"/>
      <c r="H5605"/>
      <c r="I5605" s="1"/>
      <c r="J5605"/>
      <c r="K5605"/>
      <c r="L5605"/>
      <c r="M5605" s="2"/>
      <c r="N5605" s="3"/>
      <c r="O5605"/>
      <c r="P5605"/>
      <c r="Q5605"/>
      <c r="R5605"/>
      <c r="S5605"/>
      <c r="T5605"/>
      <c r="U5605" s="1"/>
      <c r="V5605"/>
      <c r="W5605" s="1"/>
      <c r="X5605"/>
      <c r="Y5605"/>
      <c r="Z5605" s="1"/>
      <c r="AA5605" s="1"/>
      <c r="AB5605" s="1"/>
      <c r="AC5605" s="1"/>
      <c r="AD5605"/>
    </row>
    <row r="5606" spans="1:30" x14ac:dyDescent="0.25">
      <c r="A5606" s="1"/>
      <c r="B5606" s="1"/>
      <c r="C5606" s="1"/>
      <c r="D5606"/>
      <c r="E5606" s="1"/>
      <c r="F5606" s="1"/>
      <c r="G5606"/>
      <c r="H5606"/>
      <c r="I5606" s="1"/>
      <c r="J5606"/>
      <c r="K5606"/>
      <c r="L5606"/>
      <c r="M5606" s="2"/>
      <c r="N5606" s="3"/>
      <c r="O5606"/>
      <c r="P5606"/>
      <c r="Q5606"/>
      <c r="R5606"/>
      <c r="S5606"/>
      <c r="T5606"/>
      <c r="U5606" s="1"/>
      <c r="V5606"/>
      <c r="W5606" s="1"/>
      <c r="X5606"/>
      <c r="Y5606"/>
      <c r="Z5606" s="1"/>
      <c r="AA5606" s="1"/>
      <c r="AB5606" s="1"/>
      <c r="AC5606" s="1"/>
      <c r="AD5606"/>
    </row>
    <row r="5607" spans="1:30" x14ac:dyDescent="0.25">
      <c r="A5607" s="1"/>
      <c r="B5607" s="1"/>
      <c r="C5607" s="1"/>
      <c r="D5607"/>
      <c r="E5607" s="1"/>
      <c r="F5607" s="1"/>
      <c r="G5607"/>
      <c r="H5607"/>
      <c r="I5607" s="1"/>
      <c r="J5607"/>
      <c r="K5607"/>
      <c r="L5607"/>
      <c r="M5607" s="2"/>
      <c r="N5607" s="3"/>
      <c r="O5607"/>
      <c r="P5607"/>
      <c r="Q5607"/>
      <c r="R5607"/>
      <c r="S5607"/>
      <c r="T5607"/>
      <c r="U5607" s="1"/>
      <c r="V5607"/>
      <c r="W5607" s="1"/>
      <c r="X5607"/>
      <c r="Y5607"/>
      <c r="Z5607" s="1"/>
      <c r="AA5607" s="1"/>
      <c r="AB5607" s="1"/>
      <c r="AC5607" s="1"/>
      <c r="AD5607"/>
    </row>
    <row r="5608" spans="1:30" x14ac:dyDescent="0.25">
      <c r="A5608" s="1"/>
      <c r="B5608" s="1"/>
      <c r="C5608" s="1"/>
      <c r="D5608"/>
      <c r="E5608" s="1"/>
      <c r="F5608" s="1"/>
      <c r="G5608"/>
      <c r="H5608"/>
      <c r="I5608" s="1"/>
      <c r="J5608"/>
      <c r="K5608"/>
      <c r="L5608"/>
      <c r="M5608" s="2"/>
      <c r="N5608" s="3"/>
      <c r="O5608"/>
      <c r="P5608"/>
      <c r="Q5608"/>
      <c r="R5608"/>
      <c r="S5608"/>
      <c r="T5608"/>
      <c r="U5608" s="1"/>
      <c r="V5608"/>
      <c r="W5608" s="1"/>
      <c r="X5608"/>
      <c r="Y5608"/>
      <c r="Z5608" s="1"/>
      <c r="AA5608" s="1"/>
      <c r="AB5608" s="1"/>
      <c r="AC5608" s="1"/>
      <c r="AD5608"/>
    </row>
    <row r="5609" spans="1:30" x14ac:dyDescent="0.25">
      <c r="A5609" s="1"/>
      <c r="B5609" s="1"/>
      <c r="C5609" s="1"/>
      <c r="D5609"/>
      <c r="E5609" s="1"/>
      <c r="F5609" s="1"/>
      <c r="G5609"/>
      <c r="H5609"/>
      <c r="I5609" s="1"/>
      <c r="J5609"/>
      <c r="K5609"/>
      <c r="L5609"/>
      <c r="M5609" s="2"/>
      <c r="N5609" s="3"/>
      <c r="O5609"/>
      <c r="P5609"/>
      <c r="Q5609"/>
      <c r="R5609"/>
      <c r="S5609"/>
      <c r="T5609"/>
      <c r="U5609" s="1"/>
      <c r="V5609"/>
      <c r="W5609" s="1"/>
      <c r="X5609"/>
      <c r="Y5609"/>
      <c r="Z5609" s="1"/>
      <c r="AA5609" s="1"/>
      <c r="AB5609" s="1"/>
      <c r="AC5609" s="1"/>
      <c r="AD5609"/>
    </row>
    <row r="5610" spans="1:30" x14ac:dyDescent="0.25">
      <c r="A5610" s="1"/>
      <c r="B5610" s="1"/>
      <c r="C5610" s="1"/>
      <c r="D5610"/>
      <c r="E5610" s="1"/>
      <c r="F5610" s="1"/>
      <c r="G5610"/>
      <c r="H5610"/>
      <c r="I5610" s="1"/>
      <c r="J5610"/>
      <c r="K5610"/>
      <c r="L5610"/>
      <c r="M5610" s="2"/>
      <c r="N5610" s="3"/>
      <c r="O5610"/>
      <c r="P5610"/>
      <c r="Q5610"/>
      <c r="R5610"/>
      <c r="S5610"/>
      <c r="T5610"/>
      <c r="U5610" s="1"/>
      <c r="V5610"/>
      <c r="W5610" s="1"/>
      <c r="X5610"/>
      <c r="Y5610"/>
      <c r="Z5610" s="1"/>
      <c r="AA5610" s="1"/>
      <c r="AB5610" s="1"/>
      <c r="AC5610" s="1"/>
      <c r="AD5610"/>
    </row>
    <row r="5611" spans="1:30" x14ac:dyDescent="0.25">
      <c r="A5611" s="1"/>
      <c r="B5611" s="1"/>
      <c r="C5611" s="1"/>
      <c r="D5611"/>
      <c r="E5611" s="1"/>
      <c r="F5611" s="1"/>
      <c r="G5611"/>
      <c r="H5611"/>
      <c r="I5611" s="1"/>
      <c r="J5611"/>
      <c r="K5611"/>
      <c r="L5611"/>
      <c r="M5611" s="2"/>
      <c r="N5611" s="3"/>
      <c r="O5611"/>
      <c r="P5611"/>
      <c r="Q5611"/>
      <c r="R5611"/>
      <c r="S5611"/>
      <c r="T5611"/>
      <c r="U5611" s="1"/>
      <c r="V5611"/>
      <c r="W5611" s="1"/>
      <c r="X5611"/>
      <c r="Y5611"/>
      <c r="Z5611" s="1"/>
      <c r="AA5611" s="1"/>
      <c r="AB5611" s="1"/>
      <c r="AC5611" s="1"/>
      <c r="AD5611"/>
    </row>
    <row r="5612" spans="1:30" x14ac:dyDescent="0.25">
      <c r="A5612" s="1"/>
      <c r="B5612" s="1"/>
      <c r="C5612" s="1"/>
      <c r="D5612"/>
      <c r="E5612" s="1"/>
      <c r="F5612" s="1"/>
      <c r="G5612"/>
      <c r="H5612"/>
      <c r="I5612" s="1"/>
      <c r="J5612"/>
      <c r="K5612"/>
      <c r="L5612"/>
      <c r="M5612" s="2"/>
      <c r="N5612" s="3"/>
      <c r="O5612"/>
      <c r="P5612"/>
      <c r="Q5612"/>
      <c r="R5612"/>
      <c r="S5612"/>
      <c r="T5612"/>
      <c r="U5612" s="1"/>
      <c r="V5612"/>
      <c r="W5612" s="1"/>
      <c r="X5612"/>
      <c r="Y5612"/>
      <c r="Z5612" s="1"/>
      <c r="AA5612" s="1"/>
      <c r="AB5612" s="1"/>
      <c r="AC5612" s="1"/>
      <c r="AD5612"/>
    </row>
    <row r="5613" spans="1:30" x14ac:dyDescent="0.25">
      <c r="A5613" s="1"/>
      <c r="B5613" s="1"/>
      <c r="C5613" s="1"/>
      <c r="D5613"/>
      <c r="E5613" s="1"/>
      <c r="F5613" s="1"/>
      <c r="G5613"/>
      <c r="H5613"/>
      <c r="I5613" s="1"/>
      <c r="J5613"/>
      <c r="K5613"/>
      <c r="L5613"/>
      <c r="M5613" s="2"/>
      <c r="N5613" s="3"/>
      <c r="O5613"/>
      <c r="P5613"/>
      <c r="Q5613"/>
      <c r="R5613"/>
      <c r="S5613"/>
      <c r="T5613"/>
      <c r="U5613" s="1"/>
      <c r="V5613"/>
      <c r="W5613" s="1"/>
      <c r="X5613"/>
      <c r="Y5613"/>
      <c r="Z5613" s="1"/>
      <c r="AA5613" s="1"/>
      <c r="AB5613" s="1"/>
      <c r="AC5613" s="1"/>
      <c r="AD5613"/>
    </row>
    <row r="5614" spans="1:30" x14ac:dyDescent="0.25">
      <c r="A5614" s="1"/>
      <c r="B5614" s="1"/>
      <c r="C5614" s="1"/>
      <c r="D5614"/>
      <c r="E5614" s="1"/>
      <c r="F5614" s="1"/>
      <c r="G5614"/>
      <c r="H5614"/>
      <c r="I5614" s="1"/>
      <c r="J5614"/>
      <c r="K5614"/>
      <c r="L5614"/>
      <c r="M5614" s="2"/>
      <c r="N5614" s="3"/>
      <c r="O5614"/>
      <c r="P5614"/>
      <c r="Q5614"/>
      <c r="R5614"/>
      <c r="S5614"/>
      <c r="T5614"/>
      <c r="U5614" s="1"/>
      <c r="V5614"/>
      <c r="W5614" s="1"/>
      <c r="X5614"/>
      <c r="Y5614"/>
      <c r="Z5614" s="1"/>
      <c r="AA5614" s="1"/>
      <c r="AB5614" s="1"/>
      <c r="AC5614" s="1"/>
      <c r="AD5614"/>
    </row>
    <row r="5615" spans="1:30" x14ac:dyDescent="0.25">
      <c r="A5615" s="1"/>
      <c r="B5615" s="1"/>
      <c r="C5615" s="1"/>
      <c r="D5615"/>
      <c r="E5615" s="1"/>
      <c r="F5615" s="1"/>
      <c r="G5615"/>
      <c r="H5615"/>
      <c r="I5615" s="1"/>
      <c r="J5615"/>
      <c r="K5615"/>
      <c r="L5615"/>
      <c r="M5615" s="2"/>
      <c r="N5615" s="3"/>
      <c r="O5615"/>
      <c r="P5615"/>
      <c r="Q5615"/>
      <c r="R5615"/>
      <c r="S5615"/>
      <c r="T5615"/>
      <c r="U5615" s="1"/>
      <c r="V5615"/>
      <c r="W5615" s="1"/>
      <c r="X5615"/>
      <c r="Y5615"/>
      <c r="Z5615" s="1"/>
      <c r="AA5615" s="1"/>
      <c r="AB5615" s="1"/>
      <c r="AC5615" s="1"/>
      <c r="AD5615"/>
    </row>
    <row r="5616" spans="1:30" x14ac:dyDescent="0.25">
      <c r="A5616" s="1"/>
      <c r="B5616" s="1"/>
      <c r="C5616" s="1"/>
      <c r="D5616"/>
      <c r="E5616" s="1"/>
      <c r="F5616" s="1"/>
      <c r="G5616"/>
      <c r="H5616"/>
      <c r="I5616" s="1"/>
      <c r="J5616"/>
      <c r="K5616"/>
      <c r="L5616"/>
      <c r="M5616" s="2"/>
      <c r="N5616" s="3"/>
      <c r="O5616"/>
      <c r="P5616"/>
      <c r="Q5616"/>
      <c r="R5616"/>
      <c r="S5616"/>
      <c r="T5616"/>
      <c r="U5616" s="1"/>
      <c r="V5616"/>
      <c r="W5616" s="1"/>
      <c r="X5616"/>
      <c r="Y5616"/>
      <c r="Z5616" s="1"/>
      <c r="AA5616" s="1"/>
      <c r="AB5616" s="1"/>
      <c r="AC5616" s="1"/>
      <c r="AD5616"/>
    </row>
    <row r="5617" spans="1:30" x14ac:dyDescent="0.25">
      <c r="A5617" s="1"/>
      <c r="B5617" s="1"/>
      <c r="C5617" s="1"/>
      <c r="D5617"/>
      <c r="E5617" s="1"/>
      <c r="F5617" s="1"/>
      <c r="G5617"/>
      <c r="H5617"/>
      <c r="I5617" s="1"/>
      <c r="J5617"/>
      <c r="K5617"/>
      <c r="L5617"/>
      <c r="M5617" s="2"/>
      <c r="N5617" s="3"/>
      <c r="O5617"/>
      <c r="P5617"/>
      <c r="Q5617"/>
      <c r="R5617"/>
      <c r="S5617"/>
      <c r="T5617"/>
      <c r="U5617" s="1"/>
      <c r="V5617"/>
      <c r="W5617" s="1"/>
      <c r="X5617"/>
      <c r="Y5617"/>
      <c r="Z5617" s="1"/>
      <c r="AA5617" s="1"/>
      <c r="AB5617" s="1"/>
      <c r="AC5617" s="1"/>
      <c r="AD5617"/>
    </row>
    <row r="5618" spans="1:30" x14ac:dyDescent="0.25">
      <c r="A5618" s="1"/>
      <c r="B5618" s="1"/>
      <c r="C5618" s="1"/>
      <c r="D5618"/>
      <c r="E5618" s="1"/>
      <c r="F5618" s="1"/>
      <c r="G5618"/>
      <c r="H5618"/>
      <c r="I5618" s="1"/>
      <c r="J5618"/>
      <c r="K5618"/>
      <c r="L5618"/>
      <c r="M5618" s="2"/>
      <c r="N5618" s="3"/>
      <c r="O5618"/>
      <c r="P5618"/>
      <c r="Q5618"/>
      <c r="R5618"/>
      <c r="S5618"/>
      <c r="T5618"/>
      <c r="U5618" s="1"/>
      <c r="V5618"/>
      <c r="W5618" s="1"/>
      <c r="X5618"/>
      <c r="Y5618"/>
      <c r="Z5618" s="1"/>
      <c r="AA5618" s="1"/>
      <c r="AB5618" s="1"/>
      <c r="AC5618" s="1"/>
      <c r="AD5618"/>
    </row>
    <row r="5619" spans="1:30" x14ac:dyDescent="0.25">
      <c r="A5619" s="1"/>
      <c r="B5619" s="1"/>
      <c r="C5619" s="1"/>
      <c r="D5619"/>
      <c r="E5619" s="1"/>
      <c r="F5619" s="1"/>
      <c r="G5619"/>
      <c r="H5619"/>
      <c r="I5619" s="1"/>
      <c r="J5619"/>
      <c r="K5619"/>
      <c r="L5619"/>
      <c r="M5619" s="2"/>
      <c r="N5619" s="3"/>
      <c r="O5619"/>
      <c r="P5619"/>
      <c r="Q5619"/>
      <c r="R5619"/>
      <c r="S5619"/>
      <c r="T5619"/>
      <c r="U5619" s="1"/>
      <c r="V5619"/>
      <c r="W5619" s="1"/>
      <c r="X5619"/>
      <c r="Y5619"/>
      <c r="Z5619" s="1"/>
      <c r="AA5619" s="1"/>
      <c r="AB5619" s="1"/>
      <c r="AC5619" s="1"/>
      <c r="AD5619"/>
    </row>
    <row r="5620" spans="1:30" x14ac:dyDescent="0.25">
      <c r="A5620" s="1"/>
      <c r="B5620" s="1"/>
      <c r="C5620" s="1"/>
      <c r="D5620"/>
      <c r="E5620" s="1"/>
      <c r="F5620" s="1"/>
      <c r="G5620"/>
      <c r="H5620"/>
      <c r="I5620" s="1"/>
      <c r="J5620"/>
      <c r="K5620"/>
      <c r="L5620"/>
      <c r="M5620" s="2"/>
      <c r="N5620" s="3"/>
      <c r="O5620"/>
      <c r="P5620"/>
      <c r="Q5620"/>
      <c r="R5620"/>
      <c r="S5620"/>
      <c r="T5620"/>
      <c r="U5620" s="1"/>
      <c r="V5620"/>
      <c r="W5620" s="1"/>
      <c r="X5620"/>
      <c r="Y5620"/>
      <c r="Z5620" s="1"/>
      <c r="AA5620" s="1"/>
      <c r="AB5620" s="1"/>
      <c r="AC5620" s="1"/>
      <c r="AD5620"/>
    </row>
    <row r="5621" spans="1:30" x14ac:dyDescent="0.25">
      <c r="A5621" s="1"/>
      <c r="B5621" s="1"/>
      <c r="C5621" s="1"/>
      <c r="D5621"/>
      <c r="E5621" s="1"/>
      <c r="F5621" s="1"/>
      <c r="G5621"/>
      <c r="H5621"/>
      <c r="I5621" s="1"/>
      <c r="J5621"/>
      <c r="K5621"/>
      <c r="L5621"/>
      <c r="M5621" s="2"/>
      <c r="N5621" s="3"/>
      <c r="O5621"/>
      <c r="P5621"/>
      <c r="Q5621"/>
      <c r="R5621"/>
      <c r="S5621"/>
      <c r="T5621"/>
      <c r="U5621" s="1"/>
      <c r="V5621"/>
      <c r="W5621" s="1"/>
      <c r="X5621"/>
      <c r="Y5621"/>
      <c r="Z5621" s="1"/>
      <c r="AA5621" s="1"/>
      <c r="AB5621" s="1"/>
      <c r="AC5621" s="1"/>
      <c r="AD5621"/>
    </row>
    <row r="5622" spans="1:30" x14ac:dyDescent="0.25">
      <c r="A5622" s="1"/>
      <c r="B5622" s="1"/>
      <c r="C5622" s="1"/>
      <c r="D5622"/>
      <c r="E5622" s="1"/>
      <c r="F5622" s="1"/>
      <c r="G5622"/>
      <c r="H5622"/>
      <c r="I5622" s="1"/>
      <c r="J5622"/>
      <c r="K5622"/>
      <c r="L5622"/>
      <c r="M5622" s="2"/>
      <c r="N5622" s="3"/>
      <c r="O5622"/>
      <c r="P5622"/>
      <c r="Q5622"/>
      <c r="R5622"/>
      <c r="S5622"/>
      <c r="T5622"/>
      <c r="U5622" s="1"/>
      <c r="V5622"/>
      <c r="W5622" s="1"/>
      <c r="X5622"/>
      <c r="Y5622"/>
      <c r="Z5622" s="1"/>
      <c r="AA5622" s="1"/>
      <c r="AB5622" s="1"/>
      <c r="AC5622" s="1"/>
      <c r="AD5622"/>
    </row>
    <row r="5623" spans="1:30" x14ac:dyDescent="0.25">
      <c r="A5623" s="1"/>
      <c r="B5623" s="1"/>
      <c r="C5623" s="1"/>
      <c r="D5623"/>
      <c r="E5623" s="1"/>
      <c r="F5623" s="1"/>
      <c r="G5623"/>
      <c r="H5623"/>
      <c r="I5623" s="1"/>
      <c r="J5623"/>
      <c r="K5623"/>
      <c r="L5623"/>
      <c r="M5623" s="2"/>
      <c r="N5623" s="3"/>
      <c r="O5623"/>
      <c r="P5623"/>
      <c r="Q5623"/>
      <c r="R5623"/>
      <c r="S5623"/>
      <c r="T5623"/>
      <c r="U5623" s="1"/>
      <c r="V5623"/>
      <c r="W5623" s="1"/>
      <c r="X5623"/>
      <c r="Y5623"/>
      <c r="Z5623" s="1"/>
      <c r="AA5623" s="1"/>
      <c r="AB5623" s="1"/>
      <c r="AC5623" s="1"/>
      <c r="AD5623"/>
    </row>
    <row r="5624" spans="1:30" x14ac:dyDescent="0.25">
      <c r="A5624" s="1"/>
      <c r="B5624" s="1"/>
      <c r="C5624" s="1"/>
      <c r="D5624"/>
      <c r="E5624" s="1"/>
      <c r="F5624" s="1"/>
      <c r="G5624"/>
      <c r="H5624"/>
      <c r="I5624" s="1"/>
      <c r="J5624"/>
      <c r="K5624"/>
      <c r="L5624"/>
      <c r="M5624" s="2"/>
      <c r="N5624" s="3"/>
      <c r="O5624"/>
      <c r="P5624"/>
      <c r="Q5624"/>
      <c r="R5624"/>
      <c r="S5624"/>
      <c r="T5624"/>
      <c r="U5624" s="1"/>
      <c r="V5624"/>
      <c r="W5624" s="1"/>
      <c r="X5624"/>
      <c r="Y5624"/>
      <c r="Z5624" s="1"/>
      <c r="AA5624" s="1"/>
      <c r="AB5624" s="1"/>
      <c r="AC5624" s="1"/>
      <c r="AD5624"/>
    </row>
    <row r="5625" spans="1:30" x14ac:dyDescent="0.25">
      <c r="A5625" s="1"/>
      <c r="B5625" s="1"/>
      <c r="C5625" s="1"/>
      <c r="D5625"/>
      <c r="E5625" s="1"/>
      <c r="F5625" s="1"/>
      <c r="G5625"/>
      <c r="H5625"/>
      <c r="I5625" s="1"/>
      <c r="J5625"/>
      <c r="K5625"/>
      <c r="L5625"/>
      <c r="M5625" s="2"/>
      <c r="N5625" s="3"/>
      <c r="O5625"/>
      <c r="P5625"/>
      <c r="Q5625"/>
      <c r="R5625"/>
      <c r="S5625"/>
      <c r="T5625"/>
      <c r="U5625" s="1"/>
      <c r="V5625"/>
      <c r="W5625" s="1"/>
      <c r="X5625"/>
      <c r="Y5625"/>
      <c r="Z5625" s="1"/>
      <c r="AA5625" s="1"/>
      <c r="AB5625" s="1"/>
      <c r="AC5625" s="1"/>
      <c r="AD5625"/>
    </row>
    <row r="5626" spans="1:30" x14ac:dyDescent="0.25">
      <c r="A5626" s="1"/>
      <c r="B5626" s="1"/>
      <c r="C5626" s="1"/>
      <c r="D5626"/>
      <c r="E5626" s="1"/>
      <c r="F5626" s="1"/>
      <c r="G5626"/>
      <c r="H5626"/>
      <c r="I5626" s="1"/>
      <c r="J5626"/>
      <c r="K5626"/>
      <c r="L5626"/>
      <c r="M5626" s="2"/>
      <c r="N5626" s="3"/>
      <c r="O5626"/>
      <c r="P5626"/>
      <c r="Q5626"/>
      <c r="R5626"/>
      <c r="S5626"/>
      <c r="T5626"/>
      <c r="U5626" s="1"/>
      <c r="V5626"/>
      <c r="W5626" s="1"/>
      <c r="X5626"/>
      <c r="Y5626"/>
      <c r="Z5626" s="1"/>
      <c r="AA5626" s="1"/>
      <c r="AB5626" s="1"/>
      <c r="AC5626" s="1"/>
      <c r="AD5626"/>
    </row>
    <row r="5627" spans="1:30" x14ac:dyDescent="0.25">
      <c r="A5627" s="1"/>
      <c r="B5627" s="1"/>
      <c r="C5627" s="1"/>
      <c r="D5627"/>
      <c r="E5627" s="1"/>
      <c r="F5627" s="1"/>
      <c r="G5627"/>
      <c r="H5627"/>
      <c r="I5627" s="1"/>
      <c r="J5627"/>
      <c r="K5627"/>
      <c r="L5627"/>
      <c r="M5627" s="2"/>
      <c r="N5627" s="3"/>
      <c r="O5627"/>
      <c r="P5627"/>
      <c r="Q5627"/>
      <c r="R5627"/>
      <c r="S5627"/>
      <c r="T5627"/>
      <c r="U5627" s="1"/>
      <c r="V5627"/>
      <c r="W5627" s="1"/>
      <c r="X5627"/>
      <c r="Y5627"/>
      <c r="Z5627" s="1"/>
      <c r="AA5627" s="1"/>
      <c r="AB5627" s="1"/>
      <c r="AC5627" s="1"/>
      <c r="AD5627"/>
    </row>
    <row r="5628" spans="1:30" x14ac:dyDescent="0.25">
      <c r="A5628" s="1"/>
      <c r="B5628" s="1"/>
      <c r="C5628" s="1"/>
      <c r="D5628"/>
      <c r="E5628" s="1"/>
      <c r="F5628" s="1"/>
      <c r="G5628"/>
      <c r="H5628"/>
      <c r="I5628" s="1"/>
      <c r="J5628"/>
      <c r="K5628"/>
      <c r="L5628"/>
      <c r="M5628" s="2"/>
      <c r="N5628" s="3"/>
      <c r="O5628"/>
      <c r="P5628"/>
      <c r="Q5628"/>
      <c r="R5628"/>
      <c r="S5628"/>
      <c r="T5628"/>
      <c r="U5628" s="1"/>
      <c r="V5628"/>
      <c r="W5628" s="1"/>
      <c r="X5628"/>
      <c r="Y5628"/>
      <c r="Z5628" s="1"/>
      <c r="AA5628" s="1"/>
      <c r="AB5628" s="1"/>
      <c r="AC5628" s="1"/>
      <c r="AD5628"/>
    </row>
    <row r="5629" spans="1:30" x14ac:dyDescent="0.25">
      <c r="A5629" s="1"/>
      <c r="B5629" s="1"/>
      <c r="C5629" s="1"/>
      <c r="D5629"/>
      <c r="E5629" s="1"/>
      <c r="F5629" s="1"/>
      <c r="G5629"/>
      <c r="H5629"/>
      <c r="I5629" s="1"/>
      <c r="J5629"/>
      <c r="K5629"/>
      <c r="L5629"/>
      <c r="M5629" s="2"/>
      <c r="N5629" s="3"/>
      <c r="O5629"/>
      <c r="P5629"/>
      <c r="Q5629"/>
      <c r="R5629"/>
      <c r="S5629"/>
      <c r="T5629"/>
      <c r="U5629" s="1"/>
      <c r="V5629"/>
      <c r="W5629" s="1"/>
      <c r="X5629"/>
      <c r="Y5629"/>
      <c r="Z5629" s="1"/>
      <c r="AA5629" s="1"/>
      <c r="AB5629" s="1"/>
      <c r="AC5629" s="1"/>
      <c r="AD5629"/>
    </row>
    <row r="5630" spans="1:30" x14ac:dyDescent="0.25">
      <c r="A5630" s="1"/>
      <c r="B5630" s="1"/>
      <c r="C5630" s="1"/>
      <c r="D5630"/>
      <c r="E5630" s="1"/>
      <c r="F5630" s="1"/>
      <c r="G5630"/>
      <c r="H5630"/>
      <c r="I5630" s="1"/>
      <c r="J5630"/>
      <c r="K5630"/>
      <c r="L5630"/>
      <c r="M5630" s="2"/>
      <c r="N5630" s="3"/>
      <c r="O5630"/>
      <c r="P5630"/>
      <c r="Q5630"/>
      <c r="R5630"/>
      <c r="S5630"/>
      <c r="T5630"/>
      <c r="U5630" s="1"/>
      <c r="V5630"/>
      <c r="W5630" s="1"/>
      <c r="X5630"/>
      <c r="Y5630"/>
      <c r="Z5630" s="1"/>
      <c r="AA5630" s="1"/>
      <c r="AB5630" s="1"/>
      <c r="AC5630" s="1"/>
      <c r="AD5630"/>
    </row>
    <row r="5631" spans="1:30" x14ac:dyDescent="0.25">
      <c r="A5631" s="1"/>
      <c r="B5631" s="1"/>
      <c r="C5631" s="1"/>
      <c r="D5631"/>
      <c r="E5631" s="1"/>
      <c r="F5631" s="1"/>
      <c r="G5631"/>
      <c r="H5631"/>
      <c r="I5631" s="1"/>
      <c r="J5631"/>
      <c r="K5631"/>
      <c r="L5631"/>
      <c r="M5631" s="2"/>
      <c r="N5631" s="3"/>
      <c r="O5631"/>
      <c r="P5631"/>
      <c r="Q5631"/>
      <c r="R5631"/>
      <c r="S5631"/>
      <c r="T5631"/>
      <c r="U5631" s="1"/>
      <c r="V5631"/>
      <c r="W5631" s="1"/>
      <c r="X5631"/>
      <c r="Y5631"/>
      <c r="Z5631" s="1"/>
      <c r="AA5631" s="1"/>
      <c r="AB5631" s="1"/>
      <c r="AC5631" s="1"/>
      <c r="AD5631"/>
    </row>
    <row r="5632" spans="1:30" x14ac:dyDescent="0.25">
      <c r="A5632" s="1"/>
      <c r="B5632" s="1"/>
      <c r="C5632" s="1"/>
      <c r="D5632"/>
      <c r="E5632" s="1"/>
      <c r="F5632" s="1"/>
      <c r="G5632"/>
      <c r="H5632"/>
      <c r="I5632" s="1"/>
      <c r="J5632"/>
      <c r="K5632"/>
      <c r="L5632"/>
      <c r="M5632" s="2"/>
      <c r="N5632" s="3"/>
      <c r="O5632"/>
      <c r="P5632"/>
      <c r="Q5632"/>
      <c r="R5632"/>
      <c r="S5632"/>
      <c r="T5632"/>
      <c r="U5632" s="1"/>
      <c r="V5632"/>
      <c r="W5632" s="1"/>
      <c r="X5632"/>
      <c r="Y5632"/>
      <c r="Z5632" s="1"/>
      <c r="AA5632" s="1"/>
      <c r="AB5632" s="1"/>
      <c r="AC5632" s="1"/>
      <c r="AD5632"/>
    </row>
    <row r="5633" spans="1:30" x14ac:dyDescent="0.25">
      <c r="A5633" s="1"/>
      <c r="B5633" s="1"/>
      <c r="C5633" s="1"/>
      <c r="D5633"/>
      <c r="E5633" s="1"/>
      <c r="F5633" s="1"/>
      <c r="G5633"/>
      <c r="H5633"/>
      <c r="I5633" s="1"/>
      <c r="J5633"/>
      <c r="K5633"/>
      <c r="L5633"/>
      <c r="M5633" s="2"/>
      <c r="N5633" s="3"/>
      <c r="O5633"/>
      <c r="P5633"/>
      <c r="Q5633"/>
      <c r="R5633"/>
      <c r="S5633"/>
      <c r="T5633"/>
      <c r="U5633" s="1"/>
      <c r="V5633"/>
      <c r="W5633" s="1"/>
      <c r="X5633"/>
      <c r="Y5633"/>
      <c r="Z5633" s="1"/>
      <c r="AA5633" s="1"/>
      <c r="AB5633" s="1"/>
      <c r="AC5633" s="1"/>
      <c r="AD5633"/>
    </row>
    <row r="5634" spans="1:30" x14ac:dyDescent="0.25">
      <c r="A5634" s="1"/>
      <c r="B5634" s="1"/>
      <c r="C5634" s="1"/>
      <c r="D5634"/>
      <c r="E5634" s="1"/>
      <c r="F5634" s="1"/>
      <c r="G5634"/>
      <c r="H5634"/>
      <c r="I5634" s="1"/>
      <c r="J5634"/>
      <c r="K5634"/>
      <c r="L5634"/>
      <c r="M5634" s="2"/>
      <c r="N5634" s="3"/>
      <c r="O5634"/>
      <c r="P5634"/>
      <c r="Q5634"/>
      <c r="R5634"/>
      <c r="S5634"/>
      <c r="T5634"/>
      <c r="U5634" s="1"/>
      <c r="V5634"/>
      <c r="W5634" s="1"/>
      <c r="X5634"/>
      <c r="Y5634"/>
      <c r="Z5634" s="1"/>
      <c r="AA5634" s="1"/>
      <c r="AB5634" s="1"/>
      <c r="AC5634" s="1"/>
      <c r="AD5634"/>
    </row>
    <row r="5635" spans="1:30" x14ac:dyDescent="0.25">
      <c r="A5635" s="1"/>
      <c r="B5635" s="1"/>
      <c r="C5635" s="1"/>
      <c r="D5635"/>
      <c r="E5635" s="1"/>
      <c r="F5635" s="1"/>
      <c r="G5635"/>
      <c r="H5635"/>
      <c r="I5635" s="1"/>
      <c r="J5635"/>
      <c r="K5635"/>
      <c r="L5635"/>
      <c r="M5635" s="2"/>
      <c r="N5635" s="3"/>
      <c r="O5635"/>
      <c r="P5635"/>
      <c r="Q5635"/>
      <c r="R5635"/>
      <c r="S5635"/>
      <c r="T5635"/>
      <c r="U5635" s="1"/>
      <c r="V5635"/>
      <c r="W5635" s="1"/>
      <c r="X5635"/>
      <c r="Y5635"/>
      <c r="Z5635" s="1"/>
      <c r="AA5635" s="1"/>
      <c r="AB5635" s="1"/>
      <c r="AC5635" s="1"/>
      <c r="AD5635"/>
    </row>
    <row r="5636" spans="1:30" x14ac:dyDescent="0.25">
      <c r="A5636" s="1"/>
      <c r="B5636" s="1"/>
      <c r="C5636" s="1"/>
      <c r="D5636"/>
      <c r="E5636" s="1"/>
      <c r="F5636" s="1"/>
      <c r="G5636"/>
      <c r="H5636"/>
      <c r="I5636" s="1"/>
      <c r="J5636"/>
      <c r="K5636"/>
      <c r="L5636"/>
      <c r="M5636" s="2"/>
      <c r="N5636" s="3"/>
      <c r="O5636"/>
      <c r="P5636"/>
      <c r="Q5636"/>
      <c r="R5636"/>
      <c r="S5636"/>
      <c r="T5636"/>
      <c r="U5636" s="1"/>
      <c r="V5636"/>
      <c r="W5636" s="1"/>
      <c r="X5636"/>
      <c r="Y5636"/>
      <c r="Z5636" s="1"/>
      <c r="AA5636" s="1"/>
      <c r="AB5636" s="1"/>
      <c r="AC5636" s="1"/>
      <c r="AD5636"/>
    </row>
    <row r="5637" spans="1:30" x14ac:dyDescent="0.25">
      <c r="A5637" s="1"/>
      <c r="B5637" s="1"/>
      <c r="C5637" s="1"/>
      <c r="D5637"/>
      <c r="E5637" s="1"/>
      <c r="F5637" s="1"/>
      <c r="G5637"/>
      <c r="H5637"/>
      <c r="I5637" s="1"/>
      <c r="J5637"/>
      <c r="K5637"/>
      <c r="L5637"/>
      <c r="M5637" s="2"/>
      <c r="N5637" s="3"/>
      <c r="O5637"/>
      <c r="P5637"/>
      <c r="Q5637"/>
      <c r="R5637"/>
      <c r="S5637"/>
      <c r="T5637"/>
      <c r="U5637" s="1"/>
      <c r="V5637"/>
      <c r="W5637" s="1"/>
      <c r="X5637"/>
      <c r="Y5637"/>
      <c r="Z5637" s="1"/>
      <c r="AA5637" s="1"/>
      <c r="AB5637" s="1"/>
      <c r="AC5637" s="1"/>
      <c r="AD5637"/>
    </row>
    <row r="5638" spans="1:30" x14ac:dyDescent="0.25">
      <c r="A5638" s="1"/>
      <c r="B5638" s="1"/>
      <c r="C5638" s="1"/>
      <c r="D5638"/>
      <c r="E5638" s="1"/>
      <c r="F5638" s="1"/>
      <c r="G5638"/>
      <c r="H5638"/>
      <c r="I5638" s="1"/>
      <c r="J5638"/>
      <c r="K5638"/>
      <c r="L5638"/>
      <c r="M5638" s="2"/>
      <c r="N5638" s="3"/>
      <c r="O5638"/>
      <c r="P5638"/>
      <c r="Q5638"/>
      <c r="R5638"/>
      <c r="S5638"/>
      <c r="T5638"/>
      <c r="U5638" s="1"/>
      <c r="V5638"/>
      <c r="W5638" s="1"/>
      <c r="X5638"/>
      <c r="Y5638"/>
      <c r="Z5638" s="1"/>
      <c r="AA5638" s="1"/>
      <c r="AB5638" s="1"/>
      <c r="AC5638" s="1"/>
      <c r="AD5638"/>
    </row>
    <row r="5639" spans="1:30" x14ac:dyDescent="0.25">
      <c r="A5639" s="1"/>
      <c r="B5639" s="1"/>
      <c r="C5639" s="1"/>
      <c r="D5639"/>
      <c r="E5639" s="1"/>
      <c r="F5639" s="1"/>
      <c r="G5639"/>
      <c r="H5639"/>
      <c r="I5639" s="1"/>
      <c r="J5639"/>
      <c r="K5639"/>
      <c r="L5639"/>
      <c r="M5639" s="2"/>
      <c r="N5639" s="3"/>
      <c r="O5639"/>
      <c r="P5639"/>
      <c r="Q5639"/>
      <c r="R5639"/>
      <c r="S5639"/>
      <c r="T5639"/>
      <c r="U5639" s="1"/>
      <c r="V5639"/>
      <c r="W5639" s="1"/>
      <c r="X5639"/>
      <c r="Y5639"/>
      <c r="Z5639" s="1"/>
      <c r="AA5639" s="1"/>
      <c r="AB5639" s="1"/>
      <c r="AC5639" s="1"/>
      <c r="AD5639"/>
    </row>
    <row r="5640" spans="1:30" x14ac:dyDescent="0.25">
      <c r="A5640" s="1"/>
      <c r="B5640" s="1"/>
      <c r="C5640" s="1"/>
      <c r="D5640"/>
      <c r="E5640" s="1"/>
      <c r="F5640" s="1"/>
      <c r="G5640"/>
      <c r="H5640"/>
      <c r="I5640" s="1"/>
      <c r="J5640"/>
      <c r="K5640"/>
      <c r="L5640"/>
      <c r="M5640" s="2"/>
      <c r="N5640" s="3"/>
      <c r="O5640"/>
      <c r="P5640"/>
      <c r="Q5640"/>
      <c r="R5640"/>
      <c r="S5640"/>
      <c r="T5640"/>
      <c r="U5640" s="1"/>
      <c r="V5640"/>
      <c r="W5640" s="1"/>
      <c r="X5640"/>
      <c r="Y5640"/>
      <c r="Z5640" s="1"/>
      <c r="AA5640" s="1"/>
      <c r="AB5640" s="1"/>
      <c r="AC5640" s="1"/>
      <c r="AD5640"/>
    </row>
    <row r="5641" spans="1:30" x14ac:dyDescent="0.25">
      <c r="A5641" s="1"/>
      <c r="B5641" s="1"/>
      <c r="C5641" s="1"/>
      <c r="D5641"/>
      <c r="E5641" s="1"/>
      <c r="F5641" s="1"/>
      <c r="G5641"/>
      <c r="H5641"/>
      <c r="I5641" s="1"/>
      <c r="J5641"/>
      <c r="K5641"/>
      <c r="L5641"/>
      <c r="M5641" s="2"/>
      <c r="N5641" s="3"/>
      <c r="O5641"/>
      <c r="P5641"/>
      <c r="Q5641"/>
      <c r="R5641"/>
      <c r="S5641"/>
      <c r="T5641"/>
      <c r="U5641" s="1"/>
      <c r="V5641"/>
      <c r="W5641" s="1"/>
      <c r="X5641"/>
      <c r="Y5641"/>
      <c r="Z5641" s="1"/>
      <c r="AA5641" s="1"/>
      <c r="AB5641" s="1"/>
      <c r="AC5641" s="1"/>
      <c r="AD5641"/>
    </row>
    <row r="5642" spans="1:30" x14ac:dyDescent="0.25">
      <c r="A5642" s="1"/>
      <c r="B5642" s="1"/>
      <c r="C5642" s="1"/>
      <c r="D5642"/>
      <c r="E5642" s="1"/>
      <c r="F5642" s="1"/>
      <c r="G5642"/>
      <c r="H5642"/>
      <c r="I5642" s="1"/>
      <c r="J5642"/>
      <c r="K5642"/>
      <c r="L5642"/>
      <c r="M5642" s="2"/>
      <c r="N5642" s="3"/>
      <c r="O5642"/>
      <c r="P5642"/>
      <c r="Q5642"/>
      <c r="R5642"/>
      <c r="S5642"/>
      <c r="T5642"/>
      <c r="U5642" s="1"/>
      <c r="V5642"/>
      <c r="W5642" s="1"/>
      <c r="X5642"/>
      <c r="Y5642"/>
      <c r="Z5642" s="1"/>
      <c r="AA5642" s="1"/>
      <c r="AB5642" s="1"/>
      <c r="AC5642" s="1"/>
      <c r="AD5642"/>
    </row>
    <row r="5643" spans="1:30" x14ac:dyDescent="0.25">
      <c r="A5643" s="1"/>
      <c r="B5643" s="1"/>
      <c r="C5643" s="1"/>
      <c r="D5643"/>
      <c r="E5643" s="1"/>
      <c r="F5643" s="1"/>
      <c r="G5643"/>
      <c r="H5643"/>
      <c r="I5643" s="1"/>
      <c r="J5643"/>
      <c r="K5643"/>
      <c r="L5643"/>
      <c r="M5643" s="2"/>
      <c r="N5643" s="3"/>
      <c r="O5643"/>
      <c r="P5643"/>
      <c r="Q5643"/>
      <c r="R5643"/>
      <c r="S5643"/>
      <c r="T5643"/>
      <c r="U5643" s="1"/>
      <c r="V5643"/>
      <c r="W5643" s="1"/>
      <c r="X5643"/>
      <c r="Y5643"/>
      <c r="Z5643" s="1"/>
      <c r="AA5643" s="1"/>
      <c r="AB5643" s="1"/>
      <c r="AC5643" s="1"/>
      <c r="AD5643"/>
    </row>
    <row r="5644" spans="1:30" x14ac:dyDescent="0.25">
      <c r="A5644" s="1"/>
      <c r="B5644" s="1"/>
      <c r="C5644" s="1"/>
      <c r="D5644"/>
      <c r="E5644" s="1"/>
      <c r="F5644" s="1"/>
      <c r="G5644"/>
      <c r="H5644"/>
      <c r="I5644" s="1"/>
      <c r="J5644"/>
      <c r="K5644"/>
      <c r="L5644"/>
      <c r="M5644" s="2"/>
      <c r="N5644" s="3"/>
      <c r="O5644"/>
      <c r="P5644"/>
      <c r="Q5644"/>
      <c r="R5644"/>
      <c r="S5644"/>
      <c r="T5644"/>
      <c r="U5644" s="1"/>
      <c r="V5644"/>
      <c r="W5644" s="1"/>
      <c r="X5644"/>
      <c r="Y5644"/>
      <c r="Z5644" s="1"/>
      <c r="AA5644" s="1"/>
      <c r="AB5644" s="1"/>
      <c r="AC5644" s="1"/>
      <c r="AD5644"/>
    </row>
    <row r="5645" spans="1:30" x14ac:dyDescent="0.25">
      <c r="A5645" s="1"/>
      <c r="B5645" s="1"/>
      <c r="C5645" s="1"/>
      <c r="D5645"/>
      <c r="E5645" s="1"/>
      <c r="F5645" s="1"/>
      <c r="G5645"/>
      <c r="H5645"/>
      <c r="I5645" s="1"/>
      <c r="J5645"/>
      <c r="K5645"/>
      <c r="L5645"/>
      <c r="M5645" s="2"/>
      <c r="N5645" s="3"/>
      <c r="O5645"/>
      <c r="P5645"/>
      <c r="Q5645"/>
      <c r="R5645"/>
      <c r="S5645"/>
      <c r="T5645"/>
      <c r="U5645" s="1"/>
      <c r="V5645"/>
      <c r="W5645" s="1"/>
      <c r="X5645"/>
      <c r="Y5645"/>
      <c r="Z5645" s="1"/>
      <c r="AA5645" s="1"/>
      <c r="AB5645" s="1"/>
      <c r="AC5645" s="1"/>
      <c r="AD5645"/>
    </row>
    <row r="5646" spans="1:30" x14ac:dyDescent="0.25">
      <c r="A5646" s="1"/>
      <c r="B5646" s="1"/>
      <c r="C5646" s="1"/>
      <c r="D5646"/>
      <c r="E5646" s="1"/>
      <c r="F5646" s="1"/>
      <c r="G5646"/>
      <c r="H5646"/>
      <c r="I5646" s="1"/>
      <c r="J5646"/>
      <c r="K5646"/>
      <c r="L5646"/>
      <c r="M5646" s="2"/>
      <c r="N5646" s="3"/>
      <c r="O5646"/>
      <c r="P5646"/>
      <c r="Q5646"/>
      <c r="R5646"/>
      <c r="S5646"/>
      <c r="T5646"/>
      <c r="U5646" s="1"/>
      <c r="V5646"/>
      <c r="W5646" s="1"/>
      <c r="X5646"/>
      <c r="Y5646"/>
      <c r="Z5646" s="1"/>
      <c r="AA5646" s="1"/>
      <c r="AB5646" s="1"/>
      <c r="AC5646" s="1"/>
      <c r="AD5646"/>
    </row>
    <row r="5647" spans="1:30" x14ac:dyDescent="0.25">
      <c r="A5647" s="1"/>
      <c r="B5647" s="1"/>
      <c r="C5647" s="1"/>
      <c r="D5647"/>
      <c r="E5647" s="1"/>
      <c r="F5647" s="1"/>
      <c r="G5647"/>
      <c r="H5647"/>
      <c r="I5647" s="1"/>
      <c r="J5647"/>
      <c r="K5647"/>
      <c r="L5647"/>
      <c r="M5647" s="2"/>
      <c r="N5647" s="3"/>
      <c r="O5647"/>
      <c r="P5647"/>
      <c r="Q5647"/>
      <c r="R5647"/>
      <c r="S5647"/>
      <c r="T5647"/>
      <c r="U5647" s="1"/>
      <c r="V5647"/>
      <c r="W5647" s="1"/>
      <c r="X5647"/>
      <c r="Y5647"/>
      <c r="Z5647" s="1"/>
      <c r="AA5647" s="1"/>
      <c r="AB5647" s="1"/>
      <c r="AC5647" s="1"/>
      <c r="AD5647"/>
    </row>
    <row r="5648" spans="1:30" x14ac:dyDescent="0.25">
      <c r="A5648" s="1"/>
      <c r="B5648" s="1"/>
      <c r="C5648" s="1"/>
      <c r="D5648"/>
      <c r="E5648" s="1"/>
      <c r="F5648" s="1"/>
      <c r="G5648"/>
      <c r="H5648"/>
      <c r="I5648" s="1"/>
      <c r="J5648"/>
      <c r="K5648"/>
      <c r="L5648"/>
      <c r="M5648" s="2"/>
      <c r="N5648" s="3"/>
      <c r="O5648"/>
      <c r="P5648"/>
      <c r="Q5648"/>
      <c r="R5648"/>
      <c r="S5648"/>
      <c r="T5648"/>
      <c r="U5648" s="1"/>
      <c r="V5648"/>
      <c r="W5648" s="1"/>
      <c r="X5648"/>
      <c r="Y5648"/>
      <c r="Z5648" s="1"/>
      <c r="AA5648" s="1"/>
      <c r="AB5648" s="1"/>
      <c r="AC5648" s="1"/>
      <c r="AD5648"/>
    </row>
    <row r="5649" spans="1:30" x14ac:dyDescent="0.25">
      <c r="A5649" s="1"/>
      <c r="B5649" s="1"/>
      <c r="C5649" s="1"/>
      <c r="D5649"/>
      <c r="E5649" s="1"/>
      <c r="F5649" s="1"/>
      <c r="G5649"/>
      <c r="H5649"/>
      <c r="I5649" s="1"/>
      <c r="J5649"/>
      <c r="K5649"/>
      <c r="L5649"/>
      <c r="M5649" s="2"/>
      <c r="N5649" s="3"/>
      <c r="O5649"/>
      <c r="P5649"/>
      <c r="Q5649"/>
      <c r="R5649"/>
      <c r="S5649"/>
      <c r="T5649"/>
      <c r="U5649" s="1"/>
      <c r="V5649"/>
      <c r="W5649" s="1"/>
      <c r="X5649"/>
      <c r="Y5649"/>
      <c r="Z5649" s="1"/>
      <c r="AA5649" s="1"/>
      <c r="AB5649" s="1"/>
      <c r="AC5649" s="1"/>
      <c r="AD5649"/>
    </row>
    <row r="5650" spans="1:30" x14ac:dyDescent="0.25">
      <c r="A5650" s="1"/>
      <c r="B5650" s="1"/>
      <c r="C5650" s="1"/>
      <c r="D5650"/>
      <c r="E5650" s="1"/>
      <c r="F5650" s="1"/>
      <c r="G5650"/>
      <c r="H5650"/>
      <c r="I5650" s="1"/>
      <c r="J5650"/>
      <c r="K5650"/>
      <c r="L5650"/>
      <c r="M5650" s="2"/>
      <c r="N5650" s="3"/>
      <c r="O5650"/>
      <c r="P5650"/>
      <c r="Q5650"/>
      <c r="R5650"/>
      <c r="S5650"/>
      <c r="T5650"/>
      <c r="U5650" s="1"/>
      <c r="V5650"/>
      <c r="W5650" s="1"/>
      <c r="X5650"/>
      <c r="Y5650"/>
      <c r="Z5650" s="1"/>
      <c r="AA5650" s="1"/>
      <c r="AB5650" s="1"/>
      <c r="AC5650" s="1"/>
      <c r="AD5650"/>
    </row>
    <row r="5651" spans="1:30" x14ac:dyDescent="0.25">
      <c r="A5651" s="1"/>
      <c r="B5651" s="1"/>
      <c r="C5651" s="1"/>
      <c r="D5651"/>
      <c r="E5651" s="1"/>
      <c r="F5651" s="1"/>
      <c r="G5651"/>
      <c r="H5651"/>
      <c r="I5651" s="1"/>
      <c r="J5651"/>
      <c r="K5651"/>
      <c r="L5651"/>
      <c r="M5651" s="2"/>
      <c r="N5651" s="3"/>
      <c r="O5651"/>
      <c r="P5651"/>
      <c r="Q5651"/>
      <c r="R5651"/>
      <c r="S5651"/>
      <c r="T5651"/>
      <c r="U5651" s="1"/>
      <c r="V5651"/>
      <c r="W5651" s="1"/>
      <c r="X5651"/>
      <c r="Y5651"/>
      <c r="Z5651" s="1"/>
      <c r="AA5651" s="1"/>
      <c r="AB5651" s="1"/>
      <c r="AC5651" s="1"/>
      <c r="AD5651"/>
    </row>
    <row r="5652" spans="1:30" x14ac:dyDescent="0.25">
      <c r="A5652" s="1"/>
      <c r="B5652" s="1"/>
      <c r="C5652" s="1"/>
      <c r="D5652"/>
      <c r="E5652" s="1"/>
      <c r="F5652" s="1"/>
      <c r="G5652"/>
      <c r="H5652"/>
      <c r="I5652" s="1"/>
      <c r="J5652"/>
      <c r="K5652"/>
      <c r="L5652"/>
      <c r="M5652" s="2"/>
      <c r="N5652" s="3"/>
      <c r="O5652"/>
      <c r="P5652"/>
      <c r="Q5652"/>
      <c r="R5652"/>
      <c r="S5652"/>
      <c r="T5652"/>
      <c r="U5652" s="1"/>
      <c r="V5652"/>
      <c r="W5652" s="1"/>
      <c r="X5652"/>
      <c r="Y5652"/>
      <c r="Z5652" s="1"/>
      <c r="AA5652" s="1"/>
      <c r="AB5652" s="1"/>
      <c r="AC5652" s="1"/>
      <c r="AD5652"/>
    </row>
    <row r="5653" spans="1:30" x14ac:dyDescent="0.25">
      <c r="A5653" s="1"/>
      <c r="B5653" s="1"/>
      <c r="C5653" s="1"/>
      <c r="D5653"/>
      <c r="E5653" s="1"/>
      <c r="F5653" s="1"/>
      <c r="G5653"/>
      <c r="H5653"/>
      <c r="I5653" s="1"/>
      <c r="J5653"/>
      <c r="K5653"/>
      <c r="L5653"/>
      <c r="M5653" s="2"/>
      <c r="N5653" s="3"/>
      <c r="O5653"/>
      <c r="P5653"/>
      <c r="Q5653"/>
      <c r="R5653"/>
      <c r="S5653"/>
      <c r="T5653"/>
      <c r="U5653" s="1"/>
      <c r="V5653"/>
      <c r="W5653" s="1"/>
      <c r="X5653"/>
      <c r="Y5653"/>
      <c r="Z5653" s="1"/>
      <c r="AA5653" s="1"/>
      <c r="AB5653" s="1"/>
      <c r="AC5653" s="1"/>
      <c r="AD5653"/>
    </row>
    <row r="5654" spans="1:30" x14ac:dyDescent="0.25">
      <c r="A5654" s="1"/>
      <c r="B5654" s="1"/>
      <c r="C5654" s="1"/>
      <c r="D5654"/>
      <c r="E5654" s="1"/>
      <c r="F5654" s="1"/>
      <c r="G5654"/>
      <c r="H5654"/>
      <c r="I5654" s="1"/>
      <c r="J5654"/>
      <c r="K5654"/>
      <c r="L5654"/>
      <c r="M5654" s="2"/>
      <c r="N5654" s="3"/>
      <c r="O5654"/>
      <c r="P5654"/>
      <c r="Q5654"/>
      <c r="R5654"/>
      <c r="S5654"/>
      <c r="T5654"/>
      <c r="U5654" s="1"/>
      <c r="V5654"/>
      <c r="W5654" s="1"/>
      <c r="X5654"/>
      <c r="Y5654"/>
      <c r="Z5654" s="1"/>
      <c r="AA5654" s="1"/>
      <c r="AB5654" s="1"/>
      <c r="AC5654" s="1"/>
      <c r="AD5654"/>
    </row>
    <row r="5655" spans="1:30" x14ac:dyDescent="0.25">
      <c r="A5655" s="1"/>
      <c r="B5655" s="1"/>
      <c r="C5655" s="1"/>
      <c r="D5655"/>
      <c r="E5655" s="1"/>
      <c r="F5655" s="1"/>
      <c r="G5655"/>
      <c r="H5655"/>
      <c r="I5655" s="1"/>
      <c r="J5655"/>
      <c r="K5655"/>
      <c r="L5655"/>
      <c r="M5655" s="2"/>
      <c r="N5655" s="3"/>
      <c r="O5655"/>
      <c r="P5655"/>
      <c r="Q5655"/>
      <c r="R5655"/>
      <c r="S5655"/>
      <c r="T5655"/>
      <c r="U5655" s="1"/>
      <c r="V5655"/>
      <c r="W5655" s="1"/>
      <c r="X5655"/>
      <c r="Y5655"/>
      <c r="Z5655" s="1"/>
      <c r="AA5655" s="1"/>
      <c r="AB5655" s="1"/>
      <c r="AC5655" s="1"/>
      <c r="AD5655"/>
    </row>
    <row r="5656" spans="1:30" x14ac:dyDescent="0.25">
      <c r="A5656" s="1"/>
      <c r="B5656" s="1"/>
      <c r="C5656" s="1"/>
      <c r="D5656"/>
      <c r="E5656" s="1"/>
      <c r="F5656" s="1"/>
      <c r="G5656"/>
      <c r="H5656"/>
      <c r="I5656" s="1"/>
      <c r="J5656"/>
      <c r="K5656"/>
      <c r="L5656"/>
      <c r="M5656" s="2"/>
      <c r="N5656" s="3"/>
      <c r="O5656"/>
      <c r="P5656"/>
      <c r="Q5656"/>
      <c r="R5656"/>
      <c r="S5656"/>
      <c r="T5656"/>
      <c r="U5656" s="1"/>
      <c r="V5656"/>
      <c r="W5656" s="1"/>
      <c r="X5656"/>
      <c r="Y5656"/>
      <c r="Z5656" s="1"/>
      <c r="AA5656" s="1"/>
      <c r="AB5656" s="1"/>
      <c r="AC5656" s="1"/>
      <c r="AD5656"/>
    </row>
    <row r="5657" spans="1:30" x14ac:dyDescent="0.25">
      <c r="A5657" s="1"/>
      <c r="B5657" s="1"/>
      <c r="C5657" s="1"/>
      <c r="D5657"/>
      <c r="E5657" s="1"/>
      <c r="F5657" s="1"/>
      <c r="G5657"/>
      <c r="H5657"/>
      <c r="I5657" s="1"/>
      <c r="J5657"/>
      <c r="K5657"/>
      <c r="L5657"/>
      <c r="M5657" s="2"/>
      <c r="N5657" s="3"/>
      <c r="O5657"/>
      <c r="P5657"/>
      <c r="Q5657"/>
      <c r="R5657"/>
      <c r="S5657"/>
      <c r="T5657"/>
      <c r="U5657" s="1"/>
      <c r="V5657"/>
      <c r="W5657" s="1"/>
      <c r="X5657"/>
      <c r="Y5657"/>
      <c r="Z5657" s="1"/>
      <c r="AA5657" s="1"/>
      <c r="AB5657" s="1"/>
      <c r="AC5657" s="1"/>
      <c r="AD5657"/>
    </row>
    <row r="5658" spans="1:30" x14ac:dyDescent="0.25">
      <c r="A5658" s="1"/>
      <c r="B5658" s="1"/>
      <c r="C5658" s="1"/>
      <c r="D5658"/>
      <c r="E5658" s="1"/>
      <c r="F5658" s="1"/>
      <c r="G5658"/>
      <c r="H5658"/>
      <c r="I5658" s="1"/>
      <c r="J5658"/>
      <c r="K5658"/>
      <c r="L5658"/>
      <c r="M5658" s="2"/>
      <c r="N5658" s="3"/>
      <c r="O5658"/>
      <c r="P5658"/>
      <c r="Q5658"/>
      <c r="R5658"/>
      <c r="S5658"/>
      <c r="T5658"/>
      <c r="U5658" s="1"/>
      <c r="V5658"/>
      <c r="W5658" s="1"/>
      <c r="X5658"/>
      <c r="Y5658"/>
      <c r="Z5658" s="1"/>
      <c r="AA5658" s="1"/>
      <c r="AB5658" s="1"/>
      <c r="AC5658" s="1"/>
      <c r="AD5658"/>
    </row>
    <row r="5659" spans="1:30" x14ac:dyDescent="0.25">
      <c r="A5659" s="1"/>
      <c r="B5659" s="1"/>
      <c r="C5659" s="1"/>
      <c r="D5659"/>
      <c r="E5659" s="1"/>
      <c r="F5659" s="1"/>
      <c r="G5659"/>
      <c r="H5659"/>
      <c r="I5659" s="1"/>
      <c r="J5659"/>
      <c r="K5659"/>
      <c r="L5659"/>
      <c r="M5659" s="2"/>
      <c r="N5659" s="3"/>
      <c r="O5659"/>
      <c r="P5659"/>
      <c r="Q5659"/>
      <c r="R5659"/>
      <c r="S5659"/>
      <c r="T5659"/>
      <c r="U5659" s="1"/>
      <c r="V5659"/>
      <c r="W5659" s="1"/>
      <c r="X5659"/>
      <c r="Y5659"/>
      <c r="Z5659" s="1"/>
      <c r="AA5659" s="1"/>
      <c r="AB5659" s="1"/>
      <c r="AC5659" s="1"/>
      <c r="AD5659"/>
    </row>
    <row r="5660" spans="1:30" x14ac:dyDescent="0.25">
      <c r="A5660" s="1"/>
      <c r="B5660" s="1"/>
      <c r="C5660" s="1"/>
      <c r="D5660"/>
      <c r="E5660" s="1"/>
      <c r="F5660" s="1"/>
      <c r="G5660"/>
      <c r="H5660"/>
      <c r="I5660" s="1"/>
      <c r="J5660"/>
      <c r="K5660"/>
      <c r="L5660"/>
      <c r="M5660" s="2"/>
      <c r="N5660" s="3"/>
      <c r="O5660"/>
      <c r="P5660"/>
      <c r="Q5660"/>
      <c r="R5660"/>
      <c r="S5660"/>
      <c r="T5660"/>
      <c r="U5660" s="1"/>
      <c r="V5660"/>
      <c r="W5660" s="1"/>
      <c r="X5660"/>
      <c r="Y5660"/>
      <c r="Z5660" s="1"/>
      <c r="AA5660" s="1"/>
      <c r="AB5660" s="1"/>
      <c r="AC5660" s="1"/>
      <c r="AD5660"/>
    </row>
    <row r="5661" spans="1:30" x14ac:dyDescent="0.25">
      <c r="A5661" s="1"/>
      <c r="B5661" s="1"/>
      <c r="C5661" s="1"/>
      <c r="D5661"/>
      <c r="E5661" s="1"/>
      <c r="F5661" s="1"/>
      <c r="G5661"/>
      <c r="H5661"/>
      <c r="I5661" s="1"/>
      <c r="J5661"/>
      <c r="K5661"/>
      <c r="L5661"/>
      <c r="M5661" s="2"/>
      <c r="N5661" s="3"/>
      <c r="O5661"/>
      <c r="P5661"/>
      <c r="Q5661"/>
      <c r="R5661"/>
      <c r="S5661"/>
      <c r="T5661"/>
      <c r="U5661" s="1"/>
      <c r="V5661"/>
      <c r="W5661" s="1"/>
      <c r="X5661"/>
      <c r="Y5661"/>
      <c r="Z5661" s="1"/>
      <c r="AA5661" s="1"/>
      <c r="AB5661" s="1"/>
      <c r="AC5661" s="1"/>
      <c r="AD5661"/>
    </row>
    <row r="5662" spans="1:30" x14ac:dyDescent="0.25">
      <c r="A5662" s="1"/>
      <c r="B5662" s="1"/>
      <c r="C5662" s="1"/>
      <c r="D5662"/>
      <c r="E5662" s="1"/>
      <c r="F5662" s="1"/>
      <c r="G5662"/>
      <c r="H5662"/>
      <c r="I5662" s="1"/>
      <c r="J5662"/>
      <c r="K5662"/>
      <c r="L5662"/>
      <c r="M5662" s="2"/>
      <c r="N5662" s="3"/>
      <c r="O5662"/>
      <c r="P5662"/>
      <c r="Q5662"/>
      <c r="R5662"/>
      <c r="S5662"/>
      <c r="T5662"/>
      <c r="U5662" s="1"/>
      <c r="V5662"/>
      <c r="W5662" s="1"/>
      <c r="X5662"/>
      <c r="Y5662"/>
      <c r="Z5662" s="1"/>
      <c r="AA5662" s="1"/>
      <c r="AB5662" s="1"/>
      <c r="AC5662" s="1"/>
      <c r="AD5662"/>
    </row>
    <row r="5663" spans="1:30" x14ac:dyDescent="0.25">
      <c r="A5663" s="1"/>
      <c r="B5663" s="1"/>
      <c r="C5663" s="1"/>
      <c r="D5663"/>
      <c r="E5663" s="1"/>
      <c r="F5663" s="1"/>
      <c r="G5663"/>
      <c r="H5663"/>
      <c r="I5663" s="1"/>
      <c r="J5663"/>
      <c r="K5663"/>
      <c r="L5663"/>
      <c r="M5663" s="2"/>
      <c r="N5663" s="3"/>
      <c r="O5663"/>
      <c r="P5663"/>
      <c r="Q5663"/>
      <c r="R5663"/>
      <c r="S5663"/>
      <c r="T5663"/>
      <c r="U5663" s="1"/>
      <c r="V5663"/>
      <c r="W5663" s="1"/>
      <c r="X5663"/>
      <c r="Y5663"/>
      <c r="Z5663" s="1"/>
      <c r="AA5663" s="1"/>
      <c r="AB5663" s="1"/>
      <c r="AC5663" s="1"/>
      <c r="AD5663"/>
    </row>
    <row r="5664" spans="1:30" x14ac:dyDescent="0.25">
      <c r="A5664" s="1"/>
      <c r="B5664" s="1"/>
      <c r="C5664" s="1"/>
      <c r="D5664"/>
      <c r="E5664" s="1"/>
      <c r="F5664" s="1"/>
      <c r="G5664"/>
      <c r="H5664"/>
      <c r="I5664" s="1"/>
      <c r="J5664"/>
      <c r="K5664"/>
      <c r="L5664"/>
      <c r="M5664" s="2"/>
      <c r="N5664" s="3"/>
      <c r="O5664"/>
      <c r="P5664"/>
      <c r="Q5664"/>
      <c r="R5664"/>
      <c r="S5664"/>
      <c r="T5664"/>
      <c r="U5664" s="1"/>
      <c r="V5664"/>
      <c r="W5664" s="1"/>
      <c r="X5664"/>
      <c r="Y5664"/>
      <c r="Z5664" s="1"/>
      <c r="AA5664" s="1"/>
      <c r="AB5664" s="1"/>
      <c r="AC5664" s="1"/>
      <c r="AD5664"/>
    </row>
    <row r="5665" spans="1:30" x14ac:dyDescent="0.25">
      <c r="A5665" s="1"/>
      <c r="B5665" s="1"/>
      <c r="C5665" s="1"/>
      <c r="D5665"/>
      <c r="E5665" s="1"/>
      <c r="F5665" s="1"/>
      <c r="G5665"/>
      <c r="H5665"/>
      <c r="I5665" s="1"/>
      <c r="J5665"/>
      <c r="K5665"/>
      <c r="L5665"/>
      <c r="M5665" s="2"/>
      <c r="N5665" s="3"/>
      <c r="O5665"/>
      <c r="P5665"/>
      <c r="Q5665"/>
      <c r="R5665"/>
      <c r="S5665"/>
      <c r="T5665"/>
      <c r="U5665" s="1"/>
      <c r="V5665"/>
      <c r="W5665" s="1"/>
      <c r="X5665"/>
      <c r="Y5665"/>
      <c r="Z5665" s="1"/>
      <c r="AA5665" s="1"/>
      <c r="AB5665" s="1"/>
      <c r="AC5665" s="1"/>
      <c r="AD5665"/>
    </row>
    <row r="5666" spans="1:30" x14ac:dyDescent="0.25">
      <c r="A5666" s="1"/>
      <c r="B5666" s="1"/>
      <c r="C5666" s="1"/>
      <c r="D5666"/>
      <c r="E5666" s="1"/>
      <c r="F5666" s="1"/>
      <c r="G5666"/>
      <c r="H5666"/>
      <c r="I5666" s="1"/>
      <c r="J5666"/>
      <c r="K5666"/>
      <c r="L5666"/>
      <c r="M5666" s="2"/>
      <c r="N5666" s="3"/>
      <c r="O5666"/>
      <c r="P5666"/>
      <c r="Q5666"/>
      <c r="R5666"/>
      <c r="S5666"/>
      <c r="T5666"/>
      <c r="U5666" s="1"/>
      <c r="V5666"/>
      <c r="W5666" s="1"/>
      <c r="X5666"/>
      <c r="Y5666"/>
      <c r="Z5666" s="1"/>
      <c r="AA5666" s="1"/>
      <c r="AB5666" s="1"/>
      <c r="AC5666" s="1"/>
      <c r="AD5666"/>
    </row>
    <row r="5667" spans="1:30" x14ac:dyDescent="0.25">
      <c r="A5667" s="1"/>
      <c r="B5667" s="1"/>
      <c r="C5667" s="1"/>
      <c r="D5667"/>
      <c r="E5667" s="1"/>
      <c r="F5667" s="1"/>
      <c r="G5667"/>
      <c r="H5667"/>
      <c r="I5667" s="1"/>
      <c r="J5667"/>
      <c r="K5667"/>
      <c r="L5667"/>
      <c r="M5667" s="2"/>
      <c r="N5667" s="3"/>
      <c r="O5667"/>
      <c r="P5667"/>
      <c r="Q5667"/>
      <c r="R5667"/>
      <c r="S5667"/>
      <c r="T5667"/>
      <c r="U5667" s="1"/>
      <c r="V5667"/>
      <c r="W5667" s="1"/>
      <c r="X5667"/>
      <c r="Y5667"/>
      <c r="Z5667" s="1"/>
      <c r="AA5667" s="1"/>
      <c r="AB5667" s="1"/>
      <c r="AC5667" s="1"/>
      <c r="AD5667"/>
    </row>
    <row r="5668" spans="1:30" x14ac:dyDescent="0.25">
      <c r="A5668" s="1"/>
      <c r="B5668" s="1"/>
      <c r="C5668" s="1"/>
      <c r="D5668"/>
      <c r="E5668" s="1"/>
      <c r="F5668" s="1"/>
      <c r="G5668"/>
      <c r="H5668"/>
      <c r="I5668" s="1"/>
      <c r="J5668"/>
      <c r="K5668"/>
      <c r="L5668"/>
      <c r="M5668" s="2"/>
      <c r="N5668" s="3"/>
      <c r="O5668"/>
      <c r="P5668"/>
      <c r="Q5668"/>
      <c r="R5668"/>
      <c r="S5668"/>
      <c r="T5668"/>
      <c r="U5668" s="1"/>
      <c r="V5668"/>
      <c r="W5668" s="1"/>
      <c r="X5668"/>
      <c r="Y5668"/>
      <c r="Z5668" s="1"/>
      <c r="AA5668" s="1"/>
      <c r="AB5668" s="1"/>
      <c r="AC5668" s="1"/>
      <c r="AD5668"/>
    </row>
    <row r="5669" spans="1:30" x14ac:dyDescent="0.25">
      <c r="A5669" s="1"/>
      <c r="B5669" s="1"/>
      <c r="C5669" s="1"/>
      <c r="D5669"/>
      <c r="E5669" s="1"/>
      <c r="F5669" s="1"/>
      <c r="G5669"/>
      <c r="H5669"/>
      <c r="I5669" s="1"/>
      <c r="J5669"/>
      <c r="K5669"/>
      <c r="L5669"/>
      <c r="M5669" s="2"/>
      <c r="N5669" s="3"/>
      <c r="O5669"/>
      <c r="P5669"/>
      <c r="Q5669"/>
      <c r="R5669"/>
      <c r="S5669"/>
      <c r="T5669"/>
      <c r="U5669" s="1"/>
      <c r="V5669"/>
      <c r="W5669" s="1"/>
      <c r="X5669"/>
      <c r="Y5669"/>
      <c r="Z5669" s="1"/>
      <c r="AA5669" s="1"/>
      <c r="AB5669" s="1"/>
      <c r="AC5669" s="1"/>
      <c r="AD5669"/>
    </row>
    <row r="5670" spans="1:30" x14ac:dyDescent="0.25">
      <c r="A5670" s="1"/>
      <c r="B5670" s="1"/>
      <c r="C5670" s="1"/>
      <c r="D5670"/>
      <c r="E5670" s="1"/>
      <c r="F5670" s="1"/>
      <c r="G5670"/>
      <c r="H5670"/>
      <c r="I5670" s="1"/>
      <c r="J5670"/>
      <c r="K5670"/>
      <c r="L5670"/>
      <c r="M5670" s="2"/>
      <c r="N5670" s="3"/>
      <c r="O5670"/>
      <c r="P5670"/>
      <c r="Q5670"/>
      <c r="R5670"/>
      <c r="S5670"/>
      <c r="T5670"/>
      <c r="U5670" s="1"/>
      <c r="V5670"/>
      <c r="W5670" s="1"/>
      <c r="X5670"/>
      <c r="Y5670"/>
      <c r="Z5670" s="1"/>
      <c r="AA5670" s="1"/>
      <c r="AB5670" s="1"/>
      <c r="AC5670" s="1"/>
      <c r="AD5670"/>
    </row>
    <row r="5671" spans="1:30" x14ac:dyDescent="0.25">
      <c r="A5671" s="1"/>
      <c r="B5671" s="1"/>
      <c r="C5671" s="1"/>
      <c r="D5671"/>
      <c r="E5671" s="1"/>
      <c r="F5671" s="1"/>
      <c r="G5671"/>
      <c r="H5671"/>
      <c r="I5671" s="1"/>
      <c r="J5671"/>
      <c r="K5671"/>
      <c r="L5671"/>
      <c r="M5671" s="2"/>
      <c r="N5671" s="3"/>
      <c r="O5671"/>
      <c r="P5671"/>
      <c r="Q5671"/>
      <c r="R5671"/>
      <c r="S5671"/>
      <c r="T5671"/>
      <c r="U5671" s="1"/>
      <c r="V5671"/>
      <c r="W5671" s="1"/>
      <c r="X5671"/>
      <c r="Y5671"/>
      <c r="Z5671" s="1"/>
      <c r="AA5671" s="1"/>
      <c r="AB5671" s="1"/>
      <c r="AC5671" s="1"/>
      <c r="AD5671"/>
    </row>
    <row r="5672" spans="1:30" x14ac:dyDescent="0.25">
      <c r="A5672" s="1"/>
      <c r="B5672" s="1"/>
      <c r="C5672" s="1"/>
      <c r="D5672"/>
      <c r="E5672" s="1"/>
      <c r="F5672" s="1"/>
      <c r="G5672"/>
      <c r="H5672"/>
      <c r="I5672" s="1"/>
      <c r="J5672"/>
      <c r="K5672"/>
      <c r="L5672"/>
      <c r="M5672" s="2"/>
      <c r="N5672" s="3"/>
      <c r="O5672"/>
      <c r="P5672"/>
      <c r="Q5672"/>
      <c r="R5672"/>
      <c r="S5672"/>
      <c r="T5672"/>
      <c r="U5672" s="1"/>
      <c r="V5672"/>
      <c r="W5672" s="1"/>
      <c r="X5672"/>
      <c r="Y5672"/>
      <c r="Z5672" s="1"/>
      <c r="AA5672" s="1"/>
      <c r="AB5672" s="1"/>
      <c r="AC5672" s="1"/>
      <c r="AD5672"/>
    </row>
    <row r="5673" spans="1:30" x14ac:dyDescent="0.25">
      <c r="A5673" s="1"/>
      <c r="B5673" s="1"/>
      <c r="C5673" s="1"/>
      <c r="D5673"/>
      <c r="E5673" s="1"/>
      <c r="F5673" s="1"/>
      <c r="G5673"/>
      <c r="H5673"/>
      <c r="I5673" s="1"/>
      <c r="J5673"/>
      <c r="K5673"/>
      <c r="L5673"/>
      <c r="M5673" s="2"/>
      <c r="N5673" s="3"/>
      <c r="O5673"/>
      <c r="P5673"/>
      <c r="Q5673"/>
      <c r="R5673"/>
      <c r="S5673"/>
      <c r="T5673"/>
      <c r="U5673" s="1"/>
      <c r="V5673"/>
      <c r="W5673" s="1"/>
      <c r="X5673"/>
      <c r="Y5673"/>
      <c r="Z5673" s="1"/>
      <c r="AA5673" s="1"/>
      <c r="AB5673" s="1"/>
      <c r="AC5673" s="1"/>
      <c r="AD5673"/>
    </row>
    <row r="5674" spans="1:30" x14ac:dyDescent="0.25">
      <c r="A5674" s="1"/>
      <c r="B5674" s="1"/>
      <c r="C5674" s="1"/>
      <c r="D5674"/>
      <c r="E5674" s="1"/>
      <c r="F5674" s="1"/>
      <c r="G5674"/>
      <c r="H5674"/>
      <c r="I5674" s="1"/>
      <c r="J5674"/>
      <c r="K5674"/>
      <c r="L5674"/>
      <c r="M5674" s="2"/>
      <c r="N5674" s="3"/>
      <c r="O5674"/>
      <c r="P5674"/>
      <c r="Q5674"/>
      <c r="R5674"/>
      <c r="S5674"/>
      <c r="T5674"/>
      <c r="U5674" s="1"/>
      <c r="V5674"/>
      <c r="W5674" s="1"/>
      <c r="X5674"/>
      <c r="Y5674"/>
      <c r="Z5674" s="1"/>
      <c r="AA5674" s="1"/>
      <c r="AB5674" s="1"/>
      <c r="AC5674" s="1"/>
      <c r="AD5674"/>
    </row>
    <row r="5675" spans="1:30" x14ac:dyDescent="0.25">
      <c r="A5675" s="1"/>
      <c r="B5675" s="1"/>
      <c r="C5675" s="1"/>
      <c r="D5675"/>
      <c r="E5675" s="1"/>
      <c r="F5675" s="1"/>
      <c r="G5675"/>
      <c r="H5675"/>
      <c r="I5675" s="1"/>
      <c r="J5675"/>
      <c r="K5675"/>
      <c r="L5675"/>
      <c r="M5675" s="2"/>
      <c r="N5675" s="3"/>
      <c r="O5675"/>
      <c r="P5675"/>
      <c r="Q5675"/>
      <c r="R5675"/>
      <c r="S5675"/>
      <c r="T5675"/>
      <c r="U5675" s="1"/>
      <c r="V5675"/>
      <c r="W5675" s="1"/>
      <c r="X5675"/>
      <c r="Y5675"/>
      <c r="Z5675" s="1"/>
      <c r="AA5675" s="1"/>
      <c r="AB5675" s="1"/>
      <c r="AC5675" s="1"/>
      <c r="AD5675"/>
    </row>
    <row r="5676" spans="1:30" x14ac:dyDescent="0.25">
      <c r="A5676" s="1"/>
      <c r="B5676" s="1"/>
      <c r="C5676" s="1"/>
      <c r="D5676"/>
      <c r="E5676" s="1"/>
      <c r="F5676" s="1"/>
      <c r="G5676"/>
      <c r="H5676"/>
      <c r="I5676" s="1"/>
      <c r="J5676"/>
      <c r="K5676"/>
      <c r="L5676"/>
      <c r="M5676" s="2"/>
      <c r="N5676" s="3"/>
      <c r="O5676"/>
      <c r="P5676"/>
      <c r="Q5676"/>
      <c r="R5676"/>
      <c r="S5676"/>
      <c r="T5676"/>
      <c r="U5676" s="1"/>
      <c r="V5676"/>
      <c r="W5676" s="1"/>
      <c r="X5676"/>
      <c r="Y5676"/>
      <c r="Z5676" s="1"/>
      <c r="AA5676" s="1"/>
      <c r="AB5676" s="1"/>
      <c r="AC5676" s="1"/>
      <c r="AD5676"/>
    </row>
    <row r="5677" spans="1:30" x14ac:dyDescent="0.25">
      <c r="A5677" s="1"/>
      <c r="B5677" s="1"/>
      <c r="C5677" s="1"/>
      <c r="D5677"/>
      <c r="E5677" s="1"/>
      <c r="F5677" s="1"/>
      <c r="G5677"/>
      <c r="H5677"/>
      <c r="I5677" s="1"/>
      <c r="J5677"/>
      <c r="K5677"/>
      <c r="L5677"/>
      <c r="M5677" s="2"/>
      <c r="N5677" s="3"/>
      <c r="O5677"/>
      <c r="P5677"/>
      <c r="Q5677"/>
      <c r="R5677"/>
      <c r="S5677"/>
      <c r="T5677"/>
      <c r="U5677" s="1"/>
      <c r="V5677"/>
      <c r="W5677" s="1"/>
      <c r="X5677"/>
      <c r="Y5677"/>
      <c r="Z5677" s="1"/>
      <c r="AA5677" s="1"/>
      <c r="AB5677" s="1"/>
      <c r="AC5677" s="1"/>
      <c r="AD5677"/>
    </row>
    <row r="5678" spans="1:30" x14ac:dyDescent="0.25">
      <c r="A5678" s="1"/>
      <c r="B5678" s="1"/>
      <c r="C5678" s="1"/>
      <c r="D5678"/>
      <c r="E5678" s="1"/>
      <c r="F5678" s="1"/>
      <c r="G5678"/>
      <c r="H5678"/>
      <c r="I5678" s="1"/>
      <c r="J5678"/>
      <c r="K5678"/>
      <c r="L5678"/>
      <c r="M5678" s="2"/>
      <c r="N5678" s="3"/>
      <c r="O5678"/>
      <c r="P5678"/>
      <c r="Q5678"/>
      <c r="R5678"/>
      <c r="S5678"/>
      <c r="T5678"/>
      <c r="U5678" s="1"/>
      <c r="V5678"/>
      <c r="W5678" s="1"/>
      <c r="X5678"/>
      <c r="Y5678"/>
      <c r="Z5678" s="1"/>
      <c r="AA5678" s="1"/>
      <c r="AB5678" s="1"/>
      <c r="AC5678" s="1"/>
      <c r="AD5678"/>
    </row>
    <row r="5679" spans="1:30" x14ac:dyDescent="0.25">
      <c r="A5679" s="1"/>
      <c r="B5679" s="1"/>
      <c r="C5679" s="1"/>
      <c r="D5679"/>
      <c r="E5679" s="1"/>
      <c r="F5679" s="1"/>
      <c r="G5679"/>
      <c r="H5679"/>
      <c r="I5679" s="1"/>
      <c r="J5679"/>
      <c r="K5679"/>
      <c r="L5679"/>
      <c r="M5679" s="2"/>
      <c r="N5679" s="3"/>
      <c r="O5679"/>
      <c r="P5679"/>
      <c r="Q5679"/>
      <c r="R5679"/>
      <c r="S5679"/>
      <c r="T5679"/>
      <c r="U5679" s="1"/>
      <c r="V5679"/>
      <c r="W5679" s="1"/>
      <c r="X5679"/>
      <c r="Y5679"/>
      <c r="Z5679" s="1"/>
      <c r="AA5679" s="1"/>
      <c r="AB5679" s="1"/>
      <c r="AC5679" s="1"/>
      <c r="AD5679"/>
    </row>
    <row r="5680" spans="1:30" x14ac:dyDescent="0.25">
      <c r="A5680" s="1"/>
      <c r="B5680" s="1"/>
      <c r="C5680" s="1"/>
      <c r="D5680"/>
      <c r="E5680" s="1"/>
      <c r="F5680" s="1"/>
      <c r="G5680"/>
      <c r="H5680"/>
      <c r="I5680" s="1"/>
      <c r="J5680"/>
      <c r="K5680"/>
      <c r="L5680"/>
      <c r="M5680" s="2"/>
      <c r="N5680" s="3"/>
      <c r="O5680"/>
      <c r="P5680"/>
      <c r="Q5680"/>
      <c r="R5680"/>
      <c r="S5680"/>
      <c r="T5680"/>
      <c r="U5680" s="1"/>
      <c r="V5680"/>
      <c r="W5680" s="1"/>
      <c r="X5680"/>
      <c r="Y5680"/>
      <c r="Z5680" s="1"/>
      <c r="AA5680" s="1"/>
      <c r="AB5680" s="1"/>
      <c r="AC5680" s="1"/>
      <c r="AD5680"/>
    </row>
    <row r="5681" spans="1:30" x14ac:dyDescent="0.25">
      <c r="A5681" s="1"/>
      <c r="B5681" s="1"/>
      <c r="C5681" s="1"/>
      <c r="D5681"/>
      <c r="E5681" s="1"/>
      <c r="F5681" s="1"/>
      <c r="G5681"/>
      <c r="H5681"/>
      <c r="I5681" s="1"/>
      <c r="J5681"/>
      <c r="K5681"/>
      <c r="L5681"/>
      <c r="M5681" s="2"/>
      <c r="N5681" s="3"/>
      <c r="O5681"/>
      <c r="P5681"/>
      <c r="Q5681"/>
      <c r="R5681"/>
      <c r="S5681"/>
      <c r="T5681"/>
      <c r="U5681" s="1"/>
      <c r="V5681"/>
      <c r="W5681" s="1"/>
      <c r="X5681"/>
      <c r="Y5681"/>
      <c r="Z5681" s="1"/>
      <c r="AA5681" s="1"/>
      <c r="AB5681" s="1"/>
      <c r="AC5681" s="1"/>
      <c r="AD5681"/>
    </row>
    <row r="5682" spans="1:30" x14ac:dyDescent="0.25">
      <c r="A5682" s="1"/>
      <c r="B5682" s="1"/>
      <c r="C5682" s="1"/>
      <c r="D5682"/>
      <c r="E5682" s="1"/>
      <c r="F5682" s="1"/>
      <c r="G5682"/>
      <c r="H5682"/>
      <c r="I5682" s="1"/>
      <c r="J5682"/>
      <c r="K5682"/>
      <c r="L5682"/>
      <c r="M5682" s="2"/>
      <c r="N5682" s="3"/>
      <c r="O5682"/>
      <c r="P5682"/>
      <c r="Q5682"/>
      <c r="R5682"/>
      <c r="S5682"/>
      <c r="T5682"/>
      <c r="U5682" s="1"/>
      <c r="V5682"/>
      <c r="W5682" s="1"/>
      <c r="X5682"/>
      <c r="Y5682"/>
      <c r="Z5682" s="1"/>
      <c r="AA5682" s="1"/>
      <c r="AB5682" s="1"/>
      <c r="AC5682" s="1"/>
      <c r="AD5682"/>
    </row>
    <row r="5683" spans="1:30" x14ac:dyDescent="0.25">
      <c r="A5683" s="1"/>
      <c r="B5683" s="1"/>
      <c r="C5683" s="1"/>
      <c r="D5683"/>
      <c r="E5683" s="1"/>
      <c r="F5683" s="1"/>
      <c r="G5683"/>
      <c r="H5683"/>
      <c r="I5683" s="1"/>
      <c r="J5683"/>
      <c r="K5683"/>
      <c r="L5683"/>
      <c r="M5683" s="2"/>
      <c r="N5683" s="3"/>
      <c r="O5683"/>
      <c r="P5683"/>
      <c r="Q5683"/>
      <c r="R5683"/>
      <c r="S5683"/>
      <c r="T5683"/>
      <c r="U5683" s="1"/>
      <c r="V5683"/>
      <c r="W5683" s="1"/>
      <c r="X5683"/>
      <c r="Y5683"/>
      <c r="Z5683" s="1"/>
      <c r="AA5683" s="1"/>
      <c r="AB5683" s="1"/>
      <c r="AC5683" s="1"/>
      <c r="AD5683"/>
    </row>
    <row r="5684" spans="1:30" x14ac:dyDescent="0.25">
      <c r="A5684" s="1"/>
      <c r="B5684" s="1"/>
      <c r="C5684" s="1"/>
      <c r="D5684"/>
      <c r="E5684" s="1"/>
      <c r="F5684" s="1"/>
      <c r="G5684"/>
      <c r="H5684"/>
      <c r="I5684" s="1"/>
      <c r="J5684"/>
      <c r="K5684"/>
      <c r="L5684"/>
      <c r="M5684" s="2"/>
      <c r="N5684" s="3"/>
      <c r="O5684"/>
      <c r="P5684"/>
      <c r="Q5684"/>
      <c r="R5684"/>
      <c r="S5684"/>
      <c r="T5684"/>
      <c r="U5684" s="1"/>
      <c r="V5684"/>
      <c r="W5684" s="1"/>
      <c r="X5684"/>
      <c r="Y5684"/>
      <c r="Z5684" s="1"/>
      <c r="AA5684" s="1"/>
      <c r="AB5684" s="1"/>
      <c r="AC5684" s="1"/>
      <c r="AD5684"/>
    </row>
    <row r="5685" spans="1:30" x14ac:dyDescent="0.25">
      <c r="A5685" s="1"/>
      <c r="B5685" s="1"/>
      <c r="C5685" s="1"/>
      <c r="D5685"/>
      <c r="E5685" s="1"/>
      <c r="F5685" s="1"/>
      <c r="G5685"/>
      <c r="H5685"/>
      <c r="I5685" s="1"/>
      <c r="J5685"/>
      <c r="K5685"/>
      <c r="L5685"/>
      <c r="M5685" s="2"/>
      <c r="N5685" s="3"/>
      <c r="O5685"/>
      <c r="P5685"/>
      <c r="Q5685"/>
      <c r="R5685"/>
      <c r="S5685"/>
      <c r="T5685"/>
      <c r="U5685" s="1"/>
      <c r="V5685"/>
      <c r="W5685" s="1"/>
      <c r="X5685"/>
      <c r="Y5685"/>
      <c r="Z5685" s="1"/>
      <c r="AA5685" s="1"/>
      <c r="AB5685" s="1"/>
      <c r="AC5685" s="1"/>
      <c r="AD5685"/>
    </row>
    <row r="5686" spans="1:30" x14ac:dyDescent="0.25">
      <c r="A5686" s="1"/>
      <c r="B5686" s="1"/>
      <c r="C5686" s="1"/>
      <c r="D5686"/>
      <c r="E5686" s="1"/>
      <c r="F5686" s="1"/>
      <c r="G5686"/>
      <c r="H5686"/>
      <c r="I5686" s="1"/>
      <c r="J5686"/>
      <c r="K5686"/>
      <c r="L5686"/>
      <c r="M5686" s="2"/>
      <c r="N5686" s="3"/>
      <c r="O5686"/>
      <c r="P5686"/>
      <c r="Q5686"/>
      <c r="R5686"/>
      <c r="S5686"/>
      <c r="T5686"/>
      <c r="U5686" s="1"/>
      <c r="V5686"/>
      <c r="W5686" s="1"/>
      <c r="X5686"/>
      <c r="Y5686"/>
      <c r="Z5686" s="1"/>
      <c r="AA5686" s="1"/>
      <c r="AB5686" s="1"/>
      <c r="AC5686" s="1"/>
      <c r="AD5686"/>
    </row>
    <row r="5687" spans="1:30" x14ac:dyDescent="0.25">
      <c r="A5687" s="1"/>
      <c r="B5687" s="1"/>
      <c r="C5687" s="1"/>
      <c r="D5687"/>
      <c r="E5687" s="1"/>
      <c r="F5687" s="1"/>
      <c r="G5687"/>
      <c r="H5687"/>
      <c r="I5687" s="1"/>
      <c r="J5687"/>
      <c r="K5687"/>
      <c r="L5687"/>
      <c r="M5687" s="2"/>
      <c r="N5687" s="3"/>
      <c r="O5687"/>
      <c r="P5687"/>
      <c r="Q5687"/>
      <c r="R5687"/>
      <c r="S5687"/>
      <c r="T5687"/>
      <c r="U5687" s="1"/>
      <c r="V5687"/>
      <c r="W5687" s="1"/>
      <c r="X5687"/>
      <c r="Y5687"/>
      <c r="Z5687" s="1"/>
      <c r="AA5687" s="1"/>
      <c r="AB5687" s="1"/>
      <c r="AC5687" s="1"/>
      <c r="AD5687"/>
    </row>
    <row r="5688" spans="1:30" x14ac:dyDescent="0.25">
      <c r="A5688" s="1"/>
      <c r="B5688" s="1"/>
      <c r="C5688" s="1"/>
      <c r="D5688"/>
      <c r="E5688" s="1"/>
      <c r="F5688" s="1"/>
      <c r="G5688"/>
      <c r="H5688"/>
      <c r="I5688" s="1"/>
      <c r="J5688"/>
      <c r="K5688"/>
      <c r="L5688"/>
      <c r="M5688" s="2"/>
      <c r="N5688" s="3"/>
      <c r="O5688"/>
      <c r="P5688"/>
      <c r="Q5688"/>
      <c r="R5688"/>
      <c r="S5688"/>
      <c r="T5688"/>
      <c r="U5688" s="1"/>
      <c r="V5688"/>
      <c r="W5688" s="1"/>
      <c r="X5688"/>
      <c r="Y5688"/>
      <c r="Z5688" s="1"/>
      <c r="AA5688" s="1"/>
      <c r="AB5688" s="1"/>
      <c r="AC5688" s="1"/>
      <c r="AD5688"/>
    </row>
    <row r="5689" spans="1:30" x14ac:dyDescent="0.25">
      <c r="A5689" s="1"/>
      <c r="B5689" s="1"/>
      <c r="C5689" s="1"/>
      <c r="D5689"/>
      <c r="E5689" s="1"/>
      <c r="F5689" s="1"/>
      <c r="G5689"/>
      <c r="H5689"/>
      <c r="I5689" s="1"/>
      <c r="J5689"/>
      <c r="K5689"/>
      <c r="L5689"/>
      <c r="M5689" s="2"/>
      <c r="N5689" s="3"/>
      <c r="O5689"/>
      <c r="P5689"/>
      <c r="Q5689"/>
      <c r="R5689"/>
      <c r="S5689"/>
      <c r="T5689"/>
      <c r="U5689" s="1"/>
      <c r="V5689"/>
      <c r="W5689" s="1"/>
      <c r="X5689"/>
      <c r="Y5689"/>
      <c r="Z5689" s="1"/>
      <c r="AA5689" s="1"/>
      <c r="AB5689" s="1"/>
      <c r="AC5689" s="1"/>
      <c r="AD5689"/>
    </row>
    <row r="5690" spans="1:30" x14ac:dyDescent="0.25">
      <c r="A5690" s="1"/>
      <c r="B5690" s="1"/>
      <c r="C5690" s="1"/>
      <c r="D5690"/>
      <c r="E5690" s="1"/>
      <c r="F5690" s="1"/>
      <c r="G5690"/>
      <c r="H5690"/>
      <c r="I5690" s="1"/>
      <c r="J5690"/>
      <c r="K5690"/>
      <c r="L5690"/>
      <c r="M5690" s="2"/>
      <c r="N5690" s="3"/>
      <c r="O5690"/>
      <c r="P5690"/>
      <c r="Q5690"/>
      <c r="R5690"/>
      <c r="S5690"/>
      <c r="T5690"/>
      <c r="U5690" s="1"/>
      <c r="V5690"/>
      <c r="W5690" s="1"/>
      <c r="X5690"/>
      <c r="Y5690"/>
      <c r="Z5690" s="1"/>
      <c r="AA5690" s="1"/>
      <c r="AB5690" s="1"/>
      <c r="AC5690" s="1"/>
      <c r="AD5690"/>
    </row>
    <row r="5691" spans="1:30" x14ac:dyDescent="0.25">
      <c r="A5691" s="1"/>
      <c r="B5691" s="1"/>
      <c r="C5691" s="1"/>
      <c r="D5691"/>
      <c r="E5691" s="1"/>
      <c r="F5691" s="1"/>
      <c r="G5691"/>
      <c r="H5691"/>
      <c r="I5691" s="1"/>
      <c r="J5691"/>
      <c r="K5691"/>
      <c r="L5691"/>
      <c r="M5691" s="2"/>
      <c r="N5691" s="3"/>
      <c r="O5691"/>
      <c r="P5691"/>
      <c r="Q5691"/>
      <c r="R5691"/>
      <c r="S5691"/>
      <c r="T5691"/>
      <c r="U5691" s="1"/>
      <c r="V5691"/>
      <c r="W5691" s="1"/>
      <c r="X5691"/>
      <c r="Y5691"/>
      <c r="Z5691" s="1"/>
      <c r="AA5691" s="1"/>
      <c r="AB5691" s="1"/>
      <c r="AC5691" s="1"/>
      <c r="AD5691"/>
    </row>
    <row r="5692" spans="1:30" x14ac:dyDescent="0.25">
      <c r="A5692" s="1"/>
      <c r="B5692" s="1"/>
      <c r="C5692" s="1"/>
      <c r="D5692"/>
      <c r="E5692" s="1"/>
      <c r="F5692" s="1"/>
      <c r="G5692"/>
      <c r="H5692"/>
      <c r="I5692" s="1"/>
      <c r="J5692"/>
      <c r="K5692"/>
      <c r="L5692"/>
      <c r="M5692" s="2"/>
      <c r="N5692" s="3"/>
      <c r="O5692"/>
      <c r="P5692"/>
      <c r="Q5692"/>
      <c r="R5692"/>
      <c r="S5692"/>
      <c r="T5692"/>
      <c r="U5692" s="1"/>
      <c r="V5692"/>
      <c r="W5692" s="1"/>
      <c r="X5692"/>
      <c r="Y5692"/>
      <c r="Z5692" s="1"/>
      <c r="AA5692" s="1"/>
      <c r="AB5692" s="1"/>
      <c r="AC5692" s="1"/>
      <c r="AD5692"/>
    </row>
    <row r="5693" spans="1:30" x14ac:dyDescent="0.25">
      <c r="A5693" s="1"/>
      <c r="B5693" s="1"/>
      <c r="C5693" s="1"/>
      <c r="D5693"/>
      <c r="E5693" s="1"/>
      <c r="F5693" s="1"/>
      <c r="G5693"/>
      <c r="H5693"/>
      <c r="I5693" s="1"/>
      <c r="J5693"/>
      <c r="K5693"/>
      <c r="L5693"/>
      <c r="M5693" s="2"/>
      <c r="N5693" s="3"/>
      <c r="O5693"/>
      <c r="P5693"/>
      <c r="Q5693"/>
      <c r="R5693"/>
      <c r="S5693"/>
      <c r="T5693"/>
      <c r="U5693" s="1"/>
      <c r="V5693"/>
      <c r="W5693" s="1"/>
      <c r="X5693"/>
      <c r="Y5693"/>
      <c r="Z5693" s="1"/>
      <c r="AA5693" s="1"/>
      <c r="AB5693" s="1"/>
      <c r="AC5693" s="1"/>
      <c r="AD5693"/>
    </row>
    <row r="5694" spans="1:30" x14ac:dyDescent="0.25">
      <c r="A5694" s="1"/>
      <c r="B5694" s="1"/>
      <c r="C5694" s="1"/>
      <c r="D5694"/>
      <c r="E5694" s="1"/>
      <c r="F5694" s="1"/>
      <c r="G5694"/>
      <c r="H5694"/>
      <c r="I5694" s="1"/>
      <c r="J5694"/>
      <c r="K5694"/>
      <c r="L5694"/>
      <c r="M5694" s="2"/>
      <c r="N5694" s="3"/>
      <c r="O5694"/>
      <c r="P5694"/>
      <c r="Q5694"/>
      <c r="R5694"/>
      <c r="S5694"/>
      <c r="T5694"/>
      <c r="U5694" s="1"/>
      <c r="V5694"/>
      <c r="W5694" s="1"/>
      <c r="X5694"/>
      <c r="Y5694"/>
      <c r="Z5694" s="1"/>
      <c r="AA5694" s="1"/>
      <c r="AB5694" s="1"/>
      <c r="AC5694" s="1"/>
      <c r="AD5694"/>
    </row>
    <row r="5695" spans="1:30" x14ac:dyDescent="0.25">
      <c r="A5695" s="1"/>
      <c r="B5695" s="1"/>
      <c r="C5695" s="1"/>
      <c r="D5695"/>
      <c r="E5695" s="1"/>
      <c r="F5695" s="1"/>
      <c r="G5695"/>
      <c r="H5695"/>
      <c r="I5695" s="1"/>
      <c r="J5695"/>
      <c r="K5695"/>
      <c r="L5695"/>
      <c r="M5695" s="2"/>
      <c r="N5695" s="3"/>
      <c r="O5695"/>
      <c r="P5695"/>
      <c r="Q5695"/>
      <c r="R5695"/>
      <c r="S5695"/>
      <c r="T5695"/>
      <c r="U5695" s="1"/>
      <c r="V5695"/>
      <c r="W5695" s="1"/>
      <c r="X5695"/>
      <c r="Y5695"/>
      <c r="Z5695" s="1"/>
      <c r="AA5695" s="1"/>
      <c r="AB5695" s="1"/>
      <c r="AC5695" s="1"/>
      <c r="AD5695"/>
    </row>
    <row r="5696" spans="1:30" x14ac:dyDescent="0.25">
      <c r="A5696" s="1"/>
      <c r="B5696" s="1"/>
      <c r="C5696" s="1"/>
      <c r="D5696"/>
      <c r="E5696" s="1"/>
      <c r="F5696" s="1"/>
      <c r="G5696"/>
      <c r="H5696"/>
      <c r="I5696" s="1"/>
      <c r="J5696"/>
      <c r="K5696"/>
      <c r="L5696"/>
      <c r="M5696" s="2"/>
      <c r="N5696" s="3"/>
      <c r="O5696"/>
      <c r="P5696"/>
      <c r="Q5696"/>
      <c r="R5696"/>
      <c r="S5696"/>
      <c r="T5696"/>
      <c r="U5696" s="1"/>
      <c r="V5696"/>
      <c r="W5696" s="1"/>
      <c r="X5696"/>
      <c r="Y5696"/>
      <c r="Z5696" s="1"/>
      <c r="AA5696" s="1"/>
      <c r="AB5696" s="1"/>
      <c r="AC5696" s="1"/>
      <c r="AD5696"/>
    </row>
    <row r="5697" spans="1:30" x14ac:dyDescent="0.25">
      <c r="A5697" s="1"/>
      <c r="B5697" s="1"/>
      <c r="C5697" s="1"/>
      <c r="D5697"/>
      <c r="E5697" s="1"/>
      <c r="F5697" s="1"/>
      <c r="G5697"/>
      <c r="H5697"/>
      <c r="I5697" s="1"/>
      <c r="J5697"/>
      <c r="K5697"/>
      <c r="L5697"/>
      <c r="M5697" s="2"/>
      <c r="N5697" s="3"/>
      <c r="O5697"/>
      <c r="P5697"/>
      <c r="Q5697"/>
      <c r="R5697"/>
      <c r="S5697"/>
      <c r="T5697"/>
      <c r="U5697" s="1"/>
      <c r="V5697"/>
      <c r="W5697" s="1"/>
      <c r="X5697"/>
      <c r="Y5697"/>
      <c r="Z5697" s="1"/>
      <c r="AA5697" s="1"/>
      <c r="AB5697" s="1"/>
      <c r="AC5697" s="1"/>
      <c r="AD5697"/>
    </row>
    <row r="5698" spans="1:30" x14ac:dyDescent="0.25">
      <c r="A5698" s="1"/>
      <c r="B5698" s="1"/>
      <c r="C5698" s="1"/>
      <c r="D5698"/>
      <c r="E5698" s="1"/>
      <c r="F5698" s="1"/>
      <c r="G5698"/>
      <c r="H5698"/>
      <c r="I5698" s="1"/>
      <c r="J5698"/>
      <c r="K5698"/>
      <c r="L5698"/>
      <c r="M5698" s="2"/>
      <c r="N5698" s="3"/>
      <c r="O5698"/>
      <c r="P5698"/>
      <c r="Q5698"/>
      <c r="R5698"/>
      <c r="S5698"/>
      <c r="T5698"/>
      <c r="U5698" s="1"/>
      <c r="V5698"/>
      <c r="W5698" s="1"/>
      <c r="X5698"/>
      <c r="Y5698"/>
      <c r="Z5698" s="1"/>
      <c r="AA5698" s="1"/>
      <c r="AB5698" s="1"/>
      <c r="AC5698" s="1"/>
      <c r="AD5698"/>
    </row>
    <row r="5699" spans="1:30" x14ac:dyDescent="0.25">
      <c r="A5699" s="1"/>
      <c r="B5699" s="1"/>
      <c r="C5699" s="1"/>
      <c r="D5699"/>
      <c r="E5699" s="1"/>
      <c r="F5699" s="1"/>
      <c r="G5699"/>
      <c r="H5699"/>
      <c r="I5699" s="1"/>
      <c r="J5699"/>
      <c r="K5699"/>
      <c r="L5699"/>
      <c r="M5699" s="2"/>
      <c r="N5699" s="3"/>
      <c r="O5699"/>
      <c r="P5699"/>
      <c r="Q5699"/>
      <c r="R5699"/>
      <c r="S5699"/>
      <c r="T5699"/>
      <c r="U5699" s="1"/>
      <c r="V5699"/>
      <c r="W5699" s="1"/>
      <c r="X5699"/>
      <c r="Y5699"/>
      <c r="Z5699" s="1"/>
      <c r="AA5699" s="1"/>
      <c r="AB5699" s="1"/>
      <c r="AC5699" s="1"/>
      <c r="AD5699"/>
    </row>
    <row r="5700" spans="1:30" x14ac:dyDescent="0.25">
      <c r="A5700" s="1"/>
      <c r="B5700" s="1"/>
      <c r="C5700" s="1"/>
      <c r="D5700"/>
      <c r="E5700" s="1"/>
      <c r="F5700" s="1"/>
      <c r="G5700"/>
      <c r="H5700"/>
      <c r="I5700" s="1"/>
      <c r="J5700"/>
      <c r="K5700"/>
      <c r="L5700"/>
      <c r="M5700" s="2"/>
      <c r="N5700" s="3"/>
      <c r="O5700"/>
      <c r="P5700"/>
      <c r="Q5700"/>
      <c r="R5700"/>
      <c r="S5700"/>
      <c r="T5700"/>
      <c r="U5700" s="1"/>
      <c r="V5700"/>
      <c r="W5700" s="1"/>
      <c r="X5700"/>
      <c r="Y5700"/>
      <c r="Z5700" s="1"/>
      <c r="AA5700" s="1"/>
      <c r="AB5700" s="1"/>
      <c r="AC5700" s="1"/>
      <c r="AD5700"/>
    </row>
    <row r="5701" spans="1:30" x14ac:dyDescent="0.25">
      <c r="A5701" s="1"/>
      <c r="B5701" s="1"/>
      <c r="C5701" s="1"/>
      <c r="D5701"/>
      <c r="E5701" s="1"/>
      <c r="F5701" s="1"/>
      <c r="G5701"/>
      <c r="H5701"/>
      <c r="I5701" s="1"/>
      <c r="J5701"/>
      <c r="K5701"/>
      <c r="L5701"/>
      <c r="M5701" s="2"/>
      <c r="N5701" s="3"/>
      <c r="O5701"/>
      <c r="P5701"/>
      <c r="Q5701"/>
      <c r="R5701"/>
      <c r="S5701"/>
      <c r="T5701"/>
      <c r="U5701" s="1"/>
      <c r="V5701"/>
      <c r="W5701" s="1"/>
      <c r="X5701"/>
      <c r="Y5701"/>
      <c r="Z5701" s="1"/>
      <c r="AA5701" s="1"/>
      <c r="AB5701" s="1"/>
      <c r="AC5701" s="1"/>
      <c r="AD5701"/>
    </row>
    <row r="5702" spans="1:30" x14ac:dyDescent="0.25">
      <c r="A5702" s="1"/>
      <c r="B5702" s="1"/>
      <c r="C5702" s="1"/>
      <c r="D5702"/>
      <c r="E5702" s="1"/>
      <c r="F5702" s="1"/>
      <c r="G5702"/>
      <c r="H5702"/>
      <c r="I5702" s="1"/>
      <c r="J5702"/>
      <c r="K5702"/>
      <c r="L5702"/>
      <c r="M5702" s="2"/>
      <c r="N5702" s="3"/>
      <c r="O5702"/>
      <c r="P5702"/>
      <c r="Q5702"/>
      <c r="R5702"/>
      <c r="S5702"/>
      <c r="T5702"/>
      <c r="U5702" s="1"/>
      <c r="V5702"/>
      <c r="W5702" s="1"/>
      <c r="X5702"/>
      <c r="Y5702"/>
      <c r="Z5702" s="1"/>
      <c r="AA5702" s="1"/>
      <c r="AB5702" s="1"/>
      <c r="AC5702" s="1"/>
      <c r="AD5702"/>
    </row>
    <row r="5703" spans="1:30" x14ac:dyDescent="0.25">
      <c r="A5703" s="1"/>
      <c r="B5703" s="1"/>
      <c r="C5703" s="1"/>
      <c r="D5703"/>
      <c r="E5703" s="1"/>
      <c r="F5703" s="1"/>
      <c r="G5703"/>
      <c r="H5703"/>
      <c r="I5703" s="1"/>
      <c r="J5703"/>
      <c r="K5703"/>
      <c r="L5703"/>
      <c r="M5703" s="2"/>
      <c r="N5703" s="3"/>
      <c r="O5703"/>
      <c r="P5703"/>
      <c r="Q5703"/>
      <c r="R5703"/>
      <c r="S5703"/>
      <c r="T5703"/>
      <c r="U5703" s="1"/>
      <c r="V5703"/>
      <c r="W5703" s="1"/>
      <c r="X5703"/>
      <c r="Y5703"/>
      <c r="Z5703" s="1"/>
      <c r="AA5703" s="1"/>
      <c r="AB5703" s="1"/>
      <c r="AC5703" s="1"/>
      <c r="AD5703"/>
    </row>
    <row r="5704" spans="1:30" x14ac:dyDescent="0.25">
      <c r="A5704" s="1"/>
      <c r="B5704" s="1"/>
      <c r="C5704" s="1"/>
      <c r="D5704"/>
      <c r="E5704" s="1"/>
      <c r="F5704" s="1"/>
      <c r="G5704"/>
      <c r="H5704"/>
      <c r="I5704" s="1"/>
      <c r="J5704"/>
      <c r="K5704"/>
      <c r="L5704"/>
      <c r="M5704" s="2"/>
      <c r="N5704" s="3"/>
      <c r="O5704"/>
      <c r="P5704"/>
      <c r="Q5704"/>
      <c r="R5704"/>
      <c r="S5704"/>
      <c r="T5704"/>
      <c r="U5704" s="1"/>
      <c r="V5704"/>
      <c r="W5704" s="1"/>
      <c r="X5704"/>
      <c r="Y5704"/>
      <c r="Z5704" s="1"/>
      <c r="AA5704" s="1"/>
      <c r="AB5704" s="1"/>
      <c r="AC5704" s="1"/>
      <c r="AD5704"/>
    </row>
    <row r="5705" spans="1:30" x14ac:dyDescent="0.25">
      <c r="A5705" s="1"/>
      <c r="B5705" s="1"/>
      <c r="C5705" s="1"/>
      <c r="D5705"/>
      <c r="E5705" s="1"/>
      <c r="F5705" s="1"/>
      <c r="G5705"/>
      <c r="H5705"/>
      <c r="I5705" s="1"/>
      <c r="J5705"/>
      <c r="K5705"/>
      <c r="L5705"/>
      <c r="M5705" s="2"/>
      <c r="N5705" s="3"/>
      <c r="O5705"/>
      <c r="P5705"/>
      <c r="Q5705"/>
      <c r="R5705"/>
      <c r="S5705"/>
      <c r="T5705"/>
      <c r="U5705" s="1"/>
      <c r="V5705"/>
      <c r="W5705" s="1"/>
      <c r="X5705"/>
      <c r="Y5705"/>
      <c r="Z5705" s="1"/>
      <c r="AA5705" s="1"/>
      <c r="AB5705" s="1"/>
      <c r="AC5705" s="1"/>
      <c r="AD5705"/>
    </row>
    <row r="5706" spans="1:30" x14ac:dyDescent="0.25">
      <c r="A5706" s="1"/>
      <c r="B5706" s="1"/>
      <c r="C5706" s="1"/>
      <c r="D5706"/>
      <c r="E5706" s="1"/>
      <c r="F5706" s="1"/>
      <c r="G5706"/>
      <c r="H5706"/>
      <c r="I5706" s="1"/>
      <c r="J5706"/>
      <c r="K5706"/>
      <c r="L5706"/>
      <c r="M5706" s="2"/>
      <c r="N5706" s="3"/>
      <c r="O5706"/>
      <c r="P5706"/>
      <c r="Q5706"/>
      <c r="R5706"/>
      <c r="S5706"/>
      <c r="T5706"/>
      <c r="U5706" s="1"/>
      <c r="V5706"/>
      <c r="W5706" s="1"/>
      <c r="X5706"/>
      <c r="Y5706"/>
      <c r="Z5706" s="1"/>
      <c r="AA5706" s="1"/>
      <c r="AB5706" s="1"/>
      <c r="AC5706" s="1"/>
      <c r="AD5706"/>
    </row>
    <row r="5707" spans="1:30" x14ac:dyDescent="0.25">
      <c r="A5707" s="1"/>
      <c r="B5707" s="1"/>
      <c r="C5707" s="1"/>
      <c r="D5707"/>
      <c r="E5707" s="1"/>
      <c r="F5707" s="1"/>
      <c r="G5707"/>
      <c r="H5707"/>
      <c r="I5707" s="1"/>
      <c r="J5707"/>
      <c r="K5707"/>
      <c r="L5707"/>
      <c r="M5707" s="2"/>
      <c r="N5707" s="3"/>
      <c r="O5707"/>
      <c r="P5707"/>
      <c r="Q5707"/>
      <c r="R5707"/>
      <c r="S5707"/>
      <c r="T5707"/>
      <c r="U5707" s="1"/>
      <c r="V5707"/>
      <c r="W5707" s="1"/>
      <c r="X5707"/>
      <c r="Y5707"/>
      <c r="Z5707" s="1"/>
      <c r="AA5707" s="1"/>
      <c r="AB5707" s="1"/>
      <c r="AC5707" s="1"/>
      <c r="AD5707"/>
    </row>
    <row r="5708" spans="1:30" x14ac:dyDescent="0.25">
      <c r="A5708" s="1"/>
      <c r="B5708" s="1"/>
      <c r="C5708" s="1"/>
      <c r="D5708"/>
      <c r="E5708" s="1"/>
      <c r="F5708" s="1"/>
      <c r="G5708"/>
      <c r="H5708"/>
      <c r="I5708" s="1"/>
      <c r="J5708"/>
      <c r="K5708"/>
      <c r="L5708"/>
      <c r="M5708" s="2"/>
      <c r="N5708" s="3"/>
      <c r="O5708"/>
      <c r="P5708"/>
      <c r="Q5708"/>
      <c r="R5708"/>
      <c r="S5708"/>
      <c r="T5708"/>
      <c r="U5708" s="1"/>
      <c r="V5708"/>
      <c r="W5708" s="1"/>
      <c r="X5708"/>
      <c r="Y5708"/>
      <c r="Z5708" s="1"/>
      <c r="AA5708" s="1"/>
      <c r="AB5708" s="1"/>
      <c r="AC5708" s="1"/>
      <c r="AD5708"/>
    </row>
    <row r="5709" spans="1:30" x14ac:dyDescent="0.25">
      <c r="A5709" s="1"/>
      <c r="B5709" s="1"/>
      <c r="C5709" s="1"/>
      <c r="D5709"/>
      <c r="E5709" s="1"/>
      <c r="F5709" s="1"/>
      <c r="G5709"/>
      <c r="H5709"/>
      <c r="I5709" s="1"/>
      <c r="J5709"/>
      <c r="K5709"/>
      <c r="L5709"/>
      <c r="M5709" s="2"/>
      <c r="N5709" s="3"/>
      <c r="O5709"/>
      <c r="P5709"/>
      <c r="Q5709"/>
      <c r="R5709"/>
      <c r="S5709"/>
      <c r="T5709"/>
      <c r="U5709" s="1"/>
      <c r="V5709"/>
      <c r="W5709" s="1"/>
      <c r="X5709"/>
      <c r="Y5709"/>
      <c r="Z5709" s="1"/>
      <c r="AA5709" s="1"/>
      <c r="AB5709" s="1"/>
      <c r="AC5709" s="1"/>
      <c r="AD5709"/>
    </row>
    <row r="5710" spans="1:30" x14ac:dyDescent="0.25">
      <c r="A5710" s="1"/>
      <c r="B5710" s="1"/>
      <c r="C5710" s="1"/>
      <c r="D5710"/>
      <c r="E5710" s="1"/>
      <c r="F5710" s="1"/>
      <c r="G5710"/>
      <c r="H5710"/>
      <c r="I5710" s="1"/>
      <c r="J5710"/>
      <c r="K5710"/>
      <c r="L5710"/>
      <c r="M5710" s="2"/>
      <c r="N5710" s="3"/>
      <c r="O5710"/>
      <c r="P5710"/>
      <c r="Q5710"/>
      <c r="R5710"/>
      <c r="S5710"/>
      <c r="T5710"/>
      <c r="U5710" s="1"/>
      <c r="V5710"/>
      <c r="W5710" s="1"/>
      <c r="X5710"/>
      <c r="Y5710"/>
      <c r="Z5710" s="1"/>
      <c r="AA5710" s="1"/>
      <c r="AB5710" s="1"/>
      <c r="AC5710" s="1"/>
      <c r="AD5710"/>
    </row>
    <row r="5711" spans="1:30" x14ac:dyDescent="0.25">
      <c r="A5711" s="1"/>
      <c r="B5711" s="1"/>
      <c r="C5711" s="1"/>
      <c r="D5711"/>
      <c r="E5711" s="1"/>
      <c r="F5711" s="1"/>
      <c r="G5711"/>
      <c r="H5711"/>
      <c r="I5711" s="1"/>
      <c r="J5711"/>
      <c r="K5711"/>
      <c r="L5711"/>
      <c r="M5711" s="2"/>
      <c r="N5711" s="3"/>
      <c r="O5711"/>
      <c r="P5711"/>
      <c r="Q5711"/>
      <c r="R5711"/>
      <c r="S5711"/>
      <c r="T5711"/>
      <c r="U5711" s="1"/>
      <c r="V5711"/>
      <c r="W5711" s="1"/>
      <c r="X5711"/>
      <c r="Y5711"/>
      <c r="Z5711" s="1"/>
      <c r="AA5711" s="1"/>
      <c r="AB5711" s="1"/>
      <c r="AC5711" s="1"/>
      <c r="AD5711"/>
    </row>
    <row r="5712" spans="1:30" x14ac:dyDescent="0.25">
      <c r="A5712" s="1"/>
      <c r="B5712" s="1"/>
      <c r="C5712" s="1"/>
      <c r="D5712"/>
      <c r="E5712" s="1"/>
      <c r="F5712" s="1"/>
      <c r="G5712"/>
      <c r="H5712"/>
      <c r="I5712" s="1"/>
      <c r="J5712"/>
      <c r="K5712"/>
      <c r="L5712"/>
      <c r="M5712" s="2"/>
      <c r="N5712" s="3"/>
      <c r="O5712"/>
      <c r="P5712"/>
      <c r="Q5712"/>
      <c r="R5712"/>
      <c r="S5712"/>
      <c r="T5712"/>
      <c r="U5712" s="1"/>
      <c r="V5712"/>
      <c r="W5712" s="1"/>
      <c r="X5712"/>
      <c r="Y5712"/>
      <c r="Z5712" s="1"/>
      <c r="AA5712" s="1"/>
      <c r="AB5712" s="1"/>
      <c r="AC5712" s="1"/>
      <c r="AD5712"/>
    </row>
    <row r="5713" spans="1:30" x14ac:dyDescent="0.25">
      <c r="A5713" s="1"/>
      <c r="B5713" s="1"/>
      <c r="C5713" s="1"/>
      <c r="D5713"/>
      <c r="E5713" s="1"/>
      <c r="F5713" s="1"/>
      <c r="G5713"/>
      <c r="H5713"/>
      <c r="I5713" s="1"/>
      <c r="J5713"/>
      <c r="K5713"/>
      <c r="L5713"/>
      <c r="M5713" s="2"/>
      <c r="N5713" s="3"/>
      <c r="O5713"/>
      <c r="P5713"/>
      <c r="Q5713"/>
      <c r="R5713"/>
      <c r="S5713"/>
      <c r="T5713"/>
      <c r="U5713" s="1"/>
      <c r="V5713"/>
      <c r="W5713" s="1"/>
      <c r="X5713"/>
      <c r="Y5713"/>
      <c r="Z5713" s="1"/>
      <c r="AA5713" s="1"/>
      <c r="AB5713" s="1"/>
      <c r="AC5713" s="1"/>
      <c r="AD5713"/>
    </row>
    <row r="5714" spans="1:30" x14ac:dyDescent="0.25">
      <c r="A5714" s="1"/>
      <c r="B5714" s="1"/>
      <c r="C5714" s="1"/>
      <c r="D5714"/>
      <c r="E5714" s="1"/>
      <c r="F5714" s="1"/>
      <c r="G5714"/>
      <c r="H5714"/>
      <c r="I5714" s="1"/>
      <c r="J5714"/>
      <c r="K5714"/>
      <c r="L5714"/>
      <c r="M5714" s="2"/>
      <c r="N5714" s="3"/>
      <c r="O5714"/>
      <c r="P5714"/>
      <c r="Q5714"/>
      <c r="R5714"/>
      <c r="S5714"/>
      <c r="T5714"/>
      <c r="U5714" s="1"/>
      <c r="V5714"/>
      <c r="W5714" s="1"/>
      <c r="X5714"/>
      <c r="Y5714"/>
      <c r="Z5714" s="1"/>
      <c r="AA5714" s="1"/>
      <c r="AB5714" s="1"/>
      <c r="AC5714" s="1"/>
      <c r="AD5714"/>
    </row>
    <row r="5715" spans="1:30" x14ac:dyDescent="0.25">
      <c r="A5715" s="1"/>
      <c r="B5715" s="1"/>
      <c r="C5715" s="1"/>
      <c r="D5715"/>
      <c r="E5715" s="1"/>
      <c r="F5715" s="1"/>
      <c r="G5715"/>
      <c r="H5715"/>
      <c r="I5715" s="1"/>
      <c r="J5715"/>
      <c r="K5715"/>
      <c r="L5715"/>
      <c r="M5715" s="2"/>
      <c r="N5715" s="3"/>
      <c r="O5715"/>
      <c r="P5715"/>
      <c r="Q5715"/>
      <c r="R5715"/>
      <c r="S5715"/>
      <c r="T5715"/>
      <c r="U5715" s="1"/>
      <c r="V5715"/>
      <c r="W5715" s="1"/>
      <c r="X5715"/>
      <c r="Y5715"/>
      <c r="Z5715" s="1"/>
      <c r="AA5715" s="1"/>
      <c r="AB5715" s="1"/>
      <c r="AC5715" s="1"/>
      <c r="AD5715"/>
    </row>
    <row r="5716" spans="1:30" x14ac:dyDescent="0.25">
      <c r="A5716" s="1"/>
      <c r="B5716" s="1"/>
      <c r="C5716" s="1"/>
      <c r="D5716"/>
      <c r="E5716" s="1"/>
      <c r="F5716" s="1"/>
      <c r="G5716"/>
      <c r="H5716"/>
      <c r="I5716" s="1"/>
      <c r="J5716"/>
      <c r="K5716"/>
      <c r="L5716"/>
      <c r="M5716" s="2"/>
      <c r="N5716" s="3"/>
      <c r="O5716"/>
      <c r="P5716"/>
      <c r="Q5716"/>
      <c r="R5716"/>
      <c r="S5716"/>
      <c r="T5716"/>
      <c r="U5716" s="1"/>
      <c r="V5716"/>
      <c r="W5716" s="1"/>
      <c r="X5716"/>
      <c r="Y5716"/>
      <c r="Z5716" s="1"/>
      <c r="AA5716" s="1"/>
      <c r="AB5716" s="1"/>
      <c r="AC5716" s="1"/>
      <c r="AD5716"/>
    </row>
    <row r="5717" spans="1:30" x14ac:dyDescent="0.25">
      <c r="A5717" s="1"/>
      <c r="B5717" s="1"/>
      <c r="C5717" s="1"/>
      <c r="D5717"/>
      <c r="E5717" s="1"/>
      <c r="F5717" s="1"/>
      <c r="G5717"/>
      <c r="H5717"/>
      <c r="I5717" s="1"/>
      <c r="J5717"/>
      <c r="K5717"/>
      <c r="L5717"/>
      <c r="M5717" s="2"/>
      <c r="N5717" s="3"/>
      <c r="O5717"/>
      <c r="P5717"/>
      <c r="Q5717"/>
      <c r="R5717"/>
      <c r="S5717"/>
      <c r="T5717"/>
      <c r="U5717" s="1"/>
      <c r="V5717"/>
      <c r="W5717" s="1"/>
      <c r="X5717"/>
      <c r="Y5717"/>
      <c r="Z5717" s="1"/>
      <c r="AA5717" s="1"/>
      <c r="AB5717" s="1"/>
      <c r="AC5717" s="1"/>
      <c r="AD5717"/>
    </row>
    <row r="5718" spans="1:30" x14ac:dyDescent="0.25">
      <c r="A5718" s="1"/>
      <c r="B5718" s="1"/>
      <c r="C5718" s="1"/>
      <c r="D5718"/>
      <c r="E5718" s="1"/>
      <c r="F5718" s="1"/>
      <c r="G5718"/>
      <c r="H5718"/>
      <c r="I5718" s="1"/>
      <c r="J5718"/>
      <c r="K5718"/>
      <c r="L5718"/>
      <c r="M5718" s="2"/>
      <c r="N5718" s="3"/>
      <c r="O5718"/>
      <c r="P5718"/>
      <c r="Q5718"/>
      <c r="R5718"/>
      <c r="S5718"/>
      <c r="T5718"/>
      <c r="U5718" s="1"/>
      <c r="V5718"/>
      <c r="W5718" s="1"/>
      <c r="X5718"/>
      <c r="Y5718"/>
      <c r="Z5718" s="1"/>
      <c r="AA5718" s="1"/>
      <c r="AB5718" s="1"/>
      <c r="AC5718" s="1"/>
      <c r="AD5718"/>
    </row>
    <row r="5719" spans="1:30" x14ac:dyDescent="0.25">
      <c r="A5719" s="1"/>
      <c r="B5719" s="1"/>
      <c r="C5719" s="1"/>
      <c r="D5719"/>
      <c r="E5719" s="1"/>
      <c r="F5719" s="1"/>
      <c r="G5719"/>
      <c r="H5719"/>
      <c r="I5719" s="1"/>
      <c r="J5719"/>
      <c r="K5719"/>
      <c r="L5719"/>
      <c r="M5719" s="2"/>
      <c r="N5719" s="3"/>
      <c r="O5719"/>
      <c r="P5719"/>
      <c r="Q5719"/>
      <c r="R5719"/>
      <c r="S5719"/>
      <c r="T5719"/>
      <c r="U5719" s="1"/>
      <c r="V5719"/>
      <c r="W5719" s="1"/>
      <c r="X5719"/>
      <c r="Y5719"/>
      <c r="Z5719" s="1"/>
      <c r="AA5719" s="1"/>
      <c r="AB5719" s="1"/>
      <c r="AC5719" s="1"/>
      <c r="AD5719"/>
    </row>
    <row r="5720" spans="1:30" x14ac:dyDescent="0.25">
      <c r="A5720" s="1"/>
      <c r="B5720" s="1"/>
      <c r="C5720" s="1"/>
      <c r="D5720"/>
      <c r="E5720" s="1"/>
      <c r="F5720" s="1"/>
      <c r="G5720"/>
      <c r="H5720"/>
      <c r="I5720" s="1"/>
      <c r="J5720"/>
      <c r="K5720"/>
      <c r="L5720"/>
      <c r="M5720" s="2"/>
      <c r="N5720" s="3"/>
      <c r="O5720"/>
      <c r="P5720"/>
      <c r="Q5720"/>
      <c r="R5720"/>
      <c r="S5720"/>
      <c r="T5720"/>
      <c r="U5720" s="1"/>
      <c r="V5720"/>
      <c r="W5720" s="1"/>
      <c r="X5720"/>
      <c r="Y5720"/>
      <c r="Z5720" s="1"/>
      <c r="AA5720" s="1"/>
      <c r="AB5720" s="1"/>
      <c r="AC5720" s="1"/>
      <c r="AD5720"/>
    </row>
    <row r="5721" spans="1:30" x14ac:dyDescent="0.25">
      <c r="A5721" s="1"/>
      <c r="B5721" s="1"/>
      <c r="C5721" s="1"/>
      <c r="D5721"/>
      <c r="E5721" s="1"/>
      <c r="F5721" s="1"/>
      <c r="G5721"/>
      <c r="H5721"/>
      <c r="I5721" s="1"/>
      <c r="J5721"/>
      <c r="K5721"/>
      <c r="L5721"/>
      <c r="M5721" s="2"/>
      <c r="N5721" s="3"/>
      <c r="O5721"/>
      <c r="P5721"/>
      <c r="Q5721"/>
      <c r="R5721"/>
      <c r="S5721"/>
      <c r="T5721"/>
      <c r="U5721" s="1"/>
      <c r="V5721"/>
      <c r="W5721" s="1"/>
      <c r="X5721"/>
      <c r="Y5721"/>
      <c r="Z5721" s="1"/>
      <c r="AA5721" s="1"/>
      <c r="AB5721" s="1"/>
      <c r="AC5721" s="1"/>
      <c r="AD5721"/>
    </row>
    <row r="5722" spans="1:30" x14ac:dyDescent="0.25">
      <c r="A5722" s="1"/>
      <c r="B5722" s="1"/>
      <c r="C5722" s="1"/>
      <c r="D5722"/>
      <c r="E5722" s="1"/>
      <c r="F5722" s="1"/>
      <c r="G5722"/>
      <c r="H5722"/>
      <c r="I5722" s="1"/>
      <c r="J5722"/>
      <c r="K5722"/>
      <c r="L5722"/>
      <c r="M5722" s="2"/>
      <c r="N5722" s="3"/>
      <c r="O5722"/>
      <c r="P5722"/>
      <c r="Q5722"/>
      <c r="R5722"/>
      <c r="S5722"/>
      <c r="T5722"/>
      <c r="U5722" s="1"/>
      <c r="V5722"/>
      <c r="W5722" s="1"/>
      <c r="X5722"/>
      <c r="Y5722"/>
      <c r="Z5722" s="1"/>
      <c r="AA5722" s="1"/>
      <c r="AB5722" s="1"/>
      <c r="AC5722" s="1"/>
      <c r="AD5722"/>
    </row>
    <row r="5723" spans="1:30" x14ac:dyDescent="0.25">
      <c r="A5723" s="1"/>
      <c r="B5723" s="1"/>
      <c r="C5723" s="1"/>
      <c r="D5723"/>
      <c r="E5723" s="1"/>
      <c r="F5723" s="1"/>
      <c r="G5723"/>
      <c r="H5723"/>
      <c r="I5723" s="1"/>
      <c r="J5723"/>
      <c r="K5723"/>
      <c r="L5723"/>
      <c r="M5723" s="2"/>
      <c r="N5723" s="3"/>
      <c r="O5723"/>
      <c r="P5723"/>
      <c r="Q5723"/>
      <c r="R5723"/>
      <c r="S5723"/>
      <c r="T5723"/>
      <c r="U5723" s="1"/>
      <c r="V5723"/>
      <c r="W5723" s="1"/>
      <c r="X5723"/>
      <c r="Y5723"/>
      <c r="Z5723" s="1"/>
      <c r="AA5723" s="1"/>
      <c r="AB5723" s="1"/>
      <c r="AC5723" s="1"/>
      <c r="AD5723"/>
    </row>
    <row r="5724" spans="1:30" x14ac:dyDescent="0.25">
      <c r="A5724" s="1"/>
      <c r="B5724" s="1"/>
      <c r="C5724" s="1"/>
      <c r="D5724"/>
      <c r="E5724" s="1"/>
      <c r="F5724" s="1"/>
      <c r="G5724"/>
      <c r="H5724"/>
      <c r="I5724" s="1"/>
      <c r="J5724"/>
      <c r="K5724"/>
      <c r="L5724"/>
      <c r="M5724" s="2"/>
      <c r="N5724" s="3"/>
      <c r="O5724"/>
      <c r="P5724"/>
      <c r="Q5724"/>
      <c r="R5724"/>
      <c r="S5724"/>
      <c r="T5724"/>
      <c r="U5724" s="1"/>
      <c r="V5724"/>
      <c r="W5724" s="1"/>
      <c r="X5724"/>
      <c r="Y5724"/>
      <c r="Z5724" s="1"/>
      <c r="AA5724" s="1"/>
      <c r="AB5724" s="1"/>
      <c r="AC5724" s="1"/>
      <c r="AD5724"/>
    </row>
    <row r="5725" spans="1:30" x14ac:dyDescent="0.25">
      <c r="A5725" s="1"/>
      <c r="B5725" s="1"/>
      <c r="C5725" s="1"/>
      <c r="D5725"/>
      <c r="E5725" s="1"/>
      <c r="F5725" s="1"/>
      <c r="G5725"/>
      <c r="H5725"/>
      <c r="I5725" s="1"/>
      <c r="J5725"/>
      <c r="K5725"/>
      <c r="L5725"/>
      <c r="M5725" s="2"/>
      <c r="N5725" s="3"/>
      <c r="O5725"/>
      <c r="P5725"/>
      <c r="Q5725"/>
      <c r="R5725"/>
      <c r="S5725"/>
      <c r="T5725"/>
      <c r="U5725" s="1"/>
      <c r="V5725"/>
      <c r="W5725" s="1"/>
      <c r="X5725"/>
      <c r="Y5725"/>
      <c r="Z5725" s="1"/>
      <c r="AA5725" s="1"/>
      <c r="AB5725" s="1"/>
      <c r="AC5725" s="1"/>
      <c r="AD5725"/>
    </row>
    <row r="5726" spans="1:30" x14ac:dyDescent="0.25">
      <c r="A5726" s="1"/>
      <c r="B5726" s="1"/>
      <c r="C5726" s="1"/>
      <c r="D5726"/>
      <c r="E5726" s="1"/>
      <c r="F5726" s="1"/>
      <c r="G5726"/>
      <c r="H5726"/>
      <c r="I5726" s="1"/>
      <c r="J5726"/>
      <c r="K5726"/>
      <c r="L5726"/>
      <c r="M5726" s="2"/>
      <c r="N5726" s="3"/>
      <c r="O5726"/>
      <c r="P5726"/>
      <c r="Q5726"/>
      <c r="R5726"/>
      <c r="S5726"/>
      <c r="T5726"/>
      <c r="U5726" s="1"/>
      <c r="V5726"/>
      <c r="W5726" s="1"/>
      <c r="X5726"/>
      <c r="Y5726"/>
      <c r="Z5726" s="1"/>
      <c r="AA5726" s="1"/>
      <c r="AB5726" s="1"/>
      <c r="AC5726" s="1"/>
      <c r="AD5726"/>
    </row>
    <row r="5727" spans="1:30" x14ac:dyDescent="0.25">
      <c r="A5727" s="1"/>
      <c r="B5727" s="1"/>
      <c r="C5727" s="1"/>
      <c r="D5727"/>
      <c r="E5727" s="1"/>
      <c r="F5727" s="1"/>
      <c r="G5727"/>
      <c r="H5727"/>
      <c r="I5727" s="1"/>
      <c r="J5727"/>
      <c r="K5727"/>
      <c r="L5727"/>
      <c r="M5727" s="2"/>
      <c r="N5727" s="3"/>
      <c r="O5727"/>
      <c r="P5727"/>
      <c r="Q5727"/>
      <c r="R5727"/>
      <c r="S5727"/>
      <c r="T5727"/>
      <c r="U5727" s="1"/>
      <c r="V5727"/>
      <c r="W5727" s="1"/>
      <c r="X5727"/>
      <c r="Y5727"/>
      <c r="Z5727" s="1"/>
      <c r="AA5727" s="1"/>
      <c r="AB5727" s="1"/>
      <c r="AC5727" s="1"/>
      <c r="AD5727"/>
    </row>
    <row r="5728" spans="1:30" x14ac:dyDescent="0.25">
      <c r="A5728" s="1"/>
      <c r="B5728" s="1"/>
      <c r="C5728" s="1"/>
      <c r="D5728"/>
      <c r="E5728" s="1"/>
      <c r="F5728" s="1"/>
      <c r="G5728"/>
      <c r="H5728"/>
      <c r="I5728" s="1"/>
      <c r="J5728"/>
      <c r="K5728"/>
      <c r="L5728"/>
      <c r="M5728" s="2"/>
      <c r="N5728" s="3"/>
      <c r="O5728"/>
      <c r="P5728"/>
      <c r="Q5728"/>
      <c r="R5728"/>
      <c r="S5728"/>
      <c r="T5728"/>
      <c r="U5728" s="1"/>
      <c r="V5728"/>
      <c r="W5728" s="1"/>
      <c r="X5728"/>
      <c r="Y5728"/>
      <c r="Z5728" s="1"/>
      <c r="AA5728" s="1"/>
      <c r="AB5728" s="1"/>
      <c r="AC5728" s="1"/>
      <c r="AD5728"/>
    </row>
    <row r="5729" spans="1:30" x14ac:dyDescent="0.25">
      <c r="A5729" s="1"/>
      <c r="B5729" s="1"/>
      <c r="C5729" s="1"/>
      <c r="D5729"/>
      <c r="E5729" s="1"/>
      <c r="F5729" s="1"/>
      <c r="G5729"/>
      <c r="H5729"/>
      <c r="I5729" s="1"/>
      <c r="J5729"/>
      <c r="K5729"/>
      <c r="L5729"/>
      <c r="M5729" s="2"/>
      <c r="N5729" s="3"/>
      <c r="O5729"/>
      <c r="P5729"/>
      <c r="Q5729"/>
      <c r="R5729"/>
      <c r="S5729"/>
      <c r="T5729"/>
      <c r="U5729" s="1"/>
      <c r="V5729"/>
      <c r="W5729" s="1"/>
      <c r="X5729"/>
      <c r="Y5729"/>
      <c r="Z5729" s="1"/>
      <c r="AA5729" s="1"/>
      <c r="AB5729" s="1"/>
      <c r="AC5729" s="1"/>
      <c r="AD5729"/>
    </row>
    <row r="5730" spans="1:30" x14ac:dyDescent="0.25">
      <c r="A5730" s="1"/>
      <c r="B5730" s="1"/>
      <c r="C5730" s="1"/>
      <c r="D5730"/>
      <c r="E5730" s="1"/>
      <c r="F5730" s="1"/>
      <c r="G5730"/>
      <c r="H5730"/>
      <c r="I5730" s="1"/>
      <c r="J5730"/>
      <c r="K5730"/>
      <c r="L5730"/>
      <c r="M5730" s="2"/>
      <c r="N5730" s="3"/>
      <c r="O5730"/>
      <c r="P5730"/>
      <c r="Q5730"/>
      <c r="R5730"/>
      <c r="S5730"/>
      <c r="T5730"/>
      <c r="U5730" s="1"/>
      <c r="V5730"/>
      <c r="W5730" s="1"/>
      <c r="X5730"/>
      <c r="Y5730"/>
      <c r="Z5730" s="1"/>
      <c r="AA5730" s="1"/>
      <c r="AB5730" s="1"/>
      <c r="AC5730" s="1"/>
      <c r="AD5730"/>
    </row>
    <row r="5731" spans="1:30" x14ac:dyDescent="0.25">
      <c r="A5731" s="1"/>
      <c r="B5731" s="1"/>
      <c r="C5731" s="1"/>
      <c r="D5731"/>
      <c r="E5731" s="1"/>
      <c r="F5731" s="1"/>
      <c r="G5731"/>
      <c r="H5731"/>
      <c r="I5731" s="1"/>
      <c r="J5731"/>
      <c r="K5731"/>
      <c r="L5731"/>
      <c r="M5731" s="2"/>
      <c r="N5731" s="3"/>
      <c r="O5731"/>
      <c r="P5731"/>
      <c r="Q5731"/>
      <c r="R5731"/>
      <c r="S5731"/>
      <c r="T5731"/>
      <c r="U5731" s="1"/>
      <c r="V5731"/>
      <c r="W5731" s="1"/>
      <c r="X5731"/>
      <c r="Y5731"/>
      <c r="Z5731" s="1"/>
      <c r="AA5731" s="1"/>
      <c r="AB5731" s="1"/>
      <c r="AC5731" s="1"/>
      <c r="AD5731"/>
    </row>
    <row r="5732" spans="1:30" x14ac:dyDescent="0.25">
      <c r="A5732" s="1"/>
      <c r="B5732" s="1"/>
      <c r="C5732" s="1"/>
      <c r="D5732"/>
      <c r="E5732" s="1"/>
      <c r="F5732" s="1"/>
      <c r="G5732"/>
      <c r="H5732"/>
      <c r="I5732" s="1"/>
      <c r="J5732"/>
      <c r="K5732"/>
      <c r="L5732"/>
      <c r="M5732" s="2"/>
      <c r="N5732" s="3"/>
      <c r="O5732"/>
      <c r="P5732"/>
      <c r="Q5732"/>
      <c r="R5732"/>
      <c r="S5732"/>
      <c r="T5732"/>
      <c r="U5732" s="1"/>
      <c r="V5732"/>
      <c r="W5732" s="1"/>
      <c r="X5732"/>
      <c r="Y5732"/>
      <c r="Z5732" s="1"/>
      <c r="AA5732" s="1"/>
      <c r="AB5732" s="1"/>
      <c r="AC5732" s="1"/>
      <c r="AD5732"/>
    </row>
    <row r="5733" spans="1:30" x14ac:dyDescent="0.25">
      <c r="A5733" s="1"/>
      <c r="B5733" s="1"/>
      <c r="C5733" s="1"/>
      <c r="D5733"/>
      <c r="E5733" s="1"/>
      <c r="F5733" s="1"/>
      <c r="G5733"/>
      <c r="H5733"/>
      <c r="I5733" s="1"/>
      <c r="J5733"/>
      <c r="K5733"/>
      <c r="L5733"/>
      <c r="M5733" s="2"/>
      <c r="N5733" s="3"/>
      <c r="O5733"/>
      <c r="P5733"/>
      <c r="Q5733"/>
      <c r="R5733"/>
      <c r="S5733"/>
      <c r="T5733"/>
      <c r="U5733" s="1"/>
      <c r="V5733"/>
      <c r="W5733" s="1"/>
      <c r="X5733"/>
      <c r="Y5733"/>
      <c r="Z5733" s="1"/>
      <c r="AA5733" s="1"/>
      <c r="AB5733" s="1"/>
      <c r="AC5733" s="1"/>
      <c r="AD5733"/>
    </row>
    <row r="5734" spans="1:30" x14ac:dyDescent="0.25">
      <c r="A5734" s="1"/>
      <c r="B5734" s="1"/>
      <c r="C5734" s="1"/>
      <c r="D5734"/>
      <c r="E5734" s="1"/>
      <c r="F5734" s="1"/>
      <c r="G5734"/>
      <c r="H5734"/>
      <c r="I5734" s="1"/>
      <c r="J5734"/>
      <c r="K5734"/>
      <c r="L5734"/>
      <c r="M5734" s="2"/>
      <c r="N5734" s="3"/>
      <c r="O5734"/>
      <c r="P5734"/>
      <c r="Q5734"/>
      <c r="R5734"/>
      <c r="S5734"/>
      <c r="T5734"/>
      <c r="U5734" s="1"/>
      <c r="V5734"/>
      <c r="W5734" s="1"/>
      <c r="X5734"/>
      <c r="Y5734"/>
      <c r="Z5734" s="1"/>
      <c r="AA5734" s="1"/>
      <c r="AB5734" s="1"/>
      <c r="AC5734" s="1"/>
      <c r="AD5734"/>
    </row>
    <row r="5735" spans="1:30" x14ac:dyDescent="0.25">
      <c r="A5735" s="1"/>
      <c r="B5735" s="1"/>
      <c r="C5735" s="1"/>
      <c r="D5735"/>
      <c r="E5735" s="1"/>
      <c r="F5735" s="1"/>
      <c r="G5735"/>
      <c r="H5735"/>
      <c r="I5735" s="1"/>
      <c r="J5735"/>
      <c r="K5735"/>
      <c r="L5735"/>
      <c r="M5735" s="2"/>
      <c r="N5735" s="3"/>
      <c r="O5735"/>
      <c r="P5735"/>
      <c r="Q5735"/>
      <c r="R5735"/>
      <c r="S5735"/>
      <c r="T5735"/>
      <c r="U5735" s="1"/>
      <c r="V5735"/>
      <c r="W5735" s="1"/>
      <c r="X5735"/>
      <c r="Y5735"/>
      <c r="Z5735" s="1"/>
      <c r="AA5735" s="1"/>
      <c r="AB5735" s="1"/>
      <c r="AC5735" s="1"/>
      <c r="AD5735"/>
    </row>
    <row r="5736" spans="1:30" x14ac:dyDescent="0.25">
      <c r="A5736" s="1"/>
      <c r="B5736" s="1"/>
      <c r="C5736" s="1"/>
      <c r="D5736"/>
      <c r="E5736" s="1"/>
      <c r="F5736" s="1"/>
      <c r="G5736"/>
      <c r="H5736"/>
      <c r="I5736" s="1"/>
      <c r="J5736"/>
      <c r="K5736"/>
      <c r="L5736"/>
      <c r="M5736" s="2"/>
      <c r="N5736" s="3"/>
      <c r="O5736"/>
      <c r="P5736"/>
      <c r="Q5736"/>
      <c r="R5736"/>
      <c r="S5736"/>
      <c r="T5736"/>
      <c r="U5736" s="1"/>
      <c r="V5736"/>
      <c r="W5736" s="1"/>
      <c r="X5736"/>
      <c r="Y5736"/>
      <c r="Z5736" s="1"/>
      <c r="AA5736" s="1"/>
      <c r="AB5736" s="1"/>
      <c r="AC5736" s="1"/>
      <c r="AD5736"/>
    </row>
    <row r="5737" spans="1:30" x14ac:dyDescent="0.25">
      <c r="A5737" s="1"/>
      <c r="B5737" s="1"/>
      <c r="C5737" s="1"/>
      <c r="D5737"/>
      <c r="E5737" s="1"/>
      <c r="F5737" s="1"/>
      <c r="G5737"/>
      <c r="H5737"/>
      <c r="I5737" s="1"/>
      <c r="J5737"/>
      <c r="K5737"/>
      <c r="L5737"/>
      <c r="M5737" s="2"/>
      <c r="N5737" s="3"/>
      <c r="O5737"/>
      <c r="P5737"/>
      <c r="Q5737"/>
      <c r="R5737"/>
      <c r="S5737"/>
      <c r="T5737"/>
      <c r="U5737" s="1"/>
      <c r="V5737"/>
      <c r="W5737" s="1"/>
      <c r="X5737"/>
      <c r="Y5737"/>
      <c r="Z5737" s="1"/>
      <c r="AA5737" s="1"/>
      <c r="AB5737" s="1"/>
      <c r="AC5737" s="1"/>
      <c r="AD5737"/>
    </row>
    <row r="5738" spans="1:30" x14ac:dyDescent="0.25">
      <c r="A5738" s="1"/>
      <c r="B5738" s="1"/>
      <c r="C5738" s="1"/>
      <c r="D5738"/>
      <c r="E5738" s="1"/>
      <c r="F5738" s="1"/>
      <c r="G5738"/>
      <c r="H5738"/>
      <c r="I5738" s="1"/>
      <c r="J5738"/>
      <c r="K5738"/>
      <c r="L5738"/>
      <c r="M5738" s="2"/>
      <c r="N5738" s="3"/>
      <c r="O5738"/>
      <c r="P5738"/>
      <c r="Q5738"/>
      <c r="R5738"/>
      <c r="S5738"/>
      <c r="T5738"/>
      <c r="U5738" s="1"/>
      <c r="V5738"/>
      <c r="W5738" s="1"/>
      <c r="X5738"/>
      <c r="Y5738"/>
      <c r="Z5738" s="1"/>
      <c r="AA5738" s="1"/>
      <c r="AB5738" s="1"/>
      <c r="AC5738" s="1"/>
      <c r="AD5738"/>
    </row>
    <row r="5739" spans="1:30" x14ac:dyDescent="0.25">
      <c r="A5739" s="1"/>
      <c r="B5739" s="1"/>
      <c r="C5739" s="1"/>
      <c r="D5739"/>
      <c r="E5739" s="1"/>
      <c r="F5739" s="1"/>
      <c r="G5739"/>
      <c r="H5739"/>
      <c r="I5739" s="1"/>
      <c r="J5739"/>
      <c r="K5739"/>
      <c r="L5739"/>
      <c r="M5739" s="2"/>
      <c r="N5739" s="3"/>
      <c r="O5739"/>
      <c r="P5739"/>
      <c r="Q5739"/>
      <c r="R5739"/>
      <c r="S5739"/>
      <c r="T5739"/>
      <c r="U5739" s="1"/>
      <c r="V5739"/>
      <c r="W5739" s="1"/>
      <c r="X5739"/>
      <c r="Y5739"/>
      <c r="Z5739" s="1"/>
      <c r="AA5739" s="1"/>
      <c r="AB5739" s="1"/>
      <c r="AC5739" s="1"/>
      <c r="AD5739"/>
    </row>
    <row r="5740" spans="1:30" x14ac:dyDescent="0.25">
      <c r="A5740" s="1"/>
      <c r="B5740" s="1"/>
      <c r="C5740" s="1"/>
      <c r="D5740"/>
      <c r="E5740" s="1"/>
      <c r="F5740" s="1"/>
      <c r="G5740"/>
      <c r="H5740"/>
      <c r="I5740" s="1"/>
      <c r="J5740"/>
      <c r="K5740"/>
      <c r="L5740"/>
      <c r="M5740" s="2"/>
      <c r="N5740" s="3"/>
      <c r="O5740"/>
      <c r="P5740"/>
      <c r="Q5740"/>
      <c r="R5740"/>
      <c r="S5740"/>
      <c r="T5740"/>
      <c r="U5740" s="1"/>
      <c r="V5740"/>
      <c r="W5740" s="1"/>
      <c r="X5740"/>
      <c r="Y5740"/>
      <c r="Z5740" s="1"/>
      <c r="AA5740" s="1"/>
      <c r="AB5740" s="1"/>
      <c r="AC5740" s="1"/>
      <c r="AD5740"/>
    </row>
    <row r="5741" spans="1:30" x14ac:dyDescent="0.25">
      <c r="A5741" s="1"/>
      <c r="B5741" s="1"/>
      <c r="C5741" s="1"/>
      <c r="D5741"/>
      <c r="E5741" s="1"/>
      <c r="F5741" s="1"/>
      <c r="G5741"/>
      <c r="H5741"/>
      <c r="I5741" s="1"/>
      <c r="J5741"/>
      <c r="K5741"/>
      <c r="L5741"/>
      <c r="M5741" s="2"/>
      <c r="N5741" s="3"/>
      <c r="O5741"/>
      <c r="P5741"/>
      <c r="Q5741"/>
      <c r="R5741"/>
      <c r="S5741"/>
      <c r="T5741"/>
      <c r="U5741" s="1"/>
      <c r="V5741"/>
      <c r="W5741" s="1"/>
      <c r="X5741"/>
      <c r="Y5741"/>
      <c r="Z5741" s="1"/>
      <c r="AA5741" s="1"/>
      <c r="AB5741" s="1"/>
      <c r="AC5741" s="1"/>
      <c r="AD5741"/>
    </row>
    <row r="5742" spans="1:30" x14ac:dyDescent="0.25">
      <c r="A5742" s="1"/>
      <c r="B5742" s="1"/>
      <c r="C5742" s="1"/>
      <c r="D5742"/>
      <c r="E5742" s="1"/>
      <c r="F5742" s="1"/>
      <c r="G5742"/>
      <c r="H5742"/>
      <c r="I5742" s="1"/>
      <c r="J5742"/>
      <c r="K5742"/>
      <c r="L5742"/>
      <c r="M5742" s="2"/>
      <c r="N5742" s="3"/>
      <c r="O5742"/>
      <c r="P5742"/>
      <c r="Q5742"/>
      <c r="R5742"/>
      <c r="S5742"/>
      <c r="T5742"/>
      <c r="U5742" s="1"/>
      <c r="V5742"/>
      <c r="W5742" s="1"/>
      <c r="X5742"/>
      <c r="Y5742"/>
      <c r="Z5742" s="1"/>
      <c r="AA5742" s="1"/>
      <c r="AB5742" s="1"/>
      <c r="AC5742" s="1"/>
      <c r="AD5742"/>
    </row>
    <row r="5743" spans="1:30" x14ac:dyDescent="0.25">
      <c r="A5743" s="1"/>
      <c r="B5743" s="1"/>
      <c r="C5743" s="1"/>
      <c r="D5743"/>
      <c r="E5743" s="1"/>
      <c r="F5743" s="1"/>
      <c r="G5743"/>
      <c r="H5743"/>
      <c r="I5743" s="1"/>
      <c r="J5743"/>
      <c r="K5743"/>
      <c r="L5743"/>
      <c r="M5743" s="2"/>
      <c r="N5743" s="3"/>
      <c r="O5743"/>
      <c r="P5743"/>
      <c r="Q5743"/>
      <c r="R5743"/>
      <c r="S5743"/>
      <c r="T5743"/>
      <c r="U5743" s="1"/>
      <c r="V5743"/>
      <c r="W5743" s="1"/>
      <c r="X5743"/>
      <c r="Y5743"/>
      <c r="Z5743" s="1"/>
      <c r="AA5743" s="1"/>
      <c r="AB5743" s="1"/>
      <c r="AC5743" s="1"/>
      <c r="AD5743"/>
    </row>
    <row r="5744" spans="1:30" x14ac:dyDescent="0.25">
      <c r="A5744" s="1"/>
      <c r="B5744" s="1"/>
      <c r="C5744" s="1"/>
      <c r="D5744"/>
      <c r="E5744" s="1"/>
      <c r="F5744" s="1"/>
      <c r="G5744"/>
      <c r="H5744"/>
      <c r="I5744" s="1"/>
      <c r="J5744"/>
      <c r="K5744"/>
      <c r="L5744"/>
      <c r="M5744" s="2"/>
      <c r="N5744" s="3"/>
      <c r="O5744"/>
      <c r="P5744"/>
      <c r="Q5744"/>
      <c r="R5744"/>
      <c r="S5744"/>
      <c r="T5744"/>
      <c r="U5744" s="1"/>
      <c r="V5744"/>
      <c r="W5744" s="1"/>
      <c r="X5744"/>
      <c r="Y5744"/>
      <c r="Z5744" s="1"/>
      <c r="AA5744" s="1"/>
      <c r="AB5744" s="1"/>
      <c r="AC5744" s="1"/>
      <c r="AD5744"/>
    </row>
    <row r="5745" spans="1:30" x14ac:dyDescent="0.25">
      <c r="A5745" s="1"/>
      <c r="B5745" s="1"/>
      <c r="C5745" s="1"/>
      <c r="D5745"/>
      <c r="E5745" s="1"/>
      <c r="F5745" s="1"/>
      <c r="G5745"/>
      <c r="H5745"/>
      <c r="I5745" s="1"/>
      <c r="J5745"/>
      <c r="K5745"/>
      <c r="L5745"/>
      <c r="M5745" s="2"/>
      <c r="N5745" s="3"/>
      <c r="O5745"/>
      <c r="P5745"/>
      <c r="Q5745"/>
      <c r="R5745"/>
      <c r="S5745"/>
      <c r="T5745"/>
      <c r="U5745" s="1"/>
      <c r="V5745"/>
      <c r="W5745" s="1"/>
      <c r="X5745"/>
      <c r="Y5745"/>
      <c r="Z5745" s="1"/>
      <c r="AA5745" s="1"/>
      <c r="AB5745" s="1"/>
      <c r="AC5745" s="1"/>
      <c r="AD5745"/>
    </row>
    <row r="5746" spans="1:30" x14ac:dyDescent="0.25">
      <c r="A5746" s="1"/>
      <c r="B5746" s="1"/>
      <c r="C5746" s="1"/>
      <c r="D5746"/>
      <c r="E5746" s="1"/>
      <c r="F5746" s="1"/>
      <c r="G5746"/>
      <c r="H5746"/>
      <c r="I5746" s="1"/>
      <c r="J5746"/>
      <c r="K5746"/>
      <c r="L5746"/>
      <c r="M5746" s="2"/>
      <c r="N5746" s="3"/>
      <c r="O5746"/>
      <c r="P5746"/>
      <c r="Q5746"/>
      <c r="R5746"/>
      <c r="S5746"/>
      <c r="T5746"/>
      <c r="U5746" s="1"/>
      <c r="V5746"/>
      <c r="W5746" s="1"/>
      <c r="X5746"/>
      <c r="Y5746"/>
      <c r="Z5746" s="1"/>
      <c r="AA5746" s="1"/>
      <c r="AB5746" s="1"/>
      <c r="AC5746" s="1"/>
      <c r="AD5746"/>
    </row>
    <row r="5747" spans="1:30" x14ac:dyDescent="0.25">
      <c r="A5747" s="1"/>
      <c r="B5747" s="1"/>
      <c r="C5747" s="1"/>
      <c r="D5747"/>
      <c r="E5747" s="1"/>
      <c r="F5747" s="1"/>
      <c r="G5747"/>
      <c r="H5747"/>
      <c r="I5747" s="1"/>
      <c r="J5747"/>
      <c r="K5747"/>
      <c r="L5747"/>
      <c r="M5747" s="2"/>
      <c r="N5747" s="3"/>
      <c r="O5747"/>
      <c r="P5747"/>
      <c r="Q5747"/>
      <c r="R5747"/>
      <c r="S5747"/>
      <c r="T5747"/>
      <c r="U5747" s="1"/>
      <c r="V5747"/>
      <c r="W5747" s="1"/>
      <c r="X5747"/>
      <c r="Y5747"/>
      <c r="Z5747" s="1"/>
      <c r="AA5747" s="1"/>
      <c r="AB5747" s="1"/>
      <c r="AC5747" s="1"/>
      <c r="AD5747"/>
    </row>
    <row r="5748" spans="1:30" x14ac:dyDescent="0.25">
      <c r="A5748" s="1"/>
      <c r="B5748" s="1"/>
      <c r="C5748" s="1"/>
      <c r="D5748"/>
      <c r="E5748" s="1"/>
      <c r="F5748" s="1"/>
      <c r="G5748"/>
      <c r="H5748"/>
      <c r="I5748" s="1"/>
      <c r="J5748"/>
      <c r="K5748"/>
      <c r="L5748"/>
      <c r="M5748" s="2"/>
      <c r="N5748" s="3"/>
      <c r="O5748"/>
      <c r="P5748"/>
      <c r="Q5748"/>
      <c r="R5748"/>
      <c r="S5748"/>
      <c r="T5748"/>
      <c r="U5748" s="1"/>
      <c r="V5748"/>
      <c r="W5748" s="1"/>
      <c r="X5748"/>
      <c r="Y5748"/>
      <c r="Z5748" s="1"/>
      <c r="AA5748" s="1"/>
      <c r="AB5748" s="1"/>
      <c r="AC5748" s="1"/>
      <c r="AD5748"/>
    </row>
    <row r="5749" spans="1:30" x14ac:dyDescent="0.25">
      <c r="A5749" s="1"/>
      <c r="B5749" s="1"/>
      <c r="C5749" s="1"/>
      <c r="D5749"/>
      <c r="E5749" s="1"/>
      <c r="F5749" s="1"/>
      <c r="G5749"/>
      <c r="H5749"/>
      <c r="I5749" s="1"/>
      <c r="J5749"/>
      <c r="K5749"/>
      <c r="L5749"/>
      <c r="M5749" s="2"/>
      <c r="N5749" s="3"/>
      <c r="O5749"/>
      <c r="P5749"/>
      <c r="Q5749"/>
      <c r="R5749"/>
      <c r="S5749"/>
      <c r="T5749"/>
      <c r="U5749" s="1"/>
      <c r="V5749"/>
      <c r="W5749" s="1"/>
      <c r="X5749"/>
      <c r="Y5749"/>
      <c r="Z5749" s="1"/>
      <c r="AA5749" s="1"/>
      <c r="AB5749" s="1"/>
      <c r="AC5749" s="1"/>
      <c r="AD5749"/>
    </row>
    <row r="5750" spans="1:30" x14ac:dyDescent="0.25">
      <c r="A5750" s="1"/>
      <c r="B5750" s="1"/>
      <c r="C5750" s="1"/>
      <c r="D5750"/>
      <c r="E5750" s="1"/>
      <c r="F5750" s="1"/>
      <c r="G5750"/>
      <c r="H5750"/>
      <c r="I5750" s="1"/>
      <c r="J5750"/>
      <c r="K5750"/>
      <c r="L5750"/>
      <c r="M5750" s="2"/>
      <c r="N5750" s="3"/>
      <c r="O5750"/>
      <c r="P5750"/>
      <c r="Q5750"/>
      <c r="R5750"/>
      <c r="S5750"/>
      <c r="T5750"/>
      <c r="U5750" s="1"/>
      <c r="V5750"/>
      <c r="W5750" s="1"/>
      <c r="X5750"/>
      <c r="Y5750"/>
      <c r="Z5750" s="1"/>
      <c r="AA5750" s="1"/>
      <c r="AB5750" s="1"/>
      <c r="AC5750" s="1"/>
      <c r="AD5750"/>
    </row>
    <row r="5751" spans="1:30" x14ac:dyDescent="0.25">
      <c r="A5751" s="1"/>
      <c r="B5751" s="1"/>
      <c r="C5751" s="1"/>
      <c r="D5751"/>
      <c r="E5751" s="1"/>
      <c r="F5751" s="1"/>
      <c r="G5751"/>
      <c r="H5751"/>
      <c r="I5751" s="1"/>
      <c r="J5751"/>
      <c r="K5751"/>
      <c r="L5751"/>
      <c r="M5751" s="2"/>
      <c r="N5751" s="3"/>
      <c r="O5751"/>
      <c r="P5751"/>
      <c r="Q5751"/>
      <c r="R5751"/>
      <c r="S5751"/>
      <c r="T5751"/>
      <c r="U5751" s="1"/>
      <c r="V5751"/>
      <c r="W5751" s="1"/>
      <c r="X5751"/>
      <c r="Y5751"/>
      <c r="Z5751" s="1"/>
      <c r="AA5751" s="1"/>
      <c r="AB5751" s="1"/>
      <c r="AC5751" s="1"/>
      <c r="AD5751"/>
    </row>
    <row r="5752" spans="1:30" x14ac:dyDescent="0.25">
      <c r="A5752" s="1"/>
      <c r="B5752" s="1"/>
      <c r="C5752" s="1"/>
      <c r="D5752"/>
      <c r="E5752" s="1"/>
      <c r="F5752" s="1"/>
      <c r="G5752"/>
      <c r="H5752"/>
      <c r="I5752" s="1"/>
      <c r="J5752"/>
      <c r="K5752"/>
      <c r="L5752"/>
      <c r="M5752" s="2"/>
      <c r="N5752" s="3"/>
      <c r="O5752"/>
      <c r="P5752"/>
      <c r="Q5752"/>
      <c r="R5752"/>
      <c r="S5752"/>
      <c r="T5752"/>
      <c r="U5752" s="1"/>
      <c r="V5752"/>
      <c r="W5752" s="1"/>
      <c r="X5752"/>
      <c r="Y5752"/>
      <c r="Z5752" s="1"/>
      <c r="AA5752" s="1"/>
      <c r="AB5752" s="1"/>
      <c r="AC5752" s="1"/>
      <c r="AD5752"/>
    </row>
    <row r="5753" spans="1:30" x14ac:dyDescent="0.25">
      <c r="A5753" s="1"/>
      <c r="B5753" s="1"/>
      <c r="C5753" s="1"/>
      <c r="D5753"/>
      <c r="E5753" s="1"/>
      <c r="F5753" s="1"/>
      <c r="G5753"/>
      <c r="H5753"/>
      <c r="I5753" s="1"/>
      <c r="J5753"/>
      <c r="K5753"/>
      <c r="L5753"/>
      <c r="M5753" s="2"/>
      <c r="N5753" s="3"/>
      <c r="O5753"/>
      <c r="P5753"/>
      <c r="Q5753"/>
      <c r="R5753"/>
      <c r="S5753"/>
      <c r="T5753"/>
      <c r="U5753" s="1"/>
      <c r="V5753"/>
      <c r="W5753" s="1"/>
      <c r="X5753"/>
      <c r="Y5753"/>
      <c r="Z5753" s="1"/>
      <c r="AA5753" s="1"/>
      <c r="AB5753" s="1"/>
      <c r="AC5753" s="1"/>
      <c r="AD5753"/>
    </row>
    <row r="5754" spans="1:30" x14ac:dyDescent="0.25">
      <c r="A5754" s="1"/>
      <c r="B5754" s="1"/>
      <c r="C5754" s="1"/>
      <c r="D5754"/>
      <c r="E5754" s="1"/>
      <c r="F5754" s="1"/>
      <c r="G5754"/>
      <c r="H5754"/>
      <c r="I5754" s="1"/>
      <c r="J5754"/>
      <c r="K5754"/>
      <c r="L5754"/>
      <c r="M5754" s="2"/>
      <c r="N5754" s="3"/>
      <c r="O5754"/>
      <c r="P5754"/>
      <c r="Q5754"/>
      <c r="R5754"/>
      <c r="S5754"/>
      <c r="T5754"/>
      <c r="U5754" s="1"/>
      <c r="V5754"/>
      <c r="W5754" s="1"/>
      <c r="X5754"/>
      <c r="Y5754"/>
      <c r="Z5754" s="1"/>
      <c r="AA5754" s="1"/>
      <c r="AB5754" s="1"/>
      <c r="AC5754" s="1"/>
      <c r="AD5754"/>
    </row>
    <row r="5755" spans="1:30" x14ac:dyDescent="0.25">
      <c r="A5755" s="1"/>
      <c r="B5755" s="1"/>
      <c r="C5755" s="1"/>
      <c r="D5755"/>
      <c r="E5755" s="1"/>
      <c r="F5755" s="1"/>
      <c r="G5755"/>
      <c r="H5755"/>
      <c r="I5755" s="1"/>
      <c r="J5755"/>
      <c r="K5755"/>
      <c r="L5755"/>
      <c r="M5755" s="2"/>
      <c r="N5755" s="3"/>
      <c r="O5755"/>
      <c r="P5755"/>
      <c r="Q5755"/>
      <c r="R5755"/>
      <c r="S5755"/>
      <c r="T5755"/>
      <c r="U5755" s="1"/>
      <c r="V5755"/>
      <c r="W5755" s="1"/>
      <c r="X5755"/>
      <c r="Y5755"/>
      <c r="Z5755" s="1"/>
      <c r="AA5755" s="1"/>
      <c r="AB5755" s="1"/>
      <c r="AC5755" s="1"/>
      <c r="AD5755"/>
    </row>
    <row r="5756" spans="1:30" x14ac:dyDescent="0.25">
      <c r="A5756" s="1"/>
      <c r="B5756" s="1"/>
      <c r="C5756" s="1"/>
      <c r="D5756"/>
      <c r="E5756" s="1"/>
      <c r="F5756" s="1"/>
      <c r="G5756"/>
      <c r="H5756"/>
      <c r="I5756" s="1"/>
      <c r="J5756"/>
      <c r="K5756"/>
      <c r="L5756"/>
      <c r="M5756" s="2"/>
      <c r="N5756" s="3"/>
      <c r="O5756"/>
      <c r="P5756"/>
      <c r="Q5756"/>
      <c r="R5756"/>
      <c r="S5756"/>
      <c r="T5756"/>
      <c r="U5756" s="1"/>
      <c r="V5756"/>
      <c r="W5756" s="1"/>
      <c r="X5756"/>
      <c r="Y5756"/>
      <c r="Z5756" s="1"/>
      <c r="AA5756" s="1"/>
      <c r="AB5756" s="1"/>
      <c r="AC5756" s="1"/>
      <c r="AD5756"/>
    </row>
    <row r="5757" spans="1:30" x14ac:dyDescent="0.25">
      <c r="A5757" s="1"/>
      <c r="B5757" s="1"/>
      <c r="C5757" s="1"/>
      <c r="D5757"/>
      <c r="E5757" s="1"/>
      <c r="F5757" s="1"/>
      <c r="G5757"/>
      <c r="H5757"/>
      <c r="I5757" s="1"/>
      <c r="J5757"/>
      <c r="K5757"/>
      <c r="L5757"/>
      <c r="M5757" s="2"/>
      <c r="N5757" s="3"/>
      <c r="O5757"/>
      <c r="P5757"/>
      <c r="Q5757"/>
      <c r="R5757"/>
      <c r="S5757"/>
      <c r="T5757"/>
      <c r="U5757" s="1"/>
      <c r="V5757"/>
      <c r="W5757" s="1"/>
      <c r="X5757"/>
      <c r="Y5757"/>
      <c r="Z5757" s="1"/>
      <c r="AA5757" s="1"/>
      <c r="AB5757" s="1"/>
      <c r="AC5757" s="1"/>
      <c r="AD5757"/>
    </row>
    <row r="5758" spans="1:30" x14ac:dyDescent="0.25">
      <c r="A5758" s="1"/>
      <c r="B5758" s="1"/>
      <c r="C5758" s="1"/>
      <c r="D5758"/>
      <c r="E5758" s="1"/>
      <c r="F5758" s="1"/>
      <c r="G5758"/>
      <c r="H5758"/>
      <c r="I5758" s="1"/>
      <c r="J5758"/>
      <c r="K5758"/>
      <c r="L5758"/>
      <c r="M5758" s="2"/>
      <c r="N5758" s="3"/>
      <c r="O5758"/>
      <c r="P5758"/>
      <c r="Q5758"/>
      <c r="R5758"/>
      <c r="S5758"/>
      <c r="T5758"/>
      <c r="U5758" s="1"/>
      <c r="V5758"/>
      <c r="W5758" s="1"/>
      <c r="X5758"/>
      <c r="Y5758"/>
      <c r="Z5758" s="1"/>
      <c r="AA5758" s="1"/>
      <c r="AB5758" s="1"/>
      <c r="AC5758" s="1"/>
      <c r="AD5758"/>
    </row>
    <row r="5759" spans="1:30" x14ac:dyDescent="0.25">
      <c r="A5759" s="1"/>
      <c r="B5759" s="1"/>
      <c r="C5759" s="1"/>
      <c r="D5759"/>
      <c r="E5759" s="1"/>
      <c r="F5759" s="1"/>
      <c r="G5759"/>
      <c r="H5759"/>
      <c r="I5759" s="1"/>
      <c r="J5759"/>
      <c r="K5759"/>
      <c r="L5759"/>
      <c r="M5759" s="2"/>
      <c r="N5759" s="3"/>
      <c r="O5759"/>
      <c r="P5759"/>
      <c r="Q5759"/>
      <c r="R5759"/>
      <c r="S5759"/>
      <c r="T5759"/>
      <c r="U5759" s="1"/>
      <c r="V5759"/>
      <c r="W5759" s="1"/>
      <c r="X5759"/>
      <c r="Y5759"/>
      <c r="Z5759" s="1"/>
      <c r="AA5759" s="1"/>
      <c r="AB5759" s="1"/>
      <c r="AC5759" s="1"/>
      <c r="AD5759"/>
    </row>
    <row r="5760" spans="1:30" x14ac:dyDescent="0.25">
      <c r="A5760" s="1"/>
      <c r="B5760" s="1"/>
      <c r="C5760" s="1"/>
      <c r="D5760"/>
      <c r="E5760" s="1"/>
      <c r="F5760" s="1"/>
      <c r="G5760"/>
      <c r="H5760"/>
      <c r="I5760" s="1"/>
      <c r="J5760"/>
      <c r="K5760"/>
      <c r="L5760"/>
      <c r="M5760" s="2"/>
      <c r="N5760" s="3"/>
      <c r="O5760"/>
      <c r="P5760"/>
      <c r="Q5760"/>
      <c r="R5760"/>
      <c r="S5760"/>
      <c r="T5760"/>
      <c r="U5760" s="1"/>
      <c r="V5760"/>
      <c r="W5760" s="1"/>
      <c r="X5760"/>
      <c r="Y5760"/>
      <c r="Z5760" s="1"/>
      <c r="AA5760" s="1"/>
      <c r="AB5760" s="1"/>
      <c r="AC5760" s="1"/>
      <c r="AD5760"/>
    </row>
    <row r="5761" spans="1:30" x14ac:dyDescent="0.25">
      <c r="A5761" s="1"/>
      <c r="B5761" s="1"/>
      <c r="C5761" s="1"/>
      <c r="D5761"/>
      <c r="E5761" s="1"/>
      <c r="F5761" s="1"/>
      <c r="G5761"/>
      <c r="H5761"/>
      <c r="I5761" s="1"/>
      <c r="J5761"/>
      <c r="K5761"/>
      <c r="L5761"/>
      <c r="M5761" s="2"/>
      <c r="N5761" s="3"/>
      <c r="O5761"/>
      <c r="P5761"/>
      <c r="Q5761"/>
      <c r="R5761"/>
      <c r="S5761"/>
      <c r="T5761"/>
      <c r="U5761" s="1"/>
      <c r="V5761"/>
      <c r="W5761" s="1"/>
      <c r="X5761"/>
      <c r="Y5761"/>
      <c r="Z5761" s="1"/>
      <c r="AA5761" s="1"/>
      <c r="AB5761" s="1"/>
      <c r="AC5761" s="1"/>
      <c r="AD5761"/>
    </row>
    <row r="5762" spans="1:30" x14ac:dyDescent="0.25">
      <c r="A5762" s="1"/>
      <c r="B5762" s="1"/>
      <c r="C5762" s="1"/>
      <c r="D5762"/>
      <c r="E5762" s="1"/>
      <c r="F5762" s="1"/>
      <c r="G5762"/>
      <c r="H5762"/>
      <c r="I5762" s="1"/>
      <c r="J5762"/>
      <c r="K5762"/>
      <c r="L5762"/>
      <c r="M5762" s="2"/>
      <c r="N5762" s="3"/>
      <c r="O5762"/>
      <c r="P5762"/>
      <c r="Q5762"/>
      <c r="R5762"/>
      <c r="S5762"/>
      <c r="T5762"/>
      <c r="U5762" s="1"/>
      <c r="V5762"/>
      <c r="W5762" s="1"/>
      <c r="X5762"/>
      <c r="Y5762"/>
      <c r="Z5762" s="1"/>
      <c r="AA5762" s="1"/>
      <c r="AB5762" s="1"/>
      <c r="AC5762" s="1"/>
      <c r="AD5762"/>
    </row>
    <row r="5763" spans="1:30" x14ac:dyDescent="0.25">
      <c r="A5763" s="1"/>
      <c r="B5763" s="1"/>
      <c r="C5763" s="1"/>
      <c r="D5763"/>
      <c r="E5763" s="1"/>
      <c r="F5763" s="1"/>
      <c r="G5763"/>
      <c r="H5763"/>
      <c r="I5763" s="1"/>
      <c r="J5763"/>
      <c r="K5763"/>
      <c r="L5763"/>
      <c r="M5763" s="2"/>
      <c r="N5763" s="3"/>
      <c r="O5763"/>
      <c r="P5763"/>
      <c r="Q5763"/>
      <c r="R5763"/>
      <c r="S5763"/>
      <c r="T5763"/>
      <c r="U5763" s="1"/>
      <c r="V5763"/>
      <c r="W5763" s="1"/>
      <c r="X5763"/>
      <c r="Y5763"/>
      <c r="Z5763" s="1"/>
      <c r="AA5763" s="1"/>
      <c r="AB5763" s="1"/>
      <c r="AC5763" s="1"/>
      <c r="AD5763"/>
    </row>
    <row r="5764" spans="1:30" x14ac:dyDescent="0.25">
      <c r="A5764" s="1"/>
      <c r="B5764" s="1"/>
      <c r="C5764" s="1"/>
      <c r="D5764"/>
      <c r="E5764" s="1"/>
      <c r="F5764" s="1"/>
      <c r="G5764"/>
      <c r="H5764"/>
      <c r="I5764" s="1"/>
      <c r="J5764"/>
      <c r="K5764"/>
      <c r="L5764"/>
      <c r="M5764" s="2"/>
      <c r="N5764" s="3"/>
      <c r="O5764"/>
      <c r="P5764"/>
      <c r="Q5764"/>
      <c r="R5764"/>
      <c r="S5764"/>
      <c r="T5764"/>
      <c r="U5764" s="1"/>
      <c r="V5764"/>
      <c r="W5764" s="1"/>
      <c r="X5764"/>
      <c r="Y5764"/>
      <c r="Z5764" s="1"/>
      <c r="AA5764" s="1"/>
      <c r="AB5764" s="1"/>
      <c r="AC5764" s="1"/>
      <c r="AD5764"/>
    </row>
    <row r="5765" spans="1:30" x14ac:dyDescent="0.25">
      <c r="A5765" s="1"/>
      <c r="B5765" s="1"/>
      <c r="C5765" s="1"/>
      <c r="D5765"/>
      <c r="E5765" s="1"/>
      <c r="F5765" s="1"/>
      <c r="G5765"/>
      <c r="H5765"/>
      <c r="I5765" s="1"/>
      <c r="J5765"/>
      <c r="K5765"/>
      <c r="L5765"/>
      <c r="M5765" s="2"/>
      <c r="N5765" s="3"/>
      <c r="O5765"/>
      <c r="P5765"/>
      <c r="Q5765"/>
      <c r="R5765"/>
      <c r="S5765"/>
      <c r="T5765"/>
      <c r="U5765" s="1"/>
      <c r="V5765"/>
      <c r="W5765" s="1"/>
      <c r="X5765"/>
      <c r="Y5765"/>
      <c r="Z5765" s="1"/>
      <c r="AA5765" s="1"/>
      <c r="AB5765" s="1"/>
      <c r="AC5765" s="1"/>
      <c r="AD5765"/>
    </row>
    <row r="5766" spans="1:30" x14ac:dyDescent="0.25">
      <c r="A5766" s="1"/>
      <c r="B5766" s="1"/>
      <c r="C5766" s="1"/>
      <c r="D5766"/>
      <c r="E5766" s="1"/>
      <c r="F5766" s="1"/>
      <c r="G5766"/>
      <c r="H5766"/>
      <c r="I5766" s="1"/>
      <c r="J5766"/>
      <c r="K5766"/>
      <c r="L5766"/>
      <c r="M5766" s="2"/>
      <c r="N5766" s="3"/>
      <c r="O5766"/>
      <c r="P5766"/>
      <c r="Q5766"/>
      <c r="R5766"/>
      <c r="S5766"/>
      <c r="T5766"/>
      <c r="U5766" s="1"/>
      <c r="V5766"/>
      <c r="W5766" s="1"/>
      <c r="X5766"/>
      <c r="Y5766"/>
      <c r="Z5766" s="1"/>
      <c r="AA5766" s="1"/>
      <c r="AB5766" s="1"/>
      <c r="AC5766" s="1"/>
      <c r="AD5766"/>
    </row>
    <row r="5767" spans="1:30" x14ac:dyDescent="0.25">
      <c r="A5767" s="1"/>
      <c r="B5767" s="1"/>
      <c r="C5767" s="1"/>
      <c r="D5767"/>
      <c r="E5767" s="1"/>
      <c r="F5767" s="1"/>
      <c r="G5767"/>
      <c r="H5767"/>
      <c r="I5767" s="1"/>
      <c r="J5767"/>
      <c r="K5767"/>
      <c r="L5767"/>
      <c r="M5767" s="2"/>
      <c r="N5767" s="3"/>
      <c r="O5767"/>
      <c r="P5767"/>
      <c r="Q5767"/>
      <c r="R5767"/>
      <c r="S5767"/>
      <c r="T5767"/>
      <c r="U5767" s="1"/>
      <c r="V5767"/>
      <c r="W5767" s="1"/>
      <c r="X5767"/>
      <c r="Y5767"/>
      <c r="Z5767" s="1"/>
      <c r="AA5767" s="1"/>
      <c r="AB5767" s="1"/>
      <c r="AC5767" s="1"/>
      <c r="AD5767"/>
    </row>
    <row r="5768" spans="1:30" x14ac:dyDescent="0.25">
      <c r="A5768" s="1"/>
      <c r="B5768" s="1"/>
      <c r="C5768" s="1"/>
      <c r="D5768"/>
      <c r="E5768" s="1"/>
      <c r="F5768" s="1"/>
      <c r="G5768"/>
      <c r="H5768"/>
      <c r="I5768" s="1"/>
      <c r="J5768"/>
      <c r="K5768"/>
      <c r="L5768"/>
      <c r="M5768" s="2"/>
      <c r="N5768" s="3"/>
      <c r="O5768"/>
      <c r="P5768"/>
      <c r="Q5768"/>
      <c r="R5768"/>
      <c r="S5768"/>
      <c r="T5768"/>
      <c r="U5768" s="1"/>
      <c r="V5768"/>
      <c r="W5768" s="1"/>
      <c r="X5768"/>
      <c r="Y5768"/>
      <c r="Z5768" s="1"/>
      <c r="AA5768" s="1"/>
      <c r="AB5768" s="1"/>
      <c r="AC5768" s="1"/>
      <c r="AD5768"/>
    </row>
    <row r="5769" spans="1:30" x14ac:dyDescent="0.25">
      <c r="A5769" s="1"/>
      <c r="B5769" s="1"/>
      <c r="C5769" s="1"/>
      <c r="D5769"/>
      <c r="E5769" s="1"/>
      <c r="F5769" s="1"/>
      <c r="G5769"/>
      <c r="H5769"/>
      <c r="I5769" s="1"/>
      <c r="J5769"/>
      <c r="K5769"/>
      <c r="L5769"/>
      <c r="M5769" s="2"/>
      <c r="N5769" s="3"/>
      <c r="O5769"/>
      <c r="P5769"/>
      <c r="Q5769"/>
      <c r="R5769"/>
      <c r="S5769"/>
      <c r="T5769"/>
      <c r="U5769" s="1"/>
      <c r="V5769"/>
      <c r="W5769" s="1"/>
      <c r="X5769"/>
      <c r="Y5769"/>
      <c r="Z5769" s="1"/>
      <c r="AA5769" s="1"/>
      <c r="AB5769" s="1"/>
      <c r="AC5769" s="1"/>
      <c r="AD5769"/>
    </row>
    <row r="5770" spans="1:30" x14ac:dyDescent="0.25">
      <c r="A5770" s="1"/>
      <c r="B5770" s="1"/>
      <c r="C5770" s="1"/>
      <c r="D5770"/>
      <c r="E5770" s="1"/>
      <c r="F5770" s="1"/>
      <c r="G5770"/>
      <c r="H5770"/>
      <c r="I5770" s="1"/>
      <c r="J5770"/>
      <c r="K5770"/>
      <c r="L5770"/>
      <c r="M5770" s="2"/>
      <c r="N5770" s="3"/>
      <c r="O5770"/>
      <c r="P5770"/>
      <c r="Q5770"/>
      <c r="R5770"/>
      <c r="S5770"/>
      <c r="T5770"/>
      <c r="U5770" s="1"/>
      <c r="V5770"/>
      <c r="W5770" s="1"/>
      <c r="X5770"/>
      <c r="Y5770"/>
      <c r="Z5770" s="1"/>
      <c r="AA5770" s="1"/>
      <c r="AB5770" s="1"/>
      <c r="AC5770" s="1"/>
      <c r="AD5770"/>
    </row>
    <row r="5771" spans="1:30" x14ac:dyDescent="0.25">
      <c r="A5771" s="1"/>
      <c r="B5771" s="1"/>
      <c r="C5771" s="1"/>
      <c r="D5771"/>
      <c r="E5771" s="1"/>
      <c r="F5771" s="1"/>
      <c r="G5771"/>
      <c r="H5771"/>
      <c r="I5771" s="1"/>
      <c r="J5771"/>
      <c r="K5771"/>
      <c r="L5771"/>
      <c r="M5771" s="2"/>
      <c r="N5771" s="3"/>
      <c r="O5771"/>
      <c r="P5771"/>
      <c r="Q5771"/>
      <c r="R5771"/>
      <c r="S5771"/>
      <c r="T5771"/>
      <c r="U5771" s="1"/>
      <c r="V5771"/>
      <c r="W5771" s="1"/>
      <c r="X5771"/>
      <c r="Y5771"/>
      <c r="Z5771" s="1"/>
      <c r="AA5771" s="1"/>
      <c r="AB5771" s="1"/>
      <c r="AC5771" s="1"/>
      <c r="AD5771"/>
    </row>
    <row r="5772" spans="1:30" x14ac:dyDescent="0.25">
      <c r="A5772" s="1"/>
      <c r="B5772" s="1"/>
      <c r="C5772" s="1"/>
      <c r="D5772"/>
      <c r="E5772" s="1"/>
      <c r="F5772" s="1"/>
      <c r="G5772"/>
      <c r="H5772"/>
      <c r="I5772" s="1"/>
      <c r="J5772"/>
      <c r="K5772"/>
      <c r="L5772"/>
      <c r="M5772" s="2"/>
      <c r="N5772" s="3"/>
      <c r="O5772"/>
      <c r="P5772"/>
      <c r="Q5772"/>
      <c r="R5772"/>
      <c r="S5772"/>
      <c r="T5772"/>
      <c r="U5772" s="1"/>
      <c r="V5772"/>
      <c r="W5772" s="1"/>
      <c r="X5772"/>
      <c r="Y5772"/>
      <c r="Z5772" s="1"/>
      <c r="AA5772" s="1"/>
      <c r="AB5772" s="1"/>
      <c r="AC5772" s="1"/>
      <c r="AD5772"/>
    </row>
    <row r="5773" spans="1:30" x14ac:dyDescent="0.25">
      <c r="A5773" s="1"/>
      <c r="B5773" s="1"/>
      <c r="C5773" s="1"/>
      <c r="D5773"/>
      <c r="E5773" s="1"/>
      <c r="F5773" s="1"/>
      <c r="G5773"/>
      <c r="H5773"/>
      <c r="I5773" s="1"/>
      <c r="J5773"/>
      <c r="K5773"/>
      <c r="L5773"/>
      <c r="M5773" s="2"/>
      <c r="N5773" s="3"/>
      <c r="O5773"/>
      <c r="P5773"/>
      <c r="Q5773"/>
      <c r="R5773"/>
      <c r="S5773"/>
      <c r="T5773"/>
      <c r="U5773" s="1"/>
      <c r="V5773"/>
      <c r="W5773" s="1"/>
      <c r="X5773"/>
      <c r="Y5773"/>
      <c r="Z5773" s="1"/>
      <c r="AA5773" s="1"/>
      <c r="AB5773" s="1"/>
      <c r="AC5773" s="1"/>
      <c r="AD5773"/>
    </row>
    <row r="5774" spans="1:30" x14ac:dyDescent="0.25">
      <c r="A5774" s="1"/>
      <c r="B5774" s="1"/>
      <c r="C5774" s="1"/>
      <c r="D5774"/>
      <c r="E5774" s="1"/>
      <c r="F5774" s="1"/>
      <c r="G5774"/>
      <c r="H5774"/>
      <c r="I5774" s="1"/>
      <c r="J5774"/>
      <c r="K5774"/>
      <c r="L5774"/>
      <c r="M5774" s="2"/>
      <c r="N5774" s="3"/>
      <c r="O5774"/>
      <c r="P5774"/>
      <c r="Q5774"/>
      <c r="R5774"/>
      <c r="S5774"/>
      <c r="T5774"/>
      <c r="U5774" s="1"/>
      <c r="V5774"/>
      <c r="W5774" s="1"/>
      <c r="X5774"/>
      <c r="Y5774"/>
      <c r="Z5774" s="1"/>
      <c r="AA5774" s="1"/>
      <c r="AB5774" s="1"/>
      <c r="AC5774" s="1"/>
      <c r="AD5774"/>
    </row>
    <row r="5775" spans="1:30" x14ac:dyDescent="0.25">
      <c r="A5775" s="1"/>
      <c r="B5775" s="1"/>
      <c r="C5775" s="1"/>
      <c r="D5775"/>
      <c r="E5775" s="1"/>
      <c r="F5775" s="1"/>
      <c r="G5775"/>
      <c r="H5775"/>
      <c r="I5775" s="1"/>
      <c r="J5775"/>
      <c r="K5775"/>
      <c r="L5775"/>
      <c r="M5775" s="2"/>
      <c r="N5775" s="3"/>
      <c r="O5775"/>
      <c r="P5775"/>
      <c r="Q5775"/>
      <c r="R5775"/>
      <c r="S5775"/>
      <c r="T5775"/>
      <c r="U5775" s="1"/>
      <c r="V5775"/>
      <c r="W5775" s="1"/>
      <c r="X5775"/>
      <c r="Y5775"/>
      <c r="Z5775" s="1"/>
      <c r="AA5775" s="1"/>
      <c r="AB5775" s="1"/>
      <c r="AC5775" s="1"/>
      <c r="AD5775"/>
    </row>
    <row r="5776" spans="1:30" x14ac:dyDescent="0.25">
      <c r="A5776" s="1"/>
      <c r="B5776" s="1"/>
      <c r="C5776" s="1"/>
      <c r="D5776"/>
      <c r="E5776" s="1"/>
      <c r="F5776" s="1"/>
      <c r="G5776"/>
      <c r="H5776"/>
      <c r="I5776" s="1"/>
      <c r="J5776"/>
      <c r="K5776"/>
      <c r="L5776"/>
      <c r="M5776" s="2"/>
      <c r="N5776" s="3"/>
      <c r="O5776"/>
      <c r="P5776"/>
      <c r="Q5776"/>
      <c r="R5776"/>
      <c r="S5776"/>
      <c r="T5776"/>
      <c r="U5776" s="1"/>
      <c r="V5776"/>
      <c r="W5776" s="1"/>
      <c r="X5776"/>
      <c r="Y5776"/>
      <c r="Z5776" s="1"/>
      <c r="AA5776" s="1"/>
      <c r="AB5776" s="1"/>
      <c r="AC5776" s="1"/>
      <c r="AD5776"/>
    </row>
    <row r="5777" spans="1:30" x14ac:dyDescent="0.25">
      <c r="A5777" s="1"/>
      <c r="B5777" s="1"/>
      <c r="C5777" s="1"/>
      <c r="D5777"/>
      <c r="E5777" s="1"/>
      <c r="F5777" s="1"/>
      <c r="G5777"/>
      <c r="H5777"/>
      <c r="I5777" s="1"/>
      <c r="J5777"/>
      <c r="K5777"/>
      <c r="L5777"/>
      <c r="M5777" s="2"/>
      <c r="N5777" s="3"/>
      <c r="O5777"/>
      <c r="P5777"/>
      <c r="Q5777"/>
      <c r="R5777"/>
      <c r="S5777"/>
      <c r="T5777"/>
      <c r="U5777" s="1"/>
      <c r="V5777"/>
      <c r="W5777" s="1"/>
      <c r="X5777"/>
      <c r="Y5777"/>
      <c r="Z5777" s="1"/>
      <c r="AA5777" s="1"/>
      <c r="AB5777" s="1"/>
      <c r="AC5777" s="1"/>
      <c r="AD5777"/>
    </row>
    <row r="5778" spans="1:30" x14ac:dyDescent="0.25">
      <c r="A5778" s="1"/>
      <c r="B5778" s="1"/>
      <c r="C5778" s="1"/>
      <c r="D5778"/>
      <c r="E5778" s="1"/>
      <c r="F5778" s="1"/>
      <c r="G5778"/>
      <c r="H5778"/>
      <c r="I5778" s="1"/>
      <c r="J5778"/>
      <c r="K5778"/>
      <c r="L5778"/>
      <c r="M5778" s="2"/>
      <c r="N5778" s="3"/>
      <c r="O5778"/>
      <c r="P5778"/>
      <c r="Q5778"/>
      <c r="R5778"/>
      <c r="S5778"/>
      <c r="T5778"/>
      <c r="U5778" s="1"/>
      <c r="V5778"/>
      <c r="W5778" s="1"/>
      <c r="X5778"/>
      <c r="Y5778"/>
      <c r="Z5778" s="1"/>
      <c r="AA5778" s="1"/>
      <c r="AB5778" s="1"/>
      <c r="AC5778" s="1"/>
      <c r="AD5778"/>
    </row>
    <row r="5779" spans="1:30" x14ac:dyDescent="0.25">
      <c r="A5779" s="1"/>
      <c r="B5779" s="1"/>
      <c r="C5779" s="1"/>
      <c r="D5779"/>
      <c r="E5779" s="1"/>
      <c r="F5779" s="1"/>
      <c r="G5779"/>
      <c r="H5779"/>
      <c r="I5779" s="1"/>
      <c r="J5779"/>
      <c r="K5779"/>
      <c r="L5779"/>
      <c r="M5779" s="2"/>
      <c r="N5779" s="3"/>
      <c r="O5779"/>
      <c r="P5779"/>
      <c r="Q5779"/>
      <c r="R5779"/>
      <c r="S5779"/>
      <c r="T5779"/>
      <c r="U5779" s="1"/>
      <c r="V5779"/>
      <c r="W5779" s="1"/>
      <c r="X5779"/>
      <c r="Y5779"/>
      <c r="Z5779" s="1"/>
      <c r="AA5779" s="1"/>
      <c r="AB5779" s="1"/>
      <c r="AC5779" s="1"/>
      <c r="AD5779"/>
    </row>
    <row r="5780" spans="1:30" x14ac:dyDescent="0.25">
      <c r="A5780" s="1"/>
      <c r="B5780" s="1"/>
      <c r="C5780" s="1"/>
      <c r="D5780"/>
      <c r="E5780" s="1"/>
      <c r="F5780" s="1"/>
      <c r="G5780"/>
      <c r="H5780"/>
      <c r="I5780" s="1"/>
      <c r="J5780"/>
      <c r="K5780"/>
      <c r="L5780"/>
      <c r="M5780" s="2"/>
      <c r="N5780" s="3"/>
      <c r="O5780"/>
      <c r="P5780"/>
      <c r="Q5780"/>
      <c r="R5780"/>
      <c r="S5780"/>
      <c r="T5780"/>
      <c r="U5780" s="1"/>
      <c r="V5780"/>
      <c r="W5780" s="1"/>
      <c r="X5780"/>
      <c r="Y5780"/>
      <c r="Z5780" s="1"/>
      <c r="AA5780" s="1"/>
      <c r="AB5780" s="1"/>
      <c r="AC5780" s="1"/>
      <c r="AD5780"/>
    </row>
    <row r="5781" spans="1:30" x14ac:dyDescent="0.25">
      <c r="A5781" s="1"/>
      <c r="B5781" s="1"/>
      <c r="C5781" s="1"/>
      <c r="D5781"/>
      <c r="E5781" s="1"/>
      <c r="F5781" s="1"/>
      <c r="G5781"/>
      <c r="H5781"/>
      <c r="I5781" s="1"/>
      <c r="J5781"/>
      <c r="K5781"/>
      <c r="L5781"/>
      <c r="M5781" s="2"/>
      <c r="N5781" s="3"/>
      <c r="O5781"/>
      <c r="P5781"/>
      <c r="Q5781"/>
      <c r="R5781"/>
      <c r="S5781"/>
      <c r="T5781"/>
      <c r="U5781" s="1"/>
      <c r="V5781"/>
      <c r="W5781" s="1"/>
      <c r="X5781"/>
      <c r="Y5781"/>
      <c r="Z5781" s="1"/>
      <c r="AA5781" s="1"/>
      <c r="AB5781" s="1"/>
      <c r="AC5781" s="1"/>
      <c r="AD5781"/>
    </row>
    <row r="5782" spans="1:30" x14ac:dyDescent="0.25">
      <c r="A5782" s="1"/>
      <c r="B5782" s="1"/>
      <c r="C5782" s="1"/>
      <c r="D5782"/>
      <c r="E5782" s="1"/>
      <c r="F5782" s="1"/>
      <c r="G5782"/>
      <c r="H5782"/>
      <c r="I5782" s="1"/>
      <c r="J5782"/>
      <c r="K5782"/>
      <c r="L5782"/>
      <c r="M5782" s="2"/>
      <c r="N5782" s="3"/>
      <c r="O5782"/>
      <c r="P5782"/>
      <c r="Q5782"/>
      <c r="R5782"/>
      <c r="S5782"/>
      <c r="T5782"/>
      <c r="U5782" s="1"/>
      <c r="V5782"/>
      <c r="W5782" s="1"/>
      <c r="X5782"/>
      <c r="Y5782"/>
      <c r="Z5782" s="1"/>
      <c r="AA5782" s="1"/>
      <c r="AB5782" s="1"/>
      <c r="AC5782" s="1"/>
      <c r="AD5782"/>
    </row>
    <row r="5783" spans="1:30" x14ac:dyDescent="0.25">
      <c r="A5783" s="1"/>
      <c r="B5783" s="1"/>
      <c r="C5783" s="1"/>
      <c r="D5783"/>
      <c r="E5783" s="1"/>
      <c r="F5783" s="1"/>
      <c r="G5783"/>
      <c r="H5783"/>
      <c r="I5783" s="1"/>
      <c r="J5783"/>
      <c r="K5783"/>
      <c r="L5783"/>
      <c r="M5783" s="2"/>
      <c r="N5783" s="3"/>
      <c r="O5783"/>
      <c r="P5783"/>
      <c r="Q5783"/>
      <c r="R5783"/>
      <c r="S5783"/>
      <c r="T5783"/>
      <c r="U5783" s="1"/>
      <c r="V5783"/>
      <c r="W5783" s="1"/>
      <c r="X5783"/>
      <c r="Y5783"/>
      <c r="Z5783" s="1"/>
      <c r="AA5783" s="1"/>
      <c r="AB5783" s="1"/>
      <c r="AC5783" s="1"/>
      <c r="AD5783"/>
    </row>
    <row r="5784" spans="1:30" x14ac:dyDescent="0.25">
      <c r="A5784" s="1"/>
      <c r="B5784" s="1"/>
      <c r="C5784" s="1"/>
      <c r="D5784"/>
      <c r="E5784" s="1"/>
      <c r="F5784" s="1"/>
      <c r="G5784"/>
      <c r="H5784"/>
      <c r="I5784" s="1"/>
      <c r="J5784"/>
      <c r="K5784"/>
      <c r="L5784"/>
      <c r="M5784" s="2"/>
      <c r="N5784" s="3"/>
      <c r="O5784"/>
      <c r="P5784"/>
      <c r="Q5784"/>
      <c r="R5784"/>
      <c r="S5784"/>
      <c r="T5784"/>
      <c r="U5784" s="1"/>
      <c r="V5784"/>
      <c r="W5784" s="1"/>
      <c r="X5784"/>
      <c r="Y5784"/>
      <c r="Z5784" s="1"/>
      <c r="AA5784" s="1"/>
      <c r="AB5784" s="1"/>
      <c r="AC5784" s="1"/>
      <c r="AD5784"/>
    </row>
    <row r="5785" spans="1:30" x14ac:dyDescent="0.25">
      <c r="A5785" s="1"/>
      <c r="B5785" s="1"/>
      <c r="C5785" s="1"/>
      <c r="D5785"/>
      <c r="E5785" s="1"/>
      <c r="F5785" s="1"/>
      <c r="G5785"/>
      <c r="H5785"/>
      <c r="I5785" s="1"/>
      <c r="J5785"/>
      <c r="K5785"/>
      <c r="L5785"/>
      <c r="M5785" s="2"/>
      <c r="N5785" s="3"/>
      <c r="O5785"/>
      <c r="P5785"/>
      <c r="Q5785"/>
      <c r="R5785"/>
      <c r="S5785"/>
      <c r="T5785"/>
      <c r="U5785" s="1"/>
      <c r="V5785"/>
      <c r="W5785" s="1"/>
      <c r="X5785"/>
      <c r="Y5785"/>
      <c r="Z5785" s="1"/>
      <c r="AA5785" s="1"/>
      <c r="AB5785" s="1"/>
      <c r="AC5785" s="1"/>
      <c r="AD5785"/>
    </row>
    <row r="5786" spans="1:30" x14ac:dyDescent="0.25">
      <c r="A5786" s="1"/>
      <c r="B5786" s="1"/>
      <c r="C5786" s="1"/>
      <c r="D5786"/>
      <c r="E5786" s="1"/>
      <c r="F5786" s="1"/>
      <c r="G5786"/>
      <c r="H5786"/>
      <c r="I5786" s="1"/>
      <c r="J5786"/>
      <c r="K5786"/>
      <c r="L5786"/>
      <c r="M5786" s="2"/>
      <c r="N5786" s="3"/>
      <c r="O5786"/>
      <c r="P5786"/>
      <c r="Q5786"/>
      <c r="R5786"/>
      <c r="S5786"/>
      <c r="T5786"/>
      <c r="U5786" s="1"/>
      <c r="V5786"/>
      <c r="W5786" s="1"/>
      <c r="X5786"/>
      <c r="Y5786"/>
      <c r="Z5786" s="1"/>
      <c r="AA5786" s="1"/>
      <c r="AB5786" s="1"/>
      <c r="AC5786" s="1"/>
      <c r="AD5786"/>
    </row>
    <row r="5787" spans="1:30" x14ac:dyDescent="0.25">
      <c r="A5787" s="1"/>
      <c r="B5787" s="1"/>
      <c r="C5787" s="1"/>
      <c r="D5787"/>
      <c r="E5787" s="1"/>
      <c r="F5787" s="1"/>
      <c r="G5787"/>
      <c r="H5787"/>
      <c r="I5787" s="1"/>
      <c r="J5787"/>
      <c r="K5787"/>
      <c r="L5787"/>
      <c r="M5787" s="2"/>
      <c r="N5787" s="3"/>
      <c r="O5787"/>
      <c r="P5787"/>
      <c r="Q5787"/>
      <c r="R5787"/>
      <c r="S5787"/>
      <c r="T5787"/>
      <c r="U5787" s="1"/>
      <c r="V5787"/>
      <c r="W5787" s="1"/>
      <c r="X5787"/>
      <c r="Y5787"/>
      <c r="Z5787" s="1"/>
      <c r="AA5787" s="1"/>
      <c r="AB5787" s="1"/>
      <c r="AC5787" s="1"/>
      <c r="AD5787"/>
    </row>
    <row r="5788" spans="1:30" x14ac:dyDescent="0.25">
      <c r="A5788" s="1"/>
      <c r="B5788" s="1"/>
      <c r="C5788" s="1"/>
      <c r="D5788"/>
      <c r="E5788" s="1"/>
      <c r="F5788" s="1"/>
      <c r="G5788"/>
      <c r="H5788"/>
      <c r="I5788" s="1"/>
      <c r="J5788"/>
      <c r="K5788"/>
      <c r="L5788"/>
      <c r="M5788" s="2"/>
      <c r="N5788" s="3"/>
      <c r="O5788"/>
      <c r="P5788"/>
      <c r="Q5788"/>
      <c r="R5788"/>
      <c r="S5788"/>
      <c r="T5788"/>
      <c r="U5788" s="1"/>
      <c r="V5788"/>
      <c r="W5788" s="1"/>
      <c r="X5788"/>
      <c r="Y5788"/>
      <c r="Z5788" s="1"/>
      <c r="AA5788" s="1"/>
      <c r="AB5788" s="1"/>
      <c r="AC5788" s="1"/>
      <c r="AD5788"/>
    </row>
    <row r="5789" spans="1:30" x14ac:dyDescent="0.25">
      <c r="A5789" s="1"/>
      <c r="B5789" s="1"/>
      <c r="C5789" s="1"/>
      <c r="D5789"/>
      <c r="E5789" s="1"/>
      <c r="F5789" s="1"/>
      <c r="G5789"/>
      <c r="H5789"/>
      <c r="I5789" s="1"/>
      <c r="J5789"/>
      <c r="K5789"/>
      <c r="L5789"/>
      <c r="M5789" s="2"/>
      <c r="N5789" s="3"/>
      <c r="O5789"/>
      <c r="P5789"/>
      <c r="Q5789"/>
      <c r="R5789"/>
      <c r="S5789"/>
      <c r="T5789"/>
      <c r="U5789" s="1"/>
      <c r="V5789"/>
      <c r="W5789" s="1"/>
      <c r="X5789"/>
      <c r="Y5789"/>
      <c r="Z5789" s="1"/>
      <c r="AA5789" s="1"/>
      <c r="AB5789" s="1"/>
      <c r="AC5789" s="1"/>
      <c r="AD5789"/>
    </row>
    <row r="5790" spans="1:30" x14ac:dyDescent="0.25">
      <c r="A5790" s="1"/>
      <c r="B5790" s="1"/>
      <c r="C5790" s="1"/>
      <c r="D5790"/>
      <c r="E5790" s="1"/>
      <c r="F5790" s="1"/>
      <c r="G5790"/>
      <c r="H5790"/>
      <c r="I5790" s="1"/>
      <c r="J5790"/>
      <c r="K5790"/>
      <c r="L5790"/>
      <c r="M5790" s="2"/>
      <c r="N5790" s="3"/>
      <c r="O5790"/>
      <c r="P5790"/>
      <c r="Q5790"/>
      <c r="R5790"/>
      <c r="S5790"/>
      <c r="T5790"/>
      <c r="U5790" s="1"/>
      <c r="V5790"/>
      <c r="W5790" s="1"/>
      <c r="X5790"/>
      <c r="Y5790"/>
      <c r="Z5790" s="1"/>
      <c r="AA5790" s="1"/>
      <c r="AB5790" s="1"/>
      <c r="AC5790" s="1"/>
      <c r="AD5790"/>
    </row>
    <row r="5791" spans="1:30" x14ac:dyDescent="0.25">
      <c r="A5791" s="1"/>
      <c r="B5791" s="1"/>
      <c r="C5791" s="1"/>
      <c r="D5791"/>
      <c r="E5791" s="1"/>
      <c r="F5791" s="1"/>
      <c r="G5791"/>
      <c r="H5791"/>
      <c r="I5791" s="1"/>
      <c r="J5791"/>
      <c r="K5791"/>
      <c r="L5791"/>
      <c r="M5791" s="2"/>
      <c r="N5791" s="3"/>
      <c r="O5791"/>
      <c r="P5791"/>
      <c r="Q5791"/>
      <c r="R5791"/>
      <c r="S5791"/>
      <c r="T5791"/>
      <c r="U5791" s="1"/>
      <c r="V5791"/>
      <c r="W5791" s="1"/>
      <c r="X5791"/>
      <c r="Y5791"/>
      <c r="Z5791" s="1"/>
      <c r="AA5791" s="1"/>
      <c r="AB5791" s="1"/>
      <c r="AC5791" s="1"/>
      <c r="AD5791"/>
    </row>
    <row r="5792" spans="1:30" x14ac:dyDescent="0.25">
      <c r="A5792" s="1"/>
      <c r="B5792" s="1"/>
      <c r="C5792" s="1"/>
      <c r="D5792"/>
      <c r="E5792" s="1"/>
      <c r="F5792" s="1"/>
      <c r="G5792"/>
      <c r="H5792"/>
      <c r="I5792" s="1"/>
      <c r="J5792"/>
      <c r="K5792"/>
      <c r="L5792"/>
      <c r="M5792" s="2"/>
      <c r="N5792" s="3"/>
      <c r="O5792"/>
      <c r="P5792"/>
      <c r="Q5792"/>
      <c r="R5792"/>
      <c r="S5792"/>
      <c r="T5792"/>
      <c r="U5792" s="1"/>
      <c r="V5792"/>
      <c r="W5792" s="1"/>
      <c r="X5792"/>
      <c r="Y5792"/>
      <c r="Z5792" s="1"/>
      <c r="AA5792" s="1"/>
      <c r="AB5792" s="1"/>
      <c r="AC5792" s="1"/>
      <c r="AD5792"/>
    </row>
    <row r="5793" spans="1:30" x14ac:dyDescent="0.25">
      <c r="A5793" s="1"/>
      <c r="B5793" s="1"/>
      <c r="C5793" s="1"/>
      <c r="D5793"/>
      <c r="E5793" s="1"/>
      <c r="F5793" s="1"/>
      <c r="G5793"/>
      <c r="H5793"/>
      <c r="I5793" s="1"/>
      <c r="J5793"/>
      <c r="K5793"/>
      <c r="L5793"/>
      <c r="M5793" s="2"/>
      <c r="N5793" s="3"/>
      <c r="O5793"/>
      <c r="P5793"/>
      <c r="Q5793"/>
      <c r="R5793"/>
      <c r="S5793"/>
      <c r="T5793"/>
      <c r="U5793" s="1"/>
      <c r="V5793"/>
      <c r="W5793" s="1"/>
      <c r="X5793"/>
      <c r="Y5793"/>
      <c r="Z5793" s="1"/>
      <c r="AA5793" s="1"/>
      <c r="AB5793" s="1"/>
      <c r="AC5793" s="1"/>
      <c r="AD5793"/>
    </row>
    <row r="5794" spans="1:30" x14ac:dyDescent="0.25">
      <c r="A5794" s="1"/>
      <c r="B5794" s="1"/>
      <c r="C5794" s="1"/>
      <c r="D5794"/>
      <c r="E5794" s="1"/>
      <c r="F5794" s="1"/>
      <c r="G5794"/>
      <c r="H5794"/>
      <c r="I5794" s="1"/>
      <c r="J5794"/>
      <c r="K5794"/>
      <c r="L5794"/>
      <c r="M5794" s="2"/>
      <c r="N5794" s="3"/>
      <c r="O5794"/>
      <c r="P5794"/>
      <c r="Q5794"/>
      <c r="R5794"/>
      <c r="S5794"/>
      <c r="T5794"/>
      <c r="U5794" s="1"/>
      <c r="V5794"/>
      <c r="W5794" s="1"/>
      <c r="X5794"/>
      <c r="Y5794"/>
      <c r="Z5794" s="1"/>
      <c r="AA5794" s="1"/>
      <c r="AB5794" s="1"/>
      <c r="AC5794" s="1"/>
      <c r="AD5794"/>
    </row>
    <row r="5795" spans="1:30" x14ac:dyDescent="0.25">
      <c r="A5795" s="1"/>
      <c r="B5795" s="1"/>
      <c r="C5795" s="1"/>
      <c r="D5795"/>
      <c r="E5795" s="1"/>
      <c r="F5795" s="1"/>
      <c r="G5795"/>
      <c r="H5795"/>
      <c r="I5795" s="1"/>
      <c r="J5795"/>
      <c r="K5795"/>
      <c r="L5795"/>
      <c r="M5795" s="2"/>
      <c r="N5795" s="3"/>
      <c r="O5795"/>
      <c r="P5795"/>
      <c r="Q5795"/>
      <c r="R5795"/>
      <c r="S5795"/>
      <c r="T5795"/>
      <c r="U5795" s="1"/>
      <c r="V5795"/>
      <c r="W5795" s="1"/>
      <c r="X5795"/>
      <c r="Y5795"/>
      <c r="Z5795" s="1"/>
      <c r="AA5795" s="1"/>
      <c r="AB5795" s="1"/>
      <c r="AC5795" s="1"/>
      <c r="AD5795"/>
    </row>
    <row r="5796" spans="1:30" x14ac:dyDescent="0.25">
      <c r="A5796" s="1"/>
      <c r="B5796" s="1"/>
      <c r="C5796" s="1"/>
      <c r="D5796"/>
      <c r="E5796" s="1"/>
      <c r="F5796" s="1"/>
      <c r="G5796"/>
      <c r="H5796"/>
      <c r="I5796" s="1"/>
      <c r="J5796"/>
      <c r="K5796"/>
      <c r="L5796"/>
      <c r="M5796" s="2"/>
      <c r="N5796" s="3"/>
      <c r="O5796"/>
      <c r="P5796"/>
      <c r="Q5796"/>
      <c r="R5796"/>
      <c r="S5796"/>
      <c r="T5796"/>
      <c r="U5796" s="1"/>
      <c r="V5796"/>
      <c r="W5796" s="1"/>
      <c r="X5796"/>
      <c r="Y5796"/>
      <c r="Z5796" s="1"/>
      <c r="AA5796" s="1"/>
      <c r="AB5796" s="1"/>
      <c r="AC5796" s="1"/>
      <c r="AD5796"/>
    </row>
    <row r="5797" spans="1:30" x14ac:dyDescent="0.25">
      <c r="A5797" s="1"/>
      <c r="B5797" s="1"/>
      <c r="C5797" s="1"/>
      <c r="D5797"/>
      <c r="E5797" s="1"/>
      <c r="F5797" s="1"/>
      <c r="G5797"/>
      <c r="H5797"/>
      <c r="I5797" s="1"/>
      <c r="J5797"/>
      <c r="K5797"/>
      <c r="L5797"/>
      <c r="M5797" s="2"/>
      <c r="N5797" s="3"/>
      <c r="O5797"/>
      <c r="P5797"/>
      <c r="Q5797"/>
      <c r="R5797"/>
      <c r="S5797"/>
      <c r="T5797"/>
      <c r="U5797" s="1"/>
      <c r="V5797"/>
      <c r="W5797" s="1"/>
      <c r="X5797"/>
      <c r="Y5797"/>
      <c r="Z5797" s="1"/>
      <c r="AA5797" s="1"/>
      <c r="AB5797" s="1"/>
      <c r="AC5797" s="1"/>
      <c r="AD5797"/>
    </row>
    <row r="5798" spans="1:30" x14ac:dyDescent="0.25">
      <c r="A5798" s="1"/>
      <c r="B5798" s="1"/>
      <c r="C5798" s="1"/>
      <c r="D5798"/>
      <c r="E5798" s="1"/>
      <c r="F5798" s="1"/>
      <c r="G5798"/>
      <c r="H5798"/>
      <c r="I5798" s="1"/>
      <c r="J5798"/>
      <c r="K5798"/>
      <c r="L5798"/>
      <c r="M5798" s="2"/>
      <c r="N5798" s="3"/>
      <c r="O5798"/>
      <c r="P5798"/>
      <c r="Q5798"/>
      <c r="R5798"/>
      <c r="S5798"/>
      <c r="T5798"/>
      <c r="U5798" s="1"/>
      <c r="V5798"/>
      <c r="W5798" s="1"/>
      <c r="X5798"/>
      <c r="Y5798"/>
      <c r="Z5798" s="1"/>
      <c r="AA5798" s="1"/>
      <c r="AB5798" s="1"/>
      <c r="AC5798" s="1"/>
      <c r="AD5798"/>
    </row>
    <row r="5799" spans="1:30" x14ac:dyDescent="0.25">
      <c r="A5799" s="1"/>
      <c r="B5799" s="1"/>
      <c r="C5799" s="1"/>
      <c r="D5799"/>
      <c r="E5799" s="1"/>
      <c r="F5799" s="1"/>
      <c r="G5799"/>
      <c r="H5799"/>
      <c r="I5799" s="1"/>
      <c r="J5799"/>
      <c r="K5799"/>
      <c r="L5799"/>
      <c r="M5799" s="2"/>
      <c r="N5799" s="3"/>
      <c r="O5799"/>
      <c r="P5799"/>
      <c r="Q5799"/>
      <c r="R5799"/>
      <c r="S5799"/>
      <c r="T5799"/>
      <c r="U5799" s="1"/>
      <c r="V5799"/>
      <c r="W5799" s="1"/>
      <c r="X5799"/>
      <c r="Y5799"/>
      <c r="Z5799" s="1"/>
      <c r="AA5799" s="1"/>
      <c r="AB5799" s="1"/>
      <c r="AC5799" s="1"/>
      <c r="AD5799"/>
    </row>
    <row r="5800" spans="1:30" x14ac:dyDescent="0.25">
      <c r="A5800" s="1"/>
      <c r="B5800" s="1"/>
      <c r="C5800" s="1"/>
      <c r="D5800"/>
      <c r="E5800" s="1"/>
      <c r="F5800" s="1"/>
      <c r="G5800"/>
      <c r="H5800"/>
      <c r="I5800" s="1"/>
      <c r="J5800"/>
      <c r="K5800"/>
      <c r="L5800"/>
      <c r="M5800" s="2"/>
      <c r="N5800" s="3"/>
      <c r="O5800"/>
      <c r="P5800"/>
      <c r="Q5800"/>
      <c r="R5800"/>
      <c r="S5800"/>
      <c r="T5800"/>
      <c r="U5800" s="1"/>
      <c r="V5800"/>
      <c r="W5800" s="1"/>
      <c r="X5800"/>
      <c r="Y5800"/>
      <c r="Z5800" s="1"/>
      <c r="AA5800" s="1"/>
      <c r="AB5800" s="1"/>
      <c r="AC5800" s="1"/>
      <c r="AD5800"/>
    </row>
    <row r="5801" spans="1:30" x14ac:dyDescent="0.25">
      <c r="A5801" s="1"/>
      <c r="B5801" s="1"/>
      <c r="C5801" s="1"/>
      <c r="D5801"/>
      <c r="E5801" s="1"/>
      <c r="F5801" s="1"/>
      <c r="G5801"/>
      <c r="H5801"/>
      <c r="I5801" s="1"/>
      <c r="J5801"/>
      <c r="K5801"/>
      <c r="L5801"/>
      <c r="M5801" s="2"/>
      <c r="N5801" s="3"/>
      <c r="O5801"/>
      <c r="P5801"/>
      <c r="Q5801"/>
      <c r="R5801"/>
      <c r="S5801"/>
      <c r="T5801"/>
      <c r="U5801" s="1"/>
      <c r="V5801"/>
      <c r="W5801" s="1"/>
      <c r="X5801"/>
      <c r="Y5801"/>
      <c r="Z5801" s="1"/>
      <c r="AA5801" s="1"/>
      <c r="AB5801" s="1"/>
      <c r="AC5801" s="1"/>
      <c r="AD5801"/>
    </row>
    <row r="5802" spans="1:30" x14ac:dyDescent="0.25">
      <c r="A5802" s="1"/>
      <c r="B5802" s="1"/>
      <c r="C5802" s="1"/>
      <c r="D5802"/>
      <c r="E5802" s="1"/>
      <c r="F5802" s="1"/>
      <c r="G5802"/>
      <c r="H5802"/>
      <c r="I5802" s="1"/>
      <c r="J5802"/>
      <c r="K5802"/>
      <c r="L5802"/>
      <c r="M5802" s="2"/>
      <c r="N5802" s="3"/>
      <c r="O5802"/>
      <c r="P5802"/>
      <c r="Q5802"/>
      <c r="R5802"/>
      <c r="S5802"/>
      <c r="T5802"/>
      <c r="U5802" s="1"/>
      <c r="V5802"/>
      <c r="W5802" s="1"/>
      <c r="X5802"/>
      <c r="Y5802"/>
      <c r="Z5802" s="1"/>
      <c r="AA5802" s="1"/>
      <c r="AB5802" s="1"/>
      <c r="AC5802" s="1"/>
      <c r="AD5802"/>
    </row>
    <row r="5803" spans="1:30" x14ac:dyDescent="0.25">
      <c r="A5803" s="1"/>
      <c r="B5803" s="1"/>
      <c r="C5803" s="1"/>
      <c r="D5803"/>
      <c r="E5803" s="1"/>
      <c r="F5803" s="1"/>
      <c r="G5803"/>
      <c r="H5803"/>
      <c r="I5803" s="1"/>
      <c r="J5803"/>
      <c r="K5803"/>
      <c r="L5803"/>
      <c r="M5803" s="2"/>
      <c r="N5803" s="3"/>
      <c r="O5803"/>
      <c r="P5803"/>
      <c r="Q5803"/>
      <c r="R5803"/>
      <c r="S5803"/>
      <c r="T5803"/>
      <c r="U5803" s="1"/>
      <c r="V5803"/>
      <c r="W5803" s="1"/>
      <c r="X5803"/>
      <c r="Y5803"/>
      <c r="Z5803" s="1"/>
      <c r="AA5803" s="1"/>
      <c r="AB5803" s="1"/>
      <c r="AC5803" s="1"/>
      <c r="AD5803"/>
    </row>
    <row r="5804" spans="1:30" x14ac:dyDescent="0.25">
      <c r="A5804" s="1"/>
      <c r="B5804" s="1"/>
      <c r="C5804" s="1"/>
      <c r="D5804"/>
      <c r="E5804" s="1"/>
      <c r="F5804" s="1"/>
      <c r="G5804"/>
      <c r="H5804"/>
      <c r="I5804" s="1"/>
      <c r="J5804"/>
      <c r="K5804"/>
      <c r="L5804"/>
      <c r="M5804" s="2"/>
      <c r="N5804" s="3"/>
      <c r="O5804"/>
      <c r="P5804"/>
      <c r="Q5804"/>
      <c r="R5804"/>
      <c r="S5804"/>
      <c r="T5804"/>
      <c r="U5804" s="1"/>
      <c r="V5804"/>
      <c r="W5804" s="1"/>
      <c r="X5804"/>
      <c r="Y5804"/>
      <c r="Z5804" s="1"/>
      <c r="AA5804" s="1"/>
      <c r="AB5804" s="1"/>
      <c r="AC5804" s="1"/>
      <c r="AD5804"/>
    </row>
    <row r="5805" spans="1:30" x14ac:dyDescent="0.25">
      <c r="A5805" s="1"/>
      <c r="B5805" s="1"/>
      <c r="C5805" s="1"/>
      <c r="D5805"/>
      <c r="E5805" s="1"/>
      <c r="F5805" s="1"/>
      <c r="G5805"/>
      <c r="H5805"/>
      <c r="I5805" s="1"/>
      <c r="J5805"/>
      <c r="K5805"/>
      <c r="L5805"/>
      <c r="M5805" s="2"/>
      <c r="N5805" s="3"/>
      <c r="O5805"/>
      <c r="P5805"/>
      <c r="Q5805"/>
      <c r="R5805"/>
      <c r="S5805"/>
      <c r="T5805"/>
      <c r="U5805" s="1"/>
      <c r="V5805"/>
      <c r="W5805" s="1"/>
      <c r="X5805"/>
      <c r="Y5805"/>
      <c r="Z5805" s="1"/>
      <c r="AA5805" s="1"/>
      <c r="AB5805" s="1"/>
      <c r="AC5805" s="1"/>
      <c r="AD5805"/>
    </row>
    <row r="5806" spans="1:30" x14ac:dyDescent="0.25">
      <c r="A5806" s="1"/>
      <c r="B5806" s="1"/>
      <c r="C5806" s="1"/>
      <c r="D5806"/>
      <c r="E5806" s="1"/>
      <c r="F5806" s="1"/>
      <c r="G5806"/>
      <c r="H5806"/>
      <c r="I5806" s="1"/>
      <c r="J5806"/>
      <c r="K5806"/>
      <c r="L5806"/>
      <c r="M5806" s="2"/>
      <c r="N5806" s="3"/>
      <c r="O5806"/>
      <c r="P5806"/>
      <c r="Q5806"/>
      <c r="R5806"/>
      <c r="S5806"/>
      <c r="T5806"/>
      <c r="U5806" s="1"/>
      <c r="V5806"/>
      <c r="W5806" s="1"/>
      <c r="X5806"/>
      <c r="Y5806"/>
      <c r="Z5806" s="1"/>
      <c r="AA5806" s="1"/>
      <c r="AB5806" s="1"/>
      <c r="AC5806" s="1"/>
      <c r="AD5806"/>
    </row>
    <row r="5807" spans="1:30" x14ac:dyDescent="0.25">
      <c r="A5807" s="1"/>
      <c r="B5807" s="1"/>
      <c r="C5807" s="1"/>
      <c r="D5807"/>
      <c r="E5807" s="1"/>
      <c r="F5807" s="1"/>
      <c r="G5807"/>
      <c r="H5807"/>
      <c r="I5807" s="1"/>
      <c r="J5807"/>
      <c r="K5807"/>
      <c r="L5807"/>
      <c r="M5807" s="2"/>
      <c r="N5807" s="3"/>
      <c r="O5807"/>
      <c r="P5807"/>
      <c r="Q5807"/>
      <c r="R5807"/>
      <c r="S5807"/>
      <c r="T5807"/>
      <c r="U5807" s="1"/>
      <c r="V5807"/>
      <c r="W5807" s="1"/>
      <c r="X5807"/>
      <c r="Y5807"/>
      <c r="Z5807" s="1"/>
      <c r="AA5807" s="1"/>
      <c r="AB5807" s="1"/>
      <c r="AC5807" s="1"/>
      <c r="AD5807"/>
    </row>
    <row r="5808" spans="1:30" x14ac:dyDescent="0.25">
      <c r="A5808" s="1"/>
      <c r="B5808" s="1"/>
      <c r="C5808" s="1"/>
      <c r="D5808"/>
      <c r="E5808" s="1"/>
      <c r="F5808" s="1"/>
      <c r="G5808"/>
      <c r="H5808"/>
      <c r="I5808" s="1"/>
      <c r="J5808"/>
      <c r="K5808"/>
      <c r="L5808"/>
      <c r="M5808" s="2"/>
      <c r="N5808" s="3"/>
      <c r="O5808"/>
      <c r="P5808"/>
      <c r="Q5808"/>
      <c r="R5808"/>
      <c r="S5808"/>
      <c r="T5808"/>
      <c r="U5808" s="1"/>
      <c r="V5808"/>
      <c r="W5808" s="1"/>
      <c r="X5808"/>
      <c r="Y5808"/>
      <c r="Z5808" s="1"/>
      <c r="AA5808" s="1"/>
      <c r="AB5808" s="1"/>
      <c r="AC5808" s="1"/>
      <c r="AD5808"/>
    </row>
    <row r="5809" spans="1:30" x14ac:dyDescent="0.25">
      <c r="A5809" s="1"/>
      <c r="B5809" s="1"/>
      <c r="C5809" s="1"/>
      <c r="D5809"/>
      <c r="E5809" s="1"/>
      <c r="F5809" s="1"/>
      <c r="G5809"/>
      <c r="H5809"/>
      <c r="I5809" s="1"/>
      <c r="J5809"/>
      <c r="K5809"/>
      <c r="L5809"/>
      <c r="M5809" s="2"/>
      <c r="N5809" s="3"/>
      <c r="O5809"/>
      <c r="P5809"/>
      <c r="Q5809"/>
      <c r="R5809"/>
      <c r="S5809"/>
      <c r="T5809"/>
      <c r="U5809" s="1"/>
      <c r="V5809"/>
      <c r="W5809" s="1"/>
      <c r="X5809"/>
      <c r="Y5809"/>
      <c r="Z5809" s="1"/>
      <c r="AA5809" s="1"/>
      <c r="AB5809" s="1"/>
      <c r="AC5809" s="1"/>
      <c r="AD5809"/>
    </row>
    <row r="5810" spans="1:30" x14ac:dyDescent="0.25">
      <c r="A5810" s="1"/>
      <c r="B5810" s="1"/>
      <c r="C5810" s="1"/>
      <c r="D5810"/>
      <c r="E5810" s="1"/>
      <c r="F5810" s="1"/>
      <c r="G5810"/>
      <c r="H5810"/>
      <c r="I5810" s="1"/>
      <c r="J5810"/>
      <c r="K5810"/>
      <c r="L5810"/>
      <c r="M5810" s="2"/>
      <c r="N5810" s="3"/>
      <c r="O5810"/>
      <c r="P5810"/>
      <c r="Q5810"/>
      <c r="R5810"/>
      <c r="S5810"/>
      <c r="T5810"/>
      <c r="U5810" s="1"/>
      <c r="V5810"/>
      <c r="W5810" s="1"/>
      <c r="X5810"/>
      <c r="Y5810"/>
      <c r="Z5810" s="1"/>
      <c r="AA5810" s="1"/>
      <c r="AB5810" s="1"/>
      <c r="AC5810" s="1"/>
      <c r="AD5810"/>
    </row>
    <row r="5811" spans="1:30" x14ac:dyDescent="0.25">
      <c r="A5811" s="1"/>
      <c r="B5811" s="1"/>
      <c r="C5811" s="1"/>
      <c r="D5811"/>
      <c r="E5811" s="1"/>
      <c r="F5811" s="1"/>
      <c r="G5811"/>
      <c r="H5811"/>
      <c r="I5811" s="1"/>
      <c r="J5811"/>
      <c r="K5811"/>
      <c r="L5811"/>
      <c r="M5811" s="2"/>
      <c r="N5811" s="3"/>
      <c r="O5811"/>
      <c r="P5811"/>
      <c r="Q5811"/>
      <c r="R5811"/>
      <c r="S5811"/>
      <c r="T5811"/>
      <c r="U5811" s="1"/>
      <c r="V5811"/>
      <c r="W5811" s="1"/>
      <c r="X5811"/>
      <c r="Y5811"/>
      <c r="Z5811" s="1"/>
      <c r="AA5811" s="1"/>
      <c r="AB5811" s="1"/>
      <c r="AC5811" s="1"/>
      <c r="AD5811"/>
    </row>
    <row r="5812" spans="1:30" x14ac:dyDescent="0.25">
      <c r="A5812" s="1"/>
      <c r="B5812" s="1"/>
      <c r="C5812" s="1"/>
      <c r="D5812"/>
      <c r="E5812" s="1"/>
      <c r="F5812" s="1"/>
      <c r="G5812"/>
      <c r="H5812"/>
      <c r="I5812" s="1"/>
      <c r="J5812"/>
      <c r="K5812"/>
      <c r="L5812"/>
      <c r="M5812" s="2"/>
      <c r="N5812" s="3"/>
      <c r="O5812"/>
      <c r="P5812"/>
      <c r="Q5812"/>
      <c r="R5812"/>
      <c r="S5812"/>
      <c r="T5812"/>
      <c r="U5812" s="1"/>
      <c r="V5812"/>
      <c r="W5812" s="1"/>
      <c r="X5812"/>
      <c r="Y5812"/>
      <c r="Z5812" s="1"/>
      <c r="AA5812" s="1"/>
      <c r="AB5812" s="1"/>
      <c r="AC5812" s="1"/>
      <c r="AD5812"/>
    </row>
    <row r="5813" spans="1:30" x14ac:dyDescent="0.25">
      <c r="A5813" s="1"/>
      <c r="B5813" s="1"/>
      <c r="C5813" s="1"/>
      <c r="D5813"/>
      <c r="E5813" s="1"/>
      <c r="F5813" s="1"/>
      <c r="G5813"/>
      <c r="H5813"/>
      <c r="I5813" s="1"/>
      <c r="J5813"/>
      <c r="K5813"/>
      <c r="L5813"/>
      <c r="M5813" s="2"/>
      <c r="N5813" s="3"/>
      <c r="O5813"/>
      <c r="P5813"/>
      <c r="Q5813"/>
      <c r="R5813"/>
      <c r="S5813"/>
      <c r="T5813"/>
      <c r="U5813" s="1"/>
      <c r="V5813"/>
      <c r="W5813" s="1"/>
      <c r="X5813"/>
      <c r="Y5813"/>
      <c r="Z5813" s="1"/>
      <c r="AA5813" s="1"/>
      <c r="AB5813" s="1"/>
      <c r="AC5813" s="1"/>
      <c r="AD5813"/>
    </row>
    <row r="5814" spans="1:30" x14ac:dyDescent="0.25">
      <c r="A5814" s="1"/>
      <c r="B5814" s="1"/>
      <c r="C5814" s="1"/>
      <c r="D5814"/>
      <c r="E5814" s="1"/>
      <c r="F5814" s="1"/>
      <c r="G5814"/>
      <c r="H5814"/>
      <c r="I5814" s="1"/>
      <c r="J5814"/>
      <c r="K5814"/>
      <c r="L5814"/>
      <c r="M5814" s="2"/>
      <c r="N5814" s="3"/>
      <c r="O5814"/>
      <c r="P5814"/>
      <c r="Q5814"/>
      <c r="R5814"/>
      <c r="S5814"/>
      <c r="T5814"/>
      <c r="U5814" s="1"/>
      <c r="V5814"/>
      <c r="W5814" s="1"/>
      <c r="X5814"/>
      <c r="Y5814"/>
      <c r="Z5814" s="1"/>
      <c r="AA5814" s="1"/>
      <c r="AB5814" s="1"/>
      <c r="AC5814" s="1"/>
      <c r="AD5814"/>
    </row>
    <row r="5815" spans="1:30" x14ac:dyDescent="0.25">
      <c r="A5815" s="1"/>
      <c r="B5815" s="1"/>
      <c r="C5815" s="1"/>
      <c r="D5815"/>
      <c r="E5815" s="1"/>
      <c r="F5815" s="1"/>
      <c r="G5815"/>
      <c r="H5815"/>
      <c r="I5815" s="1"/>
      <c r="J5815"/>
      <c r="K5815"/>
      <c r="L5815"/>
      <c r="M5815" s="2"/>
      <c r="N5815" s="3"/>
      <c r="O5815"/>
      <c r="P5815"/>
      <c r="Q5815"/>
      <c r="R5815"/>
      <c r="S5815"/>
      <c r="T5815"/>
      <c r="U5815" s="1"/>
      <c r="V5815"/>
      <c r="W5815" s="1"/>
      <c r="X5815"/>
      <c r="Y5815"/>
      <c r="Z5815" s="1"/>
      <c r="AA5815" s="1"/>
      <c r="AB5815" s="1"/>
      <c r="AC5815" s="1"/>
      <c r="AD5815"/>
    </row>
    <row r="5816" spans="1:30" x14ac:dyDescent="0.25">
      <c r="A5816" s="1"/>
      <c r="B5816" s="1"/>
      <c r="C5816" s="1"/>
      <c r="D5816"/>
      <c r="E5816" s="1"/>
      <c r="F5816" s="1"/>
      <c r="G5816"/>
      <c r="H5816"/>
      <c r="I5816" s="1"/>
      <c r="J5816"/>
      <c r="K5816"/>
      <c r="L5816"/>
      <c r="M5816" s="2"/>
      <c r="N5816" s="3"/>
      <c r="O5816"/>
      <c r="P5816"/>
      <c r="Q5816"/>
      <c r="R5816"/>
      <c r="S5816"/>
      <c r="T5816"/>
      <c r="U5816" s="1"/>
      <c r="V5816"/>
      <c r="W5816" s="1"/>
      <c r="X5816"/>
      <c r="Y5816"/>
      <c r="Z5816" s="1"/>
      <c r="AA5816" s="1"/>
      <c r="AB5816" s="1"/>
      <c r="AC5816" s="1"/>
      <c r="AD5816"/>
    </row>
    <row r="5817" spans="1:30" x14ac:dyDescent="0.25">
      <c r="A5817" s="1"/>
      <c r="B5817" s="1"/>
      <c r="C5817" s="1"/>
      <c r="D5817"/>
      <c r="E5817" s="1"/>
      <c r="F5817" s="1"/>
      <c r="G5817"/>
      <c r="H5817"/>
      <c r="I5817" s="1"/>
      <c r="J5817"/>
      <c r="K5817"/>
      <c r="L5817"/>
      <c r="M5817" s="2"/>
      <c r="N5817" s="3"/>
      <c r="O5817"/>
      <c r="P5817"/>
      <c r="Q5817"/>
      <c r="R5817"/>
      <c r="S5817"/>
      <c r="T5817"/>
      <c r="U5817" s="1"/>
      <c r="V5817"/>
      <c r="W5817" s="1"/>
      <c r="X5817"/>
      <c r="Y5817"/>
      <c r="Z5817" s="1"/>
      <c r="AA5817" s="1"/>
      <c r="AB5817" s="1"/>
      <c r="AC5817" s="1"/>
      <c r="AD5817"/>
    </row>
    <row r="5818" spans="1:30" x14ac:dyDescent="0.25">
      <c r="A5818" s="1"/>
      <c r="B5818" s="1"/>
      <c r="C5818" s="1"/>
      <c r="D5818"/>
      <c r="E5818" s="1"/>
      <c r="F5818" s="1"/>
      <c r="G5818"/>
      <c r="H5818"/>
      <c r="I5818" s="1"/>
      <c r="J5818"/>
      <c r="K5818"/>
      <c r="L5818"/>
      <c r="M5818" s="2"/>
      <c r="N5818" s="3"/>
      <c r="O5818"/>
      <c r="P5818"/>
      <c r="Q5818"/>
      <c r="R5818"/>
      <c r="S5818"/>
      <c r="T5818"/>
      <c r="U5818" s="1"/>
      <c r="V5818"/>
      <c r="W5818" s="1"/>
      <c r="X5818"/>
      <c r="Y5818"/>
      <c r="Z5818" s="1"/>
      <c r="AA5818" s="1"/>
      <c r="AB5818" s="1"/>
      <c r="AC5818" s="1"/>
      <c r="AD5818"/>
    </row>
    <row r="5819" spans="1:30" x14ac:dyDescent="0.25">
      <c r="A5819" s="1"/>
      <c r="B5819" s="1"/>
      <c r="C5819" s="1"/>
      <c r="D5819"/>
      <c r="E5819" s="1"/>
      <c r="F5819" s="1"/>
      <c r="G5819"/>
      <c r="H5819"/>
      <c r="I5819" s="1"/>
      <c r="J5819"/>
      <c r="K5819"/>
      <c r="L5819"/>
      <c r="M5819" s="2"/>
      <c r="N5819" s="3"/>
      <c r="O5819"/>
      <c r="P5819"/>
      <c r="Q5819"/>
      <c r="R5819"/>
      <c r="S5819"/>
      <c r="T5819"/>
      <c r="U5819" s="1"/>
      <c r="V5819"/>
      <c r="W5819" s="1"/>
      <c r="X5819"/>
      <c r="Y5819"/>
      <c r="Z5819" s="1"/>
      <c r="AA5819" s="1"/>
      <c r="AB5819" s="1"/>
      <c r="AC5819" s="1"/>
      <c r="AD5819"/>
    </row>
    <row r="5820" spans="1:30" x14ac:dyDescent="0.25">
      <c r="A5820" s="1"/>
      <c r="B5820" s="1"/>
      <c r="C5820" s="1"/>
      <c r="D5820"/>
      <c r="E5820" s="1"/>
      <c r="F5820" s="1"/>
      <c r="G5820"/>
      <c r="H5820"/>
      <c r="I5820" s="1"/>
      <c r="J5820"/>
      <c r="K5820"/>
      <c r="L5820"/>
      <c r="M5820" s="2"/>
      <c r="N5820" s="3"/>
      <c r="O5820"/>
      <c r="P5820"/>
      <c r="Q5820"/>
      <c r="R5820"/>
      <c r="S5820"/>
      <c r="T5820"/>
      <c r="U5820" s="1"/>
      <c r="V5820"/>
      <c r="W5820" s="1"/>
      <c r="X5820"/>
      <c r="Y5820"/>
      <c r="Z5820" s="1"/>
      <c r="AA5820" s="1"/>
      <c r="AB5820" s="1"/>
      <c r="AC5820" s="1"/>
      <c r="AD5820"/>
    </row>
    <row r="5821" spans="1:30" x14ac:dyDescent="0.25">
      <c r="A5821" s="1"/>
      <c r="B5821" s="1"/>
      <c r="C5821" s="1"/>
      <c r="D5821"/>
      <c r="E5821" s="1"/>
      <c r="F5821" s="1"/>
      <c r="G5821"/>
      <c r="H5821"/>
      <c r="I5821" s="1"/>
      <c r="J5821"/>
      <c r="K5821"/>
      <c r="L5821"/>
      <c r="M5821" s="2"/>
      <c r="N5821" s="3"/>
      <c r="O5821"/>
      <c r="P5821"/>
      <c r="Q5821"/>
      <c r="R5821"/>
      <c r="S5821"/>
      <c r="T5821"/>
      <c r="U5821" s="1"/>
      <c r="V5821"/>
      <c r="W5821" s="1"/>
      <c r="X5821"/>
      <c r="Y5821"/>
      <c r="Z5821" s="1"/>
      <c r="AA5821" s="1"/>
      <c r="AB5821" s="1"/>
      <c r="AC5821" s="1"/>
      <c r="AD5821"/>
    </row>
    <row r="5822" spans="1:30" x14ac:dyDescent="0.25">
      <c r="A5822" s="1"/>
      <c r="B5822" s="1"/>
      <c r="C5822" s="1"/>
      <c r="D5822"/>
      <c r="E5822" s="1"/>
      <c r="F5822" s="1"/>
      <c r="G5822"/>
      <c r="H5822"/>
      <c r="I5822" s="1"/>
      <c r="J5822"/>
      <c r="K5822"/>
      <c r="L5822"/>
      <c r="M5822" s="2"/>
      <c r="N5822" s="3"/>
      <c r="O5822"/>
      <c r="P5822"/>
      <c r="Q5822"/>
      <c r="R5822"/>
      <c r="S5822"/>
      <c r="T5822"/>
      <c r="U5822" s="1"/>
      <c r="V5822"/>
      <c r="W5822" s="1"/>
      <c r="X5822"/>
      <c r="Y5822"/>
      <c r="Z5822" s="1"/>
      <c r="AA5822" s="1"/>
      <c r="AB5822" s="1"/>
      <c r="AC5822" s="1"/>
      <c r="AD5822"/>
    </row>
    <row r="5823" spans="1:30" x14ac:dyDescent="0.25">
      <c r="A5823" s="1"/>
      <c r="B5823" s="1"/>
      <c r="C5823" s="1"/>
      <c r="D5823"/>
      <c r="E5823" s="1"/>
      <c r="F5823" s="1"/>
      <c r="G5823"/>
      <c r="H5823"/>
      <c r="I5823" s="1"/>
      <c r="J5823"/>
      <c r="K5823"/>
      <c r="L5823"/>
      <c r="M5823" s="2"/>
      <c r="N5823" s="3"/>
      <c r="O5823"/>
      <c r="P5823"/>
      <c r="Q5823"/>
      <c r="R5823"/>
      <c r="S5823"/>
      <c r="T5823"/>
      <c r="U5823" s="1"/>
      <c r="V5823"/>
      <c r="W5823" s="1"/>
      <c r="X5823"/>
      <c r="Y5823"/>
      <c r="Z5823" s="1"/>
      <c r="AA5823" s="1"/>
      <c r="AB5823" s="1"/>
      <c r="AC5823" s="1"/>
      <c r="AD5823"/>
    </row>
    <row r="5824" spans="1:30" x14ac:dyDescent="0.25">
      <c r="A5824" s="1"/>
      <c r="B5824" s="1"/>
      <c r="C5824" s="1"/>
      <c r="D5824"/>
      <c r="E5824" s="1"/>
      <c r="F5824" s="1"/>
      <c r="G5824"/>
      <c r="H5824"/>
      <c r="I5824" s="1"/>
      <c r="J5824"/>
      <c r="K5824"/>
      <c r="L5824"/>
      <c r="M5824" s="2"/>
      <c r="N5824" s="3"/>
      <c r="O5824"/>
      <c r="P5824"/>
      <c r="Q5824"/>
      <c r="R5824"/>
      <c r="S5824"/>
      <c r="T5824"/>
      <c r="U5824" s="1"/>
      <c r="V5824"/>
      <c r="W5824" s="1"/>
      <c r="X5824"/>
      <c r="Y5824"/>
      <c r="Z5824" s="1"/>
      <c r="AA5824" s="1"/>
      <c r="AB5824" s="1"/>
      <c r="AC5824" s="1"/>
      <c r="AD5824"/>
    </row>
    <row r="5825" spans="1:30" x14ac:dyDescent="0.25">
      <c r="A5825" s="1"/>
      <c r="B5825" s="1"/>
      <c r="C5825" s="1"/>
      <c r="D5825"/>
      <c r="E5825" s="1"/>
      <c r="F5825" s="1"/>
      <c r="G5825"/>
      <c r="H5825"/>
      <c r="I5825" s="1"/>
      <c r="J5825"/>
      <c r="K5825"/>
      <c r="L5825"/>
      <c r="M5825" s="2"/>
      <c r="N5825" s="3"/>
      <c r="O5825"/>
      <c r="P5825"/>
      <c r="Q5825"/>
      <c r="R5825"/>
      <c r="S5825"/>
      <c r="T5825"/>
      <c r="U5825" s="1"/>
      <c r="V5825"/>
      <c r="W5825" s="1"/>
      <c r="X5825"/>
      <c r="Y5825"/>
      <c r="Z5825" s="1"/>
      <c r="AA5825" s="1"/>
      <c r="AB5825" s="1"/>
      <c r="AC5825" s="1"/>
      <c r="AD5825"/>
    </row>
    <row r="5826" spans="1:30" x14ac:dyDescent="0.25">
      <c r="A5826" s="1"/>
      <c r="B5826" s="1"/>
      <c r="C5826" s="1"/>
      <c r="D5826"/>
      <c r="E5826" s="1"/>
      <c r="F5826" s="1"/>
      <c r="G5826"/>
      <c r="H5826"/>
      <c r="I5826" s="1"/>
      <c r="J5826"/>
      <c r="K5826"/>
      <c r="L5826"/>
      <c r="M5826" s="2"/>
      <c r="N5826" s="3"/>
      <c r="O5826"/>
      <c r="P5826"/>
      <c r="Q5826"/>
      <c r="R5826"/>
      <c r="S5826"/>
      <c r="T5826"/>
      <c r="U5826" s="1"/>
      <c r="V5826"/>
      <c r="W5826" s="1"/>
      <c r="X5826"/>
      <c r="Y5826"/>
      <c r="Z5826" s="1"/>
      <c r="AA5826" s="1"/>
      <c r="AB5826" s="1"/>
      <c r="AC5826" s="1"/>
      <c r="AD5826"/>
    </row>
    <row r="5827" spans="1:30" x14ac:dyDescent="0.25">
      <c r="A5827" s="1"/>
      <c r="B5827" s="1"/>
      <c r="C5827" s="1"/>
      <c r="D5827"/>
      <c r="E5827" s="1"/>
      <c r="F5827" s="1"/>
      <c r="G5827"/>
      <c r="H5827"/>
      <c r="I5827" s="1"/>
      <c r="J5827"/>
      <c r="K5827"/>
      <c r="L5827"/>
      <c r="M5827" s="2"/>
      <c r="N5827" s="3"/>
      <c r="O5827"/>
      <c r="P5827"/>
      <c r="Q5827"/>
      <c r="R5827"/>
      <c r="S5827"/>
      <c r="T5827"/>
      <c r="U5827" s="1"/>
      <c r="V5827"/>
      <c r="W5827" s="1"/>
      <c r="X5827"/>
      <c r="Y5827"/>
      <c r="Z5827" s="1"/>
      <c r="AA5827" s="1"/>
      <c r="AB5827" s="1"/>
      <c r="AC5827" s="1"/>
      <c r="AD5827"/>
    </row>
    <row r="5828" spans="1:30" x14ac:dyDescent="0.25">
      <c r="A5828" s="1"/>
      <c r="B5828" s="1"/>
      <c r="C5828" s="1"/>
      <c r="D5828"/>
      <c r="E5828" s="1"/>
      <c r="F5828" s="1"/>
      <c r="G5828"/>
      <c r="H5828"/>
      <c r="I5828" s="1"/>
      <c r="J5828"/>
      <c r="K5828"/>
      <c r="L5828"/>
      <c r="M5828" s="2"/>
      <c r="N5828" s="3"/>
      <c r="O5828"/>
      <c r="P5828"/>
      <c r="Q5828"/>
      <c r="R5828"/>
      <c r="S5828"/>
      <c r="T5828"/>
      <c r="U5828" s="1"/>
      <c r="V5828"/>
      <c r="W5828" s="1"/>
      <c r="X5828"/>
      <c r="Y5828"/>
      <c r="Z5828" s="1"/>
      <c r="AA5828" s="1"/>
      <c r="AB5828" s="1"/>
      <c r="AC5828" s="1"/>
      <c r="AD5828"/>
    </row>
    <row r="5829" spans="1:30" x14ac:dyDescent="0.25">
      <c r="A5829" s="1"/>
      <c r="B5829" s="1"/>
      <c r="C5829" s="1"/>
      <c r="D5829"/>
      <c r="E5829" s="1"/>
      <c r="F5829" s="1"/>
      <c r="G5829"/>
      <c r="H5829"/>
      <c r="I5829" s="1"/>
      <c r="J5829"/>
      <c r="K5829"/>
      <c r="L5829"/>
      <c r="M5829" s="2"/>
      <c r="N5829" s="3"/>
      <c r="O5829"/>
      <c r="P5829"/>
      <c r="Q5829"/>
      <c r="R5829"/>
      <c r="S5829"/>
      <c r="T5829"/>
      <c r="U5829" s="1"/>
      <c r="V5829"/>
      <c r="W5829" s="1"/>
      <c r="X5829"/>
      <c r="Y5829"/>
      <c r="Z5829" s="1"/>
      <c r="AA5829" s="1"/>
      <c r="AB5829" s="1"/>
      <c r="AC5829" s="1"/>
      <c r="AD5829"/>
    </row>
    <row r="5830" spans="1:30" x14ac:dyDescent="0.25">
      <c r="A5830" s="1"/>
      <c r="B5830" s="1"/>
      <c r="C5830" s="1"/>
      <c r="D5830"/>
      <c r="E5830" s="1"/>
      <c r="F5830" s="1"/>
      <c r="G5830"/>
      <c r="H5830"/>
      <c r="I5830" s="1"/>
      <c r="J5830"/>
      <c r="K5830"/>
      <c r="L5830"/>
      <c r="M5830" s="2"/>
      <c r="N5830" s="3"/>
      <c r="O5830"/>
      <c r="P5830"/>
      <c r="Q5830"/>
      <c r="R5830"/>
      <c r="S5830"/>
      <c r="T5830"/>
      <c r="U5830" s="1"/>
      <c r="V5830"/>
      <c r="W5830" s="1"/>
      <c r="X5830"/>
      <c r="Y5830"/>
      <c r="Z5830" s="1"/>
      <c r="AA5830" s="1"/>
      <c r="AB5830" s="1"/>
      <c r="AC5830" s="1"/>
      <c r="AD5830"/>
    </row>
    <row r="5831" spans="1:30" x14ac:dyDescent="0.25">
      <c r="A5831" s="1"/>
      <c r="B5831" s="1"/>
      <c r="C5831" s="1"/>
      <c r="D5831"/>
      <c r="E5831" s="1"/>
      <c r="F5831" s="1"/>
      <c r="G5831"/>
      <c r="H5831"/>
      <c r="I5831" s="1"/>
      <c r="J5831"/>
      <c r="K5831"/>
      <c r="L5831"/>
      <c r="M5831" s="2"/>
      <c r="N5831" s="3"/>
      <c r="O5831"/>
      <c r="P5831"/>
      <c r="Q5831"/>
      <c r="R5831"/>
      <c r="S5831"/>
      <c r="T5831"/>
      <c r="U5831" s="1"/>
      <c r="V5831"/>
      <c r="W5831" s="1"/>
      <c r="X5831"/>
      <c r="Y5831"/>
      <c r="Z5831" s="1"/>
      <c r="AA5831" s="1"/>
      <c r="AB5831" s="1"/>
      <c r="AC5831" s="1"/>
      <c r="AD5831"/>
    </row>
    <row r="5832" spans="1:30" x14ac:dyDescent="0.25">
      <c r="A5832" s="1"/>
      <c r="B5832" s="1"/>
      <c r="C5832" s="1"/>
      <c r="D5832"/>
      <c r="E5832" s="1"/>
      <c r="F5832" s="1"/>
      <c r="G5832"/>
      <c r="H5832"/>
      <c r="I5832" s="1"/>
      <c r="J5832"/>
      <c r="K5832"/>
      <c r="L5832"/>
      <c r="M5832" s="2"/>
      <c r="N5832" s="3"/>
      <c r="O5832"/>
      <c r="P5832"/>
      <c r="Q5832"/>
      <c r="R5832"/>
      <c r="S5832"/>
      <c r="T5832"/>
      <c r="U5832" s="1"/>
      <c r="V5832"/>
      <c r="W5832" s="1"/>
      <c r="X5832"/>
      <c r="Y5832"/>
      <c r="Z5832" s="1"/>
      <c r="AA5832" s="1"/>
      <c r="AB5832" s="1"/>
      <c r="AC5832" s="1"/>
      <c r="AD5832"/>
    </row>
    <row r="5833" spans="1:30" x14ac:dyDescent="0.25">
      <c r="A5833" s="1"/>
      <c r="B5833" s="1"/>
      <c r="C5833" s="1"/>
      <c r="D5833"/>
      <c r="E5833" s="1"/>
      <c r="F5833" s="1"/>
      <c r="G5833"/>
      <c r="H5833"/>
      <c r="I5833" s="1"/>
      <c r="J5833"/>
      <c r="K5833"/>
      <c r="L5833"/>
      <c r="M5833" s="2"/>
      <c r="N5833" s="3"/>
      <c r="O5833"/>
      <c r="P5833"/>
      <c r="Q5833"/>
      <c r="R5833"/>
      <c r="S5833"/>
      <c r="T5833"/>
      <c r="U5833" s="1"/>
      <c r="V5833"/>
      <c r="W5833" s="1"/>
      <c r="X5833"/>
      <c r="Y5833"/>
      <c r="Z5833" s="1"/>
      <c r="AA5833" s="1"/>
      <c r="AB5833" s="1"/>
      <c r="AC5833" s="1"/>
      <c r="AD5833"/>
    </row>
    <row r="5834" spans="1:30" x14ac:dyDescent="0.25">
      <c r="A5834" s="1"/>
      <c r="B5834" s="1"/>
      <c r="C5834" s="1"/>
      <c r="D5834"/>
      <c r="E5834" s="1"/>
      <c r="F5834" s="1"/>
      <c r="G5834"/>
      <c r="H5834"/>
      <c r="I5834" s="1"/>
      <c r="J5834"/>
      <c r="K5834"/>
      <c r="L5834"/>
      <c r="M5834" s="2"/>
      <c r="N5834" s="3"/>
      <c r="O5834"/>
      <c r="P5834"/>
      <c r="Q5834"/>
      <c r="R5834"/>
      <c r="S5834"/>
      <c r="T5834"/>
      <c r="U5834" s="1"/>
      <c r="V5834"/>
      <c r="W5834" s="1"/>
      <c r="X5834"/>
      <c r="Y5834"/>
      <c r="Z5834" s="1"/>
      <c r="AA5834" s="1"/>
      <c r="AB5834" s="1"/>
      <c r="AC5834" s="1"/>
      <c r="AD5834"/>
    </row>
    <row r="5835" spans="1:30" x14ac:dyDescent="0.25">
      <c r="A5835" s="1"/>
      <c r="B5835" s="1"/>
      <c r="C5835" s="1"/>
      <c r="D5835"/>
      <c r="E5835" s="1"/>
      <c r="F5835" s="1"/>
      <c r="G5835"/>
      <c r="H5835"/>
      <c r="I5835" s="1"/>
      <c r="J5835"/>
      <c r="K5835"/>
      <c r="L5835"/>
      <c r="M5835" s="2"/>
      <c r="N5835" s="3"/>
      <c r="O5835"/>
      <c r="P5835"/>
      <c r="Q5835"/>
      <c r="R5835"/>
      <c r="S5835"/>
      <c r="T5835"/>
      <c r="U5835" s="1"/>
      <c r="V5835"/>
      <c r="W5835" s="1"/>
      <c r="X5835"/>
      <c r="Y5835"/>
      <c r="Z5835" s="1"/>
      <c r="AA5835" s="1"/>
      <c r="AB5835" s="1"/>
      <c r="AC5835" s="1"/>
      <c r="AD5835"/>
    </row>
    <row r="5836" spans="1:30" x14ac:dyDescent="0.25">
      <c r="A5836" s="1"/>
      <c r="B5836" s="1"/>
      <c r="C5836" s="1"/>
      <c r="D5836"/>
      <c r="E5836" s="1"/>
      <c r="F5836" s="1"/>
      <c r="G5836"/>
      <c r="H5836"/>
      <c r="I5836" s="1"/>
      <c r="J5836"/>
      <c r="K5836"/>
      <c r="L5836"/>
      <c r="M5836" s="2"/>
      <c r="N5836" s="3"/>
      <c r="O5836"/>
      <c r="P5836"/>
      <c r="Q5836"/>
      <c r="R5836"/>
      <c r="S5836"/>
      <c r="T5836"/>
      <c r="U5836" s="1"/>
      <c r="V5836"/>
      <c r="W5836" s="1"/>
      <c r="X5836"/>
      <c r="Y5836"/>
      <c r="Z5836" s="1"/>
      <c r="AA5836" s="1"/>
      <c r="AB5836" s="1"/>
      <c r="AC5836" s="1"/>
      <c r="AD5836"/>
    </row>
    <row r="5837" spans="1:30" x14ac:dyDescent="0.25">
      <c r="A5837" s="1"/>
      <c r="B5837" s="1"/>
      <c r="C5837" s="1"/>
      <c r="D5837"/>
      <c r="E5837" s="1"/>
      <c r="F5837" s="1"/>
      <c r="G5837"/>
      <c r="H5837"/>
      <c r="I5837" s="1"/>
      <c r="J5837"/>
      <c r="K5837"/>
      <c r="L5837"/>
      <c r="M5837" s="2"/>
      <c r="N5837" s="3"/>
      <c r="O5837"/>
      <c r="P5837"/>
      <c r="Q5837"/>
      <c r="R5837"/>
      <c r="S5837"/>
      <c r="T5837"/>
      <c r="U5837" s="1"/>
      <c r="V5837"/>
      <c r="W5837" s="1"/>
      <c r="X5837"/>
      <c r="Y5837"/>
      <c r="Z5837" s="1"/>
      <c r="AA5837" s="1"/>
      <c r="AB5837" s="1"/>
      <c r="AC5837" s="1"/>
      <c r="AD5837"/>
    </row>
    <row r="5838" spans="1:30" x14ac:dyDescent="0.25">
      <c r="A5838" s="1"/>
      <c r="B5838" s="1"/>
      <c r="C5838" s="1"/>
      <c r="D5838"/>
      <c r="E5838" s="1"/>
      <c r="F5838" s="1"/>
      <c r="G5838"/>
      <c r="H5838"/>
      <c r="I5838" s="1"/>
      <c r="J5838"/>
      <c r="K5838"/>
      <c r="L5838"/>
      <c r="M5838" s="2"/>
      <c r="N5838" s="3"/>
      <c r="O5838"/>
      <c r="P5838"/>
      <c r="Q5838"/>
      <c r="R5838"/>
      <c r="S5838"/>
      <c r="T5838"/>
      <c r="U5838" s="1"/>
      <c r="V5838"/>
      <c r="W5838" s="1"/>
      <c r="X5838"/>
      <c r="Y5838"/>
      <c r="Z5838" s="1"/>
      <c r="AA5838" s="1"/>
      <c r="AB5838" s="1"/>
      <c r="AC5838" s="1"/>
      <c r="AD5838"/>
    </row>
    <row r="5839" spans="1:30" x14ac:dyDescent="0.25">
      <c r="A5839" s="1"/>
      <c r="B5839" s="1"/>
      <c r="C5839" s="1"/>
      <c r="D5839"/>
      <c r="E5839" s="1"/>
      <c r="F5839" s="1"/>
      <c r="G5839"/>
      <c r="H5839"/>
      <c r="I5839" s="1"/>
      <c r="J5839"/>
      <c r="K5839"/>
      <c r="L5839"/>
      <c r="M5839" s="2"/>
      <c r="N5839" s="3"/>
      <c r="O5839"/>
      <c r="P5839"/>
      <c r="Q5839"/>
      <c r="R5839"/>
      <c r="S5839"/>
      <c r="T5839"/>
      <c r="U5839" s="1"/>
      <c r="V5839"/>
      <c r="W5839" s="1"/>
      <c r="X5839"/>
      <c r="Y5839"/>
      <c r="Z5839" s="1"/>
      <c r="AA5839" s="1"/>
      <c r="AB5839" s="1"/>
      <c r="AC5839" s="1"/>
      <c r="AD5839"/>
    </row>
    <row r="5840" spans="1:30" x14ac:dyDescent="0.25">
      <c r="A5840" s="1"/>
      <c r="B5840" s="1"/>
      <c r="C5840" s="1"/>
      <c r="D5840"/>
      <c r="E5840" s="1"/>
      <c r="F5840" s="1"/>
      <c r="G5840"/>
      <c r="H5840"/>
      <c r="I5840" s="1"/>
      <c r="J5840"/>
      <c r="K5840"/>
      <c r="L5840"/>
      <c r="M5840" s="2"/>
      <c r="N5840" s="3"/>
      <c r="O5840"/>
      <c r="P5840"/>
      <c r="Q5840"/>
      <c r="R5840"/>
      <c r="S5840"/>
      <c r="T5840"/>
      <c r="U5840" s="1"/>
      <c r="V5840"/>
      <c r="W5840" s="1"/>
      <c r="X5840"/>
      <c r="Y5840"/>
      <c r="Z5840" s="1"/>
      <c r="AA5840" s="1"/>
      <c r="AB5840" s="1"/>
      <c r="AC5840" s="1"/>
      <c r="AD5840"/>
    </row>
    <row r="5841" spans="1:30" x14ac:dyDescent="0.25">
      <c r="A5841" s="1"/>
      <c r="B5841" s="1"/>
      <c r="C5841" s="1"/>
      <c r="D5841"/>
      <c r="E5841" s="1"/>
      <c r="F5841" s="1"/>
      <c r="G5841"/>
      <c r="H5841"/>
      <c r="I5841" s="1"/>
      <c r="J5841"/>
      <c r="K5841"/>
      <c r="L5841"/>
      <c r="M5841" s="2"/>
      <c r="N5841" s="3"/>
      <c r="O5841"/>
      <c r="P5841"/>
      <c r="Q5841"/>
      <c r="R5841"/>
      <c r="S5841"/>
      <c r="T5841"/>
      <c r="U5841" s="1"/>
      <c r="V5841"/>
      <c r="W5841" s="1"/>
      <c r="X5841"/>
      <c r="Y5841"/>
      <c r="Z5841" s="1"/>
      <c r="AA5841" s="1"/>
      <c r="AB5841" s="1"/>
      <c r="AC5841" s="1"/>
      <c r="AD5841"/>
    </row>
    <row r="5842" spans="1:30" x14ac:dyDescent="0.25">
      <c r="A5842" s="1"/>
      <c r="B5842" s="1"/>
      <c r="C5842" s="1"/>
      <c r="D5842"/>
      <c r="E5842" s="1"/>
      <c r="F5842" s="1"/>
      <c r="G5842"/>
      <c r="H5842"/>
      <c r="I5842" s="1"/>
      <c r="J5842"/>
      <c r="K5842"/>
      <c r="L5842"/>
      <c r="M5842" s="2"/>
      <c r="N5842" s="3"/>
      <c r="O5842"/>
      <c r="P5842"/>
      <c r="Q5842"/>
      <c r="R5842"/>
      <c r="S5842"/>
      <c r="T5842"/>
      <c r="U5842" s="1"/>
      <c r="V5842"/>
      <c r="W5842" s="1"/>
      <c r="X5842"/>
      <c r="Y5842"/>
      <c r="Z5842" s="1"/>
      <c r="AA5842" s="1"/>
      <c r="AB5842" s="1"/>
      <c r="AC5842" s="1"/>
      <c r="AD5842"/>
    </row>
    <row r="5843" spans="1:30" x14ac:dyDescent="0.25">
      <c r="A5843" s="1"/>
      <c r="B5843" s="1"/>
      <c r="C5843" s="1"/>
      <c r="D5843"/>
      <c r="E5843" s="1"/>
      <c r="F5843" s="1"/>
      <c r="G5843"/>
      <c r="H5843"/>
      <c r="I5843" s="1"/>
      <c r="J5843"/>
      <c r="K5843"/>
      <c r="L5843"/>
      <c r="M5843" s="2"/>
      <c r="N5843" s="3"/>
      <c r="O5843"/>
      <c r="P5843"/>
      <c r="Q5843"/>
      <c r="R5843"/>
      <c r="S5843"/>
      <c r="T5843"/>
      <c r="U5843" s="1"/>
      <c r="V5843"/>
      <c r="W5843" s="1"/>
      <c r="X5843"/>
      <c r="Y5843"/>
      <c r="Z5843" s="1"/>
      <c r="AA5843" s="1"/>
      <c r="AB5843" s="1"/>
      <c r="AC5843" s="1"/>
      <c r="AD5843"/>
    </row>
    <row r="5844" spans="1:30" x14ac:dyDescent="0.25">
      <c r="A5844" s="1"/>
      <c r="B5844" s="1"/>
      <c r="C5844" s="1"/>
      <c r="D5844"/>
      <c r="E5844" s="1"/>
      <c r="F5844" s="1"/>
      <c r="G5844"/>
      <c r="H5844"/>
      <c r="I5844" s="1"/>
      <c r="J5844"/>
      <c r="K5844"/>
      <c r="L5844"/>
      <c r="M5844" s="2"/>
      <c r="N5844" s="3"/>
      <c r="O5844"/>
      <c r="P5844"/>
      <c r="Q5844"/>
      <c r="R5844"/>
      <c r="S5844"/>
      <c r="T5844"/>
      <c r="U5844" s="1"/>
      <c r="V5844"/>
      <c r="W5844" s="1"/>
      <c r="X5844"/>
      <c r="Y5844"/>
      <c r="Z5844" s="1"/>
      <c r="AA5844" s="1"/>
      <c r="AB5844" s="1"/>
      <c r="AC5844" s="1"/>
      <c r="AD5844"/>
    </row>
    <row r="5845" spans="1:30" x14ac:dyDescent="0.25">
      <c r="A5845" s="1"/>
      <c r="B5845" s="1"/>
      <c r="C5845" s="1"/>
      <c r="D5845"/>
      <c r="E5845" s="1"/>
      <c r="F5845" s="1"/>
      <c r="G5845"/>
      <c r="H5845"/>
      <c r="I5845" s="1"/>
      <c r="J5845"/>
      <c r="K5845"/>
      <c r="L5845"/>
      <c r="M5845" s="2"/>
      <c r="N5845" s="3"/>
      <c r="O5845"/>
      <c r="P5845"/>
      <c r="Q5845"/>
      <c r="R5845"/>
      <c r="S5845"/>
      <c r="T5845"/>
      <c r="U5845" s="1"/>
      <c r="V5845"/>
      <c r="W5845" s="1"/>
      <c r="X5845"/>
      <c r="Y5845"/>
      <c r="Z5845" s="1"/>
      <c r="AA5845" s="1"/>
      <c r="AB5845" s="1"/>
      <c r="AC5845" s="1"/>
      <c r="AD5845"/>
    </row>
    <row r="5846" spans="1:30" x14ac:dyDescent="0.25">
      <c r="A5846" s="1"/>
      <c r="B5846" s="1"/>
      <c r="C5846" s="1"/>
      <c r="D5846"/>
      <c r="E5846" s="1"/>
      <c r="F5846" s="1"/>
      <c r="G5846"/>
      <c r="H5846"/>
      <c r="I5846" s="1"/>
      <c r="J5846"/>
      <c r="K5846"/>
      <c r="L5846"/>
      <c r="M5846" s="2"/>
      <c r="N5846" s="3"/>
      <c r="O5846"/>
      <c r="P5846"/>
      <c r="Q5846"/>
      <c r="R5846"/>
      <c r="S5846"/>
      <c r="T5846"/>
      <c r="U5846" s="1"/>
      <c r="V5846"/>
      <c r="W5846" s="1"/>
      <c r="X5846"/>
      <c r="Y5846"/>
      <c r="Z5846" s="1"/>
      <c r="AA5846" s="1"/>
      <c r="AB5846" s="1"/>
      <c r="AC5846" s="1"/>
      <c r="AD5846"/>
    </row>
    <row r="5847" spans="1:30" x14ac:dyDescent="0.25">
      <c r="A5847" s="1"/>
      <c r="B5847" s="1"/>
      <c r="C5847" s="1"/>
      <c r="D5847"/>
      <c r="E5847" s="1"/>
      <c r="F5847" s="1"/>
      <c r="G5847"/>
      <c r="H5847"/>
      <c r="I5847" s="1"/>
      <c r="J5847"/>
      <c r="K5847"/>
      <c r="L5847"/>
      <c r="M5847" s="2"/>
      <c r="N5847" s="3"/>
      <c r="O5847"/>
      <c r="P5847"/>
      <c r="Q5847"/>
      <c r="R5847"/>
      <c r="S5847"/>
      <c r="T5847"/>
      <c r="U5847" s="1"/>
      <c r="V5847"/>
      <c r="W5847" s="1"/>
      <c r="X5847"/>
      <c r="Y5847"/>
      <c r="Z5847" s="1"/>
      <c r="AA5847" s="1"/>
      <c r="AB5847" s="1"/>
      <c r="AC5847" s="1"/>
      <c r="AD5847"/>
    </row>
    <row r="5848" spans="1:30" x14ac:dyDescent="0.25">
      <c r="A5848" s="1"/>
      <c r="B5848" s="1"/>
      <c r="C5848" s="1"/>
      <c r="D5848"/>
      <c r="E5848" s="1"/>
      <c r="F5848" s="1"/>
      <c r="G5848"/>
      <c r="H5848"/>
      <c r="I5848" s="1"/>
      <c r="J5848"/>
      <c r="K5848"/>
      <c r="L5848"/>
      <c r="M5848" s="2"/>
      <c r="N5848" s="3"/>
      <c r="O5848"/>
      <c r="P5848"/>
      <c r="Q5848"/>
      <c r="R5848"/>
      <c r="S5848"/>
      <c r="T5848"/>
      <c r="U5848" s="1"/>
      <c r="V5848"/>
      <c r="W5848" s="1"/>
      <c r="X5848"/>
      <c r="Y5848"/>
      <c r="Z5848" s="1"/>
      <c r="AA5848" s="1"/>
      <c r="AB5848" s="1"/>
      <c r="AC5848" s="1"/>
      <c r="AD5848"/>
    </row>
    <row r="5849" spans="1:30" x14ac:dyDescent="0.25">
      <c r="A5849" s="1"/>
      <c r="B5849" s="1"/>
      <c r="C5849" s="1"/>
      <c r="D5849"/>
      <c r="E5849" s="1"/>
      <c r="F5849" s="1"/>
      <c r="G5849"/>
      <c r="H5849"/>
      <c r="I5849" s="1"/>
      <c r="J5849"/>
      <c r="K5849"/>
      <c r="L5849"/>
      <c r="M5849" s="2"/>
      <c r="N5849" s="3"/>
      <c r="O5849"/>
      <c r="P5849"/>
      <c r="Q5849"/>
      <c r="R5849"/>
      <c r="S5849"/>
      <c r="T5849"/>
      <c r="U5849" s="1"/>
      <c r="V5849"/>
      <c r="W5849" s="1"/>
      <c r="X5849"/>
      <c r="Y5849"/>
      <c r="Z5849" s="1"/>
      <c r="AA5849" s="1"/>
      <c r="AB5849" s="1"/>
      <c r="AC5849" s="1"/>
      <c r="AD5849"/>
    </row>
    <row r="5850" spans="1:30" x14ac:dyDescent="0.25">
      <c r="A5850" s="1"/>
      <c r="B5850" s="1"/>
      <c r="C5850" s="1"/>
      <c r="D5850"/>
      <c r="E5850" s="1"/>
      <c r="F5850" s="1"/>
      <c r="G5850"/>
      <c r="H5850"/>
      <c r="I5850" s="1"/>
      <c r="J5850"/>
      <c r="K5850"/>
      <c r="L5850"/>
      <c r="M5850" s="2"/>
      <c r="N5850" s="3"/>
      <c r="O5850"/>
      <c r="P5850"/>
      <c r="Q5850"/>
      <c r="R5850"/>
      <c r="S5850"/>
      <c r="T5850"/>
      <c r="U5850" s="1"/>
      <c r="V5850"/>
      <c r="W5850" s="1"/>
      <c r="X5850"/>
      <c r="Y5850"/>
      <c r="Z5850" s="1"/>
      <c r="AA5850" s="1"/>
      <c r="AB5850" s="1"/>
      <c r="AC5850" s="1"/>
      <c r="AD5850"/>
    </row>
    <row r="5851" spans="1:30" x14ac:dyDescent="0.25">
      <c r="A5851" s="1"/>
      <c r="B5851" s="1"/>
      <c r="C5851" s="1"/>
      <c r="D5851"/>
      <c r="E5851" s="1"/>
      <c r="F5851" s="1"/>
      <c r="G5851"/>
      <c r="H5851"/>
      <c r="I5851" s="1"/>
      <c r="J5851"/>
      <c r="K5851"/>
      <c r="L5851"/>
      <c r="M5851" s="2"/>
      <c r="N5851" s="3"/>
      <c r="O5851"/>
      <c r="P5851"/>
      <c r="Q5851"/>
      <c r="R5851"/>
      <c r="S5851"/>
      <c r="T5851"/>
      <c r="U5851" s="1"/>
      <c r="V5851"/>
      <c r="W5851" s="1"/>
      <c r="X5851"/>
      <c r="Y5851"/>
      <c r="Z5851" s="1"/>
      <c r="AA5851" s="1"/>
      <c r="AB5851" s="1"/>
      <c r="AC5851" s="1"/>
      <c r="AD5851"/>
    </row>
    <row r="5852" spans="1:30" x14ac:dyDescent="0.25">
      <c r="A5852" s="1"/>
      <c r="B5852" s="1"/>
      <c r="C5852" s="1"/>
      <c r="D5852"/>
      <c r="E5852" s="1"/>
      <c r="F5852" s="1"/>
      <c r="G5852"/>
      <c r="H5852"/>
      <c r="I5852" s="1"/>
      <c r="J5852"/>
      <c r="K5852"/>
      <c r="L5852"/>
      <c r="M5852" s="2"/>
      <c r="N5852" s="3"/>
      <c r="O5852"/>
      <c r="P5852"/>
      <c r="Q5852"/>
      <c r="R5852"/>
      <c r="S5852"/>
      <c r="T5852"/>
      <c r="U5852" s="1"/>
      <c r="V5852"/>
      <c r="W5852" s="1"/>
      <c r="X5852"/>
      <c r="Y5852"/>
      <c r="Z5852" s="1"/>
      <c r="AA5852" s="1"/>
      <c r="AB5852" s="1"/>
      <c r="AC5852" s="1"/>
      <c r="AD5852"/>
    </row>
    <row r="5853" spans="1:30" x14ac:dyDescent="0.25">
      <c r="A5853" s="1"/>
      <c r="B5853" s="1"/>
      <c r="C5853" s="1"/>
      <c r="D5853"/>
      <c r="E5853" s="1"/>
      <c r="F5853" s="1"/>
      <c r="G5853"/>
      <c r="H5853"/>
      <c r="I5853" s="1"/>
      <c r="J5853"/>
      <c r="K5853"/>
      <c r="L5853"/>
      <c r="M5853" s="2"/>
      <c r="N5853" s="3"/>
      <c r="O5853"/>
      <c r="P5853"/>
      <c r="Q5853"/>
      <c r="R5853"/>
      <c r="S5853"/>
      <c r="T5853"/>
      <c r="U5853" s="1"/>
      <c r="V5853"/>
      <c r="W5853" s="1"/>
      <c r="X5853"/>
      <c r="Y5853"/>
      <c r="Z5853" s="1"/>
      <c r="AA5853" s="1"/>
      <c r="AB5853" s="1"/>
      <c r="AC5853" s="1"/>
      <c r="AD5853"/>
    </row>
    <row r="5854" spans="1:30" x14ac:dyDescent="0.25">
      <c r="A5854" s="1"/>
      <c r="B5854" s="1"/>
      <c r="C5854" s="1"/>
      <c r="D5854"/>
      <c r="E5854" s="1"/>
      <c r="F5854" s="1"/>
      <c r="G5854"/>
      <c r="H5854"/>
      <c r="I5854" s="1"/>
      <c r="J5854"/>
      <c r="K5854"/>
      <c r="L5854"/>
      <c r="M5854" s="2"/>
      <c r="N5854" s="3"/>
      <c r="O5854"/>
      <c r="P5854"/>
      <c r="Q5854"/>
      <c r="R5854"/>
      <c r="S5854"/>
      <c r="T5854"/>
      <c r="U5854" s="1"/>
      <c r="V5854"/>
      <c r="W5854" s="1"/>
      <c r="X5854"/>
      <c r="Y5854"/>
      <c r="Z5854" s="1"/>
      <c r="AA5854" s="1"/>
      <c r="AB5854" s="1"/>
      <c r="AC5854" s="1"/>
      <c r="AD5854"/>
    </row>
    <row r="5855" spans="1:30" x14ac:dyDescent="0.25">
      <c r="A5855" s="1"/>
      <c r="B5855" s="1"/>
      <c r="C5855" s="1"/>
      <c r="D5855"/>
      <c r="E5855" s="1"/>
      <c r="F5855" s="1"/>
      <c r="G5855"/>
      <c r="H5855"/>
      <c r="I5855" s="1"/>
      <c r="J5855"/>
      <c r="K5855"/>
      <c r="L5855"/>
      <c r="M5855" s="2"/>
      <c r="N5855" s="3"/>
      <c r="O5855"/>
      <c r="P5855"/>
      <c r="Q5855"/>
      <c r="R5855"/>
      <c r="S5855"/>
      <c r="T5855"/>
      <c r="U5855" s="1"/>
      <c r="V5855"/>
      <c r="W5855" s="1"/>
      <c r="X5855"/>
      <c r="Y5855"/>
      <c r="Z5855" s="1"/>
      <c r="AA5855" s="1"/>
      <c r="AB5855" s="1"/>
      <c r="AC5855" s="1"/>
      <c r="AD5855"/>
    </row>
    <row r="5856" spans="1:30" x14ac:dyDescent="0.25">
      <c r="A5856" s="1"/>
      <c r="B5856" s="1"/>
      <c r="C5856" s="1"/>
      <c r="D5856"/>
      <c r="E5856" s="1"/>
      <c r="F5856" s="1"/>
      <c r="G5856"/>
      <c r="H5856"/>
      <c r="I5856" s="1"/>
      <c r="J5856"/>
      <c r="K5856"/>
      <c r="L5856"/>
      <c r="M5856" s="2"/>
      <c r="N5856" s="3"/>
      <c r="O5856"/>
      <c r="P5856"/>
      <c r="Q5856"/>
      <c r="R5856"/>
      <c r="S5856"/>
      <c r="T5856"/>
      <c r="U5856" s="1"/>
      <c r="V5856"/>
      <c r="W5856" s="1"/>
      <c r="X5856"/>
      <c r="Y5856"/>
      <c r="Z5856" s="1"/>
      <c r="AA5856" s="1"/>
      <c r="AB5856" s="1"/>
      <c r="AC5856" s="1"/>
      <c r="AD5856"/>
    </row>
    <row r="5857" spans="1:30" x14ac:dyDescent="0.25">
      <c r="A5857" s="1"/>
      <c r="B5857" s="1"/>
      <c r="C5857" s="1"/>
      <c r="D5857"/>
      <c r="E5857" s="1"/>
      <c r="F5857" s="1"/>
      <c r="G5857"/>
      <c r="H5857"/>
      <c r="I5857" s="1"/>
      <c r="J5857"/>
      <c r="K5857"/>
      <c r="L5857"/>
      <c r="M5857" s="2"/>
      <c r="N5857" s="3"/>
      <c r="O5857"/>
      <c r="P5857"/>
      <c r="Q5857"/>
      <c r="R5857"/>
      <c r="S5857"/>
      <c r="T5857"/>
      <c r="U5857" s="1"/>
      <c r="V5857"/>
      <c r="W5857" s="1"/>
      <c r="X5857"/>
      <c r="Y5857"/>
      <c r="Z5857" s="1"/>
      <c r="AA5857" s="1"/>
      <c r="AB5857" s="1"/>
      <c r="AC5857" s="1"/>
      <c r="AD5857"/>
    </row>
    <row r="5858" spans="1:30" x14ac:dyDescent="0.25">
      <c r="A5858" s="1"/>
      <c r="B5858" s="1"/>
      <c r="C5858" s="1"/>
      <c r="D5858"/>
      <c r="E5858" s="1"/>
      <c r="F5858" s="1"/>
      <c r="G5858"/>
      <c r="H5858"/>
      <c r="I5858" s="1"/>
      <c r="J5858"/>
      <c r="K5858"/>
      <c r="L5858"/>
      <c r="M5858" s="2"/>
      <c r="N5858" s="3"/>
      <c r="O5858"/>
      <c r="P5858"/>
      <c r="Q5858"/>
      <c r="R5858"/>
      <c r="S5858"/>
      <c r="T5858"/>
      <c r="U5858" s="1"/>
      <c r="V5858"/>
      <c r="W5858" s="1"/>
      <c r="X5858"/>
      <c r="Y5858"/>
      <c r="Z5858" s="1"/>
      <c r="AA5858" s="1"/>
      <c r="AB5858" s="1"/>
      <c r="AC5858" s="1"/>
      <c r="AD5858"/>
    </row>
    <row r="5859" spans="1:30" x14ac:dyDescent="0.25">
      <c r="A5859" s="1"/>
      <c r="B5859" s="1"/>
      <c r="C5859" s="1"/>
      <c r="D5859"/>
      <c r="E5859" s="1"/>
      <c r="F5859" s="1"/>
      <c r="G5859"/>
      <c r="H5859"/>
      <c r="I5859" s="1"/>
      <c r="J5859"/>
      <c r="K5859"/>
      <c r="L5859"/>
      <c r="M5859" s="2"/>
      <c r="N5859" s="3"/>
      <c r="O5859"/>
      <c r="P5859"/>
      <c r="Q5859"/>
      <c r="R5859"/>
      <c r="S5859"/>
      <c r="T5859"/>
      <c r="U5859" s="1"/>
      <c r="V5859"/>
      <c r="W5859" s="1"/>
      <c r="X5859"/>
      <c r="Y5859"/>
      <c r="Z5859" s="1"/>
      <c r="AA5859" s="1"/>
      <c r="AB5859" s="1"/>
      <c r="AC5859" s="1"/>
      <c r="AD5859"/>
    </row>
    <row r="5860" spans="1:30" x14ac:dyDescent="0.25">
      <c r="A5860" s="1"/>
      <c r="B5860" s="1"/>
      <c r="C5860" s="1"/>
      <c r="D5860"/>
      <c r="E5860" s="1"/>
      <c r="F5860" s="1"/>
      <c r="G5860"/>
      <c r="H5860"/>
      <c r="I5860" s="1"/>
      <c r="J5860"/>
      <c r="K5860"/>
      <c r="L5860"/>
      <c r="M5860" s="2"/>
      <c r="N5860" s="3"/>
      <c r="O5860"/>
      <c r="P5860"/>
      <c r="Q5860"/>
      <c r="R5860"/>
      <c r="S5860"/>
      <c r="T5860"/>
      <c r="U5860" s="1"/>
      <c r="V5860"/>
      <c r="W5860" s="1"/>
      <c r="X5860"/>
      <c r="Y5860"/>
      <c r="Z5860" s="1"/>
      <c r="AA5860" s="1"/>
      <c r="AB5860" s="1"/>
      <c r="AC5860" s="1"/>
      <c r="AD5860"/>
    </row>
    <row r="5861" spans="1:30" x14ac:dyDescent="0.25">
      <c r="A5861" s="1"/>
      <c r="B5861" s="1"/>
      <c r="C5861" s="1"/>
      <c r="D5861"/>
      <c r="E5861" s="1"/>
      <c r="F5861" s="1"/>
      <c r="G5861"/>
      <c r="H5861"/>
      <c r="I5861" s="1"/>
      <c r="J5861"/>
      <c r="K5861"/>
      <c r="L5861"/>
      <c r="M5861" s="2"/>
      <c r="N5861" s="3"/>
      <c r="O5861"/>
      <c r="P5861"/>
      <c r="Q5861"/>
      <c r="R5861"/>
      <c r="S5861"/>
      <c r="T5861"/>
      <c r="U5861" s="1"/>
      <c r="V5861"/>
      <c r="W5861" s="1"/>
      <c r="X5861"/>
      <c r="Y5861"/>
      <c r="Z5861" s="1"/>
      <c r="AA5861" s="1"/>
      <c r="AB5861" s="1"/>
      <c r="AC5861" s="1"/>
      <c r="AD5861"/>
    </row>
    <row r="5862" spans="1:30" x14ac:dyDescent="0.25">
      <c r="A5862" s="1"/>
      <c r="B5862" s="1"/>
      <c r="C5862" s="1"/>
      <c r="D5862"/>
      <c r="E5862" s="1"/>
      <c r="F5862" s="1"/>
      <c r="G5862"/>
      <c r="H5862"/>
      <c r="I5862" s="1"/>
      <c r="J5862"/>
      <c r="K5862"/>
      <c r="L5862"/>
      <c r="M5862" s="2"/>
      <c r="N5862" s="3"/>
      <c r="O5862"/>
      <c r="P5862"/>
      <c r="Q5862"/>
      <c r="R5862"/>
      <c r="S5862"/>
      <c r="T5862"/>
      <c r="U5862" s="1"/>
      <c r="V5862"/>
      <c r="W5862" s="1"/>
      <c r="X5862"/>
      <c r="Y5862"/>
      <c r="Z5862" s="1"/>
      <c r="AA5862" s="1"/>
      <c r="AB5862" s="1"/>
      <c r="AC5862" s="1"/>
      <c r="AD5862"/>
    </row>
    <row r="5863" spans="1:30" x14ac:dyDescent="0.25">
      <c r="A5863" s="1"/>
      <c r="B5863" s="1"/>
      <c r="C5863" s="1"/>
      <c r="D5863"/>
      <c r="E5863" s="1"/>
      <c r="F5863" s="1"/>
      <c r="G5863"/>
      <c r="H5863"/>
      <c r="I5863" s="1"/>
      <c r="J5863"/>
      <c r="K5863"/>
      <c r="L5863"/>
      <c r="M5863" s="2"/>
      <c r="N5863" s="3"/>
      <c r="O5863"/>
      <c r="P5863"/>
      <c r="Q5863"/>
      <c r="R5863"/>
      <c r="S5863"/>
      <c r="T5863"/>
      <c r="U5863" s="1"/>
      <c r="V5863"/>
      <c r="W5863" s="1"/>
      <c r="X5863"/>
      <c r="Y5863"/>
      <c r="Z5863" s="1"/>
      <c r="AA5863" s="1"/>
      <c r="AB5863" s="1"/>
      <c r="AC5863" s="1"/>
      <c r="AD5863"/>
    </row>
    <row r="5864" spans="1:30" x14ac:dyDescent="0.25">
      <c r="A5864" s="1"/>
      <c r="B5864" s="1"/>
      <c r="C5864" s="1"/>
      <c r="D5864"/>
      <c r="E5864" s="1"/>
      <c r="F5864" s="1"/>
      <c r="G5864"/>
      <c r="H5864"/>
      <c r="I5864" s="1"/>
      <c r="J5864"/>
      <c r="K5864"/>
      <c r="L5864"/>
      <c r="M5864" s="2"/>
      <c r="N5864" s="3"/>
      <c r="O5864"/>
      <c r="P5864"/>
      <c r="Q5864"/>
      <c r="R5864"/>
      <c r="S5864"/>
      <c r="T5864"/>
      <c r="U5864" s="1"/>
      <c r="V5864"/>
      <c r="W5864" s="1"/>
      <c r="X5864"/>
      <c r="Y5864"/>
      <c r="Z5864" s="1"/>
      <c r="AA5864" s="1"/>
      <c r="AB5864" s="1"/>
      <c r="AC5864" s="1"/>
      <c r="AD5864"/>
    </row>
    <row r="5865" spans="1:30" x14ac:dyDescent="0.25">
      <c r="A5865" s="1"/>
      <c r="B5865" s="1"/>
      <c r="C5865" s="1"/>
      <c r="D5865"/>
      <c r="E5865" s="1"/>
      <c r="F5865" s="1"/>
      <c r="G5865"/>
      <c r="H5865"/>
      <c r="I5865" s="1"/>
      <c r="J5865"/>
      <c r="K5865"/>
      <c r="L5865"/>
      <c r="M5865" s="2"/>
      <c r="N5865" s="3"/>
      <c r="O5865"/>
      <c r="P5865"/>
      <c r="Q5865"/>
      <c r="R5865"/>
      <c r="S5865"/>
      <c r="T5865"/>
      <c r="U5865" s="1"/>
      <c r="V5865"/>
      <c r="W5865" s="1"/>
      <c r="X5865"/>
      <c r="Y5865"/>
      <c r="Z5865" s="1"/>
      <c r="AA5865" s="1"/>
      <c r="AB5865" s="1"/>
      <c r="AC5865" s="1"/>
      <c r="AD5865"/>
    </row>
    <row r="5866" spans="1:30" x14ac:dyDescent="0.25">
      <c r="A5866" s="1"/>
      <c r="B5866" s="1"/>
      <c r="C5866" s="1"/>
      <c r="D5866"/>
      <c r="E5866" s="1"/>
      <c r="F5866" s="1"/>
      <c r="G5866"/>
      <c r="H5866"/>
      <c r="I5866" s="1"/>
      <c r="J5866"/>
      <c r="K5866"/>
      <c r="L5866"/>
      <c r="M5866" s="2"/>
      <c r="N5866" s="3"/>
      <c r="O5866"/>
      <c r="P5866"/>
      <c r="Q5866"/>
      <c r="R5866"/>
      <c r="S5866"/>
      <c r="T5866"/>
      <c r="U5866" s="1"/>
      <c r="V5866"/>
      <c r="W5866" s="1"/>
      <c r="X5866"/>
      <c r="Y5866"/>
      <c r="Z5866" s="1"/>
      <c r="AA5866" s="1"/>
      <c r="AB5866" s="1"/>
      <c r="AC5866" s="1"/>
      <c r="AD5866"/>
    </row>
    <row r="5867" spans="1:30" x14ac:dyDescent="0.25">
      <c r="A5867" s="1"/>
      <c r="B5867" s="1"/>
      <c r="C5867" s="1"/>
      <c r="D5867"/>
      <c r="E5867" s="1"/>
      <c r="F5867" s="1"/>
      <c r="G5867"/>
      <c r="H5867"/>
      <c r="I5867" s="1"/>
      <c r="J5867"/>
      <c r="K5867"/>
      <c r="L5867"/>
      <c r="M5867" s="2"/>
      <c r="N5867" s="3"/>
      <c r="O5867"/>
      <c r="P5867"/>
      <c r="Q5867"/>
      <c r="R5867"/>
      <c r="S5867"/>
      <c r="T5867"/>
      <c r="U5867" s="1"/>
      <c r="V5867"/>
      <c r="W5867" s="1"/>
      <c r="X5867"/>
      <c r="Y5867"/>
      <c r="Z5867" s="1"/>
      <c r="AA5867" s="1"/>
      <c r="AB5867" s="1"/>
      <c r="AC5867" s="1"/>
      <c r="AD5867"/>
    </row>
    <row r="5868" spans="1:30" x14ac:dyDescent="0.25">
      <c r="A5868" s="1"/>
      <c r="B5868" s="1"/>
      <c r="C5868" s="1"/>
      <c r="D5868"/>
      <c r="E5868" s="1"/>
      <c r="F5868" s="1"/>
      <c r="G5868"/>
      <c r="H5868"/>
      <c r="I5868" s="1"/>
      <c r="J5868"/>
      <c r="K5868"/>
      <c r="L5868"/>
      <c r="M5868" s="2"/>
      <c r="N5868" s="3"/>
      <c r="O5868"/>
      <c r="P5868"/>
      <c r="Q5868"/>
      <c r="R5868"/>
      <c r="S5868"/>
      <c r="T5868"/>
      <c r="U5868" s="1"/>
      <c r="V5868"/>
      <c r="W5868" s="1"/>
      <c r="X5868"/>
      <c r="Y5868"/>
      <c r="Z5868" s="1"/>
      <c r="AA5868" s="1"/>
      <c r="AB5868" s="1"/>
      <c r="AC5868" s="1"/>
      <c r="AD5868"/>
    </row>
    <row r="5869" spans="1:30" x14ac:dyDescent="0.25">
      <c r="A5869" s="1"/>
      <c r="B5869" s="1"/>
      <c r="C5869" s="1"/>
      <c r="D5869"/>
      <c r="E5869" s="1"/>
      <c r="F5869" s="1"/>
      <c r="G5869"/>
      <c r="H5869"/>
      <c r="I5869" s="1"/>
      <c r="J5869"/>
      <c r="K5869"/>
      <c r="L5869"/>
      <c r="M5869" s="2"/>
      <c r="N5869" s="3"/>
      <c r="O5869"/>
      <c r="P5869"/>
      <c r="Q5869"/>
      <c r="R5869"/>
      <c r="S5869"/>
      <c r="T5869"/>
      <c r="U5869" s="1"/>
      <c r="V5869"/>
      <c r="W5869" s="1"/>
      <c r="X5869"/>
      <c r="Y5869"/>
      <c r="Z5869" s="1"/>
      <c r="AA5869" s="1"/>
      <c r="AB5869" s="1"/>
      <c r="AC5869" s="1"/>
      <c r="AD5869"/>
    </row>
    <row r="5870" spans="1:30" x14ac:dyDescent="0.25">
      <c r="A5870" s="1"/>
      <c r="B5870" s="1"/>
      <c r="C5870" s="1"/>
      <c r="D5870"/>
      <c r="E5870" s="1"/>
      <c r="F5870" s="1"/>
      <c r="G5870"/>
      <c r="H5870"/>
      <c r="I5870" s="1"/>
      <c r="J5870"/>
      <c r="K5870"/>
      <c r="L5870"/>
      <c r="M5870" s="2"/>
      <c r="N5870" s="3"/>
      <c r="O5870"/>
      <c r="P5870"/>
      <c r="Q5870"/>
      <c r="R5870"/>
      <c r="S5870"/>
      <c r="T5870"/>
      <c r="U5870" s="1"/>
      <c r="V5870"/>
      <c r="W5870" s="1"/>
      <c r="X5870"/>
      <c r="Y5870"/>
      <c r="Z5870" s="1"/>
      <c r="AA5870" s="1"/>
      <c r="AB5870" s="1"/>
      <c r="AC5870" s="1"/>
      <c r="AD5870"/>
    </row>
    <row r="5871" spans="1:30" x14ac:dyDescent="0.25">
      <c r="A5871" s="1"/>
      <c r="B5871" s="1"/>
      <c r="C5871" s="1"/>
      <c r="D5871"/>
      <c r="E5871" s="1"/>
      <c r="F5871" s="1"/>
      <c r="G5871"/>
      <c r="H5871"/>
      <c r="I5871" s="1"/>
      <c r="J5871"/>
      <c r="K5871"/>
      <c r="L5871"/>
      <c r="M5871" s="2"/>
      <c r="N5871" s="3"/>
      <c r="O5871"/>
      <c r="P5871"/>
      <c r="Q5871"/>
      <c r="R5871"/>
      <c r="S5871"/>
      <c r="T5871"/>
      <c r="U5871" s="1"/>
      <c r="V5871"/>
      <c r="W5871" s="1"/>
      <c r="X5871"/>
      <c r="Y5871"/>
      <c r="Z5871" s="1"/>
      <c r="AA5871" s="1"/>
      <c r="AB5871" s="1"/>
      <c r="AC5871" s="1"/>
      <c r="AD5871"/>
    </row>
    <row r="5872" spans="1:30" x14ac:dyDescent="0.25">
      <c r="A5872" s="1"/>
      <c r="B5872" s="1"/>
      <c r="C5872" s="1"/>
      <c r="D5872"/>
      <c r="E5872" s="1"/>
      <c r="F5872" s="1"/>
      <c r="G5872"/>
      <c r="H5872"/>
      <c r="I5872" s="1"/>
      <c r="J5872"/>
      <c r="K5872"/>
      <c r="L5872"/>
      <c r="M5872" s="2"/>
      <c r="N5872" s="3"/>
      <c r="O5872"/>
      <c r="P5872"/>
      <c r="Q5872"/>
      <c r="R5872"/>
      <c r="S5872"/>
      <c r="T5872"/>
      <c r="U5872" s="1"/>
      <c r="V5872"/>
      <c r="W5872" s="1"/>
      <c r="X5872"/>
      <c r="Y5872"/>
      <c r="Z5872" s="1"/>
      <c r="AA5872" s="1"/>
      <c r="AB5872" s="1"/>
      <c r="AC5872" s="1"/>
      <c r="AD5872"/>
    </row>
    <row r="5873" spans="1:30" x14ac:dyDescent="0.25">
      <c r="A5873" s="1"/>
      <c r="B5873" s="1"/>
      <c r="C5873" s="1"/>
      <c r="D5873"/>
      <c r="E5873" s="1"/>
      <c r="F5873" s="1"/>
      <c r="G5873"/>
      <c r="H5873"/>
      <c r="I5873" s="1"/>
      <c r="J5873"/>
      <c r="K5873"/>
      <c r="L5873"/>
      <c r="M5873" s="2"/>
      <c r="N5873" s="3"/>
      <c r="O5873"/>
      <c r="P5873"/>
      <c r="Q5873"/>
      <c r="R5873"/>
      <c r="S5873"/>
      <c r="T5873"/>
      <c r="U5873" s="1"/>
      <c r="V5873"/>
      <c r="W5873" s="1"/>
      <c r="X5873"/>
      <c r="Y5873"/>
      <c r="Z5873" s="1"/>
      <c r="AA5873" s="1"/>
      <c r="AB5873" s="1"/>
      <c r="AC5873" s="1"/>
      <c r="AD5873"/>
    </row>
    <row r="5874" spans="1:30" x14ac:dyDescent="0.25">
      <c r="A5874" s="1"/>
      <c r="B5874" s="1"/>
      <c r="C5874" s="1"/>
      <c r="D5874"/>
      <c r="E5874" s="1"/>
      <c r="F5874" s="1"/>
      <c r="G5874"/>
      <c r="H5874"/>
      <c r="I5874" s="1"/>
      <c r="J5874"/>
      <c r="K5874"/>
      <c r="L5874"/>
      <c r="M5874" s="2"/>
      <c r="N5874" s="3"/>
      <c r="O5874"/>
      <c r="P5874"/>
      <c r="Q5874"/>
      <c r="R5874"/>
      <c r="S5874"/>
      <c r="T5874"/>
      <c r="U5874" s="1"/>
      <c r="V5874"/>
      <c r="W5874" s="1"/>
      <c r="X5874"/>
      <c r="Y5874"/>
      <c r="Z5874" s="1"/>
      <c r="AA5874" s="1"/>
      <c r="AB5874" s="1"/>
      <c r="AC5874" s="1"/>
      <c r="AD5874"/>
    </row>
    <row r="5875" spans="1:30" x14ac:dyDescent="0.25">
      <c r="A5875" s="1"/>
      <c r="B5875" s="1"/>
      <c r="C5875" s="1"/>
      <c r="D5875"/>
      <c r="E5875" s="1"/>
      <c r="F5875" s="1"/>
      <c r="G5875"/>
      <c r="H5875"/>
      <c r="I5875" s="1"/>
      <c r="J5875"/>
      <c r="K5875"/>
      <c r="L5875"/>
      <c r="M5875" s="2"/>
      <c r="N5875" s="3"/>
      <c r="O5875"/>
      <c r="P5875"/>
      <c r="Q5875"/>
      <c r="R5875"/>
      <c r="S5875"/>
      <c r="T5875"/>
      <c r="U5875" s="1"/>
      <c r="V5875"/>
      <c r="W5875" s="1"/>
      <c r="X5875"/>
      <c r="Y5875"/>
      <c r="Z5875" s="1"/>
      <c r="AA5875" s="1"/>
      <c r="AB5875" s="1"/>
      <c r="AC5875" s="1"/>
      <c r="AD5875"/>
    </row>
    <row r="5876" spans="1:30" x14ac:dyDescent="0.25">
      <c r="A5876" s="1"/>
      <c r="B5876" s="1"/>
      <c r="C5876" s="1"/>
      <c r="D5876"/>
      <c r="E5876" s="1"/>
      <c r="F5876" s="1"/>
      <c r="G5876"/>
      <c r="H5876"/>
      <c r="I5876" s="1"/>
      <c r="J5876"/>
      <c r="K5876"/>
      <c r="L5876"/>
      <c r="M5876" s="2"/>
      <c r="N5876" s="3"/>
      <c r="O5876"/>
      <c r="P5876"/>
      <c r="Q5876"/>
      <c r="R5876"/>
      <c r="S5876"/>
      <c r="T5876"/>
      <c r="U5876" s="1"/>
      <c r="V5876"/>
      <c r="W5876" s="1"/>
      <c r="X5876"/>
      <c r="Y5876"/>
      <c r="Z5876" s="1"/>
      <c r="AA5876" s="1"/>
      <c r="AB5876" s="1"/>
      <c r="AC5876" s="1"/>
      <c r="AD5876"/>
    </row>
    <row r="5877" spans="1:30" x14ac:dyDescent="0.25">
      <c r="A5877" s="1"/>
      <c r="B5877" s="1"/>
      <c r="C5877" s="1"/>
      <c r="D5877"/>
      <c r="E5877" s="1"/>
      <c r="F5877" s="1"/>
      <c r="G5877"/>
      <c r="H5877"/>
      <c r="I5877" s="1"/>
      <c r="J5877"/>
      <c r="K5877"/>
      <c r="L5877"/>
      <c r="M5877" s="2"/>
      <c r="N5877" s="3"/>
      <c r="O5877"/>
      <c r="P5877"/>
      <c r="Q5877"/>
      <c r="R5877"/>
      <c r="S5877"/>
      <c r="T5877"/>
      <c r="U5877" s="1"/>
      <c r="V5877"/>
      <c r="W5877" s="1"/>
      <c r="X5877"/>
      <c r="Y5877"/>
      <c r="Z5877" s="1"/>
      <c r="AA5877" s="1"/>
      <c r="AB5877" s="1"/>
      <c r="AC5877" s="1"/>
      <c r="AD5877"/>
    </row>
    <row r="5878" spans="1:30" x14ac:dyDescent="0.25">
      <c r="A5878" s="1"/>
      <c r="B5878" s="1"/>
      <c r="C5878" s="1"/>
      <c r="D5878"/>
      <c r="E5878" s="1"/>
      <c r="F5878" s="1"/>
      <c r="G5878"/>
      <c r="H5878"/>
      <c r="I5878" s="1"/>
      <c r="J5878"/>
      <c r="K5878"/>
      <c r="L5878"/>
      <c r="M5878" s="2"/>
      <c r="N5878" s="3"/>
      <c r="O5878"/>
      <c r="P5878"/>
      <c r="Q5878"/>
      <c r="R5878"/>
      <c r="S5878"/>
      <c r="T5878"/>
      <c r="U5878" s="1"/>
      <c r="V5878"/>
      <c r="W5878" s="1"/>
      <c r="X5878"/>
      <c r="Y5878"/>
      <c r="Z5878" s="1"/>
      <c r="AA5878" s="1"/>
      <c r="AB5878" s="1"/>
      <c r="AC5878" s="1"/>
      <c r="AD5878"/>
    </row>
    <row r="5879" spans="1:30" x14ac:dyDescent="0.25">
      <c r="A5879" s="1"/>
      <c r="B5879" s="1"/>
      <c r="C5879" s="1"/>
      <c r="D5879"/>
      <c r="E5879" s="1"/>
      <c r="F5879" s="1"/>
      <c r="G5879"/>
      <c r="H5879"/>
      <c r="I5879" s="1"/>
      <c r="J5879"/>
      <c r="K5879"/>
      <c r="L5879"/>
      <c r="M5879" s="2"/>
      <c r="N5879" s="3"/>
      <c r="O5879"/>
      <c r="P5879"/>
      <c r="Q5879"/>
      <c r="R5879"/>
      <c r="S5879"/>
      <c r="T5879"/>
      <c r="U5879" s="1"/>
      <c r="V5879"/>
      <c r="W5879" s="1"/>
      <c r="X5879"/>
      <c r="Y5879"/>
      <c r="Z5879" s="1"/>
      <c r="AA5879" s="1"/>
      <c r="AB5879" s="1"/>
      <c r="AC5879" s="1"/>
      <c r="AD5879"/>
    </row>
    <row r="5880" spans="1:30" x14ac:dyDescent="0.25">
      <c r="A5880" s="1"/>
      <c r="B5880" s="1"/>
      <c r="C5880" s="1"/>
      <c r="D5880"/>
      <c r="E5880" s="1"/>
      <c r="F5880" s="1"/>
      <c r="G5880"/>
      <c r="H5880"/>
      <c r="I5880" s="1"/>
      <c r="J5880"/>
      <c r="K5880"/>
      <c r="L5880"/>
      <c r="M5880" s="2"/>
      <c r="N5880" s="3"/>
      <c r="O5880"/>
      <c r="P5880"/>
      <c r="Q5880"/>
      <c r="R5880"/>
      <c r="S5880"/>
      <c r="T5880"/>
      <c r="U5880" s="1"/>
      <c r="V5880"/>
      <c r="W5880" s="1"/>
      <c r="X5880"/>
      <c r="Y5880"/>
      <c r="Z5880" s="1"/>
      <c r="AA5880" s="1"/>
      <c r="AB5880" s="1"/>
      <c r="AC5880" s="1"/>
      <c r="AD5880"/>
    </row>
    <row r="5881" spans="1:30" x14ac:dyDescent="0.25">
      <c r="A5881" s="1"/>
      <c r="B5881" s="1"/>
      <c r="C5881" s="1"/>
      <c r="D5881"/>
      <c r="E5881" s="1"/>
      <c r="F5881" s="1"/>
      <c r="G5881"/>
      <c r="H5881"/>
      <c r="I5881" s="1"/>
      <c r="J5881"/>
      <c r="K5881"/>
      <c r="L5881"/>
      <c r="M5881" s="2"/>
      <c r="N5881" s="3"/>
      <c r="O5881"/>
      <c r="P5881"/>
      <c r="Q5881"/>
      <c r="R5881"/>
      <c r="S5881"/>
      <c r="T5881"/>
      <c r="U5881" s="1"/>
      <c r="V5881"/>
      <c r="W5881" s="1"/>
      <c r="X5881"/>
      <c r="Y5881"/>
      <c r="Z5881" s="1"/>
      <c r="AA5881" s="1"/>
      <c r="AB5881" s="1"/>
      <c r="AC5881" s="1"/>
      <c r="AD5881"/>
    </row>
    <row r="5882" spans="1:30" x14ac:dyDescent="0.25">
      <c r="A5882" s="1"/>
      <c r="B5882" s="1"/>
      <c r="C5882" s="1"/>
      <c r="D5882"/>
      <c r="E5882" s="1"/>
      <c r="F5882" s="1"/>
      <c r="G5882"/>
      <c r="H5882"/>
      <c r="I5882" s="1"/>
      <c r="J5882"/>
      <c r="K5882"/>
      <c r="L5882"/>
      <c r="M5882" s="2"/>
      <c r="N5882" s="3"/>
      <c r="O5882"/>
      <c r="P5882"/>
      <c r="Q5882"/>
      <c r="R5882"/>
      <c r="S5882"/>
      <c r="T5882"/>
      <c r="U5882" s="1"/>
      <c r="V5882"/>
      <c r="W5882" s="1"/>
      <c r="X5882"/>
      <c r="Y5882"/>
      <c r="Z5882" s="1"/>
      <c r="AA5882" s="1"/>
      <c r="AB5882" s="1"/>
      <c r="AC5882" s="1"/>
      <c r="AD5882"/>
    </row>
    <row r="5883" spans="1:30" x14ac:dyDescent="0.25">
      <c r="A5883" s="1"/>
      <c r="B5883" s="1"/>
      <c r="C5883" s="1"/>
      <c r="D5883"/>
      <c r="E5883" s="1"/>
      <c r="F5883" s="1"/>
      <c r="G5883"/>
      <c r="H5883"/>
      <c r="I5883" s="1"/>
      <c r="J5883"/>
      <c r="K5883"/>
      <c r="L5883"/>
      <c r="M5883" s="2"/>
      <c r="N5883" s="3"/>
      <c r="O5883"/>
      <c r="P5883"/>
      <c r="Q5883"/>
      <c r="R5883"/>
      <c r="S5883"/>
      <c r="T5883"/>
      <c r="U5883" s="1"/>
      <c r="V5883"/>
      <c r="W5883" s="1"/>
      <c r="X5883"/>
      <c r="Y5883"/>
      <c r="Z5883" s="1"/>
      <c r="AA5883" s="1"/>
      <c r="AB5883" s="1"/>
      <c r="AC5883" s="1"/>
      <c r="AD5883"/>
    </row>
    <row r="5884" spans="1:30" x14ac:dyDescent="0.25">
      <c r="A5884" s="1"/>
      <c r="B5884" s="1"/>
      <c r="C5884" s="1"/>
      <c r="D5884"/>
      <c r="E5884" s="1"/>
      <c r="F5884" s="1"/>
      <c r="G5884"/>
      <c r="H5884"/>
      <c r="I5884" s="1"/>
      <c r="J5884"/>
      <c r="K5884"/>
      <c r="L5884"/>
      <c r="M5884" s="2"/>
      <c r="N5884" s="3"/>
      <c r="O5884"/>
      <c r="P5884"/>
      <c r="Q5884"/>
      <c r="R5884"/>
      <c r="S5884"/>
      <c r="T5884"/>
      <c r="U5884" s="1"/>
      <c r="V5884"/>
      <c r="W5884" s="1"/>
      <c r="X5884"/>
      <c r="Y5884"/>
      <c r="Z5884" s="1"/>
      <c r="AA5884" s="1"/>
      <c r="AB5884" s="1"/>
      <c r="AC5884" s="1"/>
      <c r="AD5884"/>
    </row>
    <row r="5885" spans="1:30" x14ac:dyDescent="0.25">
      <c r="A5885" s="1"/>
      <c r="B5885" s="1"/>
      <c r="C5885" s="1"/>
      <c r="D5885"/>
      <c r="E5885" s="1"/>
      <c r="F5885" s="1"/>
      <c r="G5885"/>
      <c r="H5885"/>
      <c r="I5885" s="1"/>
      <c r="J5885"/>
      <c r="K5885"/>
      <c r="L5885"/>
      <c r="M5885" s="2"/>
      <c r="N5885" s="3"/>
      <c r="O5885"/>
      <c r="P5885"/>
      <c r="Q5885"/>
      <c r="R5885"/>
      <c r="S5885"/>
      <c r="T5885"/>
      <c r="U5885" s="1"/>
      <c r="V5885"/>
      <c r="W5885" s="1"/>
      <c r="X5885"/>
      <c r="Y5885"/>
      <c r="Z5885" s="1"/>
      <c r="AA5885" s="1"/>
      <c r="AB5885" s="1"/>
      <c r="AC5885" s="1"/>
      <c r="AD5885"/>
    </row>
    <row r="5886" spans="1:30" x14ac:dyDescent="0.25">
      <c r="A5886" s="1"/>
      <c r="B5886" s="1"/>
      <c r="C5886" s="1"/>
      <c r="D5886"/>
      <c r="E5886" s="1"/>
      <c r="F5886" s="1"/>
      <c r="G5886"/>
      <c r="H5886"/>
      <c r="I5886" s="1"/>
      <c r="J5886"/>
      <c r="K5886"/>
      <c r="L5886"/>
      <c r="M5886" s="2"/>
      <c r="N5886" s="3"/>
      <c r="O5886"/>
      <c r="P5886"/>
      <c r="Q5886"/>
      <c r="R5886"/>
      <c r="S5886"/>
      <c r="T5886"/>
      <c r="U5886" s="1"/>
      <c r="V5886"/>
      <c r="W5886" s="1"/>
      <c r="X5886"/>
      <c r="Y5886"/>
      <c r="Z5886" s="1"/>
      <c r="AA5886" s="1"/>
      <c r="AB5886" s="1"/>
      <c r="AC5886" s="1"/>
      <c r="AD5886"/>
    </row>
    <row r="5887" spans="1:30" x14ac:dyDescent="0.25">
      <c r="A5887" s="1"/>
      <c r="B5887" s="1"/>
      <c r="C5887" s="1"/>
      <c r="D5887"/>
      <c r="E5887" s="1"/>
      <c r="F5887" s="1"/>
      <c r="G5887"/>
      <c r="H5887"/>
      <c r="I5887" s="1"/>
      <c r="J5887"/>
      <c r="K5887"/>
      <c r="L5887"/>
      <c r="M5887" s="2"/>
      <c r="N5887" s="3"/>
      <c r="O5887"/>
      <c r="P5887"/>
      <c r="Q5887"/>
      <c r="R5887"/>
      <c r="S5887"/>
      <c r="T5887"/>
      <c r="U5887" s="1"/>
      <c r="V5887"/>
      <c r="W5887" s="1"/>
      <c r="X5887"/>
      <c r="Y5887"/>
      <c r="Z5887" s="1"/>
      <c r="AA5887" s="1"/>
      <c r="AB5887" s="1"/>
      <c r="AC5887" s="1"/>
      <c r="AD5887"/>
    </row>
    <row r="5888" spans="1:30" x14ac:dyDescent="0.25">
      <c r="A5888" s="1"/>
      <c r="B5888" s="1"/>
      <c r="C5888" s="1"/>
      <c r="D5888"/>
      <c r="E5888" s="1"/>
      <c r="F5888" s="1"/>
      <c r="G5888"/>
      <c r="H5888"/>
      <c r="I5888" s="1"/>
      <c r="J5888"/>
      <c r="K5888"/>
      <c r="L5888"/>
      <c r="M5888" s="2"/>
      <c r="N5888" s="3"/>
      <c r="O5888"/>
      <c r="P5888"/>
      <c r="Q5888"/>
      <c r="R5888"/>
      <c r="S5888"/>
      <c r="T5888"/>
      <c r="U5888" s="1"/>
      <c r="V5888"/>
      <c r="W5888" s="1"/>
      <c r="X5888"/>
      <c r="Y5888"/>
      <c r="Z5888" s="1"/>
      <c r="AA5888" s="1"/>
      <c r="AB5888" s="1"/>
      <c r="AC5888" s="1"/>
      <c r="AD5888"/>
    </row>
    <row r="5889" spans="1:30" x14ac:dyDescent="0.25">
      <c r="A5889" s="1"/>
      <c r="B5889" s="1"/>
      <c r="C5889" s="1"/>
      <c r="D5889"/>
      <c r="E5889" s="1"/>
      <c r="F5889" s="1"/>
      <c r="G5889"/>
      <c r="H5889"/>
      <c r="I5889" s="1"/>
      <c r="J5889"/>
      <c r="K5889"/>
      <c r="L5889"/>
      <c r="M5889" s="2"/>
      <c r="N5889" s="3"/>
      <c r="O5889"/>
      <c r="P5889"/>
      <c r="Q5889"/>
      <c r="R5889"/>
      <c r="S5889"/>
      <c r="T5889"/>
      <c r="U5889" s="1"/>
      <c r="V5889"/>
      <c r="W5889" s="1"/>
      <c r="X5889"/>
      <c r="Y5889"/>
      <c r="Z5889" s="1"/>
      <c r="AA5889" s="1"/>
      <c r="AB5889" s="1"/>
      <c r="AC5889" s="1"/>
      <c r="AD5889"/>
    </row>
    <row r="5890" spans="1:30" x14ac:dyDescent="0.25">
      <c r="A5890" s="1"/>
      <c r="B5890" s="1"/>
      <c r="C5890" s="1"/>
      <c r="D5890"/>
      <c r="E5890" s="1"/>
      <c r="F5890" s="1"/>
      <c r="G5890"/>
      <c r="H5890"/>
      <c r="I5890" s="1"/>
      <c r="J5890"/>
      <c r="K5890"/>
      <c r="L5890"/>
      <c r="M5890" s="2"/>
      <c r="N5890" s="3"/>
      <c r="O5890"/>
      <c r="P5890"/>
      <c r="Q5890"/>
      <c r="R5890"/>
      <c r="S5890"/>
      <c r="T5890"/>
      <c r="U5890" s="1"/>
      <c r="V5890"/>
      <c r="W5890" s="1"/>
      <c r="X5890"/>
      <c r="Y5890"/>
      <c r="Z5890" s="1"/>
      <c r="AA5890" s="1"/>
      <c r="AB5890" s="1"/>
      <c r="AC5890" s="1"/>
      <c r="AD5890"/>
    </row>
    <row r="5891" spans="1:30" x14ac:dyDescent="0.25">
      <c r="A5891" s="1"/>
      <c r="B5891" s="1"/>
      <c r="C5891" s="1"/>
      <c r="D5891"/>
      <c r="E5891" s="1"/>
      <c r="F5891" s="1"/>
      <c r="G5891"/>
      <c r="H5891"/>
      <c r="I5891" s="1"/>
      <c r="J5891"/>
      <c r="K5891"/>
      <c r="L5891"/>
      <c r="M5891" s="2"/>
      <c r="N5891" s="3"/>
      <c r="O5891"/>
      <c r="P5891"/>
      <c r="Q5891"/>
      <c r="R5891"/>
      <c r="S5891"/>
      <c r="T5891"/>
      <c r="U5891" s="1"/>
      <c r="V5891"/>
      <c r="W5891" s="1"/>
      <c r="X5891"/>
      <c r="Y5891"/>
      <c r="Z5891" s="1"/>
      <c r="AA5891" s="1"/>
      <c r="AB5891" s="1"/>
      <c r="AC5891" s="1"/>
      <c r="AD5891"/>
    </row>
    <row r="5892" spans="1:30" x14ac:dyDescent="0.25">
      <c r="A5892" s="1"/>
      <c r="B5892" s="1"/>
      <c r="C5892" s="1"/>
      <c r="D5892"/>
      <c r="E5892" s="1"/>
      <c r="F5892" s="1"/>
      <c r="G5892"/>
      <c r="H5892"/>
      <c r="I5892" s="1"/>
      <c r="J5892"/>
      <c r="K5892"/>
      <c r="L5892"/>
      <c r="M5892" s="2"/>
      <c r="N5892" s="3"/>
      <c r="O5892"/>
      <c r="P5892"/>
      <c r="Q5892"/>
      <c r="R5892"/>
      <c r="S5892"/>
      <c r="T5892"/>
      <c r="U5892" s="1"/>
      <c r="V5892"/>
      <c r="W5892" s="1"/>
      <c r="X5892"/>
      <c r="Y5892"/>
      <c r="Z5892" s="1"/>
      <c r="AA5892" s="1"/>
      <c r="AB5892" s="1"/>
      <c r="AC5892" s="1"/>
      <c r="AD5892"/>
    </row>
    <row r="5893" spans="1:30" x14ac:dyDescent="0.25">
      <c r="A5893" s="1"/>
      <c r="B5893" s="1"/>
      <c r="C5893" s="1"/>
      <c r="D5893"/>
      <c r="E5893" s="1"/>
      <c r="F5893" s="1"/>
      <c r="G5893"/>
      <c r="H5893"/>
      <c r="I5893" s="1"/>
      <c r="J5893"/>
      <c r="K5893"/>
      <c r="L5893"/>
      <c r="M5893" s="2"/>
      <c r="N5893" s="3"/>
      <c r="O5893"/>
      <c r="P5893"/>
      <c r="Q5893"/>
      <c r="R5893"/>
      <c r="S5893"/>
      <c r="T5893"/>
      <c r="U5893" s="1"/>
      <c r="V5893"/>
      <c r="W5893" s="1"/>
      <c r="X5893"/>
      <c r="Y5893"/>
      <c r="Z5893" s="1"/>
      <c r="AA5893" s="1"/>
      <c r="AB5893" s="1"/>
      <c r="AC5893" s="1"/>
      <c r="AD5893"/>
    </row>
    <row r="5894" spans="1:30" x14ac:dyDescent="0.25">
      <c r="A5894" s="1"/>
      <c r="B5894" s="1"/>
      <c r="C5894" s="1"/>
      <c r="D5894"/>
      <c r="E5894" s="1"/>
      <c r="F5894" s="1"/>
      <c r="G5894"/>
      <c r="H5894"/>
      <c r="I5894" s="1"/>
      <c r="J5894"/>
      <c r="K5894"/>
      <c r="L5894"/>
      <c r="M5894" s="2"/>
      <c r="N5894" s="3"/>
      <c r="O5894"/>
      <c r="P5894"/>
      <c r="Q5894"/>
      <c r="R5894"/>
      <c r="S5894"/>
      <c r="T5894"/>
      <c r="U5894" s="1"/>
      <c r="V5894"/>
      <c r="W5894" s="1"/>
      <c r="X5894"/>
      <c r="Y5894"/>
      <c r="Z5894" s="1"/>
      <c r="AA5894" s="1"/>
      <c r="AB5894" s="1"/>
      <c r="AC5894" s="1"/>
      <c r="AD5894"/>
    </row>
    <row r="5895" spans="1:30" x14ac:dyDescent="0.25">
      <c r="A5895" s="1"/>
      <c r="B5895" s="1"/>
      <c r="C5895" s="1"/>
      <c r="D5895"/>
      <c r="E5895" s="1"/>
      <c r="F5895" s="1"/>
      <c r="G5895"/>
      <c r="H5895"/>
      <c r="I5895" s="1"/>
      <c r="J5895"/>
      <c r="K5895"/>
      <c r="L5895"/>
      <c r="M5895" s="2"/>
      <c r="N5895" s="3"/>
      <c r="O5895"/>
      <c r="P5895"/>
      <c r="Q5895"/>
      <c r="R5895"/>
      <c r="S5895"/>
      <c r="T5895"/>
      <c r="U5895" s="1"/>
      <c r="V5895"/>
      <c r="W5895" s="1"/>
      <c r="X5895"/>
      <c r="Y5895"/>
      <c r="Z5895" s="1"/>
      <c r="AA5895" s="1"/>
      <c r="AB5895" s="1"/>
      <c r="AC5895" s="1"/>
      <c r="AD5895"/>
    </row>
    <row r="5896" spans="1:30" x14ac:dyDescent="0.25">
      <c r="A5896" s="1"/>
      <c r="B5896" s="1"/>
      <c r="C5896" s="1"/>
      <c r="D5896"/>
      <c r="E5896" s="1"/>
      <c r="F5896" s="1"/>
      <c r="G5896"/>
      <c r="H5896"/>
      <c r="I5896" s="1"/>
      <c r="J5896"/>
      <c r="K5896"/>
      <c r="L5896"/>
      <c r="M5896" s="2"/>
      <c r="N5896" s="3"/>
      <c r="O5896"/>
      <c r="P5896"/>
      <c r="Q5896"/>
      <c r="R5896"/>
      <c r="S5896"/>
      <c r="T5896"/>
      <c r="U5896" s="1"/>
      <c r="V5896"/>
      <c r="W5896" s="1"/>
      <c r="X5896"/>
      <c r="Y5896"/>
      <c r="Z5896" s="1"/>
      <c r="AA5896" s="1"/>
      <c r="AB5896" s="1"/>
      <c r="AC5896" s="1"/>
      <c r="AD5896"/>
    </row>
    <row r="5897" spans="1:30" x14ac:dyDescent="0.25">
      <c r="A5897" s="1"/>
      <c r="B5897" s="1"/>
      <c r="C5897" s="1"/>
      <c r="D5897"/>
      <c r="E5897" s="1"/>
      <c r="F5897" s="1"/>
      <c r="G5897"/>
      <c r="H5897"/>
      <c r="I5897" s="1"/>
      <c r="J5897"/>
      <c r="K5897"/>
      <c r="L5897"/>
      <c r="M5897" s="2"/>
      <c r="N5897" s="3"/>
      <c r="O5897"/>
      <c r="P5897"/>
      <c r="Q5897"/>
      <c r="R5897"/>
      <c r="S5897"/>
      <c r="T5897"/>
      <c r="U5897" s="1"/>
      <c r="V5897"/>
      <c r="W5897" s="1"/>
      <c r="X5897"/>
      <c r="Y5897"/>
      <c r="Z5897" s="1"/>
      <c r="AA5897" s="1"/>
      <c r="AB5897" s="1"/>
      <c r="AC5897" s="1"/>
      <c r="AD5897"/>
    </row>
    <row r="5898" spans="1:30" x14ac:dyDescent="0.25">
      <c r="A5898" s="1"/>
      <c r="B5898" s="1"/>
      <c r="C5898" s="1"/>
      <c r="D5898"/>
      <c r="E5898" s="1"/>
      <c r="F5898" s="1"/>
      <c r="G5898"/>
      <c r="H5898"/>
      <c r="I5898" s="1"/>
      <c r="J5898"/>
      <c r="K5898"/>
      <c r="L5898"/>
      <c r="M5898" s="2"/>
      <c r="N5898" s="3"/>
      <c r="O5898"/>
      <c r="P5898"/>
      <c r="Q5898"/>
      <c r="R5898"/>
      <c r="S5898"/>
      <c r="T5898"/>
      <c r="U5898" s="1"/>
      <c r="V5898"/>
      <c r="W5898" s="1"/>
      <c r="X5898"/>
      <c r="Y5898"/>
      <c r="Z5898" s="1"/>
      <c r="AA5898" s="1"/>
      <c r="AB5898" s="1"/>
      <c r="AC5898" s="1"/>
      <c r="AD5898"/>
    </row>
    <row r="5899" spans="1:30" x14ac:dyDescent="0.25">
      <c r="A5899" s="1"/>
      <c r="B5899" s="1"/>
      <c r="C5899" s="1"/>
      <c r="D5899"/>
      <c r="E5899" s="1"/>
      <c r="F5899" s="1"/>
      <c r="G5899"/>
      <c r="H5899"/>
      <c r="I5899" s="1"/>
      <c r="J5899"/>
      <c r="K5899"/>
      <c r="L5899"/>
      <c r="M5899" s="2"/>
      <c r="N5899" s="3"/>
      <c r="O5899"/>
      <c r="P5899"/>
      <c r="Q5899"/>
      <c r="R5899"/>
      <c r="S5899"/>
      <c r="T5899"/>
      <c r="U5899" s="1"/>
      <c r="V5899"/>
      <c r="W5899" s="1"/>
      <c r="X5899"/>
      <c r="Y5899"/>
      <c r="Z5899" s="1"/>
      <c r="AA5899" s="1"/>
      <c r="AB5899" s="1"/>
      <c r="AC5899" s="1"/>
      <c r="AD5899"/>
    </row>
    <row r="5900" spans="1:30" x14ac:dyDescent="0.25">
      <c r="A5900" s="1"/>
      <c r="B5900" s="1"/>
      <c r="C5900" s="1"/>
      <c r="D5900"/>
      <c r="E5900" s="1"/>
      <c r="F5900" s="1"/>
      <c r="G5900"/>
      <c r="H5900"/>
      <c r="I5900" s="1"/>
      <c r="J5900"/>
      <c r="K5900"/>
      <c r="L5900"/>
      <c r="M5900" s="2"/>
      <c r="N5900" s="3"/>
      <c r="O5900"/>
      <c r="P5900"/>
      <c r="Q5900"/>
      <c r="R5900"/>
      <c r="S5900"/>
      <c r="T5900"/>
      <c r="U5900" s="1"/>
      <c r="V5900"/>
      <c r="W5900" s="1"/>
      <c r="X5900"/>
      <c r="Y5900"/>
      <c r="Z5900" s="1"/>
      <c r="AA5900" s="1"/>
      <c r="AB5900" s="1"/>
      <c r="AC5900" s="1"/>
      <c r="AD5900"/>
    </row>
    <row r="5901" spans="1:30" x14ac:dyDescent="0.25">
      <c r="A5901" s="1"/>
      <c r="B5901" s="1"/>
      <c r="C5901" s="1"/>
      <c r="D5901"/>
      <c r="E5901" s="1"/>
      <c r="F5901" s="1"/>
      <c r="G5901"/>
      <c r="H5901"/>
      <c r="I5901" s="1"/>
      <c r="J5901"/>
      <c r="K5901"/>
      <c r="L5901"/>
      <c r="M5901" s="2"/>
      <c r="N5901" s="3"/>
      <c r="O5901"/>
      <c r="P5901"/>
      <c r="Q5901"/>
      <c r="R5901"/>
      <c r="S5901"/>
      <c r="T5901"/>
      <c r="U5901" s="1"/>
      <c r="V5901"/>
      <c r="W5901" s="1"/>
      <c r="X5901"/>
      <c r="Y5901"/>
      <c r="Z5901" s="1"/>
      <c r="AA5901" s="1"/>
      <c r="AB5901" s="1"/>
      <c r="AC5901" s="1"/>
      <c r="AD5901"/>
    </row>
    <row r="5902" spans="1:30" x14ac:dyDescent="0.25">
      <c r="A5902" s="1"/>
      <c r="B5902" s="1"/>
      <c r="C5902" s="1"/>
      <c r="D5902"/>
      <c r="E5902" s="1"/>
      <c r="F5902" s="1"/>
      <c r="G5902"/>
      <c r="H5902"/>
      <c r="I5902" s="1"/>
      <c r="J5902"/>
      <c r="K5902"/>
      <c r="L5902"/>
      <c r="M5902" s="2"/>
      <c r="N5902" s="3"/>
      <c r="O5902"/>
      <c r="P5902"/>
      <c r="Q5902"/>
      <c r="R5902"/>
      <c r="S5902"/>
      <c r="T5902"/>
      <c r="U5902" s="1"/>
      <c r="V5902"/>
      <c r="W5902" s="1"/>
      <c r="X5902"/>
      <c r="Y5902"/>
      <c r="Z5902" s="1"/>
      <c r="AA5902" s="1"/>
      <c r="AB5902" s="1"/>
      <c r="AC5902" s="1"/>
      <c r="AD5902"/>
    </row>
    <row r="5903" spans="1:30" x14ac:dyDescent="0.25">
      <c r="A5903" s="1"/>
      <c r="B5903" s="1"/>
      <c r="C5903" s="1"/>
      <c r="D5903"/>
      <c r="E5903" s="1"/>
      <c r="F5903" s="1"/>
      <c r="G5903"/>
      <c r="H5903"/>
      <c r="I5903" s="1"/>
      <c r="J5903"/>
      <c r="K5903"/>
      <c r="L5903"/>
      <c r="M5903" s="2"/>
      <c r="N5903" s="3"/>
      <c r="O5903"/>
      <c r="P5903"/>
      <c r="Q5903"/>
      <c r="R5903"/>
      <c r="S5903"/>
      <c r="T5903"/>
      <c r="U5903" s="1"/>
      <c r="V5903"/>
      <c r="W5903" s="1"/>
      <c r="X5903"/>
      <c r="Y5903"/>
      <c r="Z5903" s="1"/>
      <c r="AA5903" s="1"/>
      <c r="AB5903" s="1"/>
      <c r="AC5903" s="1"/>
      <c r="AD5903"/>
    </row>
    <row r="5904" spans="1:30" x14ac:dyDescent="0.25">
      <c r="A5904" s="1"/>
      <c r="B5904" s="1"/>
      <c r="C5904" s="1"/>
      <c r="D5904"/>
      <c r="E5904" s="1"/>
      <c r="F5904" s="1"/>
      <c r="G5904"/>
      <c r="H5904"/>
      <c r="I5904" s="1"/>
      <c r="J5904"/>
      <c r="K5904"/>
      <c r="L5904"/>
      <c r="M5904" s="2"/>
      <c r="N5904" s="3"/>
      <c r="O5904"/>
      <c r="P5904"/>
      <c r="Q5904"/>
      <c r="R5904"/>
      <c r="S5904"/>
      <c r="T5904"/>
      <c r="U5904" s="1"/>
      <c r="V5904"/>
      <c r="W5904" s="1"/>
      <c r="X5904"/>
      <c r="Y5904"/>
      <c r="Z5904" s="1"/>
      <c r="AA5904" s="1"/>
      <c r="AB5904" s="1"/>
      <c r="AC5904" s="1"/>
      <c r="AD5904"/>
    </row>
    <row r="5905" spans="1:30" x14ac:dyDescent="0.25">
      <c r="A5905" s="1"/>
      <c r="B5905" s="1"/>
      <c r="C5905" s="1"/>
      <c r="D5905"/>
      <c r="E5905" s="1"/>
      <c r="F5905" s="1"/>
      <c r="G5905"/>
      <c r="H5905"/>
      <c r="I5905" s="1"/>
      <c r="J5905"/>
      <c r="K5905"/>
      <c r="L5905"/>
      <c r="M5905" s="2"/>
      <c r="N5905" s="3"/>
      <c r="O5905"/>
      <c r="P5905"/>
      <c r="Q5905"/>
      <c r="R5905"/>
      <c r="S5905"/>
      <c r="T5905"/>
      <c r="U5905" s="1"/>
      <c r="V5905"/>
      <c r="W5905" s="1"/>
      <c r="X5905"/>
      <c r="Y5905"/>
      <c r="Z5905" s="1"/>
      <c r="AA5905" s="1"/>
      <c r="AB5905" s="1"/>
      <c r="AC5905" s="1"/>
      <c r="AD5905"/>
    </row>
    <row r="5906" spans="1:30" x14ac:dyDescent="0.25">
      <c r="A5906" s="1"/>
      <c r="B5906" s="1"/>
      <c r="C5906" s="1"/>
      <c r="D5906"/>
      <c r="E5906" s="1"/>
      <c r="F5906" s="1"/>
      <c r="G5906"/>
      <c r="H5906"/>
      <c r="I5906" s="1"/>
      <c r="J5906"/>
      <c r="K5906"/>
      <c r="L5906"/>
      <c r="M5906" s="2"/>
      <c r="N5906" s="3"/>
      <c r="O5906"/>
      <c r="P5906"/>
      <c r="Q5906"/>
      <c r="R5906"/>
      <c r="S5906"/>
      <c r="T5906"/>
      <c r="U5906" s="1"/>
      <c r="V5906"/>
      <c r="W5906" s="1"/>
      <c r="X5906"/>
      <c r="Y5906"/>
      <c r="Z5906" s="1"/>
      <c r="AA5906" s="1"/>
      <c r="AB5906" s="1"/>
      <c r="AC5906" s="1"/>
      <c r="AD5906"/>
    </row>
    <row r="5907" spans="1:30" x14ac:dyDescent="0.25">
      <c r="A5907" s="1"/>
      <c r="B5907" s="1"/>
      <c r="C5907" s="1"/>
      <c r="D5907"/>
      <c r="E5907" s="1"/>
      <c r="F5907" s="1"/>
      <c r="G5907"/>
      <c r="H5907"/>
      <c r="I5907" s="1"/>
      <c r="J5907"/>
      <c r="K5907"/>
      <c r="L5907"/>
      <c r="M5907" s="2"/>
      <c r="N5907" s="3"/>
      <c r="O5907"/>
      <c r="P5907"/>
      <c r="Q5907"/>
      <c r="R5907"/>
      <c r="S5907"/>
      <c r="T5907"/>
      <c r="U5907" s="1"/>
      <c r="V5907"/>
      <c r="W5907" s="1"/>
      <c r="X5907"/>
      <c r="Y5907"/>
      <c r="Z5907" s="1"/>
      <c r="AA5907" s="1"/>
      <c r="AB5907" s="1"/>
      <c r="AC5907" s="1"/>
      <c r="AD5907"/>
    </row>
    <row r="5908" spans="1:30" x14ac:dyDescent="0.25">
      <c r="A5908" s="1"/>
      <c r="B5908" s="1"/>
      <c r="C5908" s="1"/>
      <c r="D5908"/>
      <c r="E5908" s="1"/>
      <c r="F5908" s="1"/>
      <c r="G5908"/>
      <c r="H5908"/>
      <c r="I5908" s="1"/>
      <c r="J5908"/>
      <c r="K5908"/>
      <c r="L5908"/>
      <c r="M5908" s="2"/>
      <c r="N5908" s="3"/>
      <c r="O5908"/>
      <c r="P5908"/>
      <c r="Q5908"/>
      <c r="R5908"/>
      <c r="S5908"/>
      <c r="T5908"/>
      <c r="U5908" s="1"/>
      <c r="V5908"/>
      <c r="W5908" s="1"/>
      <c r="X5908"/>
      <c r="Y5908"/>
      <c r="Z5908" s="1"/>
      <c r="AA5908" s="1"/>
      <c r="AB5908" s="1"/>
      <c r="AC5908" s="1"/>
      <c r="AD5908"/>
    </row>
    <row r="5909" spans="1:30" x14ac:dyDescent="0.25">
      <c r="A5909" s="1"/>
      <c r="B5909" s="1"/>
      <c r="C5909" s="1"/>
      <c r="D5909"/>
      <c r="E5909" s="1"/>
      <c r="F5909" s="1"/>
      <c r="G5909"/>
      <c r="H5909"/>
      <c r="I5909" s="1"/>
      <c r="J5909"/>
      <c r="K5909"/>
      <c r="L5909"/>
      <c r="M5909" s="2"/>
      <c r="N5909" s="3"/>
      <c r="O5909"/>
      <c r="P5909"/>
      <c r="Q5909"/>
      <c r="R5909"/>
      <c r="S5909"/>
      <c r="T5909"/>
      <c r="U5909" s="1"/>
      <c r="V5909"/>
      <c r="W5909" s="1"/>
      <c r="X5909"/>
      <c r="Y5909"/>
      <c r="Z5909" s="1"/>
      <c r="AA5909" s="1"/>
      <c r="AB5909" s="1"/>
      <c r="AC5909" s="1"/>
      <c r="AD5909"/>
    </row>
    <row r="5910" spans="1:30" x14ac:dyDescent="0.25">
      <c r="A5910" s="1"/>
      <c r="B5910" s="1"/>
      <c r="C5910" s="1"/>
      <c r="D5910"/>
      <c r="E5910" s="1"/>
      <c r="F5910" s="1"/>
      <c r="G5910"/>
      <c r="H5910"/>
      <c r="I5910" s="1"/>
      <c r="J5910"/>
      <c r="K5910"/>
      <c r="L5910"/>
      <c r="M5910" s="2"/>
      <c r="N5910" s="3"/>
      <c r="O5910"/>
      <c r="P5910"/>
      <c r="Q5910"/>
      <c r="R5910"/>
      <c r="S5910"/>
      <c r="T5910"/>
      <c r="U5910" s="1"/>
      <c r="V5910"/>
      <c r="W5910" s="1"/>
      <c r="X5910"/>
      <c r="Y5910"/>
      <c r="Z5910" s="1"/>
      <c r="AA5910" s="1"/>
      <c r="AB5910" s="1"/>
      <c r="AC5910" s="1"/>
      <c r="AD5910"/>
    </row>
    <row r="5911" spans="1:30" x14ac:dyDescent="0.25">
      <c r="A5911" s="1"/>
      <c r="B5911" s="1"/>
      <c r="C5911" s="1"/>
      <c r="D5911"/>
      <c r="E5911" s="1"/>
      <c r="F5911" s="1"/>
      <c r="G5911"/>
      <c r="H5911"/>
      <c r="I5911" s="1"/>
      <c r="J5911"/>
      <c r="K5911"/>
      <c r="L5911"/>
      <c r="M5911" s="2"/>
      <c r="N5911" s="3"/>
      <c r="O5911"/>
      <c r="P5911"/>
      <c r="Q5911"/>
      <c r="R5911"/>
      <c r="S5911"/>
      <c r="T5911"/>
      <c r="U5911" s="1"/>
      <c r="V5911"/>
      <c r="W5911" s="1"/>
      <c r="X5911"/>
      <c r="Y5911"/>
      <c r="Z5911" s="1"/>
      <c r="AA5911" s="1"/>
      <c r="AB5911" s="1"/>
      <c r="AC5911" s="1"/>
      <c r="AD5911"/>
    </row>
    <row r="5912" spans="1:30" x14ac:dyDescent="0.25">
      <c r="A5912" s="1"/>
      <c r="B5912" s="1"/>
      <c r="C5912" s="1"/>
      <c r="D5912"/>
      <c r="E5912" s="1"/>
      <c r="F5912" s="1"/>
      <c r="G5912"/>
      <c r="H5912"/>
      <c r="I5912" s="1"/>
      <c r="J5912"/>
      <c r="K5912"/>
      <c r="L5912"/>
      <c r="M5912" s="2"/>
      <c r="N5912" s="3"/>
      <c r="O5912"/>
      <c r="P5912"/>
      <c r="Q5912"/>
      <c r="R5912"/>
      <c r="S5912"/>
      <c r="T5912"/>
      <c r="U5912" s="1"/>
      <c r="V5912"/>
      <c r="W5912" s="1"/>
      <c r="X5912"/>
      <c r="Y5912"/>
      <c r="Z5912" s="1"/>
      <c r="AA5912" s="1"/>
      <c r="AB5912" s="1"/>
      <c r="AC5912" s="1"/>
      <c r="AD5912"/>
    </row>
    <row r="5913" spans="1:30" x14ac:dyDescent="0.25">
      <c r="A5913" s="1"/>
      <c r="B5913" s="1"/>
      <c r="C5913" s="1"/>
      <c r="D5913"/>
      <c r="E5913" s="1"/>
      <c r="F5913" s="1"/>
      <c r="G5913"/>
      <c r="H5913"/>
      <c r="I5913" s="1"/>
      <c r="J5913"/>
      <c r="K5913"/>
      <c r="L5913"/>
      <c r="M5913" s="2"/>
      <c r="N5913" s="3"/>
      <c r="O5913"/>
      <c r="P5913"/>
      <c r="Q5913"/>
      <c r="R5913"/>
      <c r="S5913"/>
      <c r="T5913"/>
      <c r="U5913" s="1"/>
      <c r="V5913"/>
      <c r="W5913" s="1"/>
      <c r="X5913"/>
      <c r="Y5913"/>
      <c r="Z5913" s="1"/>
      <c r="AA5913" s="1"/>
      <c r="AB5913" s="1"/>
      <c r="AC5913" s="1"/>
      <c r="AD5913"/>
    </row>
    <row r="5914" spans="1:30" x14ac:dyDescent="0.25">
      <c r="A5914" s="1"/>
      <c r="B5914" s="1"/>
      <c r="C5914" s="1"/>
      <c r="D5914"/>
      <c r="E5914" s="1"/>
      <c r="F5914" s="1"/>
      <c r="G5914"/>
      <c r="H5914"/>
      <c r="I5914" s="1"/>
      <c r="J5914"/>
      <c r="K5914"/>
      <c r="L5914"/>
      <c r="M5914" s="2"/>
      <c r="N5914" s="3"/>
      <c r="O5914"/>
      <c r="P5914"/>
      <c r="Q5914"/>
      <c r="R5914"/>
      <c r="S5914"/>
      <c r="T5914"/>
      <c r="U5914" s="1"/>
      <c r="V5914"/>
      <c r="W5914" s="1"/>
      <c r="X5914"/>
      <c r="Y5914"/>
      <c r="Z5914" s="1"/>
      <c r="AA5914" s="1"/>
      <c r="AB5914" s="1"/>
      <c r="AC5914" s="1"/>
      <c r="AD5914"/>
    </row>
    <row r="5915" spans="1:30" x14ac:dyDescent="0.25">
      <c r="A5915" s="1"/>
      <c r="B5915" s="1"/>
      <c r="C5915" s="1"/>
      <c r="D5915"/>
      <c r="E5915" s="1"/>
      <c r="F5915" s="1"/>
      <c r="G5915"/>
      <c r="H5915"/>
      <c r="I5915" s="1"/>
      <c r="J5915"/>
      <c r="K5915"/>
      <c r="L5915"/>
      <c r="M5915" s="2"/>
      <c r="N5915" s="3"/>
      <c r="O5915"/>
      <c r="P5915"/>
      <c r="Q5915"/>
      <c r="R5915"/>
      <c r="S5915"/>
      <c r="T5915"/>
      <c r="U5915" s="1"/>
      <c r="V5915"/>
      <c r="W5915" s="1"/>
      <c r="X5915"/>
      <c r="Y5915"/>
      <c r="Z5915" s="1"/>
      <c r="AA5915" s="1"/>
      <c r="AB5915" s="1"/>
      <c r="AC5915" s="1"/>
      <c r="AD5915"/>
    </row>
    <row r="5916" spans="1:30" x14ac:dyDescent="0.25">
      <c r="A5916" s="1"/>
      <c r="B5916" s="1"/>
      <c r="C5916" s="1"/>
      <c r="D5916"/>
      <c r="E5916" s="1"/>
      <c r="F5916" s="1"/>
      <c r="G5916"/>
      <c r="H5916"/>
      <c r="I5916" s="1"/>
      <c r="J5916"/>
      <c r="K5916"/>
      <c r="L5916"/>
      <c r="M5916" s="2"/>
      <c r="N5916" s="3"/>
      <c r="O5916"/>
      <c r="P5916"/>
      <c r="Q5916"/>
      <c r="R5916"/>
      <c r="S5916"/>
      <c r="T5916"/>
      <c r="U5916" s="1"/>
      <c r="V5916"/>
      <c r="W5916" s="1"/>
      <c r="X5916"/>
      <c r="Y5916"/>
      <c r="Z5916" s="1"/>
      <c r="AA5916" s="1"/>
      <c r="AB5916" s="1"/>
      <c r="AC5916" s="1"/>
      <c r="AD5916"/>
    </row>
    <row r="5917" spans="1:30" x14ac:dyDescent="0.25">
      <c r="A5917" s="1"/>
      <c r="B5917" s="1"/>
      <c r="C5917" s="1"/>
      <c r="D5917"/>
      <c r="E5917" s="1"/>
      <c r="F5917" s="1"/>
      <c r="G5917"/>
      <c r="H5917"/>
      <c r="I5917" s="1"/>
      <c r="J5917"/>
      <c r="K5917"/>
      <c r="L5917"/>
      <c r="M5917" s="2"/>
      <c r="N5917" s="3"/>
      <c r="O5917"/>
      <c r="P5917"/>
      <c r="Q5917"/>
      <c r="R5917"/>
      <c r="S5917"/>
      <c r="T5917"/>
      <c r="U5917" s="1"/>
      <c r="V5917"/>
      <c r="W5917" s="1"/>
      <c r="X5917"/>
      <c r="Y5917"/>
      <c r="Z5917" s="1"/>
      <c r="AA5917" s="1"/>
      <c r="AB5917" s="1"/>
      <c r="AC5917" s="1"/>
      <c r="AD5917"/>
    </row>
    <row r="5918" spans="1:30" x14ac:dyDescent="0.25">
      <c r="A5918" s="1"/>
      <c r="B5918" s="1"/>
      <c r="C5918" s="1"/>
      <c r="D5918"/>
      <c r="E5918" s="1"/>
      <c r="F5918" s="1"/>
      <c r="G5918"/>
      <c r="H5918"/>
      <c r="I5918" s="1"/>
      <c r="J5918"/>
      <c r="K5918"/>
      <c r="L5918"/>
      <c r="M5918" s="2"/>
      <c r="N5918" s="3"/>
      <c r="O5918"/>
      <c r="P5918"/>
      <c r="Q5918"/>
      <c r="R5918"/>
      <c r="S5918"/>
      <c r="T5918"/>
      <c r="U5918" s="1"/>
      <c r="V5918"/>
      <c r="W5918" s="1"/>
      <c r="X5918"/>
      <c r="Y5918"/>
      <c r="Z5918" s="1"/>
      <c r="AA5918" s="1"/>
      <c r="AB5918" s="1"/>
      <c r="AC5918" s="1"/>
      <c r="AD5918"/>
    </row>
    <row r="5919" spans="1:30" x14ac:dyDescent="0.25">
      <c r="A5919" s="1"/>
      <c r="B5919" s="1"/>
      <c r="C5919" s="1"/>
      <c r="D5919"/>
      <c r="E5919" s="1"/>
      <c r="F5919" s="1"/>
      <c r="G5919"/>
      <c r="H5919"/>
      <c r="I5919" s="1"/>
      <c r="J5919"/>
      <c r="K5919"/>
      <c r="L5919"/>
      <c r="M5919" s="2"/>
      <c r="N5919" s="3"/>
      <c r="O5919"/>
      <c r="P5919"/>
      <c r="Q5919"/>
      <c r="R5919"/>
      <c r="S5919"/>
      <c r="T5919"/>
      <c r="U5919" s="1"/>
      <c r="V5919"/>
      <c r="W5919" s="1"/>
      <c r="X5919"/>
      <c r="Y5919"/>
      <c r="Z5919" s="1"/>
      <c r="AA5919" s="1"/>
      <c r="AB5919" s="1"/>
      <c r="AC5919" s="1"/>
      <c r="AD5919"/>
    </row>
    <row r="5920" spans="1:30" x14ac:dyDescent="0.25">
      <c r="A5920" s="1"/>
      <c r="B5920" s="1"/>
      <c r="C5920" s="1"/>
      <c r="D5920"/>
      <c r="E5920" s="1"/>
      <c r="F5920" s="1"/>
      <c r="G5920"/>
      <c r="H5920"/>
      <c r="I5920" s="1"/>
      <c r="J5920"/>
      <c r="K5920"/>
      <c r="L5920"/>
      <c r="M5920" s="2"/>
      <c r="N5920" s="3"/>
      <c r="O5920"/>
      <c r="P5920"/>
      <c r="Q5920"/>
      <c r="R5920"/>
      <c r="S5920"/>
      <c r="T5920"/>
      <c r="U5920" s="1"/>
      <c r="V5920"/>
      <c r="W5920" s="1"/>
      <c r="X5920"/>
      <c r="Y5920"/>
      <c r="Z5920" s="1"/>
      <c r="AA5920" s="1"/>
      <c r="AB5920" s="1"/>
      <c r="AC5920" s="1"/>
      <c r="AD5920"/>
    </row>
    <row r="5921" spans="1:30" x14ac:dyDescent="0.25">
      <c r="A5921" s="1"/>
      <c r="B5921" s="1"/>
      <c r="C5921" s="1"/>
      <c r="D5921"/>
      <c r="E5921" s="1"/>
      <c r="F5921" s="1"/>
      <c r="G5921"/>
      <c r="H5921"/>
      <c r="I5921" s="1"/>
      <c r="J5921"/>
      <c r="K5921"/>
      <c r="L5921"/>
      <c r="M5921" s="2"/>
      <c r="N5921" s="3"/>
      <c r="O5921"/>
      <c r="P5921"/>
      <c r="Q5921"/>
      <c r="R5921"/>
      <c r="S5921"/>
      <c r="T5921"/>
      <c r="U5921" s="1"/>
      <c r="V5921"/>
      <c r="W5921" s="1"/>
      <c r="X5921"/>
      <c r="Y5921"/>
      <c r="Z5921" s="1"/>
      <c r="AA5921" s="1"/>
      <c r="AB5921" s="1"/>
      <c r="AC5921" s="1"/>
      <c r="AD5921"/>
    </row>
    <row r="5922" spans="1:30" x14ac:dyDescent="0.25">
      <c r="A5922" s="1"/>
      <c r="B5922" s="1"/>
      <c r="C5922" s="1"/>
      <c r="D5922"/>
      <c r="E5922" s="1"/>
      <c r="F5922" s="1"/>
      <c r="G5922"/>
      <c r="H5922"/>
      <c r="I5922" s="1"/>
      <c r="J5922"/>
      <c r="K5922"/>
      <c r="L5922"/>
      <c r="M5922" s="2"/>
      <c r="N5922" s="3"/>
      <c r="O5922"/>
      <c r="P5922"/>
      <c r="Q5922"/>
      <c r="R5922"/>
      <c r="S5922"/>
      <c r="T5922"/>
      <c r="U5922" s="1"/>
      <c r="V5922"/>
      <c r="W5922" s="1"/>
      <c r="X5922"/>
      <c r="Y5922"/>
      <c r="Z5922" s="1"/>
      <c r="AA5922" s="1"/>
      <c r="AB5922" s="1"/>
      <c r="AC5922" s="1"/>
      <c r="AD5922"/>
    </row>
    <row r="5923" spans="1:30" x14ac:dyDescent="0.25">
      <c r="A5923" s="1"/>
      <c r="B5923" s="1"/>
      <c r="C5923" s="1"/>
      <c r="D5923"/>
      <c r="E5923" s="1"/>
      <c r="F5923" s="1"/>
      <c r="G5923"/>
      <c r="H5923"/>
      <c r="I5923" s="1"/>
      <c r="J5923"/>
      <c r="K5923"/>
      <c r="L5923"/>
      <c r="M5923" s="2"/>
      <c r="N5923" s="3"/>
      <c r="O5923"/>
      <c r="P5923"/>
      <c r="Q5923"/>
      <c r="R5923"/>
      <c r="S5923"/>
      <c r="T5923"/>
      <c r="U5923" s="1"/>
      <c r="V5923"/>
      <c r="W5923" s="1"/>
      <c r="X5923"/>
      <c r="Y5923"/>
      <c r="Z5923" s="1"/>
      <c r="AA5923" s="1"/>
      <c r="AB5923" s="1"/>
      <c r="AC5923" s="1"/>
      <c r="AD5923"/>
    </row>
    <row r="5924" spans="1:30" x14ac:dyDescent="0.25">
      <c r="A5924" s="1"/>
      <c r="B5924" s="1"/>
      <c r="C5924" s="1"/>
      <c r="D5924"/>
      <c r="E5924" s="1"/>
      <c r="F5924" s="1"/>
      <c r="G5924"/>
      <c r="H5924"/>
      <c r="I5924" s="1"/>
      <c r="J5924"/>
      <c r="K5924"/>
      <c r="L5924"/>
      <c r="M5924" s="2"/>
      <c r="N5924" s="3"/>
      <c r="O5924"/>
      <c r="P5924"/>
      <c r="Q5924"/>
      <c r="R5924"/>
      <c r="S5924"/>
      <c r="T5924"/>
      <c r="U5924" s="1"/>
      <c r="V5924"/>
      <c r="W5924" s="1"/>
      <c r="X5924"/>
      <c r="Y5924"/>
      <c r="Z5924" s="1"/>
      <c r="AA5924" s="1"/>
      <c r="AB5924" s="1"/>
      <c r="AC5924" s="1"/>
      <c r="AD5924"/>
    </row>
    <row r="5925" spans="1:30" x14ac:dyDescent="0.25">
      <c r="A5925" s="1"/>
      <c r="B5925" s="1"/>
      <c r="C5925" s="1"/>
      <c r="D5925"/>
      <c r="E5925" s="1"/>
      <c r="F5925" s="1"/>
      <c r="G5925"/>
      <c r="H5925"/>
      <c r="I5925" s="1"/>
      <c r="J5925"/>
      <c r="K5925"/>
      <c r="L5925"/>
      <c r="M5925" s="2"/>
      <c r="N5925" s="3"/>
      <c r="O5925"/>
      <c r="P5925"/>
      <c r="Q5925"/>
      <c r="R5925"/>
      <c r="S5925"/>
      <c r="T5925"/>
      <c r="U5925" s="1"/>
      <c r="V5925"/>
      <c r="W5925" s="1"/>
      <c r="X5925"/>
      <c r="Y5925"/>
      <c r="Z5925" s="1"/>
      <c r="AA5925" s="1"/>
      <c r="AB5925" s="1"/>
      <c r="AC5925" s="1"/>
      <c r="AD5925"/>
    </row>
    <row r="5926" spans="1:30" x14ac:dyDescent="0.25">
      <c r="A5926" s="1"/>
      <c r="B5926" s="1"/>
      <c r="C5926" s="1"/>
      <c r="D5926"/>
      <c r="E5926" s="1"/>
      <c r="F5926" s="1"/>
      <c r="G5926"/>
      <c r="H5926"/>
      <c r="I5926" s="1"/>
      <c r="J5926"/>
      <c r="K5926"/>
      <c r="L5926"/>
      <c r="M5926" s="2"/>
      <c r="N5926" s="3"/>
      <c r="O5926"/>
      <c r="P5926"/>
      <c r="Q5926"/>
      <c r="R5926"/>
      <c r="S5926"/>
      <c r="T5926"/>
      <c r="U5926" s="1"/>
      <c r="V5926"/>
      <c r="W5926" s="1"/>
      <c r="X5926"/>
      <c r="Y5926"/>
      <c r="Z5926" s="1"/>
      <c r="AA5926" s="1"/>
      <c r="AB5926" s="1"/>
      <c r="AC5926" s="1"/>
      <c r="AD5926"/>
    </row>
    <row r="5927" spans="1:30" x14ac:dyDescent="0.25">
      <c r="A5927" s="1"/>
      <c r="B5927" s="1"/>
      <c r="C5927" s="1"/>
      <c r="D5927"/>
      <c r="E5927" s="1"/>
      <c r="F5927" s="1"/>
      <c r="G5927"/>
      <c r="H5927"/>
      <c r="I5927" s="1"/>
      <c r="J5927"/>
      <c r="K5927"/>
      <c r="L5927"/>
      <c r="M5927" s="2"/>
      <c r="N5927" s="3"/>
      <c r="O5927"/>
      <c r="P5927"/>
      <c r="Q5927"/>
      <c r="R5927"/>
      <c r="S5927"/>
      <c r="T5927"/>
      <c r="U5927" s="1"/>
      <c r="V5927"/>
      <c r="W5927" s="1"/>
      <c r="X5927"/>
      <c r="Y5927"/>
      <c r="Z5927" s="1"/>
      <c r="AA5927" s="1"/>
      <c r="AB5927" s="1"/>
      <c r="AC5927" s="1"/>
      <c r="AD5927"/>
    </row>
    <row r="5928" spans="1:30" x14ac:dyDescent="0.25">
      <c r="A5928" s="1"/>
      <c r="B5928" s="1"/>
      <c r="C5928" s="1"/>
      <c r="D5928"/>
      <c r="E5928" s="1"/>
      <c r="F5928" s="1"/>
      <c r="G5928"/>
      <c r="H5928"/>
      <c r="I5928" s="1"/>
      <c r="J5928"/>
      <c r="K5928"/>
      <c r="L5928"/>
      <c r="M5928" s="2"/>
      <c r="N5928" s="3"/>
      <c r="O5928"/>
      <c r="P5928"/>
      <c r="Q5928"/>
      <c r="R5928"/>
      <c r="S5928"/>
      <c r="T5928"/>
      <c r="U5928" s="1"/>
      <c r="V5928"/>
      <c r="W5928" s="1"/>
      <c r="X5928"/>
      <c r="Y5928"/>
      <c r="Z5928" s="1"/>
      <c r="AA5928" s="1"/>
      <c r="AB5928" s="1"/>
      <c r="AC5928" s="1"/>
      <c r="AD5928"/>
    </row>
    <row r="5929" spans="1:30" x14ac:dyDescent="0.25">
      <c r="A5929" s="1"/>
      <c r="B5929" s="1"/>
      <c r="C5929" s="1"/>
      <c r="D5929"/>
      <c r="E5929" s="1"/>
      <c r="F5929" s="1"/>
      <c r="G5929"/>
      <c r="H5929"/>
      <c r="I5929" s="1"/>
      <c r="J5929"/>
      <c r="K5929"/>
      <c r="L5929"/>
      <c r="M5929" s="2"/>
      <c r="N5929" s="3"/>
      <c r="O5929"/>
      <c r="P5929"/>
      <c r="Q5929"/>
      <c r="R5929"/>
      <c r="S5929"/>
      <c r="T5929"/>
      <c r="U5929" s="1"/>
      <c r="V5929"/>
      <c r="W5929" s="1"/>
      <c r="X5929"/>
      <c r="Y5929"/>
      <c r="Z5929" s="1"/>
      <c r="AA5929" s="1"/>
      <c r="AB5929" s="1"/>
      <c r="AC5929" s="1"/>
      <c r="AD5929"/>
    </row>
    <row r="5930" spans="1:30" x14ac:dyDescent="0.25">
      <c r="A5930" s="1"/>
      <c r="B5930" s="1"/>
      <c r="C5930" s="1"/>
      <c r="D5930"/>
      <c r="E5930" s="1"/>
      <c r="F5930" s="1"/>
      <c r="G5930"/>
      <c r="H5930"/>
      <c r="I5930" s="1"/>
      <c r="J5930"/>
      <c r="K5930"/>
      <c r="L5930"/>
      <c r="M5930" s="2"/>
      <c r="N5930" s="3"/>
      <c r="O5930"/>
      <c r="P5930"/>
      <c r="Q5930"/>
      <c r="R5930"/>
      <c r="S5930"/>
      <c r="T5930"/>
      <c r="U5930" s="1"/>
      <c r="V5930"/>
      <c r="W5930" s="1"/>
      <c r="X5930"/>
      <c r="Y5930"/>
      <c r="Z5930" s="1"/>
      <c r="AA5930" s="1"/>
      <c r="AB5930" s="1"/>
      <c r="AC5930" s="1"/>
      <c r="AD5930"/>
    </row>
    <row r="5931" spans="1:30" x14ac:dyDescent="0.25">
      <c r="A5931" s="1"/>
      <c r="B5931" s="1"/>
      <c r="C5931" s="1"/>
      <c r="D5931"/>
      <c r="E5931" s="1"/>
      <c r="F5931" s="1"/>
      <c r="G5931"/>
      <c r="H5931"/>
      <c r="I5931" s="1"/>
      <c r="J5931"/>
      <c r="K5931"/>
      <c r="L5931"/>
      <c r="M5931" s="2"/>
      <c r="N5931" s="3"/>
      <c r="O5931"/>
      <c r="P5931"/>
      <c r="Q5931"/>
      <c r="R5931"/>
      <c r="S5931"/>
      <c r="T5931"/>
      <c r="U5931" s="1"/>
      <c r="V5931"/>
      <c r="W5931" s="1"/>
      <c r="X5931"/>
      <c r="Y5931"/>
      <c r="Z5931" s="1"/>
      <c r="AA5931" s="1"/>
      <c r="AB5931" s="1"/>
      <c r="AC5931" s="1"/>
      <c r="AD5931"/>
    </row>
    <row r="5932" spans="1:30" x14ac:dyDescent="0.25">
      <c r="A5932" s="1"/>
      <c r="B5932" s="1"/>
      <c r="C5932" s="1"/>
      <c r="D5932"/>
      <c r="E5932" s="1"/>
      <c r="F5932" s="1"/>
      <c r="G5932"/>
      <c r="H5932"/>
      <c r="I5932" s="1"/>
      <c r="J5932"/>
      <c r="K5932"/>
      <c r="L5932"/>
      <c r="M5932" s="2"/>
      <c r="N5932" s="3"/>
      <c r="O5932"/>
      <c r="P5932"/>
      <c r="Q5932"/>
      <c r="R5932"/>
      <c r="S5932"/>
      <c r="T5932"/>
      <c r="U5932" s="1"/>
      <c r="V5932"/>
      <c r="W5932" s="1"/>
      <c r="X5932"/>
      <c r="Y5932"/>
      <c r="Z5932" s="1"/>
      <c r="AA5932" s="1"/>
      <c r="AB5932" s="1"/>
      <c r="AC5932" s="1"/>
      <c r="AD5932"/>
    </row>
    <row r="5933" spans="1:30" x14ac:dyDescent="0.25">
      <c r="A5933" s="1"/>
      <c r="B5933" s="1"/>
      <c r="C5933" s="1"/>
      <c r="D5933"/>
      <c r="E5933" s="1"/>
      <c r="F5933" s="1"/>
      <c r="G5933"/>
      <c r="H5933"/>
      <c r="I5933" s="1"/>
      <c r="J5933"/>
      <c r="K5933"/>
      <c r="L5933"/>
      <c r="M5933" s="2"/>
      <c r="N5933" s="3"/>
      <c r="O5933"/>
      <c r="P5933"/>
      <c r="Q5933"/>
      <c r="R5933"/>
      <c r="S5933"/>
      <c r="T5933"/>
      <c r="U5933" s="1"/>
      <c r="V5933"/>
      <c r="W5933" s="1"/>
      <c r="X5933"/>
      <c r="Y5933"/>
      <c r="Z5933" s="1"/>
      <c r="AA5933" s="1"/>
      <c r="AB5933" s="1"/>
      <c r="AC5933" s="1"/>
      <c r="AD5933"/>
    </row>
    <row r="5934" spans="1:30" x14ac:dyDescent="0.25">
      <c r="A5934" s="1"/>
      <c r="B5934" s="1"/>
      <c r="C5934" s="1"/>
      <c r="D5934"/>
      <c r="E5934" s="1"/>
      <c r="F5934" s="1"/>
      <c r="G5934"/>
      <c r="H5934"/>
      <c r="I5934" s="1"/>
      <c r="J5934"/>
      <c r="K5934"/>
      <c r="L5934"/>
      <c r="M5934" s="2"/>
      <c r="N5934" s="3"/>
      <c r="O5934"/>
      <c r="P5934"/>
      <c r="Q5934"/>
      <c r="R5934"/>
      <c r="S5934"/>
      <c r="T5934"/>
      <c r="U5934" s="1"/>
      <c r="V5934"/>
      <c r="W5934" s="1"/>
      <c r="X5934"/>
      <c r="Y5934"/>
      <c r="Z5934" s="1"/>
      <c r="AA5934" s="1"/>
      <c r="AB5934" s="1"/>
      <c r="AC5934" s="1"/>
      <c r="AD5934"/>
    </row>
    <row r="5935" spans="1:30" x14ac:dyDescent="0.25">
      <c r="A5935" s="1"/>
      <c r="B5935" s="1"/>
      <c r="C5935" s="1"/>
      <c r="D5935"/>
      <c r="E5935" s="1"/>
      <c r="F5935" s="1"/>
      <c r="G5935"/>
      <c r="H5935"/>
      <c r="I5935" s="1"/>
      <c r="J5935"/>
      <c r="K5935"/>
      <c r="L5935"/>
      <c r="M5935" s="2"/>
      <c r="N5935" s="3"/>
      <c r="O5935"/>
      <c r="P5935"/>
      <c r="Q5935"/>
      <c r="R5935"/>
      <c r="S5935"/>
      <c r="T5935"/>
      <c r="U5935" s="1"/>
      <c r="V5935"/>
      <c r="W5935" s="1"/>
      <c r="X5935"/>
      <c r="Y5935"/>
      <c r="Z5935" s="1"/>
      <c r="AA5935" s="1"/>
      <c r="AB5935" s="1"/>
      <c r="AC5935" s="1"/>
      <c r="AD5935"/>
    </row>
    <row r="5936" spans="1:30" x14ac:dyDescent="0.25">
      <c r="A5936" s="1"/>
      <c r="B5936" s="1"/>
      <c r="C5936" s="1"/>
      <c r="D5936"/>
      <c r="E5936" s="1"/>
      <c r="F5936" s="1"/>
      <c r="G5936"/>
      <c r="H5936"/>
      <c r="I5936" s="1"/>
      <c r="J5936"/>
      <c r="K5936"/>
      <c r="L5936"/>
      <c r="M5936" s="2"/>
      <c r="N5936" s="3"/>
      <c r="O5936"/>
      <c r="P5936"/>
      <c r="Q5936"/>
      <c r="R5936"/>
      <c r="S5936"/>
      <c r="T5936"/>
      <c r="U5936" s="1"/>
      <c r="V5936"/>
      <c r="W5936" s="1"/>
      <c r="X5936"/>
      <c r="Y5936"/>
      <c r="Z5936" s="1"/>
      <c r="AA5936" s="1"/>
      <c r="AB5936" s="1"/>
      <c r="AC5936" s="1"/>
      <c r="AD5936"/>
    </row>
    <row r="5937" spans="1:30" x14ac:dyDescent="0.25">
      <c r="A5937" s="1"/>
      <c r="B5937" s="1"/>
      <c r="C5937" s="1"/>
      <c r="D5937"/>
      <c r="E5937" s="1"/>
      <c r="F5937" s="1"/>
      <c r="G5937"/>
      <c r="H5937"/>
      <c r="I5937" s="1"/>
      <c r="J5937"/>
      <c r="K5937"/>
      <c r="L5937"/>
      <c r="M5937" s="2"/>
      <c r="N5937" s="3"/>
      <c r="O5937"/>
      <c r="P5937"/>
      <c r="Q5937"/>
      <c r="R5937"/>
      <c r="S5937"/>
      <c r="T5937"/>
      <c r="U5937" s="1"/>
      <c r="V5937"/>
      <c r="W5937" s="1"/>
      <c r="X5937"/>
      <c r="Y5937"/>
      <c r="Z5937" s="1"/>
      <c r="AA5937" s="1"/>
      <c r="AB5937" s="1"/>
      <c r="AC5937" s="1"/>
      <c r="AD5937"/>
    </row>
    <row r="5938" spans="1:30" x14ac:dyDescent="0.25">
      <c r="A5938" s="1"/>
      <c r="B5938" s="1"/>
      <c r="C5938" s="1"/>
      <c r="D5938"/>
      <c r="E5938" s="1"/>
      <c r="F5938" s="1"/>
      <c r="G5938"/>
      <c r="H5938"/>
      <c r="I5938" s="1"/>
      <c r="J5938"/>
      <c r="K5938"/>
      <c r="L5938"/>
      <c r="M5938" s="2"/>
      <c r="N5938" s="3"/>
      <c r="O5938"/>
      <c r="P5938"/>
      <c r="Q5938"/>
      <c r="R5938"/>
      <c r="S5938"/>
      <c r="T5938"/>
      <c r="U5938" s="1"/>
      <c r="V5938"/>
      <c r="W5938" s="1"/>
      <c r="X5938"/>
      <c r="Y5938"/>
      <c r="Z5938" s="1"/>
      <c r="AA5938" s="1"/>
      <c r="AB5938" s="1"/>
      <c r="AC5938" s="1"/>
      <c r="AD5938"/>
    </row>
    <row r="5939" spans="1:30" x14ac:dyDescent="0.25">
      <c r="A5939" s="1"/>
      <c r="B5939" s="1"/>
      <c r="C5939" s="1"/>
      <c r="D5939"/>
      <c r="E5939" s="1"/>
      <c r="F5939" s="1"/>
      <c r="G5939"/>
      <c r="H5939"/>
      <c r="I5939" s="1"/>
      <c r="J5939"/>
      <c r="K5939"/>
      <c r="L5939"/>
      <c r="M5939" s="2"/>
      <c r="N5939" s="3"/>
      <c r="O5939"/>
      <c r="P5939"/>
      <c r="Q5939"/>
      <c r="R5939"/>
      <c r="S5939"/>
      <c r="T5939"/>
      <c r="U5939" s="1"/>
      <c r="V5939"/>
      <c r="W5939" s="1"/>
      <c r="X5939"/>
      <c r="Y5939"/>
      <c r="Z5939" s="1"/>
      <c r="AA5939" s="1"/>
      <c r="AB5939" s="1"/>
      <c r="AC5939" s="1"/>
      <c r="AD5939"/>
    </row>
    <row r="5940" spans="1:30" x14ac:dyDescent="0.25">
      <c r="A5940" s="1"/>
      <c r="B5940" s="1"/>
      <c r="C5940" s="1"/>
      <c r="D5940"/>
      <c r="E5940" s="1"/>
      <c r="F5940" s="1"/>
      <c r="G5940"/>
      <c r="H5940"/>
      <c r="I5940" s="1"/>
      <c r="J5940"/>
      <c r="K5940"/>
      <c r="L5940"/>
      <c r="M5940" s="2"/>
      <c r="N5940" s="3"/>
      <c r="O5940"/>
      <c r="P5940"/>
      <c r="Q5940"/>
      <c r="R5940"/>
      <c r="S5940"/>
      <c r="T5940"/>
      <c r="U5940" s="1"/>
      <c r="V5940"/>
      <c r="W5940" s="1"/>
      <c r="X5940"/>
      <c r="Y5940"/>
      <c r="Z5940" s="1"/>
      <c r="AA5940" s="1"/>
      <c r="AB5940" s="1"/>
      <c r="AC5940" s="1"/>
      <c r="AD5940"/>
    </row>
    <row r="5941" spans="1:30" x14ac:dyDescent="0.25">
      <c r="A5941" s="1"/>
      <c r="B5941" s="1"/>
      <c r="C5941" s="1"/>
      <c r="D5941"/>
      <c r="E5941" s="1"/>
      <c r="F5941" s="1"/>
      <c r="G5941"/>
      <c r="H5941"/>
      <c r="I5941" s="1"/>
      <c r="J5941"/>
      <c r="K5941"/>
      <c r="L5941"/>
      <c r="M5941" s="2"/>
      <c r="N5941" s="3"/>
      <c r="O5941"/>
      <c r="P5941"/>
      <c r="Q5941"/>
      <c r="R5941"/>
      <c r="S5941"/>
      <c r="T5941"/>
      <c r="U5941" s="1"/>
      <c r="V5941"/>
      <c r="W5941" s="1"/>
      <c r="X5941"/>
      <c r="Y5941"/>
      <c r="Z5941" s="1"/>
      <c r="AA5941" s="1"/>
      <c r="AB5941" s="1"/>
      <c r="AC5941" s="1"/>
      <c r="AD5941"/>
    </row>
    <row r="5942" spans="1:30" x14ac:dyDescent="0.25">
      <c r="A5942" s="1"/>
      <c r="B5942" s="1"/>
      <c r="C5942" s="1"/>
      <c r="D5942"/>
      <c r="E5942" s="1"/>
      <c r="F5942" s="1"/>
      <c r="G5942"/>
      <c r="H5942"/>
      <c r="I5942" s="1"/>
      <c r="J5942"/>
      <c r="K5942"/>
      <c r="L5942"/>
      <c r="M5942" s="2"/>
      <c r="N5942" s="3"/>
      <c r="O5942"/>
      <c r="P5942"/>
      <c r="Q5942"/>
      <c r="R5942"/>
      <c r="S5942"/>
      <c r="T5942"/>
      <c r="U5942" s="1"/>
      <c r="V5942"/>
      <c r="W5942" s="1"/>
      <c r="X5942"/>
      <c r="Y5942"/>
      <c r="Z5942" s="1"/>
      <c r="AA5942" s="1"/>
      <c r="AB5942" s="1"/>
      <c r="AC5942" s="1"/>
      <c r="AD5942"/>
    </row>
    <row r="5943" spans="1:30" x14ac:dyDescent="0.25">
      <c r="A5943" s="1"/>
      <c r="B5943" s="1"/>
      <c r="C5943" s="1"/>
      <c r="D5943"/>
      <c r="E5943" s="1"/>
      <c r="F5943" s="1"/>
      <c r="G5943"/>
      <c r="H5943"/>
      <c r="I5943" s="1"/>
      <c r="J5943"/>
      <c r="K5943"/>
      <c r="L5943"/>
      <c r="M5943" s="2"/>
      <c r="N5943" s="3"/>
      <c r="O5943"/>
      <c r="P5943"/>
      <c r="Q5943"/>
      <c r="R5943"/>
      <c r="S5943"/>
      <c r="T5943"/>
      <c r="U5943" s="1"/>
      <c r="V5943"/>
      <c r="W5943" s="1"/>
      <c r="X5943"/>
      <c r="Y5943"/>
      <c r="Z5943" s="1"/>
      <c r="AA5943" s="1"/>
      <c r="AB5943" s="1"/>
      <c r="AC5943" s="1"/>
      <c r="AD5943"/>
    </row>
    <row r="5944" spans="1:30" x14ac:dyDescent="0.25">
      <c r="A5944" s="1"/>
      <c r="B5944" s="1"/>
      <c r="C5944" s="1"/>
      <c r="D5944"/>
      <c r="E5944" s="1"/>
      <c r="F5944" s="1"/>
      <c r="G5944"/>
      <c r="H5944"/>
      <c r="I5944" s="1"/>
      <c r="J5944"/>
      <c r="K5944"/>
      <c r="L5944"/>
      <c r="M5944" s="2"/>
      <c r="N5944" s="3"/>
      <c r="O5944"/>
      <c r="P5944"/>
      <c r="Q5944"/>
      <c r="R5944"/>
      <c r="S5944"/>
      <c r="T5944"/>
      <c r="U5944" s="1"/>
      <c r="V5944"/>
      <c r="W5944" s="1"/>
      <c r="X5944"/>
      <c r="Y5944"/>
      <c r="Z5944" s="1"/>
      <c r="AA5944" s="1"/>
      <c r="AB5944" s="1"/>
      <c r="AC5944" s="1"/>
      <c r="AD5944"/>
    </row>
    <row r="5945" spans="1:30" x14ac:dyDescent="0.25">
      <c r="A5945" s="1"/>
      <c r="B5945" s="1"/>
      <c r="C5945" s="1"/>
      <c r="D5945"/>
      <c r="E5945" s="1"/>
      <c r="F5945" s="1"/>
      <c r="G5945"/>
      <c r="H5945"/>
      <c r="I5945" s="1"/>
      <c r="J5945"/>
      <c r="K5945"/>
      <c r="L5945"/>
      <c r="M5945" s="2"/>
      <c r="N5945" s="3"/>
      <c r="O5945"/>
      <c r="P5945"/>
      <c r="Q5945"/>
      <c r="R5945"/>
      <c r="S5945"/>
      <c r="T5945"/>
      <c r="U5945" s="1"/>
      <c r="V5945"/>
      <c r="W5945" s="1"/>
      <c r="X5945"/>
      <c r="Y5945"/>
      <c r="Z5945" s="1"/>
      <c r="AA5945" s="1"/>
      <c r="AB5945" s="1"/>
      <c r="AC5945" s="1"/>
      <c r="AD5945"/>
    </row>
    <row r="5946" spans="1:30" x14ac:dyDescent="0.25">
      <c r="A5946" s="1"/>
      <c r="B5946" s="1"/>
      <c r="C5946" s="1"/>
      <c r="D5946"/>
      <c r="E5946" s="1"/>
      <c r="F5946" s="1"/>
      <c r="G5946"/>
      <c r="H5946"/>
      <c r="I5946" s="1"/>
      <c r="J5946"/>
      <c r="K5946"/>
      <c r="L5946"/>
      <c r="M5946" s="2"/>
      <c r="N5946" s="3"/>
      <c r="O5946"/>
      <c r="P5946"/>
      <c r="Q5946"/>
      <c r="R5946"/>
      <c r="S5946"/>
      <c r="T5946"/>
      <c r="U5946" s="1"/>
      <c r="V5946"/>
      <c r="W5946" s="1"/>
      <c r="X5946"/>
      <c r="Y5946"/>
      <c r="Z5946" s="1"/>
      <c r="AA5946" s="1"/>
      <c r="AB5946" s="1"/>
      <c r="AC5946" s="1"/>
      <c r="AD5946"/>
    </row>
    <row r="5947" spans="1:30" x14ac:dyDescent="0.25">
      <c r="A5947" s="1"/>
      <c r="B5947" s="1"/>
      <c r="C5947" s="1"/>
      <c r="D5947"/>
      <c r="E5947" s="1"/>
      <c r="F5947" s="1"/>
      <c r="G5947"/>
      <c r="H5947"/>
      <c r="I5947" s="1"/>
      <c r="J5947"/>
      <c r="K5947"/>
      <c r="L5947"/>
      <c r="M5947" s="2"/>
      <c r="N5947" s="3"/>
      <c r="O5947"/>
      <c r="P5947"/>
      <c r="Q5947"/>
      <c r="R5947"/>
      <c r="S5947"/>
      <c r="T5947"/>
      <c r="U5947" s="1"/>
      <c r="V5947"/>
      <c r="W5947" s="1"/>
      <c r="X5947"/>
      <c r="Y5947"/>
      <c r="Z5947" s="1"/>
      <c r="AA5947" s="1"/>
      <c r="AB5947" s="1"/>
      <c r="AC5947" s="1"/>
      <c r="AD5947"/>
    </row>
    <row r="5948" spans="1:30" x14ac:dyDescent="0.25">
      <c r="A5948" s="1"/>
      <c r="B5948" s="1"/>
      <c r="C5948" s="1"/>
      <c r="D5948"/>
      <c r="E5948" s="1"/>
      <c r="F5948" s="1"/>
      <c r="G5948"/>
      <c r="H5948"/>
      <c r="I5948" s="1"/>
      <c r="J5948"/>
      <c r="K5948"/>
      <c r="L5948"/>
      <c r="M5948" s="2"/>
      <c r="N5948" s="3"/>
      <c r="O5948"/>
      <c r="P5948"/>
      <c r="Q5948"/>
      <c r="R5948"/>
      <c r="S5948"/>
      <c r="T5948"/>
      <c r="U5948" s="1"/>
      <c r="V5948"/>
      <c r="W5948" s="1"/>
      <c r="X5948"/>
      <c r="Y5948"/>
      <c r="Z5948" s="1"/>
      <c r="AA5948" s="1"/>
      <c r="AB5948" s="1"/>
      <c r="AC5948" s="1"/>
      <c r="AD5948"/>
    </row>
    <row r="5949" spans="1:30" x14ac:dyDescent="0.25">
      <c r="A5949" s="1"/>
      <c r="B5949" s="1"/>
      <c r="C5949" s="1"/>
      <c r="D5949"/>
      <c r="E5949" s="1"/>
      <c r="F5949" s="1"/>
      <c r="G5949"/>
      <c r="H5949"/>
      <c r="I5949" s="1"/>
      <c r="J5949"/>
      <c r="K5949"/>
      <c r="L5949"/>
      <c r="M5949" s="2"/>
      <c r="N5949" s="3"/>
      <c r="O5949"/>
      <c r="P5949"/>
      <c r="Q5949"/>
      <c r="R5949"/>
      <c r="S5949"/>
      <c r="T5949"/>
      <c r="U5949" s="1"/>
      <c r="V5949"/>
      <c r="W5949" s="1"/>
      <c r="X5949"/>
      <c r="Y5949"/>
      <c r="Z5949" s="1"/>
      <c r="AA5949" s="1"/>
      <c r="AB5949" s="1"/>
      <c r="AC5949" s="1"/>
      <c r="AD5949"/>
    </row>
    <row r="5950" spans="1:30" x14ac:dyDescent="0.25">
      <c r="A5950" s="1"/>
      <c r="B5950" s="1"/>
      <c r="C5950" s="1"/>
      <c r="D5950"/>
      <c r="E5950" s="1"/>
      <c r="F5950" s="1"/>
      <c r="G5950"/>
      <c r="H5950"/>
      <c r="I5950" s="1"/>
      <c r="J5950"/>
      <c r="K5950"/>
      <c r="L5950"/>
      <c r="M5950" s="2"/>
      <c r="N5950" s="3"/>
      <c r="O5950"/>
      <c r="P5950"/>
      <c r="Q5950"/>
      <c r="R5950"/>
      <c r="S5950"/>
      <c r="T5950"/>
      <c r="U5950" s="1"/>
      <c r="V5950"/>
      <c r="W5950" s="1"/>
      <c r="X5950"/>
      <c r="Y5950"/>
      <c r="Z5950" s="1"/>
      <c r="AA5950" s="1"/>
      <c r="AB5950" s="1"/>
      <c r="AC5950" s="1"/>
      <c r="AD5950"/>
    </row>
    <row r="5951" spans="1:30" x14ac:dyDescent="0.25">
      <c r="A5951" s="1"/>
      <c r="B5951" s="1"/>
      <c r="C5951" s="1"/>
      <c r="D5951"/>
      <c r="E5951" s="1"/>
      <c r="F5951" s="1"/>
      <c r="G5951"/>
      <c r="H5951"/>
      <c r="I5951" s="1"/>
      <c r="J5951"/>
      <c r="K5951"/>
      <c r="L5951"/>
      <c r="M5951" s="2"/>
      <c r="N5951" s="3"/>
      <c r="O5951"/>
      <c r="P5951"/>
      <c r="Q5951"/>
      <c r="R5951"/>
      <c r="S5951"/>
      <c r="T5951"/>
      <c r="U5951" s="1"/>
      <c r="V5951"/>
      <c r="W5951" s="1"/>
      <c r="X5951"/>
      <c r="Y5951"/>
      <c r="Z5951" s="1"/>
      <c r="AA5951" s="1"/>
      <c r="AB5951" s="1"/>
      <c r="AC5951" s="1"/>
      <c r="AD5951"/>
    </row>
    <row r="5952" spans="1:30" x14ac:dyDescent="0.25">
      <c r="A5952" s="1"/>
      <c r="B5952" s="1"/>
      <c r="C5952" s="1"/>
      <c r="D5952"/>
      <c r="E5952" s="1"/>
      <c r="F5952" s="1"/>
      <c r="G5952"/>
      <c r="H5952"/>
      <c r="I5952" s="1"/>
      <c r="J5952"/>
      <c r="K5952"/>
      <c r="L5952"/>
      <c r="M5952" s="2"/>
      <c r="N5952" s="3"/>
      <c r="O5952"/>
      <c r="P5952"/>
      <c r="Q5952"/>
      <c r="R5952"/>
      <c r="S5952"/>
      <c r="T5952"/>
      <c r="U5952" s="1"/>
      <c r="V5952"/>
      <c r="W5952" s="1"/>
      <c r="X5952"/>
      <c r="Y5952"/>
      <c r="Z5952" s="1"/>
      <c r="AA5952" s="1"/>
      <c r="AB5952" s="1"/>
      <c r="AC5952" s="1"/>
      <c r="AD5952"/>
    </row>
    <row r="5953" spans="1:30" x14ac:dyDescent="0.25">
      <c r="A5953" s="1"/>
      <c r="B5953" s="1"/>
      <c r="C5953" s="1"/>
      <c r="D5953"/>
      <c r="E5953" s="1"/>
      <c r="F5953" s="1"/>
      <c r="G5953"/>
      <c r="H5953"/>
      <c r="I5953" s="1"/>
      <c r="J5953"/>
      <c r="K5953"/>
      <c r="L5953"/>
      <c r="M5953" s="2"/>
      <c r="N5953" s="3"/>
      <c r="O5953"/>
      <c r="P5953"/>
      <c r="Q5953"/>
      <c r="R5953"/>
      <c r="S5953"/>
      <c r="T5953"/>
      <c r="U5953" s="1"/>
      <c r="V5953"/>
      <c r="W5953" s="1"/>
      <c r="X5953"/>
      <c r="Y5953"/>
      <c r="Z5953" s="1"/>
      <c r="AA5953" s="1"/>
      <c r="AB5953" s="1"/>
      <c r="AC5953" s="1"/>
      <c r="AD5953"/>
    </row>
    <row r="5954" spans="1:30" x14ac:dyDescent="0.25">
      <c r="A5954" s="1"/>
      <c r="B5954" s="1"/>
      <c r="C5954" s="1"/>
      <c r="D5954"/>
      <c r="E5954" s="1"/>
      <c r="F5954" s="1"/>
      <c r="G5954"/>
      <c r="H5954"/>
      <c r="I5954" s="1"/>
      <c r="J5954"/>
      <c r="K5954"/>
      <c r="L5954"/>
      <c r="M5954" s="2"/>
      <c r="N5954" s="3"/>
      <c r="O5954"/>
      <c r="P5954"/>
      <c r="Q5954"/>
      <c r="R5954"/>
      <c r="S5954"/>
      <c r="T5954"/>
      <c r="U5954" s="1"/>
      <c r="V5954"/>
      <c r="W5954" s="1"/>
      <c r="X5954"/>
      <c r="Y5954"/>
      <c r="Z5954" s="1"/>
      <c r="AA5954" s="1"/>
      <c r="AB5954" s="1"/>
      <c r="AC5954" s="1"/>
      <c r="AD5954"/>
    </row>
    <row r="5955" spans="1:30" x14ac:dyDescent="0.25">
      <c r="A5955" s="1"/>
      <c r="B5955" s="1"/>
      <c r="C5955" s="1"/>
      <c r="D5955"/>
      <c r="E5955" s="1"/>
      <c r="F5955" s="1"/>
      <c r="G5955"/>
      <c r="H5955"/>
      <c r="I5955" s="1"/>
      <c r="J5955"/>
      <c r="K5955"/>
      <c r="L5955"/>
      <c r="M5955" s="2"/>
      <c r="N5955" s="3"/>
      <c r="O5955"/>
      <c r="P5955"/>
      <c r="Q5955"/>
      <c r="R5955"/>
      <c r="S5955"/>
      <c r="T5955"/>
      <c r="U5955" s="1"/>
      <c r="V5955"/>
      <c r="W5955" s="1"/>
      <c r="X5955"/>
      <c r="Y5955"/>
      <c r="Z5955" s="1"/>
      <c r="AA5955" s="1"/>
      <c r="AB5955" s="1"/>
      <c r="AC5955" s="1"/>
      <c r="AD5955"/>
    </row>
    <row r="5956" spans="1:30" x14ac:dyDescent="0.25">
      <c r="A5956" s="1"/>
      <c r="B5956" s="1"/>
      <c r="C5956" s="1"/>
      <c r="D5956"/>
      <c r="E5956" s="1"/>
      <c r="F5956" s="1"/>
      <c r="G5956"/>
      <c r="H5956"/>
      <c r="I5956" s="1"/>
      <c r="J5956"/>
      <c r="K5956"/>
      <c r="L5956"/>
      <c r="M5956" s="2"/>
      <c r="N5956" s="3"/>
      <c r="O5956"/>
      <c r="P5956"/>
      <c r="Q5956"/>
      <c r="R5956"/>
      <c r="S5956"/>
      <c r="T5956"/>
      <c r="U5956" s="1"/>
      <c r="V5956"/>
      <c r="W5956" s="1"/>
      <c r="X5956"/>
      <c r="Y5956"/>
      <c r="Z5956" s="1"/>
      <c r="AA5956" s="1"/>
      <c r="AB5956" s="1"/>
      <c r="AC5956" s="1"/>
      <c r="AD5956"/>
    </row>
    <row r="5957" spans="1:30" x14ac:dyDescent="0.25">
      <c r="A5957" s="1"/>
      <c r="B5957" s="1"/>
      <c r="C5957" s="1"/>
      <c r="D5957"/>
      <c r="E5957" s="1"/>
      <c r="F5957" s="1"/>
      <c r="G5957"/>
      <c r="H5957"/>
      <c r="I5957" s="1"/>
      <c r="J5957"/>
      <c r="K5957"/>
      <c r="L5957"/>
      <c r="M5957" s="2"/>
      <c r="N5957" s="3"/>
      <c r="O5957"/>
      <c r="P5957"/>
      <c r="Q5957"/>
      <c r="R5957"/>
      <c r="S5957"/>
      <c r="T5957"/>
      <c r="U5957" s="1"/>
      <c r="V5957"/>
      <c r="W5957" s="1"/>
      <c r="X5957"/>
      <c r="Y5957"/>
      <c r="Z5957" s="1"/>
      <c r="AA5957" s="1"/>
      <c r="AB5957" s="1"/>
      <c r="AC5957" s="1"/>
      <c r="AD5957"/>
    </row>
    <row r="5958" spans="1:30" x14ac:dyDescent="0.25">
      <c r="A5958" s="1"/>
      <c r="B5958" s="1"/>
      <c r="C5958" s="1"/>
      <c r="D5958"/>
      <c r="E5958" s="1"/>
      <c r="F5958" s="1"/>
      <c r="G5958"/>
      <c r="H5958"/>
      <c r="I5958" s="1"/>
      <c r="J5958"/>
      <c r="K5958"/>
      <c r="L5958"/>
      <c r="M5958" s="2"/>
      <c r="N5958" s="3"/>
      <c r="O5958"/>
      <c r="P5958"/>
      <c r="Q5958"/>
      <c r="R5958"/>
      <c r="S5958"/>
      <c r="T5958"/>
      <c r="U5958" s="1"/>
      <c r="V5958"/>
      <c r="W5958" s="1"/>
      <c r="X5958"/>
      <c r="Y5958"/>
      <c r="Z5958" s="1"/>
      <c r="AA5958" s="1"/>
      <c r="AB5958" s="1"/>
      <c r="AC5958" s="1"/>
      <c r="AD5958"/>
    </row>
    <row r="5959" spans="1:30" x14ac:dyDescent="0.25">
      <c r="A5959" s="1"/>
      <c r="B5959" s="1"/>
      <c r="C5959" s="1"/>
      <c r="D5959"/>
      <c r="E5959" s="1"/>
      <c r="F5959" s="1"/>
      <c r="G5959"/>
      <c r="H5959"/>
      <c r="I5959" s="1"/>
      <c r="J5959"/>
      <c r="K5959"/>
      <c r="L5959"/>
      <c r="M5959" s="2"/>
      <c r="N5959" s="3"/>
      <c r="O5959"/>
      <c r="P5959"/>
      <c r="Q5959"/>
      <c r="R5959"/>
      <c r="S5959"/>
      <c r="T5959"/>
      <c r="U5959" s="1"/>
      <c r="V5959"/>
      <c r="W5959" s="1"/>
      <c r="X5959"/>
      <c r="Y5959"/>
      <c r="Z5959" s="1"/>
      <c r="AA5959" s="1"/>
      <c r="AB5959" s="1"/>
      <c r="AC5959" s="1"/>
      <c r="AD5959"/>
    </row>
    <row r="5960" spans="1:30" x14ac:dyDescent="0.25">
      <c r="A5960" s="1"/>
      <c r="B5960" s="1"/>
      <c r="C5960" s="1"/>
      <c r="D5960"/>
      <c r="E5960" s="1"/>
      <c r="F5960" s="1"/>
      <c r="G5960"/>
      <c r="H5960"/>
      <c r="I5960" s="1"/>
      <c r="J5960"/>
      <c r="K5960"/>
      <c r="L5960"/>
      <c r="M5960" s="2"/>
      <c r="N5960" s="3"/>
      <c r="O5960"/>
      <c r="P5960"/>
      <c r="Q5960"/>
      <c r="R5960"/>
      <c r="S5960"/>
      <c r="T5960"/>
      <c r="U5960" s="1"/>
      <c r="V5960"/>
      <c r="W5960" s="1"/>
      <c r="X5960"/>
      <c r="Y5960"/>
      <c r="Z5960" s="1"/>
      <c r="AA5960" s="1"/>
      <c r="AB5960" s="1"/>
      <c r="AC5960" s="1"/>
      <c r="AD5960"/>
    </row>
    <row r="5961" spans="1:30" x14ac:dyDescent="0.25">
      <c r="A5961" s="1"/>
      <c r="B5961" s="1"/>
      <c r="C5961" s="1"/>
      <c r="D5961"/>
      <c r="E5961" s="1"/>
      <c r="F5961" s="1"/>
      <c r="G5961"/>
      <c r="H5961"/>
      <c r="I5961" s="1"/>
      <c r="J5961"/>
      <c r="K5961"/>
      <c r="L5961"/>
      <c r="M5961" s="2"/>
      <c r="N5961" s="3"/>
      <c r="O5961"/>
      <c r="P5961"/>
      <c r="Q5961"/>
      <c r="R5961"/>
      <c r="S5961"/>
      <c r="T5961"/>
      <c r="U5961" s="1"/>
      <c r="V5961"/>
      <c r="W5961" s="1"/>
      <c r="X5961"/>
      <c r="Y5961"/>
      <c r="Z5961" s="1"/>
      <c r="AA5961" s="1"/>
      <c r="AB5961" s="1"/>
      <c r="AC5961" s="1"/>
      <c r="AD5961"/>
    </row>
    <row r="5962" spans="1:30" x14ac:dyDescent="0.25">
      <c r="A5962" s="1"/>
      <c r="B5962" s="1"/>
      <c r="C5962" s="1"/>
      <c r="D5962"/>
      <c r="E5962" s="1"/>
      <c r="F5962" s="1"/>
      <c r="G5962"/>
      <c r="H5962"/>
      <c r="I5962" s="1"/>
      <c r="J5962"/>
      <c r="K5962"/>
      <c r="L5962"/>
      <c r="M5962" s="2"/>
      <c r="N5962" s="3"/>
      <c r="O5962"/>
      <c r="P5962"/>
      <c r="Q5962"/>
      <c r="R5962"/>
      <c r="S5962"/>
      <c r="T5962"/>
      <c r="U5962" s="1"/>
      <c r="V5962"/>
      <c r="W5962" s="1"/>
      <c r="X5962"/>
      <c r="Y5962"/>
      <c r="Z5962" s="1"/>
      <c r="AA5962" s="1"/>
      <c r="AB5962" s="1"/>
      <c r="AC5962" s="1"/>
      <c r="AD5962"/>
    </row>
    <row r="5963" spans="1:30" x14ac:dyDescent="0.25">
      <c r="A5963" s="1"/>
      <c r="B5963" s="1"/>
      <c r="C5963" s="1"/>
      <c r="D5963"/>
      <c r="E5963" s="1"/>
      <c r="F5963" s="1"/>
      <c r="G5963"/>
      <c r="H5963"/>
      <c r="I5963" s="1"/>
      <c r="J5963"/>
      <c r="K5963"/>
      <c r="L5963"/>
      <c r="M5963" s="2"/>
      <c r="N5963" s="3"/>
      <c r="O5963"/>
      <c r="P5963"/>
      <c r="Q5963"/>
      <c r="R5963"/>
      <c r="S5963"/>
      <c r="T5963"/>
      <c r="U5963" s="1"/>
      <c r="V5963"/>
      <c r="W5963" s="1"/>
      <c r="X5963"/>
      <c r="Y5963"/>
      <c r="Z5963" s="1"/>
      <c r="AA5963" s="1"/>
      <c r="AB5963" s="1"/>
      <c r="AC5963" s="1"/>
      <c r="AD5963"/>
    </row>
    <row r="5964" spans="1:30" x14ac:dyDescent="0.25">
      <c r="A5964" s="1"/>
      <c r="B5964" s="1"/>
      <c r="C5964" s="1"/>
      <c r="D5964"/>
      <c r="E5964" s="1"/>
      <c r="F5964" s="1"/>
      <c r="G5964"/>
      <c r="H5964"/>
      <c r="I5964" s="1"/>
      <c r="J5964"/>
      <c r="K5964"/>
      <c r="L5964"/>
      <c r="M5964" s="2"/>
      <c r="N5964" s="3"/>
      <c r="O5964"/>
      <c r="P5964"/>
      <c r="Q5964"/>
      <c r="R5964"/>
      <c r="S5964"/>
      <c r="T5964"/>
      <c r="U5964" s="1"/>
      <c r="V5964"/>
      <c r="W5964" s="1"/>
      <c r="X5964"/>
      <c r="Y5964"/>
      <c r="Z5964" s="1"/>
      <c r="AA5964" s="1"/>
      <c r="AB5964" s="1"/>
      <c r="AC5964" s="1"/>
      <c r="AD5964"/>
    </row>
    <row r="5965" spans="1:30" x14ac:dyDescent="0.25">
      <c r="A5965" s="1"/>
      <c r="B5965" s="1"/>
      <c r="C5965" s="1"/>
      <c r="D5965"/>
      <c r="E5965" s="1"/>
      <c r="F5965" s="1"/>
      <c r="G5965"/>
      <c r="H5965"/>
      <c r="I5965" s="1"/>
      <c r="J5965"/>
      <c r="K5965"/>
      <c r="L5965"/>
      <c r="M5965" s="2"/>
      <c r="N5965" s="3"/>
      <c r="O5965"/>
      <c r="P5965"/>
      <c r="Q5965"/>
      <c r="R5965"/>
      <c r="S5965"/>
      <c r="T5965"/>
      <c r="U5965" s="1"/>
      <c r="V5965"/>
      <c r="W5965" s="1"/>
      <c r="X5965"/>
      <c r="Y5965"/>
      <c r="Z5965" s="1"/>
      <c r="AA5965" s="1"/>
      <c r="AB5965" s="1"/>
      <c r="AC5965" s="1"/>
      <c r="AD5965"/>
    </row>
    <row r="5966" spans="1:30" x14ac:dyDescent="0.25">
      <c r="A5966" s="1"/>
      <c r="B5966" s="1"/>
      <c r="C5966" s="1"/>
      <c r="D5966"/>
      <c r="E5966" s="1"/>
      <c r="F5966" s="1"/>
      <c r="G5966"/>
      <c r="H5966"/>
      <c r="I5966" s="1"/>
      <c r="J5966"/>
      <c r="K5966"/>
      <c r="L5966"/>
      <c r="M5966" s="2"/>
      <c r="N5966" s="3"/>
      <c r="O5966"/>
      <c r="P5966"/>
      <c r="Q5966"/>
      <c r="R5966"/>
      <c r="S5966"/>
      <c r="T5966"/>
      <c r="U5966" s="1"/>
      <c r="V5966"/>
      <c r="W5966" s="1"/>
      <c r="X5966"/>
      <c r="Y5966"/>
      <c r="Z5966" s="1"/>
      <c r="AA5966" s="1"/>
      <c r="AB5966" s="1"/>
      <c r="AC5966" s="1"/>
      <c r="AD5966"/>
    </row>
    <row r="5967" spans="1:30" x14ac:dyDescent="0.25">
      <c r="A5967" s="1"/>
      <c r="B5967" s="1"/>
      <c r="C5967" s="1"/>
      <c r="D5967"/>
      <c r="E5967" s="1"/>
      <c r="F5967" s="1"/>
      <c r="G5967"/>
      <c r="H5967"/>
      <c r="I5967" s="1"/>
      <c r="J5967"/>
      <c r="K5967"/>
      <c r="L5967"/>
      <c r="M5967" s="2"/>
      <c r="N5967" s="3"/>
      <c r="O5967"/>
      <c r="P5967"/>
      <c r="Q5967"/>
      <c r="R5967"/>
      <c r="S5967"/>
      <c r="T5967"/>
      <c r="U5967" s="1"/>
      <c r="V5967"/>
      <c r="W5967" s="1"/>
      <c r="X5967"/>
      <c r="Y5967"/>
      <c r="Z5967" s="1"/>
      <c r="AA5967" s="1"/>
      <c r="AB5967" s="1"/>
      <c r="AC5967" s="1"/>
      <c r="AD5967"/>
    </row>
    <row r="5968" spans="1:30" x14ac:dyDescent="0.25">
      <c r="A5968" s="1"/>
      <c r="B5968" s="1"/>
      <c r="C5968" s="1"/>
      <c r="D5968"/>
      <c r="E5968" s="1"/>
      <c r="F5968" s="1"/>
      <c r="G5968"/>
      <c r="H5968"/>
      <c r="I5968" s="1"/>
      <c r="J5968"/>
      <c r="K5968"/>
      <c r="L5968"/>
      <c r="M5968" s="2"/>
      <c r="N5968" s="3"/>
      <c r="O5968"/>
      <c r="P5968"/>
      <c r="Q5968"/>
      <c r="R5968"/>
      <c r="S5968"/>
      <c r="T5968"/>
      <c r="U5968" s="1"/>
      <c r="V5968"/>
      <c r="W5968" s="1"/>
      <c r="X5968"/>
      <c r="Y5968"/>
      <c r="Z5968" s="1"/>
      <c r="AA5968" s="1"/>
      <c r="AB5968" s="1"/>
      <c r="AC5968" s="1"/>
      <c r="AD5968"/>
    </row>
    <row r="5969" spans="1:30" x14ac:dyDescent="0.25">
      <c r="A5969" s="1"/>
      <c r="B5969" s="1"/>
      <c r="C5969" s="1"/>
      <c r="D5969"/>
      <c r="E5969" s="1"/>
      <c r="F5969" s="1"/>
      <c r="G5969"/>
      <c r="H5969"/>
      <c r="I5969" s="1"/>
      <c r="J5969"/>
      <c r="K5969"/>
      <c r="L5969"/>
      <c r="M5969" s="2"/>
      <c r="N5969" s="3"/>
      <c r="O5969"/>
      <c r="P5969"/>
      <c r="Q5969"/>
      <c r="R5969"/>
      <c r="S5969"/>
      <c r="T5969"/>
      <c r="U5969" s="1"/>
      <c r="V5969"/>
      <c r="W5969" s="1"/>
      <c r="X5969"/>
      <c r="Y5969"/>
      <c r="Z5969" s="1"/>
      <c r="AA5969" s="1"/>
      <c r="AB5969" s="1"/>
      <c r="AC5969" s="1"/>
      <c r="AD5969"/>
    </row>
    <row r="5970" spans="1:30" x14ac:dyDescent="0.25">
      <c r="A5970" s="1"/>
      <c r="B5970" s="1"/>
      <c r="C5970" s="1"/>
      <c r="D5970"/>
      <c r="E5970" s="1"/>
      <c r="F5970" s="1"/>
      <c r="G5970"/>
      <c r="H5970"/>
      <c r="I5970" s="1"/>
      <c r="J5970"/>
      <c r="K5970"/>
      <c r="L5970"/>
      <c r="M5970" s="2"/>
      <c r="N5970" s="3"/>
      <c r="O5970"/>
      <c r="P5970"/>
      <c r="Q5970"/>
      <c r="R5970"/>
      <c r="S5970"/>
      <c r="T5970"/>
      <c r="U5970" s="1"/>
      <c r="V5970"/>
      <c r="W5970" s="1"/>
      <c r="X5970"/>
      <c r="Y5970"/>
      <c r="Z5970" s="1"/>
      <c r="AA5970" s="1"/>
      <c r="AB5970" s="1"/>
      <c r="AC5970" s="1"/>
      <c r="AD5970"/>
    </row>
    <row r="5971" spans="1:30" x14ac:dyDescent="0.25">
      <c r="A5971" s="1"/>
      <c r="B5971" s="1"/>
      <c r="C5971" s="1"/>
      <c r="D5971"/>
      <c r="E5971" s="1"/>
      <c r="F5971" s="1"/>
      <c r="G5971"/>
      <c r="H5971"/>
      <c r="I5971" s="1"/>
      <c r="J5971"/>
      <c r="K5971"/>
      <c r="L5971"/>
      <c r="M5971" s="2"/>
      <c r="N5971" s="3"/>
      <c r="O5971"/>
      <c r="P5971"/>
      <c r="Q5971"/>
      <c r="R5971"/>
      <c r="S5971"/>
      <c r="T5971"/>
      <c r="U5971" s="1"/>
      <c r="V5971"/>
      <c r="W5971" s="1"/>
      <c r="X5971"/>
      <c r="Y5971"/>
      <c r="Z5971" s="1"/>
      <c r="AA5971" s="1"/>
      <c r="AB5971" s="1"/>
      <c r="AC5971" s="1"/>
      <c r="AD5971"/>
    </row>
    <row r="5972" spans="1:30" x14ac:dyDescent="0.25">
      <c r="A5972" s="1"/>
      <c r="B5972" s="1"/>
      <c r="C5972" s="1"/>
      <c r="D5972"/>
      <c r="E5972" s="1"/>
      <c r="F5972" s="1"/>
      <c r="G5972"/>
      <c r="H5972"/>
      <c r="I5972" s="1"/>
      <c r="J5972"/>
      <c r="K5972"/>
      <c r="L5972"/>
      <c r="M5972" s="2"/>
      <c r="N5972" s="3"/>
      <c r="O5972"/>
      <c r="P5972"/>
      <c r="Q5972"/>
      <c r="R5972"/>
      <c r="S5972"/>
      <c r="T5972"/>
      <c r="U5972" s="1"/>
      <c r="V5972"/>
      <c r="W5972" s="1"/>
      <c r="X5972"/>
      <c r="Y5972"/>
      <c r="Z5972" s="1"/>
      <c r="AA5972" s="1"/>
      <c r="AB5972" s="1"/>
      <c r="AC5972" s="1"/>
      <c r="AD5972"/>
    </row>
    <row r="5973" spans="1:30" x14ac:dyDescent="0.25">
      <c r="A5973" s="1"/>
      <c r="B5973" s="1"/>
      <c r="C5973" s="1"/>
      <c r="D5973"/>
      <c r="E5973" s="1"/>
      <c r="F5973" s="1"/>
      <c r="G5973"/>
      <c r="H5973"/>
      <c r="I5973" s="1"/>
      <c r="J5973"/>
      <c r="K5973"/>
      <c r="L5973"/>
      <c r="M5973" s="2"/>
      <c r="N5973" s="3"/>
      <c r="O5973"/>
      <c r="P5973"/>
      <c r="Q5973"/>
      <c r="R5973"/>
      <c r="S5973"/>
      <c r="T5973"/>
      <c r="U5973" s="1"/>
      <c r="V5973"/>
      <c r="W5973" s="1"/>
      <c r="X5973"/>
      <c r="Y5973"/>
      <c r="Z5973" s="1"/>
      <c r="AA5973" s="1"/>
      <c r="AB5973" s="1"/>
      <c r="AC5973" s="1"/>
      <c r="AD5973"/>
    </row>
    <row r="5974" spans="1:30" x14ac:dyDescent="0.25">
      <c r="A5974" s="1"/>
      <c r="B5974" s="1"/>
      <c r="C5974" s="1"/>
      <c r="D5974"/>
      <c r="E5974" s="1"/>
      <c r="F5974" s="1"/>
      <c r="G5974"/>
      <c r="H5974"/>
      <c r="I5974" s="1"/>
      <c r="J5974"/>
      <c r="K5974"/>
      <c r="L5974"/>
      <c r="M5974" s="2"/>
      <c r="N5974" s="3"/>
      <c r="O5974"/>
      <c r="P5974"/>
      <c r="Q5974"/>
      <c r="R5974"/>
      <c r="S5974"/>
      <c r="T5974"/>
      <c r="U5974" s="1"/>
      <c r="V5974"/>
      <c r="W5974" s="1"/>
      <c r="X5974"/>
      <c r="Y5974"/>
      <c r="Z5974" s="1"/>
      <c r="AA5974" s="1"/>
      <c r="AB5974" s="1"/>
      <c r="AC5974" s="1"/>
      <c r="AD5974"/>
    </row>
    <row r="5975" spans="1:30" x14ac:dyDescent="0.25">
      <c r="A5975" s="1"/>
      <c r="B5975" s="1"/>
      <c r="C5975" s="1"/>
      <c r="D5975"/>
      <c r="E5975" s="1"/>
      <c r="F5975" s="1"/>
      <c r="G5975"/>
      <c r="H5975"/>
      <c r="I5975" s="1"/>
      <c r="J5975"/>
      <c r="K5975"/>
      <c r="L5975"/>
      <c r="M5975" s="2"/>
      <c r="N5975" s="3"/>
      <c r="O5975"/>
      <c r="P5975"/>
      <c r="Q5975"/>
      <c r="R5975"/>
      <c r="S5975"/>
      <c r="T5975"/>
      <c r="U5975" s="1"/>
      <c r="V5975"/>
      <c r="W5975" s="1"/>
      <c r="X5975"/>
      <c r="Y5975"/>
      <c r="Z5975" s="1"/>
      <c r="AA5975" s="1"/>
      <c r="AB5975" s="1"/>
      <c r="AC5975" s="1"/>
      <c r="AD5975"/>
    </row>
    <row r="5976" spans="1:30" x14ac:dyDescent="0.25">
      <c r="A5976" s="1"/>
      <c r="B5976" s="1"/>
      <c r="C5976" s="1"/>
      <c r="D5976"/>
      <c r="E5976" s="1"/>
      <c r="F5976" s="1"/>
      <c r="G5976"/>
      <c r="H5976"/>
      <c r="I5976" s="1"/>
      <c r="J5976"/>
      <c r="K5976"/>
      <c r="L5976"/>
      <c r="M5976" s="2"/>
      <c r="N5976" s="3"/>
      <c r="O5976"/>
      <c r="P5976"/>
      <c r="Q5976"/>
      <c r="R5976"/>
      <c r="S5976"/>
      <c r="T5976"/>
      <c r="U5976" s="1"/>
      <c r="V5976"/>
      <c r="W5976" s="1"/>
      <c r="X5976"/>
      <c r="Y5976"/>
      <c r="Z5976" s="1"/>
      <c r="AA5976" s="1"/>
      <c r="AB5976" s="1"/>
      <c r="AC5976" s="1"/>
      <c r="AD5976"/>
    </row>
    <row r="5977" spans="1:30" x14ac:dyDescent="0.25">
      <c r="A5977" s="1"/>
      <c r="B5977" s="1"/>
      <c r="C5977" s="1"/>
      <c r="D5977"/>
      <c r="E5977" s="1"/>
      <c r="F5977" s="1"/>
      <c r="G5977"/>
      <c r="H5977"/>
      <c r="I5977" s="1"/>
      <c r="J5977"/>
      <c r="K5977"/>
      <c r="L5977"/>
      <c r="M5977" s="2"/>
      <c r="N5977" s="3"/>
      <c r="O5977"/>
      <c r="P5977"/>
      <c r="Q5977"/>
      <c r="R5977"/>
      <c r="S5977"/>
      <c r="T5977"/>
      <c r="U5977" s="1"/>
      <c r="V5977"/>
      <c r="W5977" s="1"/>
      <c r="X5977"/>
      <c r="Y5977"/>
      <c r="Z5977" s="1"/>
      <c r="AA5977" s="1"/>
      <c r="AB5977" s="1"/>
      <c r="AC5977" s="1"/>
      <c r="AD5977"/>
    </row>
    <row r="5978" spans="1:30" x14ac:dyDescent="0.25">
      <c r="A5978" s="1"/>
      <c r="B5978" s="1"/>
      <c r="C5978" s="1"/>
      <c r="D5978"/>
      <c r="E5978" s="1"/>
      <c r="F5978" s="1"/>
      <c r="G5978"/>
      <c r="H5978"/>
      <c r="I5978" s="1"/>
      <c r="J5978"/>
      <c r="K5978"/>
      <c r="L5978"/>
      <c r="M5978" s="2"/>
      <c r="N5978" s="3"/>
      <c r="O5978"/>
      <c r="P5978"/>
      <c r="Q5978"/>
      <c r="R5978"/>
      <c r="S5978"/>
      <c r="T5978"/>
      <c r="U5978" s="1"/>
      <c r="V5978"/>
      <c r="W5978" s="1"/>
      <c r="X5978"/>
      <c r="Y5978"/>
      <c r="Z5978" s="1"/>
      <c r="AA5978" s="1"/>
      <c r="AB5978" s="1"/>
      <c r="AC5978" s="1"/>
      <c r="AD5978"/>
    </row>
    <row r="5979" spans="1:30" x14ac:dyDescent="0.25">
      <c r="A5979" s="1"/>
      <c r="B5979" s="1"/>
      <c r="C5979" s="1"/>
      <c r="D5979"/>
      <c r="E5979" s="1"/>
      <c r="F5979" s="1"/>
      <c r="G5979"/>
      <c r="H5979"/>
      <c r="I5979" s="1"/>
      <c r="J5979"/>
      <c r="K5979"/>
      <c r="L5979"/>
      <c r="M5979" s="2"/>
      <c r="N5979" s="3"/>
      <c r="O5979"/>
      <c r="P5979"/>
      <c r="Q5979"/>
      <c r="R5979"/>
      <c r="S5979"/>
      <c r="T5979"/>
      <c r="U5979" s="1"/>
      <c r="V5979"/>
      <c r="W5979" s="1"/>
      <c r="X5979"/>
      <c r="Y5979"/>
      <c r="Z5979" s="1"/>
      <c r="AA5979" s="1"/>
      <c r="AB5979" s="1"/>
      <c r="AC5979" s="1"/>
      <c r="AD5979"/>
    </row>
    <row r="5980" spans="1:30" x14ac:dyDescent="0.25">
      <c r="A5980" s="1"/>
      <c r="B5980" s="1"/>
      <c r="C5980" s="1"/>
      <c r="D5980"/>
      <c r="E5980" s="1"/>
      <c r="F5980" s="1"/>
      <c r="G5980"/>
      <c r="H5980"/>
      <c r="I5980" s="1"/>
      <c r="J5980"/>
      <c r="K5980"/>
      <c r="L5980"/>
      <c r="M5980" s="2"/>
      <c r="N5980" s="3"/>
      <c r="O5980"/>
      <c r="P5980"/>
      <c r="Q5980"/>
      <c r="R5980"/>
      <c r="S5980"/>
      <c r="T5980"/>
      <c r="U5980" s="1"/>
      <c r="V5980"/>
      <c r="W5980" s="1"/>
      <c r="X5980"/>
      <c r="Y5980"/>
      <c r="Z5980" s="1"/>
      <c r="AA5980" s="1"/>
      <c r="AB5980" s="1"/>
      <c r="AC5980" s="1"/>
      <c r="AD5980"/>
    </row>
    <row r="5981" spans="1:30" x14ac:dyDescent="0.25">
      <c r="A5981" s="1"/>
      <c r="B5981" s="1"/>
      <c r="C5981" s="1"/>
      <c r="D5981"/>
      <c r="E5981" s="1"/>
      <c r="F5981" s="1"/>
      <c r="G5981"/>
      <c r="H5981"/>
      <c r="I5981" s="1"/>
      <c r="J5981"/>
      <c r="K5981"/>
      <c r="L5981"/>
      <c r="M5981" s="2"/>
      <c r="N5981" s="3"/>
      <c r="O5981"/>
      <c r="P5981"/>
      <c r="Q5981"/>
      <c r="R5981"/>
      <c r="S5981"/>
      <c r="T5981"/>
      <c r="U5981" s="1"/>
      <c r="V5981"/>
      <c r="W5981" s="1"/>
      <c r="X5981"/>
      <c r="Y5981"/>
      <c r="Z5981" s="1"/>
      <c r="AA5981" s="1"/>
      <c r="AB5981" s="1"/>
      <c r="AC5981" s="1"/>
      <c r="AD5981"/>
    </row>
    <row r="5982" spans="1:30" x14ac:dyDescent="0.25">
      <c r="A5982" s="1"/>
      <c r="B5982" s="1"/>
      <c r="C5982" s="1"/>
      <c r="D5982"/>
      <c r="E5982" s="1"/>
      <c r="F5982" s="1"/>
      <c r="G5982"/>
      <c r="H5982"/>
      <c r="I5982" s="1"/>
      <c r="J5982"/>
      <c r="K5982"/>
      <c r="L5982"/>
      <c r="M5982" s="2"/>
      <c r="N5982" s="3"/>
      <c r="O5982"/>
      <c r="P5982"/>
      <c r="Q5982"/>
      <c r="R5982"/>
      <c r="S5982"/>
      <c r="T5982"/>
      <c r="U5982" s="1"/>
      <c r="V5982"/>
      <c r="W5982" s="1"/>
      <c r="X5982"/>
      <c r="Y5982"/>
      <c r="Z5982" s="1"/>
      <c r="AA5982" s="1"/>
      <c r="AB5982" s="1"/>
      <c r="AC5982" s="1"/>
      <c r="AD5982"/>
    </row>
    <row r="5983" spans="1:30" x14ac:dyDescent="0.25">
      <c r="A5983" s="1"/>
      <c r="B5983" s="1"/>
      <c r="C5983" s="1"/>
      <c r="D5983"/>
      <c r="E5983" s="1"/>
      <c r="F5983" s="1"/>
      <c r="G5983"/>
      <c r="H5983"/>
      <c r="I5983" s="1"/>
      <c r="J5983"/>
      <c r="K5983"/>
      <c r="L5983"/>
      <c r="M5983" s="2"/>
      <c r="N5983" s="3"/>
      <c r="O5983"/>
      <c r="P5983"/>
      <c r="Q5983"/>
      <c r="R5983"/>
      <c r="S5983"/>
      <c r="T5983"/>
      <c r="U5983" s="1"/>
      <c r="V5983"/>
      <c r="W5983" s="1"/>
      <c r="X5983"/>
      <c r="Y5983"/>
      <c r="Z5983" s="1"/>
      <c r="AA5983" s="1"/>
      <c r="AB5983" s="1"/>
      <c r="AC5983" s="1"/>
      <c r="AD5983"/>
    </row>
    <row r="5984" spans="1:30" x14ac:dyDescent="0.25">
      <c r="A5984" s="1"/>
      <c r="B5984" s="1"/>
      <c r="C5984" s="1"/>
      <c r="D5984"/>
      <c r="E5984" s="1"/>
      <c r="F5984" s="1"/>
      <c r="G5984"/>
      <c r="H5984"/>
      <c r="I5984" s="1"/>
      <c r="J5984"/>
      <c r="K5984"/>
      <c r="L5984"/>
      <c r="M5984" s="2"/>
      <c r="N5984" s="3"/>
      <c r="O5984"/>
      <c r="P5984"/>
      <c r="Q5984"/>
      <c r="R5984"/>
      <c r="S5984"/>
      <c r="T5984"/>
      <c r="U5984" s="1"/>
      <c r="V5984"/>
      <c r="W5984" s="1"/>
      <c r="X5984"/>
      <c r="Y5984"/>
      <c r="Z5984" s="1"/>
      <c r="AA5984" s="1"/>
      <c r="AB5984" s="1"/>
      <c r="AC5984" s="1"/>
      <c r="AD5984"/>
    </row>
    <row r="5985" spans="1:30" x14ac:dyDescent="0.25">
      <c r="A5985" s="1"/>
      <c r="B5985" s="1"/>
      <c r="C5985" s="1"/>
      <c r="D5985"/>
      <c r="E5985" s="1"/>
      <c r="F5985" s="1"/>
      <c r="G5985"/>
      <c r="H5985"/>
      <c r="I5985" s="1"/>
      <c r="J5985"/>
      <c r="K5985"/>
      <c r="L5985"/>
      <c r="M5985" s="2"/>
      <c r="N5985" s="3"/>
      <c r="O5985"/>
      <c r="P5985"/>
      <c r="Q5985"/>
      <c r="R5985"/>
      <c r="S5985"/>
      <c r="T5985"/>
      <c r="U5985" s="1"/>
      <c r="V5985"/>
      <c r="W5985" s="1"/>
      <c r="X5985"/>
      <c r="Y5985"/>
      <c r="Z5985" s="1"/>
      <c r="AA5985" s="1"/>
      <c r="AB5985" s="1"/>
      <c r="AC5985" s="1"/>
      <c r="AD5985"/>
    </row>
    <row r="5986" spans="1:30" x14ac:dyDescent="0.25">
      <c r="A5986" s="1"/>
      <c r="B5986" s="1"/>
      <c r="C5986" s="1"/>
      <c r="D5986"/>
      <c r="E5986" s="1"/>
      <c r="F5986" s="1"/>
      <c r="G5986"/>
      <c r="H5986"/>
      <c r="I5986" s="1"/>
      <c r="J5986"/>
      <c r="K5986"/>
      <c r="L5986"/>
      <c r="M5986" s="2"/>
      <c r="N5986" s="3"/>
      <c r="O5986"/>
      <c r="P5986"/>
      <c r="Q5986"/>
      <c r="R5986"/>
      <c r="S5986"/>
      <c r="T5986"/>
      <c r="U5986" s="1"/>
      <c r="V5986"/>
      <c r="W5986" s="1"/>
      <c r="X5986"/>
      <c r="Y5986"/>
      <c r="Z5986" s="1"/>
      <c r="AA5986" s="1"/>
      <c r="AB5986" s="1"/>
      <c r="AC5986" s="1"/>
      <c r="AD5986"/>
    </row>
    <row r="5987" spans="1:30" x14ac:dyDescent="0.25">
      <c r="A5987" s="1"/>
      <c r="B5987" s="1"/>
      <c r="C5987" s="1"/>
      <c r="D5987"/>
      <c r="E5987" s="1"/>
      <c r="F5987" s="1"/>
      <c r="G5987"/>
      <c r="H5987"/>
      <c r="I5987" s="1"/>
      <c r="J5987"/>
      <c r="K5987"/>
      <c r="L5987"/>
      <c r="M5987" s="2"/>
      <c r="N5987" s="3"/>
      <c r="O5987"/>
      <c r="P5987"/>
      <c r="Q5987"/>
      <c r="R5987"/>
      <c r="S5987"/>
      <c r="T5987"/>
      <c r="U5987" s="1"/>
      <c r="V5987"/>
      <c r="W5987" s="1"/>
      <c r="X5987"/>
      <c r="Y5987"/>
      <c r="Z5987" s="1"/>
      <c r="AA5987" s="1"/>
      <c r="AB5987" s="1"/>
      <c r="AC5987" s="1"/>
      <c r="AD5987"/>
    </row>
    <row r="5988" spans="1:30" x14ac:dyDescent="0.25">
      <c r="A5988" s="1"/>
      <c r="B5988" s="1"/>
      <c r="C5988" s="1"/>
      <c r="D5988"/>
      <c r="E5988" s="1"/>
      <c r="F5988" s="1"/>
      <c r="G5988"/>
      <c r="H5988"/>
      <c r="I5988" s="1"/>
      <c r="J5988"/>
      <c r="K5988"/>
      <c r="L5988"/>
      <c r="M5988" s="2"/>
      <c r="N5988" s="3"/>
      <c r="O5988"/>
      <c r="P5988"/>
      <c r="Q5988"/>
      <c r="R5988"/>
      <c r="S5988"/>
      <c r="T5988"/>
      <c r="U5988" s="1"/>
      <c r="V5988"/>
      <c r="W5988" s="1"/>
      <c r="X5988"/>
      <c r="Y5988"/>
      <c r="Z5988" s="1"/>
      <c r="AA5988" s="1"/>
      <c r="AB5988" s="1"/>
      <c r="AC5988" s="1"/>
      <c r="AD5988"/>
    </row>
    <row r="5989" spans="1:30" x14ac:dyDescent="0.25">
      <c r="A5989" s="1"/>
      <c r="B5989" s="1"/>
      <c r="C5989" s="1"/>
      <c r="D5989"/>
      <c r="E5989" s="1"/>
      <c r="F5989" s="1"/>
      <c r="G5989"/>
      <c r="H5989"/>
      <c r="I5989" s="1"/>
      <c r="J5989"/>
      <c r="K5989"/>
      <c r="L5989"/>
      <c r="M5989" s="2"/>
      <c r="N5989" s="3"/>
      <c r="O5989"/>
      <c r="P5989"/>
      <c r="Q5989"/>
      <c r="R5989"/>
      <c r="S5989"/>
      <c r="T5989"/>
      <c r="U5989" s="1"/>
      <c r="V5989"/>
      <c r="W5989" s="1"/>
      <c r="X5989"/>
      <c r="Y5989"/>
      <c r="Z5989" s="1"/>
      <c r="AA5989" s="1"/>
      <c r="AB5989" s="1"/>
      <c r="AC5989" s="1"/>
      <c r="AD5989"/>
    </row>
    <row r="5990" spans="1:30" x14ac:dyDescent="0.25">
      <c r="A5990" s="1"/>
      <c r="B5990" s="1"/>
      <c r="C5990" s="1"/>
      <c r="D5990"/>
      <c r="E5990" s="1"/>
      <c r="F5990" s="1"/>
      <c r="G5990"/>
      <c r="H5990"/>
      <c r="I5990" s="1"/>
      <c r="J5990"/>
      <c r="K5990"/>
      <c r="L5990"/>
      <c r="M5990" s="2"/>
      <c r="N5990" s="3"/>
      <c r="O5990"/>
      <c r="P5990"/>
      <c r="Q5990"/>
      <c r="R5990"/>
      <c r="S5990"/>
      <c r="T5990"/>
      <c r="U5990" s="1"/>
      <c r="V5990"/>
      <c r="W5990" s="1"/>
      <c r="X5990"/>
      <c r="Y5990"/>
      <c r="Z5990" s="1"/>
      <c r="AA5990" s="1"/>
      <c r="AB5990" s="1"/>
      <c r="AC5990" s="1"/>
      <c r="AD5990"/>
    </row>
    <row r="5991" spans="1:30" x14ac:dyDescent="0.25">
      <c r="A5991" s="1"/>
      <c r="B5991" s="1"/>
      <c r="C5991" s="1"/>
      <c r="D5991"/>
      <c r="E5991" s="1"/>
      <c r="F5991" s="1"/>
      <c r="G5991"/>
      <c r="H5991"/>
      <c r="I5991" s="1"/>
      <c r="J5991"/>
      <c r="K5991"/>
      <c r="L5991"/>
      <c r="M5991" s="2"/>
      <c r="N5991" s="3"/>
      <c r="O5991"/>
      <c r="P5991"/>
      <c r="Q5991"/>
      <c r="R5991"/>
      <c r="S5991"/>
      <c r="T5991"/>
      <c r="U5991" s="1"/>
      <c r="V5991"/>
      <c r="W5991" s="1"/>
      <c r="X5991"/>
      <c r="Y5991"/>
      <c r="Z5991" s="1"/>
      <c r="AA5991" s="1"/>
      <c r="AB5991" s="1"/>
      <c r="AC5991" s="1"/>
      <c r="AD5991"/>
    </row>
    <row r="5992" spans="1:30" x14ac:dyDescent="0.25">
      <c r="A5992" s="1"/>
      <c r="B5992" s="1"/>
      <c r="C5992" s="1"/>
      <c r="D5992"/>
      <c r="E5992" s="1"/>
      <c r="F5992" s="1"/>
      <c r="G5992"/>
      <c r="H5992"/>
      <c r="I5992" s="1"/>
      <c r="J5992"/>
      <c r="K5992"/>
      <c r="L5992"/>
      <c r="M5992" s="2"/>
      <c r="N5992" s="3"/>
      <c r="O5992"/>
      <c r="P5992"/>
      <c r="Q5992"/>
      <c r="R5992"/>
      <c r="S5992"/>
      <c r="T5992"/>
      <c r="U5992" s="1"/>
      <c r="V5992"/>
      <c r="W5992" s="1"/>
      <c r="X5992"/>
      <c r="Y5992"/>
      <c r="Z5992" s="1"/>
      <c r="AA5992" s="1"/>
      <c r="AB5992" s="1"/>
      <c r="AC5992" s="1"/>
      <c r="AD5992"/>
    </row>
    <row r="5993" spans="1:30" x14ac:dyDescent="0.25">
      <c r="A5993" s="1"/>
      <c r="B5993" s="1"/>
      <c r="C5993" s="1"/>
      <c r="D5993"/>
      <c r="E5993" s="1"/>
      <c r="F5993" s="1"/>
      <c r="G5993"/>
      <c r="H5993"/>
      <c r="I5993" s="1"/>
      <c r="J5993"/>
      <c r="K5993"/>
      <c r="L5993"/>
      <c r="M5993" s="2"/>
      <c r="N5993" s="3"/>
      <c r="O5993"/>
      <c r="P5993"/>
      <c r="Q5993"/>
      <c r="R5993"/>
      <c r="S5993"/>
      <c r="T5993"/>
      <c r="U5993" s="1"/>
      <c r="V5993"/>
      <c r="W5993" s="1"/>
      <c r="X5993"/>
      <c r="Y5993"/>
      <c r="Z5993" s="1"/>
      <c r="AA5993" s="1"/>
      <c r="AB5993" s="1"/>
      <c r="AC5993" s="1"/>
      <c r="AD5993"/>
    </row>
    <row r="5994" spans="1:30" x14ac:dyDescent="0.25">
      <c r="A5994" s="1"/>
      <c r="B5994" s="1"/>
      <c r="C5994" s="1"/>
      <c r="D5994"/>
      <c r="E5994" s="1"/>
      <c r="F5994" s="1"/>
      <c r="G5994"/>
      <c r="H5994"/>
      <c r="I5994" s="1"/>
      <c r="J5994"/>
      <c r="K5994"/>
      <c r="L5994"/>
      <c r="M5994" s="2"/>
      <c r="N5994" s="3"/>
      <c r="O5994"/>
      <c r="P5994"/>
      <c r="Q5994"/>
      <c r="R5994"/>
      <c r="S5994"/>
      <c r="T5994"/>
      <c r="U5994" s="1"/>
      <c r="V5994"/>
      <c r="W5994" s="1"/>
      <c r="X5994"/>
      <c r="Y5994"/>
      <c r="Z5994" s="1"/>
      <c r="AA5994" s="1"/>
      <c r="AB5994" s="1"/>
      <c r="AC5994" s="1"/>
      <c r="AD5994"/>
    </row>
    <row r="5995" spans="1:30" x14ac:dyDescent="0.25">
      <c r="A5995" s="1"/>
      <c r="B5995" s="1"/>
      <c r="C5995" s="1"/>
      <c r="D5995"/>
      <c r="E5995" s="1"/>
      <c r="F5995" s="1"/>
      <c r="G5995"/>
      <c r="H5995"/>
      <c r="I5995" s="1"/>
      <c r="J5995"/>
      <c r="K5995"/>
      <c r="L5995"/>
      <c r="M5995" s="2"/>
      <c r="N5995" s="3"/>
      <c r="O5995"/>
      <c r="P5995"/>
      <c r="Q5995"/>
      <c r="R5995"/>
      <c r="S5995"/>
      <c r="T5995"/>
      <c r="U5995" s="1"/>
      <c r="V5995"/>
      <c r="W5995" s="1"/>
      <c r="X5995"/>
      <c r="Y5995"/>
      <c r="Z5995" s="1"/>
      <c r="AA5995" s="1"/>
      <c r="AB5995" s="1"/>
      <c r="AC5995" s="1"/>
      <c r="AD5995"/>
    </row>
    <row r="5996" spans="1:30" x14ac:dyDescent="0.25">
      <c r="A5996" s="1"/>
      <c r="B5996" s="1"/>
      <c r="C5996" s="1"/>
      <c r="D5996"/>
      <c r="E5996" s="1"/>
      <c r="F5996" s="1"/>
      <c r="G5996"/>
      <c r="H5996"/>
      <c r="I5996" s="1"/>
      <c r="J5996"/>
      <c r="K5996"/>
      <c r="L5996"/>
      <c r="M5996" s="2"/>
      <c r="N5996" s="3"/>
      <c r="O5996"/>
      <c r="P5996"/>
      <c r="Q5996"/>
      <c r="R5996"/>
      <c r="S5996"/>
      <c r="T5996"/>
      <c r="U5996" s="1"/>
      <c r="V5996"/>
      <c r="W5996" s="1"/>
      <c r="X5996"/>
      <c r="Y5996"/>
      <c r="Z5996" s="1"/>
      <c r="AA5996" s="1"/>
      <c r="AB5996" s="1"/>
      <c r="AC5996" s="1"/>
      <c r="AD5996"/>
    </row>
    <row r="5997" spans="1:30" x14ac:dyDescent="0.25">
      <c r="A5997" s="1"/>
      <c r="B5997" s="1"/>
      <c r="C5997" s="1"/>
      <c r="D5997"/>
      <c r="E5997" s="1"/>
      <c r="F5997" s="1"/>
      <c r="G5997"/>
      <c r="H5997"/>
      <c r="I5997" s="1"/>
      <c r="J5997"/>
      <c r="K5997"/>
      <c r="L5997"/>
      <c r="M5997" s="2"/>
      <c r="N5997" s="3"/>
      <c r="O5997"/>
      <c r="P5997"/>
      <c r="Q5997"/>
      <c r="R5997"/>
      <c r="S5997"/>
      <c r="T5997"/>
      <c r="U5997" s="1"/>
      <c r="V5997"/>
      <c r="W5997" s="1"/>
      <c r="X5997"/>
      <c r="Y5997"/>
      <c r="Z5997" s="1"/>
      <c r="AA5997" s="1"/>
      <c r="AB5997" s="1"/>
      <c r="AC5997" s="1"/>
      <c r="AD5997"/>
    </row>
    <row r="5998" spans="1:30" x14ac:dyDescent="0.25">
      <c r="A5998" s="1"/>
      <c r="B5998" s="1"/>
      <c r="C5998" s="1"/>
      <c r="D5998"/>
      <c r="E5998" s="1"/>
      <c r="F5998" s="1"/>
      <c r="G5998"/>
      <c r="H5998"/>
      <c r="I5998" s="1"/>
      <c r="J5998"/>
      <c r="K5998"/>
      <c r="L5998"/>
      <c r="M5998" s="2"/>
      <c r="N5998" s="3"/>
      <c r="O5998"/>
      <c r="P5998"/>
      <c r="Q5998"/>
      <c r="R5998"/>
      <c r="S5998"/>
      <c r="T5998"/>
      <c r="U5998" s="1"/>
      <c r="V5998"/>
      <c r="W5998" s="1"/>
      <c r="X5998"/>
      <c r="Y5998"/>
      <c r="Z5998" s="1"/>
      <c r="AA5998" s="1"/>
      <c r="AB5998" s="1"/>
      <c r="AC5998" s="1"/>
      <c r="AD5998"/>
    </row>
    <row r="5999" spans="1:30" x14ac:dyDescent="0.25">
      <c r="A5999" s="1"/>
      <c r="B5999" s="1"/>
      <c r="C5999" s="1"/>
      <c r="D5999"/>
      <c r="E5999" s="1"/>
      <c r="F5999" s="1"/>
      <c r="G5999"/>
      <c r="H5999"/>
      <c r="I5999" s="1"/>
      <c r="J5999"/>
      <c r="K5999"/>
      <c r="L5999"/>
      <c r="M5999" s="2"/>
      <c r="N5999" s="3"/>
      <c r="O5999"/>
      <c r="P5999"/>
      <c r="Q5999"/>
      <c r="R5999"/>
      <c r="S5999"/>
      <c r="T5999"/>
      <c r="U5999" s="1"/>
      <c r="V5999"/>
      <c r="W5999" s="1"/>
      <c r="X5999"/>
      <c r="Y5999"/>
      <c r="Z5999" s="1"/>
      <c r="AA5999" s="1"/>
      <c r="AB5999" s="1"/>
      <c r="AC5999" s="1"/>
      <c r="AD5999"/>
    </row>
    <row r="6000" spans="1:30" x14ac:dyDescent="0.25">
      <c r="A6000" s="1"/>
      <c r="B6000" s="1"/>
      <c r="C6000" s="1"/>
      <c r="D6000"/>
      <c r="E6000" s="1"/>
      <c r="F6000" s="1"/>
      <c r="G6000"/>
      <c r="H6000"/>
      <c r="I6000" s="1"/>
      <c r="J6000"/>
      <c r="K6000"/>
      <c r="L6000"/>
      <c r="M6000" s="2"/>
      <c r="N6000" s="3"/>
      <c r="O6000"/>
      <c r="P6000"/>
      <c r="Q6000"/>
      <c r="R6000"/>
      <c r="S6000"/>
      <c r="T6000"/>
      <c r="U6000" s="1"/>
      <c r="V6000"/>
      <c r="W6000" s="1"/>
      <c r="X6000"/>
      <c r="Y6000"/>
      <c r="Z6000" s="1"/>
      <c r="AA6000" s="1"/>
      <c r="AB6000" s="1"/>
      <c r="AC6000" s="1"/>
      <c r="AD6000"/>
    </row>
    <row r="6001" spans="1:30" x14ac:dyDescent="0.25">
      <c r="A6001" s="1"/>
      <c r="B6001" s="1"/>
      <c r="C6001" s="1"/>
      <c r="D6001"/>
      <c r="E6001" s="1"/>
      <c r="F6001" s="1"/>
      <c r="G6001"/>
      <c r="H6001"/>
      <c r="I6001" s="1"/>
      <c r="J6001"/>
      <c r="K6001"/>
      <c r="L6001"/>
      <c r="M6001" s="2"/>
      <c r="N6001" s="3"/>
      <c r="O6001"/>
      <c r="P6001"/>
      <c r="Q6001"/>
      <c r="R6001"/>
      <c r="S6001"/>
      <c r="T6001"/>
      <c r="U6001" s="1"/>
      <c r="V6001"/>
      <c r="W6001" s="1"/>
      <c r="X6001"/>
      <c r="Y6001"/>
      <c r="Z6001" s="1"/>
      <c r="AA6001" s="1"/>
      <c r="AB6001" s="1"/>
      <c r="AC6001" s="1"/>
      <c r="AD6001"/>
    </row>
    <row r="6002" spans="1:30" x14ac:dyDescent="0.25">
      <c r="A6002" s="1"/>
      <c r="B6002" s="1"/>
      <c r="C6002" s="1"/>
      <c r="D6002"/>
      <c r="E6002" s="1"/>
      <c r="F6002" s="1"/>
      <c r="G6002"/>
      <c r="H6002"/>
      <c r="I6002" s="1"/>
      <c r="J6002"/>
      <c r="K6002"/>
      <c r="L6002"/>
      <c r="M6002" s="2"/>
      <c r="N6002" s="3"/>
      <c r="O6002"/>
      <c r="P6002"/>
      <c r="Q6002"/>
      <c r="R6002"/>
      <c r="S6002"/>
      <c r="T6002"/>
      <c r="U6002" s="1"/>
      <c r="V6002"/>
      <c r="W6002" s="1"/>
      <c r="X6002"/>
      <c r="Y6002"/>
      <c r="Z6002" s="1"/>
      <c r="AA6002" s="1"/>
      <c r="AB6002" s="1"/>
      <c r="AC6002" s="1"/>
      <c r="AD6002"/>
    </row>
    <row r="6003" spans="1:30" x14ac:dyDescent="0.25">
      <c r="A6003" s="1"/>
      <c r="B6003" s="1"/>
      <c r="C6003" s="1"/>
      <c r="D6003"/>
      <c r="E6003" s="1"/>
      <c r="F6003" s="1"/>
      <c r="G6003"/>
      <c r="H6003"/>
      <c r="I6003" s="1"/>
      <c r="J6003"/>
      <c r="K6003"/>
      <c r="L6003"/>
      <c r="M6003" s="2"/>
      <c r="N6003" s="3"/>
      <c r="O6003"/>
      <c r="P6003"/>
      <c r="Q6003"/>
      <c r="R6003"/>
      <c r="S6003"/>
      <c r="T6003"/>
      <c r="U6003" s="1"/>
      <c r="V6003"/>
      <c r="W6003" s="1"/>
      <c r="X6003"/>
      <c r="Y6003"/>
      <c r="Z6003" s="1"/>
      <c r="AA6003" s="1"/>
      <c r="AB6003" s="1"/>
      <c r="AC6003" s="1"/>
      <c r="AD6003"/>
    </row>
    <row r="6004" spans="1:30" x14ac:dyDescent="0.25">
      <c r="A6004" s="1"/>
      <c r="B6004" s="1"/>
      <c r="C6004" s="1"/>
      <c r="D6004"/>
      <c r="E6004" s="1"/>
      <c r="F6004" s="1"/>
      <c r="G6004"/>
      <c r="H6004"/>
      <c r="I6004" s="1"/>
      <c r="J6004"/>
      <c r="K6004"/>
      <c r="L6004"/>
      <c r="M6004" s="2"/>
      <c r="N6004" s="3"/>
      <c r="O6004"/>
      <c r="P6004"/>
      <c r="Q6004"/>
      <c r="R6004"/>
      <c r="S6004"/>
      <c r="T6004"/>
      <c r="U6004" s="1"/>
      <c r="V6004"/>
      <c r="W6004" s="1"/>
      <c r="X6004"/>
      <c r="Y6004"/>
      <c r="Z6004" s="1"/>
      <c r="AA6004" s="1"/>
      <c r="AB6004" s="1"/>
      <c r="AC6004" s="1"/>
      <c r="AD6004"/>
    </row>
    <row r="6005" spans="1:30" x14ac:dyDescent="0.25">
      <c r="A6005" s="1"/>
      <c r="B6005" s="1"/>
      <c r="C6005" s="1"/>
      <c r="D6005"/>
      <c r="E6005" s="1"/>
      <c r="F6005" s="1"/>
      <c r="G6005"/>
      <c r="H6005"/>
      <c r="I6005" s="1"/>
      <c r="J6005"/>
      <c r="K6005"/>
      <c r="L6005"/>
      <c r="M6005" s="2"/>
      <c r="N6005" s="3"/>
      <c r="O6005"/>
      <c r="P6005"/>
      <c r="Q6005"/>
      <c r="R6005"/>
      <c r="S6005"/>
      <c r="T6005"/>
      <c r="U6005" s="1"/>
      <c r="V6005"/>
      <c r="W6005" s="1"/>
      <c r="X6005"/>
      <c r="Y6005"/>
      <c r="Z6005" s="1"/>
      <c r="AA6005" s="1"/>
      <c r="AB6005" s="1"/>
      <c r="AC6005" s="1"/>
      <c r="AD6005"/>
    </row>
    <row r="6006" spans="1:30" x14ac:dyDescent="0.25">
      <c r="A6006" s="1"/>
      <c r="B6006" s="1"/>
      <c r="C6006" s="1"/>
      <c r="D6006"/>
      <c r="E6006" s="1"/>
      <c r="F6006" s="1"/>
      <c r="G6006"/>
      <c r="H6006"/>
      <c r="I6006" s="1"/>
      <c r="J6006"/>
      <c r="K6006"/>
      <c r="L6006"/>
      <c r="M6006" s="2"/>
      <c r="N6006" s="3"/>
      <c r="O6006"/>
      <c r="P6006"/>
      <c r="Q6006"/>
      <c r="R6006"/>
      <c r="S6006"/>
      <c r="T6006"/>
      <c r="U6006" s="1"/>
      <c r="V6006"/>
      <c r="W6006" s="1"/>
      <c r="X6006"/>
      <c r="Y6006"/>
      <c r="Z6006" s="1"/>
      <c r="AA6006" s="1"/>
      <c r="AB6006" s="1"/>
      <c r="AC6006" s="1"/>
      <c r="AD6006"/>
    </row>
    <row r="6007" spans="1:30" x14ac:dyDescent="0.25">
      <c r="A6007" s="1"/>
      <c r="B6007" s="1"/>
      <c r="C6007" s="1"/>
      <c r="D6007"/>
      <c r="E6007" s="1"/>
      <c r="F6007" s="1"/>
      <c r="G6007"/>
      <c r="H6007"/>
      <c r="I6007" s="1"/>
      <c r="J6007"/>
      <c r="K6007"/>
      <c r="L6007"/>
      <c r="M6007" s="2"/>
      <c r="N6007" s="3"/>
      <c r="O6007"/>
      <c r="P6007"/>
      <c r="Q6007"/>
      <c r="R6007"/>
      <c r="S6007"/>
      <c r="T6007"/>
      <c r="U6007" s="1"/>
      <c r="V6007"/>
      <c r="W6007" s="1"/>
      <c r="X6007"/>
      <c r="Y6007"/>
      <c r="Z6007" s="1"/>
      <c r="AA6007" s="1"/>
      <c r="AB6007" s="1"/>
      <c r="AC6007" s="1"/>
      <c r="AD6007"/>
    </row>
    <row r="6008" spans="1:30" x14ac:dyDescent="0.25">
      <c r="A6008" s="1"/>
      <c r="B6008" s="1"/>
      <c r="C6008" s="1"/>
      <c r="D6008"/>
      <c r="E6008" s="1"/>
      <c r="F6008" s="1"/>
      <c r="G6008"/>
      <c r="H6008"/>
      <c r="I6008" s="1"/>
      <c r="J6008"/>
      <c r="K6008"/>
      <c r="L6008"/>
      <c r="M6008" s="2"/>
      <c r="N6008" s="3"/>
      <c r="O6008"/>
      <c r="P6008"/>
      <c r="Q6008"/>
      <c r="R6008"/>
      <c r="S6008"/>
      <c r="T6008"/>
      <c r="U6008" s="1"/>
      <c r="V6008"/>
      <c r="W6008" s="1"/>
      <c r="X6008"/>
      <c r="Y6008"/>
      <c r="Z6008" s="1"/>
      <c r="AA6008" s="1"/>
      <c r="AB6008" s="1"/>
      <c r="AC6008" s="1"/>
      <c r="AD6008"/>
    </row>
    <row r="6009" spans="1:30" x14ac:dyDescent="0.25">
      <c r="A6009" s="1"/>
      <c r="B6009" s="1"/>
      <c r="C6009" s="1"/>
      <c r="D6009"/>
      <c r="E6009" s="1"/>
      <c r="F6009" s="1"/>
      <c r="G6009"/>
      <c r="H6009"/>
      <c r="I6009" s="1"/>
      <c r="J6009"/>
      <c r="K6009"/>
      <c r="L6009"/>
      <c r="M6009" s="2"/>
      <c r="N6009" s="3"/>
      <c r="O6009"/>
      <c r="P6009"/>
      <c r="Q6009"/>
      <c r="R6009"/>
      <c r="S6009"/>
      <c r="T6009"/>
      <c r="U6009" s="1"/>
      <c r="V6009"/>
      <c r="W6009" s="1"/>
      <c r="X6009"/>
      <c r="Y6009"/>
      <c r="Z6009" s="1"/>
      <c r="AA6009" s="1"/>
      <c r="AB6009" s="1"/>
      <c r="AC6009" s="1"/>
      <c r="AD6009"/>
    </row>
    <row r="6010" spans="1:30" x14ac:dyDescent="0.25">
      <c r="A6010" s="1"/>
      <c r="B6010" s="1"/>
      <c r="C6010" s="1"/>
      <c r="D6010"/>
      <c r="E6010" s="1"/>
      <c r="F6010" s="1"/>
      <c r="G6010"/>
      <c r="H6010"/>
      <c r="I6010" s="1"/>
      <c r="J6010"/>
      <c r="K6010"/>
      <c r="L6010"/>
      <c r="M6010" s="2"/>
      <c r="N6010" s="3"/>
      <c r="O6010"/>
      <c r="P6010"/>
      <c r="Q6010"/>
      <c r="R6010"/>
      <c r="S6010"/>
      <c r="T6010"/>
      <c r="U6010" s="1"/>
      <c r="V6010"/>
      <c r="W6010" s="1"/>
      <c r="X6010"/>
      <c r="Y6010"/>
      <c r="Z6010" s="1"/>
      <c r="AA6010" s="1"/>
      <c r="AB6010" s="1"/>
      <c r="AC6010" s="1"/>
      <c r="AD6010"/>
    </row>
    <row r="6011" spans="1:30" x14ac:dyDescent="0.25">
      <c r="A6011" s="1"/>
      <c r="B6011" s="1"/>
      <c r="C6011" s="1"/>
      <c r="D6011"/>
      <c r="E6011" s="1"/>
      <c r="F6011" s="1"/>
      <c r="G6011"/>
      <c r="H6011"/>
      <c r="I6011" s="1"/>
      <c r="J6011"/>
      <c r="K6011"/>
      <c r="L6011"/>
      <c r="M6011" s="2"/>
      <c r="N6011" s="3"/>
      <c r="O6011"/>
      <c r="P6011"/>
      <c r="Q6011"/>
      <c r="R6011"/>
      <c r="S6011"/>
      <c r="T6011"/>
      <c r="U6011" s="1"/>
      <c r="V6011"/>
      <c r="W6011" s="1"/>
      <c r="X6011"/>
      <c r="Y6011"/>
      <c r="Z6011" s="1"/>
      <c r="AA6011" s="1"/>
      <c r="AB6011" s="1"/>
      <c r="AC6011" s="1"/>
      <c r="AD6011"/>
    </row>
    <row r="6012" spans="1:30" x14ac:dyDescent="0.25">
      <c r="A6012" s="1"/>
      <c r="B6012" s="1"/>
      <c r="C6012" s="1"/>
      <c r="D6012"/>
      <c r="E6012" s="1"/>
      <c r="F6012" s="1"/>
      <c r="G6012"/>
      <c r="H6012"/>
      <c r="I6012" s="1"/>
      <c r="J6012"/>
      <c r="K6012"/>
      <c r="L6012"/>
      <c r="M6012" s="2"/>
      <c r="N6012" s="3"/>
      <c r="O6012"/>
      <c r="P6012"/>
      <c r="Q6012"/>
      <c r="R6012"/>
      <c r="S6012"/>
      <c r="T6012"/>
      <c r="U6012" s="1"/>
      <c r="V6012"/>
      <c r="W6012" s="1"/>
      <c r="X6012"/>
      <c r="Y6012"/>
      <c r="Z6012" s="1"/>
      <c r="AA6012" s="1"/>
      <c r="AB6012" s="1"/>
      <c r="AC6012" s="1"/>
      <c r="AD6012"/>
    </row>
    <row r="6013" spans="1:30" x14ac:dyDescent="0.25">
      <c r="A6013" s="1"/>
      <c r="B6013" s="1"/>
      <c r="C6013" s="1"/>
      <c r="D6013"/>
      <c r="E6013" s="1"/>
      <c r="F6013" s="1"/>
      <c r="G6013"/>
      <c r="H6013"/>
      <c r="I6013" s="1"/>
      <c r="J6013"/>
      <c r="K6013"/>
      <c r="L6013"/>
      <c r="M6013" s="2"/>
      <c r="N6013" s="3"/>
      <c r="O6013"/>
      <c r="P6013"/>
      <c r="Q6013"/>
      <c r="R6013"/>
      <c r="S6013"/>
      <c r="T6013"/>
      <c r="U6013" s="1"/>
      <c r="V6013"/>
      <c r="W6013" s="1"/>
      <c r="X6013"/>
      <c r="Y6013"/>
      <c r="Z6013" s="1"/>
      <c r="AA6013" s="1"/>
      <c r="AB6013" s="1"/>
      <c r="AC6013" s="1"/>
      <c r="AD6013"/>
    </row>
    <row r="6014" spans="1:30" x14ac:dyDescent="0.25">
      <c r="A6014" s="1"/>
      <c r="B6014" s="1"/>
      <c r="C6014" s="1"/>
      <c r="D6014"/>
      <c r="E6014" s="1"/>
      <c r="F6014" s="1"/>
      <c r="G6014"/>
      <c r="H6014"/>
      <c r="I6014" s="1"/>
      <c r="J6014"/>
      <c r="K6014"/>
      <c r="L6014"/>
      <c r="M6014" s="2"/>
      <c r="N6014" s="3"/>
      <c r="O6014"/>
      <c r="P6014"/>
      <c r="Q6014"/>
      <c r="R6014"/>
      <c r="S6014"/>
      <c r="T6014"/>
      <c r="U6014" s="1"/>
      <c r="V6014"/>
      <c r="W6014" s="1"/>
      <c r="X6014"/>
      <c r="Y6014"/>
      <c r="Z6014" s="1"/>
      <c r="AA6014" s="1"/>
      <c r="AB6014" s="1"/>
      <c r="AC6014" s="1"/>
      <c r="AD6014"/>
    </row>
    <row r="6015" spans="1:30" x14ac:dyDescent="0.25">
      <c r="A6015" s="1"/>
      <c r="B6015" s="1"/>
      <c r="C6015" s="1"/>
      <c r="D6015"/>
      <c r="E6015" s="1"/>
      <c r="F6015" s="1"/>
      <c r="G6015"/>
      <c r="H6015"/>
      <c r="I6015" s="1"/>
      <c r="J6015"/>
      <c r="K6015"/>
      <c r="L6015"/>
      <c r="M6015" s="2"/>
      <c r="N6015" s="3"/>
      <c r="O6015"/>
      <c r="P6015"/>
      <c r="Q6015"/>
      <c r="R6015"/>
      <c r="S6015"/>
      <c r="T6015"/>
      <c r="U6015" s="1"/>
      <c r="V6015"/>
      <c r="W6015" s="1"/>
      <c r="X6015"/>
      <c r="Y6015"/>
      <c r="Z6015" s="1"/>
      <c r="AA6015" s="1"/>
      <c r="AB6015" s="1"/>
      <c r="AC6015" s="1"/>
      <c r="AD6015"/>
    </row>
    <row r="6016" spans="1:30" x14ac:dyDescent="0.25">
      <c r="A6016" s="1"/>
      <c r="B6016" s="1"/>
      <c r="C6016" s="1"/>
      <c r="D6016"/>
      <c r="E6016" s="1"/>
      <c r="F6016" s="1"/>
      <c r="G6016"/>
      <c r="H6016"/>
      <c r="I6016" s="1"/>
      <c r="J6016"/>
      <c r="K6016"/>
      <c r="L6016"/>
      <c r="M6016" s="2"/>
      <c r="N6016" s="3"/>
      <c r="O6016"/>
      <c r="P6016"/>
      <c r="Q6016"/>
      <c r="R6016"/>
      <c r="S6016"/>
      <c r="T6016"/>
      <c r="U6016" s="1"/>
      <c r="V6016"/>
      <c r="W6016" s="1"/>
      <c r="X6016"/>
      <c r="Y6016"/>
      <c r="Z6016" s="1"/>
      <c r="AA6016" s="1"/>
      <c r="AB6016" s="1"/>
      <c r="AC6016" s="1"/>
      <c r="AD6016"/>
    </row>
    <row r="6017" spans="1:30" x14ac:dyDescent="0.25">
      <c r="A6017" s="1"/>
      <c r="B6017" s="1"/>
      <c r="C6017" s="1"/>
      <c r="D6017"/>
      <c r="E6017" s="1"/>
      <c r="F6017" s="1"/>
      <c r="G6017"/>
      <c r="H6017"/>
      <c r="I6017" s="1"/>
      <c r="J6017"/>
      <c r="K6017"/>
      <c r="L6017"/>
      <c r="M6017" s="2"/>
      <c r="N6017" s="3"/>
      <c r="O6017"/>
      <c r="P6017"/>
      <c r="Q6017"/>
      <c r="R6017"/>
      <c r="S6017"/>
      <c r="T6017"/>
      <c r="U6017" s="1"/>
      <c r="V6017"/>
      <c r="W6017" s="1"/>
      <c r="X6017"/>
      <c r="Y6017"/>
      <c r="Z6017" s="1"/>
      <c r="AA6017" s="1"/>
      <c r="AB6017" s="1"/>
      <c r="AC6017" s="1"/>
      <c r="AD6017"/>
    </row>
    <row r="6018" spans="1:30" x14ac:dyDescent="0.25">
      <c r="A6018" s="1"/>
      <c r="B6018" s="1"/>
      <c r="C6018" s="1"/>
      <c r="D6018"/>
      <c r="E6018" s="1"/>
      <c r="F6018" s="1"/>
      <c r="G6018"/>
      <c r="H6018"/>
      <c r="I6018" s="1"/>
      <c r="J6018"/>
      <c r="K6018"/>
      <c r="L6018"/>
      <c r="M6018" s="2"/>
      <c r="N6018" s="3"/>
      <c r="O6018"/>
      <c r="P6018"/>
      <c r="Q6018"/>
      <c r="R6018"/>
      <c r="S6018"/>
      <c r="T6018"/>
      <c r="U6018" s="1"/>
      <c r="V6018"/>
      <c r="W6018" s="1"/>
      <c r="X6018"/>
      <c r="Y6018"/>
      <c r="Z6018" s="1"/>
      <c r="AA6018" s="1"/>
      <c r="AB6018" s="1"/>
      <c r="AC6018" s="1"/>
      <c r="AD6018"/>
    </row>
    <row r="6019" spans="1:30" x14ac:dyDescent="0.25">
      <c r="A6019" s="1"/>
      <c r="B6019" s="1"/>
      <c r="C6019" s="1"/>
      <c r="D6019"/>
      <c r="E6019" s="1"/>
      <c r="F6019" s="1"/>
      <c r="G6019"/>
      <c r="H6019"/>
      <c r="I6019" s="1"/>
      <c r="J6019"/>
      <c r="K6019"/>
      <c r="L6019"/>
      <c r="M6019" s="2"/>
      <c r="N6019" s="3"/>
      <c r="O6019"/>
      <c r="P6019"/>
      <c r="Q6019"/>
      <c r="R6019"/>
      <c r="S6019"/>
      <c r="T6019"/>
      <c r="U6019" s="1"/>
      <c r="V6019"/>
      <c r="W6019" s="1"/>
      <c r="X6019"/>
      <c r="Y6019"/>
      <c r="Z6019" s="1"/>
      <c r="AA6019" s="1"/>
      <c r="AB6019" s="1"/>
      <c r="AC6019" s="1"/>
      <c r="AD6019"/>
    </row>
    <row r="6020" spans="1:30" x14ac:dyDescent="0.25">
      <c r="A6020" s="1"/>
      <c r="B6020" s="1"/>
      <c r="C6020" s="1"/>
      <c r="D6020"/>
      <c r="E6020" s="1"/>
      <c r="F6020" s="1"/>
      <c r="G6020"/>
      <c r="H6020"/>
      <c r="I6020" s="1"/>
      <c r="J6020"/>
      <c r="K6020"/>
      <c r="L6020"/>
      <c r="M6020" s="2"/>
      <c r="N6020" s="3"/>
      <c r="O6020"/>
      <c r="P6020"/>
      <c r="Q6020"/>
      <c r="R6020"/>
      <c r="S6020"/>
      <c r="T6020"/>
      <c r="U6020" s="1"/>
      <c r="V6020"/>
      <c r="W6020" s="1"/>
      <c r="X6020"/>
      <c r="Y6020"/>
      <c r="Z6020" s="1"/>
      <c r="AA6020" s="1"/>
      <c r="AB6020" s="1"/>
      <c r="AC6020" s="1"/>
      <c r="AD6020"/>
    </row>
    <row r="6021" spans="1:30" x14ac:dyDescent="0.25">
      <c r="A6021" s="1"/>
      <c r="B6021" s="1"/>
      <c r="C6021" s="1"/>
      <c r="D6021"/>
      <c r="E6021" s="1"/>
      <c r="F6021" s="1"/>
      <c r="G6021"/>
      <c r="H6021"/>
      <c r="I6021" s="1"/>
      <c r="J6021"/>
      <c r="K6021"/>
      <c r="L6021"/>
      <c r="M6021" s="2"/>
      <c r="N6021" s="3"/>
      <c r="O6021"/>
      <c r="P6021"/>
      <c r="Q6021"/>
      <c r="R6021"/>
      <c r="S6021"/>
      <c r="T6021"/>
      <c r="U6021" s="1"/>
      <c r="V6021"/>
      <c r="W6021" s="1"/>
      <c r="X6021"/>
      <c r="Y6021"/>
      <c r="Z6021" s="1"/>
      <c r="AA6021" s="1"/>
      <c r="AB6021" s="1"/>
      <c r="AC6021" s="1"/>
      <c r="AD6021"/>
    </row>
    <row r="6022" spans="1:30" x14ac:dyDescent="0.25">
      <c r="A6022" s="1"/>
      <c r="B6022" s="1"/>
      <c r="C6022" s="1"/>
      <c r="D6022"/>
      <c r="E6022" s="1"/>
      <c r="F6022" s="1"/>
      <c r="G6022"/>
      <c r="H6022"/>
      <c r="I6022" s="1"/>
      <c r="J6022"/>
      <c r="K6022"/>
      <c r="L6022"/>
      <c r="M6022" s="2"/>
      <c r="N6022" s="3"/>
      <c r="O6022"/>
      <c r="P6022"/>
      <c r="Q6022"/>
      <c r="R6022"/>
      <c r="S6022"/>
      <c r="T6022"/>
      <c r="U6022" s="1"/>
      <c r="V6022"/>
      <c r="W6022" s="1"/>
      <c r="X6022"/>
      <c r="Y6022"/>
      <c r="Z6022" s="1"/>
      <c r="AA6022" s="1"/>
      <c r="AB6022" s="1"/>
      <c r="AC6022" s="1"/>
      <c r="AD6022"/>
    </row>
    <row r="6023" spans="1:30" x14ac:dyDescent="0.25">
      <c r="A6023" s="1"/>
      <c r="B6023" s="1"/>
      <c r="C6023" s="1"/>
      <c r="D6023"/>
      <c r="E6023" s="1"/>
      <c r="F6023" s="1"/>
      <c r="G6023"/>
      <c r="H6023"/>
      <c r="I6023" s="1"/>
      <c r="J6023"/>
      <c r="K6023"/>
      <c r="L6023"/>
      <c r="M6023" s="2"/>
      <c r="N6023" s="3"/>
      <c r="O6023"/>
      <c r="P6023"/>
      <c r="Q6023"/>
      <c r="R6023"/>
      <c r="S6023"/>
      <c r="T6023"/>
      <c r="U6023" s="1"/>
      <c r="V6023"/>
      <c r="W6023" s="1"/>
      <c r="X6023"/>
      <c r="Y6023"/>
      <c r="Z6023" s="1"/>
      <c r="AA6023" s="1"/>
      <c r="AB6023" s="1"/>
      <c r="AC6023" s="1"/>
      <c r="AD6023"/>
    </row>
    <row r="6024" spans="1:30" x14ac:dyDescent="0.25">
      <c r="A6024" s="1"/>
      <c r="B6024" s="1"/>
      <c r="C6024" s="1"/>
      <c r="D6024"/>
      <c r="E6024" s="1"/>
      <c r="F6024" s="1"/>
      <c r="G6024"/>
      <c r="H6024"/>
      <c r="I6024" s="1"/>
      <c r="J6024"/>
      <c r="K6024"/>
      <c r="L6024"/>
      <c r="M6024" s="2"/>
      <c r="N6024" s="3"/>
      <c r="O6024"/>
      <c r="P6024"/>
      <c r="Q6024"/>
      <c r="R6024"/>
      <c r="S6024"/>
      <c r="T6024"/>
      <c r="U6024" s="1"/>
      <c r="V6024"/>
      <c r="W6024" s="1"/>
      <c r="X6024"/>
      <c r="Y6024"/>
      <c r="Z6024" s="1"/>
      <c r="AA6024" s="1"/>
      <c r="AB6024" s="1"/>
      <c r="AC6024" s="1"/>
      <c r="AD6024"/>
    </row>
    <row r="6025" spans="1:30" x14ac:dyDescent="0.25">
      <c r="A6025" s="1"/>
      <c r="B6025" s="1"/>
      <c r="C6025" s="1"/>
      <c r="D6025"/>
      <c r="E6025" s="1"/>
      <c r="F6025" s="1"/>
      <c r="G6025"/>
      <c r="H6025"/>
      <c r="I6025" s="1"/>
      <c r="J6025"/>
      <c r="K6025"/>
      <c r="L6025"/>
      <c r="M6025" s="2"/>
      <c r="N6025" s="3"/>
      <c r="O6025"/>
      <c r="P6025"/>
      <c r="Q6025"/>
      <c r="R6025"/>
      <c r="S6025"/>
      <c r="T6025"/>
      <c r="U6025" s="1"/>
      <c r="V6025"/>
      <c r="W6025" s="1"/>
      <c r="X6025"/>
      <c r="Y6025"/>
      <c r="Z6025" s="1"/>
      <c r="AA6025" s="1"/>
      <c r="AB6025" s="1"/>
      <c r="AC6025" s="1"/>
      <c r="AD6025"/>
    </row>
    <row r="6026" spans="1:30" x14ac:dyDescent="0.25">
      <c r="A6026" s="1"/>
      <c r="B6026" s="1"/>
      <c r="C6026" s="1"/>
      <c r="D6026"/>
      <c r="E6026" s="1"/>
      <c r="F6026" s="1"/>
      <c r="G6026"/>
      <c r="H6026"/>
      <c r="I6026" s="1"/>
      <c r="J6026"/>
      <c r="K6026"/>
      <c r="L6026"/>
      <c r="M6026" s="2"/>
      <c r="N6026" s="3"/>
      <c r="O6026"/>
      <c r="P6026"/>
      <c r="Q6026"/>
      <c r="R6026"/>
      <c r="S6026"/>
      <c r="T6026"/>
      <c r="U6026" s="1"/>
      <c r="V6026"/>
      <c r="W6026" s="1"/>
      <c r="X6026"/>
      <c r="Y6026"/>
      <c r="Z6026" s="1"/>
      <c r="AA6026" s="1"/>
      <c r="AB6026" s="1"/>
      <c r="AC6026" s="1"/>
      <c r="AD6026"/>
    </row>
    <row r="6027" spans="1:30" x14ac:dyDescent="0.25">
      <c r="A6027" s="1"/>
      <c r="B6027" s="1"/>
      <c r="C6027" s="1"/>
      <c r="D6027"/>
      <c r="E6027" s="1"/>
      <c r="F6027" s="1"/>
      <c r="G6027"/>
      <c r="H6027"/>
      <c r="I6027" s="1"/>
      <c r="J6027"/>
      <c r="K6027"/>
      <c r="L6027"/>
      <c r="M6027" s="2"/>
      <c r="N6027" s="3"/>
      <c r="O6027"/>
      <c r="P6027"/>
      <c r="Q6027"/>
      <c r="R6027"/>
      <c r="S6027"/>
      <c r="T6027"/>
      <c r="U6027" s="1"/>
      <c r="V6027"/>
      <c r="W6027" s="1"/>
      <c r="X6027"/>
      <c r="Y6027"/>
      <c r="Z6027" s="1"/>
      <c r="AA6027" s="1"/>
      <c r="AB6027" s="1"/>
      <c r="AC6027" s="1"/>
      <c r="AD6027"/>
    </row>
    <row r="6028" spans="1:30" x14ac:dyDescent="0.25">
      <c r="A6028" s="1"/>
      <c r="B6028" s="1"/>
      <c r="C6028" s="1"/>
      <c r="D6028"/>
      <c r="E6028" s="1"/>
      <c r="F6028" s="1"/>
      <c r="G6028"/>
      <c r="H6028"/>
      <c r="I6028" s="1"/>
      <c r="J6028"/>
      <c r="K6028"/>
      <c r="L6028"/>
      <c r="M6028" s="2"/>
      <c r="N6028" s="3"/>
      <c r="O6028"/>
      <c r="P6028"/>
      <c r="Q6028"/>
      <c r="R6028"/>
      <c r="S6028"/>
      <c r="T6028"/>
      <c r="U6028" s="1"/>
      <c r="V6028"/>
      <c r="W6028" s="1"/>
      <c r="X6028"/>
      <c r="Y6028"/>
      <c r="Z6028" s="1"/>
      <c r="AA6028" s="1"/>
      <c r="AB6028" s="1"/>
      <c r="AC6028" s="1"/>
      <c r="AD6028"/>
    </row>
    <row r="6029" spans="1:30" x14ac:dyDescent="0.25">
      <c r="A6029" s="1"/>
      <c r="B6029" s="1"/>
      <c r="C6029" s="1"/>
      <c r="D6029"/>
      <c r="E6029" s="1"/>
      <c r="F6029" s="1"/>
      <c r="G6029"/>
      <c r="H6029"/>
      <c r="I6029" s="1"/>
      <c r="J6029"/>
      <c r="K6029"/>
      <c r="L6029"/>
      <c r="M6029" s="2"/>
      <c r="N6029" s="3"/>
      <c r="O6029"/>
      <c r="P6029"/>
      <c r="Q6029"/>
      <c r="R6029"/>
      <c r="S6029"/>
      <c r="T6029"/>
      <c r="U6029" s="1"/>
      <c r="V6029"/>
      <c r="W6029" s="1"/>
      <c r="X6029"/>
      <c r="Y6029"/>
      <c r="Z6029" s="1"/>
      <c r="AA6029" s="1"/>
      <c r="AB6029" s="1"/>
      <c r="AC6029" s="1"/>
      <c r="AD6029"/>
    </row>
    <row r="6030" spans="1:30" x14ac:dyDescent="0.25">
      <c r="A6030" s="1"/>
      <c r="B6030" s="1"/>
      <c r="C6030" s="1"/>
      <c r="D6030"/>
      <c r="E6030" s="1"/>
      <c r="F6030" s="1"/>
      <c r="G6030"/>
      <c r="H6030"/>
      <c r="I6030" s="1"/>
      <c r="J6030"/>
      <c r="K6030"/>
      <c r="L6030"/>
      <c r="M6030" s="2"/>
      <c r="N6030" s="3"/>
      <c r="O6030"/>
      <c r="P6030"/>
      <c r="Q6030"/>
      <c r="R6030"/>
      <c r="S6030"/>
      <c r="T6030"/>
      <c r="U6030" s="1"/>
      <c r="V6030"/>
      <c r="W6030" s="1"/>
      <c r="X6030"/>
      <c r="Y6030"/>
      <c r="Z6030" s="1"/>
      <c r="AA6030" s="1"/>
      <c r="AB6030" s="1"/>
      <c r="AC6030" s="1"/>
      <c r="AD6030"/>
    </row>
    <row r="6031" spans="1:30" x14ac:dyDescent="0.25">
      <c r="A6031" s="1"/>
      <c r="B6031" s="1"/>
      <c r="C6031" s="1"/>
      <c r="D6031"/>
      <c r="E6031" s="1"/>
      <c r="F6031" s="1"/>
      <c r="G6031"/>
      <c r="H6031"/>
      <c r="I6031" s="1"/>
      <c r="J6031"/>
      <c r="K6031"/>
      <c r="L6031"/>
      <c r="M6031" s="2"/>
      <c r="N6031" s="3"/>
      <c r="O6031"/>
      <c r="P6031"/>
      <c r="Q6031"/>
      <c r="R6031"/>
      <c r="S6031"/>
      <c r="T6031"/>
      <c r="U6031" s="1"/>
      <c r="V6031"/>
      <c r="W6031" s="1"/>
      <c r="X6031"/>
      <c r="Y6031"/>
      <c r="Z6031" s="1"/>
      <c r="AA6031" s="1"/>
      <c r="AB6031" s="1"/>
      <c r="AC6031" s="1"/>
      <c r="AD6031"/>
    </row>
    <row r="6032" spans="1:30" x14ac:dyDescent="0.25">
      <c r="A6032" s="1"/>
      <c r="B6032" s="1"/>
      <c r="C6032" s="1"/>
      <c r="D6032"/>
      <c r="E6032" s="1"/>
      <c r="F6032" s="1"/>
      <c r="G6032"/>
      <c r="H6032"/>
      <c r="I6032" s="1"/>
      <c r="J6032"/>
      <c r="K6032"/>
      <c r="L6032"/>
      <c r="M6032" s="2"/>
      <c r="N6032" s="3"/>
      <c r="O6032"/>
      <c r="P6032"/>
      <c r="Q6032"/>
      <c r="R6032"/>
      <c r="S6032"/>
      <c r="T6032"/>
      <c r="U6032" s="1"/>
      <c r="V6032"/>
      <c r="W6032" s="1"/>
      <c r="X6032"/>
      <c r="Y6032"/>
      <c r="Z6032" s="1"/>
      <c r="AA6032" s="1"/>
      <c r="AB6032" s="1"/>
      <c r="AC6032" s="1"/>
      <c r="AD6032"/>
    </row>
    <row r="6033" spans="1:30" x14ac:dyDescent="0.25">
      <c r="A6033" s="1"/>
      <c r="B6033" s="1"/>
      <c r="C6033" s="1"/>
      <c r="D6033"/>
      <c r="E6033" s="1"/>
      <c r="F6033" s="1"/>
      <c r="G6033"/>
      <c r="H6033"/>
      <c r="I6033" s="1"/>
      <c r="J6033"/>
      <c r="K6033"/>
      <c r="L6033"/>
      <c r="M6033" s="2"/>
      <c r="N6033" s="3"/>
      <c r="O6033"/>
      <c r="P6033"/>
      <c r="Q6033"/>
      <c r="R6033"/>
      <c r="S6033"/>
      <c r="T6033"/>
      <c r="U6033" s="1"/>
      <c r="V6033"/>
      <c r="W6033" s="1"/>
      <c r="X6033"/>
      <c r="Y6033"/>
      <c r="Z6033" s="1"/>
      <c r="AA6033" s="1"/>
      <c r="AB6033" s="1"/>
      <c r="AC6033" s="1"/>
      <c r="AD6033"/>
    </row>
    <row r="6034" spans="1:30" x14ac:dyDescent="0.25">
      <c r="A6034" s="1"/>
      <c r="B6034" s="1"/>
      <c r="C6034" s="1"/>
      <c r="D6034"/>
      <c r="E6034" s="1"/>
      <c r="F6034" s="1"/>
      <c r="G6034"/>
      <c r="H6034"/>
      <c r="I6034" s="1"/>
      <c r="J6034"/>
      <c r="K6034"/>
      <c r="L6034"/>
      <c r="M6034" s="2"/>
      <c r="N6034" s="3"/>
      <c r="O6034"/>
      <c r="P6034"/>
      <c r="Q6034"/>
      <c r="R6034"/>
      <c r="S6034"/>
      <c r="T6034"/>
      <c r="U6034" s="1"/>
      <c r="V6034"/>
      <c r="W6034" s="1"/>
      <c r="X6034"/>
      <c r="Y6034"/>
      <c r="Z6034" s="1"/>
      <c r="AA6034" s="1"/>
      <c r="AB6034" s="1"/>
      <c r="AC6034" s="1"/>
      <c r="AD6034"/>
    </row>
    <row r="6035" spans="1:30" x14ac:dyDescent="0.25">
      <c r="A6035" s="1"/>
      <c r="B6035" s="1"/>
      <c r="C6035" s="1"/>
      <c r="D6035"/>
      <c r="E6035" s="1"/>
      <c r="F6035" s="1"/>
      <c r="G6035"/>
      <c r="H6035"/>
      <c r="I6035" s="1"/>
      <c r="J6035"/>
      <c r="K6035"/>
      <c r="L6035"/>
      <c r="M6035" s="2"/>
      <c r="N6035" s="3"/>
      <c r="O6035"/>
      <c r="P6035"/>
      <c r="Q6035"/>
      <c r="R6035"/>
      <c r="S6035"/>
      <c r="T6035"/>
      <c r="U6035" s="1"/>
      <c r="V6035"/>
      <c r="W6035" s="1"/>
      <c r="X6035"/>
      <c r="Y6035"/>
      <c r="Z6035" s="1"/>
      <c r="AA6035" s="1"/>
      <c r="AB6035" s="1"/>
      <c r="AC6035" s="1"/>
      <c r="AD6035"/>
    </row>
    <row r="6036" spans="1:30" x14ac:dyDescent="0.25">
      <c r="A6036" s="1"/>
      <c r="B6036" s="1"/>
      <c r="C6036" s="1"/>
      <c r="D6036"/>
      <c r="E6036" s="1"/>
      <c r="F6036" s="1"/>
      <c r="G6036"/>
      <c r="H6036"/>
      <c r="I6036" s="1"/>
      <c r="J6036"/>
      <c r="K6036"/>
      <c r="L6036"/>
      <c r="M6036" s="2"/>
      <c r="N6036" s="3"/>
      <c r="O6036"/>
      <c r="P6036"/>
      <c r="Q6036"/>
      <c r="R6036"/>
      <c r="S6036"/>
      <c r="T6036"/>
      <c r="U6036" s="1"/>
      <c r="V6036"/>
      <c r="W6036" s="1"/>
      <c r="X6036"/>
      <c r="Y6036"/>
      <c r="Z6036" s="1"/>
      <c r="AA6036" s="1"/>
      <c r="AB6036" s="1"/>
      <c r="AC6036" s="1"/>
      <c r="AD6036"/>
    </row>
    <row r="6037" spans="1:30" x14ac:dyDescent="0.25">
      <c r="A6037" s="1"/>
      <c r="B6037" s="1"/>
      <c r="C6037" s="1"/>
      <c r="D6037"/>
      <c r="E6037" s="1"/>
      <c r="F6037" s="1"/>
      <c r="G6037"/>
      <c r="H6037"/>
      <c r="I6037" s="1"/>
      <c r="J6037"/>
      <c r="K6037"/>
      <c r="L6037"/>
      <c r="M6037" s="2"/>
      <c r="N6037" s="3"/>
      <c r="O6037"/>
      <c r="P6037"/>
      <c r="Q6037"/>
      <c r="R6037"/>
      <c r="S6037"/>
      <c r="T6037"/>
      <c r="U6037" s="1"/>
      <c r="V6037"/>
      <c r="W6037" s="1"/>
      <c r="X6037"/>
      <c r="Y6037"/>
      <c r="Z6037" s="1"/>
      <c r="AA6037" s="1"/>
      <c r="AB6037" s="1"/>
      <c r="AC6037" s="1"/>
      <c r="AD6037"/>
    </row>
    <row r="6038" spans="1:30" x14ac:dyDescent="0.25">
      <c r="A6038" s="1"/>
      <c r="B6038" s="1"/>
      <c r="C6038" s="1"/>
      <c r="D6038"/>
      <c r="E6038" s="1"/>
      <c r="F6038" s="1"/>
      <c r="G6038"/>
      <c r="H6038"/>
      <c r="I6038" s="1"/>
      <c r="J6038"/>
      <c r="K6038"/>
      <c r="L6038"/>
      <c r="M6038" s="2"/>
      <c r="N6038" s="3"/>
      <c r="O6038"/>
      <c r="P6038"/>
      <c r="Q6038"/>
      <c r="R6038"/>
      <c r="S6038"/>
      <c r="T6038"/>
      <c r="U6038" s="1"/>
      <c r="V6038"/>
      <c r="W6038" s="1"/>
      <c r="X6038"/>
      <c r="Y6038"/>
      <c r="Z6038" s="1"/>
      <c r="AA6038" s="1"/>
      <c r="AB6038" s="1"/>
      <c r="AC6038" s="1"/>
      <c r="AD6038"/>
    </row>
    <row r="6039" spans="1:30" x14ac:dyDescent="0.25">
      <c r="A6039" s="1"/>
      <c r="B6039" s="1"/>
      <c r="C6039" s="1"/>
      <c r="D6039"/>
      <c r="E6039" s="1"/>
      <c r="F6039" s="1"/>
      <c r="G6039"/>
      <c r="H6039"/>
      <c r="I6039" s="1"/>
      <c r="J6039"/>
      <c r="K6039"/>
      <c r="L6039"/>
      <c r="M6039" s="2"/>
      <c r="N6039" s="3"/>
      <c r="O6039"/>
      <c r="P6039"/>
      <c r="Q6039"/>
      <c r="R6039"/>
      <c r="S6039"/>
      <c r="T6039"/>
      <c r="U6039" s="1"/>
      <c r="V6039"/>
      <c r="W6039" s="1"/>
      <c r="X6039"/>
      <c r="Y6039"/>
      <c r="Z6039" s="1"/>
      <c r="AA6039" s="1"/>
      <c r="AB6039" s="1"/>
      <c r="AC6039" s="1"/>
      <c r="AD6039"/>
    </row>
    <row r="6040" spans="1:30" x14ac:dyDescent="0.25">
      <c r="A6040" s="1"/>
      <c r="B6040" s="1"/>
      <c r="C6040" s="1"/>
      <c r="D6040"/>
      <c r="E6040" s="1"/>
      <c r="F6040" s="1"/>
      <c r="G6040"/>
      <c r="H6040"/>
      <c r="I6040" s="1"/>
      <c r="J6040"/>
      <c r="K6040"/>
      <c r="L6040"/>
      <c r="M6040" s="2"/>
      <c r="N6040" s="3"/>
      <c r="O6040"/>
      <c r="P6040"/>
      <c r="Q6040"/>
      <c r="R6040"/>
      <c r="S6040"/>
      <c r="T6040"/>
      <c r="U6040" s="1"/>
      <c r="V6040"/>
      <c r="W6040" s="1"/>
      <c r="X6040"/>
      <c r="Y6040"/>
      <c r="Z6040" s="1"/>
      <c r="AA6040" s="1"/>
      <c r="AB6040" s="1"/>
      <c r="AC6040" s="1"/>
      <c r="AD6040"/>
    </row>
    <row r="6041" spans="1:30" x14ac:dyDescent="0.25">
      <c r="A6041" s="1"/>
      <c r="B6041" s="1"/>
      <c r="C6041" s="1"/>
      <c r="D6041"/>
      <c r="E6041" s="1"/>
      <c r="F6041" s="1"/>
      <c r="G6041"/>
      <c r="H6041"/>
      <c r="I6041" s="1"/>
      <c r="J6041"/>
      <c r="K6041"/>
      <c r="L6041"/>
      <c r="M6041" s="2"/>
      <c r="N6041" s="3"/>
      <c r="O6041"/>
      <c r="P6041"/>
      <c r="Q6041"/>
      <c r="R6041"/>
      <c r="S6041"/>
      <c r="T6041"/>
      <c r="U6041" s="1"/>
      <c r="V6041"/>
      <c r="W6041" s="1"/>
      <c r="X6041"/>
      <c r="Y6041"/>
      <c r="Z6041" s="1"/>
      <c r="AA6041" s="1"/>
      <c r="AB6041" s="1"/>
      <c r="AC6041" s="1"/>
      <c r="AD6041"/>
    </row>
    <row r="6042" spans="1:30" x14ac:dyDescent="0.25">
      <c r="A6042" s="1"/>
      <c r="B6042" s="1"/>
      <c r="C6042" s="1"/>
      <c r="D6042"/>
      <c r="E6042" s="1"/>
      <c r="F6042" s="1"/>
      <c r="G6042"/>
      <c r="H6042"/>
      <c r="I6042" s="1"/>
      <c r="J6042"/>
      <c r="K6042"/>
      <c r="L6042"/>
      <c r="M6042" s="2"/>
      <c r="N6042" s="3"/>
      <c r="O6042"/>
      <c r="P6042"/>
      <c r="Q6042"/>
      <c r="R6042"/>
      <c r="S6042"/>
      <c r="T6042"/>
      <c r="U6042" s="1"/>
      <c r="V6042"/>
      <c r="W6042" s="1"/>
      <c r="X6042"/>
      <c r="Y6042"/>
      <c r="Z6042" s="1"/>
      <c r="AA6042" s="1"/>
      <c r="AB6042" s="1"/>
      <c r="AC6042" s="1"/>
      <c r="AD6042"/>
    </row>
    <row r="6043" spans="1:30" x14ac:dyDescent="0.25">
      <c r="A6043" s="1"/>
      <c r="B6043" s="1"/>
      <c r="C6043" s="1"/>
      <c r="D6043"/>
      <c r="E6043" s="1"/>
      <c r="F6043" s="1"/>
      <c r="G6043"/>
      <c r="H6043"/>
      <c r="I6043" s="1"/>
      <c r="J6043"/>
      <c r="K6043"/>
      <c r="L6043"/>
      <c r="M6043" s="2"/>
      <c r="N6043" s="3"/>
      <c r="O6043"/>
      <c r="P6043"/>
      <c r="Q6043"/>
      <c r="R6043"/>
      <c r="S6043"/>
      <c r="T6043"/>
      <c r="U6043" s="1"/>
      <c r="V6043"/>
      <c r="W6043" s="1"/>
      <c r="X6043"/>
      <c r="Y6043"/>
      <c r="Z6043" s="1"/>
      <c r="AA6043" s="1"/>
      <c r="AB6043" s="1"/>
      <c r="AC6043" s="1"/>
      <c r="AD6043"/>
    </row>
    <row r="6044" spans="1:30" x14ac:dyDescent="0.25">
      <c r="A6044" s="1"/>
      <c r="B6044" s="1"/>
      <c r="C6044" s="1"/>
      <c r="D6044"/>
      <c r="E6044" s="1"/>
      <c r="F6044" s="1"/>
      <c r="G6044"/>
      <c r="H6044"/>
      <c r="I6044" s="1"/>
      <c r="J6044"/>
      <c r="K6044"/>
      <c r="L6044"/>
      <c r="M6044" s="2"/>
      <c r="N6044" s="3"/>
      <c r="O6044"/>
      <c r="P6044"/>
      <c r="Q6044"/>
      <c r="R6044"/>
      <c r="S6044"/>
      <c r="T6044"/>
      <c r="U6044" s="1"/>
      <c r="V6044"/>
      <c r="W6044" s="1"/>
      <c r="X6044"/>
      <c r="Y6044"/>
      <c r="Z6044" s="1"/>
      <c r="AA6044" s="1"/>
      <c r="AB6044" s="1"/>
      <c r="AC6044" s="1"/>
      <c r="AD6044"/>
    </row>
    <row r="6045" spans="1:30" x14ac:dyDescent="0.25">
      <c r="A6045" s="1"/>
      <c r="B6045" s="1"/>
      <c r="C6045" s="1"/>
      <c r="D6045"/>
      <c r="E6045" s="1"/>
      <c r="F6045" s="1"/>
      <c r="G6045"/>
      <c r="H6045"/>
      <c r="I6045" s="1"/>
      <c r="J6045"/>
      <c r="K6045"/>
      <c r="L6045"/>
      <c r="M6045" s="2"/>
      <c r="N6045" s="3"/>
      <c r="O6045"/>
      <c r="P6045"/>
      <c r="Q6045"/>
      <c r="R6045"/>
      <c r="S6045"/>
      <c r="T6045"/>
      <c r="U6045" s="1"/>
      <c r="V6045"/>
      <c r="W6045" s="1"/>
      <c r="X6045"/>
      <c r="Y6045"/>
      <c r="Z6045" s="1"/>
      <c r="AA6045" s="1"/>
      <c r="AB6045" s="1"/>
      <c r="AC6045" s="1"/>
      <c r="AD6045"/>
    </row>
    <row r="6046" spans="1:30" x14ac:dyDescent="0.25">
      <c r="A6046" s="1"/>
      <c r="B6046" s="1"/>
      <c r="C6046" s="1"/>
      <c r="D6046"/>
      <c r="E6046" s="1"/>
      <c r="F6046" s="1"/>
      <c r="G6046"/>
      <c r="H6046"/>
      <c r="I6046" s="1"/>
      <c r="J6046"/>
      <c r="K6046"/>
      <c r="L6046"/>
      <c r="M6046" s="2"/>
      <c r="N6046" s="3"/>
      <c r="O6046"/>
      <c r="P6046"/>
      <c r="Q6046"/>
      <c r="R6046"/>
      <c r="S6046"/>
      <c r="T6046"/>
      <c r="U6046" s="1"/>
      <c r="V6046"/>
      <c r="W6046" s="1"/>
      <c r="X6046"/>
      <c r="Y6046"/>
      <c r="Z6046" s="1"/>
      <c r="AA6046" s="1"/>
      <c r="AB6046" s="1"/>
      <c r="AC6046" s="1"/>
      <c r="AD6046"/>
    </row>
    <row r="6047" spans="1:30" x14ac:dyDescent="0.25">
      <c r="A6047" s="1"/>
      <c r="B6047" s="1"/>
      <c r="C6047" s="1"/>
      <c r="D6047"/>
      <c r="E6047" s="1"/>
      <c r="F6047" s="1"/>
      <c r="G6047"/>
      <c r="H6047"/>
      <c r="I6047" s="1"/>
      <c r="J6047"/>
      <c r="K6047"/>
      <c r="L6047"/>
      <c r="M6047" s="2"/>
      <c r="N6047" s="3"/>
      <c r="O6047"/>
      <c r="P6047"/>
      <c r="Q6047"/>
      <c r="R6047"/>
      <c r="S6047"/>
      <c r="T6047"/>
      <c r="U6047" s="1"/>
      <c r="V6047"/>
      <c r="W6047" s="1"/>
      <c r="X6047"/>
      <c r="Y6047"/>
      <c r="Z6047" s="1"/>
      <c r="AA6047" s="1"/>
      <c r="AB6047" s="1"/>
      <c r="AC6047" s="1"/>
      <c r="AD6047"/>
    </row>
    <row r="6048" spans="1:30" x14ac:dyDescent="0.25">
      <c r="A6048" s="1"/>
      <c r="B6048" s="1"/>
      <c r="C6048" s="1"/>
      <c r="D6048"/>
      <c r="E6048" s="1"/>
      <c r="F6048" s="1"/>
      <c r="G6048"/>
      <c r="H6048"/>
      <c r="I6048" s="1"/>
      <c r="J6048"/>
      <c r="K6048"/>
      <c r="L6048"/>
      <c r="M6048" s="2"/>
      <c r="N6048" s="3"/>
      <c r="O6048"/>
      <c r="P6048"/>
      <c r="Q6048"/>
      <c r="R6048"/>
      <c r="S6048"/>
      <c r="T6048"/>
      <c r="U6048" s="1"/>
      <c r="V6048"/>
      <c r="W6048" s="1"/>
      <c r="X6048"/>
      <c r="Y6048"/>
      <c r="Z6048" s="1"/>
      <c r="AA6048" s="1"/>
      <c r="AB6048" s="1"/>
      <c r="AC6048" s="1"/>
      <c r="AD6048"/>
    </row>
    <row r="6049" spans="1:30" x14ac:dyDescent="0.25">
      <c r="A6049" s="1"/>
      <c r="B6049" s="1"/>
      <c r="C6049" s="1"/>
      <c r="D6049"/>
      <c r="E6049" s="1"/>
      <c r="F6049" s="1"/>
      <c r="G6049"/>
      <c r="H6049"/>
      <c r="I6049" s="1"/>
      <c r="J6049"/>
      <c r="K6049"/>
      <c r="L6049"/>
      <c r="M6049" s="2"/>
      <c r="N6049" s="3"/>
      <c r="O6049"/>
      <c r="P6049"/>
      <c r="Q6049"/>
      <c r="R6049"/>
      <c r="S6049"/>
      <c r="T6049"/>
      <c r="U6049" s="1"/>
      <c r="V6049"/>
      <c r="W6049" s="1"/>
      <c r="X6049"/>
      <c r="Y6049"/>
      <c r="Z6049" s="1"/>
      <c r="AA6049" s="1"/>
      <c r="AB6049" s="1"/>
      <c r="AC6049" s="1"/>
      <c r="AD6049"/>
    </row>
    <row r="6050" spans="1:30" x14ac:dyDescent="0.25">
      <c r="A6050" s="1"/>
      <c r="B6050" s="1"/>
      <c r="C6050" s="1"/>
      <c r="D6050"/>
      <c r="E6050" s="1"/>
      <c r="F6050" s="1"/>
      <c r="G6050"/>
      <c r="H6050"/>
      <c r="I6050" s="1"/>
      <c r="J6050"/>
      <c r="K6050"/>
      <c r="L6050"/>
      <c r="M6050" s="2"/>
      <c r="N6050" s="3"/>
      <c r="O6050"/>
      <c r="P6050"/>
      <c r="Q6050"/>
      <c r="R6050"/>
      <c r="S6050"/>
      <c r="T6050"/>
      <c r="U6050" s="1"/>
      <c r="V6050"/>
      <c r="W6050" s="1"/>
      <c r="X6050"/>
      <c r="Y6050"/>
      <c r="Z6050" s="1"/>
      <c r="AA6050" s="1"/>
      <c r="AB6050" s="1"/>
      <c r="AC6050" s="1"/>
      <c r="AD6050"/>
    </row>
    <row r="6051" spans="1:30" x14ac:dyDescent="0.25">
      <c r="A6051" s="1"/>
      <c r="B6051" s="1"/>
      <c r="C6051" s="1"/>
      <c r="D6051"/>
      <c r="E6051" s="1"/>
      <c r="F6051" s="1"/>
      <c r="G6051"/>
      <c r="H6051"/>
      <c r="I6051" s="1"/>
      <c r="J6051"/>
      <c r="K6051"/>
      <c r="L6051"/>
      <c r="M6051" s="2"/>
      <c r="N6051" s="3"/>
      <c r="O6051"/>
      <c r="P6051"/>
      <c r="Q6051"/>
      <c r="R6051"/>
      <c r="S6051"/>
      <c r="T6051"/>
      <c r="U6051" s="1"/>
      <c r="V6051"/>
      <c r="W6051" s="1"/>
      <c r="X6051"/>
      <c r="Y6051"/>
      <c r="Z6051" s="1"/>
      <c r="AA6051" s="1"/>
      <c r="AB6051" s="1"/>
      <c r="AC6051" s="1"/>
      <c r="AD6051"/>
    </row>
    <row r="6052" spans="1:30" x14ac:dyDescent="0.25">
      <c r="A6052" s="1"/>
      <c r="B6052" s="1"/>
      <c r="C6052" s="1"/>
      <c r="D6052"/>
      <c r="E6052" s="1"/>
      <c r="F6052" s="1"/>
      <c r="G6052"/>
      <c r="H6052"/>
      <c r="I6052" s="1"/>
      <c r="J6052"/>
      <c r="K6052"/>
      <c r="L6052"/>
      <c r="M6052" s="2"/>
      <c r="N6052" s="3"/>
      <c r="O6052"/>
      <c r="P6052"/>
      <c r="Q6052"/>
      <c r="R6052"/>
      <c r="S6052"/>
      <c r="T6052"/>
      <c r="U6052" s="1"/>
      <c r="V6052"/>
      <c r="W6052" s="1"/>
      <c r="X6052"/>
      <c r="Y6052"/>
      <c r="Z6052" s="1"/>
      <c r="AA6052" s="1"/>
      <c r="AB6052" s="1"/>
      <c r="AC6052" s="1"/>
      <c r="AD6052"/>
    </row>
    <row r="6053" spans="1:30" x14ac:dyDescent="0.25">
      <c r="A6053" s="1"/>
      <c r="B6053" s="1"/>
      <c r="C6053" s="1"/>
      <c r="D6053"/>
      <c r="E6053" s="1"/>
      <c r="F6053" s="1"/>
      <c r="G6053"/>
      <c r="H6053"/>
      <c r="I6053" s="1"/>
      <c r="J6053"/>
      <c r="K6053"/>
      <c r="L6053"/>
      <c r="M6053" s="2"/>
      <c r="N6053" s="3"/>
      <c r="O6053"/>
      <c r="P6053"/>
      <c r="Q6053"/>
      <c r="R6053"/>
      <c r="S6053"/>
      <c r="T6053"/>
      <c r="U6053" s="1"/>
      <c r="V6053"/>
      <c r="W6053" s="1"/>
      <c r="X6053"/>
      <c r="Y6053"/>
      <c r="Z6053" s="1"/>
      <c r="AA6053" s="1"/>
      <c r="AB6053" s="1"/>
      <c r="AC6053" s="1"/>
      <c r="AD6053"/>
    </row>
    <row r="6054" spans="1:30" x14ac:dyDescent="0.25">
      <c r="A6054" s="1"/>
      <c r="B6054" s="1"/>
      <c r="C6054" s="1"/>
      <c r="D6054"/>
      <c r="E6054" s="1"/>
      <c r="F6054" s="1"/>
      <c r="G6054"/>
      <c r="H6054"/>
      <c r="I6054" s="1"/>
      <c r="J6054"/>
      <c r="K6054"/>
      <c r="L6054"/>
      <c r="M6054" s="2"/>
      <c r="N6054" s="3"/>
      <c r="O6054"/>
      <c r="P6054"/>
      <c r="Q6054"/>
      <c r="R6054"/>
      <c r="S6054"/>
      <c r="T6054"/>
      <c r="U6054" s="1"/>
      <c r="V6054"/>
      <c r="W6054" s="1"/>
      <c r="X6054"/>
      <c r="Y6054"/>
      <c r="Z6054" s="1"/>
      <c r="AA6054" s="1"/>
      <c r="AB6054" s="1"/>
      <c r="AC6054" s="1"/>
      <c r="AD6054"/>
    </row>
    <row r="6055" spans="1:30" x14ac:dyDescent="0.25">
      <c r="A6055" s="1"/>
      <c r="B6055" s="1"/>
      <c r="C6055" s="1"/>
      <c r="D6055"/>
      <c r="E6055" s="1"/>
      <c r="F6055" s="1"/>
      <c r="G6055"/>
      <c r="H6055"/>
      <c r="I6055" s="1"/>
      <c r="J6055"/>
      <c r="K6055"/>
      <c r="L6055"/>
      <c r="M6055" s="2"/>
      <c r="N6055" s="3"/>
      <c r="O6055"/>
      <c r="P6055"/>
      <c r="Q6055"/>
      <c r="R6055"/>
      <c r="S6055"/>
      <c r="T6055"/>
      <c r="U6055" s="1"/>
      <c r="V6055"/>
      <c r="W6055" s="1"/>
      <c r="X6055"/>
      <c r="Y6055"/>
      <c r="Z6055" s="1"/>
      <c r="AA6055" s="1"/>
      <c r="AB6055" s="1"/>
      <c r="AC6055" s="1"/>
      <c r="AD6055"/>
    </row>
    <row r="6056" spans="1:30" x14ac:dyDescent="0.25">
      <c r="A6056" s="1"/>
      <c r="B6056" s="1"/>
      <c r="C6056" s="1"/>
      <c r="D6056"/>
      <c r="E6056" s="1"/>
      <c r="F6056" s="1"/>
      <c r="G6056"/>
      <c r="H6056"/>
      <c r="I6056" s="1"/>
      <c r="J6056"/>
      <c r="K6056"/>
      <c r="L6056"/>
      <c r="M6056" s="2"/>
      <c r="N6056" s="3"/>
      <c r="O6056"/>
      <c r="P6056"/>
      <c r="Q6056"/>
      <c r="R6056"/>
      <c r="S6056"/>
      <c r="T6056"/>
      <c r="U6056" s="1"/>
      <c r="V6056"/>
      <c r="W6056" s="1"/>
      <c r="X6056"/>
      <c r="Y6056"/>
      <c r="Z6056" s="1"/>
      <c r="AA6056" s="1"/>
      <c r="AB6056" s="1"/>
      <c r="AC6056" s="1"/>
      <c r="AD6056"/>
    </row>
    <row r="6057" spans="1:30" x14ac:dyDescent="0.25">
      <c r="A6057" s="1"/>
      <c r="B6057" s="1"/>
      <c r="C6057" s="1"/>
      <c r="D6057"/>
      <c r="E6057" s="1"/>
      <c r="F6057" s="1"/>
      <c r="G6057"/>
      <c r="H6057"/>
      <c r="I6057" s="1"/>
      <c r="J6057"/>
      <c r="K6057"/>
      <c r="L6057"/>
      <c r="M6057" s="2"/>
      <c r="N6057" s="3"/>
      <c r="O6057"/>
      <c r="P6057"/>
      <c r="Q6057"/>
      <c r="R6057"/>
      <c r="S6057"/>
      <c r="T6057"/>
      <c r="U6057" s="1"/>
      <c r="V6057"/>
      <c r="W6057" s="1"/>
      <c r="X6057"/>
      <c r="Y6057"/>
      <c r="Z6057" s="1"/>
      <c r="AA6057" s="1"/>
      <c r="AB6057" s="1"/>
      <c r="AC6057" s="1"/>
      <c r="AD6057"/>
    </row>
    <row r="6058" spans="1:30" x14ac:dyDescent="0.25">
      <c r="A6058" s="1"/>
      <c r="B6058" s="1"/>
      <c r="C6058" s="1"/>
      <c r="D6058"/>
      <c r="E6058" s="1"/>
      <c r="F6058" s="1"/>
      <c r="G6058"/>
      <c r="H6058"/>
      <c r="I6058" s="1"/>
      <c r="J6058"/>
      <c r="K6058"/>
      <c r="L6058"/>
      <c r="M6058" s="2"/>
      <c r="N6058" s="3"/>
      <c r="O6058"/>
      <c r="P6058"/>
      <c r="Q6058"/>
      <c r="R6058"/>
      <c r="S6058"/>
      <c r="T6058"/>
      <c r="U6058" s="1"/>
      <c r="V6058"/>
      <c r="W6058" s="1"/>
      <c r="X6058"/>
      <c r="Y6058"/>
      <c r="Z6058" s="1"/>
      <c r="AA6058" s="1"/>
      <c r="AB6058" s="1"/>
      <c r="AC6058" s="1"/>
      <c r="AD6058"/>
    </row>
    <row r="6059" spans="1:30" x14ac:dyDescent="0.25">
      <c r="A6059" s="1"/>
      <c r="B6059" s="1"/>
      <c r="C6059" s="1"/>
      <c r="D6059"/>
      <c r="E6059" s="1"/>
      <c r="F6059" s="1"/>
      <c r="G6059"/>
      <c r="H6059"/>
      <c r="I6059" s="1"/>
      <c r="J6059"/>
      <c r="K6059"/>
      <c r="L6059"/>
      <c r="M6059" s="2"/>
      <c r="N6059" s="3"/>
      <c r="O6059"/>
      <c r="P6059"/>
      <c r="Q6059"/>
      <c r="R6059"/>
      <c r="S6059"/>
      <c r="T6059"/>
      <c r="U6059" s="1"/>
      <c r="V6059"/>
      <c r="W6059" s="1"/>
      <c r="X6059"/>
      <c r="Y6059"/>
      <c r="Z6059" s="1"/>
      <c r="AA6059" s="1"/>
      <c r="AB6059" s="1"/>
      <c r="AC6059" s="1"/>
      <c r="AD6059"/>
    </row>
    <row r="6060" spans="1:30" x14ac:dyDescent="0.25">
      <c r="A6060" s="1"/>
      <c r="B6060" s="1"/>
      <c r="C6060" s="1"/>
      <c r="D6060"/>
      <c r="E6060" s="1"/>
      <c r="F6060" s="1"/>
      <c r="G6060"/>
      <c r="H6060"/>
      <c r="I6060" s="1"/>
      <c r="J6060"/>
      <c r="K6060"/>
      <c r="L6060"/>
      <c r="M6060" s="2"/>
      <c r="N6060" s="3"/>
      <c r="O6060"/>
      <c r="P6060"/>
      <c r="Q6060"/>
      <c r="R6060"/>
      <c r="S6060"/>
      <c r="T6060"/>
      <c r="U6060" s="1"/>
      <c r="V6060"/>
      <c r="W6060" s="1"/>
      <c r="X6060"/>
      <c r="Y6060"/>
      <c r="Z6060" s="1"/>
      <c r="AA6060" s="1"/>
      <c r="AB6060" s="1"/>
      <c r="AC6060" s="1"/>
      <c r="AD6060"/>
    </row>
    <row r="6061" spans="1:30" x14ac:dyDescent="0.25">
      <c r="A6061" s="1"/>
      <c r="B6061" s="1"/>
      <c r="C6061" s="1"/>
      <c r="D6061"/>
      <c r="E6061" s="1"/>
      <c r="F6061" s="1"/>
      <c r="G6061"/>
      <c r="H6061"/>
      <c r="I6061" s="1"/>
      <c r="J6061"/>
      <c r="K6061"/>
      <c r="L6061"/>
      <c r="M6061" s="2"/>
      <c r="N6061" s="3"/>
      <c r="O6061"/>
      <c r="P6061"/>
      <c r="Q6061"/>
      <c r="R6061"/>
      <c r="S6061"/>
      <c r="T6061"/>
      <c r="U6061" s="1"/>
      <c r="V6061"/>
      <c r="W6061" s="1"/>
      <c r="X6061"/>
      <c r="Y6061"/>
      <c r="Z6061" s="1"/>
      <c r="AA6061" s="1"/>
      <c r="AB6061" s="1"/>
      <c r="AC6061" s="1"/>
      <c r="AD6061"/>
    </row>
    <row r="6062" spans="1:30" x14ac:dyDescent="0.25">
      <c r="A6062" s="1"/>
      <c r="B6062" s="1"/>
      <c r="C6062" s="1"/>
      <c r="D6062"/>
      <c r="E6062" s="1"/>
      <c r="F6062" s="1"/>
      <c r="G6062"/>
      <c r="H6062"/>
      <c r="I6062" s="1"/>
      <c r="J6062"/>
      <c r="K6062"/>
      <c r="L6062"/>
      <c r="M6062" s="2"/>
      <c r="N6062" s="3"/>
      <c r="O6062"/>
      <c r="P6062"/>
      <c r="Q6062"/>
      <c r="R6062"/>
      <c r="S6062"/>
      <c r="T6062"/>
      <c r="U6062" s="1"/>
      <c r="V6062"/>
      <c r="W6062" s="1"/>
      <c r="X6062"/>
      <c r="Y6062"/>
      <c r="Z6062" s="1"/>
      <c r="AA6062" s="1"/>
      <c r="AB6062" s="1"/>
      <c r="AC6062" s="1"/>
      <c r="AD6062"/>
    </row>
    <row r="6063" spans="1:30" x14ac:dyDescent="0.25">
      <c r="A6063" s="1"/>
      <c r="B6063" s="1"/>
      <c r="C6063" s="1"/>
      <c r="D6063"/>
      <c r="E6063" s="1"/>
      <c r="F6063" s="1"/>
      <c r="G6063"/>
      <c r="H6063"/>
      <c r="I6063" s="1"/>
      <c r="J6063"/>
      <c r="K6063"/>
      <c r="L6063"/>
      <c r="M6063" s="2"/>
      <c r="N6063" s="3"/>
      <c r="O6063"/>
      <c r="P6063"/>
      <c r="Q6063"/>
      <c r="R6063"/>
      <c r="S6063"/>
      <c r="T6063"/>
      <c r="U6063" s="1"/>
      <c r="V6063"/>
      <c r="W6063" s="1"/>
      <c r="X6063"/>
      <c r="Y6063"/>
      <c r="Z6063" s="1"/>
      <c r="AA6063" s="1"/>
      <c r="AB6063" s="1"/>
      <c r="AC6063" s="1"/>
      <c r="AD6063"/>
    </row>
    <row r="6064" spans="1:30" x14ac:dyDescent="0.25">
      <c r="A6064" s="1"/>
      <c r="B6064" s="1"/>
      <c r="C6064" s="1"/>
      <c r="D6064"/>
      <c r="E6064" s="1"/>
      <c r="F6064" s="1"/>
      <c r="G6064"/>
      <c r="H6064"/>
      <c r="I6064" s="1"/>
      <c r="J6064"/>
      <c r="K6064"/>
      <c r="L6064"/>
      <c r="M6064" s="2"/>
      <c r="N6064" s="3"/>
      <c r="O6064"/>
      <c r="P6064"/>
      <c r="Q6064"/>
      <c r="R6064"/>
      <c r="S6064"/>
      <c r="T6064"/>
      <c r="U6064" s="1"/>
      <c r="V6064"/>
      <c r="W6064" s="1"/>
      <c r="X6064"/>
      <c r="Y6064"/>
      <c r="Z6064" s="1"/>
      <c r="AA6064" s="1"/>
      <c r="AB6064" s="1"/>
      <c r="AC6064" s="1"/>
      <c r="AD6064"/>
    </row>
    <row r="6065" spans="1:30" x14ac:dyDescent="0.25">
      <c r="A6065" s="1"/>
      <c r="B6065" s="1"/>
      <c r="C6065" s="1"/>
      <c r="D6065"/>
      <c r="E6065" s="1"/>
      <c r="F6065" s="1"/>
      <c r="G6065"/>
      <c r="H6065"/>
      <c r="I6065" s="1"/>
      <c r="J6065"/>
      <c r="K6065"/>
      <c r="L6065"/>
      <c r="M6065" s="2"/>
      <c r="N6065" s="3"/>
      <c r="O6065"/>
      <c r="P6065"/>
      <c r="Q6065"/>
      <c r="R6065"/>
      <c r="S6065"/>
      <c r="T6065"/>
      <c r="U6065" s="1"/>
      <c r="V6065"/>
      <c r="W6065" s="1"/>
      <c r="X6065"/>
      <c r="Y6065"/>
      <c r="Z6065" s="1"/>
      <c r="AA6065" s="1"/>
      <c r="AB6065" s="1"/>
      <c r="AC6065" s="1"/>
      <c r="AD6065"/>
    </row>
    <row r="6066" spans="1:30" x14ac:dyDescent="0.25">
      <c r="A6066" s="1"/>
      <c r="B6066" s="1"/>
      <c r="C6066" s="1"/>
      <c r="D6066"/>
      <c r="E6066" s="1"/>
      <c r="F6066" s="1"/>
      <c r="G6066"/>
      <c r="H6066"/>
      <c r="I6066" s="1"/>
      <c r="J6066"/>
      <c r="K6066"/>
      <c r="L6066"/>
      <c r="M6066" s="2"/>
      <c r="N6066" s="3"/>
      <c r="O6066"/>
      <c r="P6066"/>
      <c r="Q6066"/>
      <c r="R6066"/>
      <c r="S6066"/>
      <c r="T6066"/>
      <c r="U6066" s="1"/>
      <c r="V6066"/>
      <c r="W6066" s="1"/>
      <c r="X6066"/>
      <c r="Y6066"/>
      <c r="Z6066" s="1"/>
      <c r="AA6066" s="1"/>
      <c r="AB6066" s="1"/>
      <c r="AC6066" s="1"/>
      <c r="AD6066"/>
    </row>
    <row r="6067" spans="1:30" x14ac:dyDescent="0.25">
      <c r="A6067" s="1"/>
      <c r="B6067" s="1"/>
      <c r="C6067" s="1"/>
      <c r="D6067"/>
      <c r="E6067" s="1"/>
      <c r="F6067" s="1"/>
      <c r="G6067"/>
      <c r="H6067"/>
      <c r="I6067" s="1"/>
      <c r="J6067"/>
      <c r="K6067"/>
      <c r="L6067"/>
      <c r="M6067" s="2"/>
      <c r="N6067" s="3"/>
      <c r="O6067"/>
      <c r="P6067"/>
      <c r="Q6067"/>
      <c r="R6067"/>
      <c r="S6067"/>
      <c r="T6067"/>
      <c r="U6067" s="1"/>
      <c r="V6067"/>
      <c r="W6067" s="1"/>
      <c r="X6067"/>
      <c r="Y6067"/>
      <c r="Z6067" s="1"/>
      <c r="AA6067" s="1"/>
      <c r="AB6067" s="1"/>
      <c r="AC6067" s="1"/>
      <c r="AD6067"/>
    </row>
    <row r="6068" spans="1:30" x14ac:dyDescent="0.25">
      <c r="A6068" s="1"/>
      <c r="B6068" s="1"/>
      <c r="C6068" s="1"/>
      <c r="D6068"/>
      <c r="E6068" s="1"/>
      <c r="F6068" s="1"/>
      <c r="G6068"/>
      <c r="H6068"/>
      <c r="I6068" s="1"/>
      <c r="J6068"/>
      <c r="K6068"/>
      <c r="L6068"/>
      <c r="M6068" s="2"/>
      <c r="N6068" s="3"/>
      <c r="O6068"/>
      <c r="P6068"/>
      <c r="Q6068"/>
      <c r="R6068"/>
      <c r="S6068"/>
      <c r="T6068"/>
      <c r="U6068" s="1"/>
      <c r="V6068"/>
      <c r="W6068" s="1"/>
      <c r="X6068"/>
      <c r="Y6068"/>
      <c r="Z6068" s="1"/>
      <c r="AA6068" s="1"/>
      <c r="AB6068" s="1"/>
      <c r="AC6068" s="1"/>
      <c r="AD6068"/>
    </row>
    <row r="6069" spans="1:30" x14ac:dyDescent="0.25">
      <c r="A6069" s="1"/>
      <c r="B6069" s="1"/>
      <c r="C6069" s="1"/>
      <c r="D6069"/>
      <c r="E6069" s="1"/>
      <c r="F6069" s="1"/>
      <c r="G6069"/>
      <c r="H6069"/>
      <c r="I6069" s="1"/>
      <c r="J6069"/>
      <c r="K6069"/>
      <c r="L6069"/>
      <c r="M6069" s="2"/>
      <c r="N6069" s="3"/>
      <c r="O6069"/>
      <c r="P6069"/>
      <c r="Q6069"/>
      <c r="R6069"/>
      <c r="S6069"/>
      <c r="T6069"/>
      <c r="U6069" s="1"/>
      <c r="V6069"/>
      <c r="W6069" s="1"/>
      <c r="X6069"/>
      <c r="Y6069"/>
      <c r="Z6069" s="1"/>
      <c r="AA6069" s="1"/>
      <c r="AB6069" s="1"/>
      <c r="AC6069" s="1"/>
      <c r="AD6069"/>
    </row>
    <row r="6070" spans="1:30" x14ac:dyDescent="0.25">
      <c r="A6070" s="1"/>
      <c r="B6070" s="1"/>
      <c r="C6070" s="1"/>
      <c r="D6070"/>
      <c r="E6070" s="1"/>
      <c r="F6070" s="1"/>
      <c r="G6070"/>
      <c r="H6070"/>
      <c r="I6070" s="1"/>
      <c r="J6070"/>
      <c r="K6070"/>
      <c r="L6070"/>
      <c r="M6070" s="2"/>
      <c r="N6070" s="3"/>
      <c r="O6070"/>
      <c r="P6070"/>
      <c r="Q6070"/>
      <c r="R6070"/>
      <c r="S6070"/>
      <c r="T6070"/>
      <c r="U6070" s="1"/>
      <c r="V6070"/>
      <c r="W6070" s="1"/>
      <c r="X6070"/>
      <c r="Y6070"/>
      <c r="Z6070" s="1"/>
      <c r="AA6070" s="1"/>
      <c r="AB6070" s="1"/>
      <c r="AC6070" s="1"/>
      <c r="AD6070"/>
    </row>
    <row r="6071" spans="1:30" x14ac:dyDescent="0.25">
      <c r="A6071" s="1"/>
      <c r="B6071" s="1"/>
      <c r="C6071" s="1"/>
      <c r="D6071"/>
      <c r="E6071" s="1"/>
      <c r="F6071" s="1"/>
      <c r="G6071"/>
      <c r="H6071"/>
      <c r="I6071" s="1"/>
      <c r="J6071"/>
      <c r="K6071"/>
      <c r="L6071"/>
      <c r="M6071" s="2"/>
      <c r="N6071" s="3"/>
      <c r="O6071"/>
      <c r="P6071"/>
      <c r="Q6071"/>
      <c r="R6071"/>
      <c r="S6071"/>
      <c r="T6071"/>
      <c r="U6071" s="1"/>
      <c r="V6071"/>
      <c r="W6071" s="1"/>
      <c r="X6071"/>
      <c r="Y6071"/>
      <c r="Z6071" s="1"/>
      <c r="AA6071" s="1"/>
      <c r="AB6071" s="1"/>
      <c r="AC6071" s="1"/>
      <c r="AD6071"/>
    </row>
    <row r="6072" spans="1:30" x14ac:dyDescent="0.25">
      <c r="A6072" s="1"/>
      <c r="B6072" s="1"/>
      <c r="C6072" s="1"/>
      <c r="D6072"/>
      <c r="E6072" s="1"/>
      <c r="F6072" s="1"/>
      <c r="G6072"/>
      <c r="H6072"/>
      <c r="I6072" s="1"/>
      <c r="J6072"/>
      <c r="K6072"/>
      <c r="L6072"/>
      <c r="M6072" s="2"/>
      <c r="N6072" s="3"/>
      <c r="O6072"/>
      <c r="P6072"/>
      <c r="Q6072"/>
      <c r="R6072"/>
      <c r="S6072"/>
      <c r="T6072"/>
      <c r="U6072" s="1"/>
      <c r="V6072"/>
      <c r="W6072" s="1"/>
      <c r="X6072"/>
      <c r="Y6072"/>
      <c r="Z6072" s="1"/>
      <c r="AA6072" s="1"/>
      <c r="AB6072" s="1"/>
      <c r="AC6072" s="1"/>
      <c r="AD6072"/>
    </row>
    <row r="6073" spans="1:30" x14ac:dyDescent="0.25">
      <c r="A6073" s="1"/>
      <c r="B6073" s="1"/>
      <c r="C6073" s="1"/>
      <c r="D6073"/>
      <c r="E6073" s="1"/>
      <c r="F6073" s="1"/>
      <c r="G6073"/>
      <c r="H6073"/>
      <c r="I6073" s="1"/>
      <c r="J6073"/>
      <c r="K6073"/>
      <c r="L6073"/>
      <c r="M6073" s="2"/>
      <c r="N6073" s="3"/>
      <c r="O6073"/>
      <c r="P6073"/>
      <c r="Q6073"/>
      <c r="R6073"/>
      <c r="S6073"/>
      <c r="T6073"/>
      <c r="U6073" s="1"/>
      <c r="V6073"/>
      <c r="W6073" s="1"/>
      <c r="X6073"/>
      <c r="Y6073"/>
      <c r="Z6073" s="1"/>
      <c r="AA6073" s="1"/>
      <c r="AB6073" s="1"/>
      <c r="AC6073" s="1"/>
      <c r="AD6073"/>
    </row>
    <row r="6074" spans="1:30" x14ac:dyDescent="0.25">
      <c r="A6074" s="1"/>
      <c r="B6074" s="1"/>
      <c r="C6074" s="1"/>
      <c r="D6074"/>
      <c r="E6074" s="1"/>
      <c r="F6074" s="1"/>
      <c r="G6074"/>
      <c r="H6074"/>
      <c r="I6074" s="1"/>
      <c r="J6074"/>
      <c r="K6074"/>
      <c r="L6074"/>
      <c r="M6074" s="2"/>
      <c r="N6074" s="3"/>
      <c r="O6074"/>
      <c r="P6074"/>
      <c r="Q6074"/>
      <c r="R6074"/>
      <c r="S6074"/>
      <c r="T6074"/>
      <c r="U6074" s="1"/>
      <c r="V6074"/>
      <c r="W6074" s="1"/>
      <c r="X6074"/>
      <c r="Y6074"/>
      <c r="Z6074" s="1"/>
      <c r="AA6074" s="1"/>
      <c r="AB6074" s="1"/>
      <c r="AC6074" s="1"/>
      <c r="AD6074"/>
    </row>
    <row r="6075" spans="1:30" x14ac:dyDescent="0.25">
      <c r="A6075" s="1"/>
      <c r="B6075" s="1"/>
      <c r="C6075" s="1"/>
      <c r="D6075"/>
      <c r="E6075" s="1"/>
      <c r="F6075" s="1"/>
      <c r="G6075"/>
      <c r="H6075"/>
      <c r="I6075" s="1"/>
      <c r="J6075"/>
      <c r="K6075"/>
      <c r="L6075"/>
      <c r="M6075" s="2"/>
      <c r="N6075" s="3"/>
      <c r="O6075"/>
      <c r="P6075"/>
      <c r="Q6075"/>
      <c r="R6075"/>
      <c r="S6075"/>
      <c r="T6075"/>
      <c r="U6075" s="1"/>
      <c r="V6075"/>
      <c r="W6075" s="1"/>
      <c r="X6075"/>
      <c r="Y6075"/>
      <c r="Z6075" s="1"/>
      <c r="AA6075" s="1"/>
      <c r="AB6075" s="1"/>
      <c r="AC6075" s="1"/>
      <c r="AD6075"/>
    </row>
    <row r="6076" spans="1:30" x14ac:dyDescent="0.25">
      <c r="A6076" s="1"/>
      <c r="B6076" s="1"/>
      <c r="C6076" s="1"/>
      <c r="D6076"/>
      <c r="E6076" s="1"/>
      <c r="F6076" s="1"/>
      <c r="G6076"/>
      <c r="H6076"/>
      <c r="I6076" s="1"/>
      <c r="J6076"/>
      <c r="K6076"/>
      <c r="L6076"/>
      <c r="M6076" s="2"/>
      <c r="N6076" s="3"/>
      <c r="O6076"/>
      <c r="P6076"/>
      <c r="Q6076"/>
      <c r="R6076"/>
      <c r="S6076"/>
      <c r="T6076"/>
      <c r="U6076" s="1"/>
      <c r="V6076"/>
      <c r="W6076" s="1"/>
      <c r="X6076"/>
      <c r="Y6076"/>
      <c r="Z6076" s="1"/>
      <c r="AA6076" s="1"/>
      <c r="AB6076" s="1"/>
      <c r="AC6076" s="1"/>
      <c r="AD6076"/>
    </row>
    <row r="6077" spans="1:30" x14ac:dyDescent="0.25">
      <c r="A6077" s="1"/>
      <c r="B6077" s="1"/>
      <c r="C6077" s="1"/>
      <c r="D6077"/>
      <c r="E6077" s="1"/>
      <c r="F6077" s="1"/>
      <c r="G6077"/>
      <c r="H6077"/>
      <c r="I6077" s="1"/>
      <c r="J6077"/>
      <c r="K6077"/>
      <c r="L6077"/>
      <c r="M6077" s="2"/>
      <c r="N6077" s="3"/>
      <c r="O6077"/>
      <c r="P6077"/>
      <c r="Q6077"/>
      <c r="R6077"/>
      <c r="S6077"/>
      <c r="T6077"/>
      <c r="U6077" s="1"/>
      <c r="V6077"/>
      <c r="W6077" s="1"/>
      <c r="X6077"/>
      <c r="Y6077"/>
      <c r="Z6077" s="1"/>
      <c r="AA6077" s="1"/>
      <c r="AB6077" s="1"/>
      <c r="AC6077" s="1"/>
      <c r="AD6077"/>
    </row>
    <row r="6078" spans="1:30" x14ac:dyDescent="0.25">
      <c r="A6078" s="1"/>
      <c r="B6078" s="1"/>
      <c r="C6078" s="1"/>
      <c r="D6078"/>
      <c r="E6078" s="1"/>
      <c r="F6078" s="1"/>
      <c r="G6078"/>
      <c r="H6078"/>
      <c r="I6078" s="1"/>
      <c r="J6078"/>
      <c r="K6078"/>
      <c r="L6078"/>
      <c r="M6078" s="2"/>
      <c r="N6078" s="3"/>
      <c r="O6078"/>
      <c r="P6078"/>
      <c r="Q6078"/>
      <c r="R6078"/>
      <c r="S6078"/>
      <c r="T6078"/>
      <c r="U6078" s="1"/>
      <c r="V6078"/>
      <c r="W6078" s="1"/>
      <c r="X6078"/>
      <c r="Y6078"/>
      <c r="Z6078" s="1"/>
      <c r="AA6078" s="1"/>
      <c r="AB6078" s="1"/>
      <c r="AC6078" s="1"/>
      <c r="AD6078"/>
    </row>
    <row r="6079" spans="1:30" x14ac:dyDescent="0.25">
      <c r="A6079" s="1"/>
      <c r="B6079" s="1"/>
      <c r="C6079" s="1"/>
      <c r="D6079"/>
      <c r="E6079" s="1"/>
      <c r="F6079" s="1"/>
      <c r="G6079"/>
      <c r="H6079"/>
      <c r="I6079" s="1"/>
      <c r="J6079"/>
      <c r="K6079"/>
      <c r="L6079"/>
      <c r="M6079" s="2"/>
      <c r="N6079" s="3"/>
      <c r="O6079"/>
      <c r="P6079"/>
      <c r="Q6079"/>
      <c r="R6079"/>
      <c r="S6079"/>
      <c r="T6079"/>
      <c r="U6079" s="1"/>
      <c r="V6079"/>
      <c r="W6079" s="1"/>
      <c r="X6079"/>
      <c r="Y6079"/>
      <c r="Z6079" s="1"/>
      <c r="AA6079" s="1"/>
      <c r="AB6079" s="1"/>
      <c r="AC6079" s="1"/>
      <c r="AD6079"/>
    </row>
    <row r="6080" spans="1:30" x14ac:dyDescent="0.25">
      <c r="A6080" s="1"/>
      <c r="B6080" s="1"/>
      <c r="C6080" s="1"/>
      <c r="D6080"/>
      <c r="E6080" s="1"/>
      <c r="F6080" s="1"/>
      <c r="G6080"/>
      <c r="H6080"/>
      <c r="I6080" s="1"/>
      <c r="J6080"/>
      <c r="K6080"/>
      <c r="L6080"/>
      <c r="M6080" s="2"/>
      <c r="N6080" s="3"/>
      <c r="O6080"/>
      <c r="P6080"/>
      <c r="Q6080"/>
      <c r="R6080"/>
      <c r="S6080"/>
      <c r="T6080"/>
      <c r="U6080" s="1"/>
      <c r="V6080"/>
      <c r="W6080" s="1"/>
      <c r="X6080"/>
      <c r="Y6080"/>
      <c r="Z6080" s="1"/>
      <c r="AA6080" s="1"/>
      <c r="AB6080" s="1"/>
      <c r="AC6080" s="1"/>
      <c r="AD6080"/>
    </row>
    <row r="6081" spans="1:30" x14ac:dyDescent="0.25">
      <c r="A6081" s="1"/>
      <c r="B6081" s="1"/>
      <c r="C6081" s="1"/>
      <c r="D6081"/>
      <c r="E6081" s="1"/>
      <c r="F6081" s="1"/>
      <c r="G6081"/>
      <c r="H6081"/>
      <c r="I6081" s="1"/>
      <c r="J6081"/>
      <c r="K6081"/>
      <c r="L6081"/>
      <c r="M6081" s="2"/>
      <c r="N6081" s="3"/>
      <c r="O6081"/>
      <c r="P6081"/>
      <c r="Q6081"/>
      <c r="R6081"/>
      <c r="S6081"/>
      <c r="T6081"/>
      <c r="U6081" s="1"/>
      <c r="V6081"/>
      <c r="W6081" s="1"/>
      <c r="X6081"/>
      <c r="Y6081"/>
      <c r="Z6081" s="1"/>
      <c r="AA6081" s="1"/>
      <c r="AB6081" s="1"/>
      <c r="AC6081" s="1"/>
      <c r="AD6081"/>
    </row>
    <row r="6082" spans="1:30" x14ac:dyDescent="0.25">
      <c r="A6082" s="1"/>
      <c r="B6082" s="1"/>
      <c r="C6082" s="1"/>
      <c r="D6082"/>
      <c r="E6082" s="1"/>
      <c r="F6082" s="1"/>
      <c r="G6082"/>
      <c r="H6082"/>
      <c r="I6082" s="1"/>
      <c r="J6082"/>
      <c r="K6082"/>
      <c r="L6082"/>
      <c r="M6082" s="2"/>
      <c r="N6082" s="3"/>
      <c r="O6082"/>
      <c r="P6082"/>
      <c r="Q6082"/>
      <c r="R6082"/>
      <c r="S6082"/>
      <c r="T6082"/>
      <c r="U6082" s="1"/>
      <c r="V6082"/>
      <c r="W6082" s="1"/>
      <c r="X6082"/>
      <c r="Y6082"/>
      <c r="Z6082" s="1"/>
      <c r="AA6082" s="1"/>
      <c r="AB6082" s="1"/>
      <c r="AC6082" s="1"/>
      <c r="AD6082"/>
    </row>
    <row r="6083" spans="1:30" x14ac:dyDescent="0.25">
      <c r="A6083" s="1"/>
      <c r="B6083" s="1"/>
      <c r="C6083" s="1"/>
      <c r="D6083"/>
      <c r="E6083" s="1"/>
      <c r="F6083" s="1"/>
      <c r="G6083"/>
      <c r="H6083"/>
      <c r="I6083" s="1"/>
      <c r="J6083"/>
      <c r="K6083"/>
      <c r="L6083"/>
      <c r="M6083" s="2"/>
      <c r="N6083" s="3"/>
      <c r="O6083"/>
      <c r="P6083"/>
      <c r="Q6083"/>
      <c r="R6083"/>
      <c r="S6083"/>
      <c r="T6083"/>
      <c r="U6083" s="1"/>
      <c r="V6083"/>
      <c r="W6083" s="1"/>
      <c r="X6083"/>
      <c r="Y6083"/>
      <c r="Z6083" s="1"/>
      <c r="AA6083" s="1"/>
      <c r="AB6083" s="1"/>
      <c r="AC6083" s="1"/>
      <c r="AD6083"/>
    </row>
    <row r="6084" spans="1:30" x14ac:dyDescent="0.25">
      <c r="A6084" s="1"/>
      <c r="B6084" s="1"/>
      <c r="C6084" s="1"/>
      <c r="D6084"/>
      <c r="E6084" s="1"/>
      <c r="F6084" s="1"/>
      <c r="G6084"/>
      <c r="H6084"/>
      <c r="I6084" s="1"/>
      <c r="J6084"/>
      <c r="K6084"/>
      <c r="L6084"/>
      <c r="M6084" s="2"/>
      <c r="N6084" s="3"/>
      <c r="O6084"/>
      <c r="P6084"/>
      <c r="Q6084"/>
      <c r="R6084"/>
      <c r="S6084"/>
      <c r="T6084"/>
      <c r="U6084" s="1"/>
      <c r="V6084"/>
      <c r="W6084" s="1"/>
      <c r="X6084"/>
      <c r="Y6084"/>
      <c r="Z6084" s="1"/>
      <c r="AA6084" s="1"/>
      <c r="AB6084" s="1"/>
      <c r="AC6084" s="1"/>
      <c r="AD6084"/>
    </row>
    <row r="6085" spans="1:30" x14ac:dyDescent="0.25">
      <c r="A6085" s="1"/>
      <c r="B6085" s="1"/>
      <c r="C6085" s="1"/>
      <c r="D6085"/>
      <c r="E6085" s="1"/>
      <c r="F6085" s="1"/>
      <c r="G6085"/>
      <c r="H6085"/>
      <c r="I6085" s="1"/>
      <c r="J6085"/>
      <c r="K6085"/>
      <c r="L6085"/>
      <c r="M6085" s="2"/>
      <c r="N6085" s="3"/>
      <c r="O6085"/>
      <c r="P6085"/>
      <c r="Q6085"/>
      <c r="R6085"/>
      <c r="S6085"/>
      <c r="T6085"/>
      <c r="U6085" s="1"/>
      <c r="V6085"/>
      <c r="W6085" s="1"/>
      <c r="X6085"/>
      <c r="Y6085"/>
      <c r="Z6085" s="1"/>
      <c r="AA6085" s="1"/>
      <c r="AB6085" s="1"/>
      <c r="AC6085" s="1"/>
      <c r="AD6085"/>
    </row>
    <row r="6086" spans="1:30" x14ac:dyDescent="0.25">
      <c r="A6086" s="1"/>
      <c r="B6086" s="1"/>
      <c r="C6086" s="1"/>
      <c r="D6086"/>
      <c r="E6086" s="1"/>
      <c r="F6086" s="1"/>
      <c r="G6086"/>
      <c r="H6086"/>
      <c r="I6086" s="1"/>
      <c r="J6086"/>
      <c r="K6086"/>
      <c r="L6086"/>
      <c r="M6086" s="2"/>
      <c r="N6086" s="3"/>
      <c r="O6086"/>
      <c r="P6086"/>
      <c r="Q6086"/>
      <c r="R6086"/>
      <c r="S6086"/>
      <c r="T6086"/>
      <c r="U6086" s="1"/>
      <c r="V6086"/>
      <c r="W6086" s="1"/>
      <c r="X6086"/>
      <c r="Y6086"/>
      <c r="Z6086" s="1"/>
      <c r="AA6086" s="1"/>
      <c r="AB6086" s="1"/>
      <c r="AC6086" s="1"/>
      <c r="AD6086"/>
    </row>
    <row r="6087" spans="1:30" x14ac:dyDescent="0.25">
      <c r="A6087" s="1"/>
      <c r="B6087" s="1"/>
      <c r="C6087" s="1"/>
      <c r="D6087"/>
      <c r="E6087" s="1"/>
      <c r="F6087" s="1"/>
      <c r="G6087"/>
      <c r="H6087"/>
      <c r="I6087" s="1"/>
      <c r="J6087"/>
      <c r="K6087"/>
      <c r="L6087"/>
      <c r="M6087" s="2"/>
      <c r="N6087" s="3"/>
      <c r="O6087"/>
      <c r="P6087"/>
      <c r="Q6087"/>
      <c r="R6087"/>
      <c r="S6087"/>
      <c r="T6087"/>
      <c r="U6087" s="1"/>
      <c r="V6087"/>
      <c r="W6087" s="1"/>
      <c r="X6087"/>
      <c r="Y6087"/>
      <c r="Z6087" s="1"/>
      <c r="AA6087" s="1"/>
      <c r="AB6087" s="1"/>
      <c r="AC6087" s="1"/>
      <c r="AD6087"/>
    </row>
    <row r="6088" spans="1:30" x14ac:dyDescent="0.25">
      <c r="A6088" s="1"/>
      <c r="B6088" s="1"/>
      <c r="C6088" s="1"/>
      <c r="D6088"/>
      <c r="E6088" s="1"/>
      <c r="F6088" s="1"/>
      <c r="G6088"/>
      <c r="H6088"/>
      <c r="I6088" s="1"/>
      <c r="J6088"/>
      <c r="K6088"/>
      <c r="L6088"/>
      <c r="M6088" s="2"/>
      <c r="N6088" s="3"/>
      <c r="O6088"/>
      <c r="P6088"/>
      <c r="Q6088"/>
      <c r="R6088"/>
      <c r="S6088"/>
      <c r="T6088"/>
      <c r="U6088" s="1"/>
      <c r="V6088"/>
      <c r="W6088" s="1"/>
      <c r="X6088"/>
      <c r="Y6088"/>
      <c r="Z6088" s="1"/>
      <c r="AA6088" s="1"/>
      <c r="AB6088" s="1"/>
      <c r="AC6088" s="1"/>
      <c r="AD6088"/>
    </row>
    <row r="6089" spans="1:30" x14ac:dyDescent="0.25">
      <c r="A6089" s="1"/>
      <c r="B6089" s="1"/>
      <c r="C6089" s="1"/>
      <c r="D6089"/>
      <c r="E6089" s="1"/>
      <c r="F6089" s="1"/>
      <c r="G6089"/>
      <c r="H6089"/>
      <c r="I6089" s="1"/>
      <c r="J6089"/>
      <c r="K6089"/>
      <c r="L6089"/>
      <c r="M6089" s="2"/>
      <c r="N6089" s="3"/>
      <c r="O6089"/>
      <c r="P6089"/>
      <c r="Q6089"/>
      <c r="R6089"/>
      <c r="S6089"/>
      <c r="T6089"/>
      <c r="U6089" s="1"/>
      <c r="V6089"/>
      <c r="W6089" s="1"/>
      <c r="X6089"/>
      <c r="Y6089"/>
      <c r="Z6089" s="1"/>
      <c r="AA6089" s="1"/>
      <c r="AB6089" s="1"/>
      <c r="AC6089" s="1"/>
      <c r="AD6089"/>
    </row>
    <row r="6090" spans="1:30" x14ac:dyDescent="0.25">
      <c r="A6090" s="1"/>
      <c r="B6090" s="1"/>
      <c r="C6090" s="1"/>
      <c r="D6090"/>
      <c r="E6090" s="1"/>
      <c r="F6090" s="1"/>
      <c r="G6090"/>
      <c r="H6090"/>
      <c r="I6090" s="1"/>
      <c r="J6090"/>
      <c r="K6090"/>
      <c r="L6090"/>
      <c r="M6090" s="2"/>
      <c r="N6090" s="3"/>
      <c r="O6090"/>
      <c r="P6090"/>
      <c r="Q6090"/>
      <c r="R6090"/>
      <c r="S6090"/>
      <c r="T6090"/>
      <c r="U6090" s="1"/>
      <c r="V6090"/>
      <c r="W6090" s="1"/>
      <c r="X6090"/>
      <c r="Y6090"/>
      <c r="Z6090" s="1"/>
      <c r="AA6090" s="1"/>
      <c r="AB6090" s="1"/>
      <c r="AC6090" s="1"/>
      <c r="AD6090"/>
    </row>
    <row r="6091" spans="1:30" x14ac:dyDescent="0.25">
      <c r="A6091" s="1"/>
      <c r="B6091" s="1"/>
      <c r="C6091" s="1"/>
      <c r="D6091"/>
      <c r="E6091" s="1"/>
      <c r="F6091" s="1"/>
      <c r="G6091"/>
      <c r="H6091"/>
      <c r="I6091" s="1"/>
      <c r="J6091"/>
      <c r="K6091"/>
      <c r="L6091"/>
      <c r="M6091" s="2"/>
      <c r="N6091" s="3"/>
      <c r="O6091"/>
      <c r="P6091"/>
      <c r="Q6091"/>
      <c r="R6091"/>
      <c r="S6091"/>
      <c r="T6091"/>
      <c r="U6091" s="1"/>
      <c r="V6091"/>
      <c r="W6091" s="1"/>
      <c r="X6091"/>
      <c r="Y6091"/>
      <c r="Z6091" s="1"/>
      <c r="AA6091" s="1"/>
      <c r="AB6091" s="1"/>
      <c r="AC6091" s="1"/>
      <c r="AD6091"/>
    </row>
    <row r="6092" spans="1:30" x14ac:dyDescent="0.25">
      <c r="A6092" s="1"/>
      <c r="B6092" s="1"/>
      <c r="C6092" s="1"/>
      <c r="D6092"/>
      <c r="E6092" s="1"/>
      <c r="F6092" s="1"/>
      <c r="G6092"/>
      <c r="H6092"/>
      <c r="I6092" s="1"/>
      <c r="J6092"/>
      <c r="K6092"/>
      <c r="L6092"/>
      <c r="M6092" s="2"/>
      <c r="N6092" s="3"/>
      <c r="O6092"/>
      <c r="P6092"/>
      <c r="Q6092"/>
      <c r="R6092"/>
      <c r="S6092"/>
      <c r="T6092"/>
      <c r="U6092" s="1"/>
      <c r="V6092"/>
      <c r="W6092" s="1"/>
      <c r="X6092"/>
      <c r="Y6092"/>
      <c r="Z6092" s="1"/>
      <c r="AA6092" s="1"/>
      <c r="AB6092" s="1"/>
      <c r="AC6092" s="1"/>
      <c r="AD6092"/>
    </row>
    <row r="6093" spans="1:30" x14ac:dyDescent="0.25">
      <c r="A6093" s="1"/>
      <c r="B6093" s="1"/>
      <c r="C6093" s="1"/>
      <c r="D6093"/>
      <c r="E6093" s="1"/>
      <c r="F6093" s="1"/>
      <c r="G6093"/>
      <c r="H6093"/>
      <c r="I6093" s="1"/>
      <c r="J6093"/>
      <c r="K6093"/>
      <c r="L6093"/>
      <c r="M6093" s="2"/>
      <c r="N6093" s="3"/>
      <c r="O6093"/>
      <c r="P6093"/>
      <c r="Q6093"/>
      <c r="R6093"/>
      <c r="S6093"/>
      <c r="T6093"/>
      <c r="U6093" s="1"/>
      <c r="V6093"/>
      <c r="W6093" s="1"/>
      <c r="X6093"/>
      <c r="Y6093"/>
      <c r="Z6093" s="1"/>
      <c r="AA6093" s="1"/>
      <c r="AB6093" s="1"/>
      <c r="AC6093" s="1"/>
      <c r="AD6093"/>
    </row>
    <row r="6094" spans="1:30" x14ac:dyDescent="0.25">
      <c r="A6094" s="1"/>
      <c r="B6094" s="1"/>
      <c r="C6094" s="1"/>
      <c r="D6094"/>
      <c r="E6094" s="1"/>
      <c r="F6094" s="1"/>
      <c r="G6094"/>
      <c r="H6094"/>
      <c r="I6094" s="1"/>
      <c r="J6094"/>
      <c r="K6094"/>
      <c r="L6094"/>
      <c r="M6094" s="2"/>
      <c r="N6094" s="3"/>
      <c r="O6094"/>
      <c r="P6094"/>
      <c r="Q6094"/>
      <c r="R6094"/>
      <c r="S6094"/>
      <c r="T6094"/>
      <c r="U6094" s="1"/>
      <c r="V6094"/>
      <c r="W6094" s="1"/>
      <c r="X6094"/>
      <c r="Y6094"/>
      <c r="Z6094" s="1"/>
      <c r="AA6094" s="1"/>
      <c r="AB6094" s="1"/>
      <c r="AC6094" s="1"/>
      <c r="AD6094"/>
    </row>
    <row r="6095" spans="1:30" x14ac:dyDescent="0.25">
      <c r="A6095" s="1"/>
      <c r="B6095" s="1"/>
      <c r="C6095" s="1"/>
      <c r="D6095"/>
      <c r="E6095" s="1"/>
      <c r="F6095" s="1"/>
      <c r="G6095"/>
      <c r="H6095"/>
      <c r="I6095" s="1"/>
      <c r="J6095"/>
      <c r="K6095"/>
      <c r="L6095"/>
      <c r="M6095" s="2"/>
      <c r="N6095" s="3"/>
      <c r="O6095"/>
      <c r="P6095"/>
      <c r="Q6095"/>
      <c r="R6095"/>
      <c r="S6095"/>
      <c r="T6095"/>
      <c r="U6095" s="1"/>
      <c r="V6095"/>
      <c r="W6095" s="1"/>
      <c r="X6095"/>
      <c r="Y6095"/>
      <c r="Z6095" s="1"/>
      <c r="AA6095" s="1"/>
      <c r="AB6095" s="1"/>
      <c r="AC6095" s="1"/>
      <c r="AD6095"/>
    </row>
    <row r="6096" spans="1:30" x14ac:dyDescent="0.25">
      <c r="A6096" s="1"/>
      <c r="B6096" s="1"/>
      <c r="C6096" s="1"/>
      <c r="D6096"/>
      <c r="E6096" s="1"/>
      <c r="F6096" s="1"/>
      <c r="G6096"/>
      <c r="H6096"/>
      <c r="I6096" s="1"/>
      <c r="J6096"/>
      <c r="K6096"/>
      <c r="L6096"/>
      <c r="M6096" s="2"/>
      <c r="N6096" s="3"/>
      <c r="O6096"/>
      <c r="P6096"/>
      <c r="Q6096"/>
      <c r="R6096"/>
      <c r="S6096"/>
      <c r="T6096"/>
      <c r="U6096" s="1"/>
      <c r="V6096"/>
      <c r="W6096" s="1"/>
      <c r="X6096"/>
      <c r="Y6096"/>
      <c r="Z6096" s="1"/>
      <c r="AA6096" s="1"/>
      <c r="AB6096" s="1"/>
      <c r="AC6096" s="1"/>
      <c r="AD6096"/>
    </row>
    <row r="6097" spans="1:30" x14ac:dyDescent="0.25">
      <c r="A6097" s="1"/>
      <c r="B6097" s="1"/>
      <c r="C6097" s="1"/>
      <c r="D6097"/>
      <c r="E6097" s="1"/>
      <c r="F6097" s="1"/>
      <c r="G6097"/>
      <c r="H6097"/>
      <c r="I6097" s="1"/>
      <c r="J6097"/>
      <c r="K6097"/>
      <c r="L6097"/>
      <c r="M6097" s="2"/>
      <c r="N6097" s="3"/>
      <c r="O6097"/>
      <c r="P6097"/>
      <c r="Q6097"/>
      <c r="R6097"/>
      <c r="S6097"/>
      <c r="T6097"/>
      <c r="U6097" s="1"/>
      <c r="V6097"/>
      <c r="W6097" s="1"/>
      <c r="X6097"/>
      <c r="Y6097"/>
      <c r="Z6097" s="1"/>
      <c r="AA6097" s="1"/>
      <c r="AB6097" s="1"/>
      <c r="AC6097" s="1"/>
      <c r="AD6097"/>
    </row>
    <row r="6098" spans="1:30" x14ac:dyDescent="0.25">
      <c r="A6098" s="1"/>
      <c r="B6098" s="1"/>
      <c r="C6098" s="1"/>
      <c r="D6098"/>
      <c r="E6098" s="1"/>
      <c r="F6098" s="1"/>
      <c r="G6098"/>
      <c r="H6098"/>
      <c r="I6098" s="1"/>
      <c r="J6098"/>
      <c r="K6098"/>
      <c r="L6098"/>
      <c r="M6098" s="2"/>
      <c r="N6098" s="3"/>
      <c r="O6098"/>
      <c r="P6098"/>
      <c r="Q6098"/>
      <c r="R6098"/>
      <c r="S6098"/>
      <c r="T6098"/>
      <c r="U6098" s="1"/>
      <c r="V6098"/>
      <c r="W6098" s="1"/>
      <c r="X6098"/>
      <c r="Y6098"/>
      <c r="Z6098" s="1"/>
      <c r="AA6098" s="1"/>
      <c r="AB6098" s="1"/>
      <c r="AC6098" s="1"/>
      <c r="AD6098"/>
    </row>
    <row r="6099" spans="1:30" x14ac:dyDescent="0.25">
      <c r="A6099" s="1"/>
      <c r="B6099" s="1"/>
      <c r="C6099" s="1"/>
      <c r="D6099"/>
      <c r="E6099" s="1"/>
      <c r="F6099" s="1"/>
      <c r="G6099"/>
      <c r="H6099"/>
      <c r="I6099" s="1"/>
      <c r="J6099"/>
      <c r="K6099"/>
      <c r="L6099"/>
      <c r="M6099" s="2"/>
      <c r="N6099" s="3"/>
      <c r="O6099"/>
      <c r="P6099"/>
      <c r="Q6099"/>
      <c r="R6099"/>
      <c r="S6099"/>
      <c r="T6099"/>
      <c r="U6099" s="1"/>
      <c r="V6099"/>
      <c r="W6099" s="1"/>
      <c r="X6099"/>
      <c r="Y6099"/>
      <c r="Z6099" s="1"/>
      <c r="AA6099" s="1"/>
      <c r="AB6099" s="1"/>
      <c r="AC6099" s="1"/>
      <c r="AD6099"/>
    </row>
    <row r="6100" spans="1:30" x14ac:dyDescent="0.25">
      <c r="A6100" s="1"/>
      <c r="B6100" s="1"/>
      <c r="C6100" s="1"/>
      <c r="D6100"/>
      <c r="E6100" s="1"/>
      <c r="F6100" s="1"/>
      <c r="G6100"/>
      <c r="H6100"/>
      <c r="I6100" s="1"/>
      <c r="J6100"/>
      <c r="K6100"/>
      <c r="L6100"/>
      <c r="M6100" s="2"/>
      <c r="N6100" s="3"/>
      <c r="O6100"/>
      <c r="P6100"/>
      <c r="Q6100"/>
      <c r="R6100"/>
      <c r="S6100"/>
      <c r="T6100"/>
      <c r="U6100" s="1"/>
      <c r="V6100"/>
      <c r="W6100" s="1"/>
      <c r="X6100"/>
      <c r="Y6100"/>
      <c r="Z6100" s="1"/>
      <c r="AA6100" s="1"/>
      <c r="AB6100" s="1"/>
      <c r="AC6100" s="1"/>
      <c r="AD6100"/>
    </row>
    <row r="6101" spans="1:30" x14ac:dyDescent="0.25">
      <c r="A6101" s="1"/>
      <c r="B6101" s="1"/>
      <c r="C6101" s="1"/>
      <c r="D6101"/>
      <c r="E6101" s="1"/>
      <c r="F6101" s="1"/>
      <c r="G6101"/>
      <c r="H6101"/>
      <c r="I6101" s="1"/>
      <c r="J6101"/>
      <c r="K6101"/>
      <c r="L6101"/>
      <c r="M6101" s="2"/>
      <c r="N6101" s="3"/>
      <c r="O6101"/>
      <c r="P6101"/>
      <c r="Q6101"/>
      <c r="R6101"/>
      <c r="S6101"/>
      <c r="T6101"/>
      <c r="U6101" s="1"/>
      <c r="V6101"/>
      <c r="W6101" s="1"/>
      <c r="X6101"/>
      <c r="Y6101"/>
      <c r="Z6101" s="1"/>
      <c r="AA6101" s="1"/>
      <c r="AB6101" s="1"/>
      <c r="AC6101" s="1"/>
      <c r="AD6101"/>
    </row>
    <row r="6102" spans="1:30" x14ac:dyDescent="0.25">
      <c r="A6102" s="1"/>
      <c r="B6102" s="1"/>
      <c r="C6102" s="1"/>
      <c r="D6102"/>
      <c r="E6102" s="1"/>
      <c r="F6102" s="1"/>
      <c r="G6102"/>
      <c r="H6102"/>
      <c r="I6102" s="1"/>
      <c r="J6102"/>
      <c r="K6102"/>
      <c r="L6102"/>
      <c r="M6102" s="2"/>
      <c r="N6102" s="3"/>
      <c r="O6102"/>
      <c r="P6102"/>
      <c r="Q6102"/>
      <c r="R6102"/>
      <c r="S6102"/>
      <c r="T6102"/>
      <c r="U6102" s="1"/>
      <c r="V6102"/>
      <c r="W6102" s="1"/>
      <c r="X6102"/>
      <c r="Y6102"/>
      <c r="Z6102" s="1"/>
      <c r="AA6102" s="1"/>
      <c r="AB6102" s="1"/>
      <c r="AC6102" s="1"/>
      <c r="AD6102"/>
    </row>
    <row r="6103" spans="1:30" x14ac:dyDescent="0.25">
      <c r="A6103" s="1"/>
      <c r="B6103" s="1"/>
      <c r="C6103" s="1"/>
      <c r="D6103"/>
      <c r="E6103" s="1"/>
      <c r="F6103" s="1"/>
      <c r="G6103"/>
      <c r="H6103"/>
      <c r="I6103" s="1"/>
      <c r="J6103"/>
      <c r="K6103"/>
      <c r="L6103"/>
      <c r="M6103" s="2"/>
      <c r="N6103" s="3"/>
      <c r="O6103"/>
      <c r="P6103"/>
      <c r="Q6103"/>
      <c r="R6103"/>
      <c r="S6103"/>
      <c r="T6103"/>
      <c r="U6103" s="1"/>
      <c r="V6103"/>
      <c r="W6103" s="1"/>
      <c r="X6103"/>
      <c r="Y6103"/>
      <c r="Z6103" s="1"/>
      <c r="AA6103" s="1"/>
      <c r="AB6103" s="1"/>
      <c r="AC6103" s="1"/>
      <c r="AD6103"/>
    </row>
    <row r="6104" spans="1:30" x14ac:dyDescent="0.25">
      <c r="A6104" s="1"/>
      <c r="B6104" s="1"/>
      <c r="C6104" s="1"/>
      <c r="D6104"/>
      <c r="E6104" s="1"/>
      <c r="F6104" s="1"/>
      <c r="G6104"/>
      <c r="H6104"/>
      <c r="I6104" s="1"/>
      <c r="J6104"/>
      <c r="K6104"/>
      <c r="L6104"/>
      <c r="M6104" s="2"/>
      <c r="N6104" s="3"/>
      <c r="O6104"/>
      <c r="P6104"/>
      <c r="Q6104"/>
      <c r="R6104"/>
      <c r="S6104"/>
      <c r="T6104"/>
      <c r="U6104" s="1"/>
      <c r="V6104"/>
      <c r="W6104" s="1"/>
      <c r="X6104"/>
      <c r="Y6104"/>
      <c r="Z6104" s="1"/>
      <c r="AA6104" s="1"/>
      <c r="AB6104" s="1"/>
      <c r="AC6104" s="1"/>
      <c r="AD6104"/>
    </row>
    <row r="6105" spans="1:30" x14ac:dyDescent="0.25">
      <c r="A6105" s="1"/>
      <c r="B6105" s="1"/>
      <c r="C6105" s="1"/>
      <c r="D6105"/>
      <c r="E6105" s="1"/>
      <c r="F6105" s="1"/>
      <c r="G6105"/>
      <c r="H6105"/>
      <c r="I6105" s="1"/>
      <c r="J6105"/>
      <c r="K6105"/>
      <c r="L6105"/>
      <c r="M6105" s="2"/>
      <c r="N6105" s="3"/>
      <c r="O6105"/>
      <c r="P6105"/>
      <c r="Q6105"/>
      <c r="R6105"/>
      <c r="S6105"/>
      <c r="T6105"/>
      <c r="U6105" s="1"/>
      <c r="V6105"/>
      <c r="W6105" s="1"/>
      <c r="X6105"/>
      <c r="Y6105"/>
      <c r="Z6105" s="1"/>
      <c r="AA6105" s="1"/>
      <c r="AB6105" s="1"/>
      <c r="AC6105" s="1"/>
      <c r="AD6105"/>
    </row>
    <row r="6106" spans="1:30" x14ac:dyDescent="0.25">
      <c r="A6106" s="1"/>
      <c r="B6106" s="1"/>
      <c r="C6106" s="1"/>
      <c r="D6106"/>
      <c r="E6106" s="1"/>
      <c r="F6106" s="1"/>
      <c r="G6106"/>
      <c r="H6106"/>
      <c r="I6106" s="1"/>
      <c r="J6106"/>
      <c r="K6106"/>
      <c r="L6106"/>
      <c r="M6106" s="2"/>
      <c r="N6106" s="3"/>
      <c r="O6106"/>
      <c r="P6106"/>
      <c r="Q6106"/>
      <c r="R6106"/>
      <c r="S6106"/>
      <c r="T6106"/>
      <c r="U6106" s="1"/>
      <c r="V6106"/>
      <c r="W6106" s="1"/>
      <c r="X6106"/>
      <c r="Y6106"/>
      <c r="Z6106" s="1"/>
      <c r="AA6106" s="1"/>
      <c r="AB6106" s="1"/>
      <c r="AC6106" s="1"/>
      <c r="AD6106"/>
    </row>
    <row r="6107" spans="1:30" x14ac:dyDescent="0.25">
      <c r="A6107" s="1"/>
      <c r="B6107" s="1"/>
      <c r="C6107" s="1"/>
      <c r="D6107"/>
      <c r="E6107" s="1"/>
      <c r="F6107" s="1"/>
      <c r="G6107"/>
      <c r="H6107"/>
      <c r="I6107" s="1"/>
      <c r="J6107"/>
      <c r="K6107"/>
      <c r="L6107"/>
      <c r="M6107" s="2"/>
      <c r="N6107" s="3"/>
      <c r="O6107"/>
      <c r="P6107"/>
      <c r="Q6107"/>
      <c r="R6107"/>
      <c r="S6107"/>
      <c r="T6107"/>
      <c r="U6107" s="1"/>
      <c r="V6107"/>
      <c r="W6107" s="1"/>
      <c r="X6107"/>
      <c r="Y6107"/>
      <c r="Z6107" s="1"/>
      <c r="AA6107" s="1"/>
      <c r="AB6107" s="1"/>
      <c r="AC6107" s="1"/>
      <c r="AD6107"/>
    </row>
    <row r="6108" spans="1:30" x14ac:dyDescent="0.25">
      <c r="A6108" s="1"/>
      <c r="B6108" s="1"/>
      <c r="C6108" s="1"/>
      <c r="D6108"/>
      <c r="E6108" s="1"/>
      <c r="F6108" s="1"/>
      <c r="G6108"/>
      <c r="H6108"/>
      <c r="I6108" s="1"/>
      <c r="J6108"/>
      <c r="K6108"/>
      <c r="L6108"/>
      <c r="M6108" s="2"/>
      <c r="N6108" s="3"/>
      <c r="O6108"/>
      <c r="P6108"/>
      <c r="Q6108"/>
      <c r="R6108"/>
      <c r="S6108"/>
      <c r="T6108"/>
      <c r="U6108" s="1"/>
      <c r="V6108"/>
      <c r="W6108" s="1"/>
      <c r="X6108"/>
      <c r="Y6108"/>
      <c r="Z6108" s="1"/>
      <c r="AA6108" s="1"/>
      <c r="AB6108" s="1"/>
      <c r="AC6108" s="1"/>
      <c r="AD6108"/>
    </row>
    <row r="6109" spans="1:30" x14ac:dyDescent="0.25">
      <c r="A6109" s="1"/>
      <c r="B6109" s="1"/>
      <c r="C6109" s="1"/>
      <c r="D6109"/>
      <c r="E6109" s="1"/>
      <c r="F6109" s="1"/>
      <c r="G6109"/>
      <c r="H6109"/>
      <c r="I6109" s="1"/>
      <c r="J6109"/>
      <c r="K6109"/>
      <c r="L6109"/>
      <c r="M6109" s="2"/>
      <c r="N6109" s="3"/>
      <c r="O6109"/>
      <c r="P6109"/>
      <c r="Q6109"/>
      <c r="R6109"/>
      <c r="S6109"/>
      <c r="T6109"/>
      <c r="U6109" s="1"/>
      <c r="V6109"/>
      <c r="W6109" s="1"/>
      <c r="X6109"/>
      <c r="Y6109"/>
      <c r="Z6109" s="1"/>
      <c r="AA6109" s="1"/>
      <c r="AB6109" s="1"/>
      <c r="AC6109" s="1"/>
      <c r="AD6109"/>
    </row>
    <row r="6110" spans="1:30" x14ac:dyDescent="0.25">
      <c r="A6110" s="1"/>
      <c r="B6110" s="1"/>
      <c r="C6110" s="1"/>
      <c r="D6110"/>
      <c r="E6110" s="1"/>
      <c r="F6110" s="1"/>
      <c r="G6110"/>
      <c r="H6110"/>
      <c r="I6110" s="1"/>
      <c r="J6110"/>
      <c r="K6110"/>
      <c r="L6110"/>
      <c r="M6110" s="2"/>
      <c r="N6110" s="3"/>
      <c r="O6110"/>
      <c r="P6110"/>
      <c r="Q6110"/>
      <c r="R6110"/>
      <c r="S6110"/>
      <c r="T6110"/>
      <c r="U6110" s="1"/>
      <c r="V6110"/>
      <c r="W6110" s="1"/>
      <c r="X6110"/>
      <c r="Y6110"/>
      <c r="Z6110" s="1"/>
      <c r="AA6110" s="1"/>
      <c r="AB6110" s="1"/>
      <c r="AC6110" s="1"/>
      <c r="AD6110"/>
    </row>
    <row r="6111" spans="1:30" x14ac:dyDescent="0.25">
      <c r="A6111" s="1"/>
      <c r="B6111" s="1"/>
      <c r="C6111" s="1"/>
      <c r="D6111"/>
      <c r="E6111" s="1"/>
      <c r="F6111" s="1"/>
      <c r="G6111"/>
      <c r="H6111"/>
      <c r="I6111" s="1"/>
      <c r="J6111"/>
      <c r="K6111"/>
      <c r="L6111"/>
      <c r="M6111" s="2"/>
      <c r="N6111" s="3"/>
      <c r="O6111"/>
      <c r="P6111"/>
      <c r="Q6111"/>
      <c r="R6111"/>
      <c r="S6111"/>
      <c r="T6111"/>
      <c r="U6111" s="1"/>
      <c r="V6111"/>
      <c r="W6111" s="1"/>
      <c r="X6111"/>
      <c r="Y6111"/>
      <c r="Z6111" s="1"/>
      <c r="AA6111" s="1"/>
      <c r="AB6111" s="1"/>
      <c r="AC6111" s="1"/>
      <c r="AD6111"/>
    </row>
    <row r="6112" spans="1:30" x14ac:dyDescent="0.25">
      <c r="A6112" s="1"/>
      <c r="B6112" s="1"/>
      <c r="C6112" s="1"/>
      <c r="D6112"/>
      <c r="E6112" s="1"/>
      <c r="F6112" s="1"/>
      <c r="G6112"/>
      <c r="H6112"/>
      <c r="I6112" s="1"/>
      <c r="J6112"/>
      <c r="K6112"/>
      <c r="L6112"/>
      <c r="M6112" s="2"/>
      <c r="N6112" s="3"/>
      <c r="O6112"/>
      <c r="P6112"/>
      <c r="Q6112"/>
      <c r="R6112"/>
      <c r="S6112"/>
      <c r="T6112"/>
      <c r="U6112" s="1"/>
      <c r="V6112"/>
      <c r="W6112" s="1"/>
      <c r="X6112"/>
      <c r="Y6112"/>
      <c r="Z6112" s="1"/>
      <c r="AA6112" s="1"/>
      <c r="AB6112" s="1"/>
      <c r="AC6112" s="1"/>
      <c r="AD6112"/>
    </row>
    <row r="6113" spans="1:30" x14ac:dyDescent="0.25">
      <c r="A6113" s="1"/>
      <c r="B6113" s="1"/>
      <c r="C6113" s="1"/>
      <c r="D6113"/>
      <c r="E6113" s="1"/>
      <c r="F6113" s="1"/>
      <c r="G6113"/>
      <c r="H6113"/>
      <c r="I6113" s="1"/>
      <c r="J6113"/>
      <c r="K6113"/>
      <c r="L6113"/>
      <c r="M6113" s="2"/>
      <c r="N6113" s="3"/>
      <c r="O6113"/>
      <c r="P6113"/>
      <c r="Q6113"/>
      <c r="R6113"/>
      <c r="S6113"/>
      <c r="T6113"/>
      <c r="U6113" s="1"/>
      <c r="V6113"/>
      <c r="W6113" s="1"/>
      <c r="X6113"/>
      <c r="Y6113"/>
      <c r="Z6113" s="1"/>
      <c r="AA6113" s="1"/>
      <c r="AB6113" s="1"/>
      <c r="AC6113" s="1"/>
      <c r="AD6113"/>
    </row>
    <row r="6114" spans="1:30" x14ac:dyDescent="0.25">
      <c r="A6114" s="1"/>
      <c r="B6114" s="1"/>
      <c r="C6114" s="1"/>
      <c r="D6114"/>
      <c r="E6114" s="1"/>
      <c r="F6114" s="1"/>
      <c r="G6114"/>
      <c r="H6114"/>
      <c r="I6114" s="1"/>
      <c r="J6114"/>
      <c r="K6114"/>
      <c r="L6114"/>
      <c r="M6114" s="2"/>
      <c r="N6114" s="3"/>
      <c r="O6114"/>
      <c r="P6114"/>
      <c r="Q6114"/>
      <c r="R6114"/>
      <c r="S6114"/>
      <c r="T6114"/>
      <c r="U6114" s="1"/>
      <c r="V6114"/>
      <c r="W6114" s="1"/>
      <c r="X6114"/>
      <c r="Y6114"/>
      <c r="Z6114" s="1"/>
      <c r="AA6114" s="1"/>
      <c r="AB6114" s="1"/>
      <c r="AC6114" s="1"/>
      <c r="AD6114"/>
    </row>
    <row r="6115" spans="1:30" x14ac:dyDescent="0.25">
      <c r="A6115" s="1"/>
      <c r="B6115" s="1"/>
      <c r="C6115" s="1"/>
      <c r="D6115"/>
      <c r="E6115" s="1"/>
      <c r="F6115" s="1"/>
      <c r="G6115"/>
      <c r="H6115"/>
      <c r="I6115" s="1"/>
      <c r="J6115"/>
      <c r="K6115"/>
      <c r="L6115"/>
      <c r="M6115" s="2"/>
      <c r="N6115" s="3"/>
      <c r="O6115"/>
      <c r="P6115"/>
      <c r="Q6115"/>
      <c r="R6115"/>
      <c r="S6115"/>
      <c r="T6115"/>
      <c r="U6115" s="1"/>
      <c r="V6115"/>
      <c r="W6115" s="1"/>
      <c r="X6115"/>
      <c r="Y6115"/>
      <c r="Z6115" s="1"/>
      <c r="AA6115" s="1"/>
      <c r="AB6115" s="1"/>
      <c r="AC6115" s="1"/>
      <c r="AD6115"/>
    </row>
    <row r="6116" spans="1:30" x14ac:dyDescent="0.25">
      <c r="A6116" s="1"/>
      <c r="B6116" s="1"/>
      <c r="C6116" s="1"/>
      <c r="D6116"/>
      <c r="E6116" s="1"/>
      <c r="F6116" s="1"/>
      <c r="G6116"/>
      <c r="H6116"/>
      <c r="I6116" s="1"/>
      <c r="J6116"/>
      <c r="K6116"/>
      <c r="L6116"/>
      <c r="M6116" s="2"/>
      <c r="N6116" s="3"/>
      <c r="O6116"/>
      <c r="P6116"/>
      <c r="Q6116"/>
      <c r="R6116"/>
      <c r="S6116"/>
      <c r="T6116"/>
      <c r="U6116" s="1"/>
      <c r="V6116"/>
      <c r="W6116" s="1"/>
      <c r="X6116"/>
      <c r="Y6116"/>
      <c r="Z6116" s="1"/>
      <c r="AA6116" s="1"/>
      <c r="AB6116" s="1"/>
      <c r="AC6116" s="1"/>
      <c r="AD6116"/>
    </row>
    <row r="6117" spans="1:30" x14ac:dyDescent="0.25">
      <c r="A6117" s="1"/>
      <c r="B6117" s="1"/>
      <c r="C6117" s="1"/>
      <c r="D6117"/>
      <c r="E6117" s="1"/>
      <c r="F6117" s="1"/>
      <c r="G6117"/>
      <c r="H6117"/>
      <c r="I6117" s="1"/>
      <c r="J6117"/>
      <c r="K6117"/>
      <c r="L6117"/>
      <c r="M6117" s="2"/>
      <c r="N6117" s="3"/>
      <c r="O6117"/>
      <c r="P6117"/>
      <c r="Q6117"/>
      <c r="R6117"/>
      <c r="S6117"/>
      <c r="T6117"/>
      <c r="U6117" s="1"/>
      <c r="V6117"/>
      <c r="W6117" s="1"/>
      <c r="X6117"/>
      <c r="Y6117"/>
      <c r="Z6117" s="1"/>
      <c r="AA6117" s="1"/>
      <c r="AB6117" s="1"/>
      <c r="AC6117" s="1"/>
      <c r="AD6117"/>
    </row>
    <row r="6118" spans="1:30" x14ac:dyDescent="0.25">
      <c r="A6118" s="1"/>
      <c r="B6118" s="1"/>
      <c r="C6118" s="1"/>
      <c r="D6118"/>
      <c r="E6118" s="1"/>
      <c r="F6118" s="1"/>
      <c r="G6118"/>
      <c r="H6118"/>
      <c r="I6118" s="1"/>
      <c r="J6118"/>
      <c r="K6118"/>
      <c r="L6118"/>
      <c r="M6118" s="2"/>
      <c r="N6118" s="3"/>
      <c r="O6118"/>
      <c r="P6118"/>
      <c r="Q6118"/>
      <c r="R6118"/>
      <c r="S6118"/>
      <c r="T6118"/>
      <c r="U6118" s="1"/>
      <c r="V6118"/>
      <c r="W6118" s="1"/>
      <c r="X6118"/>
      <c r="Y6118"/>
      <c r="Z6118" s="1"/>
      <c r="AA6118" s="1"/>
      <c r="AB6118" s="1"/>
      <c r="AC6118" s="1"/>
      <c r="AD6118"/>
    </row>
    <row r="6119" spans="1:30" x14ac:dyDescent="0.25">
      <c r="A6119" s="1"/>
      <c r="B6119" s="1"/>
      <c r="C6119" s="1"/>
      <c r="D6119"/>
      <c r="E6119" s="1"/>
      <c r="F6119" s="1"/>
      <c r="G6119"/>
      <c r="H6119"/>
      <c r="I6119" s="1"/>
      <c r="J6119"/>
      <c r="K6119"/>
      <c r="L6119"/>
      <c r="M6119" s="2"/>
      <c r="N6119" s="3"/>
      <c r="O6119"/>
      <c r="P6119"/>
      <c r="Q6119"/>
      <c r="R6119"/>
      <c r="S6119"/>
      <c r="T6119"/>
      <c r="U6119" s="1"/>
      <c r="V6119"/>
      <c r="W6119" s="1"/>
      <c r="X6119"/>
      <c r="Y6119"/>
      <c r="Z6119" s="1"/>
      <c r="AA6119" s="1"/>
      <c r="AB6119" s="1"/>
      <c r="AC6119" s="1"/>
      <c r="AD6119"/>
    </row>
    <row r="6120" spans="1:30" x14ac:dyDescent="0.25">
      <c r="A6120" s="1"/>
      <c r="B6120" s="1"/>
      <c r="C6120" s="1"/>
      <c r="D6120"/>
      <c r="E6120" s="1"/>
      <c r="F6120" s="1"/>
      <c r="G6120"/>
      <c r="H6120"/>
      <c r="I6120" s="1"/>
      <c r="J6120"/>
      <c r="K6120"/>
      <c r="L6120"/>
      <c r="M6120" s="2"/>
      <c r="N6120" s="3"/>
      <c r="O6120"/>
      <c r="P6120"/>
      <c r="Q6120"/>
      <c r="R6120"/>
      <c r="S6120"/>
      <c r="T6120"/>
      <c r="U6120" s="1"/>
      <c r="V6120"/>
      <c r="W6120" s="1"/>
      <c r="X6120"/>
      <c r="Y6120"/>
      <c r="Z6120" s="1"/>
      <c r="AA6120" s="1"/>
      <c r="AB6120" s="1"/>
      <c r="AC6120" s="1"/>
      <c r="AD6120"/>
    </row>
    <row r="6121" spans="1:30" x14ac:dyDescent="0.25">
      <c r="A6121" s="1"/>
      <c r="B6121" s="1"/>
      <c r="C6121" s="1"/>
      <c r="D6121"/>
      <c r="E6121" s="1"/>
      <c r="F6121" s="1"/>
      <c r="G6121"/>
      <c r="H6121"/>
      <c r="I6121" s="1"/>
      <c r="J6121"/>
      <c r="K6121"/>
      <c r="L6121"/>
      <c r="M6121" s="2"/>
      <c r="N6121" s="3"/>
      <c r="O6121"/>
      <c r="P6121"/>
      <c r="Q6121"/>
      <c r="R6121"/>
      <c r="S6121"/>
      <c r="T6121"/>
      <c r="U6121" s="1"/>
      <c r="V6121"/>
      <c r="W6121" s="1"/>
      <c r="X6121"/>
      <c r="Y6121"/>
      <c r="Z6121" s="1"/>
      <c r="AA6121" s="1"/>
      <c r="AB6121" s="1"/>
      <c r="AC6121" s="1"/>
      <c r="AD6121"/>
    </row>
    <row r="6122" spans="1:30" x14ac:dyDescent="0.25">
      <c r="A6122" s="1"/>
      <c r="B6122" s="1"/>
      <c r="C6122" s="1"/>
      <c r="D6122"/>
      <c r="E6122" s="1"/>
      <c r="F6122" s="1"/>
      <c r="G6122"/>
      <c r="H6122"/>
      <c r="I6122" s="1"/>
      <c r="J6122"/>
      <c r="K6122"/>
      <c r="L6122"/>
      <c r="M6122" s="2"/>
      <c r="N6122" s="3"/>
      <c r="O6122"/>
      <c r="P6122"/>
      <c r="Q6122"/>
      <c r="R6122"/>
      <c r="S6122"/>
      <c r="T6122"/>
      <c r="U6122" s="1"/>
      <c r="V6122"/>
      <c r="W6122" s="1"/>
      <c r="X6122"/>
      <c r="Y6122"/>
      <c r="Z6122" s="1"/>
      <c r="AA6122" s="1"/>
      <c r="AB6122" s="1"/>
      <c r="AC6122" s="1"/>
      <c r="AD6122"/>
    </row>
    <row r="6123" spans="1:30" x14ac:dyDescent="0.25">
      <c r="A6123" s="1"/>
      <c r="B6123" s="1"/>
      <c r="C6123" s="1"/>
      <c r="D6123"/>
      <c r="E6123" s="1"/>
      <c r="F6123" s="1"/>
      <c r="G6123"/>
      <c r="H6123"/>
      <c r="I6123" s="1"/>
      <c r="J6123"/>
      <c r="K6123"/>
      <c r="L6123"/>
      <c r="M6123" s="2"/>
      <c r="N6123" s="3"/>
      <c r="O6123"/>
      <c r="P6123"/>
      <c r="Q6123"/>
      <c r="R6123"/>
      <c r="S6123"/>
      <c r="T6123"/>
      <c r="U6123" s="1"/>
      <c r="V6123"/>
      <c r="W6123" s="1"/>
      <c r="X6123"/>
      <c r="Y6123"/>
      <c r="Z6123" s="1"/>
      <c r="AA6123" s="1"/>
      <c r="AB6123" s="1"/>
      <c r="AC6123" s="1"/>
      <c r="AD6123"/>
    </row>
    <row r="6124" spans="1:30" x14ac:dyDescent="0.25">
      <c r="A6124" s="1"/>
      <c r="B6124" s="1"/>
      <c r="C6124" s="1"/>
      <c r="D6124"/>
      <c r="E6124" s="1"/>
      <c r="F6124" s="1"/>
      <c r="G6124"/>
      <c r="H6124"/>
      <c r="I6124" s="1"/>
      <c r="J6124"/>
      <c r="K6124"/>
      <c r="L6124"/>
      <c r="M6124" s="2"/>
      <c r="N6124" s="3"/>
      <c r="O6124"/>
      <c r="P6124"/>
      <c r="Q6124"/>
      <c r="R6124"/>
      <c r="S6124"/>
      <c r="T6124"/>
      <c r="U6124" s="1"/>
      <c r="V6124"/>
      <c r="W6124" s="1"/>
      <c r="X6124"/>
      <c r="Y6124"/>
      <c r="Z6124" s="1"/>
      <c r="AA6124" s="1"/>
      <c r="AB6124" s="1"/>
      <c r="AC6124" s="1"/>
      <c r="AD6124"/>
    </row>
    <row r="6125" spans="1:30" x14ac:dyDescent="0.25">
      <c r="A6125" s="1"/>
      <c r="B6125" s="1"/>
      <c r="C6125" s="1"/>
      <c r="D6125"/>
      <c r="E6125" s="1"/>
      <c r="F6125" s="1"/>
      <c r="G6125"/>
      <c r="H6125"/>
      <c r="I6125" s="1"/>
      <c r="J6125"/>
      <c r="K6125"/>
      <c r="L6125"/>
      <c r="M6125" s="2"/>
      <c r="N6125" s="3"/>
      <c r="O6125"/>
      <c r="P6125"/>
      <c r="Q6125"/>
      <c r="R6125"/>
      <c r="S6125"/>
      <c r="T6125"/>
      <c r="U6125" s="1"/>
      <c r="V6125"/>
      <c r="W6125" s="1"/>
      <c r="X6125"/>
      <c r="Y6125"/>
      <c r="Z6125" s="1"/>
      <c r="AA6125" s="1"/>
      <c r="AB6125" s="1"/>
      <c r="AC6125" s="1"/>
      <c r="AD6125"/>
    </row>
    <row r="6126" spans="1:30" x14ac:dyDescent="0.25">
      <c r="A6126" s="1"/>
      <c r="B6126" s="1"/>
      <c r="C6126" s="1"/>
      <c r="D6126"/>
      <c r="E6126" s="1"/>
      <c r="F6126" s="1"/>
      <c r="G6126"/>
      <c r="H6126"/>
      <c r="I6126" s="1"/>
      <c r="J6126"/>
      <c r="K6126"/>
      <c r="L6126"/>
      <c r="M6126" s="2"/>
      <c r="N6126" s="3"/>
      <c r="O6126"/>
      <c r="P6126"/>
      <c r="Q6126"/>
      <c r="R6126"/>
      <c r="S6126"/>
      <c r="T6126"/>
      <c r="U6126" s="1"/>
      <c r="V6126"/>
      <c r="W6126" s="1"/>
      <c r="X6126"/>
      <c r="Y6126"/>
      <c r="Z6126" s="1"/>
      <c r="AA6126" s="1"/>
      <c r="AB6126" s="1"/>
      <c r="AC6126" s="1"/>
      <c r="AD6126"/>
    </row>
    <row r="6127" spans="1:30" x14ac:dyDescent="0.25">
      <c r="A6127" s="1"/>
      <c r="B6127" s="1"/>
      <c r="C6127" s="1"/>
      <c r="D6127"/>
      <c r="E6127" s="1"/>
      <c r="F6127" s="1"/>
      <c r="G6127"/>
      <c r="H6127"/>
      <c r="I6127" s="1"/>
      <c r="J6127"/>
      <c r="K6127"/>
      <c r="L6127"/>
      <c r="M6127" s="2"/>
      <c r="N6127" s="3"/>
      <c r="O6127"/>
      <c r="P6127"/>
      <c r="Q6127"/>
      <c r="R6127"/>
      <c r="S6127"/>
      <c r="T6127"/>
      <c r="U6127" s="1"/>
      <c r="V6127"/>
      <c r="W6127" s="1"/>
      <c r="X6127"/>
      <c r="Y6127"/>
      <c r="Z6127" s="1"/>
      <c r="AA6127" s="1"/>
      <c r="AB6127" s="1"/>
      <c r="AC6127" s="1"/>
      <c r="AD6127"/>
    </row>
    <row r="6128" spans="1:30" x14ac:dyDescent="0.25">
      <c r="A6128" s="1"/>
      <c r="B6128" s="1"/>
      <c r="C6128" s="1"/>
      <c r="D6128"/>
      <c r="E6128" s="1"/>
      <c r="F6128" s="1"/>
      <c r="G6128"/>
      <c r="H6128"/>
      <c r="I6128" s="1"/>
      <c r="J6128"/>
      <c r="K6128"/>
      <c r="L6128"/>
      <c r="M6128" s="2"/>
      <c r="N6128" s="3"/>
      <c r="O6128"/>
      <c r="P6128"/>
      <c r="Q6128"/>
      <c r="R6128"/>
      <c r="S6128"/>
      <c r="T6128"/>
      <c r="U6128" s="1"/>
      <c r="V6128"/>
      <c r="W6128" s="1"/>
      <c r="X6128"/>
      <c r="Y6128"/>
      <c r="Z6128" s="1"/>
      <c r="AA6128" s="1"/>
      <c r="AB6128" s="1"/>
      <c r="AC6128" s="1"/>
      <c r="AD6128"/>
    </row>
    <row r="6129" spans="1:30" x14ac:dyDescent="0.25">
      <c r="A6129" s="1"/>
      <c r="B6129" s="1"/>
      <c r="C6129" s="1"/>
      <c r="D6129"/>
      <c r="E6129" s="1"/>
      <c r="F6129" s="1"/>
      <c r="G6129"/>
      <c r="H6129"/>
      <c r="I6129" s="1"/>
      <c r="J6129"/>
      <c r="K6129"/>
      <c r="L6129"/>
      <c r="M6129" s="2"/>
      <c r="N6129" s="3"/>
      <c r="O6129"/>
      <c r="P6129"/>
      <c r="Q6129"/>
      <c r="R6129"/>
      <c r="S6129"/>
      <c r="T6129"/>
      <c r="U6129" s="1"/>
      <c r="V6129"/>
      <c r="W6129" s="1"/>
      <c r="X6129"/>
      <c r="Y6129"/>
      <c r="Z6129" s="1"/>
      <c r="AA6129" s="1"/>
      <c r="AB6129" s="1"/>
      <c r="AC6129" s="1"/>
      <c r="AD6129"/>
    </row>
    <row r="6130" spans="1:30" x14ac:dyDescent="0.25">
      <c r="A6130" s="1"/>
      <c r="B6130" s="1"/>
      <c r="C6130" s="1"/>
      <c r="D6130"/>
      <c r="E6130" s="1"/>
      <c r="F6130" s="1"/>
      <c r="G6130"/>
      <c r="H6130"/>
      <c r="I6130" s="1"/>
      <c r="J6130"/>
      <c r="K6130"/>
      <c r="L6130"/>
      <c r="M6130" s="2"/>
      <c r="N6130" s="3"/>
      <c r="O6130"/>
      <c r="P6130"/>
      <c r="Q6130"/>
      <c r="R6130"/>
      <c r="S6130"/>
      <c r="T6130"/>
      <c r="U6130" s="1"/>
      <c r="V6130"/>
      <c r="W6130" s="1"/>
      <c r="X6130"/>
      <c r="Y6130"/>
      <c r="Z6130" s="1"/>
      <c r="AA6130" s="1"/>
      <c r="AB6130" s="1"/>
      <c r="AC6130" s="1"/>
      <c r="AD6130"/>
    </row>
    <row r="6131" spans="1:30" x14ac:dyDescent="0.25">
      <c r="A6131" s="1"/>
      <c r="B6131" s="1"/>
      <c r="C6131" s="1"/>
      <c r="D6131"/>
      <c r="E6131" s="1"/>
      <c r="F6131" s="1"/>
      <c r="G6131"/>
      <c r="H6131"/>
      <c r="I6131" s="1"/>
      <c r="J6131"/>
      <c r="K6131"/>
      <c r="L6131"/>
      <c r="M6131" s="2"/>
      <c r="N6131" s="3"/>
      <c r="O6131"/>
      <c r="P6131"/>
      <c r="Q6131"/>
      <c r="R6131"/>
      <c r="S6131"/>
      <c r="T6131"/>
      <c r="U6131" s="1"/>
      <c r="V6131"/>
      <c r="W6131" s="1"/>
      <c r="X6131"/>
      <c r="Y6131"/>
      <c r="Z6131" s="1"/>
      <c r="AA6131" s="1"/>
      <c r="AB6131" s="1"/>
      <c r="AC6131" s="1"/>
      <c r="AD6131"/>
    </row>
    <row r="6132" spans="1:30" x14ac:dyDescent="0.25">
      <c r="A6132" s="1"/>
      <c r="B6132" s="1"/>
      <c r="C6132" s="1"/>
      <c r="D6132"/>
      <c r="E6132" s="1"/>
      <c r="F6132" s="1"/>
      <c r="G6132"/>
      <c r="H6132"/>
      <c r="I6132" s="1"/>
      <c r="J6132"/>
      <c r="K6132"/>
      <c r="L6132"/>
      <c r="M6132" s="2"/>
      <c r="N6132" s="3"/>
      <c r="O6132"/>
      <c r="P6132"/>
      <c r="Q6132"/>
      <c r="R6132"/>
      <c r="S6132"/>
      <c r="T6132"/>
      <c r="U6132" s="1"/>
      <c r="V6132"/>
      <c r="W6132" s="1"/>
      <c r="X6132"/>
      <c r="Y6132"/>
      <c r="Z6132" s="1"/>
      <c r="AA6132" s="1"/>
      <c r="AB6132" s="1"/>
      <c r="AC6132" s="1"/>
      <c r="AD6132"/>
    </row>
    <row r="6133" spans="1:30" x14ac:dyDescent="0.25">
      <c r="A6133" s="1"/>
      <c r="B6133" s="1"/>
      <c r="C6133" s="1"/>
      <c r="D6133"/>
      <c r="E6133" s="1"/>
      <c r="F6133" s="1"/>
      <c r="G6133"/>
      <c r="H6133"/>
      <c r="I6133" s="1"/>
      <c r="J6133"/>
      <c r="K6133"/>
      <c r="L6133"/>
      <c r="M6133" s="2"/>
      <c r="N6133" s="3"/>
      <c r="O6133"/>
      <c r="P6133"/>
      <c r="Q6133"/>
      <c r="R6133"/>
      <c r="S6133"/>
      <c r="T6133"/>
      <c r="U6133" s="1"/>
      <c r="V6133"/>
      <c r="W6133" s="1"/>
      <c r="X6133"/>
      <c r="Y6133"/>
      <c r="Z6133" s="1"/>
      <c r="AA6133" s="1"/>
      <c r="AB6133" s="1"/>
      <c r="AC6133" s="1"/>
      <c r="AD6133"/>
    </row>
    <row r="6134" spans="1:30" x14ac:dyDescent="0.25">
      <c r="A6134" s="1"/>
      <c r="B6134" s="1"/>
      <c r="C6134" s="1"/>
      <c r="D6134"/>
      <c r="E6134" s="1"/>
      <c r="F6134" s="1"/>
      <c r="G6134"/>
      <c r="H6134"/>
      <c r="I6134" s="1"/>
      <c r="J6134"/>
      <c r="K6134"/>
      <c r="L6134"/>
      <c r="M6134" s="2"/>
      <c r="N6134" s="3"/>
      <c r="O6134"/>
      <c r="P6134"/>
      <c r="Q6134"/>
      <c r="R6134"/>
      <c r="S6134"/>
      <c r="T6134"/>
      <c r="U6134" s="1"/>
      <c r="V6134"/>
      <c r="W6134" s="1"/>
      <c r="X6134"/>
      <c r="Y6134"/>
      <c r="Z6134" s="1"/>
      <c r="AA6134" s="1"/>
      <c r="AB6134" s="1"/>
      <c r="AC6134" s="1"/>
      <c r="AD6134"/>
    </row>
    <row r="6135" spans="1:30" x14ac:dyDescent="0.25">
      <c r="A6135" s="1"/>
      <c r="B6135" s="1"/>
      <c r="C6135" s="1"/>
      <c r="D6135"/>
      <c r="E6135" s="1"/>
      <c r="F6135" s="1"/>
      <c r="G6135"/>
      <c r="H6135"/>
      <c r="I6135" s="1"/>
      <c r="J6135"/>
      <c r="K6135"/>
      <c r="L6135"/>
      <c r="M6135" s="2"/>
      <c r="N6135" s="3"/>
      <c r="O6135"/>
      <c r="P6135"/>
      <c r="Q6135"/>
      <c r="R6135"/>
      <c r="S6135"/>
      <c r="T6135"/>
      <c r="U6135" s="1"/>
      <c r="V6135"/>
      <c r="W6135" s="1"/>
      <c r="X6135"/>
      <c r="Y6135"/>
      <c r="Z6135" s="1"/>
      <c r="AA6135" s="1"/>
      <c r="AB6135" s="1"/>
      <c r="AC6135" s="1"/>
      <c r="AD6135"/>
    </row>
    <row r="6136" spans="1:30" x14ac:dyDescent="0.25">
      <c r="A6136" s="1"/>
      <c r="B6136" s="1"/>
      <c r="C6136" s="1"/>
      <c r="D6136"/>
      <c r="E6136" s="1"/>
      <c r="F6136" s="1"/>
      <c r="G6136"/>
      <c r="H6136"/>
      <c r="I6136" s="1"/>
      <c r="J6136"/>
      <c r="K6136"/>
      <c r="L6136"/>
      <c r="M6136" s="2"/>
      <c r="N6136" s="3"/>
      <c r="O6136"/>
      <c r="P6136"/>
      <c r="Q6136"/>
      <c r="R6136"/>
      <c r="S6136"/>
      <c r="T6136"/>
      <c r="U6136" s="1"/>
      <c r="V6136"/>
      <c r="W6136" s="1"/>
      <c r="X6136"/>
      <c r="Y6136"/>
      <c r="Z6136" s="1"/>
      <c r="AA6136" s="1"/>
      <c r="AB6136" s="1"/>
      <c r="AC6136" s="1"/>
      <c r="AD6136"/>
    </row>
    <row r="6137" spans="1:30" x14ac:dyDescent="0.25">
      <c r="A6137" s="1"/>
      <c r="B6137" s="1"/>
      <c r="C6137" s="1"/>
      <c r="D6137"/>
      <c r="E6137" s="1"/>
      <c r="F6137" s="1"/>
      <c r="G6137"/>
      <c r="H6137"/>
      <c r="I6137" s="1"/>
      <c r="J6137"/>
      <c r="K6137"/>
      <c r="L6137"/>
      <c r="M6137" s="2"/>
      <c r="N6137" s="3"/>
      <c r="O6137"/>
      <c r="P6137"/>
      <c r="Q6137"/>
      <c r="R6137"/>
      <c r="S6137"/>
      <c r="T6137"/>
      <c r="U6137" s="1"/>
      <c r="V6137"/>
      <c r="W6137" s="1"/>
      <c r="X6137"/>
      <c r="Y6137"/>
      <c r="Z6137" s="1"/>
      <c r="AA6137" s="1"/>
      <c r="AB6137" s="1"/>
      <c r="AC6137" s="1"/>
      <c r="AD6137"/>
    </row>
    <row r="6138" spans="1:30" x14ac:dyDescent="0.25">
      <c r="A6138" s="1"/>
      <c r="B6138" s="1"/>
      <c r="C6138" s="1"/>
      <c r="D6138"/>
      <c r="E6138" s="1"/>
      <c r="F6138" s="1"/>
      <c r="G6138"/>
      <c r="H6138"/>
      <c r="I6138" s="1"/>
      <c r="J6138"/>
      <c r="K6138"/>
      <c r="L6138"/>
      <c r="M6138" s="2"/>
      <c r="N6138" s="3"/>
      <c r="O6138"/>
      <c r="P6138"/>
      <c r="Q6138"/>
      <c r="R6138"/>
      <c r="S6138"/>
      <c r="T6138"/>
      <c r="U6138" s="1"/>
      <c r="V6138"/>
      <c r="W6138" s="1"/>
      <c r="X6138"/>
      <c r="Y6138"/>
      <c r="Z6138" s="1"/>
      <c r="AA6138" s="1"/>
      <c r="AB6138" s="1"/>
      <c r="AC6138" s="1"/>
      <c r="AD6138"/>
    </row>
    <row r="6139" spans="1:30" x14ac:dyDescent="0.25">
      <c r="A6139" s="1"/>
      <c r="B6139" s="1"/>
      <c r="C6139" s="1"/>
      <c r="D6139"/>
      <c r="E6139" s="1"/>
      <c r="F6139" s="1"/>
      <c r="G6139"/>
      <c r="H6139"/>
      <c r="I6139" s="1"/>
      <c r="J6139"/>
      <c r="K6139"/>
      <c r="L6139"/>
      <c r="M6139" s="2"/>
      <c r="N6139" s="3"/>
      <c r="O6139"/>
      <c r="P6139"/>
      <c r="Q6139"/>
      <c r="R6139"/>
      <c r="S6139"/>
      <c r="T6139"/>
      <c r="U6139" s="1"/>
      <c r="V6139"/>
      <c r="W6139" s="1"/>
      <c r="X6139"/>
      <c r="Y6139"/>
      <c r="Z6139" s="1"/>
      <c r="AA6139" s="1"/>
      <c r="AB6139" s="1"/>
      <c r="AC6139" s="1"/>
      <c r="AD6139"/>
    </row>
    <row r="6140" spans="1:30" x14ac:dyDescent="0.25">
      <c r="A6140" s="1"/>
      <c r="B6140" s="1"/>
      <c r="C6140" s="1"/>
      <c r="D6140"/>
      <c r="E6140" s="1"/>
      <c r="F6140" s="1"/>
      <c r="G6140"/>
      <c r="H6140"/>
      <c r="I6140" s="1"/>
      <c r="J6140"/>
      <c r="K6140"/>
      <c r="L6140"/>
      <c r="M6140" s="2"/>
      <c r="N6140" s="3"/>
      <c r="O6140"/>
      <c r="P6140"/>
      <c r="Q6140"/>
      <c r="R6140"/>
      <c r="S6140"/>
      <c r="T6140"/>
      <c r="U6140" s="1"/>
      <c r="V6140"/>
      <c r="W6140" s="1"/>
      <c r="X6140"/>
      <c r="Y6140"/>
      <c r="Z6140" s="1"/>
      <c r="AA6140" s="1"/>
      <c r="AB6140" s="1"/>
      <c r="AC6140" s="1"/>
      <c r="AD6140"/>
    </row>
    <row r="6141" spans="1:30" x14ac:dyDescent="0.25">
      <c r="A6141" s="1"/>
      <c r="B6141" s="1"/>
      <c r="C6141" s="1"/>
      <c r="D6141"/>
      <c r="E6141" s="1"/>
      <c r="F6141" s="1"/>
      <c r="G6141"/>
      <c r="H6141"/>
      <c r="I6141" s="1"/>
      <c r="J6141"/>
      <c r="K6141"/>
      <c r="L6141"/>
      <c r="M6141" s="2"/>
      <c r="N6141" s="3"/>
      <c r="O6141"/>
      <c r="P6141"/>
      <c r="Q6141"/>
      <c r="R6141"/>
      <c r="S6141"/>
      <c r="T6141"/>
      <c r="U6141" s="1"/>
      <c r="V6141"/>
      <c r="W6141" s="1"/>
      <c r="X6141"/>
      <c r="Y6141"/>
      <c r="Z6141" s="1"/>
      <c r="AA6141" s="1"/>
      <c r="AB6141" s="1"/>
      <c r="AC6141" s="1"/>
      <c r="AD6141"/>
    </row>
    <row r="6142" spans="1:30" x14ac:dyDescent="0.25">
      <c r="A6142" s="1"/>
      <c r="B6142" s="1"/>
      <c r="C6142" s="1"/>
      <c r="D6142"/>
      <c r="E6142" s="1"/>
      <c r="F6142" s="1"/>
      <c r="G6142"/>
      <c r="H6142"/>
      <c r="I6142" s="1"/>
      <c r="J6142"/>
      <c r="K6142"/>
      <c r="L6142"/>
      <c r="M6142" s="2"/>
      <c r="N6142" s="3"/>
      <c r="O6142"/>
      <c r="P6142"/>
      <c r="Q6142"/>
      <c r="R6142"/>
      <c r="S6142"/>
      <c r="T6142"/>
      <c r="U6142" s="1"/>
      <c r="V6142"/>
      <c r="W6142" s="1"/>
      <c r="X6142"/>
      <c r="Y6142"/>
      <c r="Z6142" s="1"/>
      <c r="AA6142" s="1"/>
      <c r="AB6142" s="1"/>
      <c r="AC6142" s="1"/>
      <c r="AD6142"/>
    </row>
    <row r="6143" spans="1:30" x14ac:dyDescent="0.25">
      <c r="A6143" s="1"/>
      <c r="B6143" s="1"/>
      <c r="C6143" s="1"/>
      <c r="D6143"/>
      <c r="E6143" s="1"/>
      <c r="F6143" s="1"/>
      <c r="G6143"/>
      <c r="H6143"/>
      <c r="I6143" s="1"/>
      <c r="J6143"/>
      <c r="K6143"/>
      <c r="L6143"/>
      <c r="M6143" s="2"/>
      <c r="N6143" s="3"/>
      <c r="O6143"/>
      <c r="P6143"/>
      <c r="Q6143"/>
      <c r="R6143"/>
      <c r="S6143"/>
      <c r="T6143"/>
      <c r="U6143" s="1"/>
      <c r="V6143"/>
      <c r="W6143" s="1"/>
      <c r="X6143"/>
      <c r="Y6143"/>
      <c r="Z6143" s="1"/>
      <c r="AA6143" s="1"/>
      <c r="AB6143" s="1"/>
      <c r="AC6143" s="1"/>
      <c r="AD6143"/>
    </row>
    <row r="6144" spans="1:30" x14ac:dyDescent="0.25">
      <c r="A6144" s="1"/>
      <c r="B6144" s="1"/>
      <c r="C6144" s="1"/>
      <c r="D6144"/>
      <c r="E6144" s="1"/>
      <c r="F6144" s="1"/>
      <c r="G6144"/>
      <c r="H6144"/>
      <c r="I6144" s="1"/>
      <c r="J6144"/>
      <c r="K6144"/>
      <c r="L6144"/>
      <c r="M6144" s="2"/>
      <c r="N6144" s="3"/>
      <c r="O6144"/>
      <c r="P6144"/>
      <c r="Q6144"/>
      <c r="R6144"/>
      <c r="S6144"/>
      <c r="T6144"/>
      <c r="U6144" s="1"/>
      <c r="V6144"/>
      <c r="W6144" s="1"/>
      <c r="X6144"/>
      <c r="Y6144"/>
      <c r="Z6144" s="1"/>
      <c r="AA6144" s="1"/>
      <c r="AB6144" s="1"/>
      <c r="AC6144" s="1"/>
      <c r="AD6144"/>
    </row>
    <row r="6145" spans="1:30" x14ac:dyDescent="0.25">
      <c r="A6145" s="1"/>
      <c r="B6145" s="1"/>
      <c r="C6145" s="1"/>
      <c r="D6145"/>
      <c r="E6145" s="1"/>
      <c r="F6145" s="1"/>
      <c r="G6145"/>
      <c r="H6145"/>
      <c r="I6145" s="1"/>
      <c r="J6145"/>
      <c r="K6145"/>
      <c r="L6145"/>
      <c r="M6145" s="2"/>
      <c r="N6145" s="3"/>
      <c r="O6145"/>
      <c r="P6145"/>
      <c r="Q6145"/>
      <c r="R6145"/>
      <c r="S6145"/>
      <c r="T6145"/>
      <c r="U6145" s="1"/>
      <c r="V6145"/>
      <c r="W6145" s="1"/>
      <c r="X6145"/>
      <c r="Y6145"/>
      <c r="Z6145" s="1"/>
      <c r="AA6145" s="1"/>
      <c r="AB6145" s="1"/>
      <c r="AC6145" s="1"/>
      <c r="AD6145"/>
    </row>
    <row r="6146" spans="1:30" x14ac:dyDescent="0.25">
      <c r="A6146" s="1"/>
      <c r="B6146" s="1"/>
      <c r="C6146" s="1"/>
      <c r="D6146"/>
      <c r="E6146" s="1"/>
      <c r="F6146" s="1"/>
      <c r="G6146"/>
      <c r="H6146"/>
      <c r="I6146" s="1"/>
      <c r="J6146"/>
      <c r="K6146"/>
      <c r="L6146"/>
      <c r="M6146" s="2"/>
      <c r="N6146" s="3"/>
      <c r="O6146"/>
      <c r="P6146"/>
      <c r="Q6146"/>
      <c r="R6146"/>
      <c r="S6146"/>
      <c r="T6146"/>
      <c r="U6146" s="1"/>
      <c r="V6146"/>
      <c r="W6146" s="1"/>
      <c r="X6146"/>
      <c r="Y6146"/>
      <c r="Z6146" s="1"/>
      <c r="AA6146" s="1"/>
      <c r="AB6146" s="1"/>
      <c r="AC6146" s="1"/>
      <c r="AD6146"/>
    </row>
    <row r="6147" spans="1:30" x14ac:dyDescent="0.25">
      <c r="A6147" s="1"/>
      <c r="B6147" s="1"/>
      <c r="C6147" s="1"/>
      <c r="D6147"/>
      <c r="E6147" s="1"/>
      <c r="F6147" s="1"/>
      <c r="G6147"/>
      <c r="H6147"/>
      <c r="I6147" s="1"/>
      <c r="J6147"/>
      <c r="K6147"/>
      <c r="L6147"/>
      <c r="M6147" s="2"/>
      <c r="N6147" s="3"/>
      <c r="O6147"/>
      <c r="P6147"/>
      <c r="Q6147"/>
      <c r="R6147"/>
      <c r="S6147"/>
      <c r="T6147"/>
      <c r="U6147" s="1"/>
      <c r="V6147"/>
      <c r="W6147" s="1"/>
      <c r="X6147"/>
      <c r="Y6147"/>
      <c r="Z6147" s="1"/>
      <c r="AA6147" s="1"/>
      <c r="AB6147" s="1"/>
      <c r="AC6147" s="1"/>
      <c r="AD6147"/>
    </row>
    <row r="6148" spans="1:30" x14ac:dyDescent="0.25">
      <c r="A6148" s="1"/>
      <c r="B6148" s="1"/>
      <c r="C6148" s="1"/>
      <c r="D6148"/>
      <c r="E6148" s="1"/>
      <c r="F6148" s="1"/>
      <c r="G6148"/>
      <c r="H6148"/>
      <c r="I6148" s="1"/>
      <c r="J6148"/>
      <c r="K6148"/>
      <c r="L6148"/>
      <c r="M6148" s="2"/>
      <c r="N6148" s="3"/>
      <c r="O6148"/>
      <c r="P6148"/>
      <c r="Q6148"/>
      <c r="R6148"/>
      <c r="S6148"/>
      <c r="T6148"/>
      <c r="U6148" s="1"/>
      <c r="V6148"/>
      <c r="W6148" s="1"/>
      <c r="X6148"/>
      <c r="Y6148"/>
      <c r="Z6148" s="1"/>
      <c r="AA6148" s="1"/>
      <c r="AB6148" s="1"/>
      <c r="AC6148" s="1"/>
      <c r="AD6148"/>
    </row>
    <row r="6149" spans="1:30" x14ac:dyDescent="0.25">
      <c r="A6149" s="1"/>
      <c r="B6149" s="1"/>
      <c r="C6149" s="1"/>
      <c r="D6149"/>
      <c r="E6149" s="1"/>
      <c r="F6149" s="1"/>
      <c r="G6149"/>
      <c r="H6149"/>
      <c r="I6149" s="1"/>
      <c r="J6149"/>
      <c r="K6149"/>
      <c r="L6149"/>
      <c r="M6149" s="2"/>
      <c r="N6149" s="3"/>
      <c r="O6149"/>
      <c r="P6149"/>
      <c r="Q6149"/>
      <c r="R6149"/>
      <c r="S6149"/>
      <c r="T6149"/>
      <c r="U6149" s="1"/>
      <c r="V6149"/>
      <c r="W6149" s="1"/>
      <c r="X6149"/>
      <c r="Y6149"/>
      <c r="Z6149" s="1"/>
      <c r="AA6149" s="1"/>
      <c r="AB6149" s="1"/>
      <c r="AC6149" s="1"/>
      <c r="AD6149"/>
    </row>
    <row r="6150" spans="1:30" x14ac:dyDescent="0.25">
      <c r="A6150" s="1"/>
      <c r="B6150" s="1"/>
      <c r="C6150" s="1"/>
      <c r="D6150"/>
      <c r="E6150" s="1"/>
      <c r="F6150" s="1"/>
      <c r="G6150"/>
      <c r="H6150"/>
      <c r="I6150" s="1"/>
      <c r="J6150"/>
      <c r="K6150"/>
      <c r="L6150"/>
      <c r="M6150" s="2"/>
      <c r="N6150" s="3"/>
      <c r="O6150"/>
      <c r="P6150"/>
      <c r="Q6150"/>
      <c r="R6150"/>
      <c r="S6150"/>
      <c r="T6150"/>
      <c r="U6150" s="1"/>
      <c r="V6150"/>
      <c r="W6150" s="1"/>
      <c r="X6150"/>
      <c r="Y6150"/>
      <c r="Z6150" s="1"/>
      <c r="AA6150" s="1"/>
      <c r="AB6150" s="1"/>
      <c r="AC6150" s="1"/>
      <c r="AD6150"/>
    </row>
    <row r="6151" spans="1:30" x14ac:dyDescent="0.25">
      <c r="A6151" s="1"/>
      <c r="B6151" s="1"/>
      <c r="C6151" s="1"/>
      <c r="D6151"/>
      <c r="E6151" s="1"/>
      <c r="F6151" s="1"/>
      <c r="G6151"/>
      <c r="H6151"/>
      <c r="I6151" s="1"/>
      <c r="J6151"/>
      <c r="K6151"/>
      <c r="L6151"/>
      <c r="M6151" s="2"/>
      <c r="N6151" s="3"/>
      <c r="O6151"/>
      <c r="P6151"/>
      <c r="Q6151"/>
      <c r="R6151"/>
      <c r="S6151"/>
      <c r="T6151"/>
      <c r="U6151" s="1"/>
      <c r="V6151"/>
      <c r="W6151" s="1"/>
      <c r="X6151"/>
      <c r="Y6151"/>
      <c r="Z6151" s="1"/>
      <c r="AA6151" s="1"/>
      <c r="AB6151" s="1"/>
      <c r="AC6151" s="1"/>
      <c r="AD6151"/>
    </row>
    <row r="6152" spans="1:30" x14ac:dyDescent="0.25">
      <c r="A6152" s="1"/>
      <c r="B6152" s="1"/>
      <c r="C6152" s="1"/>
      <c r="D6152"/>
      <c r="E6152" s="1"/>
      <c r="F6152" s="1"/>
      <c r="G6152"/>
      <c r="H6152"/>
      <c r="I6152" s="1"/>
      <c r="J6152"/>
      <c r="K6152"/>
      <c r="L6152"/>
      <c r="M6152" s="2"/>
      <c r="N6152" s="3"/>
      <c r="O6152"/>
      <c r="P6152"/>
      <c r="Q6152"/>
      <c r="R6152"/>
      <c r="S6152"/>
      <c r="T6152"/>
      <c r="U6152" s="1"/>
      <c r="V6152"/>
      <c r="W6152" s="1"/>
      <c r="X6152"/>
      <c r="Y6152"/>
      <c r="Z6152" s="1"/>
      <c r="AA6152" s="1"/>
      <c r="AB6152" s="1"/>
      <c r="AC6152" s="1"/>
      <c r="AD6152"/>
    </row>
    <row r="6153" spans="1:30" x14ac:dyDescent="0.25">
      <c r="A6153" s="1"/>
      <c r="B6153" s="1"/>
      <c r="C6153" s="1"/>
      <c r="D6153"/>
      <c r="E6153" s="1"/>
      <c r="F6153" s="1"/>
      <c r="G6153"/>
      <c r="H6153"/>
      <c r="I6153" s="1"/>
      <c r="J6153"/>
      <c r="K6153"/>
      <c r="L6153"/>
      <c r="M6153" s="2"/>
      <c r="N6153" s="3"/>
      <c r="O6153"/>
      <c r="P6153"/>
      <c r="Q6153"/>
      <c r="R6153"/>
      <c r="S6153"/>
      <c r="T6153"/>
      <c r="U6153" s="1"/>
      <c r="V6153"/>
      <c r="W6153" s="1"/>
      <c r="X6153"/>
      <c r="Y6153"/>
      <c r="Z6153" s="1"/>
      <c r="AA6153" s="1"/>
      <c r="AB6153" s="1"/>
      <c r="AC6153" s="1"/>
      <c r="AD6153"/>
    </row>
    <row r="6154" spans="1:30" x14ac:dyDescent="0.25">
      <c r="A6154" s="1"/>
      <c r="B6154" s="1"/>
      <c r="C6154" s="1"/>
      <c r="D6154"/>
      <c r="E6154" s="1"/>
      <c r="F6154" s="1"/>
      <c r="G6154"/>
      <c r="H6154"/>
      <c r="I6154" s="1"/>
      <c r="J6154"/>
      <c r="K6154"/>
      <c r="L6154"/>
      <c r="M6154" s="2"/>
      <c r="N6154" s="3"/>
      <c r="O6154"/>
      <c r="P6154"/>
      <c r="Q6154"/>
      <c r="R6154"/>
      <c r="S6154"/>
      <c r="T6154"/>
      <c r="U6154" s="1"/>
      <c r="V6154"/>
      <c r="W6154" s="1"/>
      <c r="X6154"/>
      <c r="Y6154"/>
      <c r="Z6154" s="1"/>
      <c r="AA6154" s="1"/>
      <c r="AB6154" s="1"/>
      <c r="AC6154" s="1"/>
      <c r="AD6154"/>
    </row>
    <row r="6155" spans="1:30" x14ac:dyDescent="0.25">
      <c r="A6155" s="1"/>
      <c r="B6155" s="1"/>
      <c r="C6155" s="1"/>
      <c r="D6155"/>
      <c r="E6155" s="1"/>
      <c r="F6155" s="1"/>
      <c r="G6155"/>
      <c r="H6155"/>
      <c r="I6155" s="1"/>
      <c r="J6155"/>
      <c r="K6155"/>
      <c r="L6155"/>
      <c r="M6155" s="2"/>
      <c r="N6155" s="3"/>
      <c r="O6155"/>
      <c r="P6155"/>
      <c r="Q6155"/>
      <c r="R6155"/>
      <c r="S6155"/>
      <c r="T6155"/>
      <c r="U6155" s="1"/>
      <c r="V6155"/>
      <c r="W6155" s="1"/>
      <c r="X6155"/>
      <c r="Y6155"/>
      <c r="Z6155" s="1"/>
      <c r="AA6155" s="1"/>
      <c r="AB6155" s="1"/>
      <c r="AC6155" s="1"/>
      <c r="AD6155"/>
    </row>
    <row r="6156" spans="1:30" x14ac:dyDescent="0.25">
      <c r="A6156" s="1"/>
      <c r="B6156" s="1"/>
      <c r="C6156" s="1"/>
      <c r="D6156"/>
      <c r="E6156" s="1"/>
      <c r="F6156" s="1"/>
      <c r="G6156"/>
      <c r="H6156"/>
      <c r="I6156" s="1"/>
      <c r="J6156"/>
      <c r="K6156"/>
      <c r="L6156"/>
      <c r="M6156" s="2"/>
      <c r="N6156" s="3"/>
      <c r="O6156"/>
      <c r="P6156"/>
      <c r="Q6156"/>
      <c r="R6156"/>
      <c r="S6156"/>
      <c r="T6156"/>
      <c r="U6156" s="1"/>
      <c r="V6156"/>
      <c r="W6156" s="1"/>
      <c r="X6156"/>
      <c r="Y6156"/>
      <c r="Z6156" s="1"/>
      <c r="AA6156" s="1"/>
      <c r="AB6156" s="1"/>
      <c r="AC6156" s="1"/>
      <c r="AD6156"/>
    </row>
    <row r="6157" spans="1:30" x14ac:dyDescent="0.25">
      <c r="A6157" s="1"/>
      <c r="B6157" s="1"/>
      <c r="C6157" s="1"/>
      <c r="D6157"/>
      <c r="E6157" s="1"/>
      <c r="F6157" s="1"/>
      <c r="G6157"/>
      <c r="H6157"/>
      <c r="I6157" s="1"/>
      <c r="J6157"/>
      <c r="K6157"/>
      <c r="L6157"/>
      <c r="M6157" s="2"/>
      <c r="N6157" s="3"/>
      <c r="O6157"/>
      <c r="P6157"/>
      <c r="Q6157"/>
      <c r="R6157"/>
      <c r="S6157"/>
      <c r="T6157"/>
      <c r="U6157" s="1"/>
      <c r="V6157"/>
      <c r="W6157" s="1"/>
      <c r="X6157"/>
      <c r="Y6157"/>
      <c r="Z6157" s="1"/>
      <c r="AA6157" s="1"/>
      <c r="AB6157" s="1"/>
      <c r="AC6157" s="1"/>
      <c r="AD6157"/>
    </row>
    <row r="6158" spans="1:30" x14ac:dyDescent="0.25">
      <c r="A6158" s="1"/>
      <c r="B6158" s="1"/>
      <c r="C6158" s="1"/>
      <c r="D6158"/>
      <c r="E6158" s="1"/>
      <c r="F6158" s="1"/>
      <c r="G6158"/>
      <c r="H6158"/>
      <c r="I6158" s="1"/>
      <c r="J6158"/>
      <c r="K6158"/>
      <c r="L6158"/>
      <c r="M6158" s="2"/>
      <c r="N6158" s="3"/>
      <c r="O6158"/>
      <c r="P6158"/>
      <c r="Q6158"/>
      <c r="R6158"/>
      <c r="S6158"/>
      <c r="T6158"/>
      <c r="U6158" s="1"/>
      <c r="V6158"/>
      <c r="W6158" s="1"/>
      <c r="X6158"/>
      <c r="Y6158"/>
      <c r="Z6158" s="1"/>
      <c r="AA6158" s="1"/>
      <c r="AB6158" s="1"/>
      <c r="AC6158" s="1"/>
      <c r="AD6158"/>
    </row>
    <row r="6159" spans="1:30" x14ac:dyDescent="0.25">
      <c r="A6159" s="1"/>
      <c r="B6159" s="1"/>
      <c r="C6159" s="1"/>
      <c r="D6159"/>
      <c r="E6159" s="1"/>
      <c r="F6159" s="1"/>
      <c r="G6159"/>
      <c r="H6159"/>
      <c r="I6159" s="1"/>
      <c r="J6159"/>
      <c r="K6159"/>
      <c r="L6159"/>
      <c r="M6159" s="2"/>
      <c r="N6159" s="3"/>
      <c r="O6159"/>
      <c r="P6159"/>
      <c r="Q6159"/>
      <c r="R6159"/>
      <c r="S6159"/>
      <c r="T6159"/>
      <c r="U6159" s="1"/>
      <c r="V6159"/>
      <c r="W6159" s="1"/>
      <c r="X6159"/>
      <c r="Y6159"/>
      <c r="Z6159" s="1"/>
      <c r="AA6159" s="1"/>
      <c r="AB6159" s="1"/>
      <c r="AC6159" s="1"/>
      <c r="AD6159"/>
    </row>
    <row r="6160" spans="1:30" x14ac:dyDescent="0.25">
      <c r="A6160" s="1"/>
      <c r="B6160" s="1"/>
      <c r="C6160" s="1"/>
      <c r="D6160"/>
      <c r="E6160" s="1"/>
      <c r="F6160" s="1"/>
      <c r="G6160"/>
      <c r="H6160"/>
      <c r="I6160" s="1"/>
      <c r="J6160"/>
      <c r="K6160"/>
      <c r="L6160"/>
      <c r="M6160" s="2"/>
      <c r="N6160" s="3"/>
      <c r="O6160"/>
      <c r="P6160"/>
      <c r="Q6160"/>
      <c r="R6160"/>
      <c r="S6160"/>
      <c r="T6160"/>
      <c r="U6160" s="1"/>
      <c r="V6160"/>
      <c r="W6160" s="1"/>
      <c r="X6160"/>
      <c r="Y6160"/>
      <c r="Z6160" s="1"/>
      <c r="AA6160" s="1"/>
      <c r="AB6160" s="1"/>
      <c r="AC6160" s="1"/>
      <c r="AD6160"/>
    </row>
    <row r="6161" spans="1:30" x14ac:dyDescent="0.25">
      <c r="A6161" s="1"/>
      <c r="B6161" s="1"/>
      <c r="C6161" s="1"/>
      <c r="D6161"/>
      <c r="E6161" s="1"/>
      <c r="F6161" s="1"/>
      <c r="G6161"/>
      <c r="H6161"/>
      <c r="I6161" s="1"/>
      <c r="J6161"/>
      <c r="K6161"/>
      <c r="L6161"/>
      <c r="M6161" s="2"/>
      <c r="N6161" s="3"/>
      <c r="O6161"/>
      <c r="P6161"/>
      <c r="Q6161"/>
      <c r="R6161"/>
      <c r="S6161"/>
      <c r="T6161"/>
      <c r="U6161" s="1"/>
      <c r="V6161"/>
      <c r="W6161" s="1"/>
      <c r="X6161"/>
      <c r="Y6161"/>
      <c r="Z6161" s="1"/>
      <c r="AA6161" s="1"/>
      <c r="AB6161" s="1"/>
      <c r="AC6161" s="1"/>
      <c r="AD6161"/>
    </row>
    <row r="6162" spans="1:30" x14ac:dyDescent="0.25">
      <c r="A6162" s="1"/>
      <c r="B6162" s="1"/>
      <c r="C6162" s="1"/>
      <c r="D6162"/>
      <c r="E6162" s="1"/>
      <c r="F6162" s="1"/>
      <c r="G6162"/>
      <c r="H6162"/>
      <c r="I6162" s="1"/>
      <c r="J6162"/>
      <c r="K6162"/>
      <c r="L6162"/>
      <c r="M6162" s="2"/>
      <c r="N6162" s="3"/>
      <c r="O6162"/>
      <c r="P6162"/>
      <c r="Q6162"/>
      <c r="R6162"/>
      <c r="S6162"/>
      <c r="T6162"/>
      <c r="U6162" s="1"/>
      <c r="V6162"/>
      <c r="W6162" s="1"/>
      <c r="X6162"/>
      <c r="Y6162"/>
      <c r="Z6162" s="1"/>
      <c r="AA6162" s="1"/>
      <c r="AB6162" s="1"/>
      <c r="AC6162" s="1"/>
      <c r="AD6162"/>
    </row>
    <row r="6163" spans="1:30" x14ac:dyDescent="0.25">
      <c r="A6163" s="1"/>
      <c r="B6163" s="1"/>
      <c r="C6163" s="1"/>
      <c r="D6163"/>
      <c r="E6163" s="1"/>
      <c r="F6163" s="1"/>
      <c r="G6163"/>
      <c r="H6163"/>
      <c r="I6163" s="1"/>
      <c r="J6163"/>
      <c r="K6163"/>
      <c r="L6163"/>
      <c r="M6163" s="2"/>
      <c r="N6163" s="3"/>
      <c r="O6163"/>
      <c r="P6163"/>
      <c r="Q6163"/>
      <c r="R6163"/>
      <c r="S6163"/>
      <c r="T6163"/>
      <c r="U6163" s="1"/>
      <c r="V6163"/>
      <c r="W6163" s="1"/>
      <c r="X6163"/>
      <c r="Y6163"/>
      <c r="Z6163" s="1"/>
      <c r="AA6163" s="1"/>
      <c r="AB6163" s="1"/>
      <c r="AC6163" s="1"/>
      <c r="AD6163"/>
    </row>
    <row r="6164" spans="1:30" x14ac:dyDescent="0.25">
      <c r="A6164" s="1"/>
      <c r="B6164" s="1"/>
      <c r="C6164" s="1"/>
      <c r="D6164"/>
      <c r="E6164" s="1"/>
      <c r="F6164" s="1"/>
      <c r="G6164"/>
      <c r="H6164"/>
      <c r="I6164" s="1"/>
      <c r="J6164"/>
      <c r="K6164"/>
      <c r="L6164"/>
      <c r="M6164" s="2"/>
      <c r="N6164" s="3"/>
      <c r="O6164"/>
      <c r="P6164"/>
      <c r="Q6164"/>
      <c r="R6164"/>
      <c r="S6164"/>
      <c r="T6164"/>
      <c r="U6164" s="1"/>
      <c r="V6164"/>
      <c r="W6164" s="1"/>
      <c r="X6164"/>
      <c r="Y6164"/>
      <c r="Z6164" s="1"/>
      <c r="AA6164" s="1"/>
      <c r="AB6164" s="1"/>
      <c r="AC6164" s="1"/>
      <c r="AD6164"/>
    </row>
    <row r="6165" spans="1:30" x14ac:dyDescent="0.25">
      <c r="A6165" s="1"/>
      <c r="B6165" s="1"/>
      <c r="C6165" s="1"/>
      <c r="D6165"/>
      <c r="E6165" s="1"/>
      <c r="F6165" s="1"/>
      <c r="G6165"/>
      <c r="H6165"/>
      <c r="I6165" s="1"/>
      <c r="J6165"/>
      <c r="K6165"/>
      <c r="L6165"/>
      <c r="M6165" s="2"/>
      <c r="N6165" s="3"/>
      <c r="O6165"/>
      <c r="P6165"/>
      <c r="Q6165"/>
      <c r="R6165"/>
      <c r="S6165"/>
      <c r="T6165"/>
      <c r="U6165" s="1"/>
      <c r="V6165"/>
      <c r="W6165" s="1"/>
      <c r="X6165"/>
      <c r="Y6165"/>
      <c r="Z6165" s="1"/>
      <c r="AA6165" s="1"/>
      <c r="AB6165" s="1"/>
      <c r="AC6165" s="1"/>
      <c r="AD6165"/>
    </row>
    <row r="6166" spans="1:30" x14ac:dyDescent="0.25">
      <c r="A6166" s="1"/>
      <c r="B6166" s="1"/>
      <c r="C6166" s="1"/>
      <c r="D6166"/>
      <c r="E6166" s="1"/>
      <c r="F6166" s="1"/>
      <c r="G6166"/>
      <c r="H6166"/>
      <c r="I6166" s="1"/>
      <c r="J6166"/>
      <c r="K6166"/>
      <c r="L6166"/>
      <c r="M6166" s="2"/>
      <c r="N6166" s="3"/>
      <c r="O6166"/>
      <c r="P6166"/>
      <c r="Q6166"/>
      <c r="R6166"/>
      <c r="S6166"/>
      <c r="T6166"/>
      <c r="U6166" s="1"/>
      <c r="V6166"/>
      <c r="W6166" s="1"/>
      <c r="X6166"/>
      <c r="Y6166"/>
      <c r="Z6166" s="1"/>
      <c r="AA6166" s="1"/>
      <c r="AB6166" s="1"/>
      <c r="AC6166" s="1"/>
      <c r="AD6166"/>
    </row>
    <row r="6167" spans="1:30" x14ac:dyDescent="0.25">
      <c r="A6167" s="1"/>
      <c r="B6167" s="1"/>
      <c r="C6167" s="1"/>
      <c r="D6167"/>
      <c r="E6167" s="1"/>
      <c r="F6167" s="1"/>
      <c r="G6167"/>
      <c r="H6167"/>
      <c r="I6167" s="1"/>
      <c r="J6167"/>
      <c r="K6167"/>
      <c r="L6167"/>
      <c r="M6167" s="2"/>
      <c r="N6167" s="3"/>
      <c r="O6167"/>
      <c r="P6167"/>
      <c r="Q6167"/>
      <c r="R6167"/>
      <c r="S6167"/>
      <c r="T6167"/>
      <c r="U6167" s="1"/>
      <c r="V6167"/>
      <c r="W6167" s="1"/>
      <c r="X6167"/>
      <c r="Y6167"/>
      <c r="Z6167" s="1"/>
      <c r="AA6167" s="1"/>
      <c r="AB6167" s="1"/>
      <c r="AC6167" s="1"/>
      <c r="AD6167"/>
    </row>
    <row r="6168" spans="1:30" x14ac:dyDescent="0.25">
      <c r="A6168" s="1"/>
      <c r="B6168" s="1"/>
      <c r="C6168" s="1"/>
      <c r="D6168"/>
      <c r="E6168" s="1"/>
      <c r="F6168" s="1"/>
      <c r="G6168"/>
      <c r="H6168"/>
      <c r="I6168" s="1"/>
      <c r="J6168"/>
      <c r="K6168"/>
      <c r="L6168"/>
      <c r="M6168" s="2"/>
      <c r="N6168" s="3"/>
      <c r="O6168"/>
      <c r="P6168"/>
      <c r="Q6168"/>
      <c r="R6168"/>
      <c r="S6168"/>
      <c r="T6168"/>
      <c r="U6168" s="1"/>
      <c r="V6168"/>
      <c r="W6168" s="1"/>
      <c r="X6168"/>
      <c r="Y6168"/>
      <c r="Z6168" s="1"/>
      <c r="AA6168" s="1"/>
      <c r="AB6168" s="1"/>
      <c r="AC6168" s="1"/>
      <c r="AD6168"/>
    </row>
    <row r="6169" spans="1:30" x14ac:dyDescent="0.25">
      <c r="A6169" s="1"/>
      <c r="B6169" s="1"/>
      <c r="C6169" s="1"/>
      <c r="D6169"/>
      <c r="E6169" s="1"/>
      <c r="F6169" s="1"/>
      <c r="G6169"/>
      <c r="H6169"/>
      <c r="I6169" s="1"/>
      <c r="J6169"/>
      <c r="K6169"/>
      <c r="L6169"/>
      <c r="M6169" s="2"/>
      <c r="N6169" s="3"/>
      <c r="O6169"/>
      <c r="P6169"/>
      <c r="Q6169"/>
      <c r="R6169"/>
      <c r="S6169"/>
      <c r="T6169"/>
      <c r="U6169" s="1"/>
      <c r="V6169"/>
      <c r="W6169" s="1"/>
      <c r="X6169"/>
      <c r="Y6169"/>
      <c r="Z6169" s="1"/>
      <c r="AA6169" s="1"/>
      <c r="AB6169" s="1"/>
      <c r="AC6169" s="1"/>
      <c r="AD6169"/>
    </row>
    <row r="6170" spans="1:30" x14ac:dyDescent="0.25">
      <c r="A6170" s="1"/>
      <c r="B6170" s="1"/>
      <c r="C6170" s="1"/>
      <c r="D6170"/>
      <c r="E6170" s="1"/>
      <c r="F6170" s="1"/>
      <c r="G6170"/>
      <c r="H6170"/>
      <c r="I6170" s="1"/>
      <c r="J6170"/>
      <c r="K6170"/>
      <c r="L6170"/>
      <c r="M6170" s="2"/>
      <c r="N6170" s="3"/>
      <c r="O6170"/>
      <c r="P6170"/>
      <c r="Q6170"/>
      <c r="R6170"/>
      <c r="S6170"/>
      <c r="T6170"/>
      <c r="U6170" s="1"/>
      <c r="V6170"/>
      <c r="W6170" s="1"/>
      <c r="X6170"/>
      <c r="Y6170"/>
      <c r="Z6170" s="1"/>
      <c r="AA6170" s="1"/>
      <c r="AB6170" s="1"/>
      <c r="AC6170" s="1"/>
      <c r="AD6170"/>
    </row>
    <row r="6171" spans="1:30" x14ac:dyDescent="0.25">
      <c r="A6171" s="1"/>
      <c r="B6171" s="1"/>
      <c r="C6171" s="1"/>
      <c r="D6171"/>
      <c r="E6171" s="1"/>
      <c r="F6171" s="1"/>
      <c r="G6171"/>
      <c r="H6171"/>
      <c r="I6171" s="1"/>
      <c r="J6171"/>
      <c r="K6171"/>
      <c r="L6171"/>
      <c r="M6171" s="2"/>
      <c r="N6171" s="3"/>
      <c r="O6171"/>
      <c r="P6171"/>
      <c r="Q6171"/>
      <c r="R6171"/>
      <c r="S6171"/>
      <c r="T6171"/>
      <c r="U6171" s="1"/>
      <c r="V6171"/>
      <c r="W6171" s="1"/>
      <c r="X6171"/>
      <c r="Y6171"/>
      <c r="Z6171" s="1"/>
      <c r="AA6171" s="1"/>
      <c r="AB6171" s="1"/>
      <c r="AC6171" s="1"/>
      <c r="AD6171"/>
    </row>
    <row r="6172" spans="1:30" x14ac:dyDescent="0.25">
      <c r="A6172" s="1"/>
      <c r="B6172" s="1"/>
      <c r="C6172" s="1"/>
      <c r="D6172"/>
      <c r="E6172" s="1"/>
      <c r="F6172" s="1"/>
      <c r="G6172"/>
      <c r="H6172"/>
      <c r="I6172" s="1"/>
      <c r="J6172"/>
      <c r="K6172"/>
      <c r="L6172"/>
      <c r="M6172" s="2"/>
      <c r="N6172" s="3"/>
      <c r="O6172"/>
      <c r="P6172"/>
      <c r="Q6172"/>
      <c r="R6172"/>
      <c r="S6172"/>
      <c r="T6172"/>
      <c r="U6172" s="1"/>
      <c r="V6172"/>
      <c r="W6172" s="1"/>
      <c r="X6172"/>
      <c r="Y6172"/>
      <c r="Z6172" s="1"/>
      <c r="AA6172" s="1"/>
      <c r="AB6172" s="1"/>
      <c r="AC6172" s="1"/>
      <c r="AD6172"/>
    </row>
    <row r="6173" spans="1:30" x14ac:dyDescent="0.25">
      <c r="A6173" s="1"/>
      <c r="B6173" s="1"/>
      <c r="C6173" s="1"/>
      <c r="D6173"/>
      <c r="E6173" s="1"/>
      <c r="F6173" s="1"/>
      <c r="G6173"/>
      <c r="H6173"/>
      <c r="I6173" s="1"/>
      <c r="J6173"/>
      <c r="K6173"/>
      <c r="L6173"/>
      <c r="M6173" s="2"/>
      <c r="N6173" s="3"/>
      <c r="O6173"/>
      <c r="P6173"/>
      <c r="Q6173"/>
      <c r="R6173"/>
      <c r="S6173"/>
      <c r="T6173"/>
      <c r="U6173" s="1"/>
      <c r="V6173"/>
      <c r="W6173" s="1"/>
      <c r="X6173"/>
      <c r="Y6173"/>
      <c r="Z6173" s="1"/>
      <c r="AA6173" s="1"/>
      <c r="AB6173" s="1"/>
      <c r="AC6173" s="1"/>
      <c r="AD6173"/>
    </row>
    <row r="6174" spans="1:30" x14ac:dyDescent="0.25">
      <c r="A6174" s="1"/>
      <c r="B6174" s="1"/>
      <c r="C6174" s="1"/>
      <c r="D6174"/>
      <c r="E6174" s="1"/>
      <c r="F6174" s="1"/>
      <c r="G6174"/>
      <c r="H6174"/>
      <c r="I6174" s="1"/>
      <c r="J6174"/>
      <c r="K6174"/>
      <c r="L6174"/>
      <c r="M6174" s="2"/>
      <c r="N6174" s="3"/>
      <c r="O6174"/>
      <c r="P6174"/>
      <c r="Q6174"/>
      <c r="R6174"/>
      <c r="S6174"/>
      <c r="T6174"/>
      <c r="U6174" s="1"/>
      <c r="V6174"/>
      <c r="W6174" s="1"/>
      <c r="X6174"/>
      <c r="Y6174"/>
      <c r="Z6174" s="1"/>
      <c r="AA6174" s="1"/>
      <c r="AB6174" s="1"/>
      <c r="AC6174" s="1"/>
      <c r="AD6174"/>
    </row>
    <row r="6175" spans="1:30" x14ac:dyDescent="0.25">
      <c r="A6175" s="1"/>
      <c r="B6175" s="1"/>
      <c r="C6175" s="1"/>
      <c r="D6175"/>
      <c r="E6175" s="1"/>
      <c r="F6175" s="1"/>
      <c r="G6175"/>
      <c r="H6175"/>
      <c r="I6175" s="1"/>
      <c r="J6175"/>
      <c r="K6175"/>
      <c r="L6175"/>
      <c r="M6175" s="2"/>
      <c r="N6175" s="3"/>
      <c r="O6175"/>
      <c r="P6175"/>
      <c r="Q6175"/>
      <c r="R6175"/>
      <c r="S6175"/>
      <c r="T6175"/>
      <c r="U6175" s="1"/>
      <c r="V6175"/>
      <c r="W6175" s="1"/>
      <c r="X6175"/>
      <c r="Y6175"/>
      <c r="Z6175" s="1"/>
      <c r="AA6175" s="1"/>
      <c r="AB6175" s="1"/>
      <c r="AC6175" s="1"/>
      <c r="AD6175"/>
    </row>
    <row r="6176" spans="1:30" x14ac:dyDescent="0.25">
      <c r="A6176" s="1"/>
      <c r="B6176" s="1"/>
      <c r="C6176" s="1"/>
      <c r="D6176"/>
      <c r="E6176" s="1"/>
      <c r="F6176" s="1"/>
      <c r="G6176"/>
      <c r="H6176"/>
      <c r="I6176" s="1"/>
      <c r="J6176"/>
      <c r="K6176"/>
      <c r="L6176"/>
      <c r="M6176" s="2"/>
      <c r="N6176" s="3"/>
      <c r="O6176"/>
      <c r="P6176"/>
      <c r="Q6176"/>
      <c r="R6176"/>
      <c r="S6176"/>
      <c r="T6176"/>
      <c r="U6176" s="1"/>
      <c r="V6176"/>
      <c r="W6176" s="1"/>
      <c r="X6176"/>
      <c r="Y6176"/>
      <c r="Z6176" s="1"/>
      <c r="AA6176" s="1"/>
      <c r="AB6176" s="1"/>
      <c r="AC6176" s="1"/>
      <c r="AD6176"/>
    </row>
    <row r="6177" spans="1:30" x14ac:dyDescent="0.25">
      <c r="A6177" s="1"/>
      <c r="B6177" s="1"/>
      <c r="C6177" s="1"/>
      <c r="D6177"/>
      <c r="E6177" s="1"/>
      <c r="F6177" s="1"/>
      <c r="G6177"/>
      <c r="H6177"/>
      <c r="I6177" s="1"/>
      <c r="J6177"/>
      <c r="K6177"/>
      <c r="L6177"/>
      <c r="M6177" s="2"/>
      <c r="N6177" s="3"/>
      <c r="O6177"/>
      <c r="P6177"/>
      <c r="Q6177"/>
      <c r="R6177"/>
      <c r="S6177"/>
      <c r="T6177"/>
      <c r="U6177" s="1"/>
      <c r="V6177"/>
      <c r="W6177" s="1"/>
      <c r="X6177"/>
      <c r="Y6177"/>
      <c r="Z6177" s="1"/>
      <c r="AA6177" s="1"/>
      <c r="AB6177" s="1"/>
      <c r="AC6177" s="1"/>
      <c r="AD6177"/>
    </row>
    <row r="6178" spans="1:30" x14ac:dyDescent="0.25">
      <c r="A6178" s="1"/>
      <c r="B6178" s="1"/>
      <c r="C6178" s="1"/>
      <c r="D6178"/>
      <c r="E6178" s="1"/>
      <c r="F6178" s="1"/>
      <c r="G6178"/>
      <c r="H6178"/>
      <c r="I6178" s="1"/>
      <c r="J6178"/>
      <c r="K6178"/>
      <c r="L6178"/>
      <c r="M6178" s="2"/>
      <c r="N6178" s="3"/>
      <c r="O6178"/>
      <c r="P6178"/>
      <c r="Q6178"/>
      <c r="R6178"/>
      <c r="S6178"/>
      <c r="T6178"/>
      <c r="U6178" s="1"/>
      <c r="V6178"/>
      <c r="W6178" s="1"/>
      <c r="X6178"/>
      <c r="Y6178"/>
      <c r="Z6178" s="1"/>
      <c r="AA6178" s="1"/>
      <c r="AB6178" s="1"/>
      <c r="AC6178" s="1"/>
      <c r="AD6178"/>
    </row>
    <row r="6179" spans="1:30" x14ac:dyDescent="0.25">
      <c r="A6179" s="1"/>
      <c r="B6179" s="1"/>
      <c r="C6179" s="1"/>
      <c r="D6179"/>
      <c r="E6179" s="1"/>
      <c r="F6179" s="1"/>
      <c r="G6179"/>
      <c r="H6179"/>
      <c r="I6179" s="1"/>
      <c r="J6179"/>
      <c r="K6179"/>
      <c r="L6179"/>
      <c r="M6179" s="2"/>
      <c r="N6179" s="3"/>
      <c r="O6179"/>
      <c r="P6179"/>
      <c r="Q6179"/>
      <c r="R6179"/>
      <c r="S6179"/>
      <c r="T6179"/>
      <c r="U6179" s="1"/>
      <c r="V6179"/>
      <c r="W6179" s="1"/>
      <c r="X6179"/>
      <c r="Y6179"/>
      <c r="Z6179" s="1"/>
      <c r="AA6179" s="1"/>
      <c r="AB6179" s="1"/>
      <c r="AC6179" s="1"/>
      <c r="AD6179"/>
    </row>
    <row r="6180" spans="1:30" x14ac:dyDescent="0.25">
      <c r="A6180" s="1"/>
      <c r="B6180" s="1"/>
      <c r="C6180" s="1"/>
      <c r="D6180"/>
      <c r="E6180" s="1"/>
      <c r="F6180" s="1"/>
      <c r="G6180"/>
      <c r="H6180"/>
      <c r="I6180" s="1"/>
      <c r="J6180"/>
      <c r="K6180"/>
      <c r="L6180"/>
      <c r="M6180" s="2"/>
      <c r="N6180" s="3"/>
      <c r="O6180"/>
      <c r="P6180"/>
      <c r="Q6180"/>
      <c r="R6180"/>
      <c r="S6180"/>
      <c r="T6180"/>
      <c r="U6180" s="1"/>
      <c r="V6180"/>
      <c r="W6180" s="1"/>
      <c r="X6180"/>
      <c r="Y6180"/>
      <c r="Z6180" s="1"/>
      <c r="AA6180" s="1"/>
      <c r="AB6180" s="1"/>
      <c r="AC6180" s="1"/>
      <c r="AD6180"/>
    </row>
    <row r="6181" spans="1:30" x14ac:dyDescent="0.25">
      <c r="A6181" s="1"/>
      <c r="B6181" s="1"/>
      <c r="C6181" s="1"/>
      <c r="D6181"/>
      <c r="E6181" s="1"/>
      <c r="F6181" s="1"/>
      <c r="G6181"/>
      <c r="H6181"/>
      <c r="I6181" s="1"/>
      <c r="J6181"/>
      <c r="K6181"/>
      <c r="L6181"/>
      <c r="M6181" s="2"/>
      <c r="N6181" s="3"/>
      <c r="O6181"/>
      <c r="P6181"/>
      <c r="Q6181"/>
      <c r="R6181"/>
      <c r="S6181"/>
      <c r="T6181"/>
      <c r="U6181" s="1"/>
      <c r="V6181"/>
      <c r="W6181" s="1"/>
      <c r="X6181"/>
      <c r="Y6181"/>
      <c r="Z6181" s="1"/>
      <c r="AA6181" s="1"/>
      <c r="AB6181" s="1"/>
      <c r="AC6181" s="1"/>
      <c r="AD6181"/>
    </row>
    <row r="6182" spans="1:30" x14ac:dyDescent="0.25">
      <c r="A6182" s="1"/>
      <c r="B6182" s="1"/>
      <c r="C6182" s="1"/>
      <c r="D6182"/>
      <c r="E6182" s="1"/>
      <c r="F6182" s="1"/>
      <c r="G6182"/>
      <c r="H6182"/>
      <c r="I6182" s="1"/>
      <c r="J6182"/>
      <c r="K6182"/>
      <c r="L6182"/>
      <c r="M6182" s="2"/>
      <c r="N6182" s="3"/>
      <c r="O6182"/>
      <c r="P6182"/>
      <c r="Q6182"/>
      <c r="R6182"/>
      <c r="S6182"/>
      <c r="T6182"/>
      <c r="U6182" s="1"/>
      <c r="V6182"/>
      <c r="W6182" s="1"/>
      <c r="X6182"/>
      <c r="Y6182"/>
      <c r="Z6182" s="1"/>
      <c r="AA6182" s="1"/>
      <c r="AB6182" s="1"/>
      <c r="AC6182" s="1"/>
      <c r="AD6182"/>
    </row>
    <row r="6183" spans="1:30" x14ac:dyDescent="0.25">
      <c r="A6183" s="1"/>
      <c r="B6183" s="1"/>
      <c r="C6183" s="1"/>
      <c r="D6183"/>
      <c r="E6183" s="1"/>
      <c r="F6183" s="1"/>
      <c r="G6183"/>
      <c r="H6183"/>
      <c r="I6183" s="1"/>
      <c r="J6183"/>
      <c r="K6183"/>
      <c r="L6183"/>
      <c r="M6183" s="2"/>
      <c r="N6183" s="3"/>
      <c r="O6183"/>
      <c r="P6183"/>
      <c r="Q6183"/>
      <c r="R6183"/>
      <c r="S6183"/>
      <c r="T6183"/>
      <c r="U6183" s="1"/>
      <c r="V6183"/>
      <c r="W6183" s="1"/>
      <c r="X6183"/>
      <c r="Y6183"/>
      <c r="Z6183" s="1"/>
      <c r="AA6183" s="1"/>
      <c r="AB6183" s="1"/>
      <c r="AC6183" s="1"/>
      <c r="AD6183"/>
    </row>
    <row r="6184" spans="1:30" x14ac:dyDescent="0.25">
      <c r="A6184" s="1"/>
      <c r="B6184" s="1"/>
      <c r="C6184" s="1"/>
      <c r="D6184"/>
      <c r="E6184" s="1"/>
      <c r="F6184" s="1"/>
      <c r="G6184"/>
      <c r="H6184"/>
      <c r="I6184" s="1"/>
      <c r="J6184"/>
      <c r="K6184"/>
      <c r="L6184"/>
      <c r="M6184" s="2"/>
      <c r="N6184" s="3"/>
      <c r="O6184"/>
      <c r="P6184"/>
      <c r="Q6184"/>
      <c r="R6184"/>
      <c r="S6184"/>
      <c r="T6184"/>
      <c r="U6184" s="1"/>
      <c r="V6184"/>
      <c r="W6184" s="1"/>
      <c r="X6184"/>
      <c r="Y6184"/>
      <c r="Z6184" s="1"/>
      <c r="AA6184" s="1"/>
      <c r="AB6184" s="1"/>
      <c r="AC6184" s="1"/>
      <c r="AD6184"/>
    </row>
    <row r="6185" spans="1:30" x14ac:dyDescent="0.25">
      <c r="A6185" s="1"/>
      <c r="B6185" s="1"/>
      <c r="C6185" s="1"/>
      <c r="D6185"/>
      <c r="E6185" s="1"/>
      <c r="F6185" s="1"/>
      <c r="G6185"/>
      <c r="H6185"/>
      <c r="I6185" s="1"/>
      <c r="J6185"/>
      <c r="K6185"/>
      <c r="L6185"/>
      <c r="M6185" s="2"/>
      <c r="N6185" s="3"/>
      <c r="O6185"/>
      <c r="P6185"/>
      <c r="Q6185"/>
      <c r="R6185"/>
      <c r="S6185"/>
      <c r="T6185"/>
      <c r="U6185" s="1"/>
      <c r="V6185"/>
      <c r="W6185" s="1"/>
      <c r="X6185"/>
      <c r="Y6185"/>
      <c r="Z6185" s="1"/>
      <c r="AA6185" s="1"/>
      <c r="AB6185" s="1"/>
      <c r="AC6185" s="1"/>
      <c r="AD6185"/>
    </row>
    <row r="6186" spans="1:30" x14ac:dyDescent="0.25">
      <c r="A6186" s="1"/>
      <c r="B6186" s="1"/>
      <c r="C6186" s="1"/>
      <c r="D6186"/>
      <c r="E6186" s="1"/>
      <c r="F6186" s="1"/>
      <c r="G6186"/>
      <c r="H6186"/>
      <c r="I6186" s="1"/>
      <c r="J6186"/>
      <c r="K6186"/>
      <c r="L6186"/>
      <c r="M6186" s="2"/>
      <c r="N6186" s="3"/>
      <c r="O6186"/>
      <c r="P6186"/>
      <c r="Q6186"/>
      <c r="R6186"/>
      <c r="S6186"/>
      <c r="T6186"/>
      <c r="U6186" s="1"/>
      <c r="V6186"/>
      <c r="W6186" s="1"/>
      <c r="X6186"/>
      <c r="Y6186"/>
      <c r="Z6186" s="1"/>
      <c r="AA6186" s="1"/>
      <c r="AB6186" s="1"/>
      <c r="AC6186" s="1"/>
      <c r="AD6186"/>
    </row>
    <row r="6187" spans="1:30" x14ac:dyDescent="0.25">
      <c r="A6187" s="1"/>
      <c r="B6187" s="1"/>
      <c r="C6187" s="1"/>
      <c r="D6187"/>
      <c r="E6187" s="1"/>
      <c r="F6187" s="1"/>
      <c r="G6187"/>
      <c r="H6187"/>
      <c r="I6187" s="1"/>
      <c r="J6187"/>
      <c r="K6187"/>
      <c r="L6187"/>
      <c r="M6187" s="2"/>
      <c r="N6187" s="3"/>
      <c r="O6187"/>
      <c r="P6187"/>
      <c r="Q6187"/>
      <c r="R6187"/>
      <c r="S6187"/>
      <c r="T6187"/>
      <c r="U6187" s="1"/>
      <c r="V6187"/>
      <c r="W6187" s="1"/>
      <c r="X6187"/>
      <c r="Y6187"/>
      <c r="Z6187" s="1"/>
      <c r="AA6187" s="1"/>
      <c r="AB6187" s="1"/>
      <c r="AC6187" s="1"/>
      <c r="AD6187"/>
    </row>
    <row r="6188" spans="1:30" x14ac:dyDescent="0.25">
      <c r="A6188" s="1"/>
      <c r="B6188" s="1"/>
      <c r="C6188" s="1"/>
      <c r="D6188"/>
      <c r="E6188" s="1"/>
      <c r="F6188" s="1"/>
      <c r="G6188"/>
      <c r="H6188"/>
      <c r="I6188" s="1"/>
      <c r="J6188"/>
      <c r="K6188"/>
      <c r="L6188"/>
      <c r="M6188" s="2"/>
      <c r="N6188" s="3"/>
      <c r="O6188"/>
      <c r="P6188"/>
      <c r="Q6188"/>
      <c r="R6188"/>
      <c r="S6188"/>
      <c r="T6188"/>
      <c r="U6188" s="1"/>
      <c r="V6188"/>
      <c r="W6188" s="1"/>
      <c r="X6188"/>
      <c r="Y6188"/>
      <c r="Z6188" s="1"/>
      <c r="AA6188" s="1"/>
      <c r="AB6188" s="1"/>
      <c r="AC6188" s="1"/>
      <c r="AD6188"/>
    </row>
    <row r="6189" spans="1:30" x14ac:dyDescent="0.25">
      <c r="A6189" s="1"/>
      <c r="B6189" s="1"/>
      <c r="C6189" s="1"/>
      <c r="D6189"/>
      <c r="E6189" s="1"/>
      <c r="F6189" s="1"/>
      <c r="G6189"/>
      <c r="H6189"/>
      <c r="I6189" s="1"/>
      <c r="J6189"/>
      <c r="K6189"/>
      <c r="L6189"/>
      <c r="M6189" s="2"/>
      <c r="N6189" s="3"/>
      <c r="O6189"/>
      <c r="P6189"/>
      <c r="Q6189"/>
      <c r="R6189"/>
      <c r="S6189"/>
      <c r="T6189"/>
      <c r="U6189" s="1"/>
      <c r="V6189"/>
      <c r="W6189" s="1"/>
      <c r="X6189"/>
      <c r="Y6189"/>
      <c r="Z6189" s="1"/>
      <c r="AA6189" s="1"/>
      <c r="AB6189" s="1"/>
      <c r="AC6189" s="1"/>
      <c r="AD6189"/>
    </row>
    <row r="6190" spans="1:30" x14ac:dyDescent="0.25">
      <c r="A6190" s="1"/>
      <c r="B6190" s="1"/>
      <c r="C6190" s="1"/>
      <c r="D6190"/>
      <c r="E6190" s="1"/>
      <c r="F6190" s="1"/>
      <c r="G6190"/>
      <c r="H6190"/>
      <c r="I6190" s="1"/>
      <c r="J6190"/>
      <c r="K6190"/>
      <c r="L6190"/>
      <c r="M6190" s="2"/>
      <c r="N6190" s="3"/>
      <c r="O6190"/>
      <c r="P6190"/>
      <c r="Q6190"/>
      <c r="R6190"/>
      <c r="S6190"/>
      <c r="T6190"/>
      <c r="U6190" s="1"/>
      <c r="V6190"/>
      <c r="W6190" s="1"/>
      <c r="X6190"/>
      <c r="Y6190"/>
      <c r="Z6190" s="1"/>
      <c r="AA6190" s="1"/>
      <c r="AB6190" s="1"/>
      <c r="AC6190" s="1"/>
      <c r="AD6190"/>
    </row>
    <row r="6191" spans="1:30" x14ac:dyDescent="0.25">
      <c r="A6191" s="1"/>
      <c r="B6191" s="1"/>
      <c r="C6191" s="1"/>
      <c r="D6191"/>
      <c r="E6191" s="1"/>
      <c r="F6191" s="1"/>
      <c r="G6191"/>
      <c r="H6191"/>
      <c r="I6191" s="1"/>
      <c r="J6191"/>
      <c r="K6191"/>
      <c r="L6191"/>
      <c r="M6191" s="2"/>
      <c r="N6191" s="3"/>
      <c r="O6191"/>
      <c r="P6191"/>
      <c r="Q6191"/>
      <c r="R6191"/>
      <c r="S6191"/>
      <c r="T6191"/>
      <c r="U6191" s="1"/>
      <c r="V6191"/>
      <c r="W6191" s="1"/>
      <c r="X6191"/>
      <c r="Y6191"/>
      <c r="Z6191" s="1"/>
      <c r="AA6191" s="1"/>
      <c r="AB6191" s="1"/>
      <c r="AC6191" s="1"/>
      <c r="AD6191"/>
    </row>
    <row r="6192" spans="1:30" x14ac:dyDescent="0.25">
      <c r="A6192" s="1"/>
      <c r="B6192" s="1"/>
      <c r="C6192" s="1"/>
      <c r="D6192"/>
      <c r="E6192" s="1"/>
      <c r="F6192" s="1"/>
      <c r="G6192"/>
      <c r="H6192"/>
      <c r="I6192" s="1"/>
      <c r="J6192"/>
      <c r="K6192"/>
      <c r="L6192"/>
      <c r="M6192" s="2"/>
      <c r="N6192" s="3"/>
      <c r="O6192"/>
      <c r="P6192"/>
      <c r="Q6192"/>
      <c r="R6192"/>
      <c r="S6192"/>
      <c r="T6192"/>
      <c r="U6192" s="1"/>
      <c r="V6192"/>
      <c r="W6192" s="1"/>
      <c r="X6192"/>
      <c r="Y6192"/>
      <c r="Z6192" s="1"/>
      <c r="AA6192" s="1"/>
      <c r="AB6192" s="1"/>
      <c r="AC6192" s="1"/>
      <c r="AD6192"/>
    </row>
    <row r="6193" spans="1:30" x14ac:dyDescent="0.25">
      <c r="A6193" s="1"/>
      <c r="B6193" s="1"/>
      <c r="C6193" s="1"/>
      <c r="D6193"/>
      <c r="E6193" s="1"/>
      <c r="F6193" s="1"/>
      <c r="G6193"/>
      <c r="H6193"/>
      <c r="I6193" s="1"/>
      <c r="J6193"/>
      <c r="K6193"/>
      <c r="L6193"/>
      <c r="M6193" s="2"/>
      <c r="N6193" s="3"/>
      <c r="O6193"/>
      <c r="P6193"/>
      <c r="Q6193"/>
      <c r="R6193"/>
      <c r="S6193"/>
      <c r="T6193"/>
      <c r="U6193" s="1"/>
      <c r="V6193"/>
      <c r="W6193" s="1"/>
      <c r="X6193"/>
      <c r="Y6193"/>
      <c r="Z6193" s="1"/>
      <c r="AA6193" s="1"/>
      <c r="AB6193" s="1"/>
      <c r="AC6193" s="1"/>
      <c r="AD6193"/>
    </row>
    <row r="6194" spans="1:30" x14ac:dyDescent="0.25">
      <c r="A6194" s="1"/>
      <c r="B6194" s="1"/>
      <c r="C6194" s="1"/>
      <c r="D6194"/>
      <c r="E6194" s="1"/>
      <c r="F6194" s="1"/>
      <c r="G6194"/>
      <c r="H6194"/>
      <c r="I6194" s="1"/>
      <c r="J6194"/>
      <c r="K6194"/>
      <c r="L6194"/>
      <c r="M6194" s="2"/>
      <c r="N6194" s="3"/>
      <c r="O6194"/>
      <c r="P6194"/>
      <c r="Q6194"/>
      <c r="R6194"/>
      <c r="S6194"/>
      <c r="T6194"/>
      <c r="U6194" s="1"/>
      <c r="V6194"/>
      <c r="W6194" s="1"/>
      <c r="X6194"/>
      <c r="Y6194"/>
      <c r="Z6194" s="1"/>
      <c r="AA6194" s="1"/>
      <c r="AB6194" s="1"/>
      <c r="AC6194" s="1"/>
      <c r="AD6194"/>
    </row>
    <row r="6195" spans="1:30" x14ac:dyDescent="0.25">
      <c r="A6195" s="1"/>
      <c r="B6195" s="1"/>
      <c r="C6195" s="1"/>
      <c r="D6195"/>
      <c r="E6195" s="1"/>
      <c r="F6195" s="1"/>
      <c r="G6195"/>
      <c r="H6195"/>
      <c r="I6195" s="1"/>
      <c r="J6195"/>
      <c r="K6195"/>
      <c r="L6195"/>
      <c r="M6195" s="2"/>
      <c r="N6195" s="3"/>
      <c r="O6195"/>
      <c r="P6195"/>
      <c r="Q6195"/>
      <c r="R6195"/>
      <c r="S6195"/>
      <c r="T6195"/>
      <c r="U6195" s="1"/>
      <c r="V6195"/>
      <c r="W6195" s="1"/>
      <c r="X6195"/>
      <c r="Y6195"/>
      <c r="Z6195" s="1"/>
      <c r="AA6195" s="1"/>
      <c r="AB6195" s="1"/>
      <c r="AC6195" s="1"/>
      <c r="AD6195"/>
    </row>
    <row r="6196" spans="1:30" x14ac:dyDescent="0.25">
      <c r="A6196" s="1"/>
      <c r="B6196" s="1"/>
      <c r="C6196" s="1"/>
      <c r="D6196"/>
      <c r="E6196" s="1"/>
      <c r="F6196" s="1"/>
      <c r="G6196"/>
      <c r="H6196"/>
      <c r="I6196" s="1"/>
      <c r="J6196"/>
      <c r="K6196"/>
      <c r="L6196"/>
      <c r="M6196" s="2"/>
      <c r="N6196" s="3"/>
      <c r="O6196"/>
      <c r="P6196"/>
      <c r="Q6196"/>
      <c r="R6196"/>
      <c r="S6196"/>
      <c r="T6196"/>
      <c r="U6196" s="1"/>
      <c r="V6196"/>
      <c r="W6196" s="1"/>
      <c r="X6196"/>
      <c r="Y6196"/>
      <c r="Z6196" s="1"/>
      <c r="AA6196" s="1"/>
      <c r="AB6196" s="1"/>
      <c r="AC6196" s="1"/>
      <c r="AD6196"/>
    </row>
    <row r="6197" spans="1:30" x14ac:dyDescent="0.25">
      <c r="A6197" s="1"/>
      <c r="B6197" s="1"/>
      <c r="C6197" s="1"/>
      <c r="D6197"/>
      <c r="E6197" s="1"/>
      <c r="F6197" s="1"/>
      <c r="G6197"/>
      <c r="H6197"/>
      <c r="I6197" s="1"/>
      <c r="J6197"/>
      <c r="K6197"/>
      <c r="L6197"/>
      <c r="M6197" s="2"/>
      <c r="N6197" s="3"/>
      <c r="O6197"/>
      <c r="P6197"/>
      <c r="Q6197"/>
      <c r="R6197"/>
      <c r="S6197"/>
      <c r="T6197"/>
      <c r="U6197" s="1"/>
      <c r="V6197"/>
      <c r="W6197" s="1"/>
      <c r="X6197"/>
      <c r="Y6197"/>
      <c r="Z6197" s="1"/>
      <c r="AA6197" s="1"/>
      <c r="AB6197" s="1"/>
      <c r="AC6197" s="1"/>
      <c r="AD6197"/>
    </row>
    <row r="6198" spans="1:30" x14ac:dyDescent="0.25">
      <c r="A6198" s="1"/>
      <c r="B6198" s="1"/>
      <c r="C6198" s="1"/>
      <c r="D6198"/>
      <c r="E6198" s="1"/>
      <c r="F6198" s="1"/>
      <c r="G6198"/>
      <c r="H6198"/>
      <c r="I6198" s="1"/>
      <c r="J6198"/>
      <c r="K6198"/>
      <c r="L6198"/>
      <c r="M6198" s="2"/>
      <c r="N6198" s="3"/>
      <c r="O6198"/>
      <c r="P6198"/>
      <c r="Q6198"/>
      <c r="R6198"/>
      <c r="S6198"/>
      <c r="T6198"/>
      <c r="U6198" s="1"/>
      <c r="V6198"/>
      <c r="W6198" s="1"/>
      <c r="X6198"/>
      <c r="Y6198"/>
      <c r="Z6198" s="1"/>
      <c r="AA6198" s="1"/>
      <c r="AB6198" s="1"/>
      <c r="AC6198" s="1"/>
      <c r="AD6198"/>
    </row>
    <row r="6199" spans="1:30" x14ac:dyDescent="0.25">
      <c r="A6199" s="1"/>
      <c r="B6199" s="1"/>
      <c r="C6199" s="1"/>
      <c r="D6199"/>
      <c r="E6199" s="1"/>
      <c r="F6199" s="1"/>
      <c r="G6199"/>
      <c r="H6199"/>
      <c r="I6199" s="1"/>
      <c r="J6199"/>
      <c r="K6199"/>
      <c r="L6199"/>
      <c r="M6199" s="2"/>
      <c r="N6199" s="3"/>
      <c r="O6199"/>
      <c r="P6199"/>
      <c r="Q6199"/>
      <c r="R6199"/>
      <c r="S6199"/>
      <c r="T6199"/>
      <c r="U6199" s="1"/>
      <c r="V6199"/>
      <c r="W6199" s="1"/>
      <c r="X6199"/>
      <c r="Y6199"/>
      <c r="Z6199" s="1"/>
      <c r="AA6199" s="1"/>
      <c r="AB6199" s="1"/>
      <c r="AC6199" s="1"/>
      <c r="AD6199"/>
    </row>
    <row r="6200" spans="1:30" x14ac:dyDescent="0.25">
      <c r="A6200" s="1"/>
      <c r="B6200" s="1"/>
      <c r="C6200" s="1"/>
      <c r="D6200"/>
      <c r="E6200" s="1"/>
      <c r="F6200" s="1"/>
      <c r="G6200"/>
      <c r="H6200"/>
      <c r="I6200" s="1"/>
      <c r="J6200"/>
      <c r="K6200"/>
      <c r="L6200"/>
      <c r="M6200" s="2"/>
      <c r="N6200" s="3"/>
      <c r="O6200"/>
      <c r="P6200"/>
      <c r="Q6200"/>
      <c r="R6200"/>
      <c r="S6200"/>
      <c r="T6200"/>
      <c r="U6200" s="1"/>
      <c r="V6200"/>
      <c r="W6200" s="1"/>
      <c r="X6200"/>
      <c r="Y6200"/>
      <c r="Z6200" s="1"/>
      <c r="AA6200" s="1"/>
      <c r="AB6200" s="1"/>
      <c r="AC6200" s="1"/>
      <c r="AD6200"/>
    </row>
    <row r="6201" spans="1:30" x14ac:dyDescent="0.25">
      <c r="A6201" s="1"/>
      <c r="B6201" s="1"/>
      <c r="C6201" s="1"/>
      <c r="D6201"/>
      <c r="E6201" s="1"/>
      <c r="F6201" s="1"/>
      <c r="G6201"/>
      <c r="H6201"/>
      <c r="I6201" s="1"/>
      <c r="J6201"/>
      <c r="K6201"/>
      <c r="L6201"/>
      <c r="M6201" s="2"/>
      <c r="N6201" s="3"/>
      <c r="O6201"/>
      <c r="P6201"/>
      <c r="Q6201"/>
      <c r="R6201"/>
      <c r="S6201"/>
      <c r="T6201"/>
      <c r="U6201" s="1"/>
      <c r="V6201"/>
      <c r="W6201" s="1"/>
      <c r="X6201"/>
      <c r="Y6201"/>
      <c r="Z6201" s="1"/>
      <c r="AA6201" s="1"/>
      <c r="AB6201" s="1"/>
      <c r="AC6201" s="1"/>
      <c r="AD6201"/>
    </row>
    <row r="6202" spans="1:30" x14ac:dyDescent="0.25">
      <c r="A6202" s="1"/>
      <c r="B6202" s="1"/>
      <c r="C6202" s="1"/>
      <c r="D6202"/>
      <c r="E6202" s="1"/>
      <c r="F6202" s="1"/>
      <c r="G6202"/>
      <c r="H6202"/>
      <c r="I6202" s="1"/>
      <c r="J6202"/>
      <c r="K6202"/>
      <c r="L6202"/>
      <c r="M6202" s="2"/>
      <c r="N6202" s="3"/>
      <c r="O6202"/>
      <c r="P6202"/>
      <c r="Q6202"/>
      <c r="R6202"/>
      <c r="S6202"/>
      <c r="T6202"/>
      <c r="U6202" s="1"/>
      <c r="V6202"/>
      <c r="W6202" s="1"/>
      <c r="X6202"/>
      <c r="Y6202"/>
      <c r="Z6202" s="1"/>
      <c r="AA6202" s="1"/>
      <c r="AB6202" s="1"/>
      <c r="AC6202" s="1"/>
      <c r="AD6202"/>
    </row>
    <row r="6203" spans="1:30" x14ac:dyDescent="0.25">
      <c r="A6203" s="1"/>
      <c r="B6203" s="1"/>
      <c r="C6203" s="1"/>
      <c r="D6203"/>
      <c r="E6203" s="1"/>
      <c r="F6203" s="1"/>
      <c r="G6203"/>
      <c r="H6203"/>
      <c r="I6203" s="1"/>
      <c r="J6203"/>
      <c r="K6203"/>
      <c r="L6203"/>
      <c r="M6203" s="2"/>
      <c r="N6203" s="3"/>
      <c r="O6203"/>
      <c r="P6203"/>
      <c r="Q6203"/>
      <c r="R6203"/>
      <c r="S6203"/>
      <c r="T6203"/>
      <c r="U6203" s="1"/>
      <c r="V6203"/>
      <c r="W6203" s="1"/>
      <c r="X6203"/>
      <c r="Y6203"/>
      <c r="Z6203" s="1"/>
      <c r="AA6203" s="1"/>
      <c r="AB6203" s="1"/>
      <c r="AC6203" s="1"/>
      <c r="AD6203"/>
    </row>
    <row r="6204" spans="1:30" x14ac:dyDescent="0.25">
      <c r="A6204" s="1"/>
      <c r="B6204" s="1"/>
      <c r="C6204" s="1"/>
      <c r="D6204"/>
      <c r="E6204" s="1"/>
      <c r="F6204" s="1"/>
      <c r="G6204"/>
      <c r="H6204"/>
      <c r="I6204" s="1"/>
      <c r="J6204"/>
      <c r="K6204"/>
      <c r="L6204"/>
      <c r="M6204" s="2"/>
      <c r="N6204" s="3"/>
      <c r="O6204"/>
      <c r="P6204"/>
      <c r="Q6204"/>
      <c r="R6204"/>
      <c r="S6204"/>
      <c r="T6204"/>
      <c r="U6204" s="1"/>
      <c r="V6204"/>
      <c r="W6204" s="1"/>
      <c r="X6204"/>
      <c r="Y6204"/>
      <c r="Z6204" s="1"/>
      <c r="AA6204" s="1"/>
      <c r="AB6204" s="1"/>
      <c r="AC6204" s="1"/>
      <c r="AD6204"/>
    </row>
    <row r="6205" spans="1:30" x14ac:dyDescent="0.25">
      <c r="A6205" s="1"/>
      <c r="B6205" s="1"/>
      <c r="C6205" s="1"/>
      <c r="D6205"/>
      <c r="E6205" s="1"/>
      <c r="F6205" s="1"/>
      <c r="G6205"/>
      <c r="H6205"/>
      <c r="I6205" s="1"/>
      <c r="J6205"/>
      <c r="K6205"/>
      <c r="L6205"/>
      <c r="M6205" s="2"/>
      <c r="N6205" s="3"/>
      <c r="O6205"/>
      <c r="P6205"/>
      <c r="Q6205"/>
      <c r="R6205"/>
      <c r="S6205"/>
      <c r="T6205"/>
      <c r="U6205" s="1"/>
      <c r="V6205"/>
      <c r="W6205" s="1"/>
      <c r="X6205"/>
      <c r="Y6205"/>
      <c r="Z6205" s="1"/>
      <c r="AA6205" s="1"/>
      <c r="AB6205" s="1"/>
      <c r="AC6205" s="1"/>
      <c r="AD6205"/>
    </row>
    <row r="6206" spans="1:30" x14ac:dyDescent="0.25">
      <c r="A6206" s="1"/>
      <c r="B6206" s="1"/>
      <c r="C6206" s="1"/>
      <c r="D6206"/>
      <c r="E6206" s="1"/>
      <c r="F6206" s="1"/>
      <c r="G6206"/>
      <c r="H6206"/>
      <c r="I6206" s="1"/>
      <c r="J6206"/>
      <c r="K6206"/>
      <c r="L6206"/>
      <c r="M6206" s="2"/>
      <c r="N6206" s="3"/>
      <c r="O6206"/>
      <c r="P6206"/>
      <c r="Q6206"/>
      <c r="R6206"/>
      <c r="S6206"/>
      <c r="T6206"/>
      <c r="U6206" s="1"/>
      <c r="V6206"/>
      <c r="W6206" s="1"/>
      <c r="X6206"/>
      <c r="Y6206"/>
      <c r="Z6206" s="1"/>
      <c r="AA6206" s="1"/>
      <c r="AB6206" s="1"/>
      <c r="AC6206" s="1"/>
      <c r="AD6206"/>
    </row>
    <row r="6207" spans="1:30" x14ac:dyDescent="0.25">
      <c r="A6207" s="1"/>
      <c r="B6207" s="1"/>
      <c r="C6207" s="1"/>
      <c r="D6207"/>
      <c r="E6207" s="1"/>
      <c r="F6207" s="1"/>
      <c r="G6207"/>
      <c r="H6207"/>
      <c r="I6207" s="1"/>
      <c r="J6207"/>
      <c r="K6207"/>
      <c r="L6207"/>
      <c r="M6207" s="2"/>
      <c r="N6207" s="3"/>
      <c r="O6207"/>
      <c r="P6207"/>
      <c r="Q6207"/>
      <c r="R6207"/>
      <c r="S6207"/>
      <c r="T6207"/>
      <c r="U6207" s="1"/>
      <c r="V6207"/>
      <c r="W6207" s="1"/>
      <c r="X6207"/>
      <c r="Y6207"/>
      <c r="Z6207" s="1"/>
      <c r="AA6207" s="1"/>
      <c r="AB6207" s="1"/>
      <c r="AC6207" s="1"/>
      <c r="AD6207"/>
    </row>
    <row r="6208" spans="1:30" x14ac:dyDescent="0.25">
      <c r="A6208" s="1"/>
      <c r="B6208" s="1"/>
      <c r="C6208" s="1"/>
      <c r="D6208"/>
      <c r="E6208" s="1"/>
      <c r="F6208" s="1"/>
      <c r="G6208"/>
      <c r="H6208"/>
      <c r="I6208" s="1"/>
      <c r="J6208"/>
      <c r="K6208"/>
      <c r="L6208"/>
      <c r="M6208" s="2"/>
      <c r="N6208" s="3"/>
      <c r="O6208"/>
      <c r="P6208"/>
      <c r="Q6208"/>
      <c r="R6208"/>
      <c r="S6208"/>
      <c r="T6208"/>
      <c r="U6208" s="1"/>
      <c r="V6208"/>
      <c r="W6208" s="1"/>
      <c r="X6208"/>
      <c r="Y6208"/>
      <c r="Z6208" s="1"/>
      <c r="AA6208" s="1"/>
      <c r="AB6208" s="1"/>
      <c r="AC6208" s="1"/>
      <c r="AD6208"/>
    </row>
    <row r="6209" spans="1:30" x14ac:dyDescent="0.25">
      <c r="A6209" s="1"/>
      <c r="B6209" s="1"/>
      <c r="C6209" s="1"/>
      <c r="D6209"/>
      <c r="E6209" s="1"/>
      <c r="F6209" s="1"/>
      <c r="G6209"/>
      <c r="H6209"/>
      <c r="I6209" s="1"/>
      <c r="J6209"/>
      <c r="K6209"/>
      <c r="L6209"/>
      <c r="M6209" s="2"/>
      <c r="N6209" s="3"/>
      <c r="O6209"/>
      <c r="P6209"/>
      <c r="Q6209"/>
      <c r="R6209"/>
      <c r="S6209"/>
      <c r="T6209"/>
      <c r="U6209" s="1"/>
      <c r="V6209"/>
      <c r="W6209" s="1"/>
      <c r="X6209"/>
      <c r="Y6209"/>
      <c r="Z6209" s="1"/>
      <c r="AA6209" s="1"/>
      <c r="AB6209" s="1"/>
      <c r="AC6209" s="1"/>
      <c r="AD6209"/>
    </row>
    <row r="6210" spans="1:30" x14ac:dyDescent="0.25">
      <c r="A6210" s="1"/>
      <c r="B6210" s="1"/>
      <c r="C6210" s="1"/>
      <c r="D6210"/>
      <c r="E6210" s="1"/>
      <c r="F6210" s="1"/>
      <c r="G6210"/>
      <c r="H6210"/>
      <c r="I6210" s="1"/>
      <c r="J6210"/>
      <c r="K6210"/>
      <c r="L6210"/>
      <c r="M6210" s="2"/>
      <c r="N6210" s="3"/>
      <c r="O6210"/>
      <c r="P6210"/>
      <c r="Q6210"/>
      <c r="R6210"/>
      <c r="S6210"/>
      <c r="T6210"/>
      <c r="U6210" s="1"/>
      <c r="V6210"/>
      <c r="W6210" s="1"/>
      <c r="X6210"/>
      <c r="Y6210"/>
      <c r="Z6210" s="1"/>
      <c r="AA6210" s="1"/>
      <c r="AB6210" s="1"/>
      <c r="AC6210" s="1"/>
      <c r="AD6210"/>
    </row>
    <row r="6211" spans="1:30" x14ac:dyDescent="0.25">
      <c r="A6211" s="1"/>
      <c r="B6211" s="1"/>
      <c r="C6211" s="1"/>
      <c r="D6211"/>
      <c r="E6211" s="1"/>
      <c r="F6211" s="1"/>
      <c r="G6211"/>
      <c r="H6211"/>
      <c r="I6211" s="1"/>
      <c r="J6211"/>
      <c r="K6211"/>
      <c r="L6211"/>
      <c r="M6211" s="2"/>
      <c r="N6211" s="3"/>
      <c r="O6211"/>
      <c r="P6211"/>
      <c r="Q6211"/>
      <c r="R6211"/>
      <c r="S6211"/>
      <c r="T6211"/>
      <c r="U6211" s="1"/>
      <c r="V6211"/>
      <c r="W6211" s="1"/>
      <c r="X6211"/>
      <c r="Y6211"/>
      <c r="Z6211" s="1"/>
      <c r="AA6211" s="1"/>
      <c r="AB6211" s="1"/>
      <c r="AC6211" s="1"/>
      <c r="AD6211"/>
    </row>
    <row r="6212" spans="1:30" x14ac:dyDescent="0.25">
      <c r="A6212" s="1"/>
      <c r="B6212" s="1"/>
      <c r="C6212" s="1"/>
      <c r="D6212"/>
      <c r="E6212" s="1"/>
      <c r="F6212" s="1"/>
      <c r="G6212"/>
      <c r="H6212"/>
      <c r="I6212" s="1"/>
      <c r="J6212"/>
      <c r="K6212"/>
      <c r="L6212"/>
      <c r="M6212" s="2"/>
      <c r="N6212" s="3"/>
      <c r="O6212"/>
      <c r="P6212"/>
      <c r="Q6212"/>
      <c r="R6212"/>
      <c r="S6212"/>
      <c r="T6212"/>
      <c r="U6212" s="1"/>
      <c r="V6212"/>
      <c r="W6212" s="1"/>
      <c r="X6212"/>
      <c r="Y6212"/>
      <c r="Z6212" s="1"/>
      <c r="AA6212" s="1"/>
      <c r="AB6212" s="1"/>
      <c r="AC6212" s="1"/>
      <c r="AD6212"/>
    </row>
    <row r="6213" spans="1:30" x14ac:dyDescent="0.25">
      <c r="A6213" s="1"/>
      <c r="B6213" s="1"/>
      <c r="C6213" s="1"/>
      <c r="D6213"/>
      <c r="E6213" s="1"/>
      <c r="F6213" s="1"/>
      <c r="G6213"/>
      <c r="H6213"/>
      <c r="I6213" s="1"/>
      <c r="J6213"/>
      <c r="K6213"/>
      <c r="L6213"/>
      <c r="M6213" s="2"/>
      <c r="N6213" s="3"/>
      <c r="O6213"/>
      <c r="P6213"/>
      <c r="Q6213"/>
      <c r="R6213"/>
      <c r="S6213"/>
      <c r="T6213"/>
      <c r="U6213" s="1"/>
      <c r="V6213"/>
      <c r="W6213" s="1"/>
      <c r="X6213"/>
      <c r="Y6213"/>
      <c r="Z6213" s="1"/>
      <c r="AA6213" s="1"/>
      <c r="AB6213" s="1"/>
      <c r="AC6213" s="1"/>
      <c r="AD6213"/>
    </row>
    <row r="6214" spans="1:30" x14ac:dyDescent="0.25">
      <c r="A6214" s="1"/>
      <c r="B6214" s="1"/>
      <c r="C6214" s="1"/>
      <c r="D6214"/>
      <c r="E6214" s="1"/>
      <c r="F6214" s="1"/>
      <c r="G6214"/>
      <c r="H6214"/>
      <c r="I6214" s="1"/>
      <c r="J6214"/>
      <c r="K6214"/>
      <c r="L6214"/>
      <c r="M6214" s="2"/>
      <c r="N6214" s="3"/>
      <c r="O6214"/>
      <c r="P6214"/>
      <c r="Q6214"/>
      <c r="R6214"/>
      <c r="S6214"/>
      <c r="T6214"/>
      <c r="U6214" s="1"/>
      <c r="V6214"/>
      <c r="W6214" s="1"/>
      <c r="X6214"/>
      <c r="Y6214"/>
      <c r="Z6214" s="1"/>
      <c r="AA6214" s="1"/>
      <c r="AB6214" s="1"/>
      <c r="AC6214" s="1"/>
      <c r="AD6214"/>
    </row>
    <row r="6215" spans="1:30" x14ac:dyDescent="0.25">
      <c r="A6215" s="1"/>
      <c r="B6215" s="1"/>
      <c r="C6215" s="1"/>
      <c r="D6215"/>
      <c r="E6215" s="1"/>
      <c r="F6215" s="1"/>
      <c r="G6215"/>
      <c r="H6215"/>
      <c r="I6215" s="1"/>
      <c r="J6215"/>
      <c r="K6215"/>
      <c r="L6215"/>
      <c r="M6215" s="2"/>
      <c r="N6215" s="3"/>
      <c r="O6215"/>
      <c r="P6215"/>
      <c r="Q6215"/>
      <c r="R6215"/>
      <c r="S6215"/>
      <c r="T6215"/>
      <c r="U6215" s="1"/>
      <c r="V6215"/>
      <c r="W6215" s="1"/>
      <c r="X6215"/>
      <c r="Y6215"/>
      <c r="Z6215" s="1"/>
      <c r="AA6215" s="1"/>
      <c r="AB6215" s="1"/>
      <c r="AC6215" s="1"/>
      <c r="AD6215"/>
    </row>
    <row r="6216" spans="1:30" x14ac:dyDescent="0.25">
      <c r="A6216" s="1"/>
      <c r="B6216" s="1"/>
      <c r="C6216" s="1"/>
      <c r="D6216"/>
      <c r="E6216" s="1"/>
      <c r="F6216" s="1"/>
      <c r="G6216"/>
      <c r="H6216"/>
      <c r="I6216" s="1"/>
      <c r="J6216"/>
      <c r="K6216"/>
      <c r="L6216"/>
      <c r="M6216" s="2"/>
      <c r="N6216" s="3"/>
      <c r="O6216"/>
      <c r="P6216"/>
      <c r="Q6216"/>
      <c r="R6216"/>
      <c r="S6216"/>
      <c r="T6216"/>
      <c r="U6216" s="1"/>
      <c r="V6216"/>
      <c r="W6216" s="1"/>
      <c r="X6216"/>
      <c r="Y6216"/>
      <c r="Z6216" s="1"/>
      <c r="AA6216" s="1"/>
      <c r="AB6216" s="1"/>
      <c r="AC6216" s="1"/>
      <c r="AD6216"/>
    </row>
    <row r="6217" spans="1:30" x14ac:dyDescent="0.25">
      <c r="A6217" s="1"/>
      <c r="B6217" s="1"/>
      <c r="C6217" s="1"/>
      <c r="D6217"/>
      <c r="E6217" s="1"/>
      <c r="F6217" s="1"/>
      <c r="G6217"/>
      <c r="H6217"/>
      <c r="I6217" s="1"/>
      <c r="J6217"/>
      <c r="K6217"/>
      <c r="L6217"/>
      <c r="M6217" s="2"/>
      <c r="N6217" s="3"/>
      <c r="O6217"/>
      <c r="P6217"/>
      <c r="Q6217"/>
      <c r="R6217"/>
      <c r="S6217"/>
      <c r="T6217"/>
      <c r="U6217" s="1"/>
      <c r="V6217"/>
      <c r="W6217" s="1"/>
      <c r="X6217"/>
      <c r="Y6217"/>
      <c r="Z6217" s="1"/>
      <c r="AA6217" s="1"/>
      <c r="AB6217" s="1"/>
      <c r="AC6217" s="1"/>
      <c r="AD6217"/>
    </row>
    <row r="6218" spans="1:30" x14ac:dyDescent="0.25">
      <c r="A6218" s="1"/>
      <c r="B6218" s="1"/>
      <c r="C6218" s="1"/>
      <c r="D6218"/>
      <c r="E6218" s="1"/>
      <c r="F6218" s="1"/>
      <c r="G6218"/>
      <c r="H6218"/>
      <c r="I6218" s="1"/>
      <c r="J6218"/>
      <c r="K6218"/>
      <c r="L6218"/>
      <c r="M6218" s="2"/>
      <c r="N6218" s="3"/>
      <c r="O6218"/>
      <c r="P6218"/>
      <c r="Q6218"/>
      <c r="R6218"/>
      <c r="S6218"/>
      <c r="T6218"/>
      <c r="U6218" s="1"/>
      <c r="V6218"/>
      <c r="W6218" s="1"/>
      <c r="X6218"/>
      <c r="Y6218"/>
      <c r="Z6218" s="1"/>
      <c r="AA6218" s="1"/>
      <c r="AB6218" s="1"/>
      <c r="AC6218" s="1"/>
      <c r="AD6218"/>
    </row>
    <row r="6219" spans="1:30" x14ac:dyDescent="0.25">
      <c r="A6219" s="1"/>
      <c r="B6219" s="1"/>
      <c r="C6219" s="1"/>
      <c r="D6219"/>
      <c r="E6219" s="1"/>
      <c r="F6219" s="1"/>
      <c r="G6219"/>
      <c r="H6219"/>
      <c r="I6219" s="1"/>
      <c r="J6219"/>
      <c r="K6219"/>
      <c r="L6219"/>
      <c r="M6219" s="2"/>
      <c r="N6219" s="3"/>
      <c r="O6219"/>
      <c r="P6219"/>
      <c r="Q6219"/>
      <c r="R6219"/>
      <c r="S6219"/>
      <c r="T6219"/>
      <c r="U6219" s="1"/>
      <c r="V6219"/>
      <c r="W6219" s="1"/>
      <c r="X6219"/>
      <c r="Y6219"/>
      <c r="Z6219" s="1"/>
      <c r="AA6219" s="1"/>
      <c r="AB6219" s="1"/>
      <c r="AC6219" s="1"/>
      <c r="AD6219"/>
    </row>
    <row r="6220" spans="1:30" x14ac:dyDescent="0.25">
      <c r="A6220" s="1"/>
      <c r="B6220" s="1"/>
      <c r="C6220" s="1"/>
      <c r="D6220"/>
      <c r="E6220" s="1"/>
      <c r="F6220" s="1"/>
      <c r="G6220"/>
      <c r="H6220"/>
      <c r="I6220" s="1"/>
      <c r="J6220"/>
      <c r="K6220"/>
      <c r="L6220"/>
      <c r="M6220" s="2"/>
      <c r="N6220" s="3"/>
      <c r="O6220"/>
      <c r="P6220"/>
      <c r="Q6220"/>
      <c r="R6220"/>
      <c r="S6220"/>
      <c r="T6220"/>
      <c r="U6220" s="1"/>
      <c r="V6220"/>
      <c r="W6220" s="1"/>
      <c r="X6220"/>
      <c r="Y6220"/>
      <c r="Z6220" s="1"/>
      <c r="AA6220" s="1"/>
      <c r="AB6220" s="1"/>
      <c r="AC6220" s="1"/>
      <c r="AD6220"/>
    </row>
    <row r="6221" spans="1:30" x14ac:dyDescent="0.25">
      <c r="A6221" s="1"/>
      <c r="B6221" s="1"/>
      <c r="C6221" s="1"/>
      <c r="D6221"/>
      <c r="E6221" s="1"/>
      <c r="F6221" s="1"/>
      <c r="G6221"/>
      <c r="H6221"/>
      <c r="I6221" s="1"/>
      <c r="J6221"/>
      <c r="K6221"/>
      <c r="L6221"/>
      <c r="M6221" s="2"/>
      <c r="N6221" s="3"/>
      <c r="O6221"/>
      <c r="P6221"/>
      <c r="Q6221"/>
      <c r="R6221"/>
      <c r="S6221"/>
      <c r="T6221"/>
      <c r="U6221" s="1"/>
      <c r="V6221"/>
      <c r="W6221" s="1"/>
      <c r="X6221"/>
      <c r="Y6221"/>
      <c r="Z6221" s="1"/>
      <c r="AA6221" s="1"/>
      <c r="AB6221" s="1"/>
      <c r="AC6221" s="1"/>
      <c r="AD6221"/>
    </row>
    <row r="6222" spans="1:30" x14ac:dyDescent="0.25">
      <c r="A6222" s="1"/>
      <c r="B6222" s="1"/>
      <c r="C6222" s="1"/>
      <c r="D6222"/>
      <c r="E6222" s="1"/>
      <c r="F6222" s="1"/>
      <c r="G6222"/>
      <c r="H6222"/>
      <c r="I6222" s="1"/>
      <c r="J6222"/>
      <c r="K6222"/>
      <c r="L6222"/>
      <c r="M6222" s="2"/>
      <c r="N6222" s="3"/>
      <c r="O6222"/>
      <c r="P6222"/>
      <c r="Q6222"/>
      <c r="R6222"/>
      <c r="S6222"/>
      <c r="T6222"/>
      <c r="U6222" s="1"/>
      <c r="V6222"/>
      <c r="W6222" s="1"/>
      <c r="X6222"/>
      <c r="Y6222"/>
      <c r="Z6222" s="1"/>
      <c r="AA6222" s="1"/>
      <c r="AB6222" s="1"/>
      <c r="AC6222" s="1"/>
      <c r="AD6222"/>
    </row>
    <row r="6223" spans="1:30" x14ac:dyDescent="0.25">
      <c r="A6223" s="1"/>
      <c r="B6223" s="1"/>
      <c r="C6223" s="1"/>
      <c r="D6223"/>
      <c r="E6223" s="1"/>
      <c r="F6223" s="1"/>
      <c r="G6223"/>
      <c r="H6223"/>
      <c r="I6223" s="1"/>
      <c r="J6223"/>
      <c r="K6223"/>
      <c r="L6223"/>
      <c r="M6223" s="2"/>
      <c r="N6223" s="3"/>
      <c r="O6223"/>
      <c r="P6223"/>
      <c r="Q6223"/>
      <c r="R6223"/>
      <c r="S6223"/>
      <c r="T6223"/>
      <c r="U6223" s="1"/>
      <c r="V6223"/>
      <c r="W6223" s="1"/>
      <c r="X6223"/>
      <c r="Y6223"/>
      <c r="Z6223" s="1"/>
      <c r="AA6223" s="1"/>
      <c r="AB6223" s="1"/>
      <c r="AC6223" s="1"/>
      <c r="AD6223"/>
    </row>
    <row r="6224" spans="1:30" x14ac:dyDescent="0.25">
      <c r="A6224" s="1"/>
      <c r="B6224" s="1"/>
      <c r="C6224" s="1"/>
      <c r="D6224"/>
      <c r="E6224" s="1"/>
      <c r="F6224" s="1"/>
      <c r="G6224"/>
      <c r="H6224"/>
      <c r="I6224" s="1"/>
      <c r="J6224"/>
      <c r="K6224"/>
      <c r="L6224"/>
      <c r="M6224" s="2"/>
      <c r="N6224" s="3"/>
      <c r="O6224"/>
      <c r="P6224"/>
      <c r="Q6224"/>
      <c r="R6224"/>
      <c r="S6224"/>
      <c r="T6224"/>
      <c r="U6224" s="1"/>
      <c r="V6224"/>
      <c r="W6224" s="1"/>
      <c r="X6224"/>
      <c r="Y6224"/>
      <c r="Z6224" s="1"/>
      <c r="AA6224" s="1"/>
      <c r="AB6224" s="1"/>
      <c r="AC6224" s="1"/>
      <c r="AD6224"/>
    </row>
    <row r="6225" spans="1:30" x14ac:dyDescent="0.25">
      <c r="A6225" s="1"/>
      <c r="B6225" s="1"/>
      <c r="C6225" s="1"/>
      <c r="D6225"/>
      <c r="E6225" s="1"/>
      <c r="F6225" s="1"/>
      <c r="G6225"/>
      <c r="H6225"/>
      <c r="I6225" s="1"/>
      <c r="J6225"/>
      <c r="K6225"/>
      <c r="L6225"/>
      <c r="M6225" s="2"/>
      <c r="N6225" s="3"/>
      <c r="O6225"/>
      <c r="P6225"/>
      <c r="Q6225"/>
      <c r="R6225"/>
      <c r="S6225"/>
      <c r="T6225"/>
      <c r="U6225" s="1"/>
      <c r="V6225"/>
      <c r="W6225" s="1"/>
      <c r="X6225"/>
      <c r="Y6225"/>
      <c r="Z6225" s="1"/>
      <c r="AA6225" s="1"/>
      <c r="AB6225" s="1"/>
      <c r="AC6225" s="1"/>
      <c r="AD6225"/>
    </row>
    <row r="6226" spans="1:30" x14ac:dyDescent="0.25">
      <c r="A6226" s="1"/>
      <c r="B6226" s="1"/>
      <c r="C6226" s="1"/>
      <c r="D6226"/>
      <c r="E6226" s="1"/>
      <c r="F6226" s="1"/>
      <c r="G6226"/>
      <c r="H6226"/>
      <c r="I6226" s="1"/>
      <c r="J6226"/>
      <c r="K6226"/>
      <c r="L6226"/>
      <c r="M6226" s="2"/>
      <c r="N6226" s="3"/>
      <c r="O6226"/>
      <c r="P6226"/>
      <c r="Q6226"/>
      <c r="R6226"/>
      <c r="S6226"/>
      <c r="T6226"/>
      <c r="U6226" s="1"/>
      <c r="V6226"/>
      <c r="W6226" s="1"/>
      <c r="X6226"/>
      <c r="Y6226"/>
      <c r="Z6226" s="1"/>
      <c r="AA6226" s="1"/>
      <c r="AB6226" s="1"/>
      <c r="AC6226" s="1"/>
      <c r="AD6226"/>
    </row>
    <row r="6227" spans="1:30" x14ac:dyDescent="0.25">
      <c r="A6227" s="1"/>
      <c r="B6227" s="1"/>
      <c r="C6227" s="1"/>
      <c r="D6227"/>
      <c r="E6227" s="1"/>
      <c r="F6227" s="1"/>
      <c r="G6227"/>
      <c r="H6227"/>
      <c r="I6227" s="1"/>
      <c r="J6227"/>
      <c r="K6227"/>
      <c r="L6227"/>
      <c r="M6227" s="2"/>
      <c r="N6227" s="3"/>
      <c r="O6227"/>
      <c r="P6227"/>
      <c r="Q6227"/>
      <c r="R6227"/>
      <c r="S6227"/>
      <c r="T6227"/>
      <c r="U6227" s="1"/>
      <c r="V6227"/>
      <c r="W6227" s="1"/>
      <c r="X6227"/>
      <c r="Y6227"/>
      <c r="Z6227" s="1"/>
      <c r="AA6227" s="1"/>
      <c r="AB6227" s="1"/>
      <c r="AC6227" s="1"/>
      <c r="AD6227"/>
    </row>
    <row r="6228" spans="1:30" x14ac:dyDescent="0.25">
      <c r="A6228" s="1"/>
      <c r="B6228" s="1"/>
      <c r="C6228" s="1"/>
      <c r="D6228"/>
      <c r="E6228" s="1"/>
      <c r="F6228" s="1"/>
      <c r="G6228"/>
      <c r="H6228"/>
      <c r="I6228" s="1"/>
      <c r="J6228"/>
      <c r="K6228"/>
      <c r="L6228"/>
      <c r="M6228" s="2"/>
      <c r="N6228" s="3"/>
      <c r="O6228"/>
      <c r="P6228"/>
      <c r="Q6228"/>
      <c r="R6228"/>
      <c r="S6228"/>
      <c r="T6228"/>
      <c r="U6228" s="1"/>
      <c r="V6228"/>
      <c r="W6228" s="1"/>
      <c r="X6228"/>
      <c r="Y6228"/>
      <c r="Z6228" s="1"/>
      <c r="AA6228" s="1"/>
      <c r="AB6228" s="1"/>
      <c r="AC6228" s="1"/>
      <c r="AD6228"/>
    </row>
    <row r="6229" spans="1:30" x14ac:dyDescent="0.25">
      <c r="A6229" s="1"/>
      <c r="B6229" s="1"/>
      <c r="C6229" s="1"/>
      <c r="D6229"/>
      <c r="E6229" s="1"/>
      <c r="F6229" s="1"/>
      <c r="G6229"/>
      <c r="H6229"/>
      <c r="I6229" s="1"/>
      <c r="J6229"/>
      <c r="K6229"/>
      <c r="L6229"/>
      <c r="M6229" s="2"/>
      <c r="N6229" s="3"/>
      <c r="O6229"/>
      <c r="P6229"/>
      <c r="Q6229"/>
      <c r="R6229"/>
      <c r="S6229"/>
      <c r="T6229"/>
      <c r="U6229" s="1"/>
      <c r="V6229"/>
      <c r="W6229" s="1"/>
      <c r="X6229"/>
      <c r="Y6229"/>
      <c r="Z6229" s="1"/>
      <c r="AA6229" s="1"/>
      <c r="AB6229" s="1"/>
      <c r="AC6229" s="1"/>
      <c r="AD6229"/>
    </row>
    <row r="6230" spans="1:30" x14ac:dyDescent="0.25">
      <c r="A6230" s="1"/>
      <c r="B6230" s="1"/>
      <c r="C6230" s="1"/>
      <c r="D6230"/>
      <c r="E6230" s="1"/>
      <c r="F6230" s="1"/>
      <c r="G6230"/>
      <c r="H6230"/>
      <c r="I6230" s="1"/>
      <c r="J6230"/>
      <c r="K6230"/>
      <c r="L6230"/>
      <c r="M6230" s="2"/>
      <c r="N6230" s="3"/>
      <c r="O6230"/>
      <c r="P6230"/>
      <c r="Q6230"/>
      <c r="R6230"/>
      <c r="S6230"/>
      <c r="T6230"/>
      <c r="U6230" s="1"/>
      <c r="V6230"/>
      <c r="W6230" s="1"/>
      <c r="X6230"/>
      <c r="Y6230"/>
      <c r="Z6230" s="1"/>
      <c r="AA6230" s="1"/>
      <c r="AB6230" s="1"/>
      <c r="AC6230" s="1"/>
      <c r="AD6230"/>
    </row>
    <row r="6231" spans="1:30" x14ac:dyDescent="0.25">
      <c r="A6231" s="1"/>
      <c r="B6231" s="1"/>
      <c r="C6231" s="1"/>
      <c r="D6231"/>
      <c r="E6231" s="1"/>
      <c r="F6231" s="1"/>
      <c r="G6231"/>
      <c r="H6231"/>
      <c r="I6231" s="1"/>
      <c r="J6231"/>
      <c r="K6231"/>
      <c r="L6231"/>
      <c r="M6231" s="2"/>
      <c r="N6231" s="3"/>
      <c r="O6231"/>
      <c r="P6231"/>
      <c r="Q6231"/>
      <c r="R6231"/>
      <c r="S6231"/>
      <c r="T6231"/>
      <c r="U6231" s="1"/>
      <c r="V6231"/>
      <c r="W6231" s="1"/>
      <c r="X6231"/>
      <c r="Y6231"/>
      <c r="Z6231" s="1"/>
      <c r="AA6231" s="1"/>
      <c r="AB6231" s="1"/>
      <c r="AC6231" s="1"/>
      <c r="AD6231"/>
    </row>
    <row r="6232" spans="1:30" x14ac:dyDescent="0.25">
      <c r="A6232" s="1"/>
      <c r="B6232" s="1"/>
      <c r="C6232" s="1"/>
      <c r="D6232"/>
      <c r="E6232" s="1"/>
      <c r="F6232" s="1"/>
      <c r="G6232"/>
      <c r="H6232"/>
      <c r="I6232" s="1"/>
      <c r="J6232"/>
      <c r="K6232"/>
      <c r="L6232"/>
      <c r="M6232" s="2"/>
      <c r="N6232" s="3"/>
      <c r="O6232"/>
      <c r="P6232"/>
      <c r="Q6232"/>
      <c r="R6232"/>
      <c r="S6232"/>
      <c r="T6232"/>
      <c r="U6232" s="1"/>
      <c r="V6232"/>
      <c r="W6232" s="1"/>
      <c r="X6232"/>
      <c r="Y6232"/>
      <c r="Z6232" s="1"/>
      <c r="AA6232" s="1"/>
      <c r="AB6232" s="1"/>
      <c r="AC6232" s="1"/>
      <c r="AD6232"/>
    </row>
    <row r="6233" spans="1:30" x14ac:dyDescent="0.25">
      <c r="A6233" s="1"/>
      <c r="B6233" s="1"/>
      <c r="C6233" s="1"/>
      <c r="D6233"/>
      <c r="E6233" s="1"/>
      <c r="F6233" s="1"/>
      <c r="G6233"/>
      <c r="H6233"/>
      <c r="I6233" s="1"/>
      <c r="J6233"/>
      <c r="K6233"/>
      <c r="L6233"/>
      <c r="M6233" s="2"/>
      <c r="N6233" s="3"/>
      <c r="O6233"/>
      <c r="P6233"/>
      <c r="Q6233"/>
      <c r="R6233"/>
      <c r="S6233"/>
      <c r="T6233"/>
      <c r="U6233" s="1"/>
      <c r="V6233"/>
      <c r="W6233" s="1"/>
      <c r="X6233"/>
      <c r="Y6233"/>
      <c r="Z6233" s="1"/>
      <c r="AA6233" s="1"/>
      <c r="AB6233" s="1"/>
      <c r="AC6233" s="1"/>
      <c r="AD6233"/>
    </row>
    <row r="6234" spans="1:30" x14ac:dyDescent="0.25">
      <c r="A6234" s="1"/>
      <c r="B6234" s="1"/>
      <c r="C6234" s="1"/>
      <c r="D6234"/>
      <c r="E6234" s="1"/>
      <c r="F6234" s="1"/>
      <c r="G6234"/>
      <c r="H6234"/>
      <c r="I6234" s="1"/>
      <c r="J6234"/>
      <c r="K6234"/>
      <c r="L6234"/>
      <c r="M6234" s="2"/>
      <c r="N6234" s="3"/>
      <c r="O6234"/>
      <c r="P6234"/>
      <c r="Q6234"/>
      <c r="R6234"/>
      <c r="S6234"/>
      <c r="T6234"/>
      <c r="U6234" s="1"/>
      <c r="V6234"/>
      <c r="W6234" s="1"/>
      <c r="X6234"/>
      <c r="Y6234"/>
      <c r="Z6234" s="1"/>
      <c r="AA6234" s="1"/>
      <c r="AB6234" s="1"/>
      <c r="AC6234" s="1"/>
      <c r="AD6234"/>
    </row>
    <row r="6235" spans="1:30" x14ac:dyDescent="0.25">
      <c r="A6235" s="1"/>
      <c r="B6235" s="1"/>
      <c r="C6235" s="1"/>
      <c r="D6235"/>
      <c r="E6235" s="1"/>
      <c r="F6235" s="1"/>
      <c r="G6235"/>
      <c r="H6235"/>
      <c r="I6235" s="1"/>
      <c r="J6235"/>
      <c r="K6235"/>
      <c r="L6235"/>
      <c r="M6235" s="2"/>
      <c r="N6235" s="3"/>
      <c r="O6235"/>
      <c r="P6235"/>
      <c r="Q6235"/>
      <c r="R6235"/>
      <c r="S6235"/>
      <c r="T6235"/>
      <c r="U6235" s="1"/>
      <c r="V6235"/>
      <c r="W6235" s="1"/>
      <c r="X6235"/>
      <c r="Y6235"/>
      <c r="Z6235" s="1"/>
      <c r="AA6235" s="1"/>
      <c r="AB6235" s="1"/>
      <c r="AC6235" s="1"/>
      <c r="AD6235"/>
    </row>
    <row r="6236" spans="1:30" x14ac:dyDescent="0.25">
      <c r="A6236" s="1"/>
      <c r="B6236" s="1"/>
      <c r="C6236" s="1"/>
      <c r="D6236"/>
      <c r="E6236" s="1"/>
      <c r="F6236" s="1"/>
      <c r="G6236"/>
      <c r="H6236"/>
      <c r="I6236" s="1"/>
      <c r="J6236"/>
      <c r="K6236"/>
      <c r="L6236"/>
      <c r="M6236" s="2"/>
      <c r="N6236" s="3"/>
      <c r="O6236"/>
      <c r="P6236"/>
      <c r="Q6236"/>
      <c r="R6236"/>
      <c r="S6236"/>
      <c r="T6236"/>
      <c r="U6236" s="1"/>
      <c r="V6236"/>
      <c r="W6236" s="1"/>
      <c r="X6236"/>
      <c r="Y6236"/>
      <c r="Z6236" s="1"/>
      <c r="AA6236" s="1"/>
      <c r="AB6236" s="1"/>
      <c r="AC6236" s="1"/>
      <c r="AD6236"/>
    </row>
    <row r="6237" spans="1:30" x14ac:dyDescent="0.25">
      <c r="A6237" s="1"/>
      <c r="B6237" s="1"/>
      <c r="C6237" s="1"/>
      <c r="D6237"/>
      <c r="E6237" s="1"/>
      <c r="F6237" s="1"/>
      <c r="G6237"/>
      <c r="H6237"/>
      <c r="I6237" s="1"/>
      <c r="J6237"/>
      <c r="K6237"/>
      <c r="L6237"/>
      <c r="M6237" s="2"/>
      <c r="N6237" s="3"/>
      <c r="O6237"/>
      <c r="P6237"/>
      <c r="Q6237"/>
      <c r="R6237"/>
      <c r="S6237"/>
      <c r="T6237"/>
      <c r="U6237" s="1"/>
      <c r="V6237"/>
      <c r="W6237" s="1"/>
      <c r="X6237"/>
      <c r="Y6237"/>
      <c r="Z6237" s="1"/>
      <c r="AA6237" s="1"/>
      <c r="AB6237" s="1"/>
      <c r="AC6237" s="1"/>
      <c r="AD6237"/>
    </row>
    <row r="6238" spans="1:30" x14ac:dyDescent="0.25">
      <c r="A6238" s="1"/>
      <c r="B6238" s="1"/>
      <c r="C6238" s="1"/>
      <c r="D6238"/>
      <c r="E6238" s="1"/>
      <c r="F6238" s="1"/>
      <c r="G6238"/>
      <c r="H6238"/>
      <c r="I6238" s="1"/>
      <c r="J6238"/>
      <c r="K6238"/>
      <c r="L6238"/>
      <c r="M6238" s="2"/>
      <c r="N6238" s="3"/>
      <c r="O6238"/>
      <c r="P6238"/>
      <c r="Q6238"/>
      <c r="R6238"/>
      <c r="S6238"/>
      <c r="T6238"/>
      <c r="U6238" s="1"/>
      <c r="V6238"/>
      <c r="W6238" s="1"/>
      <c r="X6238"/>
      <c r="Y6238"/>
      <c r="Z6238" s="1"/>
      <c r="AA6238" s="1"/>
      <c r="AB6238" s="1"/>
      <c r="AC6238" s="1"/>
      <c r="AD6238"/>
    </row>
    <row r="6239" spans="1:30" x14ac:dyDescent="0.25">
      <c r="A6239" s="1"/>
      <c r="B6239" s="1"/>
      <c r="C6239" s="1"/>
      <c r="D6239"/>
      <c r="E6239" s="1"/>
      <c r="F6239" s="1"/>
      <c r="G6239"/>
      <c r="H6239"/>
      <c r="I6239" s="1"/>
      <c r="J6239"/>
      <c r="K6239"/>
      <c r="L6239"/>
      <c r="M6239" s="2"/>
      <c r="N6239" s="3"/>
      <c r="O6239"/>
      <c r="P6239"/>
      <c r="Q6239"/>
      <c r="R6239"/>
      <c r="S6239"/>
      <c r="T6239"/>
      <c r="U6239" s="1"/>
      <c r="V6239"/>
      <c r="W6239" s="1"/>
      <c r="X6239"/>
      <c r="Y6239"/>
      <c r="Z6239" s="1"/>
      <c r="AA6239" s="1"/>
      <c r="AB6239" s="1"/>
      <c r="AC6239" s="1"/>
      <c r="AD6239"/>
    </row>
    <row r="6240" spans="1:30" x14ac:dyDescent="0.25">
      <c r="A6240" s="1"/>
      <c r="B6240" s="1"/>
      <c r="C6240" s="1"/>
      <c r="D6240"/>
      <c r="E6240" s="1"/>
      <c r="F6240" s="1"/>
      <c r="G6240"/>
      <c r="H6240"/>
      <c r="I6240" s="1"/>
      <c r="J6240"/>
      <c r="K6240"/>
      <c r="L6240"/>
      <c r="M6240" s="2"/>
      <c r="N6240" s="3"/>
      <c r="O6240"/>
      <c r="P6240"/>
      <c r="Q6240"/>
      <c r="R6240"/>
      <c r="S6240"/>
      <c r="T6240"/>
      <c r="U6240" s="1"/>
      <c r="V6240"/>
      <c r="W6240" s="1"/>
      <c r="X6240"/>
      <c r="Y6240"/>
      <c r="Z6240" s="1"/>
      <c r="AA6240" s="1"/>
      <c r="AB6240" s="1"/>
      <c r="AC6240" s="1"/>
      <c r="AD6240"/>
    </row>
    <row r="6241" spans="1:30" x14ac:dyDescent="0.25">
      <c r="A6241" s="1"/>
      <c r="B6241" s="1"/>
      <c r="C6241" s="1"/>
      <c r="D6241"/>
      <c r="E6241" s="1"/>
      <c r="F6241" s="1"/>
      <c r="G6241"/>
      <c r="H6241"/>
      <c r="I6241" s="1"/>
      <c r="J6241"/>
      <c r="K6241"/>
      <c r="L6241"/>
      <c r="M6241" s="2"/>
      <c r="N6241" s="3"/>
      <c r="O6241"/>
      <c r="P6241"/>
      <c r="Q6241"/>
      <c r="R6241"/>
      <c r="S6241"/>
      <c r="T6241"/>
      <c r="U6241" s="1"/>
      <c r="V6241"/>
      <c r="W6241" s="1"/>
      <c r="X6241"/>
      <c r="Y6241"/>
      <c r="Z6241" s="1"/>
      <c r="AA6241" s="1"/>
      <c r="AB6241" s="1"/>
      <c r="AC6241" s="1"/>
      <c r="AD6241"/>
    </row>
    <row r="6242" spans="1:30" x14ac:dyDescent="0.25">
      <c r="A6242" s="1"/>
      <c r="B6242" s="1"/>
      <c r="C6242" s="1"/>
      <c r="D6242"/>
      <c r="E6242" s="1"/>
      <c r="F6242" s="1"/>
      <c r="G6242"/>
      <c r="H6242"/>
      <c r="I6242" s="1"/>
      <c r="J6242"/>
      <c r="K6242"/>
      <c r="L6242"/>
      <c r="M6242" s="2"/>
      <c r="N6242" s="3"/>
      <c r="O6242"/>
      <c r="P6242"/>
      <c r="Q6242"/>
      <c r="R6242"/>
      <c r="S6242"/>
      <c r="T6242"/>
      <c r="U6242" s="1"/>
      <c r="V6242"/>
      <c r="W6242" s="1"/>
      <c r="X6242"/>
      <c r="Y6242"/>
      <c r="Z6242" s="1"/>
      <c r="AA6242" s="1"/>
      <c r="AB6242" s="1"/>
      <c r="AC6242" s="1"/>
      <c r="AD6242"/>
    </row>
    <row r="6243" spans="1:30" x14ac:dyDescent="0.25">
      <c r="A6243" s="1"/>
      <c r="B6243" s="1"/>
      <c r="C6243" s="1"/>
      <c r="D6243"/>
      <c r="E6243" s="1"/>
      <c r="F6243" s="1"/>
      <c r="G6243"/>
      <c r="H6243"/>
      <c r="I6243" s="1"/>
      <c r="J6243"/>
      <c r="K6243"/>
      <c r="L6243"/>
      <c r="M6243" s="2"/>
      <c r="N6243" s="3"/>
      <c r="O6243"/>
      <c r="P6243"/>
      <c r="Q6243"/>
      <c r="R6243"/>
      <c r="S6243"/>
      <c r="T6243"/>
      <c r="U6243" s="1"/>
      <c r="V6243"/>
      <c r="W6243" s="1"/>
      <c r="X6243"/>
      <c r="Y6243"/>
      <c r="Z6243" s="1"/>
      <c r="AA6243" s="1"/>
      <c r="AB6243" s="1"/>
      <c r="AC6243" s="1"/>
      <c r="AD6243"/>
    </row>
    <row r="6244" spans="1:30" x14ac:dyDescent="0.25">
      <c r="A6244" s="1"/>
      <c r="B6244" s="1"/>
      <c r="C6244" s="1"/>
      <c r="D6244"/>
      <c r="E6244" s="1"/>
      <c r="F6244" s="1"/>
      <c r="G6244"/>
      <c r="H6244"/>
      <c r="I6244" s="1"/>
      <c r="J6244"/>
      <c r="K6244"/>
      <c r="L6244"/>
      <c r="M6244" s="2"/>
      <c r="N6244" s="3"/>
      <c r="O6244"/>
      <c r="P6244"/>
      <c r="Q6244"/>
      <c r="R6244"/>
      <c r="S6244"/>
      <c r="T6244"/>
      <c r="U6244" s="1"/>
      <c r="V6244"/>
      <c r="W6244" s="1"/>
      <c r="X6244"/>
      <c r="Y6244"/>
      <c r="Z6244" s="1"/>
      <c r="AA6244" s="1"/>
      <c r="AB6244" s="1"/>
      <c r="AC6244" s="1"/>
      <c r="AD6244"/>
    </row>
    <row r="6245" spans="1:30" x14ac:dyDescent="0.25">
      <c r="A6245" s="1"/>
      <c r="B6245" s="1"/>
      <c r="C6245" s="1"/>
      <c r="D6245"/>
      <c r="E6245" s="1"/>
      <c r="F6245" s="1"/>
      <c r="G6245"/>
      <c r="H6245"/>
      <c r="I6245" s="1"/>
      <c r="J6245"/>
      <c r="K6245"/>
      <c r="L6245"/>
      <c r="M6245" s="2"/>
      <c r="N6245" s="3"/>
      <c r="O6245"/>
      <c r="P6245"/>
      <c r="Q6245"/>
      <c r="R6245"/>
      <c r="S6245"/>
      <c r="T6245"/>
      <c r="U6245" s="1"/>
      <c r="V6245"/>
      <c r="W6245" s="1"/>
      <c r="X6245"/>
      <c r="Y6245"/>
      <c r="Z6245" s="1"/>
      <c r="AA6245" s="1"/>
      <c r="AB6245" s="1"/>
      <c r="AC6245" s="1"/>
      <c r="AD6245"/>
    </row>
    <row r="6246" spans="1:30" x14ac:dyDescent="0.25">
      <c r="A6246" s="1"/>
      <c r="B6246" s="1"/>
      <c r="C6246" s="1"/>
      <c r="D6246"/>
      <c r="E6246" s="1"/>
      <c r="F6246" s="1"/>
      <c r="G6246"/>
      <c r="H6246"/>
      <c r="I6246" s="1"/>
      <c r="J6246"/>
      <c r="K6246"/>
      <c r="L6246"/>
      <c r="M6246" s="2"/>
      <c r="N6246" s="3"/>
      <c r="O6246"/>
      <c r="P6246"/>
      <c r="Q6246"/>
      <c r="R6246"/>
      <c r="S6246"/>
      <c r="T6246"/>
      <c r="U6246" s="1"/>
      <c r="V6246"/>
      <c r="W6246" s="1"/>
      <c r="X6246"/>
      <c r="Y6246"/>
      <c r="Z6246" s="1"/>
      <c r="AA6246" s="1"/>
      <c r="AB6246" s="1"/>
      <c r="AC6246" s="1"/>
      <c r="AD6246"/>
    </row>
    <row r="6247" spans="1:30" x14ac:dyDescent="0.25">
      <c r="A6247" s="1"/>
      <c r="B6247" s="1"/>
      <c r="C6247" s="1"/>
      <c r="D6247"/>
      <c r="E6247" s="1"/>
      <c r="F6247" s="1"/>
      <c r="G6247"/>
      <c r="H6247"/>
      <c r="I6247" s="1"/>
      <c r="J6247"/>
      <c r="K6247"/>
      <c r="L6247"/>
      <c r="M6247" s="2"/>
      <c r="N6247" s="3"/>
      <c r="O6247"/>
      <c r="P6247"/>
      <c r="Q6247"/>
      <c r="R6247"/>
      <c r="S6247"/>
      <c r="T6247"/>
      <c r="U6247" s="1"/>
      <c r="V6247"/>
      <c r="W6247" s="1"/>
      <c r="X6247"/>
      <c r="Y6247"/>
      <c r="Z6247" s="1"/>
      <c r="AA6247" s="1"/>
      <c r="AB6247" s="1"/>
      <c r="AC6247" s="1"/>
      <c r="AD6247"/>
    </row>
    <row r="6248" spans="1:30" x14ac:dyDescent="0.25">
      <c r="A6248" s="1"/>
      <c r="B6248" s="1"/>
      <c r="C6248" s="1"/>
      <c r="D6248"/>
      <c r="E6248" s="1"/>
      <c r="F6248" s="1"/>
      <c r="G6248"/>
      <c r="H6248"/>
      <c r="I6248" s="1"/>
      <c r="J6248"/>
      <c r="K6248"/>
      <c r="L6248"/>
      <c r="M6248" s="2"/>
      <c r="N6248" s="3"/>
      <c r="O6248"/>
      <c r="P6248"/>
      <c r="Q6248"/>
      <c r="R6248"/>
      <c r="S6248"/>
      <c r="T6248"/>
      <c r="U6248" s="1"/>
      <c r="V6248"/>
      <c r="W6248" s="1"/>
      <c r="X6248"/>
      <c r="Y6248"/>
      <c r="Z6248" s="1"/>
      <c r="AA6248" s="1"/>
      <c r="AB6248" s="1"/>
      <c r="AC6248" s="1"/>
      <c r="AD6248"/>
    </row>
    <row r="6249" spans="1:30" x14ac:dyDescent="0.25">
      <c r="A6249" s="1"/>
      <c r="B6249" s="1"/>
      <c r="C6249" s="1"/>
      <c r="D6249"/>
      <c r="E6249" s="1"/>
      <c r="F6249" s="1"/>
      <c r="G6249"/>
      <c r="H6249"/>
      <c r="I6249" s="1"/>
      <c r="J6249"/>
      <c r="K6249"/>
      <c r="L6249"/>
      <c r="M6249" s="2"/>
      <c r="N6249" s="3"/>
      <c r="O6249"/>
      <c r="P6249"/>
      <c r="Q6249"/>
      <c r="R6249"/>
      <c r="S6249"/>
      <c r="T6249"/>
      <c r="U6249" s="1"/>
      <c r="V6249"/>
      <c r="W6249" s="1"/>
      <c r="X6249"/>
      <c r="Y6249"/>
      <c r="Z6249" s="1"/>
      <c r="AA6249" s="1"/>
      <c r="AB6249" s="1"/>
      <c r="AC6249" s="1"/>
      <c r="AD6249"/>
    </row>
    <row r="6250" spans="1:30" x14ac:dyDescent="0.25">
      <c r="A6250" s="1"/>
      <c r="B6250" s="1"/>
      <c r="C6250" s="1"/>
      <c r="D6250"/>
      <c r="E6250" s="1"/>
      <c r="F6250" s="1"/>
      <c r="G6250"/>
      <c r="H6250"/>
      <c r="I6250" s="1"/>
      <c r="J6250"/>
      <c r="K6250"/>
      <c r="L6250"/>
      <c r="M6250" s="2"/>
      <c r="N6250" s="3"/>
      <c r="O6250"/>
      <c r="P6250"/>
      <c r="Q6250"/>
      <c r="R6250"/>
      <c r="S6250"/>
      <c r="T6250"/>
      <c r="U6250" s="1"/>
      <c r="V6250"/>
      <c r="W6250" s="1"/>
      <c r="X6250"/>
      <c r="Y6250"/>
      <c r="Z6250" s="1"/>
      <c r="AA6250" s="1"/>
      <c r="AB6250" s="1"/>
      <c r="AC6250" s="1"/>
      <c r="AD6250"/>
    </row>
    <row r="6251" spans="1:30" x14ac:dyDescent="0.25">
      <c r="A6251" s="1"/>
      <c r="B6251" s="1"/>
      <c r="C6251" s="1"/>
      <c r="D6251"/>
      <c r="E6251" s="1"/>
      <c r="F6251" s="1"/>
      <c r="G6251"/>
      <c r="H6251"/>
      <c r="I6251" s="1"/>
      <c r="J6251"/>
      <c r="K6251"/>
      <c r="L6251"/>
      <c r="M6251" s="2"/>
      <c r="N6251" s="3"/>
      <c r="O6251"/>
      <c r="P6251"/>
      <c r="Q6251"/>
      <c r="R6251"/>
      <c r="S6251"/>
      <c r="T6251"/>
      <c r="U6251" s="1"/>
      <c r="V6251"/>
      <c r="W6251" s="1"/>
      <c r="X6251"/>
      <c r="Y6251"/>
      <c r="Z6251" s="1"/>
      <c r="AA6251" s="1"/>
      <c r="AB6251" s="1"/>
      <c r="AC6251" s="1"/>
      <c r="AD6251"/>
    </row>
    <row r="6252" spans="1:30" x14ac:dyDescent="0.25">
      <c r="A6252" s="1"/>
      <c r="B6252" s="1"/>
      <c r="C6252" s="1"/>
      <c r="D6252"/>
      <c r="E6252" s="1"/>
      <c r="F6252" s="1"/>
      <c r="G6252"/>
      <c r="H6252"/>
      <c r="I6252" s="1"/>
      <c r="J6252"/>
      <c r="K6252"/>
      <c r="L6252"/>
      <c r="M6252" s="2"/>
      <c r="N6252" s="3"/>
      <c r="O6252"/>
      <c r="P6252"/>
      <c r="Q6252"/>
      <c r="R6252"/>
      <c r="S6252"/>
      <c r="T6252"/>
      <c r="U6252" s="1"/>
      <c r="V6252"/>
      <c r="W6252" s="1"/>
      <c r="X6252"/>
      <c r="Y6252"/>
      <c r="Z6252" s="1"/>
      <c r="AA6252" s="1"/>
      <c r="AB6252" s="1"/>
      <c r="AC6252" s="1"/>
      <c r="AD6252"/>
    </row>
    <row r="6253" spans="1:30" x14ac:dyDescent="0.25">
      <c r="A6253" s="1"/>
      <c r="B6253" s="1"/>
      <c r="C6253" s="1"/>
      <c r="D6253"/>
      <c r="E6253" s="1"/>
      <c r="F6253" s="1"/>
      <c r="G6253"/>
      <c r="H6253"/>
      <c r="I6253" s="1"/>
      <c r="J6253"/>
      <c r="K6253"/>
      <c r="L6253"/>
      <c r="M6253" s="2"/>
      <c r="N6253" s="3"/>
      <c r="O6253"/>
      <c r="P6253"/>
      <c r="Q6253"/>
      <c r="R6253"/>
      <c r="S6253"/>
      <c r="T6253"/>
      <c r="U6253" s="1"/>
      <c r="V6253"/>
      <c r="W6253" s="1"/>
      <c r="X6253"/>
      <c r="Y6253"/>
      <c r="Z6253" s="1"/>
      <c r="AA6253" s="1"/>
      <c r="AB6253" s="1"/>
      <c r="AC6253" s="1"/>
      <c r="AD6253"/>
    </row>
    <row r="6254" spans="1:30" x14ac:dyDescent="0.25">
      <c r="A6254" s="1"/>
      <c r="B6254" s="1"/>
      <c r="C6254" s="1"/>
      <c r="D6254"/>
      <c r="E6254" s="1"/>
      <c r="F6254" s="1"/>
      <c r="G6254"/>
      <c r="H6254"/>
      <c r="I6254" s="1"/>
      <c r="J6254"/>
      <c r="K6254"/>
      <c r="L6254"/>
      <c r="M6254" s="2"/>
      <c r="N6254" s="3"/>
      <c r="O6254"/>
      <c r="P6254"/>
      <c r="Q6254"/>
      <c r="R6254"/>
      <c r="S6254"/>
      <c r="T6254"/>
      <c r="U6254" s="1"/>
      <c r="V6254"/>
      <c r="W6254" s="1"/>
      <c r="X6254"/>
      <c r="Y6254"/>
      <c r="Z6254" s="1"/>
      <c r="AA6254" s="1"/>
      <c r="AB6254" s="1"/>
      <c r="AC6254" s="1"/>
      <c r="AD6254"/>
    </row>
    <row r="6255" spans="1:30" x14ac:dyDescent="0.25">
      <c r="A6255" s="1"/>
      <c r="B6255" s="1"/>
      <c r="C6255" s="1"/>
      <c r="D6255"/>
      <c r="E6255" s="1"/>
      <c r="F6255" s="1"/>
      <c r="G6255"/>
      <c r="H6255"/>
      <c r="I6255" s="1"/>
      <c r="J6255"/>
      <c r="K6255"/>
      <c r="L6255"/>
      <c r="M6255" s="2"/>
      <c r="N6255" s="3"/>
      <c r="O6255"/>
      <c r="P6255"/>
      <c r="Q6255"/>
      <c r="R6255"/>
      <c r="S6255"/>
      <c r="T6255"/>
      <c r="U6255" s="1"/>
      <c r="V6255"/>
      <c r="W6255" s="1"/>
      <c r="X6255"/>
      <c r="Y6255"/>
      <c r="Z6255" s="1"/>
      <c r="AA6255" s="1"/>
      <c r="AB6255" s="1"/>
      <c r="AC6255" s="1"/>
      <c r="AD6255"/>
    </row>
    <row r="6256" spans="1:30" x14ac:dyDescent="0.25">
      <c r="A6256" s="1"/>
      <c r="B6256" s="1"/>
      <c r="C6256" s="1"/>
      <c r="D6256"/>
      <c r="E6256" s="1"/>
      <c r="F6256" s="1"/>
      <c r="G6256"/>
      <c r="H6256"/>
      <c r="I6256" s="1"/>
      <c r="J6256"/>
      <c r="K6256"/>
      <c r="L6256"/>
      <c r="M6256" s="2"/>
      <c r="N6256" s="3"/>
      <c r="O6256"/>
      <c r="P6256"/>
      <c r="Q6256"/>
      <c r="R6256"/>
      <c r="S6256"/>
      <c r="T6256"/>
      <c r="U6256" s="1"/>
      <c r="V6256"/>
      <c r="W6256" s="1"/>
      <c r="X6256"/>
      <c r="Y6256"/>
      <c r="Z6256" s="1"/>
      <c r="AA6256" s="1"/>
      <c r="AB6256" s="1"/>
      <c r="AC6256" s="1"/>
      <c r="AD6256"/>
    </row>
    <row r="6257" spans="1:30" x14ac:dyDescent="0.25">
      <c r="A6257" s="1"/>
      <c r="B6257" s="1"/>
      <c r="C6257" s="1"/>
      <c r="D6257"/>
      <c r="E6257" s="1"/>
      <c r="F6257" s="1"/>
      <c r="G6257"/>
      <c r="H6257"/>
      <c r="I6257" s="1"/>
      <c r="J6257"/>
      <c r="K6257"/>
      <c r="L6257"/>
      <c r="M6257" s="2"/>
      <c r="N6257" s="3"/>
      <c r="O6257"/>
      <c r="P6257"/>
      <c r="Q6257"/>
      <c r="R6257"/>
      <c r="S6257"/>
      <c r="T6257"/>
      <c r="U6257" s="1"/>
      <c r="V6257"/>
      <c r="W6257" s="1"/>
      <c r="X6257"/>
      <c r="Y6257"/>
      <c r="Z6257" s="1"/>
      <c r="AA6257" s="1"/>
      <c r="AB6257" s="1"/>
      <c r="AC6257" s="1"/>
      <c r="AD6257"/>
    </row>
    <row r="6258" spans="1:30" x14ac:dyDescent="0.25">
      <c r="A6258" s="1"/>
      <c r="B6258" s="1"/>
      <c r="C6258" s="1"/>
      <c r="D6258"/>
      <c r="E6258" s="1"/>
      <c r="F6258" s="1"/>
      <c r="G6258"/>
      <c r="H6258"/>
      <c r="I6258" s="1"/>
      <c r="J6258"/>
      <c r="K6258"/>
      <c r="L6258"/>
      <c r="M6258" s="2"/>
      <c r="N6258" s="3"/>
      <c r="O6258"/>
      <c r="P6258"/>
      <c r="Q6258"/>
      <c r="R6258"/>
      <c r="S6258"/>
      <c r="T6258"/>
      <c r="U6258" s="1"/>
      <c r="V6258"/>
      <c r="W6258" s="1"/>
      <c r="X6258"/>
      <c r="Y6258"/>
      <c r="Z6258" s="1"/>
      <c r="AA6258" s="1"/>
      <c r="AB6258" s="1"/>
      <c r="AC6258" s="1"/>
      <c r="AD6258"/>
    </row>
    <row r="6259" spans="1:30" x14ac:dyDescent="0.25">
      <c r="A6259" s="1"/>
      <c r="B6259" s="1"/>
      <c r="C6259" s="1"/>
      <c r="D6259"/>
      <c r="E6259" s="1"/>
      <c r="F6259" s="1"/>
      <c r="G6259"/>
      <c r="H6259"/>
      <c r="I6259" s="1"/>
      <c r="J6259"/>
      <c r="K6259"/>
      <c r="L6259"/>
      <c r="M6259" s="2"/>
      <c r="N6259" s="3"/>
      <c r="O6259"/>
      <c r="P6259"/>
      <c r="Q6259"/>
      <c r="R6259"/>
      <c r="S6259"/>
      <c r="T6259"/>
      <c r="U6259" s="1"/>
      <c r="V6259"/>
      <c r="W6259" s="1"/>
      <c r="X6259"/>
      <c r="Y6259"/>
      <c r="Z6259" s="1"/>
      <c r="AA6259" s="1"/>
      <c r="AB6259" s="1"/>
      <c r="AC6259" s="1"/>
      <c r="AD6259"/>
    </row>
    <row r="6260" spans="1:30" x14ac:dyDescent="0.25">
      <c r="A6260" s="1"/>
      <c r="B6260" s="1"/>
      <c r="C6260" s="1"/>
      <c r="D6260"/>
      <c r="E6260" s="1"/>
      <c r="F6260" s="1"/>
      <c r="G6260"/>
      <c r="H6260"/>
      <c r="I6260" s="1"/>
      <c r="J6260"/>
      <c r="K6260"/>
      <c r="L6260"/>
      <c r="M6260" s="2"/>
      <c r="N6260" s="3"/>
      <c r="O6260"/>
      <c r="P6260"/>
      <c r="Q6260"/>
      <c r="R6260"/>
      <c r="S6260"/>
      <c r="T6260"/>
      <c r="U6260" s="1"/>
      <c r="V6260"/>
      <c r="W6260" s="1"/>
      <c r="X6260"/>
      <c r="Y6260"/>
      <c r="Z6260" s="1"/>
      <c r="AA6260" s="1"/>
      <c r="AB6260" s="1"/>
      <c r="AC6260" s="1"/>
      <c r="AD6260"/>
    </row>
    <row r="6261" spans="1:30" x14ac:dyDescent="0.25">
      <c r="A6261" s="1"/>
      <c r="B6261" s="1"/>
      <c r="C6261" s="1"/>
      <c r="D6261"/>
      <c r="E6261" s="1"/>
      <c r="F6261" s="1"/>
      <c r="G6261"/>
      <c r="H6261"/>
      <c r="I6261" s="1"/>
      <c r="J6261"/>
      <c r="K6261"/>
      <c r="L6261"/>
      <c r="M6261" s="2"/>
      <c r="N6261" s="3"/>
      <c r="O6261"/>
      <c r="P6261"/>
      <c r="Q6261"/>
      <c r="R6261"/>
      <c r="S6261"/>
      <c r="T6261"/>
      <c r="U6261" s="1"/>
      <c r="V6261"/>
      <c r="W6261" s="1"/>
      <c r="X6261"/>
      <c r="Y6261"/>
      <c r="Z6261" s="1"/>
      <c r="AA6261" s="1"/>
      <c r="AB6261" s="1"/>
      <c r="AC6261" s="1"/>
      <c r="AD6261"/>
    </row>
    <row r="6262" spans="1:30" x14ac:dyDescent="0.25">
      <c r="A6262" s="1"/>
      <c r="B6262" s="1"/>
      <c r="C6262" s="1"/>
      <c r="D6262"/>
      <c r="E6262" s="1"/>
      <c r="F6262" s="1"/>
      <c r="G6262"/>
      <c r="H6262"/>
      <c r="I6262" s="1"/>
      <c r="J6262"/>
      <c r="K6262"/>
      <c r="L6262"/>
      <c r="M6262" s="2"/>
      <c r="N6262" s="3"/>
      <c r="O6262"/>
      <c r="P6262"/>
      <c r="Q6262"/>
      <c r="R6262"/>
      <c r="S6262"/>
      <c r="T6262"/>
      <c r="U6262" s="1"/>
      <c r="V6262"/>
      <c r="W6262" s="1"/>
      <c r="X6262"/>
      <c r="Y6262"/>
      <c r="Z6262" s="1"/>
      <c r="AA6262" s="1"/>
      <c r="AB6262" s="1"/>
      <c r="AC6262" s="1"/>
      <c r="AD6262"/>
    </row>
    <row r="6263" spans="1:30" x14ac:dyDescent="0.25">
      <c r="A6263" s="1"/>
      <c r="B6263" s="1"/>
      <c r="C6263" s="1"/>
      <c r="D6263"/>
      <c r="E6263" s="1"/>
      <c r="F6263" s="1"/>
      <c r="G6263"/>
      <c r="H6263"/>
      <c r="I6263" s="1"/>
      <c r="J6263"/>
      <c r="K6263"/>
      <c r="L6263"/>
      <c r="M6263" s="2"/>
      <c r="N6263" s="3"/>
      <c r="O6263"/>
      <c r="P6263"/>
      <c r="Q6263"/>
      <c r="R6263"/>
      <c r="S6263"/>
      <c r="T6263"/>
      <c r="U6263" s="1"/>
      <c r="V6263"/>
      <c r="W6263" s="1"/>
      <c r="X6263"/>
      <c r="Y6263"/>
      <c r="Z6263" s="1"/>
      <c r="AA6263" s="1"/>
      <c r="AB6263" s="1"/>
      <c r="AC6263" s="1"/>
      <c r="AD6263"/>
    </row>
    <row r="6264" spans="1:30" x14ac:dyDescent="0.25">
      <c r="A6264" s="1"/>
      <c r="B6264" s="1"/>
      <c r="C6264" s="1"/>
      <c r="D6264"/>
      <c r="E6264" s="1"/>
      <c r="F6264" s="1"/>
      <c r="G6264"/>
      <c r="H6264"/>
      <c r="I6264" s="1"/>
      <c r="J6264"/>
      <c r="K6264"/>
      <c r="L6264"/>
      <c r="M6264" s="2"/>
      <c r="N6264" s="3"/>
      <c r="O6264"/>
      <c r="P6264"/>
      <c r="Q6264"/>
      <c r="R6264"/>
      <c r="S6264"/>
      <c r="T6264"/>
      <c r="U6264" s="1"/>
      <c r="V6264"/>
      <c r="W6264" s="1"/>
      <c r="X6264"/>
      <c r="Y6264"/>
      <c r="Z6264" s="1"/>
      <c r="AA6264" s="1"/>
      <c r="AB6264" s="1"/>
      <c r="AC6264" s="1"/>
      <c r="AD6264"/>
    </row>
    <row r="6265" spans="1:30" x14ac:dyDescent="0.25">
      <c r="A6265" s="1"/>
      <c r="B6265" s="1"/>
      <c r="C6265" s="1"/>
      <c r="D6265"/>
      <c r="E6265" s="1"/>
      <c r="F6265" s="1"/>
      <c r="G6265"/>
      <c r="H6265"/>
      <c r="I6265" s="1"/>
      <c r="J6265"/>
      <c r="K6265"/>
      <c r="L6265"/>
      <c r="M6265" s="2"/>
      <c r="N6265" s="3"/>
      <c r="O6265"/>
      <c r="P6265"/>
      <c r="Q6265"/>
      <c r="R6265"/>
      <c r="S6265"/>
      <c r="T6265"/>
      <c r="U6265" s="1"/>
      <c r="V6265"/>
      <c r="W6265" s="1"/>
      <c r="X6265"/>
      <c r="Y6265"/>
      <c r="Z6265" s="1"/>
      <c r="AA6265" s="1"/>
      <c r="AB6265" s="1"/>
      <c r="AC6265" s="1"/>
      <c r="AD6265"/>
    </row>
    <row r="6266" spans="1:30" x14ac:dyDescent="0.25">
      <c r="A6266" s="1"/>
      <c r="B6266" s="1"/>
      <c r="C6266" s="1"/>
      <c r="D6266"/>
      <c r="E6266" s="1"/>
      <c r="F6266" s="1"/>
      <c r="G6266"/>
      <c r="H6266"/>
      <c r="I6266" s="1"/>
      <c r="J6266"/>
      <c r="K6266"/>
      <c r="L6266"/>
      <c r="M6266" s="2"/>
      <c r="N6266" s="3"/>
      <c r="O6266"/>
      <c r="P6266"/>
      <c r="Q6266"/>
      <c r="R6266"/>
      <c r="S6266"/>
      <c r="T6266"/>
      <c r="U6266" s="1"/>
      <c r="V6266"/>
      <c r="W6266" s="1"/>
      <c r="X6266"/>
      <c r="Y6266"/>
      <c r="Z6266" s="1"/>
      <c r="AA6266" s="1"/>
      <c r="AB6266" s="1"/>
      <c r="AC6266" s="1"/>
      <c r="AD6266"/>
    </row>
    <row r="6267" spans="1:30" x14ac:dyDescent="0.25">
      <c r="A6267" s="1"/>
      <c r="B6267" s="1"/>
      <c r="C6267" s="1"/>
      <c r="D6267"/>
      <c r="E6267" s="1"/>
      <c r="F6267" s="1"/>
      <c r="G6267"/>
      <c r="H6267"/>
      <c r="I6267" s="1"/>
      <c r="J6267"/>
      <c r="K6267"/>
      <c r="L6267"/>
      <c r="M6267" s="2"/>
      <c r="N6267" s="3"/>
      <c r="O6267"/>
      <c r="P6267"/>
      <c r="Q6267"/>
      <c r="R6267"/>
      <c r="S6267"/>
      <c r="T6267"/>
      <c r="U6267" s="1"/>
      <c r="V6267"/>
      <c r="W6267" s="1"/>
      <c r="X6267"/>
      <c r="Y6267"/>
      <c r="Z6267" s="1"/>
      <c r="AA6267" s="1"/>
      <c r="AB6267" s="1"/>
      <c r="AC6267" s="1"/>
      <c r="AD6267"/>
    </row>
    <row r="6268" spans="1:30" x14ac:dyDescent="0.25">
      <c r="A6268" s="1"/>
      <c r="B6268" s="1"/>
      <c r="C6268" s="1"/>
      <c r="D6268"/>
      <c r="E6268" s="1"/>
      <c r="F6268" s="1"/>
      <c r="G6268"/>
      <c r="H6268"/>
      <c r="I6268" s="1"/>
      <c r="J6268"/>
      <c r="K6268"/>
      <c r="L6268"/>
      <c r="M6268" s="2"/>
      <c r="N6268" s="3"/>
      <c r="O6268"/>
      <c r="P6268"/>
      <c r="Q6268"/>
      <c r="R6268"/>
      <c r="S6268"/>
      <c r="T6268"/>
      <c r="U6268" s="1"/>
      <c r="V6268"/>
      <c r="W6268" s="1"/>
      <c r="X6268"/>
      <c r="Y6268"/>
      <c r="Z6268" s="1"/>
      <c r="AA6268" s="1"/>
      <c r="AB6268" s="1"/>
      <c r="AC6268" s="1"/>
      <c r="AD6268"/>
    </row>
    <row r="6269" spans="1:30" x14ac:dyDescent="0.25">
      <c r="A6269" s="1"/>
      <c r="B6269" s="1"/>
      <c r="C6269" s="1"/>
      <c r="D6269"/>
      <c r="E6269" s="1"/>
      <c r="F6269" s="1"/>
      <c r="G6269"/>
      <c r="H6269"/>
      <c r="I6269" s="1"/>
      <c r="J6269"/>
      <c r="K6269"/>
      <c r="L6269"/>
      <c r="M6269" s="2"/>
      <c r="N6269" s="3"/>
      <c r="O6269"/>
      <c r="P6269"/>
      <c r="Q6269"/>
      <c r="R6269"/>
      <c r="S6269"/>
      <c r="T6269"/>
      <c r="U6269" s="1"/>
      <c r="V6269"/>
      <c r="W6269" s="1"/>
      <c r="X6269"/>
      <c r="Y6269"/>
      <c r="Z6269" s="1"/>
      <c r="AA6269" s="1"/>
      <c r="AB6269" s="1"/>
      <c r="AC6269" s="1"/>
      <c r="AD6269"/>
    </row>
    <row r="6270" spans="1:30" x14ac:dyDescent="0.25">
      <c r="A6270" s="1"/>
      <c r="B6270" s="1"/>
      <c r="C6270" s="1"/>
      <c r="D6270"/>
      <c r="E6270" s="1"/>
      <c r="F6270" s="1"/>
      <c r="G6270"/>
      <c r="H6270"/>
      <c r="I6270" s="1"/>
      <c r="J6270"/>
      <c r="K6270"/>
      <c r="L6270"/>
      <c r="M6270" s="2"/>
      <c r="N6270" s="3"/>
      <c r="O6270"/>
      <c r="P6270"/>
      <c r="Q6270"/>
      <c r="R6270"/>
      <c r="S6270"/>
      <c r="T6270"/>
      <c r="U6270" s="1"/>
      <c r="V6270"/>
      <c r="W6270" s="1"/>
      <c r="X6270"/>
      <c r="Y6270"/>
      <c r="Z6270" s="1"/>
      <c r="AA6270" s="1"/>
      <c r="AB6270" s="1"/>
      <c r="AC6270" s="1"/>
      <c r="AD6270"/>
    </row>
    <row r="6271" spans="1:30" x14ac:dyDescent="0.25">
      <c r="A6271" s="1"/>
      <c r="B6271" s="1"/>
      <c r="C6271" s="1"/>
      <c r="D6271"/>
      <c r="E6271" s="1"/>
      <c r="F6271" s="1"/>
      <c r="G6271"/>
      <c r="H6271"/>
      <c r="I6271" s="1"/>
      <c r="J6271"/>
      <c r="K6271"/>
      <c r="L6271"/>
      <c r="M6271" s="2"/>
      <c r="N6271" s="3"/>
      <c r="O6271"/>
      <c r="P6271"/>
      <c r="Q6271"/>
      <c r="R6271"/>
      <c r="S6271"/>
      <c r="T6271"/>
      <c r="U6271" s="1"/>
      <c r="V6271"/>
      <c r="W6271" s="1"/>
      <c r="X6271"/>
      <c r="Y6271"/>
      <c r="Z6271" s="1"/>
      <c r="AA6271" s="1"/>
      <c r="AB6271" s="1"/>
      <c r="AC6271" s="1"/>
      <c r="AD6271"/>
    </row>
    <row r="6272" spans="1:30" x14ac:dyDescent="0.25">
      <c r="A6272" s="1"/>
      <c r="B6272" s="1"/>
      <c r="C6272" s="1"/>
      <c r="D6272"/>
      <c r="E6272" s="1"/>
      <c r="F6272" s="1"/>
      <c r="G6272"/>
      <c r="H6272"/>
      <c r="I6272" s="1"/>
      <c r="J6272"/>
      <c r="K6272"/>
      <c r="L6272"/>
      <c r="M6272" s="2"/>
      <c r="N6272" s="3"/>
      <c r="O6272"/>
      <c r="P6272"/>
      <c r="Q6272"/>
      <c r="R6272"/>
      <c r="S6272"/>
      <c r="T6272"/>
      <c r="U6272" s="1"/>
      <c r="V6272"/>
      <c r="W6272" s="1"/>
      <c r="X6272"/>
      <c r="Y6272"/>
      <c r="Z6272" s="1"/>
      <c r="AA6272" s="1"/>
      <c r="AB6272" s="1"/>
      <c r="AC6272" s="1"/>
      <c r="AD6272"/>
    </row>
    <row r="6273" spans="1:30" x14ac:dyDescent="0.25">
      <c r="A6273" s="1"/>
      <c r="B6273" s="1"/>
      <c r="C6273" s="1"/>
      <c r="D6273"/>
      <c r="E6273" s="1"/>
      <c r="F6273" s="1"/>
      <c r="G6273"/>
      <c r="H6273"/>
      <c r="I6273" s="1"/>
      <c r="J6273"/>
      <c r="K6273"/>
      <c r="L6273"/>
      <c r="M6273" s="2"/>
      <c r="N6273" s="3"/>
      <c r="O6273"/>
      <c r="P6273"/>
      <c r="Q6273"/>
      <c r="R6273"/>
      <c r="S6273"/>
      <c r="T6273"/>
      <c r="U6273" s="1"/>
      <c r="V6273"/>
      <c r="W6273" s="1"/>
      <c r="X6273"/>
      <c r="Y6273"/>
      <c r="Z6273" s="1"/>
      <c r="AA6273" s="1"/>
      <c r="AB6273" s="1"/>
      <c r="AC6273" s="1"/>
      <c r="AD6273"/>
    </row>
    <row r="6274" spans="1:30" x14ac:dyDescent="0.25">
      <c r="A6274" s="1"/>
      <c r="B6274" s="1"/>
      <c r="C6274" s="1"/>
      <c r="D6274"/>
      <c r="E6274" s="1"/>
      <c r="F6274" s="1"/>
      <c r="G6274"/>
      <c r="H6274"/>
      <c r="I6274" s="1"/>
      <c r="J6274"/>
      <c r="K6274"/>
      <c r="L6274"/>
      <c r="M6274" s="2"/>
      <c r="N6274" s="3"/>
      <c r="O6274"/>
      <c r="P6274"/>
      <c r="Q6274"/>
      <c r="R6274"/>
      <c r="S6274"/>
      <c r="T6274"/>
      <c r="U6274" s="1"/>
      <c r="V6274"/>
      <c r="W6274" s="1"/>
      <c r="X6274"/>
      <c r="Y6274"/>
      <c r="Z6274" s="1"/>
      <c r="AA6274" s="1"/>
      <c r="AB6274" s="1"/>
      <c r="AC6274" s="1"/>
      <c r="AD6274"/>
    </row>
    <row r="6275" spans="1:30" x14ac:dyDescent="0.25">
      <c r="A6275" s="1"/>
      <c r="B6275" s="1"/>
      <c r="C6275" s="1"/>
      <c r="D6275"/>
      <c r="E6275" s="1"/>
      <c r="F6275" s="1"/>
      <c r="G6275"/>
      <c r="H6275"/>
      <c r="I6275" s="1"/>
      <c r="J6275"/>
      <c r="K6275"/>
      <c r="L6275"/>
      <c r="M6275" s="2"/>
      <c r="N6275" s="3"/>
      <c r="O6275"/>
      <c r="P6275"/>
      <c r="Q6275"/>
      <c r="R6275"/>
      <c r="S6275"/>
      <c r="T6275"/>
      <c r="U6275" s="1"/>
      <c r="V6275"/>
      <c r="W6275" s="1"/>
      <c r="X6275"/>
      <c r="Y6275"/>
      <c r="Z6275" s="1"/>
      <c r="AA6275" s="1"/>
      <c r="AB6275" s="1"/>
      <c r="AC6275" s="1"/>
      <c r="AD6275"/>
    </row>
    <row r="6276" spans="1:30" x14ac:dyDescent="0.25">
      <c r="A6276" s="1"/>
      <c r="B6276" s="1"/>
      <c r="C6276" s="1"/>
      <c r="D6276"/>
      <c r="E6276" s="1"/>
      <c r="F6276" s="1"/>
      <c r="G6276"/>
      <c r="H6276"/>
      <c r="I6276" s="1"/>
      <c r="J6276"/>
      <c r="K6276"/>
      <c r="L6276"/>
      <c r="M6276" s="2"/>
      <c r="N6276" s="3"/>
      <c r="O6276"/>
      <c r="P6276"/>
      <c r="Q6276"/>
      <c r="R6276"/>
      <c r="S6276"/>
      <c r="T6276"/>
      <c r="U6276" s="1"/>
      <c r="V6276"/>
      <c r="W6276" s="1"/>
      <c r="X6276"/>
      <c r="Y6276"/>
      <c r="Z6276" s="1"/>
      <c r="AA6276" s="1"/>
      <c r="AB6276" s="1"/>
      <c r="AC6276" s="1"/>
      <c r="AD6276"/>
    </row>
    <row r="6277" spans="1:30" x14ac:dyDescent="0.25">
      <c r="A6277" s="1"/>
      <c r="B6277" s="1"/>
      <c r="C6277" s="1"/>
      <c r="D6277"/>
      <c r="E6277" s="1"/>
      <c r="F6277" s="1"/>
      <c r="G6277"/>
      <c r="H6277"/>
      <c r="I6277" s="1"/>
      <c r="J6277"/>
      <c r="K6277"/>
      <c r="L6277"/>
      <c r="M6277" s="2"/>
      <c r="N6277" s="3"/>
      <c r="O6277"/>
      <c r="P6277"/>
      <c r="Q6277"/>
      <c r="R6277"/>
      <c r="S6277"/>
      <c r="T6277"/>
      <c r="U6277" s="1"/>
      <c r="V6277"/>
      <c r="W6277" s="1"/>
      <c r="X6277"/>
      <c r="Y6277"/>
      <c r="Z6277" s="1"/>
      <c r="AA6277" s="1"/>
      <c r="AB6277" s="1"/>
      <c r="AC6277" s="1"/>
      <c r="AD6277"/>
    </row>
    <row r="6278" spans="1:30" x14ac:dyDescent="0.25">
      <c r="A6278" s="1"/>
      <c r="B6278" s="1"/>
      <c r="C6278" s="1"/>
      <c r="D6278"/>
      <c r="E6278" s="1"/>
      <c r="F6278" s="1"/>
      <c r="G6278"/>
      <c r="H6278"/>
      <c r="I6278" s="1"/>
      <c r="J6278"/>
      <c r="K6278"/>
      <c r="L6278"/>
      <c r="M6278" s="2"/>
      <c r="N6278" s="3"/>
      <c r="O6278"/>
      <c r="P6278"/>
      <c r="Q6278"/>
      <c r="R6278"/>
      <c r="S6278"/>
      <c r="T6278"/>
      <c r="U6278" s="1"/>
      <c r="V6278"/>
      <c r="W6278" s="1"/>
      <c r="X6278"/>
      <c r="Y6278"/>
      <c r="Z6278" s="1"/>
      <c r="AA6278" s="1"/>
      <c r="AB6278" s="1"/>
      <c r="AC6278" s="1"/>
      <c r="AD6278"/>
    </row>
    <row r="6279" spans="1:30" x14ac:dyDescent="0.25">
      <c r="A6279" s="1"/>
      <c r="B6279" s="1"/>
      <c r="C6279" s="1"/>
      <c r="D6279"/>
      <c r="E6279" s="1"/>
      <c r="F6279" s="1"/>
      <c r="G6279"/>
      <c r="H6279"/>
      <c r="I6279" s="1"/>
      <c r="J6279"/>
      <c r="K6279"/>
      <c r="L6279"/>
      <c r="M6279" s="2"/>
      <c r="N6279" s="3"/>
      <c r="O6279"/>
      <c r="P6279"/>
      <c r="Q6279"/>
      <c r="R6279"/>
      <c r="S6279"/>
      <c r="T6279"/>
      <c r="U6279" s="1"/>
      <c r="V6279"/>
      <c r="W6279" s="1"/>
      <c r="X6279"/>
      <c r="Y6279"/>
      <c r="Z6279" s="1"/>
      <c r="AA6279" s="1"/>
      <c r="AB6279" s="1"/>
      <c r="AC6279" s="1"/>
      <c r="AD6279"/>
    </row>
    <row r="6280" spans="1:30" x14ac:dyDescent="0.25">
      <c r="A6280" s="1"/>
      <c r="B6280" s="1"/>
      <c r="C6280" s="1"/>
      <c r="D6280"/>
      <c r="E6280" s="1"/>
      <c r="F6280" s="1"/>
      <c r="G6280"/>
      <c r="H6280"/>
      <c r="I6280" s="1"/>
      <c r="J6280"/>
      <c r="K6280"/>
      <c r="L6280"/>
      <c r="M6280" s="2"/>
      <c r="N6280" s="3"/>
      <c r="O6280"/>
      <c r="P6280"/>
      <c r="Q6280"/>
      <c r="R6280"/>
      <c r="S6280"/>
      <c r="T6280"/>
      <c r="U6280" s="1"/>
      <c r="V6280"/>
      <c r="W6280" s="1"/>
      <c r="X6280"/>
      <c r="Y6280"/>
      <c r="Z6280" s="1"/>
      <c r="AA6280" s="1"/>
      <c r="AB6280" s="1"/>
      <c r="AC6280" s="1"/>
      <c r="AD6280"/>
    </row>
    <row r="6281" spans="1:30" x14ac:dyDescent="0.25">
      <c r="A6281" s="1"/>
      <c r="B6281" s="1"/>
      <c r="C6281" s="1"/>
      <c r="D6281"/>
      <c r="E6281" s="1"/>
      <c r="F6281" s="1"/>
      <c r="G6281"/>
      <c r="H6281"/>
      <c r="I6281" s="1"/>
      <c r="J6281"/>
      <c r="K6281"/>
      <c r="L6281"/>
      <c r="M6281" s="2"/>
      <c r="N6281" s="3"/>
      <c r="O6281"/>
      <c r="P6281"/>
      <c r="Q6281"/>
      <c r="R6281"/>
      <c r="S6281"/>
      <c r="T6281"/>
      <c r="U6281" s="1"/>
      <c r="V6281"/>
      <c r="W6281" s="1"/>
      <c r="X6281"/>
      <c r="Y6281"/>
      <c r="Z6281" s="1"/>
      <c r="AA6281" s="1"/>
      <c r="AB6281" s="1"/>
      <c r="AC6281" s="1"/>
      <c r="AD6281"/>
    </row>
    <row r="6282" spans="1:30" x14ac:dyDescent="0.25">
      <c r="A6282" s="1"/>
      <c r="B6282" s="1"/>
      <c r="C6282" s="1"/>
      <c r="D6282"/>
      <c r="E6282" s="1"/>
      <c r="F6282" s="1"/>
      <c r="G6282"/>
      <c r="H6282"/>
      <c r="I6282" s="1"/>
      <c r="J6282"/>
      <c r="K6282"/>
      <c r="L6282"/>
      <c r="M6282" s="2"/>
      <c r="N6282" s="3"/>
      <c r="O6282"/>
      <c r="P6282"/>
      <c r="Q6282"/>
      <c r="R6282"/>
      <c r="S6282"/>
      <c r="T6282"/>
      <c r="U6282" s="1"/>
      <c r="V6282"/>
      <c r="W6282" s="1"/>
      <c r="X6282"/>
      <c r="Y6282"/>
      <c r="Z6282" s="1"/>
      <c r="AA6282" s="1"/>
      <c r="AB6282" s="1"/>
      <c r="AC6282" s="1"/>
      <c r="AD6282"/>
    </row>
    <row r="6283" spans="1:30" x14ac:dyDescent="0.25">
      <c r="A6283" s="1"/>
      <c r="B6283" s="1"/>
      <c r="C6283" s="1"/>
      <c r="D6283"/>
      <c r="E6283" s="1"/>
      <c r="F6283" s="1"/>
      <c r="G6283"/>
      <c r="H6283"/>
      <c r="I6283" s="1"/>
      <c r="J6283"/>
      <c r="K6283"/>
      <c r="L6283"/>
      <c r="M6283" s="2"/>
      <c r="N6283" s="3"/>
      <c r="O6283"/>
      <c r="P6283"/>
      <c r="Q6283"/>
      <c r="R6283"/>
      <c r="S6283"/>
      <c r="T6283"/>
      <c r="U6283" s="1"/>
      <c r="V6283"/>
      <c r="W6283" s="1"/>
      <c r="X6283"/>
      <c r="Y6283"/>
      <c r="Z6283" s="1"/>
      <c r="AA6283" s="1"/>
      <c r="AB6283" s="1"/>
      <c r="AC6283" s="1"/>
      <c r="AD6283"/>
    </row>
    <row r="6284" spans="1:30" x14ac:dyDescent="0.25">
      <c r="A6284" s="1"/>
      <c r="B6284" s="1"/>
      <c r="C6284" s="1"/>
      <c r="D6284"/>
      <c r="E6284" s="1"/>
      <c r="F6284" s="1"/>
      <c r="G6284"/>
      <c r="H6284"/>
      <c r="I6284" s="1"/>
      <c r="J6284"/>
      <c r="K6284"/>
      <c r="L6284"/>
      <c r="M6284" s="2"/>
      <c r="N6284" s="3"/>
      <c r="O6284"/>
      <c r="P6284"/>
      <c r="Q6284"/>
      <c r="R6284"/>
      <c r="S6284"/>
      <c r="T6284"/>
      <c r="U6284" s="1"/>
      <c r="V6284"/>
      <c r="W6284" s="1"/>
      <c r="X6284"/>
      <c r="Y6284"/>
      <c r="Z6284" s="1"/>
      <c r="AA6284" s="1"/>
      <c r="AB6284" s="1"/>
      <c r="AC6284" s="1"/>
      <c r="AD6284"/>
    </row>
    <row r="6285" spans="1:30" x14ac:dyDescent="0.25">
      <c r="A6285" s="1"/>
      <c r="B6285" s="1"/>
      <c r="C6285" s="1"/>
      <c r="D6285"/>
      <c r="E6285" s="1"/>
      <c r="F6285" s="1"/>
      <c r="G6285"/>
      <c r="H6285"/>
      <c r="I6285" s="1"/>
      <c r="J6285"/>
      <c r="K6285"/>
      <c r="L6285"/>
      <c r="M6285" s="2"/>
      <c r="N6285" s="3"/>
      <c r="O6285"/>
      <c r="P6285"/>
      <c r="Q6285"/>
      <c r="R6285"/>
      <c r="S6285"/>
      <c r="T6285"/>
      <c r="U6285" s="1"/>
      <c r="V6285"/>
      <c r="W6285" s="1"/>
      <c r="X6285"/>
      <c r="Y6285"/>
      <c r="Z6285" s="1"/>
      <c r="AA6285" s="1"/>
      <c r="AB6285" s="1"/>
      <c r="AC6285" s="1"/>
      <c r="AD6285"/>
    </row>
    <row r="6286" spans="1:30" x14ac:dyDescent="0.25">
      <c r="A6286" s="1"/>
      <c r="B6286" s="1"/>
      <c r="C6286" s="1"/>
      <c r="D6286"/>
      <c r="E6286" s="1"/>
      <c r="F6286" s="1"/>
      <c r="G6286"/>
      <c r="H6286"/>
      <c r="I6286" s="1"/>
      <c r="J6286"/>
      <c r="K6286"/>
      <c r="L6286"/>
      <c r="M6286" s="2"/>
      <c r="N6286" s="3"/>
      <c r="O6286"/>
      <c r="P6286"/>
      <c r="Q6286"/>
      <c r="R6286"/>
      <c r="S6286"/>
      <c r="T6286"/>
      <c r="U6286" s="1"/>
      <c r="V6286"/>
      <c r="W6286" s="1"/>
      <c r="X6286"/>
      <c r="Y6286"/>
      <c r="Z6286" s="1"/>
      <c r="AA6286" s="1"/>
      <c r="AB6286" s="1"/>
      <c r="AC6286" s="1"/>
      <c r="AD6286"/>
    </row>
    <row r="6287" spans="1:30" x14ac:dyDescent="0.25">
      <c r="A6287" s="1"/>
      <c r="B6287" s="1"/>
      <c r="C6287" s="1"/>
      <c r="D6287"/>
      <c r="E6287" s="1"/>
      <c r="F6287" s="1"/>
      <c r="G6287"/>
      <c r="H6287"/>
      <c r="I6287" s="1"/>
      <c r="J6287"/>
      <c r="K6287"/>
      <c r="L6287"/>
      <c r="M6287" s="2"/>
      <c r="N6287" s="3"/>
      <c r="O6287"/>
      <c r="P6287"/>
      <c r="Q6287"/>
      <c r="R6287"/>
      <c r="S6287"/>
      <c r="T6287"/>
      <c r="U6287" s="1"/>
      <c r="V6287"/>
      <c r="W6287" s="1"/>
      <c r="X6287"/>
      <c r="Y6287"/>
      <c r="Z6287" s="1"/>
      <c r="AA6287" s="1"/>
      <c r="AB6287" s="1"/>
      <c r="AC6287" s="1"/>
      <c r="AD6287"/>
    </row>
    <row r="6288" spans="1:30" x14ac:dyDescent="0.25">
      <c r="A6288" s="1"/>
      <c r="B6288" s="1"/>
      <c r="C6288" s="1"/>
      <c r="D6288"/>
      <c r="E6288" s="1"/>
      <c r="F6288" s="1"/>
      <c r="G6288"/>
      <c r="H6288"/>
      <c r="I6288" s="1"/>
      <c r="J6288"/>
      <c r="K6288"/>
      <c r="L6288"/>
      <c r="M6288" s="2"/>
      <c r="N6288" s="3"/>
      <c r="O6288"/>
      <c r="P6288"/>
      <c r="Q6288"/>
      <c r="R6288"/>
      <c r="S6288"/>
      <c r="T6288"/>
      <c r="U6288" s="1"/>
      <c r="V6288"/>
      <c r="W6288" s="1"/>
      <c r="X6288"/>
      <c r="Y6288"/>
      <c r="Z6288" s="1"/>
      <c r="AA6288" s="1"/>
      <c r="AB6288" s="1"/>
      <c r="AC6288" s="1"/>
      <c r="AD6288"/>
    </row>
    <row r="6289" spans="1:30" x14ac:dyDescent="0.25">
      <c r="A6289" s="1"/>
      <c r="B6289" s="1"/>
      <c r="C6289" s="1"/>
      <c r="D6289"/>
      <c r="E6289" s="1"/>
      <c r="F6289" s="1"/>
      <c r="G6289"/>
      <c r="H6289"/>
      <c r="I6289" s="1"/>
      <c r="J6289"/>
      <c r="K6289"/>
      <c r="L6289"/>
      <c r="M6289" s="2"/>
      <c r="N6289" s="3"/>
      <c r="O6289"/>
      <c r="P6289"/>
      <c r="Q6289"/>
      <c r="R6289"/>
      <c r="S6289"/>
      <c r="T6289"/>
      <c r="U6289" s="1"/>
      <c r="V6289"/>
      <c r="W6289" s="1"/>
      <c r="X6289"/>
      <c r="Y6289"/>
      <c r="Z6289" s="1"/>
      <c r="AA6289" s="1"/>
      <c r="AB6289" s="1"/>
      <c r="AC6289" s="1"/>
      <c r="AD6289"/>
    </row>
    <row r="6290" spans="1:30" x14ac:dyDescent="0.25">
      <c r="A6290" s="1"/>
      <c r="B6290" s="1"/>
      <c r="C6290" s="1"/>
      <c r="D6290"/>
      <c r="E6290" s="1"/>
      <c r="F6290" s="1"/>
      <c r="G6290"/>
      <c r="H6290"/>
      <c r="I6290" s="1"/>
      <c r="J6290"/>
      <c r="K6290"/>
      <c r="L6290"/>
      <c r="M6290" s="2"/>
      <c r="N6290" s="3"/>
      <c r="O6290"/>
      <c r="P6290"/>
      <c r="Q6290"/>
      <c r="R6290"/>
      <c r="S6290"/>
      <c r="T6290"/>
      <c r="U6290" s="1"/>
      <c r="V6290"/>
      <c r="W6290" s="1"/>
      <c r="X6290"/>
      <c r="Y6290"/>
      <c r="Z6290" s="1"/>
      <c r="AA6290" s="1"/>
      <c r="AB6290" s="1"/>
      <c r="AC6290" s="1"/>
      <c r="AD6290"/>
    </row>
    <row r="6291" spans="1:30" x14ac:dyDescent="0.25">
      <c r="A6291" s="1"/>
      <c r="B6291" s="1"/>
      <c r="C6291" s="1"/>
      <c r="D6291"/>
      <c r="E6291" s="1"/>
      <c r="F6291" s="1"/>
      <c r="G6291"/>
      <c r="H6291"/>
      <c r="I6291" s="1"/>
      <c r="J6291"/>
      <c r="K6291"/>
      <c r="L6291"/>
      <c r="M6291" s="2"/>
      <c r="N6291" s="3"/>
      <c r="O6291"/>
      <c r="P6291"/>
      <c r="Q6291"/>
      <c r="R6291"/>
      <c r="S6291"/>
      <c r="T6291"/>
      <c r="U6291" s="1"/>
      <c r="V6291"/>
      <c r="W6291" s="1"/>
      <c r="X6291"/>
      <c r="Y6291"/>
      <c r="Z6291" s="1"/>
      <c r="AA6291" s="1"/>
      <c r="AB6291" s="1"/>
      <c r="AC6291" s="1"/>
      <c r="AD6291"/>
    </row>
    <row r="6292" spans="1:30" x14ac:dyDescent="0.25">
      <c r="A6292" s="1"/>
      <c r="B6292" s="1"/>
      <c r="C6292" s="1"/>
      <c r="D6292"/>
      <c r="E6292" s="1"/>
      <c r="F6292" s="1"/>
      <c r="G6292"/>
      <c r="H6292"/>
      <c r="I6292" s="1"/>
      <c r="J6292"/>
      <c r="K6292"/>
      <c r="L6292"/>
      <c r="M6292" s="2"/>
      <c r="N6292" s="3"/>
      <c r="O6292"/>
      <c r="P6292"/>
      <c r="Q6292"/>
      <c r="R6292"/>
      <c r="S6292"/>
      <c r="T6292"/>
      <c r="U6292" s="1"/>
      <c r="V6292"/>
      <c r="W6292" s="1"/>
      <c r="X6292"/>
      <c r="Y6292"/>
      <c r="Z6292" s="1"/>
      <c r="AA6292" s="1"/>
      <c r="AB6292" s="1"/>
      <c r="AC6292" s="1"/>
      <c r="AD6292"/>
    </row>
    <row r="6293" spans="1:30" x14ac:dyDescent="0.25">
      <c r="A6293" s="1"/>
      <c r="B6293" s="1"/>
      <c r="C6293" s="1"/>
      <c r="D6293"/>
      <c r="E6293" s="1"/>
      <c r="F6293" s="1"/>
      <c r="G6293"/>
      <c r="H6293"/>
      <c r="I6293" s="1"/>
      <c r="J6293"/>
      <c r="K6293"/>
      <c r="L6293"/>
      <c r="M6293" s="2"/>
      <c r="N6293" s="3"/>
      <c r="O6293"/>
      <c r="P6293"/>
      <c r="Q6293"/>
      <c r="R6293"/>
      <c r="S6293"/>
      <c r="T6293"/>
      <c r="U6293" s="1"/>
      <c r="V6293"/>
      <c r="W6293" s="1"/>
      <c r="X6293"/>
      <c r="Y6293"/>
      <c r="Z6293" s="1"/>
      <c r="AA6293" s="1"/>
      <c r="AB6293" s="1"/>
      <c r="AC6293" s="1"/>
      <c r="AD6293"/>
    </row>
    <row r="6294" spans="1:30" x14ac:dyDescent="0.25">
      <c r="A6294" s="1"/>
      <c r="B6294" s="1"/>
      <c r="C6294" s="1"/>
      <c r="D6294"/>
      <c r="E6294" s="1"/>
      <c r="F6294" s="1"/>
      <c r="G6294"/>
      <c r="H6294"/>
      <c r="I6294" s="1"/>
      <c r="J6294"/>
      <c r="K6294"/>
      <c r="L6294"/>
      <c r="M6294" s="2"/>
      <c r="N6294" s="3"/>
      <c r="O6294"/>
      <c r="P6294"/>
      <c r="Q6294"/>
      <c r="R6294"/>
      <c r="S6294"/>
      <c r="T6294"/>
      <c r="U6294" s="1"/>
      <c r="V6294"/>
      <c r="W6294" s="1"/>
      <c r="X6294"/>
      <c r="Y6294"/>
      <c r="Z6294" s="1"/>
      <c r="AA6294" s="1"/>
      <c r="AB6294" s="1"/>
      <c r="AC6294" s="1"/>
      <c r="AD6294"/>
    </row>
    <row r="6295" spans="1:30" x14ac:dyDescent="0.25">
      <c r="A6295" s="1"/>
      <c r="B6295" s="1"/>
      <c r="C6295" s="1"/>
      <c r="D6295"/>
      <c r="E6295" s="1"/>
      <c r="F6295" s="1"/>
      <c r="G6295"/>
      <c r="H6295"/>
      <c r="I6295" s="1"/>
      <c r="J6295"/>
      <c r="K6295"/>
      <c r="L6295"/>
      <c r="M6295" s="2"/>
      <c r="N6295" s="3"/>
      <c r="O6295"/>
      <c r="P6295"/>
      <c r="Q6295"/>
      <c r="R6295"/>
      <c r="S6295"/>
      <c r="T6295"/>
      <c r="U6295" s="1"/>
      <c r="V6295"/>
      <c r="W6295" s="1"/>
      <c r="X6295"/>
      <c r="Y6295"/>
      <c r="Z6295" s="1"/>
      <c r="AA6295" s="1"/>
      <c r="AB6295" s="1"/>
      <c r="AC6295" s="1"/>
      <c r="AD6295"/>
    </row>
    <row r="6296" spans="1:30" x14ac:dyDescent="0.25">
      <c r="A6296" s="1"/>
      <c r="B6296" s="1"/>
      <c r="C6296" s="1"/>
      <c r="D6296"/>
      <c r="E6296" s="1"/>
      <c r="F6296" s="1"/>
      <c r="G6296"/>
      <c r="H6296"/>
      <c r="I6296" s="1"/>
      <c r="J6296"/>
      <c r="K6296"/>
      <c r="L6296"/>
      <c r="M6296" s="2"/>
      <c r="N6296" s="3"/>
      <c r="O6296"/>
      <c r="P6296"/>
      <c r="Q6296"/>
      <c r="R6296"/>
      <c r="S6296"/>
      <c r="T6296"/>
      <c r="U6296" s="1"/>
      <c r="V6296"/>
      <c r="W6296" s="1"/>
      <c r="X6296"/>
      <c r="Y6296"/>
      <c r="Z6296" s="1"/>
      <c r="AA6296" s="1"/>
      <c r="AB6296" s="1"/>
      <c r="AC6296" s="1"/>
      <c r="AD6296"/>
    </row>
    <row r="6297" spans="1:30" x14ac:dyDescent="0.25">
      <c r="A6297" s="1"/>
      <c r="B6297" s="1"/>
      <c r="C6297" s="1"/>
      <c r="D6297"/>
      <c r="E6297" s="1"/>
      <c r="F6297" s="1"/>
      <c r="G6297"/>
      <c r="H6297"/>
      <c r="I6297" s="1"/>
      <c r="J6297"/>
      <c r="K6297"/>
      <c r="L6297"/>
      <c r="M6297" s="2"/>
      <c r="N6297" s="3"/>
      <c r="O6297"/>
      <c r="P6297"/>
      <c r="Q6297"/>
      <c r="R6297"/>
      <c r="S6297"/>
      <c r="T6297"/>
      <c r="U6297" s="1"/>
      <c r="V6297"/>
      <c r="W6297" s="1"/>
      <c r="X6297"/>
      <c r="Y6297"/>
      <c r="Z6297" s="1"/>
      <c r="AA6297" s="1"/>
      <c r="AB6297" s="1"/>
      <c r="AC6297" s="1"/>
      <c r="AD6297"/>
    </row>
    <row r="6298" spans="1:30" x14ac:dyDescent="0.25">
      <c r="A6298" s="1"/>
      <c r="B6298" s="1"/>
      <c r="C6298" s="1"/>
      <c r="D6298"/>
      <c r="E6298" s="1"/>
      <c r="F6298" s="1"/>
      <c r="G6298"/>
      <c r="H6298"/>
      <c r="I6298" s="1"/>
      <c r="J6298"/>
      <c r="K6298"/>
      <c r="L6298"/>
      <c r="M6298" s="2"/>
      <c r="N6298" s="3"/>
      <c r="O6298"/>
      <c r="P6298"/>
      <c r="Q6298"/>
      <c r="R6298"/>
      <c r="S6298"/>
      <c r="T6298"/>
      <c r="U6298" s="1"/>
      <c r="V6298"/>
      <c r="W6298" s="1"/>
      <c r="X6298"/>
      <c r="Y6298"/>
      <c r="Z6298" s="1"/>
      <c r="AA6298" s="1"/>
      <c r="AB6298" s="1"/>
      <c r="AC6298" s="1"/>
      <c r="AD6298"/>
    </row>
    <row r="6299" spans="1:30" x14ac:dyDescent="0.25">
      <c r="A6299" s="1"/>
      <c r="B6299" s="1"/>
      <c r="C6299" s="1"/>
      <c r="D6299"/>
      <c r="E6299" s="1"/>
      <c r="F6299" s="1"/>
      <c r="G6299"/>
      <c r="H6299"/>
      <c r="I6299" s="1"/>
      <c r="J6299"/>
      <c r="K6299"/>
      <c r="L6299"/>
      <c r="M6299" s="2"/>
      <c r="N6299" s="3"/>
      <c r="O6299"/>
      <c r="P6299"/>
      <c r="Q6299"/>
      <c r="R6299"/>
      <c r="S6299"/>
      <c r="T6299"/>
      <c r="U6299" s="1"/>
      <c r="V6299"/>
      <c r="W6299" s="1"/>
      <c r="X6299"/>
      <c r="Y6299"/>
      <c r="Z6299" s="1"/>
      <c r="AA6299" s="1"/>
      <c r="AB6299" s="1"/>
      <c r="AC6299" s="1"/>
      <c r="AD6299"/>
    </row>
    <row r="6300" spans="1:30" x14ac:dyDescent="0.25">
      <c r="A6300" s="1"/>
      <c r="B6300" s="1"/>
      <c r="C6300" s="1"/>
      <c r="D6300"/>
      <c r="E6300" s="1"/>
      <c r="F6300" s="1"/>
      <c r="G6300"/>
      <c r="H6300"/>
      <c r="I6300" s="1"/>
      <c r="J6300"/>
      <c r="K6300"/>
      <c r="L6300"/>
      <c r="M6300" s="2"/>
      <c r="N6300" s="3"/>
      <c r="O6300"/>
      <c r="P6300"/>
      <c r="Q6300"/>
      <c r="R6300"/>
      <c r="S6300"/>
      <c r="T6300"/>
      <c r="U6300" s="1"/>
      <c r="V6300"/>
      <c r="W6300" s="1"/>
      <c r="X6300"/>
      <c r="Y6300"/>
      <c r="Z6300" s="1"/>
      <c r="AA6300" s="1"/>
      <c r="AB6300" s="1"/>
      <c r="AC6300" s="1"/>
      <c r="AD6300"/>
    </row>
    <row r="6301" spans="1:30" x14ac:dyDescent="0.25">
      <c r="A6301" s="1"/>
      <c r="B6301" s="1"/>
      <c r="C6301" s="1"/>
      <c r="D6301"/>
      <c r="E6301" s="1"/>
      <c r="F6301" s="1"/>
      <c r="G6301"/>
      <c r="H6301"/>
      <c r="I6301" s="1"/>
      <c r="J6301"/>
      <c r="K6301"/>
      <c r="L6301"/>
      <c r="M6301" s="2"/>
      <c r="N6301" s="3"/>
      <c r="O6301"/>
      <c r="P6301"/>
      <c r="Q6301"/>
      <c r="R6301"/>
      <c r="S6301"/>
      <c r="T6301"/>
      <c r="U6301" s="1"/>
      <c r="V6301"/>
      <c r="W6301" s="1"/>
      <c r="X6301"/>
      <c r="Y6301"/>
      <c r="Z6301" s="1"/>
      <c r="AA6301" s="1"/>
      <c r="AB6301" s="1"/>
      <c r="AC6301" s="1"/>
      <c r="AD6301"/>
    </row>
    <row r="6302" spans="1:30" x14ac:dyDescent="0.25">
      <c r="A6302" s="1"/>
      <c r="B6302" s="1"/>
      <c r="C6302" s="1"/>
      <c r="D6302"/>
      <c r="E6302" s="1"/>
      <c r="F6302" s="1"/>
      <c r="G6302"/>
      <c r="H6302"/>
      <c r="I6302" s="1"/>
      <c r="J6302"/>
      <c r="K6302"/>
      <c r="L6302"/>
      <c r="M6302" s="2"/>
      <c r="N6302" s="3"/>
      <c r="O6302"/>
      <c r="P6302"/>
      <c r="Q6302"/>
      <c r="R6302"/>
      <c r="S6302"/>
      <c r="T6302"/>
      <c r="U6302" s="1"/>
      <c r="V6302"/>
      <c r="W6302" s="1"/>
      <c r="X6302"/>
      <c r="Y6302"/>
      <c r="Z6302" s="1"/>
      <c r="AA6302" s="1"/>
      <c r="AB6302" s="1"/>
      <c r="AC6302" s="1"/>
      <c r="AD6302"/>
    </row>
    <row r="6303" spans="1:30" x14ac:dyDescent="0.25">
      <c r="A6303" s="1"/>
      <c r="B6303" s="1"/>
      <c r="C6303" s="1"/>
      <c r="D6303"/>
      <c r="E6303" s="1"/>
      <c r="F6303" s="1"/>
      <c r="G6303"/>
      <c r="H6303"/>
      <c r="I6303" s="1"/>
      <c r="J6303"/>
      <c r="K6303"/>
      <c r="L6303"/>
      <c r="M6303" s="2"/>
      <c r="N6303" s="3"/>
      <c r="O6303"/>
      <c r="P6303"/>
      <c r="Q6303"/>
      <c r="R6303"/>
      <c r="S6303"/>
      <c r="T6303"/>
      <c r="U6303" s="1"/>
      <c r="V6303"/>
      <c r="W6303" s="1"/>
      <c r="X6303"/>
      <c r="Y6303"/>
      <c r="Z6303" s="1"/>
      <c r="AA6303" s="1"/>
      <c r="AB6303" s="1"/>
      <c r="AC6303" s="1"/>
      <c r="AD6303"/>
    </row>
    <row r="6304" spans="1:30" x14ac:dyDescent="0.25">
      <c r="A6304" s="1"/>
      <c r="B6304" s="1"/>
      <c r="C6304" s="1"/>
      <c r="D6304"/>
      <c r="E6304" s="1"/>
      <c r="F6304" s="1"/>
      <c r="G6304"/>
      <c r="H6304"/>
      <c r="I6304" s="1"/>
      <c r="J6304"/>
      <c r="K6304"/>
      <c r="L6304"/>
      <c r="M6304" s="2"/>
      <c r="N6304" s="3"/>
      <c r="O6304"/>
      <c r="P6304"/>
      <c r="Q6304"/>
      <c r="R6304"/>
      <c r="S6304"/>
      <c r="T6304"/>
      <c r="U6304" s="1"/>
      <c r="V6304"/>
      <c r="W6304" s="1"/>
      <c r="X6304"/>
      <c r="Y6304"/>
      <c r="Z6304" s="1"/>
      <c r="AA6304" s="1"/>
      <c r="AB6304" s="1"/>
      <c r="AC6304" s="1"/>
      <c r="AD6304"/>
    </row>
    <row r="6305" spans="1:30" x14ac:dyDescent="0.25">
      <c r="A6305" s="1"/>
      <c r="B6305" s="1"/>
      <c r="C6305" s="1"/>
      <c r="D6305"/>
      <c r="E6305" s="1"/>
      <c r="F6305" s="1"/>
      <c r="G6305"/>
      <c r="H6305"/>
      <c r="I6305" s="1"/>
      <c r="J6305"/>
      <c r="K6305"/>
      <c r="L6305"/>
      <c r="M6305" s="2"/>
      <c r="N6305" s="3"/>
      <c r="O6305"/>
      <c r="P6305"/>
      <c r="Q6305"/>
      <c r="R6305"/>
      <c r="S6305"/>
      <c r="T6305"/>
      <c r="U6305" s="1"/>
      <c r="V6305"/>
      <c r="W6305" s="1"/>
      <c r="X6305"/>
      <c r="Y6305"/>
      <c r="Z6305" s="1"/>
      <c r="AA6305" s="1"/>
      <c r="AB6305" s="1"/>
      <c r="AC6305" s="1"/>
      <c r="AD6305"/>
    </row>
    <row r="6306" spans="1:30" x14ac:dyDescent="0.25">
      <c r="A6306" s="1"/>
      <c r="B6306" s="1"/>
      <c r="C6306" s="1"/>
      <c r="D6306"/>
      <c r="E6306" s="1"/>
      <c r="F6306" s="1"/>
      <c r="G6306"/>
      <c r="H6306"/>
      <c r="I6306" s="1"/>
      <c r="J6306"/>
      <c r="K6306"/>
      <c r="L6306"/>
      <c r="M6306" s="2"/>
      <c r="N6306" s="3"/>
      <c r="O6306"/>
      <c r="P6306"/>
      <c r="Q6306"/>
      <c r="R6306"/>
      <c r="S6306"/>
      <c r="T6306"/>
      <c r="U6306" s="1"/>
      <c r="V6306"/>
      <c r="W6306" s="1"/>
      <c r="X6306"/>
      <c r="Y6306"/>
      <c r="Z6306" s="1"/>
      <c r="AA6306" s="1"/>
      <c r="AB6306" s="1"/>
      <c r="AC6306" s="1"/>
      <c r="AD6306"/>
    </row>
    <row r="6307" spans="1:30" x14ac:dyDescent="0.25">
      <c r="A6307" s="1"/>
      <c r="B6307" s="1"/>
      <c r="C6307" s="1"/>
      <c r="D6307"/>
      <c r="E6307" s="1"/>
      <c r="F6307" s="1"/>
      <c r="G6307"/>
      <c r="H6307"/>
      <c r="I6307" s="1"/>
      <c r="J6307"/>
      <c r="K6307"/>
      <c r="L6307"/>
      <c r="M6307" s="2"/>
      <c r="N6307" s="3"/>
      <c r="O6307"/>
      <c r="P6307"/>
      <c r="Q6307"/>
      <c r="R6307"/>
      <c r="S6307"/>
      <c r="T6307"/>
      <c r="U6307" s="1"/>
      <c r="V6307"/>
      <c r="W6307" s="1"/>
      <c r="X6307"/>
      <c r="Y6307"/>
      <c r="Z6307" s="1"/>
      <c r="AA6307" s="1"/>
      <c r="AB6307" s="1"/>
      <c r="AC6307" s="1"/>
      <c r="AD6307"/>
    </row>
    <row r="6308" spans="1:30" x14ac:dyDescent="0.25">
      <c r="A6308" s="1"/>
      <c r="B6308" s="1"/>
      <c r="C6308" s="1"/>
      <c r="D6308"/>
      <c r="E6308" s="1"/>
      <c r="F6308" s="1"/>
      <c r="G6308"/>
      <c r="H6308"/>
      <c r="I6308" s="1"/>
      <c r="J6308"/>
      <c r="K6308"/>
      <c r="L6308"/>
      <c r="M6308" s="2"/>
      <c r="N6308" s="3"/>
      <c r="O6308"/>
      <c r="P6308"/>
      <c r="Q6308"/>
      <c r="R6308"/>
      <c r="S6308"/>
      <c r="T6308"/>
      <c r="U6308" s="1"/>
      <c r="V6308"/>
      <c r="W6308" s="1"/>
      <c r="X6308"/>
      <c r="Y6308"/>
      <c r="Z6308" s="1"/>
      <c r="AA6308" s="1"/>
      <c r="AB6308" s="1"/>
      <c r="AC6308" s="1"/>
      <c r="AD6308"/>
    </row>
    <row r="6309" spans="1:30" x14ac:dyDescent="0.25">
      <c r="A6309" s="1"/>
      <c r="B6309" s="1"/>
      <c r="C6309" s="1"/>
      <c r="D6309"/>
      <c r="E6309" s="1"/>
      <c r="F6309" s="1"/>
      <c r="G6309"/>
      <c r="H6309"/>
      <c r="I6309" s="1"/>
      <c r="J6309"/>
      <c r="K6309"/>
      <c r="L6309"/>
      <c r="M6309" s="2"/>
      <c r="N6309" s="3"/>
      <c r="O6309"/>
      <c r="P6309"/>
      <c r="Q6309"/>
      <c r="R6309"/>
      <c r="S6309"/>
      <c r="T6309"/>
      <c r="U6309" s="1"/>
      <c r="V6309"/>
      <c r="W6309" s="1"/>
      <c r="X6309"/>
      <c r="Y6309"/>
      <c r="Z6309" s="1"/>
      <c r="AA6309" s="1"/>
      <c r="AB6309" s="1"/>
      <c r="AC6309" s="1"/>
      <c r="AD6309"/>
    </row>
    <row r="6310" spans="1:30" x14ac:dyDescent="0.25">
      <c r="A6310" s="1"/>
      <c r="B6310" s="1"/>
      <c r="C6310" s="1"/>
      <c r="D6310"/>
      <c r="E6310" s="1"/>
      <c r="F6310" s="1"/>
      <c r="G6310"/>
      <c r="H6310"/>
      <c r="I6310" s="1"/>
      <c r="J6310"/>
      <c r="K6310"/>
      <c r="L6310"/>
      <c r="M6310" s="2"/>
      <c r="N6310" s="3"/>
      <c r="O6310"/>
      <c r="P6310"/>
      <c r="Q6310"/>
      <c r="R6310"/>
      <c r="S6310"/>
      <c r="T6310"/>
      <c r="U6310" s="1"/>
      <c r="V6310"/>
      <c r="W6310" s="1"/>
      <c r="X6310"/>
      <c r="Y6310"/>
      <c r="Z6310" s="1"/>
      <c r="AA6310" s="1"/>
      <c r="AB6310" s="1"/>
      <c r="AC6310" s="1"/>
      <c r="AD6310"/>
    </row>
    <row r="6311" spans="1:30" x14ac:dyDescent="0.25">
      <c r="A6311" s="1"/>
      <c r="B6311" s="1"/>
      <c r="C6311" s="1"/>
      <c r="D6311"/>
      <c r="E6311" s="1"/>
      <c r="F6311" s="1"/>
      <c r="G6311"/>
      <c r="H6311"/>
      <c r="I6311" s="1"/>
      <c r="J6311"/>
      <c r="K6311"/>
      <c r="L6311"/>
      <c r="M6311" s="2"/>
      <c r="N6311" s="3"/>
      <c r="O6311"/>
      <c r="P6311"/>
      <c r="Q6311"/>
      <c r="R6311"/>
      <c r="S6311"/>
      <c r="T6311"/>
      <c r="U6311" s="1"/>
      <c r="V6311"/>
      <c r="W6311" s="1"/>
      <c r="X6311"/>
      <c r="Y6311"/>
      <c r="Z6311" s="1"/>
      <c r="AA6311" s="1"/>
      <c r="AB6311" s="1"/>
      <c r="AC6311" s="1"/>
      <c r="AD6311"/>
    </row>
    <row r="6312" spans="1:30" x14ac:dyDescent="0.25">
      <c r="A6312" s="1"/>
      <c r="B6312" s="1"/>
      <c r="C6312" s="1"/>
      <c r="D6312"/>
      <c r="E6312" s="1"/>
      <c r="F6312" s="1"/>
      <c r="G6312"/>
      <c r="H6312"/>
      <c r="I6312" s="1"/>
      <c r="J6312"/>
      <c r="K6312"/>
      <c r="L6312"/>
      <c r="M6312" s="2"/>
      <c r="N6312" s="3"/>
      <c r="O6312"/>
      <c r="P6312"/>
      <c r="Q6312"/>
      <c r="R6312"/>
      <c r="S6312"/>
      <c r="T6312"/>
      <c r="U6312" s="1"/>
      <c r="V6312"/>
      <c r="W6312" s="1"/>
      <c r="X6312"/>
      <c r="Y6312"/>
      <c r="Z6312" s="1"/>
      <c r="AA6312" s="1"/>
      <c r="AB6312" s="1"/>
      <c r="AC6312" s="1"/>
      <c r="AD6312"/>
    </row>
    <row r="6313" spans="1:30" x14ac:dyDescent="0.25">
      <c r="A6313" s="1"/>
      <c r="B6313" s="1"/>
      <c r="C6313" s="1"/>
      <c r="D6313"/>
      <c r="E6313" s="1"/>
      <c r="F6313" s="1"/>
      <c r="G6313"/>
      <c r="H6313"/>
      <c r="I6313" s="1"/>
      <c r="J6313"/>
      <c r="K6313"/>
      <c r="L6313"/>
      <c r="M6313" s="2"/>
      <c r="N6313" s="3"/>
      <c r="O6313"/>
      <c r="P6313"/>
      <c r="Q6313"/>
      <c r="R6313"/>
      <c r="S6313"/>
      <c r="T6313"/>
      <c r="U6313" s="1"/>
      <c r="V6313"/>
      <c r="W6313" s="1"/>
      <c r="X6313"/>
      <c r="Y6313"/>
      <c r="Z6313" s="1"/>
      <c r="AA6313" s="1"/>
      <c r="AB6313" s="1"/>
      <c r="AC6313" s="1"/>
      <c r="AD6313"/>
    </row>
    <row r="6314" spans="1:30" x14ac:dyDescent="0.25">
      <c r="A6314" s="1"/>
      <c r="B6314" s="1"/>
      <c r="C6314" s="1"/>
      <c r="D6314"/>
      <c r="E6314" s="1"/>
      <c r="F6314" s="1"/>
      <c r="G6314"/>
      <c r="H6314"/>
      <c r="I6314" s="1"/>
      <c r="J6314"/>
      <c r="K6314"/>
      <c r="L6314"/>
      <c r="M6314" s="2"/>
      <c r="N6314" s="3"/>
      <c r="O6314"/>
      <c r="P6314"/>
      <c r="Q6314"/>
      <c r="R6314"/>
      <c r="S6314"/>
      <c r="T6314"/>
      <c r="U6314" s="1"/>
      <c r="V6314"/>
      <c r="W6314" s="1"/>
      <c r="X6314"/>
      <c r="Y6314"/>
      <c r="Z6314" s="1"/>
      <c r="AA6314" s="1"/>
      <c r="AB6314" s="1"/>
      <c r="AC6314" s="1"/>
      <c r="AD6314"/>
    </row>
    <row r="6315" spans="1:30" x14ac:dyDescent="0.25">
      <c r="A6315" s="1"/>
      <c r="B6315" s="1"/>
      <c r="C6315" s="1"/>
      <c r="D6315"/>
      <c r="E6315" s="1"/>
      <c r="F6315" s="1"/>
      <c r="G6315"/>
      <c r="H6315"/>
      <c r="I6315" s="1"/>
      <c r="J6315"/>
      <c r="K6315"/>
      <c r="L6315"/>
      <c r="M6315" s="2"/>
      <c r="N6315" s="3"/>
      <c r="O6315"/>
      <c r="P6315"/>
      <c r="Q6315"/>
      <c r="R6315"/>
      <c r="S6315"/>
      <c r="T6315"/>
      <c r="U6315" s="1"/>
      <c r="V6315"/>
      <c r="W6315" s="1"/>
      <c r="X6315"/>
      <c r="Y6315"/>
      <c r="Z6315" s="1"/>
      <c r="AA6315" s="1"/>
      <c r="AB6315" s="1"/>
      <c r="AC6315" s="1"/>
      <c r="AD6315"/>
    </row>
    <row r="6316" spans="1:30" x14ac:dyDescent="0.25">
      <c r="A6316" s="1"/>
      <c r="B6316" s="1"/>
      <c r="C6316" s="1"/>
      <c r="D6316"/>
      <c r="E6316" s="1"/>
      <c r="F6316" s="1"/>
      <c r="G6316"/>
      <c r="H6316"/>
      <c r="I6316" s="1"/>
      <c r="J6316"/>
      <c r="K6316"/>
      <c r="L6316"/>
      <c r="M6316" s="2"/>
      <c r="N6316" s="3"/>
      <c r="O6316"/>
      <c r="P6316"/>
      <c r="Q6316"/>
      <c r="R6316"/>
      <c r="S6316"/>
      <c r="T6316"/>
      <c r="U6316" s="1"/>
      <c r="V6316"/>
      <c r="W6316" s="1"/>
      <c r="X6316"/>
      <c r="Y6316"/>
      <c r="Z6316" s="1"/>
      <c r="AA6316" s="1"/>
      <c r="AB6316" s="1"/>
      <c r="AC6316" s="1"/>
      <c r="AD6316"/>
    </row>
    <row r="6317" spans="1:30" x14ac:dyDescent="0.25">
      <c r="A6317" s="1"/>
      <c r="B6317" s="1"/>
      <c r="C6317" s="1"/>
      <c r="D6317"/>
      <c r="E6317" s="1"/>
      <c r="F6317" s="1"/>
      <c r="G6317"/>
      <c r="H6317"/>
      <c r="I6317" s="1"/>
      <c r="J6317"/>
      <c r="K6317"/>
      <c r="L6317"/>
      <c r="M6317" s="2"/>
      <c r="N6317" s="3"/>
      <c r="O6317"/>
      <c r="P6317"/>
      <c r="Q6317"/>
      <c r="R6317"/>
      <c r="S6317"/>
      <c r="T6317"/>
      <c r="U6317" s="1"/>
      <c r="V6317"/>
      <c r="W6317" s="1"/>
      <c r="X6317"/>
      <c r="Y6317"/>
      <c r="Z6317" s="1"/>
      <c r="AA6317" s="1"/>
      <c r="AB6317" s="1"/>
      <c r="AC6317" s="1"/>
      <c r="AD6317"/>
    </row>
    <row r="6318" spans="1:30" x14ac:dyDescent="0.25">
      <c r="A6318" s="1"/>
      <c r="B6318" s="1"/>
      <c r="C6318" s="1"/>
      <c r="D6318"/>
      <c r="E6318" s="1"/>
      <c r="F6318" s="1"/>
      <c r="G6318"/>
      <c r="H6318"/>
      <c r="I6318" s="1"/>
      <c r="J6318"/>
      <c r="K6318"/>
      <c r="L6318"/>
      <c r="M6318" s="2"/>
      <c r="N6318" s="3"/>
      <c r="O6318"/>
      <c r="P6318"/>
      <c r="Q6318"/>
      <c r="R6318"/>
      <c r="S6318"/>
      <c r="T6318"/>
      <c r="U6318" s="1"/>
      <c r="V6318"/>
      <c r="W6318" s="1"/>
      <c r="X6318"/>
      <c r="Y6318"/>
      <c r="Z6318" s="1"/>
      <c r="AA6318" s="1"/>
      <c r="AB6318" s="1"/>
      <c r="AC6318" s="1"/>
      <c r="AD6318"/>
    </row>
    <row r="6319" spans="1:30" x14ac:dyDescent="0.25">
      <c r="A6319" s="1"/>
      <c r="B6319" s="1"/>
      <c r="C6319" s="1"/>
      <c r="D6319"/>
      <c r="E6319" s="1"/>
      <c r="F6319" s="1"/>
      <c r="G6319"/>
      <c r="H6319"/>
      <c r="I6319" s="1"/>
      <c r="J6319"/>
      <c r="K6319"/>
      <c r="L6319"/>
      <c r="M6319" s="2"/>
      <c r="N6319" s="3"/>
      <c r="O6319"/>
      <c r="P6319"/>
      <c r="Q6319"/>
      <c r="R6319"/>
      <c r="S6319"/>
      <c r="T6319"/>
      <c r="U6319" s="1"/>
      <c r="V6319"/>
      <c r="W6319" s="1"/>
      <c r="X6319"/>
      <c r="Y6319"/>
      <c r="Z6319" s="1"/>
      <c r="AA6319" s="1"/>
      <c r="AB6319" s="1"/>
      <c r="AC6319" s="1"/>
      <c r="AD6319"/>
    </row>
    <row r="6320" spans="1:30" x14ac:dyDescent="0.25">
      <c r="A6320" s="1"/>
      <c r="B6320" s="1"/>
      <c r="C6320" s="1"/>
      <c r="D6320"/>
      <c r="E6320" s="1"/>
      <c r="F6320" s="1"/>
      <c r="G6320"/>
      <c r="H6320"/>
      <c r="I6320" s="1"/>
      <c r="J6320"/>
      <c r="K6320"/>
      <c r="L6320"/>
      <c r="M6320" s="2"/>
      <c r="N6320" s="3"/>
      <c r="O6320"/>
      <c r="P6320"/>
      <c r="Q6320"/>
      <c r="R6320"/>
      <c r="S6320"/>
      <c r="T6320"/>
      <c r="U6320" s="1"/>
      <c r="V6320"/>
      <c r="W6320" s="1"/>
      <c r="X6320"/>
      <c r="Y6320"/>
      <c r="Z6320" s="1"/>
      <c r="AA6320" s="1"/>
      <c r="AB6320" s="1"/>
      <c r="AC6320" s="1"/>
      <c r="AD6320"/>
    </row>
    <row r="6321" spans="1:30" x14ac:dyDescent="0.25">
      <c r="A6321" s="1"/>
      <c r="B6321" s="1"/>
      <c r="C6321" s="1"/>
      <c r="D6321"/>
      <c r="E6321" s="1"/>
      <c r="F6321" s="1"/>
      <c r="G6321"/>
      <c r="H6321"/>
      <c r="I6321" s="1"/>
      <c r="J6321"/>
      <c r="K6321"/>
      <c r="L6321"/>
      <c r="M6321" s="2"/>
      <c r="N6321" s="3"/>
      <c r="O6321"/>
      <c r="P6321"/>
      <c r="Q6321"/>
      <c r="R6321"/>
      <c r="S6321"/>
      <c r="T6321"/>
      <c r="U6321" s="1"/>
      <c r="V6321"/>
      <c r="W6321" s="1"/>
      <c r="X6321"/>
      <c r="Y6321"/>
      <c r="Z6321" s="1"/>
      <c r="AA6321" s="1"/>
      <c r="AB6321" s="1"/>
      <c r="AC6321" s="1"/>
      <c r="AD6321"/>
    </row>
    <row r="6322" spans="1:30" x14ac:dyDescent="0.25">
      <c r="A6322" s="1"/>
      <c r="B6322" s="1"/>
      <c r="C6322" s="1"/>
      <c r="D6322"/>
      <c r="E6322" s="1"/>
      <c r="F6322" s="1"/>
      <c r="G6322"/>
      <c r="H6322"/>
      <c r="I6322" s="1"/>
      <c r="J6322"/>
      <c r="K6322"/>
      <c r="L6322"/>
      <c r="M6322" s="2"/>
      <c r="N6322" s="3"/>
      <c r="O6322"/>
      <c r="P6322"/>
      <c r="Q6322"/>
      <c r="R6322"/>
      <c r="S6322"/>
      <c r="T6322"/>
      <c r="U6322" s="1"/>
      <c r="V6322"/>
      <c r="W6322" s="1"/>
      <c r="X6322"/>
      <c r="Y6322"/>
      <c r="Z6322" s="1"/>
      <c r="AA6322" s="1"/>
      <c r="AB6322" s="1"/>
      <c r="AC6322" s="1"/>
      <c r="AD6322"/>
    </row>
    <row r="6323" spans="1:30" x14ac:dyDescent="0.25">
      <c r="A6323" s="1"/>
      <c r="B6323" s="1"/>
      <c r="C6323" s="1"/>
      <c r="D6323"/>
      <c r="E6323" s="1"/>
      <c r="F6323" s="1"/>
      <c r="G6323"/>
      <c r="H6323"/>
      <c r="I6323" s="1"/>
      <c r="J6323"/>
      <c r="K6323"/>
      <c r="L6323"/>
      <c r="M6323" s="2"/>
      <c r="N6323" s="3"/>
      <c r="O6323"/>
      <c r="P6323"/>
      <c r="Q6323"/>
      <c r="R6323"/>
      <c r="S6323"/>
      <c r="T6323"/>
      <c r="U6323" s="1"/>
      <c r="V6323"/>
      <c r="W6323" s="1"/>
      <c r="X6323"/>
      <c r="Y6323"/>
      <c r="Z6323" s="1"/>
      <c r="AA6323" s="1"/>
      <c r="AB6323" s="1"/>
      <c r="AC6323" s="1"/>
      <c r="AD6323"/>
    </row>
    <row r="6324" spans="1:30" x14ac:dyDescent="0.25">
      <c r="A6324" s="1"/>
      <c r="B6324" s="1"/>
      <c r="C6324" s="1"/>
      <c r="D6324"/>
      <c r="E6324" s="1"/>
      <c r="F6324" s="1"/>
      <c r="G6324"/>
      <c r="H6324"/>
      <c r="I6324" s="1"/>
      <c r="J6324"/>
      <c r="K6324"/>
      <c r="L6324"/>
      <c r="M6324" s="2"/>
      <c r="N6324" s="3"/>
      <c r="O6324"/>
      <c r="P6324"/>
      <c r="Q6324"/>
      <c r="R6324"/>
      <c r="S6324"/>
      <c r="T6324"/>
      <c r="U6324" s="1"/>
      <c r="V6324"/>
      <c r="W6324" s="1"/>
      <c r="X6324"/>
      <c r="Y6324"/>
      <c r="Z6324" s="1"/>
      <c r="AA6324" s="1"/>
      <c r="AB6324" s="1"/>
      <c r="AC6324" s="1"/>
      <c r="AD6324"/>
    </row>
    <row r="6325" spans="1:30" x14ac:dyDescent="0.25">
      <c r="A6325" s="1"/>
      <c r="B6325" s="1"/>
      <c r="C6325" s="1"/>
      <c r="D6325"/>
      <c r="E6325" s="1"/>
      <c r="F6325" s="1"/>
      <c r="G6325"/>
      <c r="H6325"/>
      <c r="I6325" s="1"/>
      <c r="J6325"/>
      <c r="K6325"/>
      <c r="L6325"/>
      <c r="M6325" s="2"/>
      <c r="N6325" s="3"/>
      <c r="O6325"/>
      <c r="P6325"/>
      <c r="Q6325"/>
      <c r="R6325"/>
      <c r="S6325"/>
      <c r="T6325"/>
      <c r="U6325" s="1"/>
      <c r="V6325"/>
      <c r="W6325" s="1"/>
      <c r="X6325"/>
      <c r="Y6325"/>
      <c r="Z6325" s="1"/>
      <c r="AA6325" s="1"/>
      <c r="AB6325" s="1"/>
      <c r="AC6325" s="1"/>
      <c r="AD6325"/>
    </row>
    <row r="6326" spans="1:30" x14ac:dyDescent="0.25">
      <c r="A6326" s="1"/>
      <c r="B6326" s="1"/>
      <c r="C6326" s="1"/>
      <c r="D6326"/>
      <c r="E6326" s="1"/>
      <c r="F6326" s="1"/>
      <c r="G6326"/>
      <c r="H6326"/>
      <c r="I6326" s="1"/>
      <c r="J6326"/>
      <c r="K6326"/>
      <c r="L6326"/>
      <c r="M6326" s="2"/>
      <c r="N6326" s="3"/>
      <c r="O6326"/>
      <c r="P6326"/>
      <c r="Q6326"/>
      <c r="R6326"/>
      <c r="S6326"/>
      <c r="T6326"/>
      <c r="U6326" s="1"/>
      <c r="V6326"/>
      <c r="W6326" s="1"/>
      <c r="X6326"/>
      <c r="Y6326"/>
      <c r="Z6326" s="1"/>
      <c r="AA6326" s="1"/>
      <c r="AB6326" s="1"/>
      <c r="AC6326" s="1"/>
      <c r="AD6326"/>
    </row>
    <row r="6327" spans="1:30" x14ac:dyDescent="0.25">
      <c r="A6327" s="1"/>
      <c r="B6327" s="1"/>
      <c r="C6327" s="1"/>
      <c r="D6327"/>
      <c r="E6327" s="1"/>
      <c r="F6327" s="1"/>
      <c r="G6327"/>
      <c r="H6327"/>
      <c r="I6327" s="1"/>
      <c r="J6327"/>
      <c r="K6327"/>
      <c r="L6327"/>
      <c r="M6327" s="2"/>
      <c r="N6327" s="3"/>
      <c r="O6327"/>
      <c r="P6327"/>
      <c r="Q6327"/>
      <c r="R6327"/>
      <c r="S6327"/>
      <c r="T6327"/>
      <c r="U6327" s="1"/>
      <c r="V6327"/>
      <c r="W6327" s="1"/>
      <c r="X6327"/>
      <c r="Y6327"/>
      <c r="Z6327" s="1"/>
      <c r="AA6327" s="1"/>
      <c r="AB6327" s="1"/>
      <c r="AC6327" s="1"/>
      <c r="AD6327"/>
    </row>
    <row r="6328" spans="1:30" x14ac:dyDescent="0.25">
      <c r="A6328" s="1"/>
      <c r="B6328" s="1"/>
      <c r="C6328" s="1"/>
      <c r="D6328"/>
      <c r="E6328" s="1"/>
      <c r="F6328" s="1"/>
      <c r="G6328"/>
      <c r="H6328"/>
      <c r="I6328" s="1"/>
      <c r="J6328"/>
      <c r="K6328"/>
      <c r="L6328"/>
      <c r="M6328" s="2"/>
      <c r="N6328" s="3"/>
      <c r="O6328"/>
      <c r="P6328"/>
      <c r="Q6328"/>
      <c r="R6328"/>
      <c r="S6328"/>
      <c r="T6328"/>
      <c r="U6328" s="1"/>
      <c r="V6328"/>
      <c r="W6328" s="1"/>
      <c r="X6328"/>
      <c r="Y6328"/>
      <c r="Z6328" s="1"/>
      <c r="AA6328" s="1"/>
      <c r="AB6328" s="1"/>
      <c r="AC6328" s="1"/>
      <c r="AD6328"/>
    </row>
    <row r="6329" spans="1:30" x14ac:dyDescent="0.25">
      <c r="A6329" s="1"/>
      <c r="B6329" s="1"/>
      <c r="C6329" s="1"/>
      <c r="D6329"/>
      <c r="E6329" s="1"/>
      <c r="F6329" s="1"/>
      <c r="G6329"/>
      <c r="H6329"/>
      <c r="I6329" s="1"/>
      <c r="J6329"/>
      <c r="K6329"/>
      <c r="L6329"/>
      <c r="M6329" s="2"/>
      <c r="N6329" s="3"/>
      <c r="O6329"/>
      <c r="P6329"/>
      <c r="Q6329"/>
      <c r="R6329"/>
      <c r="S6329"/>
      <c r="T6329"/>
      <c r="U6329" s="1"/>
      <c r="V6329"/>
      <c r="W6329" s="1"/>
      <c r="X6329"/>
      <c r="Y6329"/>
      <c r="Z6329" s="1"/>
      <c r="AA6329" s="1"/>
      <c r="AB6329" s="1"/>
      <c r="AC6329" s="1"/>
      <c r="AD6329"/>
    </row>
    <row r="6330" spans="1:30" x14ac:dyDescent="0.25">
      <c r="A6330" s="1"/>
      <c r="B6330" s="1"/>
      <c r="C6330" s="1"/>
      <c r="D6330"/>
      <c r="E6330" s="1"/>
      <c r="F6330" s="1"/>
      <c r="G6330"/>
      <c r="H6330"/>
      <c r="I6330" s="1"/>
      <c r="J6330"/>
      <c r="K6330"/>
      <c r="L6330"/>
      <c r="M6330" s="2"/>
      <c r="N6330" s="3"/>
      <c r="O6330"/>
      <c r="P6330"/>
      <c r="Q6330"/>
      <c r="R6330"/>
      <c r="S6330"/>
      <c r="T6330"/>
      <c r="U6330" s="1"/>
      <c r="V6330"/>
      <c r="W6330" s="1"/>
      <c r="X6330"/>
      <c r="Y6330"/>
      <c r="Z6330" s="1"/>
      <c r="AA6330" s="1"/>
      <c r="AB6330" s="1"/>
      <c r="AC6330" s="1"/>
      <c r="AD6330"/>
    </row>
    <row r="6331" spans="1:30" x14ac:dyDescent="0.25">
      <c r="A6331" s="1"/>
      <c r="B6331" s="1"/>
      <c r="C6331" s="1"/>
      <c r="D6331"/>
      <c r="E6331" s="1"/>
      <c r="F6331" s="1"/>
      <c r="G6331"/>
      <c r="H6331"/>
      <c r="I6331" s="1"/>
      <c r="J6331"/>
      <c r="K6331"/>
      <c r="L6331"/>
      <c r="M6331" s="2"/>
      <c r="N6331" s="3"/>
      <c r="O6331"/>
      <c r="P6331"/>
      <c r="Q6331"/>
      <c r="R6331"/>
      <c r="S6331"/>
      <c r="T6331"/>
      <c r="U6331" s="1"/>
      <c r="V6331"/>
      <c r="W6331" s="1"/>
      <c r="X6331"/>
      <c r="Y6331"/>
      <c r="Z6331" s="1"/>
      <c r="AA6331" s="1"/>
      <c r="AB6331" s="1"/>
      <c r="AC6331" s="1"/>
      <c r="AD6331"/>
    </row>
    <row r="6332" spans="1:30" x14ac:dyDescent="0.25">
      <c r="A6332" s="1"/>
      <c r="B6332" s="1"/>
      <c r="C6332" s="1"/>
      <c r="D6332"/>
      <c r="E6332" s="1"/>
      <c r="F6332" s="1"/>
      <c r="G6332"/>
      <c r="H6332"/>
      <c r="I6332" s="1"/>
      <c r="J6332"/>
      <c r="K6332"/>
      <c r="L6332"/>
      <c r="M6332" s="2"/>
      <c r="N6332" s="3"/>
      <c r="O6332"/>
      <c r="P6332"/>
      <c r="Q6332"/>
      <c r="R6332"/>
      <c r="S6332"/>
      <c r="T6332"/>
      <c r="U6332" s="1"/>
      <c r="V6332"/>
      <c r="W6332" s="1"/>
      <c r="X6332"/>
      <c r="Y6332"/>
      <c r="Z6332" s="1"/>
      <c r="AA6332" s="1"/>
      <c r="AB6332" s="1"/>
      <c r="AC6332" s="1"/>
      <c r="AD6332"/>
    </row>
    <row r="6333" spans="1:30" x14ac:dyDescent="0.25">
      <c r="A6333" s="1"/>
      <c r="B6333" s="1"/>
      <c r="C6333" s="1"/>
      <c r="D6333"/>
      <c r="E6333" s="1"/>
      <c r="F6333" s="1"/>
      <c r="G6333"/>
      <c r="H6333"/>
      <c r="I6333" s="1"/>
      <c r="J6333"/>
      <c r="K6333"/>
      <c r="L6333"/>
      <c r="M6333" s="2"/>
      <c r="N6333" s="3"/>
      <c r="O6333"/>
      <c r="P6333"/>
      <c r="Q6333"/>
      <c r="R6333"/>
      <c r="S6333"/>
      <c r="T6333"/>
      <c r="U6333" s="1"/>
      <c r="V6333"/>
      <c r="W6333" s="1"/>
      <c r="X6333"/>
      <c r="Y6333"/>
      <c r="Z6333" s="1"/>
      <c r="AA6333" s="1"/>
      <c r="AB6333" s="1"/>
      <c r="AC6333" s="1"/>
      <c r="AD6333"/>
    </row>
    <row r="6334" spans="1:30" x14ac:dyDescent="0.25">
      <c r="A6334" s="1"/>
      <c r="B6334" s="1"/>
      <c r="C6334" s="1"/>
      <c r="D6334"/>
      <c r="E6334" s="1"/>
      <c r="F6334" s="1"/>
      <c r="G6334"/>
      <c r="H6334"/>
      <c r="I6334" s="1"/>
      <c r="J6334"/>
      <c r="K6334"/>
      <c r="L6334"/>
      <c r="M6334" s="2"/>
      <c r="N6334" s="3"/>
      <c r="O6334"/>
      <c r="P6334"/>
      <c r="Q6334"/>
      <c r="R6334"/>
      <c r="S6334"/>
      <c r="T6334"/>
      <c r="U6334" s="1"/>
      <c r="V6334"/>
      <c r="W6334" s="1"/>
      <c r="X6334"/>
      <c r="Y6334"/>
      <c r="Z6334" s="1"/>
      <c r="AA6334" s="1"/>
      <c r="AB6334" s="1"/>
      <c r="AC6334" s="1"/>
      <c r="AD6334"/>
    </row>
    <row r="6335" spans="1:30" x14ac:dyDescent="0.25">
      <c r="A6335" s="1"/>
      <c r="B6335" s="1"/>
      <c r="C6335" s="1"/>
      <c r="D6335"/>
      <c r="E6335" s="1"/>
      <c r="F6335" s="1"/>
      <c r="G6335"/>
      <c r="H6335"/>
      <c r="I6335" s="1"/>
      <c r="J6335"/>
      <c r="K6335"/>
      <c r="L6335"/>
      <c r="M6335" s="2"/>
      <c r="N6335" s="3"/>
      <c r="O6335"/>
      <c r="P6335"/>
      <c r="Q6335"/>
      <c r="R6335"/>
      <c r="S6335"/>
      <c r="T6335"/>
      <c r="U6335" s="1"/>
      <c r="V6335"/>
      <c r="W6335" s="1"/>
      <c r="X6335"/>
      <c r="Y6335"/>
      <c r="Z6335" s="1"/>
      <c r="AA6335" s="1"/>
      <c r="AB6335" s="1"/>
      <c r="AC6335" s="1"/>
      <c r="AD6335"/>
    </row>
    <row r="6336" spans="1:30" x14ac:dyDescent="0.25">
      <c r="A6336" s="1"/>
      <c r="B6336" s="1"/>
      <c r="C6336" s="1"/>
      <c r="D6336"/>
      <c r="E6336" s="1"/>
      <c r="F6336" s="1"/>
      <c r="G6336"/>
      <c r="H6336"/>
      <c r="I6336" s="1"/>
      <c r="J6336"/>
      <c r="K6336"/>
      <c r="L6336"/>
      <c r="M6336" s="2"/>
      <c r="N6336" s="3"/>
      <c r="O6336"/>
      <c r="P6336"/>
      <c r="Q6336"/>
      <c r="R6336"/>
      <c r="S6336"/>
      <c r="T6336"/>
      <c r="U6336" s="1"/>
      <c r="V6336"/>
      <c r="W6336" s="1"/>
      <c r="X6336"/>
      <c r="Y6336"/>
      <c r="Z6336" s="1"/>
      <c r="AA6336" s="1"/>
      <c r="AB6336" s="1"/>
      <c r="AC6336" s="1"/>
      <c r="AD6336"/>
    </row>
    <row r="6337" spans="1:30" x14ac:dyDescent="0.25">
      <c r="A6337" s="1"/>
      <c r="B6337" s="1"/>
      <c r="C6337" s="1"/>
      <c r="D6337"/>
      <c r="E6337" s="1"/>
      <c r="F6337" s="1"/>
      <c r="G6337"/>
      <c r="H6337"/>
      <c r="I6337" s="1"/>
      <c r="J6337"/>
      <c r="K6337"/>
      <c r="L6337"/>
      <c r="M6337" s="2"/>
      <c r="N6337" s="3"/>
      <c r="O6337"/>
      <c r="P6337"/>
      <c r="Q6337"/>
      <c r="R6337"/>
      <c r="S6337"/>
      <c r="T6337"/>
      <c r="U6337" s="1"/>
      <c r="V6337"/>
      <c r="W6337" s="1"/>
      <c r="X6337"/>
      <c r="Y6337"/>
      <c r="Z6337" s="1"/>
      <c r="AA6337" s="1"/>
      <c r="AB6337" s="1"/>
      <c r="AC6337" s="1"/>
      <c r="AD6337"/>
    </row>
    <row r="6338" spans="1:30" x14ac:dyDescent="0.25">
      <c r="A6338" s="1"/>
      <c r="B6338" s="1"/>
      <c r="C6338" s="1"/>
      <c r="D6338"/>
      <c r="E6338" s="1"/>
      <c r="F6338" s="1"/>
      <c r="G6338"/>
      <c r="H6338"/>
      <c r="I6338" s="1"/>
      <c r="J6338"/>
      <c r="K6338"/>
      <c r="L6338"/>
      <c r="M6338" s="2"/>
      <c r="N6338" s="3"/>
      <c r="O6338"/>
      <c r="P6338"/>
      <c r="Q6338"/>
      <c r="R6338"/>
      <c r="S6338"/>
      <c r="T6338"/>
      <c r="U6338" s="1"/>
      <c r="V6338"/>
      <c r="W6338" s="1"/>
      <c r="X6338"/>
      <c r="Y6338"/>
      <c r="Z6338" s="1"/>
      <c r="AA6338" s="1"/>
      <c r="AB6338" s="1"/>
      <c r="AC6338" s="1"/>
      <c r="AD6338"/>
    </row>
    <row r="6339" spans="1:30" x14ac:dyDescent="0.25">
      <c r="A6339" s="1"/>
      <c r="B6339" s="1"/>
      <c r="C6339" s="1"/>
      <c r="D6339"/>
      <c r="E6339" s="1"/>
      <c r="F6339" s="1"/>
      <c r="G6339"/>
      <c r="H6339"/>
      <c r="I6339" s="1"/>
      <c r="J6339"/>
      <c r="K6339"/>
      <c r="L6339"/>
      <c r="M6339" s="2"/>
      <c r="N6339" s="3"/>
      <c r="O6339"/>
      <c r="P6339"/>
      <c r="Q6339"/>
      <c r="R6339"/>
      <c r="S6339"/>
      <c r="T6339"/>
      <c r="U6339" s="1"/>
      <c r="V6339"/>
      <c r="W6339" s="1"/>
      <c r="X6339"/>
      <c r="Y6339"/>
      <c r="Z6339" s="1"/>
      <c r="AA6339" s="1"/>
      <c r="AB6339" s="1"/>
      <c r="AC6339" s="1"/>
      <c r="AD6339"/>
    </row>
    <row r="6340" spans="1:30" x14ac:dyDescent="0.25">
      <c r="A6340" s="1"/>
      <c r="B6340" s="1"/>
      <c r="C6340" s="1"/>
      <c r="D6340"/>
      <c r="E6340" s="1"/>
      <c r="F6340" s="1"/>
      <c r="G6340"/>
      <c r="H6340"/>
      <c r="I6340" s="1"/>
      <c r="J6340"/>
      <c r="K6340"/>
      <c r="L6340"/>
      <c r="M6340" s="2"/>
      <c r="N6340" s="3"/>
      <c r="O6340"/>
      <c r="P6340"/>
      <c r="Q6340"/>
      <c r="R6340"/>
      <c r="S6340"/>
      <c r="T6340"/>
      <c r="U6340" s="1"/>
      <c r="V6340"/>
      <c r="W6340" s="1"/>
      <c r="X6340"/>
      <c r="Y6340"/>
      <c r="Z6340" s="1"/>
      <c r="AA6340" s="1"/>
      <c r="AB6340" s="1"/>
      <c r="AC6340" s="1"/>
      <c r="AD6340"/>
    </row>
    <row r="6341" spans="1:30" x14ac:dyDescent="0.25">
      <c r="A6341" s="1"/>
      <c r="B6341" s="1"/>
      <c r="C6341" s="1"/>
      <c r="D6341"/>
      <c r="E6341" s="1"/>
      <c r="F6341" s="1"/>
      <c r="G6341"/>
      <c r="H6341"/>
      <c r="I6341" s="1"/>
      <c r="J6341"/>
      <c r="K6341"/>
      <c r="L6341"/>
      <c r="M6341" s="2"/>
      <c r="N6341" s="3"/>
      <c r="O6341"/>
      <c r="P6341"/>
      <c r="Q6341"/>
      <c r="R6341"/>
      <c r="S6341"/>
      <c r="T6341"/>
      <c r="U6341" s="1"/>
      <c r="V6341"/>
      <c r="W6341" s="1"/>
      <c r="X6341"/>
      <c r="Y6341"/>
      <c r="Z6341" s="1"/>
      <c r="AA6341" s="1"/>
      <c r="AB6341" s="1"/>
      <c r="AC6341" s="1"/>
      <c r="AD6341"/>
    </row>
    <row r="6342" spans="1:30" x14ac:dyDescent="0.25">
      <c r="A6342" s="1"/>
      <c r="B6342" s="1"/>
      <c r="C6342" s="1"/>
      <c r="D6342"/>
      <c r="E6342" s="1"/>
      <c r="F6342" s="1"/>
      <c r="G6342"/>
      <c r="H6342"/>
      <c r="I6342" s="1"/>
      <c r="J6342"/>
      <c r="K6342"/>
      <c r="L6342"/>
      <c r="M6342" s="2"/>
      <c r="N6342" s="3"/>
      <c r="O6342"/>
      <c r="P6342"/>
      <c r="Q6342"/>
      <c r="R6342"/>
      <c r="S6342"/>
      <c r="T6342"/>
      <c r="U6342" s="1"/>
      <c r="V6342"/>
      <c r="W6342" s="1"/>
      <c r="X6342"/>
      <c r="Y6342"/>
      <c r="Z6342" s="1"/>
      <c r="AA6342" s="1"/>
      <c r="AB6342" s="1"/>
      <c r="AC6342" s="1"/>
      <c r="AD6342"/>
    </row>
    <row r="6343" spans="1:30" x14ac:dyDescent="0.25">
      <c r="A6343" s="1"/>
      <c r="B6343" s="1"/>
      <c r="C6343" s="1"/>
      <c r="D6343"/>
      <c r="E6343" s="1"/>
      <c r="F6343" s="1"/>
      <c r="G6343"/>
      <c r="H6343"/>
      <c r="I6343" s="1"/>
      <c r="J6343"/>
      <c r="K6343"/>
      <c r="L6343"/>
      <c r="M6343" s="2"/>
      <c r="N6343" s="3"/>
      <c r="O6343"/>
      <c r="P6343"/>
      <c r="Q6343"/>
      <c r="R6343"/>
      <c r="S6343"/>
      <c r="T6343"/>
      <c r="U6343" s="1"/>
      <c r="V6343"/>
      <c r="W6343" s="1"/>
      <c r="X6343"/>
      <c r="Y6343"/>
      <c r="Z6343" s="1"/>
      <c r="AA6343" s="1"/>
      <c r="AB6343" s="1"/>
      <c r="AC6343" s="1"/>
      <c r="AD6343"/>
    </row>
    <row r="6344" spans="1:30" x14ac:dyDescent="0.25">
      <c r="A6344" s="1"/>
      <c r="B6344" s="1"/>
      <c r="C6344" s="1"/>
      <c r="D6344"/>
      <c r="E6344" s="1"/>
      <c r="F6344" s="1"/>
      <c r="G6344"/>
      <c r="H6344"/>
      <c r="I6344" s="1"/>
      <c r="J6344"/>
      <c r="K6344"/>
      <c r="L6344"/>
      <c r="M6344" s="2"/>
      <c r="N6344" s="3"/>
      <c r="O6344"/>
      <c r="P6344"/>
      <c r="Q6344"/>
      <c r="R6344"/>
      <c r="S6344"/>
      <c r="T6344"/>
      <c r="U6344" s="1"/>
      <c r="V6344"/>
      <c r="W6344" s="1"/>
      <c r="X6344"/>
      <c r="Y6344"/>
      <c r="Z6344" s="1"/>
      <c r="AA6344" s="1"/>
      <c r="AB6344" s="1"/>
      <c r="AC6344" s="1"/>
      <c r="AD6344"/>
    </row>
    <row r="6345" spans="1:30" x14ac:dyDescent="0.25">
      <c r="A6345" s="1"/>
      <c r="B6345" s="1"/>
      <c r="C6345" s="1"/>
      <c r="D6345"/>
      <c r="E6345" s="1"/>
      <c r="F6345" s="1"/>
      <c r="G6345"/>
      <c r="H6345"/>
      <c r="I6345" s="1"/>
      <c r="J6345"/>
      <c r="K6345"/>
      <c r="L6345"/>
      <c r="M6345" s="2"/>
      <c r="N6345" s="3"/>
      <c r="O6345"/>
      <c r="P6345"/>
      <c r="Q6345"/>
      <c r="R6345"/>
      <c r="S6345"/>
      <c r="T6345"/>
      <c r="U6345" s="1"/>
      <c r="V6345"/>
      <c r="W6345" s="1"/>
      <c r="X6345"/>
      <c r="Y6345"/>
      <c r="Z6345" s="1"/>
      <c r="AA6345" s="1"/>
      <c r="AB6345" s="1"/>
      <c r="AC6345" s="1"/>
      <c r="AD6345"/>
    </row>
    <row r="6346" spans="1:30" x14ac:dyDescent="0.25">
      <c r="A6346" s="1"/>
      <c r="B6346" s="1"/>
      <c r="C6346" s="1"/>
      <c r="D6346"/>
      <c r="E6346" s="1"/>
      <c r="F6346" s="1"/>
      <c r="G6346"/>
      <c r="H6346"/>
      <c r="I6346" s="1"/>
      <c r="J6346"/>
      <c r="K6346"/>
      <c r="L6346"/>
      <c r="M6346" s="2"/>
      <c r="N6346" s="3"/>
      <c r="O6346"/>
      <c r="P6346"/>
      <c r="Q6346"/>
      <c r="R6346"/>
      <c r="S6346"/>
      <c r="T6346"/>
      <c r="U6346" s="1"/>
      <c r="V6346"/>
      <c r="W6346" s="1"/>
      <c r="X6346"/>
      <c r="Y6346"/>
      <c r="Z6346" s="1"/>
      <c r="AA6346" s="1"/>
      <c r="AB6346" s="1"/>
      <c r="AC6346" s="1"/>
      <c r="AD6346"/>
    </row>
    <row r="6347" spans="1:30" x14ac:dyDescent="0.25">
      <c r="A6347" s="1"/>
      <c r="B6347" s="1"/>
      <c r="C6347" s="1"/>
      <c r="D6347"/>
      <c r="E6347" s="1"/>
      <c r="F6347" s="1"/>
      <c r="G6347"/>
      <c r="H6347"/>
      <c r="I6347" s="1"/>
      <c r="J6347"/>
      <c r="K6347"/>
      <c r="L6347"/>
      <c r="M6347" s="2"/>
      <c r="N6347" s="3"/>
      <c r="O6347"/>
      <c r="P6347"/>
      <c r="Q6347"/>
      <c r="R6347"/>
      <c r="S6347"/>
      <c r="T6347"/>
      <c r="U6347" s="1"/>
      <c r="V6347"/>
      <c r="W6347" s="1"/>
      <c r="X6347"/>
      <c r="Y6347"/>
      <c r="Z6347" s="1"/>
      <c r="AA6347" s="1"/>
      <c r="AB6347" s="1"/>
      <c r="AC6347" s="1"/>
      <c r="AD6347"/>
    </row>
    <row r="6348" spans="1:30" x14ac:dyDescent="0.25">
      <c r="A6348" s="1"/>
      <c r="B6348" s="1"/>
      <c r="C6348" s="1"/>
      <c r="D6348"/>
      <c r="E6348" s="1"/>
      <c r="F6348" s="1"/>
      <c r="G6348"/>
      <c r="H6348"/>
      <c r="I6348" s="1"/>
      <c r="J6348"/>
      <c r="K6348"/>
      <c r="L6348"/>
      <c r="M6348" s="2"/>
      <c r="N6348" s="3"/>
      <c r="O6348"/>
      <c r="P6348"/>
      <c r="Q6348"/>
      <c r="R6348"/>
      <c r="S6348"/>
      <c r="T6348"/>
      <c r="U6348" s="1"/>
      <c r="V6348"/>
      <c r="W6348" s="1"/>
      <c r="X6348"/>
      <c r="Y6348"/>
      <c r="Z6348" s="1"/>
      <c r="AA6348" s="1"/>
      <c r="AB6348" s="1"/>
      <c r="AC6348" s="1"/>
      <c r="AD6348"/>
    </row>
    <row r="6349" spans="1:30" x14ac:dyDescent="0.25">
      <c r="A6349" s="1"/>
      <c r="B6349" s="1"/>
      <c r="C6349" s="1"/>
      <c r="D6349"/>
      <c r="E6349" s="1"/>
      <c r="F6349" s="1"/>
      <c r="G6349"/>
      <c r="H6349"/>
      <c r="I6349" s="1"/>
      <c r="J6349"/>
      <c r="K6349"/>
      <c r="L6349"/>
      <c r="M6349" s="2"/>
      <c r="N6349" s="3"/>
      <c r="O6349"/>
      <c r="P6349"/>
      <c r="Q6349"/>
      <c r="R6349"/>
      <c r="S6349"/>
      <c r="T6349"/>
      <c r="U6349" s="1"/>
      <c r="V6349"/>
      <c r="W6349" s="1"/>
      <c r="X6349"/>
      <c r="Y6349"/>
      <c r="Z6349" s="1"/>
      <c r="AA6349" s="1"/>
      <c r="AB6349" s="1"/>
      <c r="AC6349" s="1"/>
      <c r="AD6349"/>
    </row>
    <row r="6350" spans="1:30" x14ac:dyDescent="0.25">
      <c r="A6350" s="1"/>
      <c r="B6350" s="1"/>
      <c r="C6350" s="1"/>
      <c r="D6350"/>
      <c r="E6350" s="1"/>
      <c r="F6350" s="1"/>
      <c r="G6350"/>
      <c r="H6350"/>
      <c r="I6350" s="1"/>
      <c r="J6350"/>
      <c r="K6350"/>
      <c r="L6350"/>
      <c r="M6350" s="2"/>
      <c r="N6350" s="3"/>
      <c r="O6350"/>
      <c r="P6350"/>
      <c r="Q6350"/>
      <c r="R6350"/>
      <c r="S6350"/>
      <c r="T6350"/>
      <c r="U6350" s="1"/>
      <c r="V6350"/>
      <c r="W6350" s="1"/>
      <c r="X6350"/>
      <c r="Y6350"/>
      <c r="Z6350" s="1"/>
      <c r="AA6350" s="1"/>
      <c r="AB6350" s="1"/>
      <c r="AC6350" s="1"/>
      <c r="AD6350"/>
    </row>
    <row r="6351" spans="1:30" x14ac:dyDescent="0.25">
      <c r="A6351" s="1"/>
      <c r="B6351" s="1"/>
      <c r="C6351" s="1"/>
      <c r="D6351"/>
      <c r="E6351" s="1"/>
      <c r="F6351" s="1"/>
      <c r="G6351"/>
      <c r="H6351"/>
      <c r="I6351" s="1"/>
      <c r="J6351"/>
      <c r="K6351"/>
      <c r="L6351"/>
      <c r="M6351" s="2"/>
      <c r="N6351" s="3"/>
      <c r="O6351"/>
      <c r="P6351"/>
      <c r="Q6351"/>
      <c r="R6351"/>
      <c r="S6351"/>
      <c r="T6351"/>
      <c r="U6351" s="1"/>
      <c r="V6351"/>
      <c r="W6351" s="1"/>
      <c r="X6351"/>
      <c r="Y6351"/>
      <c r="Z6351" s="1"/>
      <c r="AA6351" s="1"/>
      <c r="AB6351" s="1"/>
      <c r="AC6351" s="1"/>
      <c r="AD6351"/>
    </row>
    <row r="6352" spans="1:30" x14ac:dyDescent="0.25">
      <c r="A6352" s="1"/>
      <c r="B6352" s="1"/>
      <c r="C6352" s="1"/>
      <c r="D6352"/>
      <c r="E6352" s="1"/>
      <c r="F6352" s="1"/>
      <c r="G6352"/>
      <c r="H6352"/>
      <c r="I6352" s="1"/>
      <c r="J6352"/>
      <c r="K6352"/>
      <c r="L6352"/>
      <c r="M6352" s="2"/>
      <c r="N6352" s="3"/>
      <c r="O6352"/>
      <c r="P6352"/>
      <c r="Q6352"/>
      <c r="R6352"/>
      <c r="S6352"/>
      <c r="T6352"/>
      <c r="U6352" s="1"/>
      <c r="V6352"/>
      <c r="W6352" s="1"/>
      <c r="X6352"/>
      <c r="Y6352"/>
      <c r="Z6352" s="1"/>
      <c r="AA6352" s="1"/>
      <c r="AB6352" s="1"/>
      <c r="AC6352" s="1"/>
      <c r="AD6352"/>
    </row>
    <row r="6353" spans="1:30" x14ac:dyDescent="0.25">
      <c r="A6353" s="1"/>
      <c r="B6353" s="1"/>
      <c r="C6353" s="1"/>
      <c r="D6353"/>
      <c r="E6353" s="1"/>
      <c r="F6353" s="1"/>
      <c r="G6353"/>
      <c r="H6353"/>
      <c r="I6353" s="1"/>
      <c r="J6353"/>
      <c r="K6353"/>
      <c r="L6353"/>
      <c r="M6353" s="2"/>
      <c r="N6353" s="3"/>
      <c r="O6353"/>
      <c r="P6353"/>
      <c r="Q6353"/>
      <c r="R6353"/>
      <c r="S6353"/>
      <c r="T6353"/>
      <c r="U6353" s="1"/>
      <c r="V6353"/>
      <c r="W6353" s="1"/>
      <c r="X6353"/>
      <c r="Y6353"/>
      <c r="Z6353" s="1"/>
      <c r="AA6353" s="1"/>
      <c r="AB6353" s="1"/>
      <c r="AC6353" s="1"/>
      <c r="AD6353"/>
    </row>
    <row r="6354" spans="1:30" x14ac:dyDescent="0.25">
      <c r="A6354" s="1"/>
      <c r="B6354" s="1"/>
      <c r="C6354" s="1"/>
      <c r="D6354"/>
      <c r="E6354" s="1"/>
      <c r="F6354" s="1"/>
      <c r="G6354"/>
      <c r="H6354"/>
      <c r="I6354" s="1"/>
      <c r="J6354"/>
      <c r="K6354"/>
      <c r="L6354"/>
      <c r="M6354" s="2"/>
      <c r="N6354" s="3"/>
      <c r="O6354"/>
      <c r="P6354"/>
      <c r="Q6354"/>
      <c r="R6354"/>
      <c r="S6354"/>
      <c r="T6354"/>
      <c r="U6354" s="1"/>
      <c r="V6354"/>
      <c r="W6354" s="1"/>
      <c r="X6354"/>
      <c r="Y6354"/>
      <c r="Z6354" s="1"/>
      <c r="AA6354" s="1"/>
      <c r="AB6354" s="1"/>
      <c r="AC6354" s="1"/>
      <c r="AD6354"/>
    </row>
    <row r="6355" spans="1:30" x14ac:dyDescent="0.25">
      <c r="A6355" s="1"/>
      <c r="B6355" s="1"/>
      <c r="C6355" s="1"/>
      <c r="D6355"/>
      <c r="E6355" s="1"/>
      <c r="F6355" s="1"/>
      <c r="G6355"/>
      <c r="H6355"/>
      <c r="I6355" s="1"/>
      <c r="J6355"/>
      <c r="K6355"/>
      <c r="L6355"/>
      <c r="M6355" s="2"/>
      <c r="N6355" s="3"/>
      <c r="O6355"/>
      <c r="P6355"/>
      <c r="Q6355"/>
      <c r="R6355"/>
      <c r="S6355"/>
      <c r="T6355"/>
      <c r="U6355" s="1"/>
      <c r="V6355"/>
      <c r="W6355" s="1"/>
      <c r="X6355"/>
      <c r="Y6355"/>
      <c r="Z6355" s="1"/>
      <c r="AA6355" s="1"/>
      <c r="AB6355" s="1"/>
      <c r="AC6355" s="1"/>
      <c r="AD6355"/>
    </row>
    <row r="6356" spans="1:30" x14ac:dyDescent="0.25">
      <c r="A6356" s="1"/>
      <c r="B6356" s="1"/>
      <c r="C6356" s="1"/>
      <c r="D6356"/>
      <c r="E6356" s="1"/>
      <c r="F6356" s="1"/>
      <c r="G6356"/>
      <c r="H6356"/>
      <c r="I6356" s="1"/>
      <c r="J6356"/>
      <c r="K6356"/>
      <c r="L6356"/>
      <c r="M6356" s="2"/>
      <c r="N6356" s="3"/>
      <c r="O6356"/>
      <c r="P6356"/>
      <c r="Q6356"/>
      <c r="R6356"/>
      <c r="S6356"/>
      <c r="T6356"/>
      <c r="U6356" s="1"/>
      <c r="V6356"/>
      <c r="W6356" s="1"/>
      <c r="X6356"/>
      <c r="Y6356"/>
      <c r="Z6356" s="1"/>
      <c r="AA6356" s="1"/>
      <c r="AB6356" s="1"/>
      <c r="AC6356" s="1"/>
      <c r="AD6356"/>
    </row>
    <row r="6357" spans="1:30" x14ac:dyDescent="0.25">
      <c r="A6357" s="1"/>
      <c r="B6357" s="1"/>
      <c r="C6357" s="1"/>
      <c r="D6357"/>
      <c r="E6357" s="1"/>
      <c r="F6357" s="1"/>
      <c r="G6357"/>
      <c r="H6357"/>
      <c r="I6357" s="1"/>
      <c r="J6357"/>
      <c r="K6357"/>
      <c r="L6357"/>
      <c r="M6357" s="2"/>
      <c r="N6357" s="3"/>
      <c r="O6357"/>
      <c r="P6357"/>
      <c r="Q6357"/>
      <c r="R6357"/>
      <c r="S6357"/>
      <c r="T6357"/>
      <c r="U6357" s="1"/>
      <c r="V6357"/>
      <c r="W6357" s="1"/>
      <c r="X6357"/>
      <c r="Y6357"/>
      <c r="Z6357" s="1"/>
      <c r="AA6357" s="1"/>
      <c r="AB6357" s="1"/>
      <c r="AC6357" s="1"/>
      <c r="AD6357"/>
    </row>
    <row r="6358" spans="1:30" x14ac:dyDescent="0.25">
      <c r="A6358" s="1"/>
      <c r="B6358" s="1"/>
      <c r="C6358" s="1"/>
      <c r="D6358"/>
      <c r="E6358" s="1"/>
      <c r="F6358" s="1"/>
      <c r="G6358"/>
      <c r="H6358"/>
      <c r="I6358" s="1"/>
      <c r="J6358"/>
      <c r="K6358"/>
      <c r="L6358"/>
      <c r="M6358" s="2"/>
      <c r="N6358" s="3"/>
      <c r="O6358"/>
      <c r="P6358"/>
      <c r="Q6358"/>
      <c r="R6358"/>
      <c r="S6358"/>
      <c r="T6358"/>
      <c r="U6358" s="1"/>
      <c r="V6358"/>
      <c r="W6358" s="1"/>
      <c r="X6358"/>
      <c r="Y6358"/>
      <c r="Z6358" s="1"/>
      <c r="AA6358" s="1"/>
      <c r="AB6358" s="1"/>
      <c r="AC6358" s="1"/>
      <c r="AD6358"/>
    </row>
    <row r="6359" spans="1:30" x14ac:dyDescent="0.25">
      <c r="A6359" s="1"/>
      <c r="B6359" s="1"/>
      <c r="C6359" s="1"/>
      <c r="D6359"/>
      <c r="E6359" s="1"/>
      <c r="F6359" s="1"/>
      <c r="G6359"/>
      <c r="H6359"/>
      <c r="I6359" s="1"/>
      <c r="J6359"/>
      <c r="K6359"/>
      <c r="L6359"/>
      <c r="M6359" s="2"/>
      <c r="N6359" s="3"/>
      <c r="O6359"/>
      <c r="P6359"/>
      <c r="Q6359"/>
      <c r="R6359"/>
      <c r="S6359"/>
      <c r="T6359"/>
      <c r="U6359" s="1"/>
      <c r="V6359"/>
      <c r="W6359" s="1"/>
      <c r="X6359"/>
      <c r="Y6359"/>
      <c r="Z6359" s="1"/>
      <c r="AA6359" s="1"/>
      <c r="AB6359" s="1"/>
      <c r="AC6359" s="1"/>
      <c r="AD6359"/>
    </row>
    <row r="6360" spans="1:30" x14ac:dyDescent="0.25">
      <c r="A6360" s="1"/>
      <c r="B6360" s="1"/>
      <c r="C6360" s="1"/>
      <c r="D6360"/>
      <c r="E6360" s="1"/>
      <c r="F6360" s="1"/>
      <c r="G6360"/>
      <c r="H6360"/>
      <c r="I6360" s="1"/>
      <c r="J6360"/>
      <c r="K6360"/>
      <c r="L6360"/>
      <c r="M6360" s="2"/>
      <c r="N6360" s="3"/>
      <c r="O6360"/>
      <c r="P6360"/>
      <c r="Q6360"/>
      <c r="R6360"/>
      <c r="S6360"/>
      <c r="T6360"/>
      <c r="U6360" s="1"/>
      <c r="V6360"/>
      <c r="W6360" s="1"/>
      <c r="X6360"/>
      <c r="Y6360"/>
      <c r="Z6360" s="1"/>
      <c r="AA6360" s="1"/>
      <c r="AB6360" s="1"/>
      <c r="AC6360" s="1"/>
      <c r="AD6360"/>
    </row>
    <row r="6361" spans="1:30" x14ac:dyDescent="0.25">
      <c r="A6361" s="1"/>
      <c r="B6361" s="1"/>
      <c r="C6361" s="1"/>
      <c r="D6361"/>
      <c r="E6361" s="1"/>
      <c r="F6361" s="1"/>
      <c r="G6361"/>
      <c r="H6361"/>
      <c r="I6361" s="1"/>
      <c r="J6361"/>
      <c r="K6361"/>
      <c r="L6361"/>
      <c r="M6361" s="2"/>
      <c r="N6361" s="3"/>
      <c r="O6361"/>
      <c r="P6361"/>
      <c r="Q6361"/>
      <c r="R6361"/>
      <c r="S6361"/>
      <c r="T6361"/>
      <c r="U6361" s="1"/>
      <c r="V6361"/>
      <c r="W6361" s="1"/>
      <c r="X6361"/>
      <c r="Y6361"/>
      <c r="Z6361" s="1"/>
      <c r="AA6361" s="1"/>
      <c r="AB6361" s="1"/>
      <c r="AC6361" s="1"/>
      <c r="AD6361"/>
    </row>
    <row r="6362" spans="1:30" x14ac:dyDescent="0.25">
      <c r="A6362" s="1"/>
      <c r="B6362" s="1"/>
      <c r="C6362" s="1"/>
      <c r="D6362"/>
      <c r="E6362" s="1"/>
      <c r="F6362" s="1"/>
      <c r="G6362"/>
      <c r="H6362"/>
      <c r="I6362" s="1"/>
      <c r="J6362"/>
      <c r="K6362"/>
      <c r="L6362"/>
      <c r="M6362" s="2"/>
      <c r="N6362" s="3"/>
      <c r="O6362"/>
      <c r="P6362"/>
      <c r="Q6362"/>
      <c r="R6362"/>
      <c r="S6362"/>
      <c r="T6362"/>
      <c r="U6362" s="1"/>
      <c r="V6362"/>
      <c r="W6362" s="1"/>
      <c r="X6362"/>
      <c r="Y6362"/>
      <c r="Z6362" s="1"/>
      <c r="AA6362" s="1"/>
      <c r="AB6362" s="1"/>
      <c r="AC6362" s="1"/>
      <c r="AD6362"/>
    </row>
    <row r="6363" spans="1:30" x14ac:dyDescent="0.25">
      <c r="A6363" s="1"/>
      <c r="B6363" s="1"/>
      <c r="C6363" s="1"/>
      <c r="D6363"/>
      <c r="E6363" s="1"/>
      <c r="F6363" s="1"/>
      <c r="G6363"/>
      <c r="H6363"/>
      <c r="I6363" s="1"/>
      <c r="J6363"/>
      <c r="K6363"/>
      <c r="L6363"/>
      <c r="M6363" s="2"/>
      <c r="N6363" s="3"/>
      <c r="O6363"/>
      <c r="P6363"/>
      <c r="Q6363"/>
      <c r="R6363"/>
      <c r="S6363"/>
      <c r="T6363"/>
      <c r="U6363" s="1"/>
      <c r="V6363"/>
      <c r="W6363" s="1"/>
      <c r="X6363"/>
      <c r="Y6363"/>
      <c r="Z6363" s="1"/>
      <c r="AA6363" s="1"/>
      <c r="AB6363" s="1"/>
      <c r="AC6363" s="1"/>
      <c r="AD6363"/>
    </row>
    <row r="6364" spans="1:30" x14ac:dyDescent="0.25">
      <c r="A6364" s="1"/>
      <c r="B6364" s="1"/>
      <c r="C6364" s="1"/>
      <c r="D6364"/>
      <c r="E6364" s="1"/>
      <c r="F6364" s="1"/>
      <c r="G6364"/>
      <c r="H6364"/>
      <c r="I6364" s="1"/>
      <c r="J6364"/>
      <c r="K6364"/>
      <c r="L6364"/>
      <c r="M6364" s="2"/>
      <c r="N6364" s="3"/>
      <c r="O6364"/>
      <c r="P6364"/>
      <c r="Q6364"/>
      <c r="R6364"/>
      <c r="S6364"/>
      <c r="T6364"/>
      <c r="U6364" s="1"/>
      <c r="V6364"/>
      <c r="W6364" s="1"/>
      <c r="X6364"/>
      <c r="Y6364"/>
      <c r="Z6364" s="1"/>
      <c r="AA6364" s="1"/>
      <c r="AB6364" s="1"/>
      <c r="AC6364" s="1"/>
      <c r="AD6364"/>
    </row>
    <row r="6365" spans="1:30" x14ac:dyDescent="0.25">
      <c r="A6365" s="1"/>
      <c r="B6365" s="1"/>
      <c r="C6365" s="1"/>
      <c r="D6365"/>
      <c r="E6365" s="1"/>
      <c r="F6365" s="1"/>
      <c r="G6365"/>
      <c r="H6365"/>
      <c r="I6365" s="1"/>
      <c r="J6365"/>
      <c r="K6365"/>
      <c r="L6365"/>
      <c r="M6365" s="2"/>
      <c r="N6365" s="3"/>
      <c r="O6365"/>
      <c r="P6365"/>
      <c r="Q6365"/>
      <c r="R6365"/>
      <c r="S6365"/>
      <c r="T6365"/>
      <c r="U6365" s="1"/>
      <c r="V6365"/>
      <c r="W6365" s="1"/>
      <c r="X6365"/>
      <c r="Y6365"/>
      <c r="Z6365" s="1"/>
      <c r="AA6365" s="1"/>
      <c r="AB6365" s="1"/>
      <c r="AC6365" s="1"/>
      <c r="AD6365"/>
    </row>
    <row r="6366" spans="1:30" x14ac:dyDescent="0.25">
      <c r="A6366" s="1"/>
      <c r="B6366" s="1"/>
      <c r="C6366" s="1"/>
      <c r="D6366"/>
      <c r="E6366" s="1"/>
      <c r="F6366" s="1"/>
      <c r="G6366"/>
      <c r="H6366"/>
      <c r="I6366" s="1"/>
      <c r="J6366"/>
      <c r="K6366"/>
      <c r="L6366"/>
      <c r="M6366" s="2"/>
      <c r="N6366" s="3"/>
      <c r="O6366"/>
      <c r="P6366"/>
      <c r="Q6366"/>
      <c r="R6366"/>
      <c r="S6366"/>
      <c r="T6366"/>
      <c r="U6366" s="1"/>
      <c r="V6366"/>
      <c r="W6366" s="1"/>
      <c r="X6366"/>
      <c r="Y6366"/>
      <c r="Z6366" s="1"/>
      <c r="AA6366" s="1"/>
      <c r="AB6366" s="1"/>
      <c r="AC6366" s="1"/>
      <c r="AD6366"/>
    </row>
    <row r="6367" spans="1:30" x14ac:dyDescent="0.25">
      <c r="A6367" s="1"/>
      <c r="B6367" s="1"/>
      <c r="C6367" s="1"/>
      <c r="D6367"/>
      <c r="E6367" s="1"/>
      <c r="F6367" s="1"/>
      <c r="G6367"/>
      <c r="H6367"/>
      <c r="I6367" s="1"/>
      <c r="J6367"/>
      <c r="K6367"/>
      <c r="L6367"/>
      <c r="M6367" s="2"/>
      <c r="N6367" s="3"/>
      <c r="O6367"/>
      <c r="P6367"/>
      <c r="Q6367"/>
      <c r="R6367"/>
      <c r="S6367"/>
      <c r="T6367"/>
      <c r="U6367" s="1"/>
      <c r="V6367"/>
      <c r="W6367" s="1"/>
      <c r="X6367"/>
      <c r="Y6367"/>
      <c r="Z6367" s="1"/>
      <c r="AA6367" s="1"/>
      <c r="AB6367" s="1"/>
      <c r="AC6367" s="1"/>
      <c r="AD6367"/>
    </row>
    <row r="6368" spans="1:30" x14ac:dyDescent="0.25">
      <c r="A6368" s="1"/>
      <c r="B6368" s="1"/>
      <c r="C6368" s="1"/>
      <c r="D6368"/>
      <c r="E6368" s="1"/>
      <c r="F6368" s="1"/>
      <c r="G6368"/>
      <c r="H6368"/>
      <c r="I6368" s="1"/>
      <c r="J6368"/>
      <c r="K6368"/>
      <c r="L6368"/>
      <c r="M6368" s="2"/>
      <c r="N6368" s="3"/>
      <c r="O6368"/>
      <c r="P6368"/>
      <c r="Q6368"/>
      <c r="R6368"/>
      <c r="S6368"/>
      <c r="T6368"/>
      <c r="U6368" s="1"/>
      <c r="V6368"/>
      <c r="W6368" s="1"/>
      <c r="X6368"/>
      <c r="Y6368"/>
      <c r="Z6368" s="1"/>
      <c r="AA6368" s="1"/>
      <c r="AB6368" s="1"/>
      <c r="AC6368" s="1"/>
      <c r="AD6368"/>
    </row>
    <row r="6369" spans="1:30" x14ac:dyDescent="0.25">
      <c r="A6369" s="1"/>
      <c r="B6369" s="1"/>
      <c r="C6369" s="1"/>
      <c r="D6369"/>
      <c r="E6369" s="1"/>
      <c r="F6369" s="1"/>
      <c r="G6369"/>
      <c r="H6369"/>
      <c r="I6369" s="1"/>
      <c r="J6369"/>
      <c r="K6369"/>
      <c r="L6369"/>
      <c r="M6369" s="2"/>
      <c r="N6369" s="3"/>
      <c r="O6369"/>
      <c r="P6369"/>
      <c r="Q6369"/>
      <c r="R6369"/>
      <c r="S6369"/>
      <c r="T6369"/>
      <c r="U6369" s="1"/>
      <c r="V6369"/>
      <c r="W6369" s="1"/>
      <c r="X6369"/>
      <c r="Y6369"/>
      <c r="Z6369" s="1"/>
      <c r="AA6369" s="1"/>
      <c r="AB6369" s="1"/>
      <c r="AC6369" s="1"/>
      <c r="AD6369"/>
    </row>
    <row r="6370" spans="1:30" x14ac:dyDescent="0.25">
      <c r="A6370" s="1"/>
      <c r="B6370" s="1"/>
      <c r="C6370" s="1"/>
      <c r="D6370"/>
      <c r="E6370" s="1"/>
      <c r="F6370" s="1"/>
      <c r="G6370"/>
      <c r="H6370"/>
      <c r="I6370" s="1"/>
      <c r="J6370"/>
      <c r="K6370"/>
      <c r="L6370"/>
      <c r="M6370" s="2"/>
      <c r="N6370" s="3"/>
      <c r="O6370"/>
      <c r="P6370"/>
      <c r="Q6370"/>
      <c r="R6370"/>
      <c r="S6370"/>
      <c r="T6370"/>
      <c r="U6370" s="1"/>
      <c r="V6370"/>
      <c r="W6370" s="1"/>
      <c r="X6370"/>
      <c r="Y6370"/>
      <c r="Z6370" s="1"/>
      <c r="AA6370" s="1"/>
      <c r="AB6370" s="1"/>
      <c r="AC6370" s="1"/>
      <c r="AD6370"/>
    </row>
    <row r="6371" spans="1:30" x14ac:dyDescent="0.25">
      <c r="A6371" s="1"/>
      <c r="B6371" s="1"/>
      <c r="C6371" s="1"/>
      <c r="D6371"/>
      <c r="E6371" s="1"/>
      <c r="F6371" s="1"/>
      <c r="G6371"/>
      <c r="H6371"/>
      <c r="I6371" s="1"/>
      <c r="J6371"/>
      <c r="K6371"/>
      <c r="L6371"/>
      <c r="M6371" s="2"/>
      <c r="N6371" s="3"/>
      <c r="O6371"/>
      <c r="P6371"/>
      <c r="Q6371"/>
      <c r="R6371"/>
      <c r="S6371"/>
      <c r="T6371"/>
      <c r="U6371" s="1"/>
      <c r="V6371"/>
      <c r="W6371" s="1"/>
      <c r="X6371"/>
      <c r="Y6371"/>
      <c r="Z6371" s="1"/>
      <c r="AA6371" s="1"/>
      <c r="AB6371" s="1"/>
      <c r="AC6371" s="1"/>
      <c r="AD6371"/>
    </row>
    <row r="6372" spans="1:30" x14ac:dyDescent="0.25">
      <c r="A6372" s="1"/>
      <c r="B6372" s="1"/>
      <c r="C6372" s="1"/>
      <c r="D6372"/>
      <c r="E6372" s="1"/>
      <c r="F6372" s="1"/>
      <c r="G6372"/>
      <c r="H6372"/>
      <c r="I6372" s="1"/>
      <c r="J6372"/>
      <c r="K6372"/>
      <c r="L6372"/>
      <c r="M6372" s="2"/>
      <c r="N6372" s="3"/>
      <c r="O6372"/>
      <c r="P6372"/>
      <c r="Q6372"/>
      <c r="R6372"/>
      <c r="S6372"/>
      <c r="T6372"/>
      <c r="U6372" s="1"/>
      <c r="V6372"/>
      <c r="W6372" s="1"/>
      <c r="X6372"/>
      <c r="Y6372"/>
      <c r="Z6372" s="1"/>
      <c r="AA6372" s="1"/>
      <c r="AB6372" s="1"/>
      <c r="AC6372" s="1"/>
      <c r="AD6372"/>
    </row>
    <row r="6373" spans="1:30" x14ac:dyDescent="0.25">
      <c r="A6373" s="1"/>
      <c r="B6373" s="1"/>
      <c r="C6373" s="1"/>
      <c r="D6373"/>
      <c r="E6373" s="1"/>
      <c r="F6373" s="1"/>
      <c r="G6373"/>
      <c r="H6373"/>
      <c r="I6373" s="1"/>
      <c r="J6373"/>
      <c r="K6373"/>
      <c r="L6373"/>
      <c r="M6373" s="2"/>
      <c r="N6373" s="3"/>
      <c r="O6373"/>
      <c r="P6373"/>
      <c r="Q6373"/>
      <c r="R6373"/>
      <c r="S6373"/>
      <c r="T6373"/>
      <c r="U6373" s="1"/>
      <c r="V6373"/>
      <c r="W6373" s="1"/>
      <c r="X6373"/>
      <c r="Y6373"/>
      <c r="Z6373" s="1"/>
      <c r="AA6373" s="1"/>
      <c r="AB6373" s="1"/>
      <c r="AC6373" s="1"/>
      <c r="AD6373"/>
    </row>
    <row r="6374" spans="1:30" x14ac:dyDescent="0.25">
      <c r="A6374" s="1"/>
      <c r="B6374" s="1"/>
      <c r="C6374" s="1"/>
      <c r="D6374"/>
      <c r="E6374" s="1"/>
      <c r="F6374" s="1"/>
      <c r="G6374"/>
      <c r="H6374"/>
      <c r="I6374" s="1"/>
      <c r="J6374"/>
      <c r="K6374"/>
      <c r="L6374"/>
      <c r="M6374" s="2"/>
      <c r="N6374" s="3"/>
      <c r="O6374"/>
      <c r="P6374"/>
      <c r="Q6374"/>
      <c r="R6374"/>
      <c r="S6374"/>
      <c r="T6374"/>
      <c r="U6374" s="1"/>
      <c r="V6374"/>
      <c r="W6374" s="1"/>
      <c r="X6374"/>
      <c r="Y6374"/>
      <c r="Z6374" s="1"/>
      <c r="AA6374" s="1"/>
      <c r="AB6374" s="1"/>
      <c r="AC6374" s="1"/>
      <c r="AD6374"/>
    </row>
    <row r="6375" spans="1:30" x14ac:dyDescent="0.25">
      <c r="A6375" s="1"/>
      <c r="B6375" s="1"/>
      <c r="C6375" s="1"/>
      <c r="D6375"/>
      <c r="E6375" s="1"/>
      <c r="F6375" s="1"/>
      <c r="G6375"/>
      <c r="H6375"/>
      <c r="I6375" s="1"/>
      <c r="J6375"/>
      <c r="K6375"/>
      <c r="L6375"/>
      <c r="M6375" s="2"/>
      <c r="N6375" s="3"/>
      <c r="O6375"/>
      <c r="P6375"/>
      <c r="Q6375"/>
      <c r="R6375"/>
      <c r="S6375"/>
      <c r="T6375"/>
      <c r="U6375" s="1"/>
      <c r="V6375"/>
      <c r="W6375" s="1"/>
      <c r="X6375"/>
      <c r="Y6375"/>
      <c r="Z6375" s="1"/>
      <c r="AA6375" s="1"/>
      <c r="AB6375" s="1"/>
      <c r="AC6375" s="1"/>
      <c r="AD6375"/>
    </row>
    <row r="6376" spans="1:30" x14ac:dyDescent="0.25">
      <c r="A6376" s="1"/>
      <c r="B6376" s="1"/>
      <c r="C6376" s="1"/>
      <c r="D6376"/>
      <c r="E6376" s="1"/>
      <c r="F6376" s="1"/>
      <c r="G6376"/>
      <c r="H6376"/>
      <c r="I6376" s="1"/>
      <c r="J6376"/>
      <c r="K6376"/>
      <c r="L6376"/>
      <c r="M6376" s="2"/>
      <c r="N6376" s="3"/>
      <c r="O6376"/>
      <c r="P6376"/>
      <c r="Q6376"/>
      <c r="R6376"/>
      <c r="S6376"/>
      <c r="T6376"/>
      <c r="U6376" s="1"/>
      <c r="V6376"/>
      <c r="W6376" s="1"/>
      <c r="X6376"/>
      <c r="Y6376"/>
      <c r="Z6376" s="1"/>
      <c r="AA6376" s="1"/>
      <c r="AB6376" s="1"/>
      <c r="AC6376" s="1"/>
      <c r="AD6376"/>
    </row>
    <row r="6377" spans="1:30" x14ac:dyDescent="0.25">
      <c r="A6377" s="1"/>
      <c r="B6377" s="1"/>
      <c r="C6377" s="1"/>
      <c r="D6377"/>
      <c r="E6377" s="1"/>
      <c r="F6377" s="1"/>
      <c r="G6377"/>
      <c r="H6377"/>
      <c r="I6377" s="1"/>
      <c r="J6377"/>
      <c r="K6377"/>
      <c r="L6377"/>
      <c r="M6377" s="2"/>
      <c r="N6377" s="3"/>
      <c r="O6377"/>
      <c r="P6377"/>
      <c r="Q6377"/>
      <c r="R6377"/>
      <c r="S6377"/>
      <c r="T6377"/>
      <c r="U6377" s="1"/>
      <c r="V6377"/>
      <c r="W6377" s="1"/>
      <c r="X6377"/>
      <c r="Y6377"/>
      <c r="Z6377" s="1"/>
      <c r="AA6377" s="1"/>
      <c r="AB6377" s="1"/>
      <c r="AC6377" s="1"/>
      <c r="AD6377"/>
    </row>
    <row r="6378" spans="1:30" x14ac:dyDescent="0.25">
      <c r="A6378" s="1"/>
      <c r="B6378" s="1"/>
      <c r="C6378" s="1"/>
      <c r="D6378"/>
      <c r="E6378" s="1"/>
      <c r="F6378" s="1"/>
      <c r="G6378"/>
      <c r="H6378"/>
      <c r="I6378" s="1"/>
      <c r="J6378"/>
      <c r="K6378"/>
      <c r="L6378"/>
      <c r="M6378" s="2"/>
      <c r="N6378" s="3"/>
      <c r="O6378"/>
      <c r="P6378"/>
      <c r="Q6378"/>
      <c r="R6378"/>
      <c r="S6378"/>
      <c r="T6378"/>
      <c r="U6378" s="1"/>
      <c r="V6378"/>
      <c r="W6378" s="1"/>
      <c r="X6378"/>
      <c r="Y6378"/>
      <c r="Z6378" s="1"/>
      <c r="AA6378" s="1"/>
      <c r="AB6378" s="1"/>
      <c r="AC6378" s="1"/>
      <c r="AD6378"/>
    </row>
    <row r="6379" spans="1:30" x14ac:dyDescent="0.25">
      <c r="A6379" s="1"/>
      <c r="B6379" s="1"/>
      <c r="C6379" s="1"/>
      <c r="D6379"/>
      <c r="E6379" s="1"/>
      <c r="F6379" s="1"/>
      <c r="G6379"/>
      <c r="H6379"/>
      <c r="I6379" s="1"/>
      <c r="J6379"/>
      <c r="K6379"/>
      <c r="L6379"/>
      <c r="M6379" s="2"/>
      <c r="N6379" s="3"/>
      <c r="O6379"/>
      <c r="P6379"/>
      <c r="Q6379"/>
      <c r="R6379"/>
      <c r="S6379"/>
      <c r="T6379"/>
      <c r="U6379" s="1"/>
      <c r="V6379"/>
      <c r="W6379" s="1"/>
      <c r="X6379"/>
      <c r="Y6379"/>
      <c r="Z6379" s="1"/>
      <c r="AA6379" s="1"/>
      <c r="AB6379" s="1"/>
      <c r="AC6379" s="1"/>
      <c r="AD6379"/>
    </row>
    <row r="6380" spans="1:30" x14ac:dyDescent="0.25">
      <c r="A6380" s="1"/>
      <c r="B6380" s="1"/>
      <c r="C6380" s="1"/>
      <c r="D6380"/>
      <c r="E6380" s="1"/>
      <c r="F6380" s="1"/>
      <c r="G6380"/>
      <c r="H6380"/>
      <c r="I6380" s="1"/>
      <c r="J6380"/>
      <c r="K6380"/>
      <c r="L6380"/>
      <c r="M6380" s="2"/>
      <c r="N6380" s="3"/>
      <c r="O6380"/>
      <c r="P6380"/>
      <c r="Q6380"/>
      <c r="R6380"/>
      <c r="S6380"/>
      <c r="T6380"/>
      <c r="U6380" s="1"/>
      <c r="V6380"/>
      <c r="W6380" s="1"/>
      <c r="X6380"/>
      <c r="Y6380"/>
      <c r="Z6380" s="1"/>
      <c r="AA6380" s="1"/>
      <c r="AB6380" s="1"/>
      <c r="AC6380" s="1"/>
      <c r="AD6380"/>
    </row>
    <row r="6381" spans="1:30" x14ac:dyDescent="0.25">
      <c r="A6381" s="1"/>
      <c r="B6381" s="1"/>
      <c r="C6381" s="1"/>
      <c r="D6381"/>
      <c r="E6381" s="1"/>
      <c r="F6381" s="1"/>
      <c r="G6381"/>
      <c r="H6381"/>
      <c r="I6381" s="1"/>
      <c r="J6381"/>
      <c r="K6381"/>
      <c r="L6381"/>
      <c r="M6381" s="2"/>
      <c r="N6381" s="3"/>
      <c r="O6381"/>
      <c r="P6381"/>
      <c r="Q6381"/>
      <c r="R6381"/>
      <c r="S6381"/>
      <c r="T6381"/>
      <c r="U6381" s="1"/>
      <c r="V6381"/>
      <c r="W6381" s="1"/>
      <c r="X6381"/>
      <c r="Y6381"/>
      <c r="Z6381" s="1"/>
      <c r="AA6381" s="1"/>
      <c r="AB6381" s="1"/>
      <c r="AC6381" s="1"/>
      <c r="AD6381"/>
    </row>
    <row r="6382" spans="1:30" x14ac:dyDescent="0.25">
      <c r="A6382" s="1"/>
      <c r="B6382" s="1"/>
      <c r="C6382" s="1"/>
      <c r="D6382"/>
      <c r="E6382" s="1"/>
      <c r="F6382" s="1"/>
      <c r="G6382"/>
      <c r="H6382"/>
      <c r="I6382" s="1"/>
      <c r="J6382"/>
      <c r="K6382"/>
      <c r="L6382"/>
      <c r="M6382" s="2"/>
      <c r="N6382" s="3"/>
      <c r="O6382"/>
      <c r="P6382"/>
      <c r="Q6382"/>
      <c r="R6382"/>
      <c r="S6382"/>
      <c r="T6382"/>
      <c r="U6382" s="1"/>
      <c r="V6382"/>
      <c r="W6382" s="1"/>
      <c r="X6382"/>
      <c r="Y6382"/>
      <c r="Z6382" s="1"/>
      <c r="AA6382" s="1"/>
      <c r="AB6382" s="1"/>
      <c r="AC6382" s="1"/>
      <c r="AD6382"/>
    </row>
    <row r="6383" spans="1:30" x14ac:dyDescent="0.25">
      <c r="A6383" s="1"/>
      <c r="B6383" s="1"/>
      <c r="C6383" s="1"/>
      <c r="D6383"/>
      <c r="E6383" s="1"/>
      <c r="F6383" s="1"/>
      <c r="G6383"/>
      <c r="H6383"/>
      <c r="I6383" s="1"/>
      <c r="J6383"/>
      <c r="K6383"/>
      <c r="L6383"/>
      <c r="M6383" s="2"/>
      <c r="N6383" s="3"/>
      <c r="O6383"/>
      <c r="P6383"/>
      <c r="Q6383"/>
      <c r="R6383"/>
      <c r="S6383"/>
      <c r="T6383"/>
      <c r="U6383" s="1"/>
      <c r="V6383"/>
      <c r="W6383" s="1"/>
      <c r="X6383"/>
      <c r="Y6383"/>
      <c r="Z6383" s="1"/>
      <c r="AA6383" s="1"/>
      <c r="AB6383" s="1"/>
      <c r="AC6383" s="1"/>
      <c r="AD6383"/>
    </row>
    <row r="6384" spans="1:30" x14ac:dyDescent="0.25">
      <c r="A6384" s="1"/>
      <c r="B6384" s="1"/>
      <c r="C6384" s="1"/>
      <c r="D6384"/>
      <c r="E6384" s="1"/>
      <c r="F6384" s="1"/>
      <c r="G6384"/>
      <c r="H6384"/>
      <c r="I6384" s="1"/>
      <c r="J6384"/>
      <c r="K6384"/>
      <c r="L6384"/>
      <c r="M6384" s="2"/>
      <c r="N6384" s="3"/>
      <c r="O6384"/>
      <c r="P6384"/>
      <c r="Q6384"/>
      <c r="R6384"/>
      <c r="S6384"/>
      <c r="T6384"/>
      <c r="U6384" s="1"/>
      <c r="V6384"/>
      <c r="W6384" s="1"/>
      <c r="X6384"/>
      <c r="Y6384"/>
      <c r="Z6384" s="1"/>
      <c r="AA6384" s="1"/>
      <c r="AB6384" s="1"/>
      <c r="AC6384" s="1"/>
      <c r="AD6384"/>
    </row>
    <row r="6385" spans="1:30" x14ac:dyDescent="0.25">
      <c r="A6385" s="1"/>
      <c r="B6385" s="1"/>
      <c r="C6385" s="1"/>
      <c r="D6385"/>
      <c r="E6385" s="1"/>
      <c r="F6385" s="1"/>
      <c r="G6385"/>
      <c r="H6385"/>
      <c r="I6385" s="1"/>
      <c r="J6385"/>
      <c r="K6385"/>
      <c r="L6385"/>
      <c r="M6385" s="2"/>
      <c r="N6385" s="3"/>
      <c r="O6385"/>
      <c r="P6385"/>
      <c r="Q6385"/>
      <c r="R6385"/>
      <c r="S6385"/>
      <c r="T6385"/>
      <c r="U6385" s="1"/>
      <c r="V6385"/>
      <c r="W6385" s="1"/>
      <c r="X6385"/>
      <c r="Y6385"/>
      <c r="Z6385" s="1"/>
      <c r="AA6385" s="1"/>
      <c r="AB6385" s="1"/>
      <c r="AC6385" s="1"/>
      <c r="AD6385"/>
    </row>
    <row r="6386" spans="1:30" x14ac:dyDescent="0.25">
      <c r="A6386" s="1"/>
      <c r="B6386" s="1"/>
      <c r="C6386" s="1"/>
      <c r="D6386"/>
      <c r="E6386" s="1"/>
      <c r="F6386" s="1"/>
      <c r="G6386"/>
      <c r="H6386"/>
      <c r="I6386" s="1"/>
      <c r="J6386"/>
      <c r="K6386"/>
      <c r="L6386"/>
      <c r="M6386" s="2"/>
      <c r="N6386" s="3"/>
      <c r="O6386"/>
      <c r="P6386"/>
      <c r="Q6386"/>
      <c r="R6386"/>
      <c r="S6386"/>
      <c r="T6386"/>
      <c r="U6386" s="1"/>
      <c r="V6386"/>
      <c r="W6386" s="1"/>
      <c r="X6386"/>
      <c r="Y6386"/>
      <c r="Z6386" s="1"/>
      <c r="AA6386" s="1"/>
      <c r="AB6386" s="1"/>
      <c r="AC6386" s="1"/>
      <c r="AD6386"/>
    </row>
    <row r="6387" spans="1:30" x14ac:dyDescent="0.25">
      <c r="A6387" s="1"/>
      <c r="B6387" s="1"/>
      <c r="C6387" s="1"/>
      <c r="D6387"/>
      <c r="E6387" s="1"/>
      <c r="F6387" s="1"/>
      <c r="G6387"/>
      <c r="H6387"/>
      <c r="I6387" s="1"/>
      <c r="J6387"/>
      <c r="K6387"/>
      <c r="L6387"/>
      <c r="M6387" s="2"/>
      <c r="N6387" s="3"/>
      <c r="O6387"/>
      <c r="P6387"/>
      <c r="Q6387"/>
      <c r="R6387"/>
      <c r="S6387"/>
      <c r="T6387"/>
      <c r="U6387" s="1"/>
      <c r="V6387"/>
      <c r="W6387" s="1"/>
      <c r="X6387"/>
      <c r="Y6387"/>
      <c r="Z6387" s="1"/>
      <c r="AA6387" s="1"/>
      <c r="AB6387" s="1"/>
      <c r="AC6387" s="1"/>
      <c r="AD6387"/>
    </row>
    <row r="6388" spans="1:30" x14ac:dyDescent="0.25">
      <c r="A6388" s="1"/>
      <c r="B6388" s="1"/>
      <c r="C6388" s="1"/>
      <c r="D6388"/>
      <c r="E6388" s="1"/>
      <c r="F6388" s="1"/>
      <c r="G6388"/>
      <c r="H6388"/>
      <c r="I6388" s="1"/>
      <c r="J6388"/>
      <c r="K6388"/>
      <c r="L6388"/>
      <c r="M6388" s="2"/>
      <c r="N6388" s="3"/>
      <c r="O6388"/>
      <c r="P6388"/>
      <c r="Q6388"/>
      <c r="R6388"/>
      <c r="S6388"/>
      <c r="T6388"/>
      <c r="U6388" s="1"/>
      <c r="V6388"/>
      <c r="W6388" s="1"/>
      <c r="X6388"/>
      <c r="Y6388"/>
      <c r="Z6388" s="1"/>
      <c r="AA6388" s="1"/>
      <c r="AB6388" s="1"/>
      <c r="AC6388" s="1"/>
      <c r="AD6388"/>
    </row>
    <row r="6389" spans="1:30" x14ac:dyDescent="0.25">
      <c r="A6389" s="1"/>
      <c r="B6389" s="1"/>
      <c r="C6389" s="1"/>
      <c r="D6389"/>
      <c r="E6389" s="1"/>
      <c r="F6389" s="1"/>
      <c r="G6389"/>
      <c r="H6389"/>
      <c r="I6389" s="1"/>
      <c r="J6389"/>
      <c r="K6389"/>
      <c r="L6389"/>
      <c r="M6389" s="2"/>
      <c r="N6389" s="3"/>
      <c r="O6389"/>
      <c r="P6389"/>
      <c r="Q6389"/>
      <c r="R6389"/>
      <c r="S6389"/>
      <c r="T6389"/>
      <c r="U6389" s="1"/>
      <c r="V6389"/>
      <c r="W6389" s="1"/>
      <c r="X6389"/>
      <c r="Y6389"/>
      <c r="Z6389" s="1"/>
      <c r="AA6389" s="1"/>
      <c r="AB6389" s="1"/>
      <c r="AC6389" s="1"/>
      <c r="AD6389"/>
    </row>
    <row r="6390" spans="1:30" x14ac:dyDescent="0.25">
      <c r="A6390" s="1"/>
      <c r="B6390" s="1"/>
      <c r="C6390" s="1"/>
      <c r="D6390"/>
      <c r="E6390" s="1"/>
      <c r="F6390" s="1"/>
      <c r="G6390"/>
      <c r="H6390"/>
      <c r="I6390" s="1"/>
      <c r="J6390"/>
      <c r="K6390"/>
      <c r="L6390"/>
      <c r="M6390" s="2"/>
      <c r="N6390" s="3"/>
      <c r="O6390"/>
      <c r="P6390"/>
      <c r="Q6390"/>
      <c r="R6390"/>
      <c r="S6390"/>
      <c r="T6390"/>
      <c r="U6390" s="1"/>
      <c r="V6390"/>
      <c r="W6390" s="1"/>
      <c r="X6390"/>
      <c r="Y6390"/>
      <c r="Z6390" s="1"/>
      <c r="AA6390" s="1"/>
      <c r="AB6390" s="1"/>
      <c r="AC6390" s="1"/>
      <c r="AD6390"/>
    </row>
    <row r="6391" spans="1:30" x14ac:dyDescent="0.25">
      <c r="A6391" s="1"/>
      <c r="B6391" s="1"/>
      <c r="C6391" s="1"/>
      <c r="D6391"/>
      <c r="E6391" s="1"/>
      <c r="F6391" s="1"/>
      <c r="G6391"/>
      <c r="H6391"/>
      <c r="I6391" s="1"/>
      <c r="J6391"/>
      <c r="K6391"/>
      <c r="L6391"/>
      <c r="M6391" s="2"/>
      <c r="N6391" s="3"/>
      <c r="O6391"/>
      <c r="P6391"/>
      <c r="Q6391"/>
      <c r="R6391"/>
      <c r="S6391"/>
      <c r="T6391"/>
      <c r="U6391" s="1"/>
      <c r="V6391"/>
      <c r="W6391" s="1"/>
      <c r="X6391"/>
      <c r="Y6391"/>
      <c r="Z6391" s="1"/>
      <c r="AA6391" s="1"/>
      <c r="AB6391" s="1"/>
      <c r="AC6391" s="1"/>
      <c r="AD6391"/>
    </row>
    <row r="6392" spans="1:30" x14ac:dyDescent="0.25">
      <c r="A6392" s="1"/>
      <c r="B6392" s="1"/>
      <c r="C6392" s="1"/>
      <c r="D6392"/>
      <c r="E6392" s="1"/>
      <c r="F6392" s="1"/>
      <c r="G6392"/>
      <c r="H6392"/>
      <c r="I6392" s="1"/>
      <c r="J6392"/>
      <c r="K6392"/>
      <c r="L6392"/>
      <c r="M6392" s="2"/>
      <c r="N6392" s="3"/>
      <c r="O6392"/>
      <c r="P6392"/>
      <c r="Q6392"/>
      <c r="R6392"/>
      <c r="S6392"/>
      <c r="T6392"/>
      <c r="U6392" s="1"/>
      <c r="V6392"/>
      <c r="W6392" s="1"/>
      <c r="X6392"/>
      <c r="Y6392"/>
      <c r="Z6392" s="1"/>
      <c r="AA6392" s="1"/>
      <c r="AB6392" s="1"/>
      <c r="AC6392" s="1"/>
      <c r="AD6392"/>
    </row>
    <row r="6393" spans="1:30" x14ac:dyDescent="0.25">
      <c r="A6393" s="1"/>
      <c r="B6393" s="1"/>
      <c r="C6393" s="1"/>
      <c r="D6393"/>
      <c r="E6393" s="1"/>
      <c r="F6393" s="1"/>
      <c r="G6393"/>
      <c r="H6393"/>
      <c r="I6393" s="1"/>
      <c r="J6393"/>
      <c r="K6393"/>
      <c r="L6393"/>
      <c r="M6393" s="2"/>
      <c r="N6393" s="3"/>
      <c r="O6393"/>
      <c r="P6393"/>
      <c r="Q6393"/>
      <c r="R6393"/>
      <c r="S6393"/>
      <c r="T6393"/>
      <c r="U6393" s="1"/>
      <c r="V6393"/>
      <c r="W6393" s="1"/>
      <c r="X6393"/>
      <c r="Y6393"/>
      <c r="Z6393" s="1"/>
      <c r="AA6393" s="1"/>
      <c r="AB6393" s="1"/>
      <c r="AC6393" s="1"/>
      <c r="AD6393"/>
    </row>
    <row r="6394" spans="1:30" x14ac:dyDescent="0.25">
      <c r="A6394" s="1"/>
      <c r="B6394" s="1"/>
      <c r="C6394" s="1"/>
      <c r="D6394"/>
      <c r="E6394" s="1"/>
      <c r="F6394" s="1"/>
      <c r="G6394"/>
      <c r="H6394"/>
      <c r="I6394" s="1"/>
      <c r="J6394"/>
      <c r="K6394"/>
      <c r="L6394"/>
      <c r="M6394" s="2"/>
      <c r="N6394" s="3"/>
      <c r="O6394"/>
      <c r="P6394"/>
      <c r="Q6394"/>
      <c r="R6394"/>
      <c r="S6394"/>
      <c r="T6394"/>
      <c r="U6394" s="1"/>
      <c r="V6394"/>
      <c r="W6394" s="1"/>
      <c r="X6394"/>
      <c r="Y6394"/>
      <c r="Z6394" s="1"/>
      <c r="AA6394" s="1"/>
      <c r="AB6394" s="1"/>
      <c r="AC6394" s="1"/>
      <c r="AD6394"/>
    </row>
    <row r="6395" spans="1:30" x14ac:dyDescent="0.25">
      <c r="A6395" s="1"/>
      <c r="B6395" s="1"/>
      <c r="C6395" s="1"/>
      <c r="D6395"/>
      <c r="E6395" s="1"/>
      <c r="F6395" s="1"/>
      <c r="G6395"/>
      <c r="H6395"/>
      <c r="I6395" s="1"/>
      <c r="J6395"/>
      <c r="K6395"/>
      <c r="L6395"/>
      <c r="M6395" s="2"/>
      <c r="N6395" s="3"/>
      <c r="O6395"/>
      <c r="P6395"/>
      <c r="Q6395"/>
      <c r="R6395"/>
      <c r="S6395"/>
      <c r="T6395"/>
      <c r="U6395" s="1"/>
      <c r="V6395"/>
      <c r="W6395" s="1"/>
      <c r="X6395"/>
      <c r="Y6395"/>
      <c r="Z6395" s="1"/>
      <c r="AA6395" s="1"/>
      <c r="AB6395" s="1"/>
      <c r="AC6395" s="1"/>
      <c r="AD6395"/>
    </row>
    <row r="6396" spans="1:30" x14ac:dyDescent="0.25">
      <c r="A6396" s="1"/>
      <c r="B6396" s="1"/>
      <c r="C6396" s="1"/>
      <c r="D6396"/>
      <c r="E6396" s="1"/>
      <c r="F6396" s="1"/>
      <c r="G6396"/>
      <c r="H6396"/>
      <c r="I6396" s="1"/>
      <c r="J6396"/>
      <c r="K6396"/>
      <c r="L6396"/>
      <c r="M6396" s="2"/>
      <c r="N6396" s="3"/>
      <c r="O6396"/>
      <c r="P6396"/>
      <c r="Q6396"/>
      <c r="R6396"/>
      <c r="S6396"/>
      <c r="T6396"/>
      <c r="U6396" s="1"/>
      <c r="V6396"/>
      <c r="W6396" s="1"/>
      <c r="X6396"/>
      <c r="Y6396"/>
      <c r="Z6396" s="1"/>
      <c r="AA6396" s="1"/>
      <c r="AB6396" s="1"/>
      <c r="AC6396" s="1"/>
      <c r="AD6396"/>
    </row>
    <row r="6397" spans="1:30" x14ac:dyDescent="0.25">
      <c r="A6397" s="1"/>
      <c r="B6397" s="1"/>
      <c r="C6397" s="1"/>
      <c r="D6397"/>
      <c r="E6397" s="1"/>
      <c r="F6397" s="1"/>
      <c r="G6397"/>
      <c r="H6397"/>
      <c r="I6397" s="1"/>
      <c r="J6397"/>
      <c r="K6397"/>
      <c r="L6397"/>
      <c r="M6397" s="2"/>
      <c r="N6397" s="3"/>
      <c r="O6397"/>
      <c r="P6397"/>
      <c r="Q6397"/>
      <c r="R6397"/>
      <c r="S6397"/>
      <c r="T6397"/>
      <c r="U6397" s="1"/>
      <c r="V6397"/>
      <c r="W6397" s="1"/>
      <c r="X6397"/>
      <c r="Y6397"/>
      <c r="Z6397" s="1"/>
      <c r="AA6397" s="1"/>
      <c r="AB6397" s="1"/>
      <c r="AC6397" s="1"/>
      <c r="AD6397"/>
    </row>
    <row r="6398" spans="1:30" x14ac:dyDescent="0.25">
      <c r="A6398" s="1"/>
      <c r="B6398" s="1"/>
      <c r="C6398" s="1"/>
      <c r="D6398"/>
      <c r="E6398" s="1"/>
      <c r="F6398" s="1"/>
      <c r="G6398"/>
      <c r="H6398"/>
      <c r="I6398" s="1"/>
      <c r="J6398"/>
      <c r="K6398"/>
      <c r="L6398"/>
      <c r="M6398" s="2"/>
      <c r="N6398" s="3"/>
      <c r="O6398"/>
      <c r="P6398"/>
      <c r="Q6398"/>
      <c r="R6398"/>
      <c r="S6398"/>
      <c r="T6398"/>
      <c r="U6398" s="1"/>
      <c r="V6398"/>
      <c r="W6398" s="1"/>
      <c r="X6398"/>
      <c r="Y6398"/>
      <c r="Z6398" s="1"/>
      <c r="AA6398" s="1"/>
      <c r="AB6398" s="1"/>
      <c r="AC6398" s="1"/>
      <c r="AD6398"/>
    </row>
    <row r="6399" spans="1:30" x14ac:dyDescent="0.25">
      <c r="A6399" s="1"/>
      <c r="B6399" s="1"/>
      <c r="C6399" s="1"/>
      <c r="D6399"/>
      <c r="E6399" s="1"/>
      <c r="F6399" s="1"/>
      <c r="G6399"/>
      <c r="H6399"/>
      <c r="I6399" s="1"/>
      <c r="J6399"/>
      <c r="K6399"/>
      <c r="L6399"/>
      <c r="M6399" s="2"/>
      <c r="N6399" s="3"/>
      <c r="O6399"/>
      <c r="P6399"/>
      <c r="Q6399"/>
      <c r="R6399"/>
      <c r="S6399"/>
      <c r="T6399"/>
      <c r="U6399" s="1"/>
      <c r="V6399"/>
      <c r="W6399" s="1"/>
      <c r="X6399"/>
      <c r="Y6399"/>
      <c r="Z6399" s="1"/>
      <c r="AA6399" s="1"/>
      <c r="AB6399" s="1"/>
      <c r="AC6399" s="1"/>
      <c r="AD6399"/>
    </row>
    <row r="6400" spans="1:30" x14ac:dyDescent="0.25">
      <c r="A6400" s="1"/>
      <c r="B6400" s="1"/>
      <c r="C6400" s="1"/>
      <c r="D6400"/>
      <c r="E6400" s="1"/>
      <c r="F6400" s="1"/>
      <c r="G6400"/>
      <c r="H6400"/>
      <c r="I6400" s="1"/>
      <c r="J6400"/>
      <c r="K6400"/>
      <c r="L6400"/>
      <c r="M6400" s="2"/>
      <c r="N6400" s="3"/>
      <c r="O6400"/>
      <c r="P6400"/>
      <c r="Q6400"/>
      <c r="R6400"/>
      <c r="S6400"/>
      <c r="T6400"/>
      <c r="U6400" s="1"/>
      <c r="V6400"/>
      <c r="W6400" s="1"/>
      <c r="X6400"/>
      <c r="Y6400"/>
      <c r="Z6400" s="1"/>
      <c r="AA6400" s="1"/>
      <c r="AB6400" s="1"/>
      <c r="AC6400" s="1"/>
      <c r="AD6400"/>
    </row>
    <row r="6401" spans="1:30" x14ac:dyDescent="0.25">
      <c r="A6401" s="1"/>
      <c r="B6401" s="1"/>
      <c r="C6401" s="1"/>
      <c r="D6401"/>
      <c r="E6401" s="1"/>
      <c r="F6401" s="1"/>
      <c r="G6401"/>
      <c r="H6401"/>
      <c r="I6401" s="1"/>
      <c r="J6401"/>
      <c r="K6401"/>
      <c r="L6401"/>
      <c r="M6401" s="2"/>
      <c r="N6401" s="3"/>
      <c r="O6401"/>
      <c r="P6401"/>
      <c r="Q6401"/>
      <c r="R6401"/>
      <c r="S6401"/>
      <c r="T6401"/>
      <c r="U6401" s="1"/>
      <c r="V6401"/>
      <c r="W6401" s="1"/>
      <c r="X6401"/>
      <c r="Y6401"/>
      <c r="Z6401" s="1"/>
      <c r="AA6401" s="1"/>
      <c r="AB6401" s="1"/>
      <c r="AC6401" s="1"/>
      <c r="AD6401"/>
    </row>
    <row r="6402" spans="1:30" x14ac:dyDescent="0.25">
      <c r="A6402" s="1"/>
      <c r="B6402" s="1"/>
      <c r="C6402" s="1"/>
      <c r="D6402"/>
      <c r="E6402" s="1"/>
      <c r="F6402" s="1"/>
      <c r="G6402"/>
      <c r="H6402"/>
      <c r="I6402" s="1"/>
      <c r="J6402"/>
      <c r="K6402"/>
      <c r="L6402"/>
      <c r="M6402" s="2"/>
      <c r="N6402" s="3"/>
      <c r="O6402"/>
      <c r="P6402"/>
      <c r="Q6402"/>
      <c r="R6402"/>
      <c r="S6402"/>
      <c r="T6402"/>
      <c r="U6402" s="1"/>
      <c r="V6402"/>
      <c r="W6402" s="1"/>
      <c r="X6402"/>
      <c r="Y6402"/>
      <c r="Z6402" s="1"/>
      <c r="AA6402" s="1"/>
      <c r="AB6402" s="1"/>
      <c r="AC6402" s="1"/>
      <c r="AD6402"/>
    </row>
    <row r="6403" spans="1:30" x14ac:dyDescent="0.25">
      <c r="A6403" s="1"/>
      <c r="B6403" s="1"/>
      <c r="C6403" s="1"/>
      <c r="D6403"/>
      <c r="E6403" s="1"/>
      <c r="F6403" s="1"/>
      <c r="G6403"/>
      <c r="H6403"/>
      <c r="I6403" s="1"/>
      <c r="J6403"/>
      <c r="K6403"/>
      <c r="L6403"/>
      <c r="M6403" s="2"/>
      <c r="N6403" s="3"/>
      <c r="O6403"/>
      <c r="P6403"/>
      <c r="Q6403"/>
      <c r="R6403"/>
      <c r="S6403"/>
      <c r="T6403"/>
      <c r="U6403" s="1"/>
      <c r="V6403"/>
      <c r="W6403" s="1"/>
      <c r="X6403"/>
      <c r="Y6403"/>
      <c r="Z6403" s="1"/>
      <c r="AA6403" s="1"/>
      <c r="AB6403" s="1"/>
      <c r="AC6403" s="1"/>
      <c r="AD6403"/>
    </row>
    <row r="6404" spans="1:30" x14ac:dyDescent="0.25">
      <c r="A6404" s="1"/>
      <c r="B6404" s="1"/>
      <c r="C6404" s="1"/>
      <c r="D6404"/>
      <c r="E6404" s="1"/>
      <c r="F6404" s="1"/>
      <c r="G6404"/>
      <c r="H6404"/>
      <c r="I6404" s="1"/>
      <c r="J6404"/>
      <c r="K6404"/>
      <c r="L6404"/>
      <c r="M6404" s="2"/>
      <c r="N6404" s="3"/>
      <c r="O6404"/>
      <c r="P6404"/>
      <c r="Q6404"/>
      <c r="R6404"/>
      <c r="S6404"/>
      <c r="T6404"/>
      <c r="U6404" s="1"/>
      <c r="V6404"/>
      <c r="W6404" s="1"/>
      <c r="X6404"/>
      <c r="Y6404"/>
      <c r="Z6404" s="1"/>
      <c r="AA6404" s="1"/>
      <c r="AB6404" s="1"/>
      <c r="AC6404" s="1"/>
      <c r="AD6404"/>
    </row>
    <row r="6405" spans="1:30" x14ac:dyDescent="0.25">
      <c r="A6405" s="1"/>
      <c r="B6405" s="1"/>
      <c r="C6405" s="1"/>
      <c r="D6405"/>
      <c r="E6405" s="1"/>
      <c r="F6405" s="1"/>
      <c r="G6405"/>
      <c r="H6405"/>
      <c r="I6405" s="1"/>
      <c r="J6405"/>
      <c r="K6405"/>
      <c r="L6405"/>
      <c r="M6405" s="2"/>
      <c r="N6405" s="3"/>
      <c r="O6405"/>
      <c r="P6405"/>
      <c r="Q6405"/>
      <c r="R6405"/>
      <c r="S6405"/>
      <c r="T6405"/>
      <c r="U6405" s="1"/>
      <c r="V6405"/>
      <c r="W6405" s="1"/>
      <c r="X6405"/>
      <c r="Y6405"/>
      <c r="Z6405" s="1"/>
      <c r="AA6405" s="1"/>
      <c r="AB6405" s="1"/>
      <c r="AC6405" s="1"/>
      <c r="AD6405"/>
    </row>
    <row r="6406" spans="1:30" x14ac:dyDescent="0.25">
      <c r="A6406" s="1"/>
      <c r="B6406" s="1"/>
      <c r="C6406" s="1"/>
      <c r="D6406"/>
      <c r="E6406" s="1"/>
      <c r="F6406" s="1"/>
      <c r="G6406"/>
      <c r="H6406"/>
      <c r="I6406" s="1"/>
      <c r="J6406"/>
      <c r="K6406"/>
      <c r="L6406"/>
      <c r="M6406" s="2"/>
      <c r="N6406" s="3"/>
      <c r="O6406"/>
      <c r="P6406"/>
      <c r="Q6406"/>
      <c r="R6406"/>
      <c r="S6406"/>
      <c r="T6406"/>
      <c r="U6406" s="1"/>
      <c r="V6406"/>
      <c r="W6406" s="1"/>
      <c r="X6406"/>
      <c r="Y6406"/>
      <c r="Z6406" s="1"/>
      <c r="AA6406" s="1"/>
      <c r="AB6406" s="1"/>
      <c r="AC6406" s="1"/>
      <c r="AD6406"/>
    </row>
    <row r="6407" spans="1:30" x14ac:dyDescent="0.25">
      <c r="A6407" s="1"/>
      <c r="B6407" s="1"/>
      <c r="C6407" s="1"/>
      <c r="D6407"/>
      <c r="E6407" s="1"/>
      <c r="F6407" s="1"/>
      <c r="G6407"/>
      <c r="H6407"/>
      <c r="I6407" s="1"/>
      <c r="J6407"/>
      <c r="K6407"/>
      <c r="L6407"/>
      <c r="M6407" s="2"/>
      <c r="N6407" s="3"/>
      <c r="O6407"/>
      <c r="P6407"/>
      <c r="Q6407"/>
      <c r="R6407"/>
      <c r="S6407"/>
      <c r="T6407"/>
      <c r="U6407" s="1"/>
      <c r="V6407"/>
      <c r="W6407" s="1"/>
      <c r="X6407"/>
      <c r="Y6407"/>
      <c r="Z6407" s="1"/>
      <c r="AA6407" s="1"/>
      <c r="AB6407" s="1"/>
      <c r="AC6407" s="1"/>
      <c r="AD6407"/>
    </row>
    <row r="6408" spans="1:30" x14ac:dyDescent="0.25">
      <c r="A6408" s="1"/>
      <c r="B6408" s="1"/>
      <c r="C6408" s="1"/>
      <c r="D6408"/>
      <c r="E6408" s="1"/>
      <c r="F6408" s="1"/>
      <c r="G6408"/>
      <c r="H6408"/>
      <c r="I6408" s="1"/>
      <c r="J6408"/>
      <c r="K6408"/>
      <c r="L6408"/>
      <c r="M6408" s="2"/>
      <c r="N6408" s="3"/>
      <c r="O6408"/>
      <c r="P6408"/>
      <c r="Q6408"/>
      <c r="R6408"/>
      <c r="S6408"/>
      <c r="T6408"/>
      <c r="U6408" s="1"/>
      <c r="V6408"/>
      <c r="W6408" s="1"/>
      <c r="X6408"/>
      <c r="Y6408"/>
      <c r="Z6408" s="1"/>
      <c r="AA6408" s="1"/>
      <c r="AB6408" s="1"/>
      <c r="AC6408" s="1"/>
      <c r="AD6408"/>
    </row>
    <row r="6409" spans="1:30" x14ac:dyDescent="0.25">
      <c r="A6409" s="1"/>
      <c r="B6409" s="1"/>
      <c r="C6409" s="1"/>
      <c r="D6409"/>
      <c r="E6409" s="1"/>
      <c r="F6409" s="1"/>
      <c r="G6409"/>
      <c r="H6409"/>
      <c r="I6409" s="1"/>
      <c r="J6409"/>
      <c r="K6409"/>
      <c r="L6409"/>
      <c r="M6409" s="2"/>
      <c r="N6409" s="3"/>
      <c r="O6409"/>
      <c r="P6409"/>
      <c r="Q6409"/>
      <c r="R6409"/>
      <c r="S6409"/>
      <c r="T6409"/>
      <c r="U6409" s="1"/>
      <c r="V6409"/>
      <c r="W6409" s="1"/>
      <c r="X6409"/>
      <c r="Y6409"/>
      <c r="Z6409" s="1"/>
      <c r="AA6409" s="1"/>
      <c r="AB6409" s="1"/>
      <c r="AC6409" s="1"/>
      <c r="AD6409"/>
    </row>
    <row r="6410" spans="1:30" x14ac:dyDescent="0.25">
      <c r="A6410" s="1"/>
      <c r="B6410" s="1"/>
      <c r="C6410" s="1"/>
      <c r="D6410"/>
      <c r="E6410" s="1"/>
      <c r="F6410" s="1"/>
      <c r="G6410"/>
      <c r="H6410"/>
      <c r="I6410" s="1"/>
      <c r="J6410"/>
      <c r="K6410"/>
      <c r="L6410"/>
      <c r="M6410" s="2"/>
      <c r="N6410" s="3"/>
      <c r="O6410"/>
      <c r="P6410"/>
      <c r="Q6410"/>
      <c r="R6410"/>
      <c r="S6410"/>
      <c r="T6410"/>
      <c r="U6410" s="1"/>
      <c r="V6410"/>
      <c r="W6410" s="1"/>
      <c r="X6410"/>
      <c r="Y6410"/>
      <c r="Z6410" s="1"/>
      <c r="AA6410" s="1"/>
      <c r="AB6410" s="1"/>
      <c r="AC6410" s="1"/>
      <c r="AD6410"/>
    </row>
    <row r="6411" spans="1:30" x14ac:dyDescent="0.25">
      <c r="A6411" s="1"/>
      <c r="B6411" s="1"/>
      <c r="C6411" s="1"/>
      <c r="D6411"/>
      <c r="E6411" s="1"/>
      <c r="F6411" s="1"/>
      <c r="G6411"/>
      <c r="H6411"/>
      <c r="I6411" s="1"/>
      <c r="J6411"/>
      <c r="K6411"/>
      <c r="L6411"/>
      <c r="M6411" s="2"/>
      <c r="N6411" s="3"/>
      <c r="O6411"/>
      <c r="P6411"/>
      <c r="Q6411"/>
      <c r="R6411"/>
      <c r="S6411"/>
      <c r="T6411"/>
      <c r="U6411" s="1"/>
      <c r="V6411"/>
      <c r="W6411" s="1"/>
      <c r="X6411"/>
      <c r="Y6411"/>
      <c r="Z6411" s="1"/>
      <c r="AA6411" s="1"/>
      <c r="AB6411" s="1"/>
      <c r="AC6411" s="1"/>
      <c r="AD6411"/>
    </row>
    <row r="6412" spans="1:30" x14ac:dyDescent="0.25">
      <c r="A6412" s="1"/>
      <c r="B6412" s="1"/>
      <c r="C6412" s="1"/>
      <c r="D6412"/>
      <c r="E6412" s="1"/>
      <c r="F6412" s="1"/>
      <c r="G6412"/>
      <c r="H6412"/>
      <c r="I6412" s="1"/>
      <c r="J6412"/>
      <c r="K6412"/>
      <c r="L6412"/>
      <c r="M6412" s="2"/>
      <c r="N6412" s="3"/>
      <c r="O6412"/>
      <c r="P6412"/>
      <c r="Q6412"/>
      <c r="R6412"/>
      <c r="S6412"/>
      <c r="T6412"/>
      <c r="U6412" s="1"/>
      <c r="V6412"/>
      <c r="W6412" s="1"/>
      <c r="X6412"/>
      <c r="Y6412"/>
      <c r="Z6412" s="1"/>
      <c r="AA6412" s="1"/>
      <c r="AB6412" s="1"/>
      <c r="AC6412" s="1"/>
      <c r="AD6412"/>
    </row>
    <row r="6413" spans="1:30" x14ac:dyDescent="0.25">
      <c r="A6413" s="1"/>
      <c r="B6413" s="1"/>
      <c r="C6413" s="1"/>
      <c r="D6413"/>
      <c r="E6413" s="1"/>
      <c r="F6413" s="1"/>
      <c r="G6413"/>
      <c r="H6413"/>
      <c r="I6413" s="1"/>
      <c r="J6413"/>
      <c r="K6413"/>
      <c r="L6413"/>
      <c r="M6413" s="2"/>
      <c r="N6413" s="3"/>
      <c r="O6413"/>
      <c r="P6413"/>
      <c r="Q6413"/>
      <c r="R6413"/>
      <c r="S6413"/>
      <c r="T6413"/>
      <c r="U6413" s="1"/>
      <c r="V6413"/>
      <c r="W6413" s="1"/>
      <c r="X6413"/>
      <c r="Y6413"/>
      <c r="Z6413" s="1"/>
      <c r="AA6413" s="1"/>
      <c r="AB6413" s="1"/>
      <c r="AC6413" s="1"/>
      <c r="AD6413"/>
    </row>
    <row r="6414" spans="1:30" x14ac:dyDescent="0.25">
      <c r="A6414" s="1"/>
      <c r="B6414" s="1"/>
      <c r="C6414" s="1"/>
      <c r="D6414"/>
      <c r="E6414" s="1"/>
      <c r="F6414" s="1"/>
      <c r="G6414"/>
      <c r="H6414"/>
      <c r="I6414" s="1"/>
      <c r="J6414"/>
      <c r="K6414"/>
      <c r="L6414"/>
      <c r="M6414" s="2"/>
      <c r="N6414" s="3"/>
      <c r="O6414"/>
      <c r="P6414"/>
      <c r="Q6414"/>
      <c r="R6414"/>
      <c r="S6414"/>
      <c r="T6414"/>
      <c r="U6414" s="1"/>
      <c r="V6414"/>
      <c r="W6414" s="1"/>
      <c r="X6414"/>
      <c r="Y6414"/>
      <c r="Z6414" s="1"/>
      <c r="AA6414" s="1"/>
      <c r="AB6414" s="1"/>
      <c r="AC6414" s="1"/>
      <c r="AD6414"/>
    </row>
    <row r="6415" spans="1:30" x14ac:dyDescent="0.25">
      <c r="A6415" s="1"/>
      <c r="B6415" s="1"/>
      <c r="C6415" s="1"/>
      <c r="D6415"/>
      <c r="E6415" s="1"/>
      <c r="F6415" s="1"/>
      <c r="G6415"/>
      <c r="H6415"/>
      <c r="I6415" s="1"/>
      <c r="J6415"/>
      <c r="K6415"/>
      <c r="L6415"/>
      <c r="M6415" s="2"/>
      <c r="N6415" s="3"/>
      <c r="O6415"/>
      <c r="P6415"/>
      <c r="Q6415"/>
      <c r="R6415"/>
      <c r="S6415"/>
      <c r="T6415"/>
      <c r="U6415" s="1"/>
      <c r="V6415"/>
      <c r="W6415" s="1"/>
      <c r="X6415"/>
      <c r="Y6415"/>
      <c r="Z6415" s="1"/>
      <c r="AA6415" s="1"/>
      <c r="AB6415" s="1"/>
      <c r="AC6415" s="1"/>
      <c r="AD6415"/>
    </row>
    <row r="6416" spans="1:30" x14ac:dyDescent="0.25">
      <c r="A6416" s="1"/>
      <c r="B6416" s="1"/>
      <c r="C6416" s="1"/>
      <c r="D6416"/>
      <c r="E6416" s="1"/>
      <c r="F6416" s="1"/>
      <c r="G6416"/>
      <c r="H6416"/>
      <c r="I6416" s="1"/>
      <c r="J6416"/>
      <c r="K6416"/>
      <c r="L6416"/>
      <c r="M6416" s="2"/>
      <c r="N6416" s="3"/>
      <c r="O6416"/>
      <c r="P6416"/>
      <c r="Q6416"/>
      <c r="R6416"/>
      <c r="S6416"/>
      <c r="T6416"/>
      <c r="U6416" s="1"/>
      <c r="V6416"/>
      <c r="W6416" s="1"/>
      <c r="X6416"/>
      <c r="Y6416"/>
      <c r="Z6416" s="1"/>
      <c r="AA6416" s="1"/>
      <c r="AB6416" s="1"/>
      <c r="AC6416" s="1"/>
      <c r="AD6416"/>
    </row>
    <row r="6417" spans="1:30" x14ac:dyDescent="0.25">
      <c r="A6417" s="1"/>
      <c r="B6417" s="1"/>
      <c r="C6417" s="1"/>
      <c r="D6417"/>
      <c r="E6417" s="1"/>
      <c r="F6417" s="1"/>
      <c r="G6417"/>
      <c r="H6417"/>
      <c r="I6417" s="1"/>
      <c r="J6417"/>
      <c r="K6417"/>
      <c r="L6417"/>
      <c r="M6417" s="2"/>
      <c r="N6417" s="3"/>
      <c r="O6417"/>
      <c r="P6417"/>
      <c r="Q6417"/>
      <c r="R6417"/>
      <c r="S6417"/>
      <c r="T6417"/>
      <c r="U6417" s="1"/>
      <c r="V6417"/>
      <c r="W6417" s="1"/>
      <c r="X6417"/>
      <c r="Y6417"/>
      <c r="Z6417" s="1"/>
      <c r="AA6417" s="1"/>
      <c r="AB6417" s="1"/>
      <c r="AC6417" s="1"/>
      <c r="AD6417"/>
    </row>
    <row r="6418" spans="1:30" x14ac:dyDescent="0.25">
      <c r="A6418" s="1"/>
      <c r="B6418" s="1"/>
      <c r="C6418" s="1"/>
      <c r="D6418"/>
      <c r="E6418" s="1"/>
      <c r="F6418" s="1"/>
      <c r="G6418"/>
      <c r="H6418"/>
      <c r="I6418" s="1"/>
      <c r="J6418"/>
      <c r="K6418"/>
      <c r="L6418"/>
      <c r="M6418" s="2"/>
      <c r="N6418" s="3"/>
      <c r="O6418"/>
      <c r="P6418"/>
      <c r="Q6418"/>
      <c r="R6418"/>
      <c r="S6418"/>
      <c r="T6418"/>
      <c r="U6418" s="1"/>
      <c r="V6418"/>
      <c r="W6418" s="1"/>
      <c r="X6418"/>
      <c r="Y6418"/>
      <c r="Z6418" s="1"/>
      <c r="AA6418" s="1"/>
      <c r="AB6418" s="1"/>
      <c r="AC6418" s="1"/>
      <c r="AD6418"/>
    </row>
    <row r="6419" spans="1:30" x14ac:dyDescent="0.25">
      <c r="A6419" s="1"/>
      <c r="B6419" s="1"/>
      <c r="C6419" s="1"/>
      <c r="D6419"/>
      <c r="E6419" s="1"/>
      <c r="F6419" s="1"/>
      <c r="G6419"/>
      <c r="H6419"/>
      <c r="I6419" s="1"/>
      <c r="J6419"/>
      <c r="K6419"/>
      <c r="L6419"/>
      <c r="M6419" s="2"/>
      <c r="N6419" s="3"/>
      <c r="O6419"/>
      <c r="P6419"/>
      <c r="Q6419"/>
      <c r="R6419"/>
      <c r="S6419"/>
      <c r="T6419"/>
      <c r="U6419" s="1"/>
      <c r="V6419"/>
      <c r="W6419" s="1"/>
      <c r="X6419"/>
      <c r="Y6419"/>
      <c r="Z6419" s="1"/>
      <c r="AA6419" s="1"/>
      <c r="AB6419" s="1"/>
      <c r="AC6419" s="1"/>
      <c r="AD6419"/>
    </row>
    <row r="6420" spans="1:30" x14ac:dyDescent="0.25">
      <c r="A6420" s="1"/>
      <c r="B6420" s="1"/>
      <c r="C6420" s="1"/>
      <c r="D6420"/>
      <c r="E6420" s="1"/>
      <c r="F6420" s="1"/>
      <c r="G6420"/>
      <c r="H6420"/>
      <c r="I6420" s="1"/>
      <c r="J6420"/>
      <c r="K6420"/>
      <c r="L6420"/>
      <c r="M6420" s="2"/>
      <c r="N6420" s="3"/>
      <c r="O6420"/>
      <c r="P6420"/>
      <c r="Q6420"/>
      <c r="R6420"/>
      <c r="S6420"/>
      <c r="T6420"/>
      <c r="U6420" s="1"/>
      <c r="V6420"/>
      <c r="W6420" s="1"/>
      <c r="X6420"/>
      <c r="Y6420"/>
      <c r="Z6420" s="1"/>
      <c r="AA6420" s="1"/>
      <c r="AB6420" s="1"/>
      <c r="AC6420" s="1"/>
      <c r="AD6420"/>
    </row>
    <row r="6421" spans="1:30" x14ac:dyDescent="0.25">
      <c r="A6421" s="1"/>
      <c r="B6421" s="1"/>
      <c r="C6421" s="1"/>
      <c r="D6421"/>
      <c r="E6421" s="1"/>
      <c r="F6421" s="1"/>
      <c r="G6421"/>
      <c r="H6421"/>
      <c r="I6421" s="1"/>
      <c r="J6421"/>
      <c r="K6421"/>
      <c r="L6421"/>
      <c r="M6421" s="2"/>
      <c r="N6421" s="3"/>
      <c r="O6421"/>
      <c r="P6421"/>
      <c r="Q6421"/>
      <c r="R6421"/>
      <c r="S6421"/>
      <c r="T6421"/>
      <c r="U6421" s="1"/>
      <c r="V6421"/>
      <c r="W6421" s="1"/>
      <c r="X6421"/>
      <c r="Y6421"/>
      <c r="Z6421" s="1"/>
      <c r="AA6421" s="1"/>
      <c r="AB6421" s="1"/>
      <c r="AC6421" s="1"/>
      <c r="AD6421"/>
    </row>
    <row r="6422" spans="1:30" x14ac:dyDescent="0.25">
      <c r="A6422" s="1"/>
      <c r="B6422" s="1"/>
      <c r="C6422" s="1"/>
      <c r="D6422"/>
      <c r="E6422" s="1"/>
      <c r="F6422" s="1"/>
      <c r="G6422"/>
      <c r="H6422"/>
      <c r="I6422" s="1"/>
      <c r="J6422"/>
      <c r="K6422"/>
      <c r="L6422"/>
      <c r="M6422" s="2"/>
      <c r="N6422" s="3"/>
      <c r="O6422"/>
      <c r="P6422"/>
      <c r="Q6422"/>
      <c r="R6422"/>
      <c r="S6422"/>
      <c r="T6422"/>
      <c r="U6422" s="1"/>
      <c r="V6422"/>
      <c r="W6422" s="1"/>
      <c r="X6422"/>
      <c r="Y6422"/>
      <c r="Z6422" s="1"/>
      <c r="AA6422" s="1"/>
      <c r="AB6422" s="1"/>
      <c r="AC6422" s="1"/>
      <c r="AD6422"/>
    </row>
    <row r="6423" spans="1:30" x14ac:dyDescent="0.25">
      <c r="A6423" s="1"/>
      <c r="B6423" s="1"/>
      <c r="C6423" s="1"/>
      <c r="D6423"/>
      <c r="E6423" s="1"/>
      <c r="F6423" s="1"/>
      <c r="G6423"/>
      <c r="H6423"/>
      <c r="I6423" s="1"/>
      <c r="J6423"/>
      <c r="K6423"/>
      <c r="L6423"/>
      <c r="M6423" s="2"/>
      <c r="N6423" s="3"/>
      <c r="O6423"/>
      <c r="P6423"/>
      <c r="Q6423"/>
      <c r="R6423"/>
      <c r="S6423"/>
      <c r="T6423"/>
      <c r="U6423" s="1"/>
      <c r="V6423"/>
      <c r="W6423" s="1"/>
      <c r="X6423"/>
      <c r="Y6423"/>
      <c r="Z6423" s="1"/>
      <c r="AA6423" s="1"/>
      <c r="AB6423" s="1"/>
      <c r="AC6423" s="1"/>
      <c r="AD6423"/>
    </row>
    <row r="6424" spans="1:30" x14ac:dyDescent="0.25">
      <c r="A6424" s="1"/>
      <c r="B6424" s="1"/>
      <c r="C6424" s="1"/>
      <c r="D6424"/>
      <c r="E6424" s="1"/>
      <c r="F6424" s="1"/>
      <c r="G6424"/>
      <c r="H6424"/>
      <c r="I6424" s="1"/>
      <c r="J6424"/>
      <c r="K6424"/>
      <c r="L6424"/>
      <c r="M6424" s="2"/>
      <c r="N6424" s="3"/>
      <c r="O6424"/>
      <c r="P6424"/>
      <c r="Q6424"/>
      <c r="R6424"/>
      <c r="S6424"/>
      <c r="T6424"/>
      <c r="U6424" s="1"/>
      <c r="V6424"/>
      <c r="W6424" s="1"/>
      <c r="X6424"/>
      <c r="Y6424"/>
      <c r="Z6424" s="1"/>
      <c r="AA6424" s="1"/>
      <c r="AB6424" s="1"/>
      <c r="AC6424" s="1"/>
      <c r="AD6424"/>
    </row>
    <row r="6425" spans="1:30" x14ac:dyDescent="0.25">
      <c r="A6425" s="1"/>
      <c r="B6425" s="1"/>
      <c r="C6425" s="1"/>
      <c r="D6425"/>
      <c r="E6425" s="1"/>
      <c r="F6425" s="1"/>
      <c r="G6425"/>
      <c r="H6425"/>
      <c r="I6425" s="1"/>
      <c r="J6425"/>
      <c r="K6425"/>
      <c r="L6425"/>
      <c r="M6425" s="2"/>
      <c r="N6425" s="3"/>
      <c r="O6425"/>
      <c r="P6425"/>
      <c r="Q6425"/>
      <c r="R6425"/>
      <c r="S6425"/>
      <c r="T6425"/>
      <c r="U6425" s="1"/>
      <c r="V6425"/>
      <c r="W6425" s="1"/>
      <c r="X6425"/>
      <c r="Y6425"/>
      <c r="Z6425" s="1"/>
      <c r="AA6425" s="1"/>
      <c r="AB6425" s="1"/>
      <c r="AC6425" s="1"/>
      <c r="AD6425"/>
    </row>
    <row r="6426" spans="1:30" x14ac:dyDescent="0.25">
      <c r="A6426" s="1"/>
      <c r="B6426" s="1"/>
      <c r="C6426" s="1"/>
      <c r="D6426"/>
      <c r="E6426" s="1"/>
      <c r="F6426" s="1"/>
      <c r="G6426"/>
      <c r="H6426"/>
      <c r="I6426" s="1"/>
      <c r="J6426"/>
      <c r="K6426"/>
      <c r="L6426"/>
      <c r="M6426" s="2"/>
      <c r="N6426" s="3"/>
      <c r="O6426"/>
      <c r="P6426"/>
      <c r="Q6426"/>
      <c r="R6426"/>
      <c r="S6426"/>
      <c r="T6426"/>
      <c r="U6426" s="1"/>
      <c r="V6426"/>
      <c r="W6426" s="1"/>
      <c r="X6426"/>
      <c r="Y6426"/>
      <c r="Z6426" s="1"/>
      <c r="AA6426" s="1"/>
      <c r="AB6426" s="1"/>
      <c r="AC6426" s="1"/>
      <c r="AD6426"/>
    </row>
    <row r="6427" spans="1:30" x14ac:dyDescent="0.25">
      <c r="A6427" s="1"/>
      <c r="B6427" s="1"/>
      <c r="C6427" s="1"/>
      <c r="D6427"/>
      <c r="E6427" s="1"/>
      <c r="F6427" s="1"/>
      <c r="G6427"/>
      <c r="H6427"/>
      <c r="I6427" s="1"/>
      <c r="J6427"/>
      <c r="K6427"/>
      <c r="L6427"/>
      <c r="M6427" s="2"/>
      <c r="N6427" s="3"/>
      <c r="O6427"/>
      <c r="P6427"/>
      <c r="Q6427"/>
      <c r="R6427"/>
      <c r="S6427"/>
      <c r="T6427"/>
      <c r="U6427" s="1"/>
      <c r="V6427"/>
      <c r="W6427" s="1"/>
      <c r="X6427"/>
      <c r="Y6427"/>
      <c r="Z6427" s="1"/>
      <c r="AA6427" s="1"/>
      <c r="AB6427" s="1"/>
      <c r="AC6427" s="1"/>
      <c r="AD6427"/>
    </row>
    <row r="6428" spans="1:30" x14ac:dyDescent="0.25">
      <c r="A6428" s="1"/>
      <c r="B6428" s="1"/>
      <c r="C6428" s="1"/>
      <c r="D6428"/>
      <c r="E6428" s="1"/>
      <c r="F6428" s="1"/>
      <c r="G6428"/>
      <c r="H6428"/>
      <c r="I6428" s="1"/>
      <c r="J6428"/>
      <c r="K6428"/>
      <c r="L6428"/>
      <c r="M6428" s="2"/>
      <c r="N6428" s="3"/>
      <c r="O6428"/>
      <c r="P6428"/>
      <c r="Q6428"/>
      <c r="R6428"/>
      <c r="S6428"/>
      <c r="T6428"/>
      <c r="U6428" s="1"/>
      <c r="V6428"/>
      <c r="W6428" s="1"/>
      <c r="X6428"/>
      <c r="Y6428"/>
      <c r="Z6428" s="1"/>
      <c r="AA6428" s="1"/>
      <c r="AB6428" s="1"/>
      <c r="AC6428" s="1"/>
      <c r="AD6428"/>
    </row>
    <row r="6429" spans="1:30" x14ac:dyDescent="0.25">
      <c r="A6429" s="1"/>
      <c r="B6429" s="1"/>
      <c r="C6429" s="1"/>
      <c r="D6429"/>
      <c r="E6429" s="1"/>
      <c r="F6429" s="1"/>
      <c r="G6429"/>
      <c r="H6429"/>
      <c r="I6429" s="1"/>
      <c r="J6429"/>
      <c r="K6429"/>
      <c r="L6429"/>
      <c r="M6429" s="2"/>
      <c r="N6429" s="3"/>
      <c r="O6429"/>
      <c r="P6429"/>
      <c r="Q6429"/>
      <c r="R6429"/>
      <c r="S6429"/>
      <c r="T6429"/>
      <c r="U6429" s="1"/>
      <c r="V6429"/>
      <c r="W6429" s="1"/>
      <c r="X6429"/>
      <c r="Y6429"/>
      <c r="Z6429" s="1"/>
      <c r="AA6429" s="1"/>
      <c r="AB6429" s="1"/>
      <c r="AC6429" s="1"/>
      <c r="AD6429"/>
    </row>
    <row r="6430" spans="1:30" x14ac:dyDescent="0.25">
      <c r="A6430" s="1"/>
      <c r="B6430" s="1"/>
      <c r="C6430" s="1"/>
      <c r="D6430"/>
      <c r="E6430" s="1"/>
      <c r="F6430" s="1"/>
      <c r="G6430"/>
      <c r="H6430"/>
      <c r="I6430" s="1"/>
      <c r="J6430"/>
      <c r="K6430"/>
      <c r="L6430"/>
      <c r="M6430" s="2"/>
      <c r="N6430" s="3"/>
      <c r="O6430"/>
      <c r="P6430"/>
      <c r="Q6430"/>
      <c r="R6430"/>
      <c r="S6430"/>
      <c r="T6430"/>
      <c r="U6430" s="1"/>
      <c r="V6430"/>
      <c r="W6430" s="1"/>
      <c r="X6430"/>
      <c r="Y6430"/>
      <c r="Z6430" s="1"/>
      <c r="AA6430" s="1"/>
      <c r="AB6430" s="1"/>
      <c r="AC6430" s="1"/>
      <c r="AD6430"/>
    </row>
    <row r="6431" spans="1:30" x14ac:dyDescent="0.25">
      <c r="A6431" s="1"/>
      <c r="B6431" s="1"/>
      <c r="C6431" s="1"/>
      <c r="D6431"/>
      <c r="E6431" s="1"/>
      <c r="F6431" s="1"/>
      <c r="G6431"/>
      <c r="H6431"/>
      <c r="I6431" s="1"/>
      <c r="J6431"/>
      <c r="K6431"/>
      <c r="L6431"/>
      <c r="M6431" s="2"/>
      <c r="N6431" s="3"/>
      <c r="O6431"/>
      <c r="P6431"/>
      <c r="Q6431"/>
      <c r="R6431"/>
      <c r="S6431"/>
      <c r="T6431"/>
      <c r="U6431" s="1"/>
      <c r="V6431"/>
      <c r="W6431" s="1"/>
      <c r="X6431"/>
      <c r="Y6431"/>
      <c r="Z6431" s="1"/>
      <c r="AA6431" s="1"/>
      <c r="AB6431" s="1"/>
      <c r="AC6431" s="1"/>
      <c r="AD6431"/>
    </row>
    <row r="6432" spans="1:30" x14ac:dyDescent="0.25">
      <c r="A6432" s="1"/>
      <c r="B6432" s="1"/>
      <c r="C6432" s="1"/>
      <c r="D6432"/>
      <c r="E6432" s="1"/>
      <c r="F6432" s="1"/>
      <c r="G6432"/>
      <c r="H6432"/>
      <c r="I6432" s="1"/>
      <c r="J6432"/>
      <c r="K6432"/>
      <c r="L6432"/>
      <c r="M6432" s="2"/>
      <c r="N6432" s="3"/>
      <c r="O6432"/>
      <c r="P6432"/>
      <c r="Q6432"/>
      <c r="R6432"/>
      <c r="S6432"/>
      <c r="T6432"/>
      <c r="U6432" s="1"/>
      <c r="V6432"/>
      <c r="W6432" s="1"/>
      <c r="X6432"/>
      <c r="Y6432"/>
      <c r="Z6432" s="1"/>
      <c r="AA6432" s="1"/>
      <c r="AB6432" s="1"/>
      <c r="AC6432" s="1"/>
      <c r="AD6432"/>
    </row>
    <row r="6433" spans="1:30" x14ac:dyDescent="0.25">
      <c r="A6433" s="1"/>
      <c r="B6433" s="1"/>
      <c r="C6433" s="1"/>
      <c r="D6433"/>
      <c r="E6433" s="1"/>
      <c r="F6433" s="1"/>
      <c r="G6433"/>
      <c r="H6433"/>
      <c r="I6433" s="1"/>
      <c r="J6433"/>
      <c r="K6433"/>
      <c r="L6433"/>
      <c r="M6433" s="2"/>
      <c r="N6433" s="3"/>
      <c r="O6433"/>
      <c r="P6433"/>
      <c r="Q6433"/>
      <c r="R6433"/>
      <c r="S6433"/>
      <c r="T6433"/>
      <c r="U6433" s="1"/>
      <c r="V6433"/>
      <c r="W6433" s="1"/>
      <c r="X6433"/>
      <c r="Y6433"/>
      <c r="Z6433" s="1"/>
      <c r="AA6433" s="1"/>
      <c r="AB6433" s="1"/>
      <c r="AC6433" s="1"/>
      <c r="AD6433"/>
    </row>
    <row r="6434" spans="1:30" x14ac:dyDescent="0.25">
      <c r="A6434" s="1"/>
      <c r="B6434" s="1"/>
      <c r="C6434" s="1"/>
      <c r="D6434"/>
      <c r="E6434" s="1"/>
      <c r="F6434" s="1"/>
      <c r="G6434"/>
      <c r="H6434"/>
      <c r="I6434" s="1"/>
      <c r="J6434"/>
      <c r="K6434"/>
      <c r="L6434"/>
      <c r="M6434" s="2"/>
      <c r="N6434" s="3"/>
      <c r="O6434"/>
      <c r="P6434"/>
      <c r="Q6434"/>
      <c r="R6434"/>
      <c r="S6434"/>
      <c r="T6434"/>
      <c r="U6434" s="1"/>
      <c r="V6434"/>
      <c r="W6434" s="1"/>
      <c r="X6434"/>
      <c r="Y6434"/>
      <c r="Z6434" s="1"/>
      <c r="AA6434" s="1"/>
      <c r="AB6434" s="1"/>
      <c r="AC6434" s="1"/>
      <c r="AD6434"/>
    </row>
    <row r="6435" spans="1:30" x14ac:dyDescent="0.25">
      <c r="A6435" s="1"/>
      <c r="B6435" s="1"/>
      <c r="C6435" s="1"/>
      <c r="D6435"/>
      <c r="E6435" s="1"/>
      <c r="F6435" s="1"/>
      <c r="G6435"/>
      <c r="H6435"/>
      <c r="I6435" s="1"/>
      <c r="J6435"/>
      <c r="K6435"/>
      <c r="L6435"/>
      <c r="M6435" s="2"/>
      <c r="N6435" s="3"/>
      <c r="O6435"/>
      <c r="P6435"/>
      <c r="Q6435"/>
      <c r="R6435"/>
      <c r="S6435"/>
      <c r="T6435"/>
      <c r="U6435" s="1"/>
      <c r="V6435"/>
      <c r="W6435" s="1"/>
      <c r="X6435"/>
      <c r="Y6435"/>
      <c r="Z6435" s="1"/>
      <c r="AA6435" s="1"/>
      <c r="AB6435" s="1"/>
      <c r="AC6435" s="1"/>
      <c r="AD6435"/>
    </row>
    <row r="6436" spans="1:30" x14ac:dyDescent="0.25">
      <c r="A6436" s="1"/>
      <c r="B6436" s="1"/>
      <c r="C6436" s="1"/>
      <c r="D6436"/>
      <c r="E6436" s="1"/>
      <c r="F6436" s="1"/>
      <c r="G6436"/>
      <c r="H6436"/>
      <c r="I6436" s="1"/>
      <c r="J6436"/>
      <c r="K6436"/>
      <c r="L6436"/>
      <c r="M6436" s="2"/>
      <c r="N6436" s="3"/>
      <c r="O6436"/>
      <c r="P6436"/>
      <c r="Q6436"/>
      <c r="R6436"/>
      <c r="S6436"/>
      <c r="T6436"/>
      <c r="U6436" s="1"/>
      <c r="V6436"/>
      <c r="W6436" s="1"/>
      <c r="X6436"/>
      <c r="Y6436"/>
      <c r="Z6436" s="1"/>
      <c r="AA6436" s="1"/>
      <c r="AB6436" s="1"/>
      <c r="AC6436" s="1"/>
      <c r="AD6436"/>
    </row>
    <row r="6437" spans="1:30" x14ac:dyDescent="0.25">
      <c r="A6437" s="1"/>
      <c r="B6437" s="1"/>
      <c r="C6437" s="1"/>
      <c r="D6437"/>
      <c r="E6437" s="1"/>
      <c r="F6437" s="1"/>
      <c r="G6437"/>
      <c r="H6437"/>
      <c r="I6437" s="1"/>
      <c r="J6437"/>
      <c r="K6437"/>
      <c r="L6437"/>
      <c r="M6437" s="2"/>
      <c r="N6437" s="3"/>
      <c r="O6437"/>
      <c r="P6437"/>
      <c r="Q6437"/>
      <c r="R6437"/>
      <c r="S6437"/>
      <c r="T6437"/>
      <c r="U6437" s="1"/>
      <c r="V6437"/>
      <c r="W6437" s="1"/>
      <c r="X6437"/>
      <c r="Y6437"/>
      <c r="Z6437" s="1"/>
      <c r="AA6437" s="1"/>
      <c r="AB6437" s="1"/>
      <c r="AC6437" s="1"/>
      <c r="AD6437"/>
    </row>
    <row r="6438" spans="1:30" x14ac:dyDescent="0.25">
      <c r="A6438" s="1"/>
      <c r="B6438" s="1"/>
      <c r="C6438" s="1"/>
      <c r="D6438"/>
      <c r="E6438" s="1"/>
      <c r="F6438" s="1"/>
      <c r="G6438"/>
      <c r="H6438"/>
      <c r="I6438" s="1"/>
      <c r="J6438"/>
      <c r="K6438"/>
      <c r="L6438"/>
      <c r="M6438" s="2"/>
      <c r="N6438" s="3"/>
      <c r="O6438"/>
      <c r="P6438"/>
      <c r="Q6438"/>
      <c r="R6438"/>
      <c r="S6438"/>
      <c r="T6438"/>
      <c r="U6438" s="1"/>
      <c r="V6438"/>
      <c r="W6438" s="1"/>
      <c r="X6438"/>
      <c r="Y6438"/>
      <c r="Z6438" s="1"/>
      <c r="AA6438" s="1"/>
      <c r="AB6438" s="1"/>
      <c r="AC6438" s="1"/>
      <c r="AD6438"/>
    </row>
    <row r="6439" spans="1:30" x14ac:dyDescent="0.25">
      <c r="A6439" s="1"/>
      <c r="B6439" s="1"/>
      <c r="C6439" s="1"/>
      <c r="D6439"/>
      <c r="E6439" s="1"/>
      <c r="F6439" s="1"/>
      <c r="G6439"/>
      <c r="H6439"/>
      <c r="I6439" s="1"/>
      <c r="J6439"/>
      <c r="K6439"/>
      <c r="L6439"/>
      <c r="M6439" s="2"/>
      <c r="N6439" s="3"/>
      <c r="O6439"/>
      <c r="P6439"/>
      <c r="Q6439"/>
      <c r="R6439"/>
      <c r="S6439"/>
      <c r="T6439"/>
      <c r="U6439" s="1"/>
      <c r="V6439"/>
      <c r="W6439" s="1"/>
      <c r="X6439"/>
      <c r="Y6439"/>
      <c r="Z6439" s="1"/>
      <c r="AA6439" s="1"/>
      <c r="AB6439" s="1"/>
      <c r="AC6439" s="1"/>
      <c r="AD6439"/>
    </row>
    <row r="6440" spans="1:30" x14ac:dyDescent="0.25">
      <c r="A6440" s="1"/>
      <c r="B6440" s="1"/>
      <c r="C6440" s="1"/>
      <c r="D6440"/>
      <c r="E6440" s="1"/>
      <c r="F6440" s="1"/>
      <c r="G6440"/>
      <c r="H6440"/>
      <c r="I6440" s="1"/>
      <c r="J6440"/>
      <c r="K6440"/>
      <c r="L6440"/>
      <c r="M6440" s="2"/>
      <c r="N6440" s="3"/>
      <c r="O6440"/>
      <c r="P6440"/>
      <c r="Q6440"/>
      <c r="R6440"/>
      <c r="S6440"/>
      <c r="T6440"/>
      <c r="U6440" s="1"/>
      <c r="V6440"/>
      <c r="W6440" s="1"/>
      <c r="X6440"/>
      <c r="Y6440"/>
      <c r="Z6440" s="1"/>
      <c r="AA6440" s="1"/>
      <c r="AB6440" s="1"/>
      <c r="AC6440" s="1"/>
      <c r="AD6440"/>
    </row>
    <row r="6441" spans="1:30" x14ac:dyDescent="0.25">
      <c r="A6441" s="1"/>
      <c r="B6441" s="1"/>
      <c r="C6441" s="1"/>
      <c r="D6441"/>
      <c r="E6441" s="1"/>
      <c r="F6441" s="1"/>
      <c r="G6441"/>
      <c r="H6441"/>
      <c r="I6441" s="1"/>
      <c r="J6441"/>
      <c r="K6441"/>
      <c r="L6441"/>
      <c r="M6441" s="2"/>
      <c r="N6441" s="3"/>
      <c r="O6441"/>
      <c r="P6441"/>
      <c r="Q6441"/>
      <c r="R6441"/>
      <c r="S6441"/>
      <c r="T6441"/>
      <c r="U6441" s="1"/>
      <c r="V6441"/>
      <c r="W6441" s="1"/>
      <c r="X6441"/>
      <c r="Y6441"/>
      <c r="Z6441" s="1"/>
      <c r="AA6441" s="1"/>
      <c r="AB6441" s="1"/>
      <c r="AC6441" s="1"/>
      <c r="AD6441"/>
    </row>
    <row r="6442" spans="1:30" x14ac:dyDescent="0.25">
      <c r="A6442" s="1"/>
      <c r="B6442" s="1"/>
      <c r="C6442" s="1"/>
      <c r="D6442"/>
      <c r="E6442" s="1"/>
      <c r="F6442" s="1"/>
      <c r="G6442"/>
      <c r="H6442"/>
      <c r="I6442" s="1"/>
      <c r="J6442"/>
      <c r="K6442"/>
      <c r="L6442"/>
      <c r="M6442" s="2"/>
      <c r="N6442" s="3"/>
      <c r="O6442"/>
      <c r="P6442"/>
      <c r="Q6442"/>
      <c r="R6442"/>
      <c r="S6442"/>
      <c r="T6442"/>
      <c r="U6442" s="1"/>
      <c r="V6442"/>
      <c r="W6442" s="1"/>
      <c r="X6442"/>
      <c r="Y6442"/>
      <c r="Z6442" s="1"/>
      <c r="AA6442" s="1"/>
      <c r="AB6442" s="1"/>
      <c r="AC6442" s="1"/>
      <c r="AD6442"/>
    </row>
    <row r="6443" spans="1:30" x14ac:dyDescent="0.25">
      <c r="A6443" s="1"/>
      <c r="B6443" s="1"/>
      <c r="C6443" s="1"/>
      <c r="D6443"/>
      <c r="E6443" s="1"/>
      <c r="F6443" s="1"/>
      <c r="G6443"/>
      <c r="H6443"/>
      <c r="I6443" s="1"/>
      <c r="J6443"/>
      <c r="K6443"/>
      <c r="L6443"/>
      <c r="M6443" s="2"/>
      <c r="N6443" s="3"/>
      <c r="O6443"/>
      <c r="P6443"/>
      <c r="Q6443"/>
      <c r="R6443"/>
      <c r="S6443"/>
      <c r="T6443"/>
      <c r="U6443" s="1"/>
      <c r="V6443"/>
      <c r="W6443" s="1"/>
      <c r="X6443"/>
      <c r="Y6443"/>
      <c r="Z6443" s="1"/>
      <c r="AA6443" s="1"/>
      <c r="AB6443" s="1"/>
      <c r="AC6443" s="1"/>
      <c r="AD6443"/>
    </row>
    <row r="6444" spans="1:30" x14ac:dyDescent="0.25">
      <c r="A6444" s="1"/>
      <c r="B6444" s="1"/>
      <c r="C6444" s="1"/>
      <c r="D6444"/>
      <c r="E6444" s="1"/>
      <c r="F6444" s="1"/>
      <c r="G6444"/>
      <c r="H6444"/>
      <c r="I6444" s="1"/>
      <c r="J6444"/>
      <c r="K6444"/>
      <c r="L6444"/>
      <c r="M6444" s="2"/>
      <c r="N6444" s="3"/>
      <c r="O6444"/>
      <c r="P6444"/>
      <c r="Q6444"/>
      <c r="R6444"/>
      <c r="S6444"/>
      <c r="T6444"/>
      <c r="U6444" s="1"/>
      <c r="V6444"/>
      <c r="W6444" s="1"/>
      <c r="X6444"/>
      <c r="Y6444"/>
      <c r="Z6444" s="1"/>
      <c r="AA6444" s="1"/>
      <c r="AB6444" s="1"/>
      <c r="AC6444" s="1"/>
      <c r="AD6444"/>
    </row>
    <row r="6445" spans="1:30" x14ac:dyDescent="0.25">
      <c r="A6445" s="1"/>
      <c r="B6445" s="1"/>
      <c r="C6445" s="1"/>
      <c r="D6445"/>
      <c r="E6445" s="1"/>
      <c r="F6445" s="1"/>
      <c r="G6445"/>
      <c r="H6445"/>
      <c r="I6445" s="1"/>
      <c r="J6445"/>
      <c r="K6445"/>
      <c r="L6445"/>
      <c r="M6445" s="2"/>
      <c r="N6445" s="3"/>
      <c r="O6445"/>
      <c r="P6445"/>
      <c r="Q6445"/>
      <c r="R6445"/>
      <c r="S6445"/>
      <c r="T6445"/>
      <c r="U6445" s="1"/>
      <c r="V6445"/>
      <c r="W6445" s="1"/>
      <c r="X6445"/>
      <c r="Y6445"/>
      <c r="Z6445" s="1"/>
      <c r="AA6445" s="1"/>
      <c r="AB6445" s="1"/>
      <c r="AC6445" s="1"/>
      <c r="AD6445"/>
    </row>
    <row r="6446" spans="1:30" x14ac:dyDescent="0.25">
      <c r="A6446" s="1"/>
      <c r="B6446" s="1"/>
      <c r="C6446" s="1"/>
      <c r="D6446"/>
      <c r="E6446" s="1"/>
      <c r="F6446" s="1"/>
      <c r="G6446"/>
      <c r="H6446"/>
      <c r="I6446" s="1"/>
      <c r="J6446"/>
      <c r="K6446"/>
      <c r="L6446"/>
      <c r="M6446" s="2"/>
      <c r="N6446" s="3"/>
      <c r="O6446"/>
      <c r="P6446"/>
      <c r="Q6446"/>
      <c r="R6446"/>
      <c r="S6446"/>
      <c r="T6446"/>
      <c r="U6446" s="1"/>
      <c r="V6446"/>
      <c r="W6446" s="1"/>
      <c r="X6446"/>
      <c r="Y6446"/>
      <c r="Z6446" s="1"/>
      <c r="AA6446" s="1"/>
      <c r="AB6446" s="1"/>
      <c r="AC6446" s="1"/>
      <c r="AD6446"/>
    </row>
    <row r="6447" spans="1:30" x14ac:dyDescent="0.25">
      <c r="A6447" s="1"/>
      <c r="B6447" s="1"/>
      <c r="C6447" s="1"/>
      <c r="D6447"/>
      <c r="E6447" s="1"/>
      <c r="F6447" s="1"/>
      <c r="G6447"/>
      <c r="H6447"/>
      <c r="I6447" s="1"/>
      <c r="J6447"/>
      <c r="K6447"/>
      <c r="L6447"/>
      <c r="M6447" s="2"/>
      <c r="N6447" s="3"/>
      <c r="O6447"/>
      <c r="P6447"/>
      <c r="Q6447"/>
      <c r="R6447"/>
      <c r="S6447"/>
      <c r="T6447"/>
      <c r="U6447" s="1"/>
      <c r="V6447"/>
      <c r="W6447" s="1"/>
      <c r="X6447"/>
      <c r="Y6447"/>
      <c r="Z6447" s="1"/>
      <c r="AA6447" s="1"/>
      <c r="AB6447" s="1"/>
      <c r="AC6447" s="1"/>
      <c r="AD6447"/>
    </row>
    <row r="6448" spans="1:30" x14ac:dyDescent="0.25">
      <c r="A6448" s="1"/>
      <c r="B6448" s="1"/>
      <c r="C6448" s="1"/>
      <c r="D6448"/>
      <c r="E6448" s="1"/>
      <c r="F6448" s="1"/>
      <c r="G6448"/>
      <c r="H6448"/>
      <c r="I6448" s="1"/>
      <c r="J6448"/>
      <c r="K6448"/>
      <c r="L6448"/>
      <c r="M6448" s="2"/>
      <c r="N6448" s="3"/>
      <c r="O6448"/>
      <c r="P6448"/>
      <c r="Q6448"/>
      <c r="R6448"/>
      <c r="S6448"/>
      <c r="T6448"/>
      <c r="U6448" s="1"/>
      <c r="V6448"/>
      <c r="W6448" s="1"/>
      <c r="X6448"/>
      <c r="Y6448"/>
      <c r="Z6448" s="1"/>
      <c r="AA6448" s="1"/>
      <c r="AB6448" s="1"/>
      <c r="AC6448" s="1"/>
      <c r="AD6448"/>
    </row>
    <row r="6449" spans="1:30" x14ac:dyDescent="0.25">
      <c r="A6449" s="1"/>
      <c r="B6449" s="1"/>
      <c r="C6449" s="1"/>
      <c r="D6449"/>
      <c r="E6449" s="1"/>
      <c r="F6449" s="1"/>
      <c r="G6449"/>
      <c r="H6449"/>
      <c r="I6449" s="1"/>
      <c r="J6449"/>
      <c r="K6449"/>
      <c r="L6449"/>
      <c r="M6449" s="2"/>
      <c r="N6449" s="3"/>
      <c r="O6449"/>
      <c r="P6449"/>
      <c r="Q6449"/>
      <c r="R6449"/>
      <c r="S6449"/>
      <c r="T6449"/>
      <c r="U6449" s="1"/>
      <c r="V6449"/>
      <c r="W6449" s="1"/>
      <c r="X6449"/>
      <c r="Y6449"/>
      <c r="Z6449" s="1"/>
      <c r="AA6449" s="1"/>
      <c r="AB6449" s="1"/>
      <c r="AC6449" s="1"/>
      <c r="AD6449"/>
    </row>
    <row r="6450" spans="1:30" x14ac:dyDescent="0.25">
      <c r="A6450" s="1"/>
      <c r="B6450" s="1"/>
      <c r="C6450" s="1"/>
      <c r="D6450"/>
      <c r="E6450" s="1"/>
      <c r="F6450" s="1"/>
      <c r="G6450"/>
      <c r="H6450"/>
      <c r="I6450" s="1"/>
      <c r="J6450"/>
      <c r="K6450"/>
      <c r="L6450"/>
      <c r="M6450" s="2"/>
      <c r="N6450" s="3"/>
      <c r="O6450"/>
      <c r="P6450"/>
      <c r="Q6450"/>
      <c r="R6450"/>
      <c r="S6450"/>
      <c r="T6450"/>
      <c r="U6450" s="1"/>
      <c r="V6450"/>
      <c r="W6450" s="1"/>
      <c r="X6450"/>
      <c r="Y6450"/>
      <c r="Z6450" s="1"/>
      <c r="AA6450" s="1"/>
      <c r="AB6450" s="1"/>
      <c r="AC6450" s="1"/>
      <c r="AD6450"/>
    </row>
    <row r="6451" spans="1:30" x14ac:dyDescent="0.25">
      <c r="A6451" s="1"/>
      <c r="B6451" s="1"/>
      <c r="C6451" s="1"/>
      <c r="D6451"/>
      <c r="E6451" s="1"/>
      <c r="F6451" s="1"/>
      <c r="G6451"/>
      <c r="H6451"/>
      <c r="I6451" s="1"/>
      <c r="J6451"/>
      <c r="K6451"/>
      <c r="L6451"/>
      <c r="M6451" s="2"/>
      <c r="N6451" s="3"/>
      <c r="O6451"/>
      <c r="P6451"/>
      <c r="Q6451"/>
      <c r="R6451"/>
      <c r="S6451"/>
      <c r="T6451"/>
      <c r="U6451" s="1"/>
      <c r="V6451"/>
      <c r="W6451" s="1"/>
      <c r="X6451"/>
      <c r="Y6451"/>
      <c r="Z6451" s="1"/>
      <c r="AA6451" s="1"/>
      <c r="AB6451" s="1"/>
      <c r="AC6451" s="1"/>
      <c r="AD6451"/>
    </row>
    <row r="6452" spans="1:30" x14ac:dyDescent="0.25">
      <c r="A6452" s="1"/>
      <c r="B6452" s="1"/>
      <c r="C6452" s="1"/>
      <c r="D6452"/>
      <c r="E6452" s="1"/>
      <c r="F6452" s="1"/>
      <c r="G6452"/>
      <c r="H6452"/>
      <c r="I6452" s="1"/>
      <c r="J6452"/>
      <c r="K6452"/>
      <c r="L6452"/>
      <c r="M6452" s="2"/>
      <c r="N6452" s="3"/>
      <c r="O6452"/>
      <c r="P6452"/>
      <c r="Q6452"/>
      <c r="R6452"/>
      <c r="S6452"/>
      <c r="T6452"/>
      <c r="U6452" s="1"/>
      <c r="V6452"/>
      <c r="W6452" s="1"/>
      <c r="X6452"/>
      <c r="Y6452"/>
      <c r="Z6452" s="1"/>
      <c r="AA6452" s="1"/>
      <c r="AB6452" s="1"/>
      <c r="AC6452" s="1"/>
      <c r="AD6452"/>
    </row>
    <row r="6453" spans="1:30" x14ac:dyDescent="0.25">
      <c r="A6453" s="1"/>
      <c r="B6453" s="1"/>
      <c r="C6453" s="1"/>
      <c r="D6453"/>
      <c r="E6453" s="1"/>
      <c r="F6453" s="1"/>
      <c r="G6453"/>
      <c r="H6453"/>
      <c r="I6453" s="1"/>
      <c r="J6453"/>
      <c r="K6453"/>
      <c r="L6453"/>
      <c r="M6453" s="2"/>
      <c r="N6453" s="3"/>
      <c r="O6453"/>
      <c r="P6453"/>
      <c r="Q6453"/>
      <c r="R6453"/>
      <c r="S6453"/>
      <c r="T6453"/>
      <c r="U6453" s="1"/>
      <c r="V6453"/>
      <c r="W6453" s="1"/>
      <c r="X6453"/>
      <c r="Y6453"/>
      <c r="Z6453" s="1"/>
      <c r="AA6453" s="1"/>
      <c r="AB6453" s="1"/>
      <c r="AC6453" s="1"/>
      <c r="AD6453"/>
    </row>
    <row r="6454" spans="1:30" x14ac:dyDescent="0.25">
      <c r="A6454" s="1"/>
      <c r="B6454" s="1"/>
      <c r="C6454" s="1"/>
      <c r="D6454"/>
      <c r="E6454" s="1"/>
      <c r="F6454" s="1"/>
      <c r="G6454"/>
      <c r="H6454"/>
      <c r="I6454" s="1"/>
      <c r="J6454"/>
      <c r="K6454"/>
      <c r="L6454"/>
      <c r="M6454" s="2"/>
      <c r="N6454" s="3"/>
      <c r="O6454"/>
      <c r="P6454"/>
      <c r="Q6454"/>
      <c r="R6454"/>
      <c r="S6454"/>
      <c r="T6454"/>
      <c r="U6454" s="1"/>
      <c r="V6454"/>
      <c r="W6454" s="1"/>
      <c r="X6454"/>
      <c r="Y6454"/>
      <c r="Z6454" s="1"/>
      <c r="AA6454" s="1"/>
      <c r="AB6454" s="1"/>
      <c r="AC6454" s="1"/>
      <c r="AD6454"/>
    </row>
    <row r="6455" spans="1:30" x14ac:dyDescent="0.25">
      <c r="A6455" s="1"/>
      <c r="B6455" s="1"/>
      <c r="C6455" s="1"/>
      <c r="D6455"/>
      <c r="E6455" s="1"/>
      <c r="F6455" s="1"/>
      <c r="G6455"/>
      <c r="H6455"/>
      <c r="I6455" s="1"/>
      <c r="J6455"/>
      <c r="K6455"/>
      <c r="L6455"/>
      <c r="M6455" s="2"/>
      <c r="N6455" s="3"/>
      <c r="O6455"/>
      <c r="P6455"/>
      <c r="Q6455"/>
      <c r="R6455"/>
      <c r="S6455"/>
      <c r="T6455"/>
      <c r="U6455" s="1"/>
      <c r="V6455"/>
      <c r="W6455" s="1"/>
      <c r="X6455"/>
      <c r="Y6455"/>
      <c r="Z6455" s="1"/>
      <c r="AA6455" s="1"/>
      <c r="AB6455" s="1"/>
      <c r="AC6455" s="1"/>
      <c r="AD6455"/>
    </row>
    <row r="6456" spans="1:30" x14ac:dyDescent="0.25">
      <c r="A6456" s="1"/>
      <c r="B6456" s="1"/>
      <c r="C6456" s="1"/>
      <c r="D6456"/>
      <c r="E6456" s="1"/>
      <c r="F6456" s="1"/>
      <c r="G6456"/>
      <c r="H6456"/>
      <c r="I6456" s="1"/>
      <c r="J6456"/>
      <c r="K6456"/>
      <c r="L6456"/>
      <c r="M6456" s="2"/>
      <c r="N6456" s="3"/>
      <c r="O6456"/>
      <c r="P6456"/>
      <c r="Q6456"/>
      <c r="R6456"/>
      <c r="S6456"/>
      <c r="T6456"/>
      <c r="U6456" s="1"/>
      <c r="V6456"/>
      <c r="W6456" s="1"/>
      <c r="X6456"/>
      <c r="Y6456"/>
      <c r="Z6456" s="1"/>
      <c r="AA6456" s="1"/>
      <c r="AB6456" s="1"/>
      <c r="AC6456" s="1"/>
      <c r="AD6456"/>
    </row>
    <row r="6457" spans="1:30" x14ac:dyDescent="0.25">
      <c r="A6457" s="1"/>
      <c r="B6457" s="1"/>
      <c r="C6457" s="1"/>
      <c r="D6457"/>
      <c r="E6457" s="1"/>
      <c r="F6457" s="1"/>
      <c r="G6457"/>
      <c r="H6457"/>
      <c r="I6457" s="1"/>
      <c r="J6457"/>
      <c r="K6457"/>
      <c r="L6457"/>
      <c r="M6457" s="2"/>
      <c r="N6457" s="3"/>
      <c r="O6457"/>
      <c r="P6457"/>
      <c r="Q6457"/>
      <c r="R6457"/>
      <c r="S6457"/>
      <c r="T6457"/>
      <c r="U6457" s="1"/>
      <c r="V6457"/>
      <c r="W6457" s="1"/>
      <c r="X6457"/>
      <c r="Y6457"/>
      <c r="Z6457" s="1"/>
      <c r="AA6457" s="1"/>
      <c r="AB6457" s="1"/>
      <c r="AC6457" s="1"/>
      <c r="AD6457"/>
    </row>
    <row r="6458" spans="1:30" x14ac:dyDescent="0.25">
      <c r="A6458" s="1"/>
      <c r="B6458" s="1"/>
      <c r="C6458" s="1"/>
      <c r="D6458"/>
      <c r="E6458" s="1"/>
      <c r="F6458" s="1"/>
      <c r="G6458"/>
      <c r="H6458"/>
      <c r="I6458" s="1"/>
      <c r="J6458"/>
      <c r="K6458"/>
      <c r="L6458"/>
      <c r="M6458" s="2"/>
      <c r="N6458" s="3"/>
      <c r="O6458"/>
      <c r="P6458"/>
      <c r="Q6458"/>
      <c r="R6458"/>
      <c r="S6458"/>
      <c r="T6458"/>
      <c r="U6458" s="1"/>
      <c r="V6458"/>
      <c r="W6458" s="1"/>
      <c r="X6458"/>
      <c r="Y6458"/>
      <c r="Z6458" s="1"/>
      <c r="AA6458" s="1"/>
      <c r="AB6458" s="1"/>
      <c r="AC6458" s="1"/>
      <c r="AD6458"/>
    </row>
    <row r="6459" spans="1:30" x14ac:dyDescent="0.25">
      <c r="A6459" s="1"/>
      <c r="B6459" s="1"/>
      <c r="C6459" s="1"/>
      <c r="D6459"/>
      <c r="E6459" s="1"/>
      <c r="F6459" s="1"/>
      <c r="G6459"/>
      <c r="H6459"/>
      <c r="I6459" s="1"/>
      <c r="J6459"/>
      <c r="K6459"/>
      <c r="L6459"/>
      <c r="M6459" s="2"/>
      <c r="N6459" s="3"/>
      <c r="O6459"/>
      <c r="P6459"/>
      <c r="Q6459"/>
      <c r="R6459"/>
      <c r="S6459"/>
      <c r="T6459"/>
      <c r="U6459" s="1"/>
      <c r="V6459"/>
      <c r="W6459" s="1"/>
      <c r="X6459"/>
      <c r="Y6459"/>
      <c r="Z6459" s="1"/>
      <c r="AA6459" s="1"/>
      <c r="AB6459" s="1"/>
      <c r="AC6459" s="1"/>
      <c r="AD6459"/>
    </row>
    <row r="6460" spans="1:30" x14ac:dyDescent="0.25">
      <c r="A6460" s="1"/>
      <c r="B6460" s="1"/>
      <c r="C6460" s="1"/>
      <c r="D6460"/>
      <c r="E6460" s="1"/>
      <c r="F6460" s="1"/>
      <c r="G6460"/>
      <c r="H6460"/>
      <c r="I6460" s="1"/>
      <c r="J6460"/>
      <c r="K6460"/>
      <c r="L6460"/>
      <c r="M6460" s="2"/>
      <c r="N6460" s="3"/>
      <c r="O6460"/>
      <c r="P6460"/>
      <c r="Q6460"/>
      <c r="R6460"/>
      <c r="S6460"/>
      <c r="T6460"/>
      <c r="U6460" s="1"/>
      <c r="V6460"/>
      <c r="W6460" s="1"/>
      <c r="X6460"/>
      <c r="Y6460"/>
      <c r="Z6460" s="1"/>
      <c r="AA6460" s="1"/>
      <c r="AB6460" s="1"/>
      <c r="AC6460" s="1"/>
      <c r="AD6460"/>
    </row>
    <row r="6461" spans="1:30" x14ac:dyDescent="0.25">
      <c r="A6461" s="1"/>
      <c r="B6461" s="1"/>
      <c r="C6461" s="1"/>
      <c r="D6461"/>
      <c r="E6461" s="1"/>
      <c r="F6461" s="1"/>
      <c r="G6461"/>
      <c r="H6461"/>
      <c r="I6461" s="1"/>
      <c r="J6461"/>
      <c r="K6461"/>
      <c r="L6461"/>
      <c r="M6461" s="2"/>
      <c r="N6461" s="3"/>
      <c r="O6461"/>
      <c r="P6461"/>
      <c r="Q6461"/>
      <c r="R6461"/>
      <c r="S6461"/>
      <c r="T6461"/>
      <c r="U6461" s="1"/>
      <c r="V6461"/>
      <c r="W6461" s="1"/>
      <c r="X6461"/>
      <c r="Y6461"/>
      <c r="Z6461" s="1"/>
      <c r="AA6461" s="1"/>
      <c r="AB6461" s="1"/>
      <c r="AC6461" s="1"/>
      <c r="AD6461"/>
    </row>
    <row r="6462" spans="1:30" x14ac:dyDescent="0.25">
      <c r="A6462" s="1"/>
      <c r="B6462" s="1"/>
      <c r="C6462" s="1"/>
      <c r="D6462"/>
      <c r="E6462" s="1"/>
      <c r="F6462" s="1"/>
      <c r="G6462"/>
      <c r="H6462"/>
      <c r="I6462" s="1"/>
      <c r="J6462"/>
      <c r="K6462"/>
      <c r="L6462"/>
      <c r="M6462" s="2"/>
      <c r="N6462" s="3"/>
      <c r="O6462"/>
      <c r="P6462"/>
      <c r="Q6462"/>
      <c r="R6462"/>
      <c r="S6462"/>
      <c r="T6462"/>
      <c r="U6462" s="1"/>
      <c r="V6462"/>
      <c r="W6462" s="1"/>
      <c r="X6462"/>
      <c r="Y6462"/>
      <c r="Z6462" s="1"/>
      <c r="AA6462" s="1"/>
      <c r="AB6462" s="1"/>
      <c r="AC6462" s="1"/>
      <c r="AD6462"/>
    </row>
    <row r="6463" spans="1:30" x14ac:dyDescent="0.25">
      <c r="A6463" s="1"/>
      <c r="B6463" s="1"/>
      <c r="C6463" s="1"/>
      <c r="D6463"/>
      <c r="E6463" s="1"/>
      <c r="F6463" s="1"/>
      <c r="G6463"/>
      <c r="H6463"/>
      <c r="I6463" s="1"/>
      <c r="J6463"/>
      <c r="K6463"/>
      <c r="L6463"/>
      <c r="M6463" s="2"/>
      <c r="N6463" s="3"/>
      <c r="O6463"/>
      <c r="P6463"/>
      <c r="Q6463"/>
      <c r="R6463"/>
      <c r="S6463"/>
      <c r="T6463"/>
      <c r="U6463" s="1"/>
      <c r="V6463"/>
      <c r="W6463" s="1"/>
      <c r="X6463"/>
      <c r="Y6463"/>
      <c r="Z6463" s="1"/>
      <c r="AA6463" s="1"/>
      <c r="AB6463" s="1"/>
      <c r="AC6463" s="1"/>
      <c r="AD6463"/>
    </row>
    <row r="6464" spans="1:30" x14ac:dyDescent="0.25">
      <c r="A6464" s="1"/>
      <c r="B6464" s="1"/>
      <c r="C6464" s="1"/>
      <c r="D6464"/>
      <c r="E6464" s="1"/>
      <c r="F6464" s="1"/>
      <c r="G6464"/>
      <c r="H6464"/>
      <c r="I6464" s="1"/>
      <c r="J6464"/>
      <c r="K6464"/>
      <c r="L6464"/>
      <c r="M6464" s="2"/>
      <c r="N6464" s="3"/>
      <c r="O6464"/>
      <c r="P6464"/>
      <c r="Q6464"/>
      <c r="R6464"/>
      <c r="S6464"/>
      <c r="T6464"/>
      <c r="U6464" s="1"/>
      <c r="V6464"/>
      <c r="W6464" s="1"/>
      <c r="X6464"/>
      <c r="Y6464"/>
      <c r="Z6464" s="1"/>
      <c r="AA6464" s="1"/>
      <c r="AB6464" s="1"/>
      <c r="AC6464" s="1"/>
      <c r="AD6464"/>
    </row>
    <row r="6465" spans="1:30" x14ac:dyDescent="0.25">
      <c r="A6465" s="1"/>
      <c r="B6465" s="1"/>
      <c r="C6465" s="1"/>
      <c r="D6465"/>
      <c r="E6465" s="1"/>
      <c r="F6465" s="1"/>
      <c r="G6465"/>
      <c r="H6465"/>
      <c r="I6465" s="1"/>
      <c r="J6465"/>
      <c r="K6465"/>
      <c r="L6465"/>
      <c r="M6465" s="2"/>
      <c r="N6465" s="3"/>
      <c r="O6465"/>
      <c r="P6465"/>
      <c r="Q6465"/>
      <c r="R6465"/>
      <c r="S6465"/>
      <c r="T6465"/>
      <c r="U6465" s="1"/>
      <c r="V6465"/>
      <c r="W6465" s="1"/>
      <c r="X6465"/>
      <c r="Y6465"/>
      <c r="Z6465" s="1"/>
      <c r="AA6465" s="1"/>
      <c r="AB6465" s="1"/>
      <c r="AC6465" s="1"/>
      <c r="AD6465"/>
    </row>
    <row r="6466" spans="1:30" x14ac:dyDescent="0.25">
      <c r="A6466" s="1"/>
      <c r="B6466" s="1"/>
      <c r="C6466" s="1"/>
      <c r="D6466"/>
      <c r="E6466" s="1"/>
      <c r="F6466" s="1"/>
      <c r="G6466"/>
      <c r="H6466"/>
      <c r="I6466" s="1"/>
      <c r="J6466"/>
      <c r="K6466"/>
      <c r="L6466"/>
      <c r="M6466" s="2"/>
      <c r="N6466" s="3"/>
      <c r="O6466"/>
      <c r="P6466"/>
      <c r="Q6466"/>
      <c r="R6466"/>
      <c r="S6466"/>
      <c r="T6466"/>
      <c r="U6466" s="1"/>
      <c r="V6466"/>
      <c r="W6466" s="1"/>
      <c r="X6466"/>
      <c r="Y6466"/>
      <c r="Z6466" s="1"/>
      <c r="AA6466" s="1"/>
      <c r="AB6466" s="1"/>
      <c r="AC6466" s="1"/>
      <c r="AD6466"/>
    </row>
    <row r="6467" spans="1:30" x14ac:dyDescent="0.25">
      <c r="A6467" s="1"/>
      <c r="B6467" s="1"/>
      <c r="C6467" s="1"/>
      <c r="D6467"/>
      <c r="E6467" s="1"/>
      <c r="F6467" s="1"/>
      <c r="G6467"/>
      <c r="H6467"/>
      <c r="I6467" s="1"/>
      <c r="J6467"/>
      <c r="K6467"/>
      <c r="L6467"/>
      <c r="M6467" s="2"/>
      <c r="N6467" s="3"/>
      <c r="O6467"/>
      <c r="P6467"/>
      <c r="Q6467"/>
      <c r="R6467"/>
      <c r="S6467"/>
      <c r="T6467"/>
      <c r="U6467" s="1"/>
      <c r="V6467"/>
      <c r="W6467" s="1"/>
      <c r="X6467"/>
      <c r="Y6467"/>
      <c r="Z6467" s="1"/>
      <c r="AA6467" s="1"/>
      <c r="AB6467" s="1"/>
      <c r="AC6467" s="1"/>
      <c r="AD6467"/>
    </row>
    <row r="6468" spans="1:30" x14ac:dyDescent="0.25">
      <c r="A6468" s="1"/>
      <c r="B6468" s="1"/>
      <c r="C6468" s="1"/>
      <c r="D6468"/>
      <c r="E6468" s="1"/>
      <c r="F6468" s="1"/>
      <c r="G6468"/>
      <c r="H6468"/>
      <c r="I6468" s="1"/>
      <c r="J6468"/>
      <c r="K6468"/>
      <c r="L6468"/>
      <c r="M6468" s="2"/>
      <c r="N6468" s="3"/>
      <c r="O6468"/>
      <c r="P6468"/>
      <c r="Q6468"/>
      <c r="R6468"/>
      <c r="S6468"/>
      <c r="T6468"/>
      <c r="U6468" s="1"/>
      <c r="V6468"/>
      <c r="W6468" s="1"/>
      <c r="X6468"/>
      <c r="Y6468"/>
      <c r="Z6468" s="1"/>
      <c r="AA6468" s="1"/>
      <c r="AB6468" s="1"/>
      <c r="AC6468" s="1"/>
      <c r="AD6468"/>
    </row>
    <row r="6469" spans="1:30" x14ac:dyDescent="0.25">
      <c r="A6469" s="1"/>
      <c r="B6469" s="1"/>
      <c r="C6469" s="1"/>
      <c r="D6469"/>
      <c r="E6469" s="1"/>
      <c r="F6469" s="1"/>
      <c r="G6469"/>
      <c r="H6469"/>
      <c r="I6469" s="1"/>
      <c r="J6469"/>
      <c r="K6469"/>
      <c r="L6469"/>
      <c r="M6469" s="2"/>
      <c r="N6469" s="3"/>
      <c r="O6469"/>
      <c r="P6469"/>
      <c r="Q6469"/>
      <c r="R6469"/>
      <c r="S6469"/>
      <c r="T6469"/>
      <c r="U6469" s="1"/>
      <c r="V6469"/>
      <c r="W6469" s="1"/>
      <c r="X6469"/>
      <c r="Y6469"/>
      <c r="Z6469" s="1"/>
      <c r="AA6469" s="1"/>
      <c r="AB6469" s="1"/>
      <c r="AC6469" s="1"/>
      <c r="AD6469"/>
    </row>
    <row r="6470" spans="1:30" x14ac:dyDescent="0.25">
      <c r="A6470" s="1"/>
      <c r="B6470" s="1"/>
      <c r="C6470" s="1"/>
      <c r="D6470"/>
      <c r="E6470" s="1"/>
      <c r="F6470" s="1"/>
      <c r="G6470"/>
      <c r="H6470"/>
      <c r="I6470" s="1"/>
      <c r="J6470"/>
      <c r="K6470"/>
      <c r="L6470"/>
      <c r="M6470" s="2"/>
      <c r="N6470" s="3"/>
      <c r="O6470"/>
      <c r="P6470"/>
      <c r="Q6470"/>
      <c r="R6470"/>
      <c r="S6470"/>
      <c r="T6470"/>
      <c r="U6470" s="1"/>
      <c r="V6470"/>
      <c r="W6470" s="1"/>
      <c r="X6470"/>
      <c r="Y6470"/>
      <c r="Z6470" s="1"/>
      <c r="AA6470" s="1"/>
      <c r="AB6470" s="1"/>
      <c r="AC6470" s="1"/>
      <c r="AD6470"/>
    </row>
    <row r="6471" spans="1:30" x14ac:dyDescent="0.25">
      <c r="A6471" s="1"/>
      <c r="B6471" s="1"/>
      <c r="C6471" s="1"/>
      <c r="D6471"/>
      <c r="E6471" s="1"/>
      <c r="F6471" s="1"/>
      <c r="G6471"/>
      <c r="H6471"/>
      <c r="I6471" s="1"/>
      <c r="J6471"/>
      <c r="K6471"/>
      <c r="L6471"/>
      <c r="M6471" s="2"/>
      <c r="N6471" s="3"/>
      <c r="O6471"/>
      <c r="P6471"/>
      <c r="Q6471"/>
      <c r="R6471"/>
      <c r="S6471"/>
      <c r="T6471"/>
      <c r="U6471" s="1"/>
      <c r="V6471"/>
      <c r="W6471" s="1"/>
      <c r="X6471"/>
      <c r="Y6471"/>
      <c r="Z6471" s="1"/>
      <c r="AA6471" s="1"/>
      <c r="AB6471" s="1"/>
      <c r="AC6471" s="1"/>
      <c r="AD6471"/>
    </row>
    <row r="6472" spans="1:30" x14ac:dyDescent="0.25">
      <c r="A6472" s="1"/>
      <c r="B6472" s="1"/>
      <c r="C6472" s="1"/>
      <c r="D6472"/>
      <c r="E6472" s="1"/>
      <c r="F6472" s="1"/>
      <c r="G6472"/>
      <c r="H6472"/>
      <c r="I6472" s="1"/>
      <c r="J6472"/>
      <c r="K6472"/>
      <c r="L6472"/>
      <c r="M6472" s="2"/>
      <c r="N6472" s="3"/>
      <c r="O6472"/>
      <c r="P6472"/>
      <c r="Q6472"/>
      <c r="R6472"/>
      <c r="S6472"/>
      <c r="T6472"/>
      <c r="U6472" s="1"/>
      <c r="V6472"/>
      <c r="W6472" s="1"/>
      <c r="X6472"/>
      <c r="Y6472"/>
      <c r="Z6472" s="1"/>
      <c r="AA6472" s="1"/>
      <c r="AB6472" s="1"/>
      <c r="AC6472" s="1"/>
      <c r="AD6472"/>
    </row>
    <row r="6473" spans="1:30" x14ac:dyDescent="0.25">
      <c r="A6473" s="1"/>
      <c r="B6473" s="1"/>
      <c r="C6473" s="1"/>
      <c r="D6473"/>
      <c r="E6473" s="1"/>
      <c r="F6473" s="1"/>
      <c r="G6473"/>
      <c r="H6473"/>
      <c r="I6473" s="1"/>
      <c r="J6473"/>
      <c r="K6473"/>
      <c r="L6473"/>
      <c r="M6473" s="2"/>
      <c r="N6473" s="3"/>
      <c r="O6473"/>
      <c r="P6473"/>
      <c r="Q6473"/>
      <c r="R6473"/>
      <c r="S6473"/>
      <c r="T6473"/>
      <c r="U6473" s="1"/>
      <c r="V6473"/>
      <c r="W6473" s="1"/>
      <c r="X6473"/>
      <c r="Y6473"/>
      <c r="Z6473" s="1"/>
      <c r="AA6473" s="1"/>
      <c r="AB6473" s="1"/>
      <c r="AC6473" s="1"/>
      <c r="AD6473"/>
    </row>
    <row r="6474" spans="1:30" x14ac:dyDescent="0.25">
      <c r="A6474" s="1"/>
      <c r="B6474" s="1"/>
      <c r="C6474" s="1"/>
      <c r="D6474"/>
      <c r="E6474" s="1"/>
      <c r="F6474" s="1"/>
      <c r="G6474"/>
      <c r="H6474"/>
      <c r="I6474" s="1"/>
      <c r="J6474"/>
      <c r="K6474"/>
      <c r="L6474"/>
      <c r="M6474" s="2"/>
      <c r="N6474" s="3"/>
      <c r="O6474"/>
      <c r="P6474"/>
      <c r="Q6474"/>
      <c r="R6474"/>
      <c r="S6474"/>
      <c r="T6474"/>
      <c r="U6474" s="1"/>
      <c r="V6474"/>
      <c r="W6474" s="1"/>
      <c r="X6474"/>
      <c r="Y6474"/>
      <c r="Z6474" s="1"/>
      <c r="AA6474" s="1"/>
      <c r="AB6474" s="1"/>
      <c r="AC6474" s="1"/>
      <c r="AD6474"/>
    </row>
    <row r="6475" spans="1:30" x14ac:dyDescent="0.25">
      <c r="A6475" s="1"/>
      <c r="B6475" s="1"/>
      <c r="C6475" s="1"/>
      <c r="D6475"/>
      <c r="E6475" s="1"/>
      <c r="F6475" s="1"/>
      <c r="G6475"/>
      <c r="H6475"/>
      <c r="I6475" s="1"/>
      <c r="J6475"/>
      <c r="K6475"/>
      <c r="L6475"/>
      <c r="M6475" s="2"/>
      <c r="N6475" s="3"/>
      <c r="O6475"/>
      <c r="P6475"/>
      <c r="Q6475"/>
      <c r="R6475"/>
      <c r="S6475"/>
      <c r="T6475"/>
      <c r="U6475" s="1"/>
      <c r="V6475"/>
      <c r="W6475" s="1"/>
      <c r="X6475"/>
      <c r="Y6475"/>
      <c r="Z6475" s="1"/>
      <c r="AA6475" s="1"/>
      <c r="AB6475" s="1"/>
      <c r="AC6475" s="1"/>
      <c r="AD6475"/>
    </row>
    <row r="6476" spans="1:30" x14ac:dyDescent="0.25">
      <c r="A6476" s="1"/>
      <c r="B6476" s="1"/>
      <c r="C6476" s="1"/>
      <c r="D6476"/>
      <c r="E6476" s="1"/>
      <c r="F6476" s="1"/>
      <c r="G6476"/>
      <c r="H6476"/>
      <c r="I6476" s="1"/>
      <c r="J6476"/>
      <c r="K6476"/>
      <c r="L6476"/>
      <c r="M6476" s="2"/>
      <c r="N6476" s="3"/>
      <c r="O6476"/>
      <c r="P6476"/>
      <c r="Q6476"/>
      <c r="R6476"/>
      <c r="S6476"/>
      <c r="T6476"/>
      <c r="U6476" s="1"/>
      <c r="V6476"/>
      <c r="W6476" s="1"/>
      <c r="X6476"/>
      <c r="Y6476"/>
      <c r="Z6476" s="1"/>
      <c r="AA6476" s="1"/>
      <c r="AB6476" s="1"/>
      <c r="AC6476" s="1"/>
      <c r="AD6476"/>
    </row>
    <row r="6477" spans="1:30" x14ac:dyDescent="0.25">
      <c r="A6477" s="1"/>
      <c r="B6477" s="1"/>
      <c r="C6477" s="1"/>
      <c r="D6477"/>
      <c r="E6477" s="1"/>
      <c r="F6477" s="1"/>
      <c r="G6477"/>
      <c r="H6477"/>
      <c r="I6477" s="1"/>
      <c r="J6477"/>
      <c r="K6477"/>
      <c r="L6477"/>
      <c r="M6477" s="2"/>
      <c r="N6477" s="3"/>
      <c r="O6477"/>
      <c r="P6477"/>
      <c r="Q6477"/>
      <c r="R6477"/>
      <c r="S6477"/>
      <c r="T6477"/>
      <c r="U6477" s="1"/>
      <c r="V6477"/>
      <c r="W6477" s="1"/>
      <c r="X6477"/>
      <c r="Y6477"/>
      <c r="Z6477" s="1"/>
      <c r="AA6477" s="1"/>
      <c r="AB6477" s="1"/>
      <c r="AC6477" s="1"/>
      <c r="AD6477"/>
    </row>
    <row r="6478" spans="1:30" x14ac:dyDescent="0.25">
      <c r="A6478" s="1"/>
      <c r="B6478" s="1"/>
      <c r="C6478" s="1"/>
      <c r="D6478"/>
      <c r="E6478" s="1"/>
      <c r="F6478" s="1"/>
      <c r="G6478"/>
      <c r="H6478"/>
      <c r="I6478" s="1"/>
      <c r="J6478"/>
      <c r="K6478"/>
      <c r="L6478"/>
      <c r="M6478" s="2"/>
      <c r="N6478" s="3"/>
      <c r="O6478"/>
      <c r="P6478"/>
      <c r="Q6478"/>
      <c r="R6478"/>
      <c r="S6478"/>
      <c r="T6478"/>
      <c r="U6478" s="1"/>
      <c r="V6478"/>
      <c r="W6478" s="1"/>
      <c r="X6478"/>
      <c r="Y6478"/>
      <c r="Z6478" s="1"/>
      <c r="AA6478" s="1"/>
      <c r="AB6478" s="1"/>
      <c r="AC6478" s="1"/>
      <c r="AD6478"/>
    </row>
    <row r="6479" spans="1:30" x14ac:dyDescent="0.25">
      <c r="A6479" s="1"/>
      <c r="B6479" s="1"/>
      <c r="C6479" s="1"/>
      <c r="D6479"/>
      <c r="E6479" s="1"/>
      <c r="F6479" s="1"/>
      <c r="G6479"/>
      <c r="H6479"/>
      <c r="I6479" s="1"/>
      <c r="J6479"/>
      <c r="K6479"/>
      <c r="L6479"/>
      <c r="M6479" s="2"/>
      <c r="N6479" s="3"/>
      <c r="O6479"/>
      <c r="P6479"/>
      <c r="Q6479"/>
      <c r="R6479"/>
      <c r="S6479"/>
      <c r="T6479"/>
      <c r="U6479" s="1"/>
      <c r="V6479"/>
      <c r="W6479" s="1"/>
      <c r="X6479"/>
      <c r="Y6479"/>
      <c r="Z6479" s="1"/>
      <c r="AA6479" s="1"/>
      <c r="AB6479" s="1"/>
      <c r="AC6479" s="1"/>
      <c r="AD6479"/>
    </row>
    <row r="6480" spans="1:30" x14ac:dyDescent="0.25">
      <c r="A6480" s="1"/>
      <c r="B6480" s="1"/>
      <c r="C6480" s="1"/>
      <c r="D6480"/>
      <c r="E6480" s="1"/>
      <c r="F6480" s="1"/>
      <c r="G6480"/>
      <c r="H6480"/>
      <c r="I6480" s="1"/>
      <c r="J6480"/>
      <c r="K6480"/>
      <c r="L6480"/>
      <c r="M6480" s="2"/>
      <c r="N6480" s="3"/>
      <c r="O6480"/>
      <c r="P6480"/>
      <c r="Q6480"/>
      <c r="R6480"/>
      <c r="S6480"/>
      <c r="T6480"/>
      <c r="U6480" s="1"/>
      <c r="V6480"/>
      <c r="W6480" s="1"/>
      <c r="X6480"/>
      <c r="Y6480"/>
      <c r="Z6480" s="1"/>
      <c r="AA6480" s="1"/>
      <c r="AB6480" s="1"/>
      <c r="AC6480" s="1"/>
      <c r="AD6480"/>
    </row>
    <row r="6481" spans="1:30" x14ac:dyDescent="0.25">
      <c r="A6481" s="1"/>
      <c r="B6481" s="1"/>
      <c r="C6481" s="1"/>
      <c r="D6481"/>
      <c r="E6481" s="1"/>
      <c r="F6481" s="1"/>
      <c r="G6481"/>
      <c r="H6481"/>
      <c r="I6481" s="1"/>
      <c r="J6481"/>
      <c r="K6481"/>
      <c r="L6481"/>
      <c r="M6481" s="2"/>
      <c r="N6481" s="3"/>
      <c r="O6481"/>
      <c r="P6481"/>
      <c r="Q6481"/>
      <c r="R6481"/>
      <c r="S6481"/>
      <c r="T6481"/>
      <c r="U6481" s="1"/>
      <c r="V6481"/>
      <c r="W6481" s="1"/>
      <c r="X6481"/>
      <c r="Y6481"/>
      <c r="Z6481" s="1"/>
      <c r="AA6481" s="1"/>
      <c r="AB6481" s="1"/>
      <c r="AC6481" s="1"/>
      <c r="AD6481"/>
    </row>
    <row r="6482" spans="1:30" x14ac:dyDescent="0.25">
      <c r="A6482" s="1"/>
      <c r="B6482" s="1"/>
      <c r="C6482" s="1"/>
      <c r="D6482"/>
      <c r="E6482" s="1"/>
      <c r="F6482" s="1"/>
      <c r="G6482"/>
      <c r="H6482"/>
      <c r="I6482" s="1"/>
      <c r="J6482"/>
      <c r="K6482"/>
      <c r="L6482"/>
      <c r="M6482" s="2"/>
      <c r="N6482" s="3"/>
      <c r="O6482"/>
      <c r="P6482"/>
      <c r="Q6482"/>
      <c r="R6482"/>
      <c r="S6482"/>
      <c r="T6482"/>
      <c r="U6482" s="1"/>
      <c r="V6482"/>
      <c r="W6482" s="1"/>
      <c r="X6482"/>
      <c r="Y6482"/>
      <c r="Z6482" s="1"/>
      <c r="AA6482" s="1"/>
      <c r="AB6482" s="1"/>
      <c r="AC6482" s="1"/>
      <c r="AD6482"/>
    </row>
    <row r="6483" spans="1:30" x14ac:dyDescent="0.25">
      <c r="A6483" s="1"/>
      <c r="B6483" s="1"/>
      <c r="C6483" s="1"/>
      <c r="D6483"/>
      <c r="E6483" s="1"/>
      <c r="F6483" s="1"/>
      <c r="G6483"/>
      <c r="H6483"/>
      <c r="I6483" s="1"/>
      <c r="J6483"/>
      <c r="K6483"/>
      <c r="L6483"/>
      <c r="M6483" s="2"/>
      <c r="N6483" s="3"/>
      <c r="O6483"/>
      <c r="P6483"/>
      <c r="Q6483"/>
      <c r="R6483"/>
      <c r="S6483"/>
      <c r="T6483"/>
      <c r="U6483" s="1"/>
      <c r="V6483"/>
      <c r="W6483" s="1"/>
      <c r="X6483"/>
      <c r="Y6483"/>
      <c r="Z6483" s="1"/>
      <c r="AA6483" s="1"/>
      <c r="AB6483" s="1"/>
      <c r="AC6483" s="1"/>
      <c r="AD6483"/>
    </row>
    <row r="6484" spans="1:30" x14ac:dyDescent="0.25">
      <c r="A6484" s="1"/>
      <c r="B6484" s="1"/>
      <c r="C6484" s="1"/>
      <c r="D6484"/>
      <c r="E6484" s="1"/>
      <c r="F6484" s="1"/>
      <c r="G6484"/>
      <c r="H6484"/>
      <c r="I6484" s="1"/>
      <c r="J6484"/>
      <c r="K6484"/>
      <c r="L6484"/>
      <c r="M6484" s="2"/>
      <c r="N6484" s="3"/>
      <c r="O6484"/>
      <c r="P6484"/>
      <c r="Q6484"/>
      <c r="R6484"/>
      <c r="S6484"/>
      <c r="T6484"/>
      <c r="U6484" s="1"/>
      <c r="V6484"/>
      <c r="W6484" s="1"/>
      <c r="X6484"/>
      <c r="Y6484"/>
      <c r="Z6484" s="1"/>
      <c r="AA6484" s="1"/>
      <c r="AB6484" s="1"/>
      <c r="AC6484" s="1"/>
      <c r="AD6484"/>
    </row>
    <row r="6485" spans="1:30" x14ac:dyDescent="0.25">
      <c r="A6485" s="1"/>
      <c r="B6485" s="1"/>
      <c r="C6485" s="1"/>
      <c r="D6485"/>
      <c r="E6485" s="1"/>
      <c r="F6485" s="1"/>
      <c r="G6485"/>
      <c r="H6485"/>
      <c r="I6485" s="1"/>
      <c r="J6485"/>
      <c r="K6485"/>
      <c r="L6485"/>
      <c r="M6485" s="2"/>
      <c r="N6485" s="3"/>
      <c r="O6485"/>
      <c r="P6485"/>
      <c r="Q6485"/>
      <c r="R6485"/>
      <c r="S6485"/>
      <c r="T6485"/>
      <c r="U6485" s="1"/>
      <c r="V6485"/>
      <c r="W6485" s="1"/>
      <c r="X6485"/>
      <c r="Y6485"/>
      <c r="Z6485" s="1"/>
      <c r="AA6485" s="1"/>
      <c r="AB6485" s="1"/>
      <c r="AC6485" s="1"/>
      <c r="AD6485"/>
    </row>
    <row r="6486" spans="1:30" x14ac:dyDescent="0.25">
      <c r="A6486" s="1"/>
      <c r="B6486" s="1"/>
      <c r="C6486" s="1"/>
      <c r="D6486"/>
      <c r="E6486" s="1"/>
      <c r="F6486" s="1"/>
      <c r="G6486"/>
      <c r="H6486"/>
      <c r="I6486" s="1"/>
      <c r="J6486"/>
      <c r="K6486"/>
      <c r="L6486"/>
      <c r="M6486" s="2"/>
      <c r="N6486" s="3"/>
      <c r="O6486"/>
      <c r="P6486"/>
      <c r="Q6486"/>
      <c r="R6486"/>
      <c r="S6486"/>
      <c r="T6486"/>
      <c r="U6486" s="1"/>
      <c r="V6486"/>
      <c r="W6486" s="1"/>
      <c r="X6486"/>
      <c r="Y6486"/>
      <c r="Z6486" s="1"/>
      <c r="AA6486" s="1"/>
      <c r="AB6486" s="1"/>
      <c r="AC6486" s="1"/>
      <c r="AD6486"/>
    </row>
    <row r="6487" spans="1:30" x14ac:dyDescent="0.25">
      <c r="A6487" s="1"/>
      <c r="B6487" s="1"/>
      <c r="C6487" s="1"/>
      <c r="D6487"/>
      <c r="E6487" s="1"/>
      <c r="F6487" s="1"/>
      <c r="G6487"/>
      <c r="H6487"/>
      <c r="I6487" s="1"/>
      <c r="J6487"/>
      <c r="K6487"/>
      <c r="L6487"/>
      <c r="M6487" s="2"/>
      <c r="N6487" s="3"/>
      <c r="O6487"/>
      <c r="P6487"/>
      <c r="Q6487"/>
      <c r="R6487"/>
      <c r="S6487"/>
      <c r="T6487"/>
      <c r="U6487" s="1"/>
      <c r="V6487"/>
      <c r="W6487" s="1"/>
      <c r="X6487"/>
      <c r="Y6487"/>
      <c r="Z6487" s="1"/>
      <c r="AA6487" s="1"/>
      <c r="AB6487" s="1"/>
      <c r="AC6487" s="1"/>
      <c r="AD6487"/>
    </row>
    <row r="6488" spans="1:30" x14ac:dyDescent="0.25">
      <c r="A6488" s="1"/>
      <c r="B6488" s="1"/>
      <c r="C6488" s="1"/>
      <c r="D6488"/>
      <c r="E6488" s="1"/>
      <c r="F6488" s="1"/>
      <c r="G6488"/>
      <c r="H6488"/>
      <c r="I6488" s="1"/>
      <c r="J6488"/>
      <c r="K6488"/>
      <c r="L6488"/>
      <c r="M6488" s="2"/>
      <c r="N6488" s="3"/>
      <c r="O6488"/>
      <c r="P6488"/>
      <c r="Q6488"/>
      <c r="R6488"/>
      <c r="S6488"/>
      <c r="T6488"/>
      <c r="U6488" s="1"/>
      <c r="V6488"/>
      <c r="W6488" s="1"/>
      <c r="X6488"/>
      <c r="Y6488"/>
      <c r="Z6488" s="1"/>
      <c r="AA6488" s="1"/>
      <c r="AB6488" s="1"/>
      <c r="AC6488" s="1"/>
      <c r="AD6488"/>
    </row>
    <row r="6489" spans="1:30" x14ac:dyDescent="0.25">
      <c r="A6489" s="1"/>
      <c r="B6489" s="1"/>
      <c r="C6489" s="1"/>
      <c r="D6489"/>
      <c r="E6489" s="1"/>
      <c r="F6489" s="1"/>
      <c r="G6489"/>
      <c r="H6489"/>
      <c r="I6489" s="1"/>
      <c r="J6489"/>
      <c r="K6489"/>
      <c r="L6489"/>
      <c r="M6489" s="2"/>
      <c r="N6489" s="3"/>
      <c r="O6489"/>
      <c r="P6489"/>
      <c r="Q6489"/>
      <c r="R6489"/>
      <c r="S6489"/>
      <c r="T6489"/>
      <c r="U6489" s="1"/>
      <c r="V6489"/>
      <c r="W6489" s="1"/>
      <c r="X6489"/>
      <c r="Y6489"/>
      <c r="Z6489" s="1"/>
      <c r="AA6489" s="1"/>
      <c r="AB6489" s="1"/>
      <c r="AC6489" s="1"/>
      <c r="AD6489"/>
    </row>
    <row r="6490" spans="1:30" x14ac:dyDescent="0.25">
      <c r="A6490" s="1"/>
      <c r="B6490" s="1"/>
      <c r="C6490" s="1"/>
      <c r="D6490"/>
      <c r="E6490" s="1"/>
      <c r="F6490" s="1"/>
      <c r="G6490"/>
      <c r="H6490"/>
      <c r="I6490" s="1"/>
      <c r="J6490"/>
      <c r="K6490"/>
      <c r="L6490"/>
      <c r="M6490" s="2"/>
      <c r="N6490" s="3"/>
      <c r="O6490"/>
      <c r="P6490"/>
      <c r="Q6490"/>
      <c r="R6490"/>
      <c r="S6490"/>
      <c r="T6490"/>
      <c r="U6490" s="1"/>
      <c r="V6490"/>
      <c r="W6490" s="1"/>
      <c r="X6490"/>
      <c r="Y6490"/>
      <c r="Z6490" s="1"/>
      <c r="AA6490" s="1"/>
      <c r="AB6490" s="1"/>
      <c r="AC6490" s="1"/>
      <c r="AD6490"/>
    </row>
    <row r="6491" spans="1:30" x14ac:dyDescent="0.25">
      <c r="A6491" s="1"/>
      <c r="B6491" s="1"/>
      <c r="C6491" s="1"/>
      <c r="D6491"/>
      <c r="E6491" s="1"/>
      <c r="F6491" s="1"/>
      <c r="G6491"/>
      <c r="H6491"/>
      <c r="I6491" s="1"/>
      <c r="J6491"/>
      <c r="K6491"/>
      <c r="L6491"/>
      <c r="M6491" s="2"/>
      <c r="N6491" s="3"/>
      <c r="O6491"/>
      <c r="P6491"/>
      <c r="Q6491"/>
      <c r="R6491"/>
      <c r="S6491"/>
      <c r="T6491"/>
      <c r="U6491" s="1"/>
      <c r="V6491"/>
      <c r="W6491" s="1"/>
      <c r="X6491"/>
      <c r="Y6491"/>
      <c r="Z6491" s="1"/>
      <c r="AA6491" s="1"/>
      <c r="AB6491" s="1"/>
      <c r="AC6491" s="1"/>
      <c r="AD6491"/>
    </row>
    <row r="6492" spans="1:30" x14ac:dyDescent="0.25">
      <c r="A6492" s="1"/>
      <c r="B6492" s="1"/>
      <c r="C6492" s="1"/>
      <c r="D6492"/>
      <c r="E6492" s="1"/>
      <c r="F6492" s="1"/>
      <c r="G6492"/>
      <c r="H6492"/>
      <c r="I6492" s="1"/>
      <c r="J6492"/>
      <c r="K6492"/>
      <c r="L6492"/>
      <c r="M6492" s="2"/>
      <c r="N6492" s="3"/>
      <c r="O6492"/>
      <c r="P6492"/>
      <c r="Q6492"/>
      <c r="R6492"/>
      <c r="S6492"/>
      <c r="T6492"/>
      <c r="U6492" s="1"/>
      <c r="V6492"/>
      <c r="W6492" s="1"/>
      <c r="X6492"/>
      <c r="Y6492"/>
      <c r="Z6492" s="1"/>
      <c r="AA6492" s="1"/>
      <c r="AB6492" s="1"/>
      <c r="AC6492" s="1"/>
      <c r="AD6492"/>
    </row>
    <row r="6493" spans="1:30" x14ac:dyDescent="0.25">
      <c r="A6493" s="1"/>
      <c r="B6493" s="1"/>
      <c r="C6493" s="1"/>
      <c r="D6493"/>
      <c r="E6493" s="1"/>
      <c r="F6493" s="1"/>
      <c r="G6493"/>
      <c r="H6493"/>
      <c r="I6493" s="1"/>
      <c r="J6493"/>
      <c r="K6493"/>
      <c r="L6493"/>
      <c r="M6493" s="2"/>
      <c r="N6493" s="3"/>
      <c r="O6493"/>
      <c r="P6493"/>
      <c r="Q6493"/>
      <c r="R6493"/>
      <c r="S6493"/>
      <c r="T6493"/>
      <c r="U6493" s="1"/>
      <c r="V6493"/>
      <c r="W6493" s="1"/>
      <c r="X6493"/>
      <c r="Y6493"/>
      <c r="Z6493" s="1"/>
      <c r="AA6493" s="1"/>
      <c r="AB6493" s="1"/>
      <c r="AC6493" s="1"/>
      <c r="AD6493"/>
    </row>
    <row r="6494" spans="1:30" x14ac:dyDescent="0.25">
      <c r="A6494" s="1"/>
      <c r="B6494" s="1"/>
      <c r="C6494" s="1"/>
      <c r="D6494"/>
      <c r="E6494" s="1"/>
      <c r="F6494" s="1"/>
      <c r="G6494"/>
      <c r="H6494"/>
      <c r="I6494" s="1"/>
      <c r="J6494"/>
      <c r="K6494"/>
      <c r="L6494"/>
      <c r="M6494" s="2"/>
      <c r="N6494" s="3"/>
      <c r="O6494"/>
      <c r="P6494"/>
      <c r="Q6494"/>
      <c r="R6494"/>
      <c r="S6494"/>
      <c r="T6494"/>
      <c r="U6494" s="1"/>
      <c r="V6494"/>
      <c r="W6494" s="1"/>
      <c r="X6494"/>
      <c r="Y6494"/>
      <c r="Z6494" s="1"/>
      <c r="AA6494" s="1"/>
      <c r="AB6494" s="1"/>
      <c r="AC6494" s="1"/>
      <c r="AD6494"/>
    </row>
    <row r="6495" spans="1:30" x14ac:dyDescent="0.25">
      <c r="A6495" s="1"/>
      <c r="B6495" s="1"/>
      <c r="C6495" s="1"/>
      <c r="D6495"/>
      <c r="E6495" s="1"/>
      <c r="F6495" s="1"/>
      <c r="G6495"/>
      <c r="H6495"/>
      <c r="I6495" s="1"/>
      <c r="J6495"/>
      <c r="K6495"/>
      <c r="L6495"/>
      <c r="M6495" s="2"/>
      <c r="N6495" s="3"/>
      <c r="O6495"/>
      <c r="P6495"/>
      <c r="Q6495"/>
      <c r="R6495"/>
      <c r="S6495"/>
      <c r="T6495"/>
      <c r="U6495" s="1"/>
      <c r="V6495"/>
      <c r="W6495" s="1"/>
      <c r="X6495"/>
      <c r="Y6495"/>
      <c r="Z6495" s="1"/>
      <c r="AA6495" s="1"/>
      <c r="AB6495" s="1"/>
      <c r="AC6495" s="1"/>
      <c r="AD6495"/>
    </row>
    <row r="6496" spans="1:30" x14ac:dyDescent="0.25">
      <c r="A6496" s="1"/>
      <c r="B6496" s="1"/>
      <c r="C6496" s="1"/>
      <c r="D6496"/>
      <c r="E6496" s="1"/>
      <c r="F6496" s="1"/>
      <c r="G6496"/>
      <c r="H6496"/>
      <c r="I6496" s="1"/>
      <c r="J6496"/>
      <c r="K6496"/>
      <c r="L6496"/>
      <c r="M6496" s="2"/>
      <c r="N6496" s="3"/>
      <c r="O6496"/>
      <c r="P6496"/>
      <c r="Q6496"/>
      <c r="R6496"/>
      <c r="S6496"/>
      <c r="T6496"/>
      <c r="U6496" s="1"/>
      <c r="V6496"/>
      <c r="W6496" s="1"/>
      <c r="X6496"/>
      <c r="Y6496"/>
      <c r="Z6496" s="1"/>
      <c r="AA6496" s="1"/>
      <c r="AB6496" s="1"/>
      <c r="AC6496" s="1"/>
      <c r="AD6496"/>
    </row>
    <row r="6497" spans="1:30" x14ac:dyDescent="0.25">
      <c r="A6497" s="1"/>
      <c r="B6497" s="1"/>
      <c r="C6497" s="1"/>
      <c r="D6497"/>
      <c r="E6497" s="1"/>
      <c r="F6497" s="1"/>
      <c r="G6497"/>
      <c r="H6497"/>
      <c r="I6497" s="1"/>
      <c r="J6497"/>
      <c r="K6497"/>
      <c r="L6497"/>
      <c r="M6497" s="2"/>
      <c r="N6497" s="3"/>
      <c r="O6497"/>
      <c r="P6497"/>
      <c r="Q6497"/>
      <c r="R6497"/>
      <c r="S6497"/>
      <c r="T6497"/>
      <c r="U6497" s="1"/>
      <c r="V6497"/>
      <c r="W6497" s="1"/>
      <c r="X6497"/>
      <c r="Y6497"/>
      <c r="Z6497" s="1"/>
      <c r="AA6497" s="1"/>
      <c r="AB6497" s="1"/>
      <c r="AC6497" s="1"/>
      <c r="AD6497"/>
    </row>
    <row r="6498" spans="1:30" x14ac:dyDescent="0.25">
      <c r="A6498" s="1"/>
      <c r="B6498" s="1"/>
      <c r="C6498" s="1"/>
      <c r="D6498"/>
      <c r="E6498" s="1"/>
      <c r="F6498" s="1"/>
      <c r="G6498"/>
      <c r="H6498"/>
      <c r="I6498" s="1"/>
      <c r="J6498"/>
      <c r="K6498"/>
      <c r="L6498"/>
      <c r="M6498" s="2"/>
      <c r="N6498" s="3"/>
      <c r="O6498"/>
      <c r="P6498"/>
      <c r="Q6498"/>
      <c r="R6498"/>
      <c r="S6498"/>
      <c r="T6498"/>
      <c r="U6498" s="1"/>
      <c r="V6498"/>
      <c r="W6498" s="1"/>
      <c r="X6498"/>
      <c r="Y6498"/>
      <c r="Z6498" s="1"/>
      <c r="AA6498" s="1"/>
      <c r="AB6498" s="1"/>
      <c r="AC6498" s="1"/>
      <c r="AD6498"/>
    </row>
    <row r="6499" spans="1:30" x14ac:dyDescent="0.25">
      <c r="A6499" s="1"/>
      <c r="B6499" s="1"/>
      <c r="C6499" s="1"/>
      <c r="D6499"/>
      <c r="E6499" s="1"/>
      <c r="F6499" s="1"/>
      <c r="G6499"/>
      <c r="H6499"/>
      <c r="I6499" s="1"/>
      <c r="J6499"/>
      <c r="K6499"/>
      <c r="L6499"/>
      <c r="M6499" s="2"/>
      <c r="N6499" s="3"/>
      <c r="O6499"/>
      <c r="P6499"/>
      <c r="Q6499"/>
      <c r="R6499"/>
      <c r="S6499"/>
      <c r="T6499"/>
      <c r="U6499" s="1"/>
      <c r="V6499"/>
      <c r="W6499" s="1"/>
      <c r="X6499"/>
      <c r="Y6499"/>
      <c r="Z6499" s="1"/>
      <c r="AA6499" s="1"/>
      <c r="AB6499" s="1"/>
      <c r="AC6499" s="1"/>
      <c r="AD6499"/>
    </row>
    <row r="6500" spans="1:30" x14ac:dyDescent="0.25">
      <c r="A6500" s="1"/>
      <c r="B6500" s="1"/>
      <c r="C6500" s="1"/>
      <c r="D6500"/>
      <c r="E6500" s="1"/>
      <c r="F6500" s="1"/>
      <c r="G6500"/>
      <c r="H6500"/>
      <c r="I6500" s="1"/>
      <c r="J6500"/>
      <c r="K6500"/>
      <c r="L6500"/>
      <c r="M6500" s="2"/>
      <c r="N6500" s="3"/>
      <c r="O6500"/>
      <c r="P6500"/>
      <c r="Q6500"/>
      <c r="R6500"/>
      <c r="S6500"/>
      <c r="T6500"/>
      <c r="U6500" s="1"/>
      <c r="V6500"/>
      <c r="W6500" s="1"/>
      <c r="X6500"/>
      <c r="Y6500"/>
      <c r="Z6500" s="1"/>
      <c r="AA6500" s="1"/>
      <c r="AB6500" s="1"/>
      <c r="AC6500" s="1"/>
      <c r="AD6500"/>
    </row>
    <row r="6501" spans="1:30" x14ac:dyDescent="0.25">
      <c r="A6501" s="1"/>
      <c r="B6501" s="1"/>
      <c r="C6501" s="1"/>
      <c r="D6501"/>
      <c r="E6501" s="1"/>
      <c r="F6501" s="1"/>
      <c r="G6501"/>
      <c r="H6501"/>
      <c r="I6501" s="1"/>
      <c r="J6501"/>
      <c r="K6501"/>
      <c r="L6501"/>
      <c r="M6501" s="2"/>
      <c r="N6501" s="3"/>
      <c r="O6501"/>
      <c r="P6501"/>
      <c r="Q6501"/>
      <c r="R6501"/>
      <c r="S6501"/>
      <c r="T6501"/>
      <c r="U6501" s="1"/>
      <c r="V6501"/>
      <c r="W6501" s="1"/>
      <c r="X6501"/>
      <c r="Y6501"/>
      <c r="Z6501" s="1"/>
      <c r="AA6501" s="1"/>
      <c r="AB6501" s="1"/>
      <c r="AC6501" s="1"/>
      <c r="AD6501"/>
    </row>
    <row r="6502" spans="1:30" x14ac:dyDescent="0.25">
      <c r="A6502" s="1"/>
      <c r="B6502" s="1"/>
      <c r="C6502" s="1"/>
      <c r="D6502"/>
      <c r="E6502" s="1"/>
      <c r="F6502" s="1"/>
      <c r="G6502"/>
      <c r="H6502"/>
      <c r="I6502" s="1"/>
      <c r="J6502"/>
      <c r="K6502"/>
      <c r="L6502"/>
      <c r="M6502" s="2"/>
      <c r="N6502" s="3"/>
      <c r="O6502"/>
      <c r="P6502"/>
      <c r="Q6502"/>
      <c r="R6502"/>
      <c r="S6502"/>
      <c r="T6502"/>
      <c r="U6502" s="1"/>
      <c r="V6502"/>
      <c r="W6502" s="1"/>
      <c r="X6502"/>
      <c r="Y6502"/>
      <c r="Z6502" s="1"/>
      <c r="AA6502" s="1"/>
      <c r="AB6502" s="1"/>
      <c r="AC6502" s="1"/>
      <c r="AD6502"/>
    </row>
    <row r="6503" spans="1:30" x14ac:dyDescent="0.25">
      <c r="A6503" s="1"/>
      <c r="B6503" s="1"/>
      <c r="C6503" s="1"/>
      <c r="D6503"/>
      <c r="E6503" s="1"/>
      <c r="F6503" s="1"/>
      <c r="G6503"/>
      <c r="H6503"/>
      <c r="I6503" s="1"/>
      <c r="J6503"/>
      <c r="K6503"/>
      <c r="L6503"/>
      <c r="M6503" s="2"/>
      <c r="N6503" s="3"/>
      <c r="O6503"/>
      <c r="P6503"/>
      <c r="Q6503"/>
      <c r="R6503"/>
      <c r="S6503"/>
      <c r="T6503"/>
      <c r="U6503" s="1"/>
      <c r="V6503"/>
      <c r="W6503" s="1"/>
      <c r="X6503"/>
      <c r="Y6503"/>
      <c r="Z6503" s="1"/>
      <c r="AA6503" s="1"/>
      <c r="AB6503" s="1"/>
      <c r="AC6503" s="1"/>
      <c r="AD6503"/>
    </row>
    <row r="6504" spans="1:30" x14ac:dyDescent="0.25">
      <c r="A6504" s="1"/>
      <c r="B6504" s="1"/>
      <c r="C6504" s="1"/>
      <c r="D6504"/>
      <c r="E6504" s="1"/>
      <c r="F6504" s="1"/>
      <c r="G6504"/>
      <c r="H6504"/>
      <c r="I6504" s="1"/>
      <c r="J6504"/>
      <c r="K6504"/>
      <c r="L6504"/>
      <c r="M6504" s="2"/>
      <c r="N6504" s="3"/>
      <c r="O6504"/>
      <c r="P6504"/>
      <c r="Q6504"/>
      <c r="R6504"/>
      <c r="S6504"/>
      <c r="T6504"/>
      <c r="U6504" s="1"/>
      <c r="V6504"/>
      <c r="W6504" s="1"/>
      <c r="X6504"/>
      <c r="Y6504"/>
      <c r="Z6504" s="1"/>
      <c r="AA6504" s="1"/>
      <c r="AB6504" s="1"/>
      <c r="AC6504" s="1"/>
      <c r="AD6504"/>
    </row>
    <row r="6505" spans="1:30" x14ac:dyDescent="0.25">
      <c r="A6505" s="1"/>
      <c r="B6505" s="1"/>
      <c r="C6505" s="1"/>
      <c r="D6505"/>
      <c r="E6505" s="1"/>
      <c r="F6505" s="1"/>
      <c r="G6505"/>
      <c r="H6505"/>
      <c r="I6505" s="1"/>
      <c r="J6505"/>
      <c r="K6505"/>
      <c r="L6505"/>
      <c r="M6505" s="2"/>
      <c r="N6505" s="3"/>
      <c r="O6505"/>
      <c r="P6505"/>
      <c r="Q6505"/>
      <c r="R6505"/>
      <c r="S6505"/>
      <c r="T6505"/>
      <c r="U6505" s="1"/>
      <c r="V6505"/>
      <c r="W6505" s="1"/>
      <c r="X6505"/>
      <c r="Y6505"/>
      <c r="Z6505" s="1"/>
      <c r="AA6505" s="1"/>
      <c r="AB6505" s="1"/>
      <c r="AC6505" s="1"/>
      <c r="AD6505"/>
    </row>
    <row r="6506" spans="1:30" x14ac:dyDescent="0.25">
      <c r="A6506" s="1"/>
      <c r="B6506" s="1"/>
      <c r="C6506" s="1"/>
      <c r="D6506"/>
      <c r="E6506" s="1"/>
      <c r="F6506" s="1"/>
      <c r="G6506"/>
      <c r="H6506"/>
      <c r="I6506" s="1"/>
      <c r="J6506"/>
      <c r="K6506"/>
      <c r="L6506"/>
      <c r="M6506" s="2"/>
      <c r="N6506" s="3"/>
      <c r="O6506"/>
      <c r="P6506"/>
      <c r="Q6506"/>
      <c r="R6506"/>
      <c r="S6506"/>
      <c r="T6506"/>
      <c r="U6506" s="1"/>
      <c r="V6506"/>
      <c r="W6506" s="1"/>
      <c r="X6506"/>
      <c r="Y6506"/>
      <c r="Z6506" s="1"/>
      <c r="AA6506" s="1"/>
      <c r="AB6506" s="1"/>
      <c r="AC6506" s="1"/>
      <c r="AD6506"/>
    </row>
    <row r="6507" spans="1:30" x14ac:dyDescent="0.25">
      <c r="A6507" s="1"/>
      <c r="B6507" s="1"/>
      <c r="C6507" s="1"/>
      <c r="D6507"/>
      <c r="E6507" s="1"/>
      <c r="F6507" s="1"/>
      <c r="G6507"/>
      <c r="H6507"/>
      <c r="I6507" s="1"/>
      <c r="J6507"/>
      <c r="K6507"/>
      <c r="L6507"/>
      <c r="M6507" s="2"/>
      <c r="N6507" s="3"/>
      <c r="O6507"/>
      <c r="P6507"/>
      <c r="Q6507"/>
      <c r="R6507"/>
      <c r="S6507"/>
      <c r="T6507"/>
      <c r="U6507" s="1"/>
      <c r="V6507"/>
      <c r="W6507" s="1"/>
      <c r="X6507"/>
      <c r="Y6507"/>
      <c r="Z6507" s="1"/>
      <c r="AA6507" s="1"/>
      <c r="AB6507" s="1"/>
      <c r="AC6507" s="1"/>
      <c r="AD6507"/>
    </row>
    <row r="6508" spans="1:30" x14ac:dyDescent="0.25">
      <c r="A6508" s="1"/>
      <c r="B6508" s="1"/>
      <c r="C6508" s="1"/>
      <c r="D6508"/>
      <c r="E6508" s="1"/>
      <c r="F6508" s="1"/>
      <c r="G6508"/>
      <c r="H6508"/>
      <c r="I6508" s="1"/>
      <c r="J6508"/>
      <c r="K6508"/>
      <c r="L6508"/>
      <c r="M6508" s="2"/>
      <c r="N6508" s="3"/>
      <c r="O6508"/>
      <c r="P6508"/>
      <c r="Q6508"/>
      <c r="R6508"/>
      <c r="S6508"/>
      <c r="T6508"/>
      <c r="U6508" s="1"/>
      <c r="V6508"/>
      <c r="W6508" s="1"/>
      <c r="X6508"/>
      <c r="Y6508"/>
      <c r="Z6508" s="1"/>
      <c r="AA6508" s="1"/>
      <c r="AB6508" s="1"/>
      <c r="AC6508" s="1"/>
      <c r="AD6508"/>
    </row>
    <row r="6509" spans="1:30" x14ac:dyDescent="0.25">
      <c r="A6509" s="1"/>
      <c r="B6509" s="1"/>
      <c r="C6509" s="1"/>
      <c r="D6509"/>
      <c r="E6509" s="1"/>
      <c r="F6509" s="1"/>
      <c r="G6509"/>
      <c r="H6509"/>
      <c r="I6509" s="1"/>
      <c r="J6509"/>
      <c r="K6509"/>
      <c r="L6509"/>
      <c r="M6509" s="2"/>
      <c r="N6509" s="3"/>
      <c r="O6509"/>
      <c r="P6509"/>
      <c r="Q6509"/>
      <c r="R6509"/>
      <c r="S6509"/>
      <c r="T6509"/>
      <c r="U6509" s="1"/>
      <c r="V6509"/>
      <c r="W6509" s="1"/>
      <c r="X6509"/>
      <c r="Y6509"/>
      <c r="Z6509" s="1"/>
      <c r="AA6509" s="1"/>
      <c r="AB6509" s="1"/>
      <c r="AC6509" s="1"/>
      <c r="AD6509"/>
    </row>
    <row r="6510" spans="1:30" x14ac:dyDescent="0.25">
      <c r="A6510" s="1"/>
      <c r="B6510" s="1"/>
      <c r="C6510" s="1"/>
      <c r="D6510"/>
      <c r="E6510" s="1"/>
      <c r="F6510" s="1"/>
      <c r="G6510"/>
      <c r="H6510"/>
      <c r="I6510" s="1"/>
      <c r="J6510"/>
      <c r="K6510"/>
      <c r="L6510"/>
      <c r="M6510" s="2"/>
      <c r="N6510" s="3"/>
      <c r="O6510"/>
      <c r="P6510"/>
      <c r="Q6510"/>
      <c r="R6510"/>
      <c r="S6510"/>
      <c r="T6510"/>
      <c r="U6510" s="1"/>
      <c r="V6510"/>
      <c r="W6510" s="1"/>
      <c r="X6510"/>
      <c r="Y6510"/>
      <c r="Z6510" s="1"/>
      <c r="AA6510" s="1"/>
      <c r="AB6510" s="1"/>
      <c r="AC6510" s="1"/>
      <c r="AD6510"/>
    </row>
    <row r="6511" spans="1:30" x14ac:dyDescent="0.25">
      <c r="A6511" s="1"/>
      <c r="B6511" s="1"/>
      <c r="C6511" s="1"/>
      <c r="D6511"/>
      <c r="E6511" s="1"/>
      <c r="F6511" s="1"/>
      <c r="G6511"/>
      <c r="H6511"/>
      <c r="I6511" s="1"/>
      <c r="J6511"/>
      <c r="K6511"/>
      <c r="L6511"/>
      <c r="M6511" s="2"/>
      <c r="N6511" s="3"/>
      <c r="O6511"/>
      <c r="P6511"/>
      <c r="Q6511"/>
      <c r="R6511"/>
      <c r="S6511"/>
      <c r="T6511"/>
      <c r="U6511" s="1"/>
      <c r="V6511"/>
      <c r="W6511" s="1"/>
      <c r="X6511"/>
      <c r="Y6511"/>
      <c r="Z6511" s="1"/>
      <c r="AA6511" s="1"/>
      <c r="AB6511" s="1"/>
      <c r="AC6511" s="1"/>
      <c r="AD6511"/>
    </row>
    <row r="6512" spans="1:30" x14ac:dyDescent="0.25">
      <c r="A6512" s="1"/>
      <c r="B6512" s="1"/>
      <c r="C6512" s="1"/>
      <c r="D6512"/>
      <c r="E6512" s="1"/>
      <c r="F6512" s="1"/>
      <c r="G6512"/>
      <c r="H6512"/>
      <c r="I6512" s="1"/>
      <c r="J6512"/>
      <c r="K6512"/>
      <c r="L6512"/>
      <c r="M6512" s="2"/>
      <c r="N6512" s="3"/>
      <c r="O6512"/>
      <c r="P6512"/>
      <c r="Q6512"/>
      <c r="R6512"/>
      <c r="S6512"/>
      <c r="T6512"/>
      <c r="U6512" s="1"/>
      <c r="V6512"/>
      <c r="W6512" s="1"/>
      <c r="X6512"/>
      <c r="Y6512"/>
      <c r="Z6512" s="1"/>
      <c r="AA6512" s="1"/>
      <c r="AB6512" s="1"/>
      <c r="AC6512" s="1"/>
      <c r="AD6512"/>
    </row>
    <row r="6513" spans="1:30" x14ac:dyDescent="0.25">
      <c r="A6513" s="1"/>
      <c r="B6513" s="1"/>
      <c r="C6513" s="1"/>
      <c r="D6513"/>
      <c r="E6513" s="1"/>
      <c r="F6513" s="1"/>
      <c r="G6513"/>
      <c r="H6513"/>
      <c r="I6513" s="1"/>
      <c r="J6513"/>
      <c r="K6513"/>
      <c r="L6513"/>
      <c r="M6513" s="2"/>
      <c r="N6513" s="3"/>
      <c r="O6513"/>
      <c r="P6513"/>
      <c r="Q6513"/>
      <c r="R6513"/>
      <c r="S6513"/>
      <c r="T6513"/>
      <c r="U6513" s="1"/>
      <c r="V6513"/>
      <c r="W6513" s="1"/>
      <c r="X6513"/>
      <c r="Y6513"/>
      <c r="Z6513" s="1"/>
      <c r="AA6513" s="1"/>
      <c r="AB6513" s="1"/>
      <c r="AC6513" s="1"/>
      <c r="AD6513"/>
    </row>
    <row r="6514" spans="1:30" x14ac:dyDescent="0.25">
      <c r="A6514" s="1"/>
      <c r="B6514" s="1"/>
      <c r="C6514" s="1"/>
      <c r="D6514"/>
      <c r="E6514" s="1"/>
      <c r="F6514" s="1"/>
      <c r="G6514"/>
      <c r="H6514"/>
      <c r="I6514" s="1"/>
      <c r="J6514"/>
      <c r="K6514"/>
      <c r="L6514"/>
      <c r="M6514" s="2"/>
      <c r="N6514" s="3"/>
      <c r="O6514"/>
      <c r="P6514"/>
      <c r="Q6514"/>
      <c r="R6514"/>
      <c r="S6514"/>
      <c r="T6514"/>
      <c r="U6514" s="1"/>
      <c r="V6514"/>
      <c r="W6514" s="1"/>
      <c r="X6514"/>
      <c r="Y6514"/>
      <c r="Z6514" s="1"/>
      <c r="AA6514" s="1"/>
      <c r="AB6514" s="1"/>
      <c r="AC6514" s="1"/>
      <c r="AD6514"/>
    </row>
    <row r="6515" spans="1:30" x14ac:dyDescent="0.25">
      <c r="A6515" s="1"/>
      <c r="B6515" s="1"/>
      <c r="C6515" s="1"/>
      <c r="D6515"/>
      <c r="E6515" s="1"/>
      <c r="F6515" s="1"/>
      <c r="G6515"/>
      <c r="H6515"/>
      <c r="I6515" s="1"/>
      <c r="J6515"/>
      <c r="K6515"/>
      <c r="L6515"/>
      <c r="M6515" s="2"/>
      <c r="N6515" s="3"/>
      <c r="O6515"/>
      <c r="P6515"/>
      <c r="Q6515"/>
      <c r="R6515"/>
      <c r="S6515"/>
      <c r="T6515"/>
      <c r="U6515" s="1"/>
      <c r="V6515"/>
      <c r="W6515" s="1"/>
      <c r="X6515"/>
      <c r="Y6515"/>
      <c r="Z6515" s="1"/>
      <c r="AA6515" s="1"/>
      <c r="AB6515" s="1"/>
      <c r="AC6515" s="1"/>
      <c r="AD6515"/>
    </row>
    <row r="6516" spans="1:30" x14ac:dyDescent="0.25">
      <c r="A6516" s="1"/>
      <c r="B6516" s="1"/>
      <c r="C6516" s="1"/>
      <c r="D6516"/>
      <c r="E6516" s="1"/>
      <c r="F6516" s="1"/>
      <c r="G6516"/>
      <c r="H6516"/>
      <c r="I6516" s="1"/>
      <c r="J6516"/>
      <c r="K6516"/>
      <c r="L6516"/>
      <c r="M6516" s="2"/>
      <c r="N6516" s="3"/>
      <c r="O6516"/>
      <c r="P6516"/>
      <c r="Q6516"/>
      <c r="R6516"/>
      <c r="S6516"/>
      <c r="T6516"/>
      <c r="U6516" s="1"/>
      <c r="V6516"/>
      <c r="W6516" s="1"/>
      <c r="X6516"/>
      <c r="Y6516"/>
      <c r="Z6516" s="1"/>
      <c r="AA6516" s="1"/>
      <c r="AB6516" s="1"/>
      <c r="AC6516" s="1"/>
      <c r="AD6516"/>
    </row>
    <row r="6517" spans="1:30" x14ac:dyDescent="0.25">
      <c r="A6517" s="1"/>
      <c r="B6517" s="1"/>
      <c r="C6517" s="1"/>
      <c r="D6517"/>
      <c r="E6517" s="1"/>
      <c r="F6517" s="1"/>
      <c r="G6517"/>
      <c r="H6517"/>
      <c r="I6517" s="1"/>
      <c r="J6517"/>
      <c r="K6517"/>
      <c r="L6517"/>
      <c r="M6517" s="2"/>
      <c r="N6517" s="3"/>
      <c r="O6517"/>
      <c r="P6517"/>
      <c r="Q6517"/>
      <c r="R6517"/>
      <c r="S6517"/>
      <c r="T6517"/>
      <c r="U6517" s="1"/>
      <c r="V6517"/>
      <c r="W6517" s="1"/>
      <c r="X6517"/>
      <c r="Y6517"/>
      <c r="Z6517" s="1"/>
      <c r="AA6517" s="1"/>
      <c r="AB6517" s="1"/>
      <c r="AC6517" s="1"/>
      <c r="AD6517"/>
    </row>
    <row r="6518" spans="1:30" x14ac:dyDescent="0.25">
      <c r="A6518" s="1"/>
      <c r="B6518" s="1"/>
      <c r="C6518" s="1"/>
      <c r="D6518"/>
      <c r="E6518" s="1"/>
      <c r="F6518" s="1"/>
      <c r="G6518"/>
      <c r="H6518"/>
      <c r="I6518" s="1"/>
      <c r="J6518"/>
      <c r="K6518"/>
      <c r="L6518"/>
      <c r="M6518" s="2"/>
      <c r="N6518" s="3"/>
      <c r="O6518"/>
      <c r="P6518"/>
      <c r="Q6518"/>
      <c r="R6518"/>
      <c r="S6518"/>
      <c r="T6518"/>
      <c r="U6518" s="1"/>
      <c r="V6518"/>
      <c r="W6518" s="1"/>
      <c r="X6518"/>
      <c r="Y6518"/>
      <c r="Z6518" s="1"/>
      <c r="AA6518" s="1"/>
      <c r="AB6518" s="1"/>
      <c r="AC6518" s="1"/>
      <c r="AD6518"/>
    </row>
    <row r="6519" spans="1:30" x14ac:dyDescent="0.25">
      <c r="A6519" s="1"/>
      <c r="B6519" s="1"/>
      <c r="C6519" s="1"/>
      <c r="D6519"/>
      <c r="E6519" s="1"/>
      <c r="F6519" s="1"/>
      <c r="G6519"/>
      <c r="H6519"/>
      <c r="I6519" s="1"/>
      <c r="J6519"/>
      <c r="K6519"/>
      <c r="L6519"/>
      <c r="M6519" s="2"/>
      <c r="N6519" s="3"/>
      <c r="O6519"/>
      <c r="P6519"/>
      <c r="Q6519"/>
      <c r="R6519"/>
      <c r="S6519"/>
      <c r="T6519"/>
      <c r="U6519" s="1"/>
      <c r="V6519"/>
      <c r="W6519" s="1"/>
      <c r="X6519"/>
      <c r="Y6519"/>
      <c r="Z6519" s="1"/>
      <c r="AA6519" s="1"/>
      <c r="AB6519" s="1"/>
      <c r="AC6519" s="1"/>
      <c r="AD6519"/>
    </row>
    <row r="6520" spans="1:30" x14ac:dyDescent="0.25">
      <c r="A6520" s="1"/>
      <c r="B6520" s="1"/>
      <c r="C6520" s="1"/>
      <c r="D6520"/>
      <c r="E6520" s="1"/>
      <c r="F6520" s="1"/>
      <c r="G6520"/>
      <c r="H6520"/>
      <c r="I6520" s="1"/>
      <c r="J6520"/>
      <c r="K6520"/>
      <c r="L6520"/>
      <c r="M6520" s="2"/>
      <c r="N6520" s="3"/>
      <c r="O6520"/>
      <c r="P6520"/>
      <c r="Q6520"/>
      <c r="R6520"/>
      <c r="S6520"/>
      <c r="T6520"/>
      <c r="U6520" s="1"/>
      <c r="V6520"/>
      <c r="W6520" s="1"/>
      <c r="X6520"/>
      <c r="Y6520"/>
      <c r="Z6520" s="1"/>
      <c r="AA6520" s="1"/>
      <c r="AB6520" s="1"/>
      <c r="AC6520" s="1"/>
      <c r="AD6520"/>
    </row>
    <row r="6521" spans="1:30" x14ac:dyDescent="0.25">
      <c r="A6521" s="1"/>
      <c r="B6521" s="1"/>
      <c r="C6521" s="1"/>
      <c r="D6521"/>
      <c r="E6521" s="1"/>
      <c r="F6521" s="1"/>
      <c r="G6521"/>
      <c r="H6521"/>
      <c r="I6521" s="1"/>
      <c r="J6521"/>
      <c r="K6521"/>
      <c r="L6521"/>
      <c r="M6521" s="2"/>
      <c r="N6521" s="3"/>
      <c r="O6521"/>
      <c r="P6521"/>
      <c r="Q6521"/>
      <c r="R6521"/>
      <c r="S6521"/>
      <c r="T6521"/>
      <c r="U6521" s="1"/>
      <c r="V6521"/>
      <c r="W6521" s="1"/>
      <c r="X6521"/>
      <c r="Y6521"/>
      <c r="Z6521" s="1"/>
      <c r="AA6521" s="1"/>
      <c r="AB6521" s="1"/>
      <c r="AC6521" s="1"/>
      <c r="AD6521"/>
    </row>
    <row r="6522" spans="1:30" x14ac:dyDescent="0.25">
      <c r="A6522" s="1"/>
      <c r="B6522" s="1"/>
      <c r="C6522" s="1"/>
      <c r="D6522"/>
      <c r="E6522" s="1"/>
      <c r="F6522" s="1"/>
      <c r="G6522"/>
      <c r="H6522"/>
      <c r="I6522" s="1"/>
      <c r="J6522"/>
      <c r="K6522"/>
      <c r="L6522"/>
      <c r="M6522" s="2"/>
      <c r="N6522" s="3"/>
      <c r="O6522"/>
      <c r="P6522"/>
      <c r="Q6522"/>
      <c r="R6522"/>
      <c r="S6522"/>
      <c r="T6522"/>
      <c r="U6522" s="1"/>
      <c r="V6522"/>
      <c r="W6522" s="1"/>
      <c r="X6522"/>
      <c r="Y6522"/>
      <c r="Z6522" s="1"/>
      <c r="AA6522" s="1"/>
      <c r="AB6522" s="1"/>
      <c r="AC6522" s="1"/>
      <c r="AD6522"/>
    </row>
    <row r="6523" spans="1:30" x14ac:dyDescent="0.25">
      <c r="A6523" s="1"/>
      <c r="B6523" s="1"/>
      <c r="C6523" s="1"/>
      <c r="D6523"/>
      <c r="E6523" s="1"/>
      <c r="F6523" s="1"/>
      <c r="G6523"/>
      <c r="H6523"/>
      <c r="I6523" s="1"/>
      <c r="J6523"/>
      <c r="K6523"/>
      <c r="L6523"/>
      <c r="M6523" s="2"/>
      <c r="N6523" s="3"/>
      <c r="O6523"/>
      <c r="P6523"/>
      <c r="Q6523"/>
      <c r="R6523"/>
      <c r="S6523"/>
      <c r="T6523"/>
      <c r="U6523" s="1"/>
      <c r="V6523"/>
      <c r="W6523" s="1"/>
      <c r="X6523"/>
      <c r="Y6523"/>
      <c r="Z6523" s="1"/>
      <c r="AA6523" s="1"/>
      <c r="AB6523" s="1"/>
      <c r="AC6523" s="1"/>
      <c r="AD6523"/>
    </row>
    <row r="6524" spans="1:30" x14ac:dyDescent="0.25">
      <c r="A6524" s="1"/>
      <c r="B6524" s="1"/>
      <c r="C6524" s="1"/>
      <c r="D6524"/>
      <c r="E6524" s="1"/>
      <c r="F6524" s="1"/>
      <c r="G6524"/>
      <c r="H6524"/>
      <c r="I6524" s="1"/>
      <c r="J6524"/>
      <c r="K6524"/>
      <c r="L6524"/>
      <c r="M6524" s="2"/>
      <c r="N6524" s="3"/>
      <c r="O6524"/>
      <c r="P6524"/>
      <c r="Q6524"/>
      <c r="R6524"/>
      <c r="S6524"/>
      <c r="T6524"/>
      <c r="U6524" s="1"/>
      <c r="V6524"/>
      <c r="W6524" s="1"/>
      <c r="X6524"/>
      <c r="Y6524"/>
      <c r="Z6524" s="1"/>
      <c r="AA6524" s="1"/>
      <c r="AB6524" s="1"/>
      <c r="AC6524" s="1"/>
      <c r="AD6524"/>
    </row>
    <row r="6525" spans="1:30" x14ac:dyDescent="0.25">
      <c r="A6525" s="1"/>
      <c r="B6525" s="1"/>
      <c r="C6525" s="1"/>
      <c r="D6525"/>
      <c r="E6525" s="1"/>
      <c r="F6525" s="1"/>
      <c r="G6525"/>
      <c r="H6525"/>
      <c r="I6525" s="1"/>
      <c r="J6525"/>
      <c r="K6525"/>
      <c r="L6525"/>
      <c r="M6525" s="2"/>
      <c r="N6525" s="3"/>
      <c r="O6525"/>
      <c r="P6525"/>
      <c r="Q6525"/>
      <c r="R6525"/>
      <c r="S6525"/>
      <c r="T6525"/>
      <c r="U6525" s="1"/>
      <c r="V6525"/>
      <c r="W6525" s="1"/>
      <c r="X6525"/>
      <c r="Y6525"/>
      <c r="Z6525" s="1"/>
      <c r="AA6525" s="1"/>
      <c r="AB6525" s="1"/>
      <c r="AC6525" s="1"/>
      <c r="AD6525"/>
    </row>
    <row r="6526" spans="1:30" x14ac:dyDescent="0.25">
      <c r="A6526" s="1"/>
      <c r="B6526" s="1"/>
      <c r="C6526" s="1"/>
      <c r="D6526"/>
      <c r="E6526" s="1"/>
      <c r="F6526" s="1"/>
      <c r="G6526"/>
      <c r="H6526"/>
      <c r="I6526" s="1"/>
      <c r="J6526"/>
      <c r="K6526"/>
      <c r="L6526"/>
      <c r="M6526" s="2"/>
      <c r="N6526" s="3"/>
      <c r="O6526"/>
      <c r="P6526"/>
      <c r="Q6526"/>
      <c r="R6526"/>
      <c r="S6526"/>
      <c r="T6526"/>
      <c r="U6526" s="1"/>
      <c r="V6526"/>
      <c r="W6526" s="1"/>
      <c r="X6526"/>
      <c r="Y6526"/>
      <c r="Z6526" s="1"/>
      <c r="AA6526" s="1"/>
      <c r="AB6526" s="1"/>
      <c r="AC6526" s="1"/>
      <c r="AD6526"/>
    </row>
    <row r="6527" spans="1:30" x14ac:dyDescent="0.25">
      <c r="A6527" s="1"/>
      <c r="B6527" s="1"/>
      <c r="C6527" s="1"/>
      <c r="D6527"/>
      <c r="E6527" s="1"/>
      <c r="F6527" s="1"/>
      <c r="G6527"/>
      <c r="H6527"/>
      <c r="I6527" s="1"/>
      <c r="J6527"/>
      <c r="K6527"/>
      <c r="L6527"/>
      <c r="M6527" s="2"/>
      <c r="N6527" s="3"/>
      <c r="O6527"/>
      <c r="P6527"/>
      <c r="Q6527"/>
      <c r="R6527"/>
      <c r="S6527"/>
      <c r="T6527"/>
      <c r="U6527" s="1"/>
      <c r="V6527"/>
      <c r="W6527" s="1"/>
      <c r="X6527"/>
      <c r="Y6527"/>
      <c r="Z6527" s="1"/>
      <c r="AA6527" s="1"/>
      <c r="AB6527" s="1"/>
      <c r="AC6527" s="1"/>
      <c r="AD6527"/>
    </row>
    <row r="6528" spans="1:30" x14ac:dyDescent="0.25">
      <c r="A6528" s="1"/>
      <c r="B6528" s="1"/>
      <c r="C6528" s="1"/>
      <c r="D6528"/>
      <c r="E6528" s="1"/>
      <c r="F6528" s="1"/>
      <c r="G6528"/>
      <c r="H6528"/>
      <c r="I6528" s="1"/>
      <c r="J6528"/>
      <c r="K6528"/>
      <c r="L6528"/>
      <c r="M6528" s="2"/>
      <c r="N6528" s="3"/>
      <c r="O6528"/>
      <c r="P6528"/>
      <c r="Q6528"/>
      <c r="R6528"/>
      <c r="S6528"/>
      <c r="T6528"/>
      <c r="U6528" s="1"/>
      <c r="V6528"/>
      <c r="W6528" s="1"/>
      <c r="X6528"/>
      <c r="Y6528"/>
      <c r="Z6528" s="1"/>
      <c r="AA6528" s="1"/>
      <c r="AB6528" s="1"/>
      <c r="AC6528" s="1"/>
      <c r="AD6528"/>
    </row>
    <row r="6529" spans="1:30" x14ac:dyDescent="0.25">
      <c r="A6529" s="1"/>
      <c r="B6529" s="1"/>
      <c r="C6529" s="1"/>
      <c r="D6529"/>
      <c r="E6529" s="1"/>
      <c r="F6529" s="1"/>
      <c r="G6529"/>
      <c r="H6529"/>
      <c r="I6529" s="1"/>
      <c r="J6529"/>
      <c r="K6529"/>
      <c r="L6529"/>
      <c r="M6529" s="2"/>
      <c r="N6529" s="3"/>
      <c r="O6529"/>
      <c r="P6529"/>
      <c r="Q6529"/>
      <c r="R6529"/>
      <c r="S6529"/>
      <c r="T6529"/>
      <c r="U6529" s="1"/>
      <c r="V6529"/>
      <c r="W6529" s="1"/>
      <c r="X6529"/>
      <c r="Y6529"/>
      <c r="Z6529" s="1"/>
      <c r="AA6529" s="1"/>
      <c r="AB6529" s="1"/>
      <c r="AC6529" s="1"/>
      <c r="AD6529"/>
    </row>
    <row r="6530" spans="1:30" x14ac:dyDescent="0.25">
      <c r="A6530" s="1"/>
      <c r="B6530" s="1"/>
      <c r="C6530" s="1"/>
      <c r="D6530"/>
      <c r="E6530" s="1"/>
      <c r="F6530" s="1"/>
      <c r="G6530"/>
      <c r="H6530"/>
      <c r="I6530" s="1"/>
      <c r="J6530"/>
      <c r="K6530"/>
      <c r="L6530"/>
      <c r="M6530" s="2"/>
      <c r="N6530" s="3"/>
      <c r="O6530"/>
      <c r="P6530"/>
      <c r="Q6530"/>
      <c r="R6530"/>
      <c r="S6530"/>
      <c r="T6530"/>
      <c r="U6530" s="1"/>
      <c r="V6530"/>
      <c r="W6530" s="1"/>
      <c r="X6530"/>
      <c r="Y6530"/>
      <c r="Z6530" s="1"/>
      <c r="AA6530" s="1"/>
      <c r="AB6530" s="1"/>
      <c r="AC6530" s="1"/>
      <c r="AD6530"/>
    </row>
    <row r="6531" spans="1:30" x14ac:dyDescent="0.25">
      <c r="A6531" s="1"/>
      <c r="B6531" s="1"/>
      <c r="C6531" s="1"/>
      <c r="D6531"/>
      <c r="E6531" s="1"/>
      <c r="F6531" s="1"/>
      <c r="G6531"/>
      <c r="H6531"/>
      <c r="I6531" s="1"/>
      <c r="J6531"/>
      <c r="K6531"/>
      <c r="L6531"/>
      <c r="M6531" s="2"/>
      <c r="N6531" s="3"/>
      <c r="O6531"/>
      <c r="P6531"/>
      <c r="Q6531"/>
      <c r="R6531"/>
      <c r="S6531"/>
      <c r="T6531"/>
      <c r="U6531" s="1"/>
      <c r="V6531"/>
      <c r="W6531" s="1"/>
      <c r="X6531"/>
      <c r="Y6531"/>
      <c r="Z6531" s="1"/>
      <c r="AA6531" s="1"/>
      <c r="AB6531" s="1"/>
      <c r="AC6531" s="1"/>
      <c r="AD6531"/>
    </row>
    <row r="6532" spans="1:30" x14ac:dyDescent="0.25">
      <c r="A6532" s="1"/>
      <c r="B6532" s="1"/>
      <c r="C6532" s="1"/>
      <c r="D6532"/>
      <c r="E6532" s="1"/>
      <c r="F6532" s="1"/>
      <c r="G6532"/>
      <c r="H6532"/>
      <c r="I6532" s="1"/>
      <c r="J6532"/>
      <c r="K6532"/>
      <c r="L6532"/>
      <c r="M6532" s="2"/>
      <c r="N6532" s="3"/>
      <c r="O6532"/>
      <c r="P6532"/>
      <c r="Q6532"/>
      <c r="R6532"/>
      <c r="S6532"/>
      <c r="T6532"/>
      <c r="U6532" s="1"/>
      <c r="V6532"/>
      <c r="W6532" s="1"/>
      <c r="X6532"/>
      <c r="Y6532"/>
      <c r="Z6532" s="1"/>
      <c r="AA6532" s="1"/>
      <c r="AB6532" s="1"/>
      <c r="AC6532" s="1"/>
      <c r="AD6532"/>
    </row>
    <row r="6533" spans="1:30" x14ac:dyDescent="0.25">
      <c r="A6533" s="1"/>
      <c r="B6533" s="1"/>
      <c r="C6533" s="1"/>
      <c r="D6533"/>
      <c r="E6533" s="1"/>
      <c r="F6533" s="1"/>
      <c r="G6533"/>
      <c r="H6533"/>
      <c r="I6533" s="1"/>
      <c r="J6533"/>
      <c r="K6533"/>
      <c r="L6533"/>
      <c r="M6533" s="2"/>
      <c r="N6533" s="3"/>
      <c r="O6533"/>
      <c r="P6533"/>
      <c r="Q6533"/>
      <c r="R6533"/>
      <c r="S6533"/>
      <c r="T6533"/>
      <c r="U6533" s="1"/>
      <c r="V6533"/>
      <c r="W6533" s="1"/>
      <c r="X6533"/>
      <c r="Y6533"/>
      <c r="Z6533" s="1"/>
      <c r="AA6533" s="1"/>
      <c r="AB6533" s="1"/>
      <c r="AC6533" s="1"/>
      <c r="AD6533"/>
    </row>
    <row r="6534" spans="1:30" x14ac:dyDescent="0.25">
      <c r="A6534" s="1"/>
      <c r="B6534" s="1"/>
      <c r="C6534" s="1"/>
      <c r="D6534"/>
      <c r="E6534" s="1"/>
      <c r="F6534" s="1"/>
      <c r="G6534"/>
      <c r="H6534"/>
      <c r="I6534" s="1"/>
      <c r="J6534"/>
      <c r="K6534"/>
      <c r="L6534"/>
      <c r="M6534" s="2"/>
      <c r="N6534" s="3"/>
      <c r="O6534"/>
      <c r="P6534"/>
      <c r="Q6534"/>
      <c r="R6534"/>
      <c r="S6534"/>
      <c r="T6534"/>
      <c r="U6534" s="1"/>
      <c r="V6534"/>
      <c r="W6534" s="1"/>
      <c r="X6534"/>
      <c r="Y6534"/>
      <c r="Z6534" s="1"/>
      <c r="AA6534" s="1"/>
      <c r="AB6534" s="1"/>
      <c r="AC6534" s="1"/>
      <c r="AD6534"/>
    </row>
    <row r="6535" spans="1:30" x14ac:dyDescent="0.25">
      <c r="A6535" s="1"/>
      <c r="B6535" s="1"/>
      <c r="C6535" s="1"/>
      <c r="D6535"/>
      <c r="E6535" s="1"/>
      <c r="F6535" s="1"/>
      <c r="G6535"/>
      <c r="H6535"/>
      <c r="I6535" s="1"/>
      <c r="J6535"/>
      <c r="K6535"/>
      <c r="L6535"/>
      <c r="M6535" s="2"/>
      <c r="N6535" s="3"/>
      <c r="O6535"/>
      <c r="P6535"/>
      <c r="Q6535"/>
      <c r="R6535"/>
      <c r="S6535"/>
      <c r="T6535"/>
      <c r="U6535" s="1"/>
      <c r="V6535"/>
      <c r="W6535" s="1"/>
      <c r="X6535"/>
      <c r="Y6535"/>
      <c r="Z6535" s="1"/>
      <c r="AA6535" s="1"/>
      <c r="AB6535" s="1"/>
      <c r="AC6535" s="1"/>
      <c r="AD6535"/>
    </row>
    <row r="6536" spans="1:30" x14ac:dyDescent="0.25">
      <c r="A6536" s="1"/>
      <c r="B6536" s="1"/>
      <c r="C6536" s="1"/>
      <c r="D6536"/>
      <c r="E6536" s="1"/>
      <c r="F6536" s="1"/>
      <c r="G6536"/>
      <c r="H6536"/>
      <c r="I6536" s="1"/>
      <c r="J6536"/>
      <c r="K6536"/>
      <c r="L6536"/>
      <c r="M6536" s="2"/>
      <c r="N6536" s="3"/>
      <c r="O6536"/>
      <c r="P6536"/>
      <c r="Q6536"/>
      <c r="R6536"/>
      <c r="S6536"/>
      <c r="T6536"/>
      <c r="U6536" s="1"/>
      <c r="V6536"/>
      <c r="W6536" s="1"/>
      <c r="X6536"/>
      <c r="Y6536"/>
      <c r="Z6536" s="1"/>
      <c r="AA6536" s="1"/>
      <c r="AB6536" s="1"/>
      <c r="AC6536" s="1"/>
      <c r="AD6536"/>
    </row>
    <row r="6537" spans="1:30" x14ac:dyDescent="0.25">
      <c r="A6537" s="1"/>
      <c r="B6537" s="1"/>
      <c r="C6537" s="1"/>
      <c r="D6537"/>
      <c r="E6537" s="1"/>
      <c r="F6537" s="1"/>
      <c r="G6537"/>
      <c r="H6537"/>
      <c r="I6537" s="1"/>
      <c r="J6537"/>
      <c r="K6537"/>
      <c r="L6537"/>
      <c r="M6537" s="2"/>
      <c r="N6537" s="3"/>
      <c r="O6537"/>
      <c r="P6537"/>
      <c r="Q6537"/>
      <c r="R6537"/>
      <c r="S6537"/>
      <c r="T6537"/>
      <c r="U6537" s="1"/>
      <c r="V6537"/>
      <c r="W6537" s="1"/>
      <c r="X6537"/>
      <c r="Y6537"/>
      <c r="Z6537" s="1"/>
      <c r="AA6537" s="1"/>
      <c r="AB6537" s="1"/>
      <c r="AC6537" s="1"/>
      <c r="AD6537"/>
    </row>
    <row r="6538" spans="1:30" x14ac:dyDescent="0.25">
      <c r="A6538" s="1"/>
      <c r="B6538" s="1"/>
      <c r="C6538" s="1"/>
      <c r="D6538"/>
      <c r="E6538" s="1"/>
      <c r="F6538" s="1"/>
      <c r="G6538"/>
      <c r="H6538"/>
      <c r="I6538" s="1"/>
      <c r="J6538"/>
      <c r="K6538"/>
      <c r="L6538"/>
      <c r="M6538" s="2"/>
      <c r="N6538" s="3"/>
      <c r="O6538"/>
      <c r="P6538"/>
      <c r="Q6538"/>
      <c r="R6538"/>
      <c r="S6538"/>
      <c r="T6538"/>
      <c r="U6538" s="1"/>
      <c r="V6538"/>
      <c r="W6538" s="1"/>
      <c r="X6538"/>
      <c r="Y6538"/>
      <c r="Z6538" s="1"/>
      <c r="AA6538" s="1"/>
      <c r="AB6538" s="1"/>
      <c r="AC6538" s="1"/>
      <c r="AD6538"/>
    </row>
    <row r="6539" spans="1:30" x14ac:dyDescent="0.25">
      <c r="A6539" s="1"/>
      <c r="B6539" s="1"/>
      <c r="C6539" s="1"/>
      <c r="D6539"/>
      <c r="E6539" s="1"/>
      <c r="F6539" s="1"/>
      <c r="G6539"/>
      <c r="H6539"/>
      <c r="I6539" s="1"/>
      <c r="J6539"/>
      <c r="K6539"/>
      <c r="L6539"/>
      <c r="M6539" s="2"/>
      <c r="N6539" s="3"/>
      <c r="O6539"/>
      <c r="P6539"/>
      <c r="Q6539"/>
      <c r="R6539"/>
      <c r="S6539"/>
      <c r="T6539"/>
      <c r="U6539" s="1"/>
      <c r="V6539"/>
      <c r="W6539" s="1"/>
      <c r="X6539"/>
      <c r="Y6539"/>
      <c r="Z6539" s="1"/>
      <c r="AA6539" s="1"/>
      <c r="AB6539" s="1"/>
      <c r="AC6539" s="1"/>
      <c r="AD6539"/>
    </row>
    <row r="6540" spans="1:30" x14ac:dyDescent="0.25">
      <c r="A6540" s="1"/>
      <c r="B6540" s="1"/>
      <c r="C6540" s="1"/>
      <c r="D6540"/>
      <c r="E6540" s="1"/>
      <c r="F6540" s="1"/>
      <c r="G6540"/>
      <c r="H6540"/>
      <c r="I6540" s="1"/>
      <c r="J6540"/>
      <c r="K6540"/>
      <c r="L6540"/>
      <c r="M6540" s="2"/>
      <c r="N6540" s="3"/>
      <c r="O6540"/>
      <c r="P6540"/>
      <c r="Q6540"/>
      <c r="R6540"/>
      <c r="S6540"/>
      <c r="T6540"/>
      <c r="U6540" s="1"/>
      <c r="V6540"/>
      <c r="W6540" s="1"/>
      <c r="X6540"/>
      <c r="Y6540"/>
      <c r="Z6540" s="1"/>
      <c r="AA6540" s="1"/>
      <c r="AB6540" s="1"/>
      <c r="AC6540" s="1"/>
      <c r="AD6540"/>
    </row>
    <row r="6541" spans="1:30" x14ac:dyDescent="0.25">
      <c r="A6541" s="1"/>
      <c r="B6541" s="1"/>
      <c r="C6541" s="1"/>
      <c r="D6541"/>
      <c r="E6541" s="1"/>
      <c r="F6541" s="1"/>
      <c r="G6541"/>
      <c r="H6541"/>
      <c r="I6541" s="1"/>
      <c r="J6541"/>
      <c r="K6541"/>
      <c r="L6541"/>
      <c r="M6541" s="2"/>
      <c r="N6541" s="3"/>
      <c r="O6541"/>
      <c r="P6541"/>
      <c r="Q6541"/>
      <c r="R6541"/>
      <c r="S6541"/>
      <c r="T6541"/>
      <c r="U6541" s="1"/>
      <c r="V6541"/>
      <c r="W6541" s="1"/>
      <c r="X6541"/>
      <c r="Y6541"/>
      <c r="Z6541" s="1"/>
      <c r="AA6541" s="1"/>
      <c r="AB6541" s="1"/>
      <c r="AC6541" s="1"/>
      <c r="AD6541"/>
    </row>
    <row r="6542" spans="1:30" x14ac:dyDescent="0.25">
      <c r="A6542" s="1"/>
      <c r="B6542" s="1"/>
      <c r="C6542" s="1"/>
      <c r="D6542"/>
      <c r="E6542" s="1"/>
      <c r="F6542" s="1"/>
      <c r="G6542"/>
      <c r="H6542"/>
      <c r="I6542" s="1"/>
      <c r="J6542"/>
      <c r="K6542"/>
      <c r="L6542"/>
      <c r="M6542" s="2"/>
      <c r="N6542" s="3"/>
      <c r="O6542"/>
      <c r="P6542"/>
      <c r="Q6542"/>
      <c r="R6542"/>
      <c r="S6542"/>
      <c r="T6542"/>
      <c r="U6542" s="1"/>
      <c r="V6542"/>
      <c r="W6542" s="1"/>
      <c r="X6542"/>
      <c r="Y6542"/>
      <c r="Z6542" s="1"/>
      <c r="AA6542" s="1"/>
      <c r="AB6542" s="1"/>
      <c r="AC6542" s="1"/>
      <c r="AD6542"/>
    </row>
    <row r="6543" spans="1:30" x14ac:dyDescent="0.25">
      <c r="A6543" s="1"/>
      <c r="B6543" s="1"/>
      <c r="C6543" s="1"/>
      <c r="D6543"/>
      <c r="E6543" s="1"/>
      <c r="F6543" s="1"/>
      <c r="G6543"/>
      <c r="H6543"/>
      <c r="I6543" s="1"/>
      <c r="J6543"/>
      <c r="K6543"/>
      <c r="L6543"/>
      <c r="M6543" s="2"/>
      <c r="N6543" s="3"/>
      <c r="O6543"/>
      <c r="P6543"/>
      <c r="Q6543"/>
      <c r="R6543"/>
      <c r="S6543"/>
      <c r="T6543"/>
      <c r="U6543" s="1"/>
      <c r="V6543"/>
      <c r="W6543" s="1"/>
      <c r="X6543"/>
      <c r="Y6543"/>
      <c r="Z6543" s="1"/>
      <c r="AA6543" s="1"/>
      <c r="AB6543" s="1"/>
      <c r="AC6543" s="1"/>
      <c r="AD6543"/>
    </row>
    <row r="6544" spans="1:30" x14ac:dyDescent="0.25">
      <c r="A6544" s="1"/>
      <c r="B6544" s="1"/>
      <c r="C6544" s="1"/>
      <c r="D6544"/>
      <c r="E6544" s="1"/>
      <c r="F6544" s="1"/>
      <c r="G6544"/>
      <c r="H6544"/>
      <c r="I6544" s="1"/>
      <c r="J6544"/>
      <c r="K6544"/>
      <c r="L6544"/>
      <c r="M6544" s="2"/>
      <c r="N6544" s="3"/>
      <c r="O6544"/>
      <c r="P6544"/>
      <c r="Q6544"/>
      <c r="R6544"/>
      <c r="S6544"/>
      <c r="T6544"/>
      <c r="U6544" s="1"/>
      <c r="V6544"/>
      <c r="W6544" s="1"/>
      <c r="X6544"/>
      <c r="Y6544"/>
      <c r="Z6544" s="1"/>
      <c r="AA6544" s="1"/>
      <c r="AB6544" s="1"/>
      <c r="AC6544" s="1"/>
      <c r="AD6544"/>
    </row>
    <row r="6545" spans="1:30" x14ac:dyDescent="0.25">
      <c r="A6545" s="1"/>
      <c r="B6545" s="1"/>
      <c r="C6545" s="1"/>
      <c r="D6545"/>
      <c r="E6545" s="1"/>
      <c r="F6545" s="1"/>
      <c r="G6545"/>
      <c r="H6545"/>
      <c r="I6545" s="1"/>
      <c r="J6545"/>
      <c r="K6545"/>
      <c r="L6545"/>
      <c r="M6545" s="2"/>
      <c r="N6545" s="3"/>
      <c r="O6545"/>
      <c r="P6545"/>
      <c r="Q6545"/>
      <c r="R6545"/>
      <c r="S6545"/>
      <c r="T6545"/>
      <c r="U6545" s="1"/>
      <c r="V6545"/>
      <c r="W6545" s="1"/>
      <c r="X6545"/>
      <c r="Y6545"/>
      <c r="Z6545" s="1"/>
      <c r="AA6545" s="1"/>
      <c r="AB6545" s="1"/>
      <c r="AC6545" s="1"/>
      <c r="AD6545"/>
    </row>
    <row r="6546" spans="1:30" x14ac:dyDescent="0.25">
      <c r="A6546" s="1"/>
      <c r="B6546" s="1"/>
      <c r="C6546" s="1"/>
      <c r="D6546"/>
      <c r="E6546" s="1"/>
      <c r="F6546" s="1"/>
      <c r="G6546"/>
      <c r="H6546"/>
      <c r="I6546" s="1"/>
      <c r="J6546"/>
      <c r="K6546"/>
      <c r="L6546"/>
      <c r="M6546" s="2"/>
      <c r="N6546" s="3"/>
      <c r="O6546"/>
      <c r="P6546"/>
      <c r="Q6546"/>
      <c r="R6546"/>
      <c r="S6546"/>
      <c r="T6546"/>
      <c r="U6546" s="1"/>
      <c r="V6546"/>
      <c r="W6546" s="1"/>
      <c r="X6546"/>
      <c r="Y6546"/>
      <c r="Z6546" s="1"/>
      <c r="AA6546" s="1"/>
      <c r="AB6546" s="1"/>
      <c r="AC6546" s="1"/>
      <c r="AD6546"/>
    </row>
    <row r="6547" spans="1:30" x14ac:dyDescent="0.25">
      <c r="A6547" s="1"/>
      <c r="B6547" s="1"/>
      <c r="C6547" s="1"/>
      <c r="D6547"/>
      <c r="E6547" s="1"/>
      <c r="F6547" s="1"/>
      <c r="G6547"/>
      <c r="H6547"/>
      <c r="I6547" s="1"/>
      <c r="J6547"/>
      <c r="K6547"/>
      <c r="L6547"/>
      <c r="M6547" s="2"/>
      <c r="N6547" s="3"/>
      <c r="O6547"/>
      <c r="P6547"/>
      <c r="Q6547"/>
      <c r="R6547"/>
      <c r="S6547"/>
      <c r="T6547"/>
      <c r="U6547" s="1"/>
      <c r="V6547"/>
      <c r="W6547" s="1"/>
      <c r="X6547"/>
      <c r="Y6547"/>
      <c r="Z6547" s="1"/>
      <c r="AA6547" s="1"/>
      <c r="AB6547" s="1"/>
      <c r="AC6547" s="1"/>
      <c r="AD6547"/>
    </row>
    <row r="6548" spans="1:30" x14ac:dyDescent="0.25">
      <c r="A6548" s="1"/>
      <c r="B6548" s="1"/>
      <c r="C6548" s="1"/>
      <c r="D6548"/>
      <c r="E6548" s="1"/>
      <c r="F6548" s="1"/>
      <c r="G6548"/>
      <c r="H6548"/>
      <c r="I6548" s="1"/>
      <c r="J6548"/>
      <c r="K6548"/>
      <c r="L6548"/>
      <c r="M6548" s="2"/>
      <c r="N6548" s="3"/>
      <c r="O6548"/>
      <c r="P6548"/>
      <c r="Q6548"/>
      <c r="R6548"/>
      <c r="S6548"/>
      <c r="T6548"/>
      <c r="U6548" s="1"/>
      <c r="V6548"/>
      <c r="W6548" s="1"/>
      <c r="X6548"/>
      <c r="Y6548"/>
      <c r="Z6548" s="1"/>
      <c r="AA6548" s="1"/>
      <c r="AB6548" s="1"/>
      <c r="AC6548" s="1"/>
      <c r="AD6548"/>
    </row>
    <row r="6549" spans="1:30" x14ac:dyDescent="0.25">
      <c r="A6549" s="1"/>
      <c r="B6549" s="1"/>
      <c r="C6549" s="1"/>
      <c r="D6549"/>
      <c r="E6549" s="1"/>
      <c r="F6549" s="1"/>
      <c r="G6549"/>
      <c r="H6549"/>
      <c r="I6549" s="1"/>
      <c r="J6549"/>
      <c r="K6549"/>
      <c r="L6549"/>
      <c r="M6549" s="2"/>
      <c r="N6549" s="3"/>
      <c r="O6549"/>
      <c r="P6549"/>
      <c r="Q6549"/>
      <c r="R6549"/>
      <c r="S6549"/>
      <c r="T6549"/>
      <c r="U6549" s="1"/>
      <c r="V6549"/>
      <c r="W6549" s="1"/>
      <c r="X6549"/>
      <c r="Y6549"/>
      <c r="Z6549" s="1"/>
      <c r="AA6549" s="1"/>
      <c r="AB6549" s="1"/>
      <c r="AC6549" s="1"/>
      <c r="AD6549"/>
    </row>
    <row r="6550" spans="1:30" x14ac:dyDescent="0.25">
      <c r="A6550" s="1"/>
      <c r="B6550" s="1"/>
      <c r="C6550" s="1"/>
      <c r="D6550"/>
      <c r="E6550" s="1"/>
      <c r="F6550" s="1"/>
      <c r="G6550"/>
      <c r="H6550"/>
      <c r="I6550" s="1"/>
      <c r="J6550"/>
      <c r="K6550"/>
      <c r="L6550"/>
      <c r="M6550" s="2"/>
      <c r="N6550" s="3"/>
      <c r="O6550"/>
      <c r="P6550"/>
      <c r="Q6550"/>
      <c r="R6550"/>
      <c r="S6550"/>
      <c r="T6550"/>
      <c r="U6550" s="1"/>
      <c r="V6550"/>
      <c r="W6550" s="1"/>
      <c r="X6550"/>
      <c r="Y6550"/>
      <c r="Z6550" s="1"/>
      <c r="AA6550" s="1"/>
      <c r="AB6550" s="1"/>
      <c r="AC6550" s="1"/>
      <c r="AD6550"/>
    </row>
    <row r="6551" spans="1:30" x14ac:dyDescent="0.25">
      <c r="A6551" s="1"/>
      <c r="B6551" s="1"/>
      <c r="C6551" s="1"/>
      <c r="D6551"/>
      <c r="E6551" s="1"/>
      <c r="F6551" s="1"/>
      <c r="G6551"/>
      <c r="H6551"/>
      <c r="I6551" s="1"/>
      <c r="J6551"/>
      <c r="K6551"/>
      <c r="L6551"/>
      <c r="M6551" s="2"/>
      <c r="N6551" s="3"/>
      <c r="O6551"/>
      <c r="P6551"/>
      <c r="Q6551"/>
      <c r="R6551"/>
      <c r="S6551"/>
      <c r="T6551"/>
      <c r="U6551" s="1"/>
      <c r="V6551"/>
      <c r="W6551" s="1"/>
      <c r="X6551"/>
      <c r="Y6551"/>
      <c r="Z6551" s="1"/>
      <c r="AA6551" s="1"/>
      <c r="AB6551" s="1"/>
      <c r="AC6551" s="1"/>
      <c r="AD6551"/>
    </row>
    <row r="6552" spans="1:30" x14ac:dyDescent="0.25">
      <c r="A6552" s="1"/>
      <c r="B6552" s="1"/>
      <c r="C6552" s="1"/>
      <c r="D6552"/>
      <c r="E6552" s="1"/>
      <c r="F6552" s="1"/>
      <c r="G6552"/>
      <c r="H6552"/>
      <c r="I6552" s="1"/>
      <c r="J6552"/>
      <c r="K6552"/>
      <c r="L6552"/>
      <c r="M6552" s="2"/>
      <c r="N6552" s="3"/>
      <c r="O6552"/>
      <c r="P6552"/>
      <c r="Q6552"/>
      <c r="R6552"/>
      <c r="S6552"/>
      <c r="T6552"/>
      <c r="U6552" s="1"/>
      <c r="V6552"/>
      <c r="W6552" s="1"/>
      <c r="X6552"/>
      <c r="Y6552"/>
      <c r="Z6552" s="1"/>
      <c r="AA6552" s="1"/>
      <c r="AB6552" s="1"/>
      <c r="AC6552" s="1"/>
      <c r="AD6552"/>
    </row>
    <row r="6553" spans="1:30" x14ac:dyDescent="0.25">
      <c r="A6553" s="1"/>
      <c r="B6553" s="1"/>
      <c r="C6553" s="1"/>
      <c r="D6553"/>
      <c r="E6553" s="1"/>
      <c r="F6553" s="1"/>
      <c r="G6553"/>
      <c r="H6553"/>
      <c r="I6553" s="1"/>
      <c r="J6553"/>
      <c r="K6553"/>
      <c r="L6553"/>
      <c r="M6553" s="2"/>
      <c r="N6553" s="3"/>
      <c r="O6553"/>
      <c r="P6553"/>
      <c r="Q6553"/>
      <c r="R6553"/>
      <c r="S6553"/>
      <c r="T6553"/>
      <c r="U6553" s="1"/>
      <c r="V6553"/>
      <c r="W6553" s="1"/>
      <c r="X6553"/>
      <c r="Y6553"/>
      <c r="Z6553" s="1"/>
      <c r="AA6553" s="1"/>
      <c r="AB6553" s="1"/>
      <c r="AC6553" s="1"/>
      <c r="AD6553"/>
    </row>
    <row r="6554" spans="1:30" x14ac:dyDescent="0.25">
      <c r="A6554" s="1"/>
      <c r="B6554" s="1"/>
      <c r="C6554" s="1"/>
      <c r="D6554"/>
      <c r="E6554" s="1"/>
      <c r="F6554" s="1"/>
      <c r="G6554"/>
      <c r="H6554"/>
      <c r="I6554" s="1"/>
      <c r="J6554"/>
      <c r="K6554"/>
      <c r="L6554"/>
      <c r="M6554" s="2"/>
      <c r="N6554" s="3"/>
      <c r="O6554"/>
      <c r="P6554"/>
      <c r="Q6554"/>
      <c r="R6554"/>
      <c r="S6554"/>
      <c r="T6554"/>
      <c r="U6554" s="1"/>
      <c r="V6554"/>
      <c r="W6554" s="1"/>
      <c r="X6554"/>
      <c r="Y6554"/>
      <c r="Z6554" s="1"/>
      <c r="AA6554" s="1"/>
      <c r="AB6554" s="1"/>
      <c r="AC6554" s="1"/>
      <c r="AD6554"/>
    </row>
    <row r="6555" spans="1:30" x14ac:dyDescent="0.25">
      <c r="A6555" s="1"/>
      <c r="B6555" s="1"/>
      <c r="C6555" s="1"/>
      <c r="D6555"/>
      <c r="E6555" s="1"/>
      <c r="F6555" s="1"/>
      <c r="G6555"/>
      <c r="H6555"/>
      <c r="I6555" s="1"/>
      <c r="J6555"/>
      <c r="K6555"/>
      <c r="L6555"/>
      <c r="M6555" s="2"/>
      <c r="N6555" s="3"/>
      <c r="O6555"/>
      <c r="P6555"/>
      <c r="Q6555"/>
      <c r="R6555"/>
      <c r="S6555"/>
      <c r="T6555"/>
      <c r="U6555" s="1"/>
      <c r="V6555"/>
      <c r="W6555" s="1"/>
      <c r="X6555"/>
      <c r="Y6555"/>
      <c r="Z6555" s="1"/>
      <c r="AA6555" s="1"/>
      <c r="AB6555" s="1"/>
      <c r="AC6555" s="1"/>
      <c r="AD6555"/>
    </row>
    <row r="6556" spans="1:30" x14ac:dyDescent="0.25">
      <c r="A6556" s="1"/>
      <c r="B6556" s="1"/>
      <c r="C6556" s="1"/>
      <c r="D6556"/>
      <c r="E6556" s="1"/>
      <c r="F6556" s="1"/>
      <c r="G6556"/>
      <c r="H6556"/>
      <c r="I6556" s="1"/>
      <c r="J6556"/>
      <c r="K6556"/>
      <c r="L6556"/>
      <c r="M6556" s="2"/>
      <c r="N6556" s="3"/>
      <c r="O6556"/>
      <c r="P6556"/>
      <c r="Q6556"/>
      <c r="R6556"/>
      <c r="S6556"/>
      <c r="T6556"/>
      <c r="U6556" s="1"/>
      <c r="V6556"/>
      <c r="W6556" s="1"/>
      <c r="X6556"/>
      <c r="Y6556"/>
      <c r="Z6556" s="1"/>
      <c r="AA6556" s="1"/>
      <c r="AB6556" s="1"/>
      <c r="AC6556" s="1"/>
      <c r="AD6556"/>
    </row>
    <row r="6557" spans="1:30" x14ac:dyDescent="0.25">
      <c r="A6557" s="1"/>
      <c r="B6557" s="1"/>
      <c r="C6557" s="1"/>
      <c r="D6557"/>
      <c r="E6557" s="1"/>
      <c r="F6557" s="1"/>
      <c r="G6557"/>
      <c r="H6557"/>
      <c r="I6557" s="1"/>
      <c r="J6557"/>
      <c r="K6557"/>
      <c r="L6557"/>
      <c r="M6557" s="2"/>
      <c r="N6557" s="3"/>
      <c r="O6557"/>
      <c r="P6557"/>
      <c r="Q6557"/>
      <c r="R6557"/>
      <c r="S6557"/>
      <c r="T6557"/>
      <c r="U6557" s="1"/>
      <c r="V6557"/>
      <c r="W6557" s="1"/>
      <c r="X6557"/>
      <c r="Y6557"/>
      <c r="Z6557" s="1"/>
      <c r="AA6557" s="1"/>
      <c r="AB6557" s="1"/>
      <c r="AC6557" s="1"/>
      <c r="AD6557"/>
    </row>
    <row r="6558" spans="1:30" x14ac:dyDescent="0.25">
      <c r="A6558" s="1"/>
      <c r="B6558" s="1"/>
      <c r="C6558" s="1"/>
      <c r="D6558"/>
      <c r="E6558" s="1"/>
      <c r="F6558" s="1"/>
      <c r="G6558"/>
      <c r="H6558"/>
      <c r="I6558" s="1"/>
      <c r="J6558"/>
      <c r="K6558"/>
      <c r="L6558"/>
      <c r="M6558" s="2"/>
      <c r="N6558" s="3"/>
      <c r="O6558"/>
      <c r="P6558"/>
      <c r="Q6558"/>
      <c r="R6558"/>
      <c r="S6558"/>
      <c r="T6558"/>
      <c r="U6558" s="1"/>
      <c r="V6558"/>
      <c r="W6558" s="1"/>
      <c r="X6558"/>
      <c r="Y6558"/>
      <c r="Z6558" s="1"/>
      <c r="AA6558" s="1"/>
      <c r="AB6558" s="1"/>
      <c r="AC6558" s="1"/>
      <c r="AD6558"/>
    </row>
    <row r="6559" spans="1:30" x14ac:dyDescent="0.25">
      <c r="A6559" s="1"/>
      <c r="B6559" s="1"/>
      <c r="C6559" s="1"/>
      <c r="D6559"/>
      <c r="E6559" s="1"/>
      <c r="F6559" s="1"/>
      <c r="G6559"/>
      <c r="H6559"/>
      <c r="I6559" s="1"/>
      <c r="J6559"/>
      <c r="K6559"/>
      <c r="L6559"/>
      <c r="M6559" s="2"/>
      <c r="N6559" s="3"/>
      <c r="O6559"/>
      <c r="P6559"/>
      <c r="Q6559"/>
      <c r="R6559"/>
      <c r="S6559"/>
      <c r="T6559"/>
      <c r="U6559" s="1"/>
      <c r="V6559"/>
      <c r="W6559" s="1"/>
      <c r="X6559"/>
      <c r="Y6559"/>
      <c r="Z6559" s="1"/>
      <c r="AA6559" s="1"/>
      <c r="AB6559" s="1"/>
      <c r="AC6559" s="1"/>
      <c r="AD6559"/>
    </row>
    <row r="6560" spans="1:30" x14ac:dyDescent="0.25">
      <c r="A6560" s="1"/>
      <c r="B6560" s="1"/>
      <c r="C6560" s="1"/>
      <c r="D6560"/>
      <c r="E6560" s="1"/>
      <c r="F6560" s="1"/>
      <c r="G6560"/>
      <c r="H6560"/>
      <c r="I6560" s="1"/>
      <c r="J6560"/>
      <c r="K6560"/>
      <c r="L6560"/>
      <c r="M6560" s="2"/>
      <c r="N6560" s="3"/>
      <c r="O6560"/>
      <c r="P6560"/>
      <c r="Q6560"/>
      <c r="R6560"/>
      <c r="S6560"/>
      <c r="T6560"/>
      <c r="U6560" s="1"/>
      <c r="V6560"/>
      <c r="W6560" s="1"/>
      <c r="X6560"/>
      <c r="Y6560"/>
      <c r="Z6560" s="1"/>
      <c r="AA6560" s="1"/>
      <c r="AB6560" s="1"/>
      <c r="AC6560" s="1"/>
      <c r="AD6560"/>
    </row>
    <row r="6561" spans="1:30" x14ac:dyDescent="0.25">
      <c r="A6561" s="1"/>
      <c r="B6561" s="1"/>
      <c r="C6561" s="1"/>
      <c r="D6561"/>
      <c r="E6561" s="1"/>
      <c r="F6561" s="1"/>
      <c r="G6561"/>
      <c r="H6561"/>
      <c r="I6561" s="1"/>
      <c r="J6561"/>
      <c r="K6561"/>
      <c r="L6561"/>
      <c r="M6561" s="2"/>
      <c r="N6561" s="3"/>
      <c r="O6561"/>
      <c r="P6561"/>
      <c r="Q6561"/>
      <c r="R6561"/>
      <c r="S6561"/>
      <c r="T6561"/>
      <c r="U6561" s="1"/>
      <c r="V6561"/>
      <c r="W6561" s="1"/>
      <c r="X6561"/>
      <c r="Y6561"/>
      <c r="Z6561" s="1"/>
      <c r="AA6561" s="1"/>
      <c r="AB6561" s="1"/>
      <c r="AC6561" s="1"/>
      <c r="AD6561"/>
    </row>
    <row r="6562" spans="1:30" x14ac:dyDescent="0.25">
      <c r="A6562" s="1"/>
      <c r="B6562" s="1"/>
      <c r="C6562" s="1"/>
      <c r="D6562"/>
      <c r="E6562" s="1"/>
      <c r="F6562" s="1"/>
      <c r="G6562"/>
      <c r="H6562"/>
      <c r="I6562" s="1"/>
      <c r="J6562"/>
      <c r="K6562"/>
      <c r="L6562"/>
      <c r="M6562" s="2"/>
      <c r="N6562" s="3"/>
      <c r="O6562"/>
      <c r="P6562"/>
      <c r="Q6562"/>
      <c r="R6562"/>
      <c r="S6562"/>
      <c r="T6562"/>
      <c r="U6562" s="1"/>
      <c r="V6562"/>
      <c r="W6562" s="1"/>
      <c r="X6562"/>
      <c r="Y6562"/>
      <c r="Z6562" s="1"/>
      <c r="AA6562" s="1"/>
      <c r="AB6562" s="1"/>
      <c r="AC6562" s="1"/>
      <c r="AD6562"/>
    </row>
    <row r="6563" spans="1:30" x14ac:dyDescent="0.25">
      <c r="A6563" s="1"/>
      <c r="B6563" s="1"/>
      <c r="C6563" s="1"/>
      <c r="D6563"/>
      <c r="E6563" s="1"/>
      <c r="F6563" s="1"/>
      <c r="G6563"/>
      <c r="H6563"/>
      <c r="I6563" s="1"/>
      <c r="J6563"/>
      <c r="K6563"/>
      <c r="L6563"/>
      <c r="M6563" s="2"/>
      <c r="N6563" s="3"/>
      <c r="O6563"/>
      <c r="P6563"/>
      <c r="Q6563"/>
      <c r="R6563"/>
      <c r="S6563"/>
      <c r="T6563"/>
      <c r="U6563" s="1"/>
      <c r="V6563"/>
      <c r="W6563" s="1"/>
      <c r="X6563"/>
      <c r="Y6563"/>
      <c r="Z6563" s="1"/>
      <c r="AA6563" s="1"/>
      <c r="AB6563" s="1"/>
      <c r="AC6563" s="1"/>
      <c r="AD6563"/>
    </row>
    <row r="6564" spans="1:30" x14ac:dyDescent="0.25">
      <c r="A6564" s="1"/>
      <c r="B6564" s="1"/>
      <c r="C6564" s="1"/>
      <c r="D6564"/>
      <c r="E6564" s="1"/>
      <c r="F6564" s="1"/>
      <c r="G6564"/>
      <c r="H6564"/>
      <c r="I6564" s="1"/>
      <c r="J6564"/>
      <c r="K6564"/>
      <c r="L6564"/>
      <c r="M6564" s="2"/>
      <c r="N6564" s="3"/>
      <c r="O6564"/>
      <c r="P6564"/>
      <c r="Q6564"/>
      <c r="R6564"/>
      <c r="S6564"/>
      <c r="T6564"/>
      <c r="U6564" s="1"/>
      <c r="V6564"/>
      <c r="W6564" s="1"/>
      <c r="X6564"/>
      <c r="Y6564"/>
      <c r="Z6564" s="1"/>
      <c r="AA6564" s="1"/>
      <c r="AB6564" s="1"/>
      <c r="AC6564" s="1"/>
      <c r="AD6564"/>
    </row>
    <row r="6565" spans="1:30" x14ac:dyDescent="0.25">
      <c r="A6565" s="1"/>
      <c r="B6565" s="1"/>
      <c r="C6565" s="1"/>
      <c r="D6565"/>
      <c r="E6565" s="1"/>
      <c r="F6565" s="1"/>
      <c r="G6565"/>
      <c r="H6565"/>
      <c r="I6565" s="1"/>
      <c r="J6565"/>
      <c r="K6565"/>
      <c r="L6565"/>
      <c r="M6565" s="2"/>
      <c r="N6565" s="3"/>
      <c r="O6565"/>
      <c r="P6565"/>
      <c r="Q6565"/>
      <c r="R6565"/>
      <c r="S6565"/>
      <c r="T6565"/>
      <c r="U6565" s="1"/>
      <c r="V6565"/>
      <c r="W6565" s="1"/>
      <c r="X6565"/>
      <c r="Y6565"/>
      <c r="Z6565" s="1"/>
      <c r="AA6565" s="1"/>
      <c r="AB6565" s="1"/>
      <c r="AC6565" s="1"/>
      <c r="AD6565"/>
    </row>
    <row r="6566" spans="1:30" x14ac:dyDescent="0.25">
      <c r="A6566" s="1"/>
      <c r="B6566" s="1"/>
      <c r="C6566" s="1"/>
      <c r="D6566"/>
      <c r="E6566" s="1"/>
      <c r="F6566" s="1"/>
      <c r="G6566"/>
      <c r="H6566"/>
      <c r="I6566" s="1"/>
      <c r="J6566"/>
      <c r="K6566"/>
      <c r="L6566"/>
      <c r="M6566" s="2"/>
      <c r="N6566" s="3"/>
      <c r="O6566"/>
      <c r="P6566"/>
      <c r="Q6566"/>
      <c r="R6566"/>
      <c r="S6566"/>
      <c r="T6566"/>
      <c r="U6566" s="1"/>
      <c r="V6566"/>
      <c r="W6566" s="1"/>
      <c r="X6566"/>
      <c r="Y6566"/>
      <c r="Z6566" s="1"/>
      <c r="AA6566" s="1"/>
      <c r="AB6566" s="1"/>
      <c r="AC6566" s="1"/>
      <c r="AD6566"/>
    </row>
    <row r="6567" spans="1:30" x14ac:dyDescent="0.25">
      <c r="A6567" s="1"/>
      <c r="B6567" s="1"/>
      <c r="C6567" s="1"/>
      <c r="D6567"/>
      <c r="E6567" s="1"/>
      <c r="F6567" s="1"/>
      <c r="G6567"/>
      <c r="H6567"/>
      <c r="I6567" s="1"/>
      <c r="J6567"/>
      <c r="K6567"/>
      <c r="L6567"/>
      <c r="M6567" s="2"/>
      <c r="N6567" s="3"/>
      <c r="O6567"/>
      <c r="P6567"/>
      <c r="Q6567"/>
      <c r="R6567"/>
      <c r="S6567"/>
      <c r="T6567"/>
      <c r="U6567" s="1"/>
      <c r="V6567"/>
      <c r="W6567" s="1"/>
      <c r="X6567"/>
      <c r="Y6567"/>
      <c r="Z6567" s="1"/>
      <c r="AA6567" s="1"/>
      <c r="AB6567" s="1"/>
      <c r="AC6567" s="1"/>
      <c r="AD6567"/>
    </row>
    <row r="6568" spans="1:30" x14ac:dyDescent="0.25">
      <c r="A6568" s="1"/>
      <c r="B6568" s="1"/>
      <c r="C6568" s="1"/>
      <c r="D6568"/>
      <c r="E6568" s="1"/>
      <c r="F6568" s="1"/>
      <c r="G6568"/>
      <c r="H6568"/>
      <c r="I6568" s="1"/>
      <c r="J6568"/>
      <c r="K6568"/>
      <c r="L6568"/>
      <c r="M6568" s="2"/>
      <c r="N6568" s="3"/>
      <c r="O6568"/>
      <c r="P6568"/>
      <c r="Q6568"/>
      <c r="R6568"/>
      <c r="S6568"/>
      <c r="T6568"/>
      <c r="U6568" s="1"/>
      <c r="V6568"/>
      <c r="W6568" s="1"/>
      <c r="X6568"/>
      <c r="Y6568"/>
      <c r="Z6568" s="1"/>
      <c r="AA6568" s="1"/>
      <c r="AB6568" s="1"/>
      <c r="AC6568" s="1"/>
      <c r="AD6568"/>
    </row>
    <row r="6569" spans="1:30" x14ac:dyDescent="0.25">
      <c r="A6569" s="1"/>
      <c r="B6569" s="1"/>
      <c r="C6569" s="1"/>
      <c r="D6569"/>
      <c r="E6569" s="1"/>
      <c r="F6569" s="1"/>
      <c r="G6569"/>
      <c r="H6569"/>
      <c r="I6569" s="1"/>
      <c r="J6569"/>
      <c r="K6569"/>
      <c r="L6569"/>
      <c r="M6569" s="2"/>
      <c r="N6569" s="3"/>
      <c r="O6569"/>
      <c r="P6569"/>
      <c r="Q6569"/>
      <c r="R6569"/>
      <c r="S6569"/>
      <c r="T6569"/>
      <c r="U6569" s="1"/>
      <c r="V6569"/>
      <c r="W6569" s="1"/>
      <c r="X6569"/>
      <c r="Y6569"/>
      <c r="Z6569" s="1"/>
      <c r="AA6569" s="1"/>
      <c r="AB6569" s="1"/>
      <c r="AC6569" s="1"/>
      <c r="AD6569"/>
    </row>
    <row r="6570" spans="1:30" x14ac:dyDescent="0.25">
      <c r="A6570" s="1"/>
      <c r="B6570" s="1"/>
      <c r="C6570" s="1"/>
      <c r="D6570"/>
      <c r="E6570" s="1"/>
      <c r="F6570" s="1"/>
      <c r="G6570"/>
      <c r="H6570"/>
      <c r="I6570" s="1"/>
      <c r="J6570"/>
      <c r="K6570"/>
      <c r="L6570"/>
      <c r="M6570" s="2"/>
      <c r="N6570" s="3"/>
      <c r="O6570"/>
      <c r="P6570"/>
      <c r="Q6570"/>
      <c r="R6570"/>
      <c r="S6570"/>
      <c r="T6570"/>
      <c r="U6570" s="1"/>
      <c r="V6570"/>
      <c r="W6570" s="1"/>
      <c r="X6570"/>
      <c r="Y6570"/>
      <c r="Z6570" s="1"/>
      <c r="AA6570" s="1"/>
      <c r="AB6570" s="1"/>
      <c r="AC6570" s="1"/>
      <c r="AD6570"/>
    </row>
    <row r="6571" spans="1:30" x14ac:dyDescent="0.25">
      <c r="A6571" s="1"/>
      <c r="B6571" s="1"/>
      <c r="C6571" s="1"/>
      <c r="D6571"/>
      <c r="E6571" s="1"/>
      <c r="F6571" s="1"/>
      <c r="G6571"/>
      <c r="H6571"/>
      <c r="I6571" s="1"/>
      <c r="J6571"/>
      <c r="K6571"/>
      <c r="L6571"/>
      <c r="M6571" s="2"/>
      <c r="N6571" s="3"/>
      <c r="O6571"/>
      <c r="P6571"/>
      <c r="Q6571"/>
      <c r="R6571"/>
      <c r="S6571"/>
      <c r="T6571"/>
      <c r="U6571" s="1"/>
      <c r="V6571"/>
      <c r="W6571" s="1"/>
      <c r="X6571"/>
      <c r="Y6571"/>
      <c r="Z6571" s="1"/>
      <c r="AA6571" s="1"/>
      <c r="AB6571" s="1"/>
      <c r="AC6571" s="1"/>
      <c r="AD6571"/>
    </row>
    <row r="6572" spans="1:30" x14ac:dyDescent="0.25">
      <c r="A6572" s="1"/>
      <c r="B6572" s="1"/>
      <c r="C6572" s="1"/>
      <c r="D6572"/>
      <c r="E6572" s="1"/>
      <c r="F6572" s="1"/>
      <c r="G6572"/>
      <c r="H6572"/>
      <c r="I6572" s="1"/>
      <c r="J6572"/>
      <c r="K6572"/>
      <c r="L6572"/>
      <c r="M6572" s="2"/>
      <c r="N6572" s="3"/>
      <c r="O6572"/>
      <c r="P6572"/>
      <c r="Q6572"/>
      <c r="R6572"/>
      <c r="S6572"/>
      <c r="T6572"/>
      <c r="U6572" s="1"/>
      <c r="V6572"/>
      <c r="W6572" s="1"/>
      <c r="X6572"/>
      <c r="Y6572"/>
      <c r="Z6572" s="1"/>
      <c r="AA6572" s="1"/>
      <c r="AB6572" s="1"/>
      <c r="AC6572" s="1"/>
      <c r="AD6572"/>
    </row>
    <row r="6573" spans="1:30" x14ac:dyDescent="0.25">
      <c r="A6573" s="1"/>
      <c r="B6573" s="1"/>
      <c r="C6573" s="1"/>
      <c r="D6573"/>
      <c r="E6573" s="1"/>
      <c r="F6573" s="1"/>
      <c r="G6573"/>
      <c r="H6573"/>
      <c r="I6573" s="1"/>
      <c r="J6573"/>
      <c r="K6573"/>
      <c r="L6573"/>
      <c r="M6573" s="2"/>
      <c r="N6573" s="3"/>
      <c r="O6573"/>
      <c r="P6573"/>
      <c r="Q6573"/>
      <c r="R6573"/>
      <c r="S6573"/>
      <c r="T6573"/>
      <c r="U6573" s="1"/>
      <c r="V6573"/>
      <c r="W6573" s="1"/>
      <c r="X6573"/>
      <c r="Y6573"/>
      <c r="Z6573" s="1"/>
      <c r="AA6573" s="1"/>
      <c r="AB6573" s="1"/>
      <c r="AC6573" s="1"/>
      <c r="AD6573"/>
    </row>
    <row r="6574" spans="1:30" x14ac:dyDescent="0.25">
      <c r="A6574" s="1"/>
      <c r="B6574" s="1"/>
      <c r="C6574" s="1"/>
      <c r="D6574"/>
      <c r="E6574" s="1"/>
      <c r="F6574" s="1"/>
      <c r="G6574"/>
      <c r="H6574"/>
      <c r="I6574" s="1"/>
      <c r="J6574"/>
      <c r="K6574"/>
      <c r="L6574"/>
      <c r="M6574" s="2"/>
      <c r="N6574" s="3"/>
      <c r="O6574"/>
      <c r="P6574"/>
      <c r="Q6574"/>
      <c r="R6574"/>
      <c r="S6574"/>
      <c r="T6574"/>
      <c r="U6574" s="1"/>
      <c r="V6574"/>
      <c r="W6574" s="1"/>
      <c r="X6574"/>
      <c r="Y6574"/>
      <c r="Z6574" s="1"/>
      <c r="AA6574" s="1"/>
      <c r="AB6574" s="1"/>
      <c r="AC6574" s="1"/>
      <c r="AD6574"/>
    </row>
    <row r="6575" spans="1:30" x14ac:dyDescent="0.25">
      <c r="A6575" s="1"/>
      <c r="B6575" s="1"/>
      <c r="C6575" s="1"/>
      <c r="D6575"/>
      <c r="E6575" s="1"/>
      <c r="F6575" s="1"/>
      <c r="G6575"/>
      <c r="H6575"/>
      <c r="I6575" s="1"/>
      <c r="J6575"/>
      <c r="K6575"/>
      <c r="L6575"/>
      <c r="M6575" s="2"/>
      <c r="N6575" s="3"/>
      <c r="O6575"/>
      <c r="P6575"/>
      <c r="Q6575"/>
      <c r="R6575"/>
      <c r="S6575"/>
      <c r="T6575"/>
      <c r="U6575" s="1"/>
      <c r="V6575"/>
      <c r="W6575" s="1"/>
      <c r="X6575"/>
      <c r="Y6575"/>
      <c r="Z6575" s="1"/>
      <c r="AA6575" s="1"/>
      <c r="AB6575" s="1"/>
      <c r="AC6575" s="1"/>
      <c r="AD6575"/>
    </row>
    <row r="6576" spans="1:30" x14ac:dyDescent="0.25">
      <c r="A6576" s="1"/>
      <c r="B6576" s="1"/>
      <c r="C6576" s="1"/>
      <c r="D6576"/>
      <c r="E6576" s="1"/>
      <c r="F6576" s="1"/>
      <c r="G6576"/>
      <c r="H6576"/>
      <c r="I6576" s="1"/>
      <c r="J6576"/>
      <c r="K6576"/>
      <c r="L6576"/>
      <c r="M6576" s="2"/>
      <c r="N6576" s="3"/>
      <c r="O6576"/>
      <c r="P6576"/>
      <c r="Q6576"/>
      <c r="R6576"/>
      <c r="S6576"/>
      <c r="T6576"/>
      <c r="U6576" s="1"/>
      <c r="V6576"/>
      <c r="W6576" s="1"/>
      <c r="X6576"/>
      <c r="Y6576"/>
      <c r="Z6576" s="1"/>
      <c r="AA6576" s="1"/>
      <c r="AB6576" s="1"/>
      <c r="AC6576" s="1"/>
      <c r="AD6576"/>
    </row>
    <row r="6577" spans="1:30" x14ac:dyDescent="0.25">
      <c r="A6577" s="1"/>
      <c r="B6577" s="1"/>
      <c r="C6577" s="1"/>
      <c r="D6577"/>
      <c r="E6577" s="1"/>
      <c r="F6577" s="1"/>
      <c r="G6577"/>
      <c r="H6577"/>
      <c r="I6577" s="1"/>
      <c r="J6577"/>
      <c r="K6577"/>
      <c r="L6577"/>
      <c r="M6577" s="2"/>
      <c r="N6577" s="3"/>
      <c r="O6577"/>
      <c r="P6577"/>
      <c r="Q6577"/>
      <c r="R6577"/>
      <c r="S6577"/>
      <c r="T6577"/>
      <c r="U6577" s="1"/>
      <c r="V6577"/>
      <c r="W6577" s="1"/>
      <c r="X6577"/>
      <c r="Y6577"/>
      <c r="Z6577" s="1"/>
      <c r="AA6577" s="1"/>
      <c r="AB6577" s="1"/>
      <c r="AC6577" s="1"/>
      <c r="AD6577"/>
    </row>
    <row r="6578" spans="1:30" x14ac:dyDescent="0.25">
      <c r="A6578" s="1"/>
      <c r="B6578" s="1"/>
      <c r="C6578" s="1"/>
      <c r="D6578"/>
      <c r="E6578" s="1"/>
      <c r="F6578" s="1"/>
      <c r="G6578"/>
      <c r="H6578"/>
      <c r="I6578" s="1"/>
      <c r="J6578"/>
      <c r="K6578"/>
      <c r="L6578"/>
      <c r="M6578" s="2"/>
      <c r="N6578" s="3"/>
      <c r="O6578"/>
      <c r="P6578"/>
      <c r="Q6578"/>
      <c r="R6578"/>
      <c r="S6578"/>
      <c r="T6578"/>
      <c r="U6578" s="1"/>
      <c r="V6578"/>
      <c r="W6578" s="1"/>
      <c r="X6578"/>
      <c r="Y6578"/>
      <c r="Z6578" s="1"/>
      <c r="AA6578" s="1"/>
      <c r="AB6578" s="1"/>
      <c r="AC6578" s="1"/>
      <c r="AD6578"/>
    </row>
    <row r="6579" spans="1:30" x14ac:dyDescent="0.25">
      <c r="A6579" s="1"/>
      <c r="B6579" s="1"/>
      <c r="C6579" s="1"/>
      <c r="D6579"/>
      <c r="E6579" s="1"/>
      <c r="F6579" s="1"/>
      <c r="G6579"/>
      <c r="H6579"/>
      <c r="I6579" s="1"/>
      <c r="J6579"/>
      <c r="K6579"/>
      <c r="L6579"/>
      <c r="M6579" s="2"/>
      <c r="N6579" s="3"/>
      <c r="O6579"/>
      <c r="P6579"/>
      <c r="Q6579"/>
      <c r="R6579"/>
      <c r="S6579"/>
      <c r="T6579"/>
      <c r="U6579" s="1"/>
      <c r="V6579"/>
      <c r="W6579" s="1"/>
      <c r="X6579"/>
      <c r="Y6579"/>
      <c r="Z6579" s="1"/>
      <c r="AA6579" s="1"/>
      <c r="AB6579" s="1"/>
      <c r="AC6579" s="1"/>
      <c r="AD6579"/>
    </row>
    <row r="6580" spans="1:30" x14ac:dyDescent="0.25">
      <c r="A6580" s="1"/>
      <c r="B6580" s="1"/>
      <c r="C6580" s="1"/>
      <c r="D6580"/>
      <c r="E6580" s="1"/>
      <c r="F6580" s="1"/>
      <c r="G6580"/>
      <c r="H6580"/>
      <c r="I6580" s="1"/>
      <c r="J6580"/>
      <c r="K6580"/>
      <c r="L6580"/>
      <c r="M6580" s="2"/>
      <c r="N6580" s="3"/>
      <c r="O6580"/>
      <c r="P6580"/>
      <c r="Q6580"/>
      <c r="R6580"/>
      <c r="S6580"/>
      <c r="T6580"/>
      <c r="U6580" s="1"/>
      <c r="V6580"/>
      <c r="W6580" s="1"/>
      <c r="X6580"/>
      <c r="Y6580"/>
      <c r="Z6580" s="1"/>
      <c r="AA6580" s="1"/>
      <c r="AB6580" s="1"/>
      <c r="AC6580" s="1"/>
      <c r="AD6580"/>
    </row>
    <row r="6581" spans="1:30" x14ac:dyDescent="0.25">
      <c r="A6581" s="1"/>
      <c r="B6581" s="1"/>
      <c r="C6581" s="1"/>
      <c r="D6581"/>
      <c r="E6581" s="1"/>
      <c r="F6581" s="1"/>
      <c r="G6581"/>
      <c r="H6581"/>
      <c r="I6581" s="1"/>
      <c r="J6581"/>
      <c r="K6581"/>
      <c r="L6581"/>
      <c r="M6581" s="2"/>
      <c r="N6581" s="3"/>
      <c r="O6581"/>
      <c r="P6581"/>
      <c r="Q6581"/>
      <c r="R6581"/>
      <c r="S6581"/>
      <c r="T6581"/>
      <c r="U6581" s="1"/>
      <c r="V6581"/>
      <c r="W6581" s="1"/>
      <c r="X6581"/>
      <c r="Y6581"/>
      <c r="Z6581" s="1"/>
      <c r="AA6581" s="1"/>
      <c r="AB6581" s="1"/>
      <c r="AC6581" s="1"/>
      <c r="AD6581"/>
    </row>
    <row r="6582" spans="1:30" x14ac:dyDescent="0.25">
      <c r="A6582" s="1"/>
      <c r="B6582" s="1"/>
      <c r="C6582" s="1"/>
      <c r="D6582"/>
      <c r="E6582" s="1"/>
      <c r="F6582" s="1"/>
      <c r="G6582"/>
      <c r="H6582"/>
      <c r="I6582" s="1"/>
      <c r="J6582"/>
      <c r="K6582"/>
      <c r="L6582"/>
      <c r="M6582" s="2"/>
      <c r="N6582" s="3"/>
      <c r="O6582"/>
      <c r="P6582"/>
      <c r="Q6582"/>
      <c r="R6582"/>
      <c r="S6582"/>
      <c r="T6582"/>
      <c r="U6582" s="1"/>
      <c r="V6582"/>
      <c r="W6582" s="1"/>
      <c r="X6582"/>
      <c r="Y6582"/>
      <c r="Z6582" s="1"/>
      <c r="AA6582" s="1"/>
      <c r="AB6582" s="1"/>
      <c r="AC6582" s="1"/>
      <c r="AD6582"/>
    </row>
    <row r="6583" spans="1:30" x14ac:dyDescent="0.25">
      <c r="A6583" s="1"/>
      <c r="B6583" s="1"/>
      <c r="C6583" s="1"/>
      <c r="D6583"/>
      <c r="E6583" s="1"/>
      <c r="F6583" s="1"/>
      <c r="G6583"/>
      <c r="H6583"/>
      <c r="I6583" s="1"/>
      <c r="J6583"/>
      <c r="K6583"/>
      <c r="L6583"/>
      <c r="M6583" s="2"/>
      <c r="N6583" s="3"/>
      <c r="O6583"/>
      <c r="P6583"/>
      <c r="Q6583"/>
      <c r="R6583"/>
      <c r="S6583"/>
      <c r="T6583"/>
      <c r="U6583" s="1"/>
      <c r="V6583"/>
      <c r="W6583" s="1"/>
      <c r="X6583"/>
      <c r="Y6583"/>
      <c r="Z6583" s="1"/>
      <c r="AA6583" s="1"/>
      <c r="AB6583" s="1"/>
      <c r="AC6583" s="1"/>
      <c r="AD6583"/>
    </row>
    <row r="6584" spans="1:30" x14ac:dyDescent="0.25">
      <c r="A6584" s="1"/>
      <c r="B6584" s="1"/>
      <c r="C6584" s="1"/>
      <c r="D6584"/>
      <c r="E6584" s="1"/>
      <c r="F6584" s="1"/>
      <c r="G6584"/>
      <c r="H6584"/>
      <c r="I6584" s="1"/>
      <c r="J6584"/>
      <c r="K6584"/>
      <c r="L6584"/>
      <c r="M6584" s="2"/>
      <c r="N6584" s="3"/>
      <c r="O6584"/>
      <c r="P6584"/>
      <c r="Q6584"/>
      <c r="R6584"/>
      <c r="S6584"/>
      <c r="T6584"/>
      <c r="U6584" s="1"/>
      <c r="V6584"/>
      <c r="W6584" s="1"/>
      <c r="X6584"/>
      <c r="Y6584"/>
      <c r="Z6584" s="1"/>
      <c r="AA6584" s="1"/>
      <c r="AB6584" s="1"/>
      <c r="AC6584" s="1"/>
      <c r="AD6584"/>
    </row>
    <row r="6585" spans="1:30" x14ac:dyDescent="0.25">
      <c r="A6585" s="1"/>
      <c r="B6585" s="1"/>
      <c r="C6585" s="1"/>
      <c r="D6585"/>
      <c r="E6585" s="1"/>
      <c r="F6585" s="1"/>
      <c r="G6585"/>
      <c r="H6585"/>
      <c r="I6585" s="1"/>
      <c r="J6585"/>
      <c r="K6585"/>
      <c r="L6585"/>
      <c r="M6585" s="2"/>
      <c r="N6585" s="3"/>
      <c r="O6585"/>
      <c r="P6585"/>
      <c r="Q6585"/>
      <c r="R6585"/>
      <c r="S6585"/>
      <c r="T6585"/>
      <c r="U6585" s="1"/>
      <c r="V6585"/>
      <c r="W6585" s="1"/>
      <c r="X6585"/>
      <c r="Y6585"/>
      <c r="Z6585" s="1"/>
      <c r="AA6585" s="1"/>
      <c r="AB6585" s="1"/>
      <c r="AC6585" s="1"/>
      <c r="AD6585"/>
    </row>
    <row r="6586" spans="1:30" x14ac:dyDescent="0.25">
      <c r="A6586" s="1"/>
      <c r="B6586" s="1"/>
      <c r="C6586" s="1"/>
      <c r="D6586"/>
      <c r="E6586" s="1"/>
      <c r="F6586" s="1"/>
      <c r="G6586"/>
      <c r="H6586"/>
      <c r="I6586" s="1"/>
      <c r="J6586"/>
      <c r="K6586"/>
      <c r="L6586"/>
      <c r="M6586" s="2"/>
      <c r="N6586" s="3"/>
      <c r="O6586"/>
      <c r="P6586"/>
      <c r="Q6586"/>
      <c r="R6586"/>
      <c r="S6586"/>
      <c r="T6586"/>
      <c r="U6586" s="1"/>
      <c r="V6586"/>
      <c r="W6586" s="1"/>
      <c r="X6586"/>
      <c r="Y6586"/>
      <c r="Z6586" s="1"/>
      <c r="AA6586" s="1"/>
      <c r="AB6586" s="1"/>
      <c r="AC6586" s="1"/>
      <c r="AD6586"/>
    </row>
    <row r="6587" spans="1:30" x14ac:dyDescent="0.25">
      <c r="A6587" s="1"/>
      <c r="B6587" s="1"/>
      <c r="C6587" s="1"/>
      <c r="D6587"/>
      <c r="E6587" s="1"/>
      <c r="F6587" s="1"/>
      <c r="G6587"/>
      <c r="H6587"/>
      <c r="I6587" s="1"/>
      <c r="J6587"/>
      <c r="K6587"/>
      <c r="L6587"/>
      <c r="M6587" s="2"/>
      <c r="N6587" s="3"/>
      <c r="O6587"/>
      <c r="P6587"/>
      <c r="Q6587"/>
      <c r="R6587"/>
      <c r="S6587"/>
      <c r="T6587"/>
      <c r="U6587" s="1"/>
      <c r="V6587"/>
      <c r="W6587" s="1"/>
      <c r="X6587"/>
      <c r="Y6587"/>
      <c r="Z6587" s="1"/>
      <c r="AA6587" s="1"/>
      <c r="AB6587" s="1"/>
      <c r="AC6587" s="1"/>
      <c r="AD6587"/>
    </row>
    <row r="6588" spans="1:30" x14ac:dyDescent="0.25">
      <c r="A6588" s="1"/>
      <c r="B6588" s="1"/>
      <c r="C6588" s="1"/>
      <c r="D6588"/>
      <c r="E6588" s="1"/>
      <c r="F6588" s="1"/>
      <c r="G6588"/>
      <c r="H6588"/>
      <c r="I6588" s="1"/>
      <c r="J6588"/>
      <c r="K6588"/>
      <c r="L6588"/>
      <c r="M6588" s="2"/>
      <c r="N6588" s="3"/>
      <c r="O6588"/>
      <c r="P6588"/>
      <c r="Q6588"/>
      <c r="R6588"/>
      <c r="S6588"/>
      <c r="T6588"/>
      <c r="U6588" s="1"/>
      <c r="V6588"/>
      <c r="W6588" s="1"/>
      <c r="X6588"/>
      <c r="Y6588"/>
      <c r="Z6588" s="1"/>
      <c r="AA6588" s="1"/>
      <c r="AB6588" s="1"/>
      <c r="AC6588" s="1"/>
      <c r="AD6588"/>
    </row>
    <row r="6589" spans="1:30" x14ac:dyDescent="0.25">
      <c r="A6589" s="1"/>
      <c r="B6589" s="1"/>
      <c r="C6589" s="1"/>
      <c r="D6589"/>
      <c r="E6589" s="1"/>
      <c r="F6589" s="1"/>
      <c r="G6589"/>
      <c r="H6589"/>
      <c r="I6589" s="1"/>
      <c r="J6589"/>
      <c r="K6589"/>
      <c r="L6589"/>
      <c r="M6589" s="2"/>
      <c r="N6589" s="3"/>
      <c r="O6589"/>
      <c r="P6589"/>
      <c r="Q6589"/>
      <c r="R6589"/>
      <c r="S6589"/>
      <c r="T6589"/>
      <c r="U6589" s="1"/>
      <c r="V6589"/>
      <c r="W6589" s="1"/>
      <c r="X6589"/>
      <c r="Y6589"/>
      <c r="Z6589" s="1"/>
      <c r="AA6589" s="1"/>
      <c r="AB6589" s="1"/>
      <c r="AC6589" s="1"/>
      <c r="AD6589"/>
    </row>
    <row r="6590" spans="1:30" x14ac:dyDescent="0.25">
      <c r="A6590" s="1"/>
      <c r="B6590" s="1"/>
      <c r="C6590" s="1"/>
      <c r="D6590"/>
      <c r="E6590" s="1"/>
      <c r="F6590" s="1"/>
      <c r="G6590"/>
      <c r="H6590"/>
      <c r="I6590" s="1"/>
      <c r="J6590"/>
      <c r="K6590"/>
      <c r="L6590"/>
      <c r="M6590" s="2"/>
      <c r="N6590" s="3"/>
      <c r="O6590"/>
      <c r="P6590"/>
      <c r="Q6590"/>
      <c r="R6590"/>
      <c r="S6590"/>
      <c r="T6590"/>
      <c r="U6590" s="1"/>
      <c r="V6590"/>
      <c r="W6590" s="1"/>
      <c r="X6590"/>
      <c r="Y6590"/>
      <c r="Z6590" s="1"/>
      <c r="AA6590" s="1"/>
      <c r="AB6590" s="1"/>
      <c r="AC6590" s="1"/>
      <c r="AD6590"/>
    </row>
    <row r="6591" spans="1:30" x14ac:dyDescent="0.25">
      <c r="A6591" s="1"/>
      <c r="B6591" s="1"/>
      <c r="C6591" s="1"/>
      <c r="D6591"/>
      <c r="E6591" s="1"/>
      <c r="F6591" s="1"/>
      <c r="G6591"/>
      <c r="H6591"/>
      <c r="I6591" s="1"/>
      <c r="J6591"/>
      <c r="K6591"/>
      <c r="L6591"/>
      <c r="M6591" s="2"/>
      <c r="N6591" s="3"/>
      <c r="O6591"/>
      <c r="P6591"/>
      <c r="Q6591"/>
      <c r="R6591"/>
      <c r="S6591"/>
      <c r="T6591"/>
      <c r="U6591" s="1"/>
      <c r="V6591"/>
      <c r="W6591" s="1"/>
      <c r="X6591"/>
      <c r="Y6591"/>
      <c r="Z6591" s="1"/>
      <c r="AA6591" s="1"/>
      <c r="AB6591" s="1"/>
      <c r="AC6591" s="1"/>
      <c r="AD6591"/>
    </row>
    <row r="6592" spans="1:30" x14ac:dyDescent="0.25">
      <c r="A6592" s="1"/>
      <c r="B6592" s="1"/>
      <c r="C6592" s="1"/>
      <c r="D6592"/>
      <c r="E6592" s="1"/>
      <c r="F6592" s="1"/>
      <c r="G6592"/>
      <c r="H6592"/>
      <c r="I6592" s="1"/>
      <c r="J6592"/>
      <c r="K6592"/>
      <c r="L6592"/>
      <c r="M6592" s="2"/>
      <c r="N6592" s="3"/>
      <c r="O6592"/>
      <c r="P6592"/>
      <c r="Q6592"/>
      <c r="R6592"/>
      <c r="S6592"/>
      <c r="T6592"/>
      <c r="U6592" s="1"/>
      <c r="V6592"/>
      <c r="W6592" s="1"/>
      <c r="X6592"/>
      <c r="Y6592"/>
      <c r="Z6592" s="1"/>
      <c r="AA6592" s="1"/>
      <c r="AB6592" s="1"/>
      <c r="AC6592" s="1"/>
      <c r="AD6592"/>
    </row>
    <row r="6593" spans="1:30" x14ac:dyDescent="0.25">
      <c r="A6593" s="1"/>
      <c r="B6593" s="1"/>
      <c r="C6593" s="1"/>
      <c r="D6593"/>
      <c r="E6593" s="1"/>
      <c r="F6593" s="1"/>
      <c r="G6593"/>
      <c r="H6593"/>
      <c r="I6593" s="1"/>
      <c r="J6593"/>
      <c r="K6593"/>
      <c r="L6593"/>
      <c r="M6593" s="2"/>
      <c r="N6593" s="3"/>
      <c r="O6593"/>
      <c r="P6593"/>
      <c r="Q6593"/>
      <c r="R6593"/>
      <c r="S6593"/>
      <c r="T6593"/>
      <c r="U6593" s="1"/>
      <c r="V6593"/>
      <c r="W6593" s="1"/>
      <c r="X6593"/>
      <c r="Y6593"/>
      <c r="Z6593" s="1"/>
      <c r="AA6593" s="1"/>
      <c r="AB6593" s="1"/>
      <c r="AC6593" s="1"/>
      <c r="AD6593"/>
    </row>
    <row r="6594" spans="1:30" x14ac:dyDescent="0.25">
      <c r="A6594" s="1"/>
      <c r="B6594" s="1"/>
      <c r="C6594" s="1"/>
      <c r="D6594"/>
      <c r="E6594" s="1"/>
      <c r="F6594" s="1"/>
      <c r="G6594"/>
      <c r="H6594"/>
      <c r="I6594" s="1"/>
      <c r="J6594"/>
      <c r="K6594"/>
      <c r="L6594"/>
      <c r="M6594" s="2"/>
      <c r="N6594" s="3"/>
      <c r="O6594"/>
      <c r="P6594"/>
      <c r="Q6594"/>
      <c r="R6594"/>
      <c r="S6594"/>
      <c r="T6594"/>
      <c r="U6594" s="1"/>
      <c r="V6594"/>
      <c r="W6594" s="1"/>
      <c r="X6594"/>
      <c r="Y6594"/>
      <c r="Z6594" s="1"/>
      <c r="AA6594" s="1"/>
      <c r="AB6594" s="1"/>
      <c r="AC6594" s="1"/>
      <c r="AD6594"/>
    </row>
    <row r="6595" spans="1:30" x14ac:dyDescent="0.25">
      <c r="A6595" s="1"/>
      <c r="B6595" s="1"/>
      <c r="C6595" s="1"/>
      <c r="D6595"/>
      <c r="E6595" s="1"/>
      <c r="F6595" s="1"/>
      <c r="G6595"/>
      <c r="H6595"/>
      <c r="I6595" s="1"/>
      <c r="J6595"/>
      <c r="K6595"/>
      <c r="L6595"/>
      <c r="M6595" s="2"/>
      <c r="N6595" s="3"/>
      <c r="O6595"/>
      <c r="P6595"/>
      <c r="Q6595"/>
      <c r="R6595"/>
      <c r="S6595"/>
      <c r="T6595"/>
      <c r="U6595" s="1"/>
      <c r="V6595"/>
      <c r="W6595" s="1"/>
      <c r="X6595"/>
      <c r="Y6595"/>
      <c r="Z6595" s="1"/>
      <c r="AA6595" s="1"/>
      <c r="AB6595" s="1"/>
      <c r="AC6595" s="1"/>
      <c r="AD6595"/>
    </row>
    <row r="6596" spans="1:30" x14ac:dyDescent="0.25">
      <c r="A6596" s="1"/>
      <c r="B6596" s="1"/>
      <c r="C6596" s="1"/>
      <c r="D6596"/>
      <c r="E6596" s="1"/>
      <c r="F6596" s="1"/>
      <c r="G6596"/>
      <c r="H6596"/>
      <c r="I6596" s="1"/>
      <c r="J6596"/>
      <c r="K6596"/>
      <c r="L6596"/>
      <c r="M6596" s="2"/>
      <c r="N6596" s="3"/>
      <c r="O6596"/>
      <c r="P6596"/>
      <c r="Q6596"/>
      <c r="R6596"/>
      <c r="S6596"/>
      <c r="T6596"/>
      <c r="U6596" s="1"/>
      <c r="V6596"/>
      <c r="W6596" s="1"/>
      <c r="X6596"/>
      <c r="Y6596"/>
      <c r="Z6596" s="1"/>
      <c r="AA6596" s="1"/>
      <c r="AB6596" s="1"/>
      <c r="AC6596" s="1"/>
      <c r="AD6596"/>
    </row>
    <row r="6597" spans="1:30" x14ac:dyDescent="0.25">
      <c r="A6597" s="1"/>
      <c r="B6597" s="1"/>
      <c r="C6597" s="1"/>
      <c r="D6597"/>
      <c r="E6597" s="1"/>
      <c r="F6597" s="1"/>
      <c r="G6597"/>
      <c r="H6597"/>
      <c r="I6597" s="1"/>
      <c r="J6597"/>
      <c r="K6597"/>
      <c r="L6597"/>
      <c r="M6597" s="2"/>
      <c r="N6597" s="3"/>
      <c r="O6597"/>
      <c r="P6597"/>
      <c r="Q6597"/>
      <c r="R6597"/>
      <c r="S6597"/>
      <c r="T6597"/>
      <c r="U6597" s="1"/>
      <c r="V6597"/>
      <c r="W6597" s="1"/>
      <c r="X6597"/>
      <c r="Y6597"/>
      <c r="Z6597" s="1"/>
      <c r="AA6597" s="1"/>
      <c r="AB6597" s="1"/>
      <c r="AC6597" s="1"/>
      <c r="AD6597"/>
    </row>
    <row r="6598" spans="1:30" x14ac:dyDescent="0.25">
      <c r="A6598" s="1"/>
      <c r="B6598" s="1"/>
      <c r="C6598" s="1"/>
      <c r="D6598"/>
      <c r="E6598" s="1"/>
      <c r="F6598" s="1"/>
      <c r="G6598"/>
      <c r="H6598"/>
      <c r="I6598" s="1"/>
      <c r="J6598"/>
      <c r="K6598"/>
      <c r="L6598"/>
      <c r="M6598" s="2"/>
      <c r="N6598" s="3"/>
      <c r="O6598"/>
      <c r="P6598"/>
      <c r="Q6598"/>
      <c r="R6598"/>
      <c r="S6598"/>
      <c r="T6598"/>
      <c r="U6598" s="1"/>
      <c r="V6598"/>
      <c r="W6598" s="1"/>
      <c r="X6598"/>
      <c r="Y6598"/>
      <c r="Z6598" s="1"/>
      <c r="AA6598" s="1"/>
      <c r="AB6598" s="1"/>
      <c r="AC6598" s="1"/>
      <c r="AD6598"/>
    </row>
    <row r="6599" spans="1:30" x14ac:dyDescent="0.25">
      <c r="A6599" s="1"/>
      <c r="B6599" s="1"/>
      <c r="C6599" s="1"/>
      <c r="D6599"/>
      <c r="E6599" s="1"/>
      <c r="F6599" s="1"/>
      <c r="G6599"/>
      <c r="H6599"/>
      <c r="I6599" s="1"/>
      <c r="J6599"/>
      <c r="K6599"/>
      <c r="L6599"/>
      <c r="M6599" s="2"/>
      <c r="N6599" s="3"/>
      <c r="O6599"/>
      <c r="P6599"/>
      <c r="Q6599"/>
      <c r="R6599"/>
      <c r="S6599"/>
      <c r="T6599"/>
      <c r="U6599" s="1"/>
      <c r="V6599"/>
      <c r="W6599" s="1"/>
      <c r="X6599"/>
      <c r="Y6599"/>
      <c r="Z6599" s="1"/>
      <c r="AA6599" s="1"/>
      <c r="AB6599" s="1"/>
      <c r="AC6599" s="1"/>
      <c r="AD6599"/>
    </row>
    <row r="6600" spans="1:30" x14ac:dyDescent="0.25">
      <c r="A6600" s="1"/>
      <c r="B6600" s="1"/>
      <c r="C6600" s="1"/>
      <c r="D6600"/>
      <c r="E6600" s="1"/>
      <c r="F6600" s="1"/>
      <c r="G6600"/>
      <c r="H6600"/>
      <c r="I6600" s="1"/>
      <c r="J6600"/>
      <c r="K6600"/>
      <c r="L6600"/>
      <c r="M6600" s="2"/>
      <c r="N6600" s="3"/>
      <c r="O6600"/>
      <c r="P6600"/>
      <c r="Q6600"/>
      <c r="R6600"/>
      <c r="S6600"/>
      <c r="T6600"/>
      <c r="U6600" s="1"/>
      <c r="V6600"/>
      <c r="W6600" s="1"/>
      <c r="X6600"/>
      <c r="Y6600"/>
      <c r="Z6600" s="1"/>
      <c r="AA6600" s="1"/>
      <c r="AB6600" s="1"/>
      <c r="AC6600" s="1"/>
      <c r="AD6600"/>
    </row>
    <row r="6601" spans="1:30" x14ac:dyDescent="0.25">
      <c r="A6601" s="1"/>
      <c r="B6601" s="1"/>
      <c r="C6601" s="1"/>
      <c r="D6601"/>
      <c r="E6601" s="1"/>
      <c r="F6601" s="1"/>
      <c r="G6601"/>
      <c r="H6601"/>
      <c r="I6601" s="1"/>
      <c r="J6601"/>
      <c r="K6601"/>
      <c r="L6601"/>
      <c r="M6601" s="2"/>
      <c r="N6601" s="3"/>
      <c r="O6601"/>
      <c r="P6601"/>
      <c r="Q6601"/>
      <c r="R6601"/>
      <c r="S6601"/>
      <c r="T6601"/>
      <c r="U6601" s="1"/>
      <c r="V6601"/>
      <c r="W6601" s="1"/>
      <c r="X6601"/>
      <c r="Y6601"/>
      <c r="Z6601" s="1"/>
      <c r="AA6601" s="1"/>
      <c r="AB6601" s="1"/>
      <c r="AC6601" s="1"/>
      <c r="AD6601"/>
    </row>
    <row r="6602" spans="1:30" x14ac:dyDescent="0.25">
      <c r="A6602" s="1"/>
      <c r="B6602" s="1"/>
      <c r="C6602" s="1"/>
      <c r="D6602"/>
      <c r="E6602" s="1"/>
      <c r="F6602" s="1"/>
      <c r="G6602"/>
      <c r="H6602"/>
      <c r="I6602" s="1"/>
      <c r="J6602"/>
      <c r="K6602"/>
      <c r="L6602"/>
      <c r="M6602" s="2"/>
      <c r="N6602" s="3"/>
      <c r="O6602"/>
      <c r="P6602"/>
      <c r="Q6602"/>
      <c r="R6602"/>
      <c r="S6602"/>
      <c r="T6602"/>
      <c r="U6602" s="1"/>
      <c r="V6602"/>
      <c r="W6602" s="1"/>
      <c r="X6602"/>
      <c r="Y6602"/>
      <c r="Z6602" s="1"/>
      <c r="AA6602" s="1"/>
      <c r="AB6602" s="1"/>
      <c r="AC6602" s="1"/>
      <c r="AD6602"/>
    </row>
    <row r="6603" spans="1:30" x14ac:dyDescent="0.25">
      <c r="A6603" s="1"/>
      <c r="B6603" s="1"/>
      <c r="C6603" s="1"/>
      <c r="D6603"/>
      <c r="E6603" s="1"/>
      <c r="F6603" s="1"/>
      <c r="G6603"/>
      <c r="H6603"/>
      <c r="I6603" s="1"/>
      <c r="J6603"/>
      <c r="K6603"/>
      <c r="L6603"/>
      <c r="M6603" s="2"/>
      <c r="N6603" s="3"/>
      <c r="O6603"/>
      <c r="P6603"/>
      <c r="Q6603"/>
      <c r="R6603"/>
      <c r="S6603"/>
      <c r="T6603"/>
      <c r="U6603" s="1"/>
      <c r="V6603"/>
      <c r="W6603" s="1"/>
      <c r="X6603"/>
      <c r="Y6603"/>
      <c r="Z6603" s="1"/>
      <c r="AA6603" s="1"/>
      <c r="AB6603" s="1"/>
      <c r="AC6603" s="1"/>
      <c r="AD6603"/>
    </row>
    <row r="6604" spans="1:30" x14ac:dyDescent="0.25">
      <c r="A6604" s="1"/>
      <c r="B6604" s="1"/>
      <c r="C6604" s="1"/>
      <c r="D6604"/>
      <c r="E6604" s="1"/>
      <c r="F6604" s="1"/>
      <c r="G6604"/>
      <c r="H6604"/>
      <c r="I6604" s="1"/>
      <c r="J6604"/>
      <c r="K6604"/>
      <c r="L6604"/>
      <c r="M6604" s="2"/>
      <c r="N6604" s="3"/>
      <c r="O6604"/>
      <c r="P6604"/>
      <c r="Q6604"/>
      <c r="R6604"/>
      <c r="S6604"/>
      <c r="T6604"/>
      <c r="U6604" s="1"/>
      <c r="V6604"/>
      <c r="W6604" s="1"/>
      <c r="X6604"/>
      <c r="Y6604"/>
      <c r="Z6604" s="1"/>
      <c r="AA6604" s="1"/>
      <c r="AB6604" s="1"/>
      <c r="AC6604" s="1"/>
      <c r="AD6604"/>
    </row>
    <row r="6605" spans="1:30" x14ac:dyDescent="0.25">
      <c r="A6605" s="1"/>
      <c r="B6605" s="1"/>
      <c r="C6605" s="1"/>
      <c r="D6605"/>
      <c r="E6605" s="1"/>
      <c r="F6605" s="1"/>
      <c r="G6605"/>
      <c r="H6605"/>
      <c r="I6605" s="1"/>
      <c r="J6605"/>
      <c r="K6605"/>
      <c r="L6605"/>
      <c r="M6605" s="2"/>
      <c r="N6605" s="3"/>
      <c r="O6605"/>
      <c r="P6605"/>
      <c r="Q6605"/>
      <c r="R6605"/>
      <c r="S6605"/>
      <c r="T6605"/>
      <c r="U6605" s="1"/>
      <c r="V6605"/>
      <c r="W6605" s="1"/>
      <c r="X6605"/>
      <c r="Y6605"/>
      <c r="Z6605" s="1"/>
      <c r="AA6605" s="1"/>
      <c r="AB6605" s="1"/>
      <c r="AC6605" s="1"/>
      <c r="AD6605"/>
    </row>
    <row r="6606" spans="1:30" x14ac:dyDescent="0.25">
      <c r="A6606" s="1"/>
      <c r="B6606" s="1"/>
      <c r="C6606" s="1"/>
      <c r="D6606"/>
      <c r="E6606" s="1"/>
      <c r="F6606" s="1"/>
      <c r="G6606"/>
      <c r="H6606"/>
      <c r="I6606" s="1"/>
      <c r="J6606"/>
      <c r="K6606"/>
      <c r="L6606"/>
      <c r="M6606" s="2"/>
      <c r="N6606" s="3"/>
      <c r="O6606"/>
      <c r="P6606"/>
      <c r="Q6606"/>
      <c r="R6606"/>
      <c r="S6606"/>
      <c r="T6606"/>
      <c r="U6606" s="1"/>
      <c r="V6606"/>
      <c r="W6606" s="1"/>
      <c r="X6606"/>
      <c r="Y6606"/>
      <c r="Z6606" s="1"/>
      <c r="AA6606" s="1"/>
      <c r="AB6606" s="1"/>
      <c r="AC6606" s="1"/>
      <c r="AD6606"/>
    </row>
    <row r="6607" spans="1:30" x14ac:dyDescent="0.25">
      <c r="A6607" s="1"/>
      <c r="B6607" s="1"/>
      <c r="C6607" s="1"/>
      <c r="D6607"/>
      <c r="E6607" s="1"/>
      <c r="F6607" s="1"/>
      <c r="G6607"/>
      <c r="H6607"/>
      <c r="I6607" s="1"/>
      <c r="J6607"/>
      <c r="K6607"/>
      <c r="L6607"/>
      <c r="M6607" s="2"/>
      <c r="N6607" s="3"/>
      <c r="O6607"/>
      <c r="P6607"/>
      <c r="Q6607"/>
      <c r="R6607"/>
      <c r="S6607"/>
      <c r="T6607"/>
      <c r="U6607" s="1"/>
      <c r="V6607"/>
      <c r="W6607" s="1"/>
      <c r="X6607"/>
      <c r="Y6607"/>
      <c r="Z6607" s="1"/>
      <c r="AA6607" s="1"/>
      <c r="AB6607" s="1"/>
      <c r="AC6607" s="1"/>
      <c r="AD6607"/>
    </row>
    <row r="6608" spans="1:30" x14ac:dyDescent="0.25">
      <c r="A6608" s="1"/>
      <c r="B6608" s="1"/>
      <c r="C6608" s="1"/>
      <c r="D6608"/>
      <c r="E6608" s="1"/>
      <c r="F6608" s="1"/>
      <c r="G6608"/>
      <c r="H6608"/>
      <c r="I6608" s="1"/>
      <c r="J6608"/>
      <c r="K6608"/>
      <c r="L6608"/>
      <c r="M6608" s="2"/>
      <c r="N6608" s="3"/>
      <c r="O6608"/>
      <c r="P6608"/>
      <c r="Q6608"/>
      <c r="R6608"/>
      <c r="S6608"/>
      <c r="T6608"/>
      <c r="U6608" s="1"/>
      <c r="V6608"/>
      <c r="W6608" s="1"/>
      <c r="X6608"/>
      <c r="Y6608"/>
      <c r="Z6608" s="1"/>
      <c r="AA6608" s="1"/>
      <c r="AB6608" s="1"/>
      <c r="AC6608" s="1"/>
      <c r="AD6608"/>
    </row>
    <row r="6609" spans="1:30" x14ac:dyDescent="0.25">
      <c r="A6609" s="1"/>
      <c r="B6609" s="1"/>
      <c r="C6609" s="1"/>
      <c r="D6609"/>
      <c r="E6609" s="1"/>
      <c r="F6609" s="1"/>
      <c r="G6609"/>
      <c r="H6609"/>
      <c r="I6609" s="1"/>
      <c r="J6609"/>
      <c r="K6609"/>
      <c r="L6609"/>
      <c r="M6609" s="2"/>
      <c r="N6609" s="3"/>
      <c r="O6609"/>
      <c r="P6609"/>
      <c r="Q6609"/>
      <c r="R6609"/>
      <c r="S6609"/>
      <c r="T6609"/>
      <c r="U6609" s="1"/>
      <c r="V6609"/>
      <c r="W6609" s="1"/>
      <c r="X6609"/>
      <c r="Y6609"/>
      <c r="Z6609" s="1"/>
      <c r="AA6609" s="1"/>
      <c r="AB6609" s="1"/>
      <c r="AC6609" s="1"/>
      <c r="AD6609"/>
    </row>
    <row r="6610" spans="1:30" x14ac:dyDescent="0.25">
      <c r="A6610" s="1"/>
      <c r="B6610" s="1"/>
      <c r="C6610" s="1"/>
      <c r="D6610"/>
      <c r="E6610" s="1"/>
      <c r="F6610" s="1"/>
      <c r="G6610"/>
      <c r="H6610"/>
      <c r="I6610" s="1"/>
      <c r="J6610"/>
      <c r="K6610"/>
      <c r="L6610"/>
      <c r="M6610" s="2"/>
      <c r="N6610" s="3"/>
      <c r="O6610"/>
      <c r="P6610"/>
      <c r="Q6610"/>
      <c r="R6610"/>
      <c r="S6610"/>
      <c r="T6610"/>
      <c r="U6610" s="1"/>
      <c r="V6610"/>
      <c r="W6610" s="1"/>
      <c r="X6610"/>
      <c r="Y6610"/>
      <c r="Z6610" s="1"/>
      <c r="AA6610" s="1"/>
      <c r="AB6610" s="1"/>
      <c r="AC6610" s="1"/>
      <c r="AD6610"/>
    </row>
    <row r="6611" spans="1:30" x14ac:dyDescent="0.25">
      <c r="A6611" s="1"/>
      <c r="B6611" s="1"/>
      <c r="C6611" s="1"/>
      <c r="D6611"/>
      <c r="E6611" s="1"/>
      <c r="F6611" s="1"/>
      <c r="G6611"/>
      <c r="H6611"/>
      <c r="I6611" s="1"/>
      <c r="J6611"/>
      <c r="K6611"/>
      <c r="L6611"/>
      <c r="M6611" s="2"/>
      <c r="N6611" s="3"/>
      <c r="O6611"/>
      <c r="P6611"/>
      <c r="Q6611"/>
      <c r="R6611"/>
      <c r="S6611"/>
      <c r="T6611"/>
      <c r="U6611" s="1"/>
      <c r="V6611"/>
      <c r="W6611" s="1"/>
      <c r="X6611"/>
      <c r="Y6611"/>
      <c r="Z6611" s="1"/>
      <c r="AA6611" s="1"/>
      <c r="AB6611" s="1"/>
      <c r="AC6611" s="1"/>
      <c r="AD6611"/>
    </row>
    <row r="6612" spans="1:30" x14ac:dyDescent="0.25">
      <c r="A6612" s="1"/>
      <c r="B6612" s="1"/>
      <c r="C6612" s="1"/>
      <c r="D6612"/>
      <c r="E6612" s="1"/>
      <c r="F6612" s="1"/>
      <c r="G6612"/>
      <c r="H6612"/>
      <c r="I6612" s="1"/>
      <c r="J6612"/>
      <c r="K6612"/>
      <c r="L6612"/>
      <c r="M6612" s="2"/>
      <c r="N6612" s="3"/>
      <c r="O6612"/>
      <c r="P6612"/>
      <c r="Q6612"/>
      <c r="R6612"/>
      <c r="S6612"/>
      <c r="T6612"/>
      <c r="U6612" s="1"/>
      <c r="V6612"/>
      <c r="W6612" s="1"/>
      <c r="X6612"/>
      <c r="Y6612"/>
      <c r="Z6612" s="1"/>
      <c r="AA6612" s="1"/>
      <c r="AB6612" s="1"/>
      <c r="AC6612" s="1"/>
      <c r="AD6612"/>
    </row>
    <row r="6613" spans="1:30" x14ac:dyDescent="0.25">
      <c r="A6613" s="1"/>
      <c r="B6613" s="1"/>
      <c r="C6613" s="1"/>
      <c r="D6613"/>
      <c r="E6613" s="1"/>
      <c r="F6613" s="1"/>
      <c r="G6613"/>
      <c r="H6613"/>
      <c r="I6613" s="1"/>
      <c r="J6613"/>
      <c r="K6613"/>
      <c r="L6613"/>
      <c r="M6613" s="2"/>
      <c r="N6613" s="3"/>
      <c r="O6613"/>
      <c r="P6613"/>
      <c r="Q6613"/>
      <c r="R6613"/>
      <c r="S6613"/>
      <c r="T6613"/>
      <c r="U6613" s="1"/>
      <c r="V6613"/>
      <c r="W6613" s="1"/>
      <c r="X6613"/>
      <c r="Y6613"/>
      <c r="Z6613" s="1"/>
      <c r="AA6613" s="1"/>
      <c r="AB6613" s="1"/>
      <c r="AC6613" s="1"/>
      <c r="AD6613"/>
    </row>
    <row r="6614" spans="1:30" x14ac:dyDescent="0.25">
      <c r="A6614" s="1"/>
      <c r="B6614" s="1"/>
      <c r="C6614" s="1"/>
      <c r="D6614"/>
      <c r="E6614" s="1"/>
      <c r="F6614" s="1"/>
      <c r="G6614"/>
      <c r="H6614"/>
      <c r="I6614" s="1"/>
      <c r="J6614"/>
      <c r="K6614"/>
      <c r="L6614"/>
      <c r="M6614" s="2"/>
      <c r="N6614" s="3"/>
      <c r="O6614"/>
      <c r="P6614"/>
      <c r="Q6614"/>
      <c r="R6614"/>
      <c r="S6614"/>
      <c r="T6614"/>
      <c r="U6614" s="1"/>
      <c r="V6614"/>
      <c r="W6614" s="1"/>
      <c r="X6614"/>
      <c r="Y6614"/>
      <c r="Z6614" s="1"/>
      <c r="AA6614" s="1"/>
      <c r="AB6614" s="1"/>
      <c r="AC6614" s="1"/>
      <c r="AD6614"/>
    </row>
    <row r="6615" spans="1:30" x14ac:dyDescent="0.25">
      <c r="A6615" s="1"/>
      <c r="B6615" s="1"/>
      <c r="C6615" s="1"/>
      <c r="D6615"/>
      <c r="E6615" s="1"/>
      <c r="F6615" s="1"/>
      <c r="G6615"/>
      <c r="H6615"/>
      <c r="I6615" s="1"/>
      <c r="J6615"/>
      <c r="K6615"/>
      <c r="L6615"/>
      <c r="M6615" s="2"/>
      <c r="N6615" s="3"/>
      <c r="O6615"/>
      <c r="P6615"/>
      <c r="Q6615"/>
      <c r="R6615"/>
      <c r="S6615"/>
      <c r="T6615"/>
      <c r="U6615" s="1"/>
      <c r="V6615"/>
      <c r="W6615" s="1"/>
      <c r="X6615"/>
      <c r="Y6615"/>
      <c r="Z6615" s="1"/>
      <c r="AA6615" s="1"/>
      <c r="AB6615" s="1"/>
      <c r="AC6615" s="1"/>
      <c r="AD6615"/>
    </row>
    <row r="6616" spans="1:30" x14ac:dyDescent="0.25">
      <c r="A6616" s="1"/>
      <c r="B6616" s="1"/>
      <c r="C6616" s="1"/>
      <c r="D6616"/>
      <c r="E6616" s="1"/>
      <c r="F6616" s="1"/>
      <c r="G6616"/>
      <c r="H6616"/>
      <c r="I6616" s="1"/>
      <c r="J6616"/>
      <c r="K6616"/>
      <c r="L6616"/>
      <c r="M6616" s="2"/>
      <c r="N6616" s="3"/>
      <c r="O6616"/>
      <c r="P6616"/>
      <c r="Q6616"/>
      <c r="R6616"/>
      <c r="S6616"/>
      <c r="T6616"/>
      <c r="U6616" s="1"/>
      <c r="V6616"/>
      <c r="W6616" s="1"/>
      <c r="X6616"/>
      <c r="Y6616"/>
      <c r="Z6616" s="1"/>
      <c r="AA6616" s="1"/>
      <c r="AB6616" s="1"/>
      <c r="AC6616" s="1"/>
      <c r="AD6616"/>
    </row>
    <row r="6617" spans="1:30" x14ac:dyDescent="0.25">
      <c r="A6617" s="1"/>
      <c r="B6617" s="1"/>
      <c r="C6617" s="1"/>
      <c r="D6617"/>
      <c r="E6617" s="1"/>
      <c r="F6617" s="1"/>
      <c r="G6617"/>
      <c r="H6617"/>
      <c r="I6617" s="1"/>
      <c r="J6617"/>
      <c r="K6617"/>
      <c r="L6617"/>
      <c r="M6617" s="2"/>
      <c r="N6617" s="3"/>
      <c r="O6617"/>
      <c r="P6617"/>
      <c r="Q6617"/>
      <c r="R6617"/>
      <c r="S6617"/>
      <c r="T6617"/>
      <c r="U6617" s="1"/>
      <c r="V6617"/>
      <c r="W6617" s="1"/>
      <c r="X6617"/>
      <c r="Y6617"/>
      <c r="Z6617" s="1"/>
      <c r="AA6617" s="1"/>
      <c r="AB6617" s="1"/>
      <c r="AC6617" s="1"/>
      <c r="AD6617"/>
    </row>
    <row r="6618" spans="1:30" x14ac:dyDescent="0.25">
      <c r="A6618" s="1"/>
      <c r="B6618" s="1"/>
      <c r="C6618" s="1"/>
      <c r="D6618"/>
      <c r="E6618" s="1"/>
      <c r="F6618" s="1"/>
      <c r="G6618"/>
      <c r="H6618"/>
      <c r="I6618" s="1"/>
      <c r="J6618"/>
      <c r="K6618"/>
      <c r="L6618"/>
      <c r="M6618" s="2"/>
      <c r="N6618" s="3"/>
      <c r="O6618"/>
      <c r="P6618"/>
      <c r="Q6618"/>
      <c r="R6618"/>
      <c r="S6618"/>
      <c r="T6618"/>
      <c r="U6618" s="1"/>
      <c r="V6618"/>
      <c r="W6618" s="1"/>
      <c r="X6618"/>
      <c r="Y6618"/>
      <c r="Z6618" s="1"/>
      <c r="AA6618" s="1"/>
      <c r="AB6618" s="1"/>
      <c r="AC6618" s="1"/>
      <c r="AD6618"/>
    </row>
    <row r="6619" spans="1:30" x14ac:dyDescent="0.25">
      <c r="A6619" s="1"/>
      <c r="B6619" s="1"/>
      <c r="C6619" s="1"/>
      <c r="D6619"/>
      <c r="E6619" s="1"/>
      <c r="F6619" s="1"/>
      <c r="G6619"/>
      <c r="H6619"/>
      <c r="I6619" s="1"/>
      <c r="J6619"/>
      <c r="K6619"/>
      <c r="L6619"/>
      <c r="M6619" s="2"/>
      <c r="N6619" s="3"/>
      <c r="O6619"/>
      <c r="P6619"/>
      <c r="Q6619"/>
      <c r="R6619"/>
      <c r="S6619"/>
      <c r="T6619"/>
      <c r="U6619" s="1"/>
      <c r="V6619"/>
      <c r="W6619" s="1"/>
      <c r="X6619"/>
      <c r="Y6619"/>
      <c r="Z6619" s="1"/>
      <c r="AA6619" s="1"/>
      <c r="AB6619" s="1"/>
      <c r="AC6619" s="1"/>
      <c r="AD6619"/>
    </row>
    <row r="6620" spans="1:30" x14ac:dyDescent="0.25">
      <c r="A6620" s="1"/>
      <c r="B6620" s="1"/>
      <c r="C6620" s="1"/>
      <c r="D6620"/>
      <c r="E6620" s="1"/>
      <c r="F6620" s="1"/>
      <c r="G6620"/>
      <c r="H6620"/>
      <c r="I6620" s="1"/>
      <c r="J6620"/>
      <c r="K6620"/>
      <c r="L6620"/>
      <c r="M6620" s="2"/>
      <c r="N6620" s="3"/>
      <c r="O6620"/>
      <c r="P6620"/>
      <c r="Q6620"/>
      <c r="R6620"/>
      <c r="S6620"/>
      <c r="T6620"/>
      <c r="U6620" s="1"/>
      <c r="V6620"/>
      <c r="W6620" s="1"/>
      <c r="X6620"/>
      <c r="Y6620"/>
      <c r="Z6620" s="1"/>
      <c r="AA6620" s="1"/>
      <c r="AB6620" s="1"/>
      <c r="AC6620" s="1"/>
      <c r="AD6620"/>
    </row>
    <row r="6621" spans="1:30" x14ac:dyDescent="0.25">
      <c r="A6621" s="1"/>
      <c r="B6621" s="1"/>
      <c r="C6621" s="1"/>
      <c r="D6621"/>
      <c r="E6621" s="1"/>
      <c r="F6621" s="1"/>
      <c r="G6621"/>
      <c r="H6621"/>
      <c r="I6621" s="1"/>
      <c r="J6621"/>
      <c r="K6621"/>
      <c r="L6621"/>
      <c r="M6621" s="2"/>
      <c r="N6621" s="3"/>
      <c r="O6621"/>
      <c r="P6621"/>
      <c r="Q6621"/>
      <c r="R6621"/>
      <c r="S6621"/>
      <c r="T6621"/>
      <c r="U6621" s="1"/>
      <c r="V6621"/>
      <c r="W6621" s="1"/>
      <c r="X6621"/>
      <c r="Y6621"/>
      <c r="Z6621" s="1"/>
      <c r="AA6621" s="1"/>
      <c r="AB6621" s="1"/>
      <c r="AC6621" s="1"/>
      <c r="AD6621"/>
    </row>
    <row r="6622" spans="1:30" x14ac:dyDescent="0.25">
      <c r="A6622" s="1"/>
      <c r="B6622" s="1"/>
      <c r="C6622" s="1"/>
      <c r="D6622"/>
      <c r="E6622" s="1"/>
      <c r="F6622" s="1"/>
      <c r="G6622"/>
      <c r="H6622"/>
      <c r="I6622" s="1"/>
      <c r="J6622"/>
      <c r="K6622"/>
      <c r="L6622"/>
      <c r="M6622" s="2"/>
      <c r="N6622" s="3"/>
      <c r="O6622"/>
      <c r="P6622"/>
      <c r="Q6622"/>
      <c r="R6622"/>
      <c r="S6622"/>
      <c r="T6622"/>
      <c r="U6622" s="1"/>
      <c r="V6622"/>
      <c r="W6622" s="1"/>
      <c r="X6622"/>
      <c r="Y6622"/>
      <c r="Z6622" s="1"/>
      <c r="AA6622" s="1"/>
      <c r="AB6622" s="1"/>
      <c r="AC6622" s="1"/>
      <c r="AD6622"/>
    </row>
    <row r="6623" spans="1:30" x14ac:dyDescent="0.25">
      <c r="A6623" s="1"/>
      <c r="B6623" s="1"/>
      <c r="C6623" s="1"/>
      <c r="D6623"/>
      <c r="E6623" s="1"/>
      <c r="F6623" s="1"/>
      <c r="G6623"/>
      <c r="H6623"/>
      <c r="I6623" s="1"/>
      <c r="J6623"/>
      <c r="K6623"/>
      <c r="L6623"/>
      <c r="M6623" s="2"/>
      <c r="N6623" s="3"/>
      <c r="O6623"/>
      <c r="P6623"/>
      <c r="Q6623"/>
      <c r="R6623"/>
      <c r="S6623"/>
      <c r="T6623"/>
      <c r="U6623" s="1"/>
      <c r="V6623"/>
      <c r="W6623" s="1"/>
      <c r="X6623"/>
      <c r="Y6623"/>
      <c r="Z6623" s="1"/>
      <c r="AA6623" s="1"/>
      <c r="AB6623" s="1"/>
      <c r="AC6623" s="1"/>
      <c r="AD6623"/>
    </row>
    <row r="6624" spans="1:30" x14ac:dyDescent="0.25">
      <c r="A6624" s="1"/>
      <c r="B6624" s="1"/>
      <c r="C6624" s="1"/>
      <c r="D6624"/>
      <c r="E6624" s="1"/>
      <c r="F6624" s="1"/>
      <c r="G6624"/>
      <c r="H6624"/>
      <c r="I6624" s="1"/>
      <c r="J6624"/>
      <c r="K6624"/>
      <c r="L6624"/>
      <c r="M6624" s="2"/>
      <c r="N6624" s="3"/>
      <c r="O6624"/>
      <c r="P6624"/>
      <c r="Q6624"/>
      <c r="R6624"/>
      <c r="S6624"/>
      <c r="T6624"/>
      <c r="U6624" s="1"/>
      <c r="V6624"/>
      <c r="W6624" s="1"/>
      <c r="X6624"/>
      <c r="Y6624"/>
      <c r="Z6624" s="1"/>
      <c r="AA6624" s="1"/>
      <c r="AB6624" s="1"/>
      <c r="AC6624" s="1"/>
      <c r="AD6624"/>
    </row>
    <row r="6625" spans="1:30" x14ac:dyDescent="0.25">
      <c r="A6625" s="1"/>
      <c r="B6625" s="1"/>
      <c r="C6625" s="1"/>
      <c r="D6625"/>
      <c r="E6625" s="1"/>
      <c r="F6625" s="1"/>
      <c r="G6625"/>
      <c r="H6625"/>
      <c r="I6625" s="1"/>
      <c r="J6625"/>
      <c r="K6625"/>
      <c r="L6625"/>
      <c r="M6625" s="2"/>
      <c r="N6625" s="3"/>
      <c r="O6625"/>
      <c r="P6625"/>
      <c r="Q6625"/>
      <c r="R6625"/>
      <c r="S6625"/>
      <c r="T6625"/>
      <c r="U6625" s="1"/>
      <c r="V6625"/>
      <c r="W6625" s="1"/>
      <c r="X6625"/>
      <c r="Y6625"/>
      <c r="Z6625" s="1"/>
      <c r="AA6625" s="1"/>
      <c r="AB6625" s="1"/>
      <c r="AC6625" s="1"/>
      <c r="AD6625"/>
    </row>
    <row r="6626" spans="1:30" x14ac:dyDescent="0.25">
      <c r="A6626" s="1"/>
      <c r="B6626" s="1"/>
      <c r="C6626" s="1"/>
      <c r="D6626"/>
      <c r="E6626" s="1"/>
      <c r="F6626" s="1"/>
      <c r="G6626"/>
      <c r="H6626"/>
      <c r="I6626" s="1"/>
      <c r="J6626"/>
      <c r="K6626"/>
      <c r="L6626"/>
      <c r="M6626" s="2"/>
      <c r="N6626" s="3"/>
      <c r="O6626"/>
      <c r="P6626"/>
      <c r="Q6626"/>
      <c r="R6626"/>
      <c r="S6626"/>
      <c r="T6626"/>
      <c r="U6626" s="1"/>
      <c r="V6626"/>
      <c r="W6626" s="1"/>
      <c r="X6626"/>
      <c r="Y6626"/>
      <c r="Z6626" s="1"/>
      <c r="AA6626" s="1"/>
      <c r="AB6626" s="1"/>
      <c r="AC6626" s="1"/>
      <c r="AD6626"/>
    </row>
    <row r="6627" spans="1:30" x14ac:dyDescent="0.25">
      <c r="A6627" s="1"/>
      <c r="B6627" s="1"/>
      <c r="C6627" s="1"/>
      <c r="D6627"/>
      <c r="E6627" s="1"/>
      <c r="F6627" s="1"/>
      <c r="G6627"/>
      <c r="H6627"/>
      <c r="I6627" s="1"/>
      <c r="J6627"/>
      <c r="K6627"/>
      <c r="L6627"/>
      <c r="M6627" s="2"/>
      <c r="N6627" s="3"/>
      <c r="O6627"/>
      <c r="P6627"/>
      <c r="Q6627"/>
      <c r="R6627"/>
      <c r="S6627"/>
      <c r="T6627"/>
      <c r="U6627" s="1"/>
      <c r="V6627"/>
      <c r="W6627" s="1"/>
      <c r="X6627"/>
      <c r="Y6627"/>
      <c r="Z6627" s="1"/>
      <c r="AA6627" s="1"/>
      <c r="AB6627" s="1"/>
      <c r="AC6627" s="1"/>
      <c r="AD6627"/>
    </row>
    <row r="6628" spans="1:30" x14ac:dyDescent="0.25">
      <c r="A6628" s="1"/>
      <c r="B6628" s="1"/>
      <c r="C6628" s="1"/>
      <c r="D6628"/>
      <c r="E6628" s="1"/>
      <c r="F6628" s="1"/>
      <c r="G6628"/>
      <c r="H6628"/>
      <c r="I6628" s="1"/>
      <c r="J6628"/>
      <c r="K6628"/>
      <c r="L6628"/>
      <c r="M6628" s="2"/>
      <c r="N6628" s="3"/>
      <c r="O6628"/>
      <c r="P6628"/>
      <c r="Q6628"/>
      <c r="R6628"/>
      <c r="S6628"/>
      <c r="T6628"/>
      <c r="U6628" s="1"/>
      <c r="V6628"/>
      <c r="W6628" s="1"/>
      <c r="X6628"/>
      <c r="Y6628"/>
      <c r="Z6628" s="1"/>
      <c r="AA6628" s="1"/>
      <c r="AB6628" s="1"/>
      <c r="AC6628" s="1"/>
      <c r="AD6628"/>
    </row>
    <row r="6629" spans="1:30" x14ac:dyDescent="0.25">
      <c r="A6629" s="1"/>
      <c r="B6629" s="1"/>
      <c r="C6629" s="1"/>
      <c r="D6629"/>
      <c r="E6629" s="1"/>
      <c r="F6629" s="1"/>
      <c r="G6629"/>
      <c r="H6629"/>
      <c r="I6629" s="1"/>
      <c r="J6629"/>
      <c r="K6629"/>
      <c r="L6629"/>
      <c r="M6629" s="2"/>
      <c r="N6629" s="3"/>
      <c r="O6629"/>
      <c r="P6629"/>
      <c r="Q6629"/>
      <c r="R6629"/>
      <c r="S6629"/>
      <c r="T6629"/>
      <c r="U6629" s="1"/>
      <c r="V6629"/>
      <c r="W6629" s="1"/>
      <c r="X6629"/>
      <c r="Y6629"/>
      <c r="Z6629" s="1"/>
      <c r="AA6629" s="1"/>
      <c r="AB6629" s="1"/>
      <c r="AC6629" s="1"/>
      <c r="AD6629"/>
    </row>
    <row r="6630" spans="1:30" x14ac:dyDescent="0.25">
      <c r="A6630" s="1"/>
      <c r="B6630" s="1"/>
      <c r="C6630" s="1"/>
      <c r="D6630"/>
      <c r="E6630" s="1"/>
      <c r="F6630" s="1"/>
      <c r="G6630"/>
      <c r="H6630"/>
      <c r="I6630" s="1"/>
      <c r="J6630"/>
      <c r="K6630"/>
      <c r="L6630"/>
      <c r="M6630" s="2"/>
      <c r="N6630" s="3"/>
      <c r="O6630"/>
      <c r="P6630"/>
      <c r="Q6630"/>
      <c r="R6630"/>
      <c r="S6630"/>
      <c r="T6630"/>
      <c r="U6630" s="1"/>
      <c r="V6630"/>
      <c r="W6630" s="1"/>
      <c r="X6630"/>
      <c r="Y6630"/>
      <c r="Z6630" s="1"/>
      <c r="AA6630" s="1"/>
      <c r="AB6630" s="1"/>
      <c r="AC6630" s="1"/>
      <c r="AD6630"/>
    </row>
    <row r="6631" spans="1:30" x14ac:dyDescent="0.25">
      <c r="A6631" s="1"/>
      <c r="B6631" s="1"/>
      <c r="C6631" s="1"/>
      <c r="D6631"/>
      <c r="E6631" s="1"/>
      <c r="F6631" s="1"/>
      <c r="G6631"/>
      <c r="H6631"/>
      <c r="I6631" s="1"/>
      <c r="J6631"/>
      <c r="K6631"/>
      <c r="L6631"/>
      <c r="M6631" s="2"/>
      <c r="N6631" s="3"/>
      <c r="O6631"/>
      <c r="P6631"/>
      <c r="Q6631"/>
      <c r="R6631"/>
      <c r="S6631"/>
      <c r="T6631"/>
      <c r="U6631" s="1"/>
      <c r="V6631"/>
      <c r="W6631" s="1"/>
      <c r="X6631"/>
      <c r="Y6631"/>
      <c r="Z6631" s="1"/>
      <c r="AA6631" s="1"/>
      <c r="AB6631" s="1"/>
      <c r="AC6631" s="1"/>
      <c r="AD6631"/>
    </row>
    <row r="6632" spans="1:30" x14ac:dyDescent="0.25">
      <c r="A6632" s="1"/>
      <c r="B6632" s="1"/>
      <c r="C6632" s="1"/>
      <c r="D6632"/>
      <c r="E6632" s="1"/>
      <c r="F6632" s="1"/>
      <c r="G6632"/>
      <c r="H6632"/>
      <c r="I6632" s="1"/>
      <c r="J6632"/>
      <c r="K6632"/>
      <c r="L6632"/>
      <c r="M6632" s="2"/>
      <c r="N6632" s="3"/>
      <c r="O6632"/>
      <c r="P6632"/>
      <c r="Q6632"/>
      <c r="R6632"/>
      <c r="S6632"/>
      <c r="T6632"/>
      <c r="U6632" s="1"/>
      <c r="V6632"/>
      <c r="W6632" s="1"/>
      <c r="X6632"/>
      <c r="Y6632"/>
      <c r="Z6632" s="1"/>
      <c r="AA6632" s="1"/>
      <c r="AB6632" s="1"/>
      <c r="AC6632" s="1"/>
      <c r="AD6632"/>
    </row>
    <row r="6633" spans="1:30" x14ac:dyDescent="0.25">
      <c r="A6633" s="1"/>
      <c r="B6633" s="1"/>
      <c r="C6633" s="1"/>
      <c r="D6633"/>
      <c r="E6633" s="1"/>
      <c r="F6633" s="1"/>
      <c r="G6633"/>
      <c r="H6633"/>
      <c r="I6633" s="1"/>
      <c r="J6633"/>
      <c r="K6633"/>
      <c r="L6633"/>
      <c r="M6633" s="2"/>
      <c r="N6633" s="3"/>
      <c r="O6633"/>
      <c r="P6633"/>
      <c r="Q6633"/>
      <c r="R6633"/>
      <c r="S6633"/>
      <c r="T6633"/>
      <c r="U6633" s="1"/>
      <c r="V6633"/>
      <c r="W6633" s="1"/>
      <c r="X6633"/>
      <c r="Y6633"/>
      <c r="Z6633" s="1"/>
      <c r="AA6633" s="1"/>
      <c r="AB6633" s="1"/>
      <c r="AC6633" s="1"/>
      <c r="AD6633"/>
    </row>
    <row r="6634" spans="1:30" x14ac:dyDescent="0.25">
      <c r="A6634" s="1"/>
      <c r="B6634" s="1"/>
      <c r="C6634" s="1"/>
      <c r="D6634"/>
      <c r="E6634" s="1"/>
      <c r="F6634" s="1"/>
      <c r="G6634"/>
      <c r="H6634"/>
      <c r="I6634" s="1"/>
      <c r="J6634"/>
      <c r="K6634"/>
      <c r="L6634"/>
      <c r="M6634" s="2"/>
      <c r="N6634" s="3"/>
      <c r="O6634"/>
      <c r="P6634"/>
      <c r="Q6634"/>
      <c r="R6634"/>
      <c r="S6634"/>
      <c r="T6634"/>
      <c r="U6634" s="1"/>
      <c r="V6634"/>
      <c r="W6634" s="1"/>
      <c r="X6634"/>
      <c r="Y6634"/>
      <c r="Z6634" s="1"/>
      <c r="AA6634" s="1"/>
      <c r="AB6634" s="1"/>
      <c r="AC6634" s="1"/>
      <c r="AD6634"/>
    </row>
    <row r="6635" spans="1:30" x14ac:dyDescent="0.25">
      <c r="A6635" s="1"/>
      <c r="B6635" s="1"/>
      <c r="C6635" s="1"/>
      <c r="D6635"/>
      <c r="E6635" s="1"/>
      <c r="F6635" s="1"/>
      <c r="G6635"/>
      <c r="H6635"/>
      <c r="I6635" s="1"/>
      <c r="J6635"/>
      <c r="K6635"/>
      <c r="L6635"/>
      <c r="M6635" s="2"/>
      <c r="N6635" s="3"/>
      <c r="O6635"/>
      <c r="P6635"/>
      <c r="Q6635"/>
      <c r="R6635"/>
      <c r="S6635"/>
      <c r="T6635"/>
      <c r="U6635" s="1"/>
      <c r="V6635"/>
      <c r="W6635" s="1"/>
      <c r="X6635"/>
      <c r="Y6635"/>
      <c r="Z6635" s="1"/>
      <c r="AA6635" s="1"/>
      <c r="AB6635" s="1"/>
      <c r="AC6635" s="1"/>
      <c r="AD6635"/>
    </row>
    <row r="6636" spans="1:30" x14ac:dyDescent="0.25">
      <c r="A6636" s="1"/>
      <c r="B6636" s="1"/>
      <c r="C6636" s="1"/>
      <c r="D6636"/>
      <c r="E6636" s="1"/>
      <c r="F6636" s="1"/>
      <c r="G6636"/>
      <c r="H6636"/>
      <c r="I6636" s="1"/>
      <c r="J6636"/>
      <c r="K6636"/>
      <c r="L6636"/>
      <c r="M6636" s="2"/>
      <c r="N6636" s="3"/>
      <c r="O6636"/>
      <c r="P6636"/>
      <c r="Q6636"/>
      <c r="R6636"/>
      <c r="S6636"/>
      <c r="T6636"/>
      <c r="U6636" s="1"/>
      <c r="V6636"/>
      <c r="W6636" s="1"/>
      <c r="X6636"/>
      <c r="Y6636"/>
      <c r="Z6636" s="1"/>
      <c r="AA6636" s="1"/>
      <c r="AB6636" s="1"/>
      <c r="AC6636" s="1"/>
      <c r="AD6636"/>
    </row>
    <row r="6637" spans="1:30" x14ac:dyDescent="0.25">
      <c r="A6637" s="1"/>
      <c r="B6637" s="1"/>
      <c r="C6637" s="1"/>
      <c r="D6637"/>
      <c r="E6637" s="1"/>
      <c r="F6637" s="1"/>
      <c r="G6637"/>
      <c r="H6637"/>
      <c r="I6637" s="1"/>
      <c r="J6637"/>
      <c r="K6637"/>
      <c r="L6637"/>
      <c r="M6637" s="2"/>
      <c r="N6637" s="3"/>
      <c r="O6637"/>
      <c r="P6637"/>
      <c r="Q6637"/>
      <c r="R6637"/>
      <c r="S6637"/>
      <c r="T6637"/>
      <c r="U6637" s="1"/>
      <c r="V6637"/>
      <c r="W6637" s="1"/>
      <c r="X6637"/>
      <c r="Y6637"/>
      <c r="Z6637" s="1"/>
      <c r="AA6637" s="1"/>
      <c r="AB6637" s="1"/>
      <c r="AC6637" s="1"/>
      <c r="AD6637"/>
    </row>
    <row r="6638" spans="1:30" x14ac:dyDescent="0.25">
      <c r="A6638" s="1"/>
      <c r="B6638" s="1"/>
      <c r="C6638" s="1"/>
      <c r="D6638"/>
      <c r="E6638" s="1"/>
      <c r="F6638" s="1"/>
      <c r="G6638"/>
      <c r="H6638"/>
      <c r="I6638" s="1"/>
      <c r="J6638"/>
      <c r="K6638"/>
      <c r="L6638"/>
      <c r="M6638" s="2"/>
      <c r="N6638" s="3"/>
      <c r="O6638"/>
      <c r="P6638"/>
      <c r="Q6638"/>
      <c r="R6638"/>
      <c r="S6638"/>
      <c r="T6638"/>
      <c r="U6638" s="1"/>
      <c r="V6638"/>
      <c r="W6638" s="1"/>
      <c r="X6638"/>
      <c r="Y6638"/>
      <c r="Z6638" s="1"/>
      <c r="AA6638" s="1"/>
      <c r="AB6638" s="1"/>
      <c r="AC6638" s="1"/>
      <c r="AD6638"/>
    </row>
    <row r="6639" spans="1:30" x14ac:dyDescent="0.25">
      <c r="A6639" s="1"/>
      <c r="B6639" s="1"/>
      <c r="C6639" s="1"/>
      <c r="D6639"/>
      <c r="E6639" s="1"/>
      <c r="F6639" s="1"/>
      <c r="G6639"/>
      <c r="H6639"/>
      <c r="I6639" s="1"/>
      <c r="J6639"/>
      <c r="K6639"/>
      <c r="L6639"/>
      <c r="M6639" s="2"/>
      <c r="N6639" s="3"/>
      <c r="O6639"/>
      <c r="P6639"/>
      <c r="Q6639"/>
      <c r="R6639"/>
      <c r="S6639"/>
      <c r="T6639"/>
      <c r="U6639" s="1"/>
      <c r="V6639"/>
      <c r="W6639" s="1"/>
      <c r="X6639"/>
      <c r="Y6639"/>
      <c r="Z6639" s="1"/>
      <c r="AA6639" s="1"/>
      <c r="AB6639" s="1"/>
      <c r="AC6639" s="1"/>
      <c r="AD6639"/>
    </row>
    <row r="6640" spans="1:30" x14ac:dyDescent="0.25">
      <c r="A6640" s="1"/>
      <c r="B6640" s="1"/>
      <c r="C6640" s="1"/>
      <c r="D6640"/>
      <c r="E6640" s="1"/>
      <c r="F6640" s="1"/>
      <c r="G6640"/>
      <c r="H6640"/>
      <c r="I6640" s="1"/>
      <c r="J6640"/>
      <c r="K6640"/>
      <c r="L6640"/>
      <c r="M6640" s="2"/>
      <c r="N6640" s="3"/>
      <c r="O6640"/>
      <c r="P6640"/>
      <c r="Q6640"/>
      <c r="R6640"/>
      <c r="S6640"/>
      <c r="T6640"/>
      <c r="U6640" s="1"/>
      <c r="V6640"/>
      <c r="W6640" s="1"/>
      <c r="X6640"/>
      <c r="Y6640"/>
      <c r="Z6640" s="1"/>
      <c r="AA6640" s="1"/>
      <c r="AB6640" s="1"/>
      <c r="AC6640" s="1"/>
      <c r="AD6640"/>
    </row>
    <row r="6641" spans="1:30" x14ac:dyDescent="0.25">
      <c r="A6641" s="1"/>
      <c r="B6641" s="1"/>
      <c r="C6641" s="1"/>
      <c r="D6641"/>
      <c r="E6641" s="1"/>
      <c r="F6641" s="1"/>
      <c r="G6641"/>
      <c r="H6641"/>
      <c r="I6641" s="1"/>
      <c r="J6641"/>
      <c r="K6641"/>
      <c r="L6641"/>
      <c r="M6641" s="2"/>
      <c r="N6641" s="3"/>
      <c r="O6641"/>
      <c r="P6641"/>
      <c r="Q6641"/>
      <c r="R6641"/>
      <c r="S6641"/>
      <c r="T6641"/>
      <c r="U6641" s="1"/>
      <c r="V6641"/>
      <c r="W6641" s="1"/>
      <c r="X6641"/>
      <c r="Y6641"/>
      <c r="Z6641" s="1"/>
      <c r="AA6641" s="1"/>
      <c r="AB6641" s="1"/>
      <c r="AC6641" s="1"/>
      <c r="AD6641"/>
    </row>
    <row r="6642" spans="1:30" x14ac:dyDescent="0.25">
      <c r="A6642" s="1"/>
      <c r="B6642" s="1"/>
      <c r="C6642" s="1"/>
      <c r="D6642"/>
      <c r="E6642" s="1"/>
      <c r="F6642" s="1"/>
      <c r="G6642"/>
      <c r="H6642"/>
      <c r="I6642" s="1"/>
      <c r="J6642"/>
      <c r="K6642"/>
      <c r="L6642"/>
      <c r="M6642" s="2"/>
      <c r="N6642" s="3"/>
      <c r="O6642"/>
      <c r="P6642"/>
      <c r="Q6642"/>
      <c r="R6642"/>
      <c r="S6642"/>
      <c r="T6642"/>
      <c r="U6642" s="1"/>
      <c r="V6642"/>
      <c r="W6642" s="1"/>
      <c r="X6642"/>
      <c r="Y6642"/>
      <c r="Z6642" s="1"/>
      <c r="AA6642" s="1"/>
      <c r="AB6642" s="1"/>
      <c r="AC6642" s="1"/>
      <c r="AD6642"/>
    </row>
    <row r="6643" spans="1:30" x14ac:dyDescent="0.25">
      <c r="A6643" s="1"/>
      <c r="B6643" s="1"/>
      <c r="C6643" s="1"/>
      <c r="D6643"/>
      <c r="E6643" s="1"/>
      <c r="F6643" s="1"/>
      <c r="G6643"/>
      <c r="H6643"/>
      <c r="I6643" s="1"/>
      <c r="J6643"/>
      <c r="K6643"/>
      <c r="L6643"/>
      <c r="M6643" s="2"/>
      <c r="N6643" s="3"/>
      <c r="O6643"/>
      <c r="P6643"/>
      <c r="Q6643"/>
      <c r="R6643"/>
      <c r="S6643"/>
      <c r="T6643"/>
      <c r="U6643" s="1"/>
      <c r="V6643"/>
      <c r="W6643" s="1"/>
      <c r="X6643"/>
      <c r="Y6643"/>
      <c r="Z6643" s="1"/>
      <c r="AA6643" s="1"/>
      <c r="AB6643" s="1"/>
      <c r="AC6643" s="1"/>
      <c r="AD6643"/>
    </row>
    <row r="6644" spans="1:30" x14ac:dyDescent="0.25">
      <c r="A6644" s="1"/>
      <c r="B6644" s="1"/>
      <c r="C6644" s="1"/>
      <c r="D6644"/>
      <c r="E6644" s="1"/>
      <c r="F6644" s="1"/>
      <c r="G6644"/>
      <c r="H6644"/>
      <c r="I6644" s="1"/>
      <c r="J6644"/>
      <c r="K6644"/>
      <c r="L6644"/>
      <c r="M6644" s="2"/>
      <c r="N6644" s="3"/>
      <c r="O6644"/>
      <c r="P6644"/>
      <c r="Q6644"/>
      <c r="R6644"/>
      <c r="S6644"/>
      <c r="T6644"/>
      <c r="U6644" s="1"/>
      <c r="V6644"/>
      <c r="W6644" s="1"/>
      <c r="X6644"/>
      <c r="Y6644"/>
      <c r="Z6644" s="1"/>
      <c r="AA6644" s="1"/>
      <c r="AB6644" s="1"/>
      <c r="AC6644" s="1"/>
      <c r="AD6644"/>
    </row>
    <row r="6645" spans="1:30" x14ac:dyDescent="0.25">
      <c r="A6645" s="1"/>
      <c r="B6645" s="1"/>
      <c r="C6645" s="1"/>
      <c r="D6645"/>
      <c r="E6645" s="1"/>
      <c r="F6645" s="1"/>
      <c r="G6645"/>
      <c r="H6645"/>
      <c r="I6645" s="1"/>
      <c r="J6645"/>
      <c r="K6645"/>
      <c r="L6645"/>
      <c r="M6645" s="2"/>
      <c r="N6645" s="3"/>
      <c r="O6645"/>
      <c r="P6645"/>
      <c r="Q6645"/>
      <c r="R6645"/>
      <c r="S6645"/>
      <c r="T6645"/>
      <c r="U6645" s="1"/>
      <c r="V6645"/>
      <c r="W6645" s="1"/>
      <c r="X6645"/>
      <c r="Y6645"/>
      <c r="Z6645" s="1"/>
      <c r="AA6645" s="1"/>
      <c r="AB6645" s="1"/>
      <c r="AC6645" s="1"/>
      <c r="AD6645"/>
    </row>
    <row r="6646" spans="1:30" x14ac:dyDescent="0.25">
      <c r="A6646" s="1"/>
      <c r="B6646" s="1"/>
      <c r="C6646" s="1"/>
      <c r="D6646"/>
      <c r="E6646" s="1"/>
      <c r="F6646" s="1"/>
      <c r="G6646"/>
      <c r="H6646"/>
      <c r="I6646" s="1"/>
      <c r="J6646"/>
      <c r="K6646"/>
      <c r="L6646"/>
      <c r="M6646" s="2"/>
      <c r="N6646" s="3"/>
      <c r="O6646"/>
      <c r="P6646"/>
      <c r="Q6646"/>
      <c r="R6646"/>
      <c r="S6646"/>
      <c r="T6646"/>
      <c r="U6646" s="1"/>
      <c r="V6646"/>
      <c r="W6646" s="1"/>
      <c r="X6646"/>
      <c r="Y6646"/>
      <c r="Z6646" s="1"/>
      <c r="AA6646" s="1"/>
      <c r="AB6646" s="1"/>
      <c r="AC6646" s="1"/>
      <c r="AD6646"/>
    </row>
    <row r="6647" spans="1:30" x14ac:dyDescent="0.25">
      <c r="A6647" s="1"/>
      <c r="B6647" s="1"/>
      <c r="C6647" s="1"/>
      <c r="D6647"/>
      <c r="E6647" s="1"/>
      <c r="F6647" s="1"/>
      <c r="G6647"/>
      <c r="H6647"/>
      <c r="I6647" s="1"/>
      <c r="J6647"/>
      <c r="K6647"/>
      <c r="L6647"/>
      <c r="M6647" s="2"/>
      <c r="N6647" s="3"/>
      <c r="O6647"/>
      <c r="P6647"/>
      <c r="Q6647"/>
      <c r="R6647"/>
      <c r="S6647"/>
      <c r="T6647"/>
      <c r="U6647" s="1"/>
      <c r="V6647"/>
      <c r="W6647" s="1"/>
      <c r="X6647"/>
      <c r="Y6647"/>
      <c r="Z6647" s="1"/>
      <c r="AA6647" s="1"/>
      <c r="AB6647" s="1"/>
      <c r="AC6647" s="1"/>
      <c r="AD6647"/>
    </row>
    <row r="6648" spans="1:30" x14ac:dyDescent="0.25">
      <c r="A6648" s="1"/>
      <c r="B6648" s="1"/>
      <c r="C6648" s="1"/>
      <c r="D6648"/>
      <c r="E6648" s="1"/>
      <c r="F6648" s="1"/>
      <c r="G6648"/>
      <c r="H6648"/>
      <c r="I6648" s="1"/>
      <c r="J6648"/>
      <c r="K6648"/>
      <c r="L6648"/>
      <c r="M6648" s="2"/>
      <c r="N6648" s="3"/>
      <c r="O6648"/>
      <c r="P6648"/>
      <c r="Q6648"/>
      <c r="R6648"/>
      <c r="S6648"/>
      <c r="T6648"/>
      <c r="U6648" s="1"/>
      <c r="V6648"/>
      <c r="W6648" s="1"/>
      <c r="X6648"/>
      <c r="Y6648"/>
      <c r="Z6648" s="1"/>
      <c r="AA6648" s="1"/>
      <c r="AB6648" s="1"/>
      <c r="AC6648" s="1"/>
      <c r="AD6648"/>
    </row>
    <row r="6649" spans="1:30" x14ac:dyDescent="0.25">
      <c r="A6649" s="1"/>
      <c r="B6649" s="1"/>
      <c r="C6649" s="1"/>
      <c r="D6649"/>
      <c r="E6649" s="1"/>
      <c r="F6649" s="1"/>
      <c r="G6649"/>
      <c r="H6649"/>
      <c r="I6649" s="1"/>
      <c r="J6649"/>
      <c r="K6649"/>
      <c r="L6649"/>
      <c r="M6649" s="2"/>
      <c r="N6649" s="3"/>
      <c r="O6649"/>
      <c r="P6649"/>
      <c r="Q6649"/>
      <c r="R6649"/>
      <c r="S6649"/>
      <c r="T6649"/>
      <c r="U6649" s="1"/>
      <c r="V6649"/>
      <c r="W6649" s="1"/>
      <c r="X6649"/>
      <c r="Y6649"/>
      <c r="Z6649" s="1"/>
      <c r="AA6649" s="1"/>
      <c r="AB6649" s="1"/>
      <c r="AC6649" s="1"/>
      <c r="AD6649"/>
    </row>
    <row r="6650" spans="1:30" x14ac:dyDescent="0.25">
      <c r="A6650" s="1"/>
      <c r="B6650" s="1"/>
      <c r="C6650" s="1"/>
      <c r="D6650"/>
      <c r="E6650" s="1"/>
      <c r="F6650" s="1"/>
      <c r="G6650"/>
      <c r="H6650"/>
      <c r="I6650" s="1"/>
      <c r="J6650"/>
      <c r="K6650"/>
      <c r="L6650"/>
      <c r="M6650" s="2"/>
      <c r="N6650" s="3"/>
      <c r="O6650"/>
      <c r="P6650"/>
      <c r="Q6650"/>
      <c r="R6650"/>
      <c r="S6650"/>
      <c r="T6650"/>
      <c r="U6650" s="1"/>
      <c r="V6650"/>
      <c r="W6650" s="1"/>
      <c r="X6650"/>
      <c r="Y6650"/>
      <c r="Z6650" s="1"/>
      <c r="AA6650" s="1"/>
      <c r="AB6650" s="1"/>
      <c r="AC6650" s="1"/>
      <c r="AD6650"/>
    </row>
    <row r="6651" spans="1:30" x14ac:dyDescent="0.25">
      <c r="A6651" s="1"/>
      <c r="B6651" s="1"/>
      <c r="C6651" s="1"/>
      <c r="D6651"/>
      <c r="E6651" s="1"/>
      <c r="F6651" s="1"/>
      <c r="G6651"/>
      <c r="H6651"/>
      <c r="I6651" s="1"/>
      <c r="J6651"/>
      <c r="K6651"/>
      <c r="L6651"/>
      <c r="M6651" s="2"/>
      <c r="N6651" s="3"/>
      <c r="O6651"/>
      <c r="P6651"/>
      <c r="Q6651"/>
      <c r="R6651"/>
      <c r="S6651"/>
      <c r="T6651"/>
      <c r="U6651" s="1"/>
      <c r="V6651"/>
      <c r="W6651" s="1"/>
      <c r="X6651"/>
      <c r="Y6651"/>
      <c r="Z6651" s="1"/>
      <c r="AA6651" s="1"/>
      <c r="AB6651" s="1"/>
      <c r="AC6651" s="1"/>
      <c r="AD6651"/>
    </row>
    <row r="6652" spans="1:30" x14ac:dyDescent="0.25">
      <c r="A6652" s="1"/>
      <c r="B6652" s="1"/>
      <c r="C6652" s="1"/>
      <c r="D6652"/>
      <c r="E6652" s="1"/>
      <c r="F6652" s="1"/>
      <c r="G6652"/>
      <c r="H6652"/>
      <c r="I6652" s="1"/>
      <c r="J6652"/>
      <c r="K6652"/>
      <c r="L6652"/>
      <c r="M6652" s="2"/>
      <c r="N6652" s="3"/>
      <c r="O6652"/>
      <c r="P6652"/>
      <c r="Q6652"/>
      <c r="R6652"/>
      <c r="S6652"/>
      <c r="T6652"/>
      <c r="U6652" s="1"/>
      <c r="V6652"/>
      <c r="W6652" s="1"/>
      <c r="X6652"/>
      <c r="Y6652"/>
      <c r="Z6652" s="1"/>
      <c r="AA6652" s="1"/>
      <c r="AB6652" s="1"/>
      <c r="AC6652" s="1"/>
      <c r="AD6652"/>
    </row>
    <row r="6653" spans="1:30" x14ac:dyDescent="0.25">
      <c r="A6653" s="1"/>
      <c r="B6653" s="1"/>
      <c r="C6653" s="1"/>
      <c r="D6653"/>
      <c r="E6653" s="1"/>
      <c r="F6653" s="1"/>
      <c r="G6653"/>
      <c r="H6653"/>
      <c r="I6653" s="1"/>
      <c r="J6653"/>
      <c r="K6653"/>
      <c r="L6653"/>
      <c r="M6653" s="2"/>
      <c r="N6653" s="3"/>
      <c r="O6653"/>
      <c r="P6653"/>
      <c r="Q6653"/>
      <c r="R6653"/>
      <c r="S6653"/>
      <c r="T6653"/>
      <c r="U6653" s="1"/>
      <c r="V6653"/>
      <c r="W6653" s="1"/>
      <c r="X6653"/>
      <c r="Y6653"/>
      <c r="Z6653" s="1"/>
      <c r="AA6653" s="1"/>
      <c r="AB6653" s="1"/>
      <c r="AC6653" s="1"/>
      <c r="AD6653"/>
    </row>
    <row r="6654" spans="1:30" x14ac:dyDescent="0.25">
      <c r="A6654" s="1"/>
      <c r="B6654" s="1"/>
      <c r="C6654" s="1"/>
      <c r="D6654"/>
      <c r="E6654" s="1"/>
      <c r="F6654" s="1"/>
      <c r="G6654"/>
      <c r="H6654"/>
      <c r="I6654" s="1"/>
      <c r="J6654"/>
      <c r="K6654"/>
      <c r="L6654"/>
      <c r="M6654" s="2"/>
      <c r="N6654" s="3"/>
      <c r="O6654"/>
      <c r="P6654"/>
      <c r="Q6654"/>
      <c r="R6654"/>
      <c r="S6654"/>
      <c r="T6654"/>
      <c r="U6654" s="1"/>
      <c r="V6654"/>
      <c r="W6654" s="1"/>
      <c r="X6654"/>
      <c r="Y6654"/>
      <c r="Z6654" s="1"/>
      <c r="AA6654" s="1"/>
      <c r="AB6654" s="1"/>
      <c r="AC6654" s="1"/>
      <c r="AD6654"/>
    </row>
    <row r="6655" spans="1:30" x14ac:dyDescent="0.25">
      <c r="A6655" s="1"/>
      <c r="B6655" s="1"/>
      <c r="C6655" s="1"/>
      <c r="D6655"/>
      <c r="E6655" s="1"/>
      <c r="F6655" s="1"/>
      <c r="G6655"/>
      <c r="H6655"/>
      <c r="I6655" s="1"/>
      <c r="J6655"/>
      <c r="K6655"/>
      <c r="L6655"/>
      <c r="M6655" s="2"/>
      <c r="N6655" s="3"/>
      <c r="O6655"/>
      <c r="P6655"/>
      <c r="Q6655"/>
      <c r="R6655"/>
      <c r="S6655"/>
      <c r="T6655"/>
      <c r="U6655" s="1"/>
      <c r="V6655"/>
      <c r="W6655" s="1"/>
      <c r="X6655"/>
      <c r="Y6655"/>
      <c r="Z6655" s="1"/>
      <c r="AA6655" s="1"/>
      <c r="AB6655" s="1"/>
      <c r="AC6655" s="1"/>
      <c r="AD6655"/>
    </row>
    <row r="6656" spans="1:30" x14ac:dyDescent="0.25">
      <c r="A6656" s="1"/>
      <c r="B6656" s="1"/>
      <c r="C6656" s="1"/>
      <c r="D6656"/>
      <c r="E6656" s="1"/>
      <c r="F6656" s="1"/>
      <c r="G6656"/>
      <c r="H6656"/>
      <c r="I6656" s="1"/>
      <c r="J6656"/>
      <c r="K6656"/>
      <c r="L6656"/>
      <c r="M6656" s="2"/>
      <c r="N6656" s="3"/>
      <c r="O6656"/>
      <c r="P6656"/>
      <c r="Q6656"/>
      <c r="R6656"/>
      <c r="S6656"/>
      <c r="T6656"/>
      <c r="U6656" s="1"/>
      <c r="V6656"/>
      <c r="W6656" s="1"/>
      <c r="X6656"/>
      <c r="Y6656"/>
      <c r="Z6656" s="1"/>
      <c r="AA6656" s="1"/>
      <c r="AB6656" s="1"/>
      <c r="AC6656" s="1"/>
      <c r="AD6656"/>
    </row>
    <row r="6657" spans="1:30" x14ac:dyDescent="0.25">
      <c r="A6657" s="1"/>
      <c r="B6657" s="1"/>
      <c r="C6657" s="1"/>
      <c r="D6657"/>
      <c r="E6657" s="1"/>
      <c r="F6657" s="1"/>
      <c r="G6657"/>
      <c r="H6657"/>
      <c r="I6657" s="1"/>
      <c r="J6657"/>
      <c r="K6657"/>
      <c r="L6657"/>
      <c r="M6657" s="2"/>
      <c r="N6657" s="3"/>
      <c r="O6657"/>
      <c r="P6657"/>
      <c r="Q6657"/>
      <c r="R6657"/>
      <c r="S6657"/>
      <c r="T6657"/>
      <c r="U6657" s="1"/>
      <c r="V6657"/>
      <c r="W6657" s="1"/>
      <c r="X6657"/>
      <c r="Y6657"/>
      <c r="Z6657" s="1"/>
      <c r="AA6657" s="1"/>
      <c r="AB6657" s="1"/>
      <c r="AC6657" s="1"/>
      <c r="AD6657"/>
    </row>
    <row r="6658" spans="1:30" x14ac:dyDescent="0.25">
      <c r="A6658" s="1"/>
      <c r="B6658" s="1"/>
      <c r="C6658" s="1"/>
      <c r="D6658"/>
      <c r="E6658" s="1"/>
      <c r="F6658" s="1"/>
      <c r="G6658"/>
      <c r="H6658"/>
      <c r="I6658" s="1"/>
      <c r="J6658"/>
      <c r="K6658"/>
      <c r="L6658"/>
      <c r="M6658" s="2"/>
      <c r="N6658" s="3"/>
      <c r="O6658"/>
      <c r="P6658"/>
      <c r="Q6658"/>
      <c r="R6658"/>
      <c r="S6658"/>
      <c r="T6658"/>
      <c r="U6658" s="1"/>
      <c r="V6658"/>
      <c r="W6658" s="1"/>
      <c r="X6658"/>
      <c r="Y6658"/>
      <c r="Z6658" s="1"/>
      <c r="AA6658" s="1"/>
      <c r="AB6658" s="1"/>
      <c r="AC6658" s="1"/>
      <c r="AD6658"/>
    </row>
    <row r="6659" spans="1:30" x14ac:dyDescent="0.25">
      <c r="A6659" s="1"/>
      <c r="B6659" s="1"/>
      <c r="C6659" s="1"/>
      <c r="D6659"/>
      <c r="E6659" s="1"/>
      <c r="F6659" s="1"/>
      <c r="G6659"/>
      <c r="H6659"/>
      <c r="I6659" s="1"/>
      <c r="J6659"/>
      <c r="K6659"/>
      <c r="L6659"/>
      <c r="M6659" s="2"/>
      <c r="N6659" s="3"/>
      <c r="O6659"/>
      <c r="P6659"/>
      <c r="Q6659"/>
      <c r="R6659"/>
      <c r="S6659"/>
      <c r="T6659"/>
      <c r="U6659" s="1"/>
      <c r="V6659"/>
      <c r="W6659" s="1"/>
      <c r="X6659"/>
      <c r="Y6659"/>
      <c r="Z6659" s="1"/>
      <c r="AA6659" s="1"/>
      <c r="AB6659" s="1"/>
      <c r="AC6659" s="1"/>
      <c r="AD6659"/>
    </row>
    <row r="6660" spans="1:30" x14ac:dyDescent="0.25">
      <c r="A6660" s="1"/>
      <c r="B6660" s="1"/>
      <c r="C6660" s="1"/>
      <c r="D6660"/>
      <c r="E6660" s="1"/>
      <c r="F6660" s="1"/>
      <c r="G6660"/>
      <c r="H6660"/>
      <c r="I6660" s="1"/>
      <c r="J6660"/>
      <c r="K6660"/>
      <c r="L6660"/>
      <c r="M6660" s="2"/>
      <c r="N6660" s="3"/>
      <c r="O6660"/>
      <c r="P6660"/>
      <c r="Q6660"/>
      <c r="R6660"/>
      <c r="S6660"/>
      <c r="T6660"/>
      <c r="U6660" s="1"/>
      <c r="V6660"/>
      <c r="W6660" s="1"/>
      <c r="X6660"/>
      <c r="Y6660"/>
      <c r="Z6660" s="1"/>
      <c r="AA6660" s="1"/>
      <c r="AB6660" s="1"/>
      <c r="AC6660" s="1"/>
      <c r="AD6660"/>
    </row>
    <row r="6661" spans="1:30" x14ac:dyDescent="0.25">
      <c r="A6661" s="1"/>
      <c r="B6661" s="1"/>
      <c r="C6661" s="1"/>
      <c r="D6661"/>
      <c r="E6661" s="1"/>
      <c r="F6661" s="1"/>
      <c r="G6661"/>
      <c r="H6661"/>
      <c r="I6661" s="1"/>
      <c r="J6661"/>
      <c r="K6661"/>
      <c r="L6661"/>
      <c r="M6661" s="2"/>
      <c r="N6661" s="3"/>
      <c r="O6661"/>
      <c r="P6661"/>
      <c r="Q6661"/>
      <c r="R6661"/>
      <c r="S6661"/>
      <c r="T6661"/>
      <c r="U6661" s="1"/>
      <c r="V6661"/>
      <c r="W6661" s="1"/>
      <c r="X6661"/>
      <c r="Y6661"/>
      <c r="Z6661" s="1"/>
      <c r="AA6661" s="1"/>
      <c r="AB6661" s="1"/>
      <c r="AC6661" s="1"/>
      <c r="AD6661"/>
    </row>
    <row r="6662" spans="1:30" x14ac:dyDescent="0.25">
      <c r="A6662" s="1"/>
      <c r="B6662" s="1"/>
      <c r="C6662" s="1"/>
      <c r="D6662"/>
      <c r="E6662" s="1"/>
      <c r="F6662" s="1"/>
      <c r="G6662"/>
      <c r="H6662"/>
      <c r="I6662" s="1"/>
      <c r="J6662"/>
      <c r="K6662"/>
      <c r="L6662"/>
      <c r="M6662" s="2"/>
      <c r="N6662" s="3"/>
      <c r="O6662"/>
      <c r="P6662"/>
      <c r="Q6662"/>
      <c r="R6662"/>
      <c r="S6662"/>
      <c r="T6662"/>
      <c r="U6662" s="1"/>
      <c r="V6662"/>
      <c r="W6662" s="1"/>
      <c r="X6662"/>
      <c r="Y6662"/>
      <c r="Z6662" s="1"/>
      <c r="AA6662" s="1"/>
      <c r="AB6662" s="1"/>
      <c r="AC6662" s="1"/>
      <c r="AD6662"/>
    </row>
    <row r="6663" spans="1:30" x14ac:dyDescent="0.25">
      <c r="A6663" s="1"/>
      <c r="B6663" s="1"/>
      <c r="C6663" s="1"/>
      <c r="D6663"/>
      <c r="E6663" s="1"/>
      <c r="F6663" s="1"/>
      <c r="G6663"/>
      <c r="H6663"/>
      <c r="I6663" s="1"/>
      <c r="J6663"/>
      <c r="K6663"/>
      <c r="L6663"/>
      <c r="M6663" s="2"/>
      <c r="N6663" s="3"/>
      <c r="O6663"/>
      <c r="P6663"/>
      <c r="Q6663"/>
      <c r="R6663"/>
      <c r="S6663"/>
      <c r="T6663"/>
      <c r="U6663" s="1"/>
      <c r="V6663"/>
      <c r="W6663" s="1"/>
      <c r="X6663"/>
      <c r="Y6663"/>
      <c r="Z6663" s="1"/>
      <c r="AA6663" s="1"/>
      <c r="AB6663" s="1"/>
      <c r="AC6663" s="1"/>
      <c r="AD6663"/>
    </row>
    <row r="6664" spans="1:30" x14ac:dyDescent="0.25">
      <c r="A6664" s="1"/>
      <c r="B6664" s="1"/>
      <c r="C6664" s="1"/>
      <c r="D6664"/>
      <c r="E6664" s="1"/>
      <c r="F6664" s="1"/>
      <c r="G6664"/>
      <c r="H6664"/>
      <c r="I6664" s="1"/>
      <c r="J6664"/>
      <c r="K6664"/>
      <c r="L6664"/>
      <c r="M6664" s="2"/>
      <c r="N6664" s="3"/>
      <c r="O6664"/>
      <c r="P6664"/>
      <c r="Q6664"/>
      <c r="R6664"/>
      <c r="S6664"/>
      <c r="T6664"/>
      <c r="U6664" s="1"/>
      <c r="V6664"/>
      <c r="W6664" s="1"/>
      <c r="X6664"/>
      <c r="Y6664"/>
      <c r="Z6664" s="1"/>
      <c r="AA6664" s="1"/>
      <c r="AB6664" s="1"/>
      <c r="AC6664" s="1"/>
      <c r="AD6664"/>
    </row>
    <row r="6665" spans="1:30" x14ac:dyDescent="0.25">
      <c r="A6665" s="1"/>
      <c r="B6665" s="1"/>
      <c r="C6665" s="1"/>
      <c r="D6665"/>
      <c r="E6665" s="1"/>
      <c r="F6665" s="1"/>
      <c r="G6665"/>
      <c r="H6665"/>
      <c r="I6665" s="1"/>
      <c r="J6665"/>
      <c r="K6665"/>
      <c r="L6665"/>
      <c r="M6665" s="2"/>
      <c r="N6665" s="3"/>
      <c r="O6665"/>
      <c r="P6665"/>
      <c r="Q6665"/>
      <c r="R6665"/>
      <c r="S6665"/>
      <c r="T6665"/>
      <c r="U6665" s="1"/>
      <c r="V6665"/>
      <c r="W6665" s="1"/>
      <c r="X6665"/>
      <c r="Y6665"/>
      <c r="Z6665" s="1"/>
      <c r="AA6665" s="1"/>
      <c r="AB6665" s="1"/>
      <c r="AC6665" s="1"/>
      <c r="AD6665"/>
    </row>
    <row r="6666" spans="1:30" x14ac:dyDescent="0.25">
      <c r="A6666" s="1"/>
      <c r="B6666" s="1"/>
      <c r="C6666" s="1"/>
      <c r="D6666"/>
      <c r="E6666" s="1"/>
      <c r="F6666" s="1"/>
      <c r="G6666"/>
      <c r="H6666"/>
      <c r="I6666" s="1"/>
      <c r="J6666"/>
      <c r="K6666"/>
      <c r="L6666"/>
      <c r="M6666" s="2"/>
      <c r="N6666" s="3"/>
      <c r="O6666"/>
      <c r="P6666"/>
      <c r="Q6666"/>
      <c r="R6666"/>
      <c r="S6666"/>
      <c r="T6666"/>
      <c r="U6666" s="1"/>
      <c r="V6666"/>
      <c r="W6666" s="1"/>
      <c r="X6666"/>
      <c r="Y6666"/>
      <c r="Z6666" s="1"/>
      <c r="AA6666" s="1"/>
      <c r="AB6666" s="1"/>
      <c r="AC6666" s="1"/>
      <c r="AD6666"/>
    </row>
    <row r="6667" spans="1:30" x14ac:dyDescent="0.25">
      <c r="A6667" s="1"/>
      <c r="B6667" s="1"/>
      <c r="C6667" s="1"/>
      <c r="D6667"/>
      <c r="E6667" s="1"/>
      <c r="F6667" s="1"/>
      <c r="G6667"/>
      <c r="H6667"/>
      <c r="I6667" s="1"/>
      <c r="J6667"/>
      <c r="K6667"/>
      <c r="L6667"/>
      <c r="M6667" s="2"/>
      <c r="N6667" s="3"/>
      <c r="O6667"/>
      <c r="P6667"/>
      <c r="Q6667"/>
      <c r="R6667"/>
      <c r="S6667"/>
      <c r="T6667"/>
      <c r="U6667" s="1"/>
      <c r="V6667"/>
      <c r="W6667" s="1"/>
      <c r="X6667"/>
      <c r="Y6667"/>
      <c r="Z6667" s="1"/>
      <c r="AA6667" s="1"/>
      <c r="AB6667" s="1"/>
      <c r="AC6667" s="1"/>
      <c r="AD6667"/>
    </row>
    <row r="6668" spans="1:30" x14ac:dyDescent="0.25">
      <c r="A6668" s="1"/>
      <c r="B6668" s="1"/>
      <c r="C6668" s="1"/>
      <c r="D6668"/>
      <c r="E6668" s="1"/>
      <c r="F6668" s="1"/>
      <c r="G6668"/>
      <c r="H6668"/>
      <c r="I6668" s="1"/>
      <c r="J6668"/>
      <c r="K6668"/>
      <c r="L6668"/>
      <c r="M6668" s="2"/>
      <c r="N6668" s="3"/>
      <c r="O6668"/>
      <c r="P6668"/>
      <c r="Q6668"/>
      <c r="R6668"/>
      <c r="S6668"/>
      <c r="T6668"/>
      <c r="U6668" s="1"/>
      <c r="V6668"/>
      <c r="W6668" s="1"/>
      <c r="X6668"/>
      <c r="Y6668"/>
      <c r="Z6668" s="1"/>
      <c r="AA6668" s="1"/>
      <c r="AB6668" s="1"/>
      <c r="AC6668" s="1"/>
      <c r="AD6668"/>
    </row>
    <row r="6669" spans="1:30" x14ac:dyDescent="0.25">
      <c r="A6669" s="1"/>
      <c r="B6669" s="1"/>
      <c r="C6669" s="1"/>
      <c r="D6669"/>
      <c r="E6669" s="1"/>
      <c r="F6669" s="1"/>
      <c r="G6669"/>
      <c r="H6669"/>
      <c r="I6669" s="1"/>
      <c r="J6669"/>
      <c r="K6669"/>
      <c r="L6669"/>
      <c r="M6669" s="2"/>
      <c r="N6669" s="3"/>
      <c r="O6669"/>
      <c r="P6669"/>
      <c r="Q6669"/>
      <c r="R6669"/>
      <c r="S6669"/>
      <c r="T6669"/>
      <c r="U6669" s="1"/>
      <c r="V6669"/>
      <c r="W6669" s="1"/>
      <c r="X6669"/>
      <c r="Y6669"/>
      <c r="Z6669" s="1"/>
      <c r="AA6669" s="1"/>
      <c r="AB6669" s="1"/>
      <c r="AC6669" s="1"/>
      <c r="AD6669"/>
    </row>
    <row r="6670" spans="1:30" x14ac:dyDescent="0.25">
      <c r="A6670" s="1"/>
      <c r="B6670" s="1"/>
      <c r="C6670" s="1"/>
      <c r="D6670"/>
      <c r="E6670" s="1"/>
      <c r="F6670" s="1"/>
      <c r="G6670"/>
      <c r="H6670"/>
      <c r="I6670" s="1"/>
      <c r="J6670"/>
      <c r="K6670"/>
      <c r="L6670"/>
      <c r="M6670" s="2"/>
      <c r="N6670" s="3"/>
      <c r="O6670"/>
      <c r="P6670"/>
      <c r="Q6670"/>
      <c r="R6670"/>
      <c r="S6670"/>
      <c r="T6670"/>
      <c r="U6670" s="1"/>
      <c r="V6670"/>
      <c r="W6670" s="1"/>
      <c r="X6670"/>
      <c r="Y6670"/>
      <c r="Z6670" s="1"/>
      <c r="AA6670" s="1"/>
      <c r="AB6670" s="1"/>
      <c r="AC6670" s="1"/>
      <c r="AD6670"/>
    </row>
    <row r="6671" spans="1:30" x14ac:dyDescent="0.25">
      <c r="A6671" s="1"/>
      <c r="B6671" s="1"/>
      <c r="C6671" s="1"/>
      <c r="D6671"/>
      <c r="E6671" s="1"/>
      <c r="F6671" s="1"/>
      <c r="G6671"/>
      <c r="H6671"/>
      <c r="I6671" s="1"/>
      <c r="J6671"/>
      <c r="K6671"/>
      <c r="L6671"/>
      <c r="M6671" s="2"/>
      <c r="N6671" s="3"/>
      <c r="O6671"/>
      <c r="P6671"/>
      <c r="Q6671"/>
      <c r="R6671"/>
      <c r="S6671"/>
      <c r="T6671"/>
      <c r="U6671" s="1"/>
      <c r="V6671"/>
      <c r="W6671" s="1"/>
      <c r="X6671"/>
      <c r="Y6671"/>
      <c r="Z6671" s="1"/>
      <c r="AA6671" s="1"/>
      <c r="AB6671" s="1"/>
      <c r="AC6671" s="1"/>
      <c r="AD6671"/>
    </row>
    <row r="6672" spans="1:30" x14ac:dyDescent="0.25">
      <c r="A6672" s="1"/>
      <c r="B6672" s="1"/>
      <c r="C6672" s="1"/>
      <c r="D6672"/>
      <c r="E6672" s="1"/>
      <c r="F6672" s="1"/>
      <c r="G6672"/>
      <c r="H6672"/>
      <c r="I6672" s="1"/>
      <c r="J6672"/>
      <c r="K6672"/>
      <c r="L6672"/>
      <c r="M6672" s="2"/>
      <c r="N6672" s="3"/>
      <c r="O6672"/>
      <c r="P6672"/>
      <c r="Q6672"/>
      <c r="R6672"/>
      <c r="S6672"/>
      <c r="T6672"/>
      <c r="U6672" s="1"/>
      <c r="V6672"/>
      <c r="W6672" s="1"/>
      <c r="X6672"/>
      <c r="Y6672"/>
      <c r="Z6672" s="1"/>
      <c r="AA6672" s="1"/>
      <c r="AB6672" s="1"/>
      <c r="AC6672" s="1"/>
      <c r="AD6672"/>
    </row>
    <row r="6673" spans="1:30" x14ac:dyDescent="0.25">
      <c r="A6673" s="1"/>
      <c r="B6673" s="1"/>
      <c r="C6673" s="1"/>
      <c r="D6673"/>
      <c r="E6673" s="1"/>
      <c r="F6673" s="1"/>
      <c r="G6673"/>
      <c r="H6673"/>
      <c r="I6673" s="1"/>
      <c r="J6673"/>
      <c r="K6673"/>
      <c r="L6673"/>
      <c r="M6673" s="2"/>
      <c r="N6673" s="3"/>
      <c r="O6673"/>
      <c r="P6673"/>
      <c r="Q6673"/>
      <c r="R6673"/>
      <c r="S6673"/>
      <c r="T6673"/>
      <c r="U6673" s="1"/>
      <c r="V6673"/>
      <c r="W6673" s="1"/>
      <c r="X6673"/>
      <c r="Y6673"/>
      <c r="Z6673" s="1"/>
      <c r="AA6673" s="1"/>
      <c r="AB6673" s="1"/>
      <c r="AC6673" s="1"/>
      <c r="AD6673"/>
    </row>
    <row r="6674" spans="1:30" x14ac:dyDescent="0.25">
      <c r="A6674" s="1"/>
      <c r="B6674" s="1"/>
      <c r="C6674" s="1"/>
      <c r="D6674"/>
      <c r="E6674" s="1"/>
      <c r="F6674" s="1"/>
      <c r="G6674"/>
      <c r="H6674"/>
      <c r="I6674" s="1"/>
      <c r="J6674"/>
      <c r="K6674"/>
      <c r="L6674"/>
      <c r="M6674" s="2"/>
      <c r="N6674" s="3"/>
      <c r="O6674"/>
      <c r="P6674"/>
      <c r="Q6674"/>
      <c r="R6674"/>
      <c r="S6674"/>
      <c r="T6674"/>
      <c r="U6674" s="1"/>
      <c r="V6674"/>
      <c r="W6674" s="1"/>
      <c r="X6674"/>
      <c r="Y6674"/>
      <c r="Z6674" s="1"/>
      <c r="AA6674" s="1"/>
      <c r="AB6674" s="1"/>
      <c r="AC6674" s="1"/>
      <c r="AD6674"/>
    </row>
    <row r="6675" spans="1:30" x14ac:dyDescent="0.25">
      <c r="A6675" s="1"/>
      <c r="B6675" s="1"/>
      <c r="C6675" s="1"/>
      <c r="D6675"/>
      <c r="E6675" s="1"/>
      <c r="F6675" s="1"/>
      <c r="G6675"/>
      <c r="H6675"/>
      <c r="I6675" s="1"/>
      <c r="J6675"/>
      <c r="K6675"/>
      <c r="L6675"/>
      <c r="M6675" s="2"/>
      <c r="N6675" s="3"/>
      <c r="O6675"/>
      <c r="P6675"/>
      <c r="Q6675"/>
      <c r="R6675"/>
      <c r="S6675"/>
      <c r="T6675"/>
      <c r="U6675" s="1"/>
      <c r="V6675"/>
      <c r="W6675" s="1"/>
      <c r="X6675"/>
      <c r="Y6675"/>
      <c r="Z6675" s="1"/>
      <c r="AA6675" s="1"/>
      <c r="AB6675" s="1"/>
      <c r="AC6675" s="1"/>
      <c r="AD6675"/>
    </row>
    <row r="6676" spans="1:30" x14ac:dyDescent="0.25">
      <c r="A6676" s="1"/>
      <c r="B6676" s="1"/>
      <c r="C6676" s="1"/>
      <c r="D6676"/>
      <c r="E6676" s="1"/>
      <c r="F6676" s="1"/>
      <c r="G6676"/>
      <c r="H6676"/>
      <c r="I6676" s="1"/>
      <c r="J6676"/>
      <c r="K6676"/>
      <c r="L6676"/>
      <c r="M6676" s="2"/>
      <c r="N6676" s="3"/>
      <c r="O6676"/>
      <c r="P6676"/>
      <c r="Q6676"/>
      <c r="R6676"/>
      <c r="S6676"/>
      <c r="T6676"/>
      <c r="U6676" s="1"/>
      <c r="V6676"/>
      <c r="W6676" s="1"/>
      <c r="X6676"/>
      <c r="Y6676"/>
      <c r="Z6676" s="1"/>
      <c r="AA6676" s="1"/>
      <c r="AB6676" s="1"/>
      <c r="AC6676" s="1"/>
      <c r="AD6676"/>
    </row>
    <row r="6677" spans="1:30" x14ac:dyDescent="0.25">
      <c r="A6677" s="1"/>
      <c r="B6677" s="1"/>
      <c r="C6677" s="1"/>
      <c r="D6677"/>
      <c r="E6677" s="1"/>
      <c r="F6677" s="1"/>
      <c r="G6677"/>
      <c r="H6677"/>
      <c r="I6677" s="1"/>
      <c r="J6677"/>
      <c r="K6677"/>
      <c r="L6677"/>
      <c r="M6677" s="2"/>
      <c r="N6677" s="3"/>
      <c r="O6677"/>
      <c r="P6677"/>
      <c r="Q6677"/>
      <c r="R6677"/>
      <c r="S6677"/>
      <c r="T6677"/>
      <c r="U6677" s="1"/>
      <c r="V6677"/>
      <c r="W6677" s="1"/>
      <c r="X6677"/>
      <c r="Y6677"/>
      <c r="Z6677" s="1"/>
      <c r="AA6677" s="1"/>
      <c r="AB6677" s="1"/>
      <c r="AC6677" s="1"/>
      <c r="AD6677"/>
    </row>
    <row r="6678" spans="1:30" x14ac:dyDescent="0.25">
      <c r="A6678" s="1"/>
      <c r="B6678" s="1"/>
      <c r="C6678" s="1"/>
      <c r="D6678"/>
      <c r="E6678" s="1"/>
      <c r="F6678" s="1"/>
      <c r="G6678"/>
      <c r="H6678"/>
      <c r="I6678" s="1"/>
      <c r="J6678"/>
      <c r="K6678"/>
      <c r="L6678"/>
      <c r="M6678" s="2"/>
      <c r="N6678" s="3"/>
      <c r="O6678"/>
      <c r="P6678"/>
      <c r="Q6678"/>
      <c r="R6678"/>
      <c r="S6678"/>
      <c r="T6678"/>
      <c r="U6678" s="1"/>
      <c r="V6678"/>
      <c r="W6678" s="1"/>
      <c r="X6678"/>
      <c r="Y6678"/>
      <c r="Z6678" s="1"/>
      <c r="AA6678" s="1"/>
      <c r="AB6678" s="1"/>
      <c r="AC6678" s="1"/>
      <c r="AD6678"/>
    </row>
    <row r="6679" spans="1:30" x14ac:dyDescent="0.25">
      <c r="A6679" s="1"/>
      <c r="B6679" s="1"/>
      <c r="C6679" s="1"/>
      <c r="D6679"/>
      <c r="E6679" s="1"/>
      <c r="F6679" s="1"/>
      <c r="G6679"/>
      <c r="H6679"/>
      <c r="I6679" s="1"/>
      <c r="J6679"/>
      <c r="K6679"/>
      <c r="L6679"/>
      <c r="M6679" s="2"/>
      <c r="N6679" s="3"/>
      <c r="O6679"/>
      <c r="P6679"/>
      <c r="Q6679"/>
      <c r="R6679"/>
      <c r="S6679"/>
      <c r="T6679"/>
      <c r="U6679" s="1"/>
      <c r="V6679"/>
      <c r="W6679" s="1"/>
      <c r="X6679"/>
      <c r="Y6679"/>
      <c r="Z6679" s="1"/>
      <c r="AA6679" s="1"/>
      <c r="AB6679" s="1"/>
      <c r="AC6679" s="1"/>
      <c r="AD6679"/>
    </row>
    <row r="6680" spans="1:30" x14ac:dyDescent="0.25">
      <c r="A6680" s="1"/>
      <c r="B6680" s="1"/>
      <c r="C6680" s="1"/>
      <c r="D6680"/>
      <c r="E6680" s="1"/>
      <c r="F6680" s="1"/>
      <c r="G6680"/>
      <c r="H6680"/>
      <c r="I6680" s="1"/>
      <c r="J6680"/>
      <c r="K6680"/>
      <c r="L6680"/>
      <c r="M6680" s="2"/>
      <c r="N6680" s="3"/>
      <c r="O6680"/>
      <c r="P6680"/>
      <c r="Q6680"/>
      <c r="R6680"/>
      <c r="S6680"/>
      <c r="T6680"/>
      <c r="U6680" s="1"/>
      <c r="V6680"/>
      <c r="W6680" s="1"/>
      <c r="X6680"/>
      <c r="Y6680"/>
      <c r="Z6680" s="1"/>
      <c r="AA6680" s="1"/>
      <c r="AB6680" s="1"/>
      <c r="AC6680" s="1"/>
      <c r="AD6680"/>
    </row>
    <row r="6681" spans="1:30" x14ac:dyDescent="0.25">
      <c r="A6681" s="1"/>
      <c r="B6681" s="1"/>
      <c r="C6681" s="1"/>
      <c r="D6681"/>
      <c r="E6681" s="1"/>
      <c r="F6681" s="1"/>
      <c r="G6681"/>
      <c r="H6681"/>
      <c r="I6681" s="1"/>
      <c r="J6681"/>
      <c r="K6681"/>
      <c r="L6681"/>
      <c r="M6681" s="2"/>
      <c r="N6681" s="3"/>
      <c r="O6681"/>
      <c r="P6681"/>
      <c r="Q6681"/>
      <c r="R6681"/>
      <c r="S6681"/>
      <c r="T6681"/>
      <c r="U6681" s="1"/>
      <c r="V6681"/>
      <c r="W6681" s="1"/>
      <c r="X6681"/>
      <c r="Y6681"/>
      <c r="Z6681" s="1"/>
      <c r="AA6681" s="1"/>
      <c r="AB6681" s="1"/>
      <c r="AC6681" s="1"/>
      <c r="AD6681"/>
    </row>
    <row r="6682" spans="1:30" x14ac:dyDescent="0.25">
      <c r="A6682" s="1"/>
      <c r="B6682" s="1"/>
      <c r="C6682" s="1"/>
      <c r="D6682"/>
      <c r="E6682" s="1"/>
      <c r="F6682" s="1"/>
      <c r="G6682"/>
      <c r="H6682"/>
      <c r="I6682" s="1"/>
      <c r="J6682"/>
      <c r="K6682"/>
      <c r="L6682"/>
      <c r="M6682" s="2"/>
      <c r="N6682" s="3"/>
      <c r="O6682"/>
      <c r="P6682"/>
      <c r="Q6682"/>
      <c r="R6682"/>
      <c r="S6682"/>
      <c r="T6682"/>
      <c r="U6682" s="1"/>
      <c r="V6682"/>
      <c r="W6682" s="1"/>
      <c r="X6682"/>
      <c r="Y6682"/>
      <c r="Z6682" s="1"/>
      <c r="AA6682" s="1"/>
      <c r="AB6682" s="1"/>
      <c r="AC6682" s="1"/>
      <c r="AD6682"/>
    </row>
    <row r="6683" spans="1:30" x14ac:dyDescent="0.25">
      <c r="A6683" s="1"/>
      <c r="B6683" s="1"/>
      <c r="C6683" s="1"/>
      <c r="D6683"/>
      <c r="E6683" s="1"/>
      <c r="F6683" s="1"/>
      <c r="G6683"/>
      <c r="H6683"/>
      <c r="I6683" s="1"/>
      <c r="J6683"/>
      <c r="K6683"/>
      <c r="L6683"/>
      <c r="M6683" s="2"/>
      <c r="N6683" s="3"/>
      <c r="O6683"/>
      <c r="P6683"/>
      <c r="Q6683"/>
      <c r="R6683"/>
      <c r="S6683"/>
      <c r="T6683"/>
      <c r="U6683" s="1"/>
      <c r="V6683"/>
      <c r="W6683" s="1"/>
      <c r="X6683"/>
      <c r="Y6683"/>
      <c r="Z6683" s="1"/>
      <c r="AA6683" s="1"/>
      <c r="AB6683" s="1"/>
      <c r="AC6683" s="1"/>
      <c r="AD6683"/>
    </row>
    <row r="6684" spans="1:30" x14ac:dyDescent="0.25">
      <c r="A6684" s="1"/>
      <c r="B6684" s="1"/>
      <c r="C6684" s="1"/>
      <c r="D6684"/>
      <c r="E6684" s="1"/>
      <c r="F6684" s="1"/>
      <c r="G6684"/>
      <c r="H6684"/>
      <c r="I6684" s="1"/>
      <c r="J6684"/>
      <c r="K6684"/>
      <c r="L6684"/>
      <c r="M6684" s="2"/>
      <c r="N6684" s="3"/>
      <c r="O6684"/>
      <c r="P6684"/>
      <c r="Q6684"/>
      <c r="R6684"/>
      <c r="S6684"/>
      <c r="T6684"/>
      <c r="U6684" s="1"/>
      <c r="V6684"/>
      <c r="W6684" s="1"/>
      <c r="X6684"/>
      <c r="Y6684"/>
      <c r="Z6684" s="1"/>
      <c r="AA6684" s="1"/>
      <c r="AB6684" s="1"/>
      <c r="AC6684" s="1"/>
      <c r="AD6684"/>
    </row>
    <row r="6685" spans="1:30" x14ac:dyDescent="0.25">
      <c r="A6685" s="1"/>
      <c r="B6685" s="1"/>
      <c r="C6685" s="1"/>
      <c r="D6685"/>
      <c r="E6685" s="1"/>
      <c r="F6685" s="1"/>
      <c r="G6685"/>
      <c r="H6685"/>
      <c r="I6685" s="1"/>
      <c r="J6685"/>
      <c r="K6685"/>
      <c r="L6685"/>
      <c r="M6685" s="2"/>
      <c r="N6685" s="3"/>
      <c r="O6685"/>
      <c r="P6685"/>
      <c r="Q6685"/>
      <c r="R6685"/>
      <c r="S6685"/>
      <c r="T6685"/>
      <c r="U6685" s="1"/>
      <c r="V6685"/>
      <c r="W6685" s="1"/>
      <c r="X6685"/>
      <c r="Y6685"/>
      <c r="Z6685" s="1"/>
      <c r="AA6685" s="1"/>
      <c r="AB6685" s="1"/>
      <c r="AC6685" s="1"/>
      <c r="AD6685"/>
    </row>
    <row r="6686" spans="1:30" x14ac:dyDescent="0.25">
      <c r="A6686" s="1"/>
      <c r="B6686" s="1"/>
      <c r="C6686" s="1"/>
      <c r="D6686"/>
      <c r="E6686" s="1"/>
      <c r="F6686" s="1"/>
      <c r="G6686"/>
      <c r="H6686"/>
      <c r="I6686" s="1"/>
      <c r="J6686"/>
      <c r="K6686"/>
      <c r="L6686"/>
      <c r="M6686" s="2"/>
      <c r="N6686" s="3"/>
      <c r="O6686"/>
      <c r="P6686"/>
      <c r="Q6686"/>
      <c r="R6686"/>
      <c r="S6686"/>
      <c r="T6686"/>
      <c r="U6686" s="1"/>
      <c r="V6686"/>
      <c r="W6686" s="1"/>
      <c r="X6686"/>
      <c r="Y6686"/>
      <c r="Z6686" s="1"/>
      <c r="AA6686" s="1"/>
      <c r="AB6686" s="1"/>
      <c r="AC6686" s="1"/>
      <c r="AD6686"/>
    </row>
    <row r="6687" spans="1:30" x14ac:dyDescent="0.25">
      <c r="A6687" s="1"/>
      <c r="B6687" s="1"/>
      <c r="C6687" s="1"/>
      <c r="D6687"/>
      <c r="E6687" s="1"/>
      <c r="F6687" s="1"/>
      <c r="G6687"/>
      <c r="H6687"/>
      <c r="I6687" s="1"/>
      <c r="J6687"/>
      <c r="K6687"/>
      <c r="L6687"/>
      <c r="M6687" s="2"/>
      <c r="N6687" s="3"/>
      <c r="O6687"/>
      <c r="P6687"/>
      <c r="Q6687"/>
      <c r="R6687"/>
      <c r="S6687"/>
      <c r="T6687"/>
      <c r="U6687" s="1"/>
      <c r="V6687"/>
      <c r="W6687" s="1"/>
      <c r="X6687"/>
      <c r="Y6687"/>
      <c r="Z6687" s="1"/>
      <c r="AA6687" s="1"/>
      <c r="AB6687" s="1"/>
      <c r="AC6687" s="1"/>
      <c r="AD6687"/>
    </row>
    <row r="6688" spans="1:30" x14ac:dyDescent="0.25">
      <c r="A6688" s="1"/>
      <c r="B6688" s="1"/>
      <c r="C6688" s="1"/>
      <c r="D6688"/>
      <c r="E6688" s="1"/>
      <c r="F6688" s="1"/>
      <c r="G6688"/>
      <c r="H6688"/>
      <c r="I6688" s="1"/>
      <c r="J6688"/>
      <c r="K6688"/>
      <c r="L6688"/>
      <c r="M6688" s="2"/>
      <c r="N6688" s="3"/>
      <c r="O6688"/>
      <c r="P6688"/>
      <c r="Q6688"/>
      <c r="R6688"/>
      <c r="S6688"/>
      <c r="T6688"/>
      <c r="U6688" s="1"/>
      <c r="V6688"/>
      <c r="W6688" s="1"/>
      <c r="X6688"/>
      <c r="Y6688"/>
      <c r="Z6688" s="1"/>
      <c r="AA6688" s="1"/>
      <c r="AB6688" s="1"/>
      <c r="AC6688" s="1"/>
      <c r="AD6688"/>
    </row>
    <row r="6689" spans="1:30" x14ac:dyDescent="0.25">
      <c r="A6689" s="1"/>
      <c r="B6689" s="1"/>
      <c r="C6689" s="1"/>
      <c r="D6689"/>
      <c r="E6689" s="1"/>
      <c r="F6689" s="1"/>
      <c r="G6689"/>
      <c r="H6689"/>
      <c r="I6689" s="1"/>
      <c r="J6689"/>
      <c r="K6689"/>
      <c r="L6689"/>
      <c r="M6689" s="2"/>
      <c r="N6689" s="3"/>
      <c r="O6689"/>
      <c r="P6689"/>
      <c r="Q6689"/>
      <c r="R6689"/>
      <c r="S6689"/>
      <c r="T6689"/>
      <c r="U6689" s="1"/>
      <c r="V6689"/>
      <c r="W6689" s="1"/>
      <c r="X6689"/>
      <c r="Y6689"/>
      <c r="Z6689" s="1"/>
      <c r="AA6689" s="1"/>
      <c r="AB6689" s="1"/>
      <c r="AC6689" s="1"/>
      <c r="AD6689"/>
    </row>
    <row r="6690" spans="1:30" x14ac:dyDescent="0.25">
      <c r="A6690" s="1"/>
      <c r="B6690" s="1"/>
      <c r="C6690" s="1"/>
      <c r="D6690"/>
      <c r="E6690" s="1"/>
      <c r="F6690" s="1"/>
      <c r="G6690"/>
      <c r="H6690"/>
      <c r="I6690" s="1"/>
      <c r="J6690"/>
      <c r="K6690"/>
      <c r="L6690"/>
      <c r="M6690" s="2"/>
      <c r="N6690" s="3"/>
      <c r="O6690"/>
      <c r="P6690"/>
      <c r="Q6690"/>
      <c r="R6690"/>
      <c r="S6690"/>
      <c r="T6690"/>
      <c r="U6690" s="1"/>
      <c r="V6690"/>
      <c r="W6690" s="1"/>
      <c r="X6690"/>
      <c r="Y6690"/>
      <c r="Z6690" s="1"/>
      <c r="AA6690" s="1"/>
      <c r="AB6690" s="1"/>
      <c r="AC6690" s="1"/>
      <c r="AD6690"/>
    </row>
    <row r="6691" spans="1:30" x14ac:dyDescent="0.25">
      <c r="A6691" s="1"/>
      <c r="B6691" s="1"/>
      <c r="C6691" s="1"/>
      <c r="D6691"/>
      <c r="E6691" s="1"/>
      <c r="F6691" s="1"/>
      <c r="G6691"/>
      <c r="H6691"/>
      <c r="I6691" s="1"/>
      <c r="J6691"/>
      <c r="K6691"/>
      <c r="L6691"/>
      <c r="M6691" s="2"/>
      <c r="N6691" s="3"/>
      <c r="O6691"/>
      <c r="P6691"/>
      <c r="Q6691"/>
      <c r="R6691"/>
      <c r="S6691"/>
      <c r="T6691"/>
      <c r="U6691" s="1"/>
      <c r="V6691"/>
      <c r="W6691" s="1"/>
      <c r="X6691"/>
      <c r="Y6691"/>
      <c r="Z6691" s="1"/>
      <c r="AA6691" s="1"/>
      <c r="AB6691" s="1"/>
      <c r="AC6691" s="1"/>
      <c r="AD6691"/>
    </row>
    <row r="6692" spans="1:30" x14ac:dyDescent="0.25">
      <c r="A6692" s="1"/>
      <c r="B6692" s="1"/>
      <c r="C6692" s="1"/>
      <c r="D6692"/>
      <c r="E6692" s="1"/>
      <c r="F6692" s="1"/>
      <c r="G6692"/>
      <c r="H6692"/>
      <c r="I6692" s="1"/>
      <c r="J6692"/>
      <c r="K6692"/>
      <c r="L6692"/>
      <c r="M6692" s="2"/>
      <c r="N6692" s="3"/>
      <c r="O6692"/>
      <c r="P6692"/>
      <c r="Q6692"/>
      <c r="R6692"/>
      <c r="S6692"/>
      <c r="T6692"/>
      <c r="U6692" s="1"/>
      <c r="V6692"/>
      <c r="W6692" s="1"/>
      <c r="X6692"/>
      <c r="Y6692"/>
      <c r="Z6692" s="1"/>
      <c r="AA6692" s="1"/>
      <c r="AB6692" s="1"/>
      <c r="AC6692" s="1"/>
      <c r="AD6692"/>
    </row>
    <row r="6693" spans="1:30" x14ac:dyDescent="0.25">
      <c r="A6693" s="1"/>
      <c r="B6693" s="1"/>
      <c r="C6693" s="1"/>
      <c r="D6693"/>
      <c r="E6693" s="1"/>
      <c r="F6693" s="1"/>
      <c r="G6693"/>
      <c r="H6693"/>
      <c r="I6693" s="1"/>
      <c r="J6693"/>
      <c r="K6693"/>
      <c r="L6693"/>
      <c r="M6693" s="2"/>
      <c r="N6693" s="3"/>
      <c r="O6693"/>
      <c r="P6693"/>
      <c r="Q6693"/>
      <c r="R6693"/>
      <c r="S6693"/>
      <c r="T6693"/>
      <c r="U6693" s="1"/>
      <c r="V6693"/>
      <c r="W6693" s="1"/>
      <c r="X6693"/>
      <c r="Y6693"/>
      <c r="Z6693" s="1"/>
      <c r="AA6693" s="1"/>
      <c r="AB6693" s="1"/>
      <c r="AC6693" s="1"/>
      <c r="AD6693"/>
    </row>
    <row r="6694" spans="1:30" x14ac:dyDescent="0.25">
      <c r="A6694" s="1"/>
      <c r="B6694" s="1"/>
      <c r="C6694" s="1"/>
      <c r="D6694"/>
      <c r="E6694" s="1"/>
      <c r="F6694" s="1"/>
      <c r="G6694"/>
      <c r="H6694"/>
      <c r="I6694" s="1"/>
      <c r="J6694"/>
      <c r="K6694"/>
      <c r="L6694"/>
      <c r="M6694" s="2"/>
      <c r="N6694" s="3"/>
      <c r="O6694"/>
      <c r="P6694"/>
      <c r="Q6694"/>
      <c r="R6694"/>
      <c r="S6694"/>
      <c r="T6694"/>
      <c r="U6694" s="1"/>
      <c r="V6694"/>
      <c r="W6694" s="1"/>
      <c r="X6694"/>
      <c r="Y6694"/>
      <c r="Z6694" s="1"/>
      <c r="AA6694" s="1"/>
      <c r="AB6694" s="1"/>
      <c r="AC6694" s="1"/>
      <c r="AD6694"/>
    </row>
    <row r="6695" spans="1:30" x14ac:dyDescent="0.25">
      <c r="A6695" s="1"/>
      <c r="B6695" s="1"/>
      <c r="C6695" s="1"/>
      <c r="D6695"/>
      <c r="E6695" s="1"/>
      <c r="F6695" s="1"/>
      <c r="G6695"/>
      <c r="H6695"/>
      <c r="I6695" s="1"/>
      <c r="J6695"/>
      <c r="K6695"/>
      <c r="L6695"/>
      <c r="M6695" s="2"/>
      <c r="N6695" s="3"/>
      <c r="O6695"/>
      <c r="P6695"/>
      <c r="Q6695"/>
      <c r="R6695"/>
      <c r="S6695"/>
      <c r="T6695"/>
      <c r="U6695" s="1"/>
      <c r="V6695"/>
      <c r="W6695" s="1"/>
      <c r="X6695"/>
      <c r="Y6695"/>
      <c r="Z6695" s="1"/>
      <c r="AA6695" s="1"/>
      <c r="AB6695" s="1"/>
      <c r="AC6695" s="1"/>
      <c r="AD6695"/>
    </row>
    <row r="6696" spans="1:30" x14ac:dyDescent="0.25">
      <c r="A6696" s="1"/>
      <c r="B6696" s="1"/>
      <c r="C6696" s="1"/>
      <c r="D6696"/>
      <c r="E6696" s="1"/>
      <c r="F6696" s="1"/>
      <c r="G6696"/>
      <c r="H6696"/>
      <c r="I6696" s="1"/>
      <c r="J6696"/>
      <c r="K6696"/>
      <c r="L6696"/>
      <c r="M6696" s="2"/>
      <c r="N6696" s="3"/>
      <c r="O6696"/>
      <c r="P6696"/>
      <c r="Q6696"/>
      <c r="R6696"/>
      <c r="S6696"/>
      <c r="T6696"/>
      <c r="U6696" s="1"/>
      <c r="V6696"/>
      <c r="W6696" s="1"/>
      <c r="X6696"/>
      <c r="Y6696"/>
      <c r="Z6696" s="1"/>
      <c r="AA6696" s="1"/>
      <c r="AB6696" s="1"/>
      <c r="AC6696" s="1"/>
      <c r="AD6696"/>
    </row>
    <row r="6697" spans="1:30" x14ac:dyDescent="0.25">
      <c r="A6697" s="1"/>
      <c r="B6697" s="1"/>
      <c r="C6697" s="1"/>
      <c r="D6697"/>
      <c r="E6697" s="1"/>
      <c r="F6697" s="1"/>
      <c r="G6697"/>
      <c r="H6697"/>
      <c r="I6697" s="1"/>
      <c r="J6697"/>
      <c r="K6697"/>
      <c r="L6697"/>
      <c r="M6697" s="2"/>
      <c r="N6697" s="3"/>
      <c r="O6697"/>
      <c r="P6697"/>
      <c r="Q6697"/>
      <c r="R6697"/>
      <c r="S6697"/>
      <c r="T6697"/>
      <c r="U6697" s="1"/>
      <c r="V6697"/>
      <c r="W6697" s="1"/>
      <c r="X6697"/>
      <c r="Y6697"/>
      <c r="Z6697" s="1"/>
      <c r="AA6697" s="1"/>
      <c r="AB6697" s="1"/>
      <c r="AC6697" s="1"/>
      <c r="AD6697"/>
    </row>
    <row r="6698" spans="1:30" x14ac:dyDescent="0.25">
      <c r="A6698" s="1"/>
      <c r="B6698" s="1"/>
      <c r="C6698" s="1"/>
      <c r="D6698"/>
      <c r="E6698" s="1"/>
      <c r="F6698" s="1"/>
      <c r="G6698"/>
      <c r="H6698"/>
      <c r="I6698" s="1"/>
      <c r="J6698"/>
      <c r="K6698"/>
      <c r="L6698"/>
      <c r="M6698" s="2"/>
      <c r="N6698" s="3"/>
      <c r="O6698"/>
      <c r="P6698"/>
      <c r="Q6698"/>
      <c r="R6698"/>
      <c r="S6698"/>
      <c r="T6698"/>
      <c r="U6698" s="1"/>
      <c r="V6698"/>
      <c r="W6698" s="1"/>
      <c r="X6698"/>
      <c r="Y6698"/>
      <c r="Z6698" s="1"/>
      <c r="AA6698" s="1"/>
      <c r="AB6698" s="1"/>
      <c r="AC6698" s="1"/>
      <c r="AD6698"/>
    </row>
    <row r="6699" spans="1:30" x14ac:dyDescent="0.25">
      <c r="A6699" s="1"/>
      <c r="B6699" s="1"/>
      <c r="C6699" s="1"/>
      <c r="D6699"/>
      <c r="E6699" s="1"/>
      <c r="F6699" s="1"/>
      <c r="G6699"/>
      <c r="H6699"/>
      <c r="I6699" s="1"/>
      <c r="J6699"/>
      <c r="K6699"/>
      <c r="L6699"/>
      <c r="M6699" s="2"/>
      <c r="N6699" s="3"/>
      <c r="O6699"/>
      <c r="P6699"/>
      <c r="Q6699"/>
      <c r="R6699"/>
      <c r="S6699"/>
      <c r="T6699"/>
      <c r="U6699" s="1"/>
      <c r="V6699"/>
      <c r="W6699" s="1"/>
      <c r="X6699"/>
      <c r="Y6699"/>
      <c r="Z6699" s="1"/>
      <c r="AA6699" s="1"/>
      <c r="AB6699" s="1"/>
      <c r="AC6699" s="1"/>
      <c r="AD6699"/>
    </row>
    <row r="6700" spans="1:30" x14ac:dyDescent="0.25">
      <c r="A6700" s="1"/>
      <c r="B6700" s="1"/>
      <c r="C6700" s="1"/>
      <c r="D6700"/>
      <c r="E6700" s="1"/>
      <c r="F6700" s="1"/>
      <c r="G6700"/>
      <c r="H6700"/>
      <c r="I6700" s="1"/>
      <c r="J6700"/>
      <c r="K6700"/>
      <c r="L6700"/>
      <c r="M6700" s="2"/>
      <c r="N6700" s="3"/>
      <c r="O6700"/>
      <c r="P6700"/>
      <c r="Q6700"/>
      <c r="R6700"/>
      <c r="S6700"/>
      <c r="T6700"/>
      <c r="U6700" s="1"/>
      <c r="V6700"/>
      <c r="W6700" s="1"/>
      <c r="X6700"/>
      <c r="Y6700"/>
      <c r="Z6700" s="1"/>
      <c r="AA6700" s="1"/>
      <c r="AB6700" s="1"/>
      <c r="AC6700" s="1"/>
      <c r="AD6700"/>
    </row>
    <row r="6701" spans="1:30" x14ac:dyDescent="0.25">
      <c r="A6701" s="1"/>
      <c r="B6701" s="1"/>
      <c r="C6701" s="1"/>
      <c r="D6701"/>
      <c r="E6701" s="1"/>
      <c r="F6701" s="1"/>
      <c r="G6701"/>
      <c r="H6701"/>
      <c r="I6701" s="1"/>
      <c r="J6701"/>
      <c r="K6701"/>
      <c r="L6701"/>
      <c r="M6701" s="2"/>
      <c r="N6701" s="3"/>
      <c r="O6701"/>
      <c r="P6701"/>
      <c r="Q6701"/>
      <c r="R6701"/>
      <c r="S6701"/>
      <c r="T6701"/>
      <c r="U6701" s="1"/>
      <c r="V6701"/>
      <c r="W6701" s="1"/>
      <c r="X6701"/>
      <c r="Y6701"/>
      <c r="Z6701" s="1"/>
      <c r="AA6701" s="1"/>
      <c r="AB6701" s="1"/>
      <c r="AC6701" s="1"/>
      <c r="AD6701"/>
    </row>
    <row r="6702" spans="1:30" x14ac:dyDescent="0.25">
      <c r="A6702" s="1"/>
      <c r="B6702" s="1"/>
      <c r="C6702" s="1"/>
      <c r="D6702"/>
      <c r="E6702" s="1"/>
      <c r="F6702" s="1"/>
      <c r="G6702"/>
      <c r="H6702"/>
      <c r="I6702" s="1"/>
      <c r="J6702"/>
      <c r="K6702"/>
      <c r="L6702"/>
      <c r="M6702" s="2"/>
      <c r="N6702" s="3"/>
      <c r="O6702"/>
      <c r="P6702"/>
      <c r="Q6702"/>
      <c r="R6702"/>
      <c r="S6702"/>
      <c r="T6702"/>
      <c r="U6702" s="1"/>
      <c r="V6702"/>
      <c r="W6702" s="1"/>
      <c r="X6702"/>
      <c r="Y6702"/>
      <c r="Z6702" s="1"/>
      <c r="AA6702" s="1"/>
      <c r="AB6702" s="1"/>
      <c r="AC6702" s="1"/>
      <c r="AD6702"/>
    </row>
    <row r="6703" spans="1:30" x14ac:dyDescent="0.25">
      <c r="A6703" s="1"/>
      <c r="B6703" s="1"/>
      <c r="C6703" s="1"/>
      <c r="D6703"/>
      <c r="E6703" s="1"/>
      <c r="F6703" s="1"/>
      <c r="G6703"/>
      <c r="H6703"/>
      <c r="I6703" s="1"/>
      <c r="J6703"/>
      <c r="K6703"/>
      <c r="L6703"/>
      <c r="M6703" s="2"/>
      <c r="N6703" s="3"/>
      <c r="O6703"/>
      <c r="P6703"/>
      <c r="Q6703"/>
      <c r="R6703"/>
      <c r="S6703"/>
      <c r="T6703"/>
      <c r="U6703" s="1"/>
      <c r="V6703"/>
      <c r="W6703" s="1"/>
      <c r="X6703"/>
      <c r="Y6703"/>
      <c r="Z6703" s="1"/>
      <c r="AA6703" s="1"/>
      <c r="AB6703" s="1"/>
      <c r="AC6703" s="1"/>
      <c r="AD6703"/>
    </row>
    <row r="6704" spans="1:30" x14ac:dyDescent="0.25">
      <c r="A6704" s="1"/>
      <c r="B6704" s="1"/>
      <c r="C6704" s="1"/>
      <c r="D6704"/>
      <c r="E6704" s="1"/>
      <c r="F6704" s="1"/>
      <c r="G6704"/>
      <c r="H6704"/>
      <c r="I6704" s="1"/>
      <c r="J6704"/>
      <c r="K6704"/>
      <c r="L6704"/>
      <c r="M6704" s="2"/>
      <c r="N6704" s="3"/>
      <c r="O6704"/>
      <c r="P6704"/>
      <c r="Q6704"/>
      <c r="R6704"/>
      <c r="S6704"/>
      <c r="T6704"/>
      <c r="U6704" s="1"/>
      <c r="V6704"/>
      <c r="W6704" s="1"/>
      <c r="X6704"/>
      <c r="Y6704"/>
      <c r="Z6704" s="1"/>
      <c r="AA6704" s="1"/>
      <c r="AB6704" s="1"/>
      <c r="AC6704" s="1"/>
      <c r="AD6704"/>
    </row>
    <row r="6705" spans="1:30" x14ac:dyDescent="0.25">
      <c r="A6705" s="1"/>
      <c r="B6705" s="1"/>
      <c r="C6705" s="1"/>
      <c r="D6705"/>
      <c r="E6705" s="1"/>
      <c r="F6705" s="1"/>
      <c r="G6705"/>
      <c r="H6705"/>
      <c r="I6705" s="1"/>
      <c r="J6705"/>
      <c r="K6705"/>
      <c r="L6705"/>
      <c r="M6705" s="2"/>
      <c r="N6705" s="3"/>
      <c r="O6705"/>
      <c r="P6705"/>
      <c r="Q6705"/>
      <c r="R6705"/>
      <c r="S6705"/>
      <c r="T6705"/>
      <c r="U6705" s="1"/>
      <c r="V6705"/>
      <c r="W6705" s="1"/>
      <c r="X6705"/>
      <c r="Y6705"/>
      <c r="Z6705" s="1"/>
      <c r="AA6705" s="1"/>
      <c r="AB6705" s="1"/>
      <c r="AC6705" s="1"/>
      <c r="AD6705"/>
    </row>
    <row r="6706" spans="1:30" x14ac:dyDescent="0.25">
      <c r="A6706" s="1"/>
      <c r="B6706" s="1"/>
      <c r="C6706" s="1"/>
      <c r="D6706"/>
      <c r="E6706" s="1"/>
      <c r="F6706" s="1"/>
      <c r="G6706"/>
      <c r="H6706"/>
      <c r="I6706" s="1"/>
      <c r="J6706"/>
      <c r="K6706"/>
      <c r="L6706"/>
      <c r="M6706" s="2"/>
      <c r="N6706" s="3"/>
      <c r="O6706"/>
      <c r="P6706"/>
      <c r="Q6706"/>
      <c r="R6706"/>
      <c r="S6706"/>
      <c r="T6706"/>
      <c r="U6706" s="1"/>
      <c r="V6706"/>
      <c r="W6706" s="1"/>
      <c r="X6706"/>
      <c r="Y6706"/>
      <c r="Z6706" s="1"/>
      <c r="AA6706" s="1"/>
      <c r="AB6706" s="1"/>
      <c r="AC6706" s="1"/>
      <c r="AD6706"/>
    </row>
    <row r="6707" spans="1:30" x14ac:dyDescent="0.25">
      <c r="A6707" s="1"/>
      <c r="B6707" s="1"/>
      <c r="C6707" s="1"/>
      <c r="D6707"/>
      <c r="E6707" s="1"/>
      <c r="F6707" s="1"/>
      <c r="G6707"/>
      <c r="H6707"/>
      <c r="I6707" s="1"/>
      <c r="J6707"/>
      <c r="K6707"/>
      <c r="L6707"/>
      <c r="M6707" s="2"/>
      <c r="N6707" s="3"/>
      <c r="O6707"/>
      <c r="P6707"/>
      <c r="Q6707"/>
      <c r="R6707"/>
      <c r="S6707"/>
      <c r="T6707"/>
      <c r="U6707" s="1"/>
      <c r="V6707"/>
      <c r="W6707" s="1"/>
      <c r="X6707"/>
      <c r="Y6707"/>
      <c r="Z6707" s="1"/>
      <c r="AA6707" s="1"/>
      <c r="AB6707" s="1"/>
      <c r="AC6707" s="1"/>
      <c r="AD6707"/>
    </row>
    <row r="6708" spans="1:30" x14ac:dyDescent="0.25">
      <c r="A6708" s="1"/>
      <c r="B6708" s="1"/>
      <c r="C6708" s="1"/>
      <c r="D6708"/>
      <c r="E6708" s="1"/>
      <c r="F6708" s="1"/>
      <c r="G6708"/>
      <c r="H6708"/>
      <c r="I6708" s="1"/>
      <c r="J6708"/>
      <c r="K6708"/>
      <c r="L6708"/>
      <c r="M6708" s="2"/>
      <c r="N6708" s="3"/>
      <c r="O6708"/>
      <c r="P6708"/>
      <c r="Q6708"/>
      <c r="R6708"/>
      <c r="S6708"/>
      <c r="T6708"/>
      <c r="U6708" s="1"/>
      <c r="V6708"/>
      <c r="W6708" s="1"/>
      <c r="X6708"/>
      <c r="Y6708"/>
      <c r="Z6708" s="1"/>
      <c r="AA6708" s="1"/>
      <c r="AB6708" s="1"/>
      <c r="AC6708" s="1"/>
      <c r="AD6708"/>
    </row>
    <row r="6709" spans="1:30" x14ac:dyDescent="0.25">
      <c r="A6709" s="1"/>
      <c r="B6709" s="1"/>
      <c r="C6709" s="1"/>
      <c r="D6709"/>
      <c r="E6709" s="1"/>
      <c r="F6709" s="1"/>
      <c r="G6709"/>
      <c r="H6709"/>
      <c r="I6709" s="1"/>
      <c r="J6709"/>
      <c r="K6709"/>
      <c r="L6709"/>
      <c r="M6709" s="2"/>
      <c r="N6709" s="3"/>
      <c r="O6709"/>
      <c r="P6709"/>
      <c r="Q6709"/>
      <c r="R6709"/>
      <c r="S6709"/>
      <c r="T6709"/>
      <c r="U6709" s="1"/>
      <c r="V6709"/>
      <c r="W6709" s="1"/>
      <c r="X6709"/>
      <c r="Y6709"/>
      <c r="Z6709" s="1"/>
      <c r="AA6709" s="1"/>
      <c r="AB6709" s="1"/>
      <c r="AC6709" s="1"/>
      <c r="AD6709"/>
    </row>
    <row r="6710" spans="1:30" x14ac:dyDescent="0.25">
      <c r="A6710" s="1"/>
      <c r="B6710" s="1"/>
      <c r="C6710" s="1"/>
      <c r="D6710"/>
      <c r="E6710" s="1"/>
      <c r="F6710" s="1"/>
      <c r="G6710"/>
      <c r="H6710"/>
      <c r="I6710" s="1"/>
      <c r="J6710"/>
      <c r="K6710"/>
      <c r="L6710"/>
      <c r="M6710" s="2"/>
      <c r="N6710" s="3"/>
      <c r="O6710"/>
      <c r="P6710"/>
      <c r="Q6710"/>
      <c r="R6710"/>
      <c r="S6710"/>
      <c r="T6710"/>
      <c r="U6710" s="1"/>
      <c r="V6710"/>
      <c r="W6710" s="1"/>
      <c r="X6710"/>
      <c r="Y6710"/>
      <c r="Z6710" s="1"/>
      <c r="AA6710" s="1"/>
      <c r="AB6710" s="1"/>
      <c r="AC6710" s="1"/>
      <c r="AD6710"/>
    </row>
    <row r="6711" spans="1:30" x14ac:dyDescent="0.25">
      <c r="A6711" s="1"/>
      <c r="B6711" s="1"/>
      <c r="C6711" s="1"/>
      <c r="D6711"/>
      <c r="E6711" s="1"/>
      <c r="F6711" s="1"/>
      <c r="G6711"/>
      <c r="H6711"/>
      <c r="I6711" s="1"/>
      <c r="J6711"/>
      <c r="K6711"/>
      <c r="L6711"/>
      <c r="M6711" s="2"/>
      <c r="N6711" s="3"/>
      <c r="O6711"/>
      <c r="P6711"/>
      <c r="Q6711"/>
      <c r="R6711"/>
      <c r="S6711"/>
      <c r="T6711"/>
      <c r="U6711" s="1"/>
      <c r="V6711"/>
      <c r="W6711" s="1"/>
      <c r="X6711"/>
      <c r="Y6711"/>
      <c r="Z6711" s="1"/>
      <c r="AA6711" s="1"/>
      <c r="AB6711" s="1"/>
      <c r="AC6711" s="1"/>
      <c r="AD6711"/>
    </row>
    <row r="6712" spans="1:30" x14ac:dyDescent="0.25">
      <c r="A6712" s="1"/>
      <c r="B6712" s="1"/>
      <c r="C6712" s="1"/>
      <c r="D6712"/>
      <c r="E6712" s="1"/>
      <c r="F6712" s="1"/>
      <c r="G6712"/>
      <c r="H6712"/>
      <c r="I6712" s="1"/>
      <c r="J6712"/>
      <c r="K6712"/>
      <c r="L6712"/>
      <c r="M6712" s="2"/>
      <c r="N6712" s="3"/>
      <c r="O6712"/>
      <c r="P6712"/>
      <c r="Q6712"/>
      <c r="R6712"/>
      <c r="S6712"/>
      <c r="T6712"/>
      <c r="U6712" s="1"/>
      <c r="V6712"/>
      <c r="W6712" s="1"/>
      <c r="X6712"/>
      <c r="Y6712"/>
      <c r="Z6712" s="1"/>
      <c r="AA6712" s="1"/>
      <c r="AB6712" s="1"/>
      <c r="AC6712" s="1"/>
      <c r="AD6712"/>
    </row>
    <row r="6713" spans="1:30" x14ac:dyDescent="0.25">
      <c r="A6713" s="1"/>
      <c r="B6713" s="1"/>
      <c r="C6713" s="1"/>
      <c r="D6713"/>
      <c r="E6713" s="1"/>
      <c r="F6713" s="1"/>
      <c r="G6713"/>
      <c r="H6713"/>
      <c r="I6713" s="1"/>
      <c r="J6713"/>
      <c r="K6713"/>
      <c r="L6713"/>
      <c r="M6713" s="2"/>
      <c r="N6713" s="3"/>
      <c r="O6713"/>
      <c r="P6713"/>
      <c r="Q6713"/>
      <c r="R6713"/>
      <c r="S6713"/>
      <c r="T6713"/>
      <c r="U6713" s="1"/>
      <c r="V6713"/>
      <c r="W6713" s="1"/>
      <c r="X6713"/>
      <c r="Y6713"/>
      <c r="Z6713" s="1"/>
      <c r="AA6713" s="1"/>
      <c r="AB6713" s="1"/>
      <c r="AC6713" s="1"/>
      <c r="AD6713"/>
    </row>
    <row r="6714" spans="1:30" x14ac:dyDescent="0.25">
      <c r="A6714" s="1"/>
      <c r="B6714" s="1"/>
      <c r="C6714" s="1"/>
      <c r="D6714"/>
      <c r="E6714" s="1"/>
      <c r="F6714" s="1"/>
      <c r="G6714"/>
      <c r="H6714"/>
      <c r="I6714" s="1"/>
      <c r="J6714"/>
      <c r="K6714"/>
      <c r="L6714"/>
      <c r="M6714" s="2"/>
      <c r="N6714" s="3"/>
      <c r="O6714"/>
      <c r="P6714"/>
      <c r="Q6714"/>
      <c r="R6714"/>
      <c r="S6714"/>
      <c r="T6714"/>
      <c r="U6714" s="1"/>
      <c r="V6714"/>
      <c r="W6714" s="1"/>
      <c r="X6714"/>
      <c r="Y6714"/>
      <c r="Z6714" s="1"/>
      <c r="AA6714" s="1"/>
      <c r="AB6714" s="1"/>
      <c r="AC6714" s="1"/>
      <c r="AD6714"/>
    </row>
    <row r="6715" spans="1:30" x14ac:dyDescent="0.25">
      <c r="A6715" s="1"/>
      <c r="B6715" s="1"/>
      <c r="C6715" s="1"/>
      <c r="D6715"/>
      <c r="E6715" s="1"/>
      <c r="F6715" s="1"/>
      <c r="G6715"/>
      <c r="H6715"/>
      <c r="I6715" s="1"/>
      <c r="J6715"/>
      <c r="K6715"/>
      <c r="L6715"/>
      <c r="M6715" s="2"/>
      <c r="N6715" s="3"/>
      <c r="O6715"/>
      <c r="P6715"/>
      <c r="Q6715"/>
      <c r="R6715"/>
      <c r="S6715"/>
      <c r="T6715"/>
      <c r="U6715" s="1"/>
      <c r="V6715"/>
      <c r="W6715" s="1"/>
      <c r="X6715"/>
      <c r="Y6715"/>
      <c r="Z6715" s="1"/>
      <c r="AA6715" s="1"/>
      <c r="AB6715" s="1"/>
      <c r="AC6715" s="1"/>
      <c r="AD6715"/>
    </row>
    <row r="6716" spans="1:30" x14ac:dyDescent="0.25">
      <c r="A6716" s="1"/>
      <c r="B6716" s="1"/>
      <c r="C6716" s="1"/>
      <c r="D6716"/>
      <c r="E6716" s="1"/>
      <c r="F6716" s="1"/>
      <c r="G6716"/>
      <c r="H6716"/>
      <c r="I6716" s="1"/>
      <c r="J6716"/>
      <c r="K6716"/>
      <c r="L6716"/>
      <c r="M6716" s="2"/>
      <c r="N6716" s="3"/>
      <c r="O6716"/>
      <c r="P6716"/>
      <c r="Q6716"/>
      <c r="R6716"/>
      <c r="S6716"/>
      <c r="T6716"/>
      <c r="U6716" s="1"/>
      <c r="V6716"/>
      <c r="W6716" s="1"/>
      <c r="X6716"/>
      <c r="Y6716"/>
      <c r="Z6716" s="1"/>
      <c r="AA6716" s="1"/>
      <c r="AB6716" s="1"/>
      <c r="AC6716" s="1"/>
      <c r="AD6716"/>
    </row>
    <row r="6717" spans="1:30" x14ac:dyDescent="0.25">
      <c r="A6717" s="1"/>
      <c r="B6717" s="1"/>
      <c r="C6717" s="1"/>
      <c r="D6717"/>
      <c r="E6717" s="1"/>
      <c r="F6717" s="1"/>
      <c r="G6717"/>
      <c r="H6717"/>
      <c r="I6717" s="1"/>
      <c r="J6717"/>
      <c r="K6717"/>
      <c r="L6717"/>
      <c r="M6717" s="2"/>
      <c r="N6717" s="3"/>
      <c r="O6717"/>
      <c r="P6717"/>
      <c r="Q6717"/>
      <c r="R6717"/>
      <c r="S6717"/>
      <c r="T6717"/>
      <c r="U6717" s="1"/>
      <c r="V6717"/>
      <c r="W6717" s="1"/>
      <c r="X6717"/>
      <c r="Y6717"/>
      <c r="Z6717" s="1"/>
      <c r="AA6717" s="1"/>
      <c r="AB6717" s="1"/>
      <c r="AC6717" s="1"/>
      <c r="AD6717"/>
    </row>
    <row r="6718" spans="1:30" x14ac:dyDescent="0.25">
      <c r="A6718" s="1"/>
      <c r="B6718" s="1"/>
      <c r="C6718" s="1"/>
      <c r="D6718"/>
      <c r="E6718" s="1"/>
      <c r="F6718" s="1"/>
      <c r="G6718"/>
      <c r="H6718"/>
      <c r="I6718" s="1"/>
      <c r="J6718"/>
      <c r="K6718"/>
      <c r="L6718"/>
      <c r="M6718" s="2"/>
      <c r="N6718" s="3"/>
      <c r="O6718"/>
      <c r="P6718"/>
      <c r="Q6718"/>
      <c r="R6718"/>
      <c r="S6718"/>
      <c r="T6718"/>
      <c r="U6718" s="1"/>
      <c r="V6718"/>
      <c r="W6718" s="1"/>
      <c r="X6718"/>
      <c r="Y6718"/>
      <c r="Z6718" s="1"/>
      <c r="AA6718" s="1"/>
      <c r="AB6718" s="1"/>
      <c r="AC6718" s="1"/>
      <c r="AD6718"/>
    </row>
    <row r="6719" spans="1:30" x14ac:dyDescent="0.25">
      <c r="A6719" s="1"/>
      <c r="B6719" s="1"/>
      <c r="C6719" s="1"/>
      <c r="D6719"/>
      <c r="E6719" s="1"/>
      <c r="F6719" s="1"/>
      <c r="G6719"/>
      <c r="H6719"/>
      <c r="I6719" s="1"/>
      <c r="J6719"/>
      <c r="K6719"/>
      <c r="L6719"/>
      <c r="M6719" s="2"/>
      <c r="N6719" s="3"/>
      <c r="O6719"/>
      <c r="P6719"/>
      <c r="Q6719"/>
      <c r="R6719"/>
      <c r="S6719"/>
      <c r="T6719"/>
      <c r="U6719" s="1"/>
      <c r="V6719"/>
      <c r="W6719" s="1"/>
      <c r="X6719"/>
      <c r="Y6719"/>
      <c r="Z6719" s="1"/>
      <c r="AA6719" s="1"/>
      <c r="AB6719" s="1"/>
      <c r="AC6719" s="1"/>
      <c r="AD6719"/>
    </row>
    <row r="6720" spans="1:30" x14ac:dyDescent="0.25">
      <c r="A6720" s="1"/>
      <c r="B6720" s="1"/>
      <c r="C6720" s="1"/>
      <c r="D6720"/>
      <c r="E6720" s="1"/>
      <c r="F6720" s="1"/>
      <c r="G6720"/>
      <c r="H6720"/>
      <c r="I6720" s="1"/>
      <c r="J6720"/>
      <c r="K6720"/>
      <c r="L6720"/>
      <c r="M6720" s="2"/>
      <c r="N6720" s="3"/>
      <c r="O6720"/>
      <c r="P6720"/>
      <c r="Q6720"/>
      <c r="R6720"/>
      <c r="S6720"/>
      <c r="T6720"/>
      <c r="U6720" s="1"/>
      <c r="V6720"/>
      <c r="W6720" s="1"/>
      <c r="X6720"/>
      <c r="Y6720"/>
      <c r="Z6720" s="1"/>
      <c r="AA6720" s="1"/>
      <c r="AB6720" s="1"/>
      <c r="AC6720" s="1"/>
      <c r="AD6720"/>
    </row>
    <row r="6721" spans="1:30" x14ac:dyDescent="0.25">
      <c r="A6721" s="1"/>
      <c r="B6721" s="1"/>
      <c r="C6721" s="1"/>
      <c r="D6721"/>
      <c r="E6721" s="1"/>
      <c r="F6721" s="1"/>
      <c r="G6721"/>
      <c r="H6721"/>
      <c r="I6721" s="1"/>
      <c r="J6721"/>
      <c r="K6721"/>
      <c r="L6721"/>
      <c r="M6721" s="2"/>
      <c r="N6721" s="3"/>
      <c r="O6721"/>
      <c r="P6721"/>
      <c r="Q6721"/>
      <c r="R6721"/>
      <c r="S6721"/>
      <c r="T6721"/>
      <c r="U6721" s="1"/>
      <c r="V6721"/>
      <c r="W6721" s="1"/>
      <c r="X6721"/>
      <c r="Y6721"/>
      <c r="Z6721" s="1"/>
      <c r="AA6721" s="1"/>
      <c r="AB6721" s="1"/>
      <c r="AC6721" s="1"/>
      <c r="AD6721"/>
    </row>
    <row r="6722" spans="1:30" x14ac:dyDescent="0.25">
      <c r="A6722" s="1"/>
      <c r="B6722" s="1"/>
      <c r="C6722" s="1"/>
      <c r="D6722"/>
      <c r="E6722" s="1"/>
      <c r="F6722" s="1"/>
      <c r="G6722"/>
      <c r="H6722"/>
      <c r="I6722" s="1"/>
      <c r="J6722"/>
      <c r="K6722"/>
      <c r="L6722"/>
      <c r="M6722" s="2"/>
      <c r="N6722" s="3"/>
      <c r="O6722"/>
      <c r="P6722"/>
      <c r="Q6722"/>
      <c r="R6722"/>
      <c r="S6722"/>
      <c r="T6722"/>
      <c r="U6722" s="1"/>
      <c r="V6722"/>
      <c r="W6722" s="1"/>
      <c r="X6722"/>
      <c r="Y6722"/>
      <c r="Z6722" s="1"/>
      <c r="AA6722" s="1"/>
      <c r="AB6722" s="1"/>
      <c r="AC6722" s="1"/>
      <c r="AD6722"/>
    </row>
    <row r="6723" spans="1:30" x14ac:dyDescent="0.25">
      <c r="A6723" s="1"/>
      <c r="B6723" s="1"/>
      <c r="C6723" s="1"/>
      <c r="D6723"/>
      <c r="E6723" s="1"/>
      <c r="F6723" s="1"/>
      <c r="G6723"/>
      <c r="H6723"/>
      <c r="I6723" s="1"/>
      <c r="J6723"/>
      <c r="K6723"/>
      <c r="L6723"/>
      <c r="M6723" s="2"/>
      <c r="N6723" s="3"/>
      <c r="O6723"/>
      <c r="P6723"/>
      <c r="Q6723"/>
      <c r="R6723"/>
      <c r="S6723"/>
      <c r="T6723"/>
      <c r="U6723" s="1"/>
      <c r="V6723"/>
      <c r="W6723" s="1"/>
      <c r="X6723"/>
      <c r="Y6723"/>
      <c r="Z6723" s="1"/>
      <c r="AA6723" s="1"/>
      <c r="AB6723" s="1"/>
      <c r="AC6723" s="1"/>
      <c r="AD6723"/>
    </row>
    <row r="6724" spans="1:30" x14ac:dyDescent="0.25">
      <c r="A6724" s="1"/>
      <c r="B6724" s="1"/>
      <c r="C6724" s="1"/>
      <c r="D6724"/>
      <c r="E6724" s="1"/>
      <c r="F6724" s="1"/>
      <c r="G6724"/>
      <c r="H6724"/>
      <c r="I6724" s="1"/>
      <c r="J6724"/>
      <c r="K6724"/>
      <c r="L6724"/>
      <c r="M6724" s="2"/>
      <c r="N6724" s="3"/>
      <c r="O6724"/>
      <c r="P6724"/>
      <c r="Q6724"/>
      <c r="R6724"/>
      <c r="S6724"/>
      <c r="T6724"/>
      <c r="U6724" s="1"/>
      <c r="V6724"/>
      <c r="W6724" s="1"/>
      <c r="X6724"/>
      <c r="Y6724"/>
      <c r="Z6724" s="1"/>
      <c r="AA6724" s="1"/>
      <c r="AB6724" s="1"/>
      <c r="AC6724" s="1"/>
      <c r="AD6724"/>
    </row>
    <row r="6725" spans="1:30" x14ac:dyDescent="0.25">
      <c r="A6725" s="1"/>
      <c r="B6725" s="1"/>
      <c r="C6725" s="1"/>
      <c r="D6725"/>
      <c r="E6725" s="1"/>
      <c r="F6725" s="1"/>
      <c r="G6725"/>
      <c r="H6725"/>
      <c r="I6725" s="1"/>
      <c r="J6725"/>
      <c r="K6725"/>
      <c r="L6725"/>
      <c r="M6725" s="2"/>
      <c r="N6725" s="3"/>
      <c r="O6725"/>
      <c r="P6725"/>
      <c r="Q6725"/>
      <c r="R6725"/>
      <c r="S6725"/>
      <c r="T6725"/>
      <c r="U6725" s="1"/>
      <c r="V6725"/>
      <c r="W6725" s="1"/>
      <c r="X6725"/>
      <c r="Y6725"/>
      <c r="Z6725" s="1"/>
      <c r="AA6725" s="1"/>
      <c r="AB6725" s="1"/>
      <c r="AC6725" s="1"/>
      <c r="AD6725"/>
    </row>
    <row r="6726" spans="1:30" x14ac:dyDescent="0.25">
      <c r="A6726" s="1"/>
      <c r="B6726" s="1"/>
      <c r="C6726" s="1"/>
      <c r="D6726"/>
      <c r="E6726" s="1"/>
      <c r="F6726" s="1"/>
      <c r="G6726"/>
      <c r="H6726"/>
      <c r="I6726" s="1"/>
      <c r="J6726"/>
      <c r="K6726"/>
      <c r="L6726"/>
      <c r="M6726" s="2"/>
      <c r="N6726" s="3"/>
      <c r="O6726"/>
      <c r="P6726"/>
      <c r="Q6726"/>
      <c r="R6726"/>
      <c r="S6726"/>
      <c r="T6726"/>
      <c r="U6726" s="1"/>
      <c r="V6726"/>
      <c r="W6726" s="1"/>
      <c r="X6726"/>
      <c r="Y6726"/>
      <c r="Z6726" s="1"/>
      <c r="AA6726" s="1"/>
      <c r="AB6726" s="1"/>
      <c r="AC6726" s="1"/>
      <c r="AD6726"/>
    </row>
    <row r="6727" spans="1:30" x14ac:dyDescent="0.25">
      <c r="A6727" s="1"/>
      <c r="B6727" s="1"/>
      <c r="C6727" s="1"/>
      <c r="D6727"/>
      <c r="E6727" s="1"/>
      <c r="F6727" s="1"/>
      <c r="G6727"/>
      <c r="H6727"/>
      <c r="I6727" s="1"/>
      <c r="J6727"/>
      <c r="K6727"/>
      <c r="L6727"/>
      <c r="M6727" s="2"/>
      <c r="N6727" s="3"/>
      <c r="O6727"/>
      <c r="P6727"/>
      <c r="Q6727"/>
      <c r="R6727"/>
      <c r="S6727"/>
      <c r="T6727"/>
      <c r="U6727" s="1"/>
      <c r="V6727"/>
      <c r="W6727" s="1"/>
      <c r="X6727"/>
      <c r="Y6727"/>
      <c r="Z6727" s="1"/>
      <c r="AA6727" s="1"/>
      <c r="AB6727" s="1"/>
      <c r="AC6727" s="1"/>
      <c r="AD6727"/>
    </row>
    <row r="6728" spans="1:30" x14ac:dyDescent="0.25">
      <c r="A6728" s="1"/>
      <c r="B6728" s="1"/>
      <c r="C6728" s="1"/>
      <c r="D6728"/>
      <c r="E6728" s="1"/>
      <c r="F6728" s="1"/>
      <c r="G6728"/>
      <c r="H6728"/>
      <c r="I6728" s="1"/>
      <c r="J6728"/>
      <c r="K6728"/>
      <c r="L6728"/>
      <c r="M6728" s="2"/>
      <c r="N6728" s="3"/>
      <c r="O6728"/>
      <c r="P6728"/>
      <c r="Q6728"/>
      <c r="R6728"/>
      <c r="S6728"/>
      <c r="T6728"/>
      <c r="U6728" s="1"/>
      <c r="V6728"/>
      <c r="W6728" s="1"/>
      <c r="X6728"/>
      <c r="Y6728"/>
      <c r="Z6728" s="1"/>
      <c r="AA6728" s="1"/>
      <c r="AB6728" s="1"/>
      <c r="AC6728" s="1"/>
      <c r="AD6728"/>
    </row>
    <row r="6729" spans="1:30" x14ac:dyDescent="0.25">
      <c r="A6729" s="1"/>
      <c r="B6729" s="1"/>
      <c r="C6729" s="1"/>
      <c r="D6729"/>
      <c r="E6729" s="1"/>
      <c r="F6729" s="1"/>
      <c r="G6729"/>
      <c r="H6729"/>
      <c r="I6729" s="1"/>
      <c r="J6729"/>
      <c r="K6729"/>
      <c r="L6729"/>
      <c r="M6729" s="2"/>
      <c r="N6729" s="3"/>
      <c r="O6729"/>
      <c r="P6729"/>
      <c r="Q6729"/>
      <c r="R6729"/>
      <c r="S6729"/>
      <c r="T6729"/>
      <c r="U6729" s="1"/>
      <c r="V6729"/>
      <c r="W6729" s="1"/>
      <c r="X6729"/>
      <c r="Y6729"/>
      <c r="Z6729" s="1"/>
      <c r="AA6729" s="1"/>
      <c r="AB6729" s="1"/>
      <c r="AC6729" s="1"/>
      <c r="AD6729"/>
    </row>
    <row r="6730" spans="1:30" x14ac:dyDescent="0.25">
      <c r="A6730" s="1"/>
      <c r="B6730" s="1"/>
      <c r="C6730" s="1"/>
      <c r="D6730"/>
      <c r="E6730" s="1"/>
      <c r="F6730" s="1"/>
      <c r="G6730"/>
      <c r="H6730"/>
      <c r="I6730" s="1"/>
      <c r="J6730"/>
      <c r="K6730"/>
      <c r="L6730"/>
      <c r="M6730" s="2"/>
      <c r="N6730" s="3"/>
      <c r="O6730"/>
      <c r="P6730"/>
      <c r="Q6730"/>
      <c r="R6730"/>
      <c r="S6730"/>
      <c r="T6730"/>
      <c r="U6730" s="1"/>
      <c r="V6730"/>
      <c r="W6730" s="1"/>
      <c r="X6730"/>
      <c r="Y6730"/>
      <c r="Z6730" s="1"/>
      <c r="AA6730" s="1"/>
      <c r="AB6730" s="1"/>
      <c r="AC6730" s="1"/>
      <c r="AD6730"/>
    </row>
    <row r="6731" spans="1:30" x14ac:dyDescent="0.25">
      <c r="A6731" s="1"/>
      <c r="B6731" s="1"/>
      <c r="C6731" s="1"/>
      <c r="D6731"/>
      <c r="E6731" s="1"/>
      <c r="F6731" s="1"/>
      <c r="G6731"/>
      <c r="H6731"/>
      <c r="I6731" s="1"/>
      <c r="J6731"/>
      <c r="K6731"/>
      <c r="L6731"/>
      <c r="M6731" s="2"/>
      <c r="N6731" s="3"/>
      <c r="O6731"/>
      <c r="P6731"/>
      <c r="Q6731"/>
      <c r="R6731"/>
      <c r="S6731"/>
      <c r="T6731"/>
      <c r="U6731" s="1"/>
      <c r="V6731"/>
      <c r="W6731" s="1"/>
      <c r="X6731"/>
      <c r="Y6731"/>
      <c r="Z6731" s="1"/>
      <c r="AA6731" s="1"/>
      <c r="AB6731" s="1"/>
      <c r="AC6731" s="1"/>
      <c r="AD6731"/>
    </row>
    <row r="6732" spans="1:30" x14ac:dyDescent="0.25">
      <c r="A6732" s="1"/>
      <c r="B6732" s="1"/>
      <c r="C6732" s="1"/>
      <c r="D6732"/>
      <c r="E6732" s="1"/>
      <c r="F6732" s="1"/>
      <c r="G6732"/>
      <c r="H6732"/>
      <c r="I6732" s="1"/>
      <c r="J6732"/>
      <c r="K6732"/>
      <c r="L6732"/>
      <c r="M6732" s="2"/>
      <c r="N6732" s="3"/>
      <c r="O6732"/>
      <c r="P6732"/>
      <c r="Q6732"/>
      <c r="R6732"/>
      <c r="S6732"/>
      <c r="T6732"/>
      <c r="U6732" s="1"/>
      <c r="V6732"/>
      <c r="W6732" s="1"/>
      <c r="X6732"/>
      <c r="Y6732"/>
      <c r="Z6732" s="1"/>
      <c r="AA6732" s="1"/>
      <c r="AB6732" s="1"/>
      <c r="AC6732" s="1"/>
      <c r="AD6732"/>
    </row>
    <row r="6733" spans="1:30" x14ac:dyDescent="0.25">
      <c r="A6733" s="1"/>
      <c r="B6733" s="1"/>
      <c r="C6733" s="1"/>
      <c r="D6733"/>
      <c r="E6733" s="1"/>
      <c r="F6733" s="1"/>
      <c r="G6733"/>
      <c r="H6733"/>
      <c r="I6733" s="1"/>
      <c r="J6733"/>
      <c r="K6733"/>
      <c r="L6733"/>
      <c r="M6733" s="2"/>
      <c r="N6733" s="3"/>
      <c r="O6733"/>
      <c r="P6733"/>
      <c r="Q6733"/>
      <c r="R6733"/>
      <c r="S6733"/>
      <c r="T6733"/>
      <c r="U6733" s="1"/>
      <c r="V6733"/>
      <c r="W6733" s="1"/>
      <c r="X6733"/>
      <c r="Y6733"/>
      <c r="Z6733" s="1"/>
      <c r="AA6733" s="1"/>
      <c r="AB6733" s="1"/>
      <c r="AC6733" s="1"/>
      <c r="AD6733"/>
    </row>
    <row r="6734" spans="1:30" x14ac:dyDescent="0.25">
      <c r="A6734" s="1"/>
      <c r="B6734" s="1"/>
      <c r="C6734" s="1"/>
      <c r="D6734"/>
      <c r="E6734" s="1"/>
      <c r="F6734" s="1"/>
      <c r="G6734"/>
      <c r="H6734"/>
      <c r="I6734" s="1"/>
      <c r="J6734"/>
      <c r="K6734"/>
      <c r="L6734"/>
      <c r="M6734" s="2"/>
      <c r="N6734" s="3"/>
      <c r="O6734"/>
      <c r="P6734"/>
      <c r="Q6734"/>
      <c r="R6734"/>
      <c r="S6734"/>
      <c r="T6734"/>
      <c r="U6734" s="1"/>
      <c r="V6734"/>
      <c r="W6734" s="1"/>
      <c r="X6734"/>
      <c r="Y6734"/>
      <c r="Z6734" s="1"/>
      <c r="AA6734" s="1"/>
      <c r="AB6734" s="1"/>
      <c r="AC6734" s="1"/>
      <c r="AD6734"/>
    </row>
    <row r="6735" spans="1:30" x14ac:dyDescent="0.25">
      <c r="A6735" s="1"/>
      <c r="B6735" s="1"/>
      <c r="C6735" s="1"/>
      <c r="D6735"/>
      <c r="E6735" s="1"/>
      <c r="F6735" s="1"/>
      <c r="G6735"/>
      <c r="H6735"/>
      <c r="I6735" s="1"/>
      <c r="J6735"/>
      <c r="K6735"/>
      <c r="L6735"/>
      <c r="M6735" s="2"/>
      <c r="N6735" s="3"/>
      <c r="O6735"/>
      <c r="P6735"/>
      <c r="Q6735"/>
      <c r="R6735"/>
      <c r="S6735"/>
      <c r="T6735"/>
      <c r="U6735" s="1"/>
      <c r="V6735"/>
      <c r="W6735" s="1"/>
      <c r="X6735"/>
      <c r="Y6735"/>
      <c r="Z6735" s="1"/>
      <c r="AA6735" s="1"/>
      <c r="AB6735" s="1"/>
      <c r="AC6735" s="1"/>
      <c r="AD6735"/>
    </row>
    <row r="6736" spans="1:30" x14ac:dyDescent="0.25">
      <c r="A6736" s="1"/>
      <c r="B6736" s="1"/>
      <c r="C6736" s="1"/>
      <c r="D6736"/>
      <c r="E6736" s="1"/>
      <c r="F6736" s="1"/>
      <c r="G6736"/>
      <c r="H6736"/>
      <c r="I6736" s="1"/>
      <c r="J6736"/>
      <c r="K6736"/>
      <c r="L6736"/>
      <c r="M6736" s="2"/>
      <c r="N6736" s="3"/>
      <c r="O6736"/>
      <c r="P6736"/>
      <c r="Q6736"/>
      <c r="R6736"/>
      <c r="S6736"/>
      <c r="T6736"/>
      <c r="U6736" s="1"/>
      <c r="V6736"/>
      <c r="W6736" s="1"/>
      <c r="X6736"/>
      <c r="Y6736"/>
      <c r="Z6736" s="1"/>
      <c r="AA6736" s="1"/>
      <c r="AB6736" s="1"/>
      <c r="AC6736" s="1"/>
      <c r="AD6736"/>
    </row>
    <row r="6737" spans="1:30" x14ac:dyDescent="0.25">
      <c r="A6737" s="1"/>
      <c r="B6737" s="1"/>
      <c r="C6737" s="1"/>
      <c r="D6737"/>
      <c r="E6737" s="1"/>
      <c r="F6737" s="1"/>
      <c r="G6737"/>
      <c r="H6737"/>
      <c r="I6737" s="1"/>
      <c r="J6737"/>
      <c r="K6737"/>
      <c r="L6737"/>
      <c r="M6737" s="2"/>
      <c r="N6737" s="3"/>
      <c r="O6737"/>
      <c r="P6737"/>
      <c r="Q6737"/>
      <c r="R6737"/>
      <c r="S6737"/>
      <c r="T6737"/>
      <c r="U6737" s="1"/>
      <c r="V6737"/>
      <c r="W6737" s="1"/>
      <c r="X6737"/>
      <c r="Y6737"/>
      <c r="Z6737" s="1"/>
      <c r="AA6737" s="1"/>
      <c r="AB6737" s="1"/>
      <c r="AC6737" s="1"/>
      <c r="AD6737"/>
    </row>
    <row r="6738" spans="1:30" x14ac:dyDescent="0.25">
      <c r="A6738" s="1"/>
      <c r="B6738" s="1"/>
      <c r="C6738" s="1"/>
      <c r="D6738"/>
      <c r="E6738" s="1"/>
      <c r="F6738" s="1"/>
      <c r="G6738"/>
      <c r="H6738"/>
      <c r="I6738" s="1"/>
      <c r="J6738"/>
      <c r="K6738"/>
      <c r="L6738"/>
      <c r="M6738" s="2"/>
      <c r="N6738" s="3"/>
      <c r="O6738"/>
      <c r="P6738"/>
      <c r="Q6738"/>
      <c r="R6738"/>
      <c r="S6738"/>
      <c r="T6738"/>
      <c r="U6738" s="1"/>
      <c r="V6738"/>
      <c r="W6738" s="1"/>
      <c r="X6738"/>
      <c r="Y6738"/>
      <c r="Z6738" s="1"/>
      <c r="AA6738" s="1"/>
      <c r="AB6738" s="1"/>
      <c r="AC6738" s="1"/>
      <c r="AD6738"/>
    </row>
    <row r="6739" spans="1:30" x14ac:dyDescent="0.25">
      <c r="A6739" s="1"/>
      <c r="B6739" s="1"/>
      <c r="C6739" s="1"/>
      <c r="D6739"/>
      <c r="E6739" s="1"/>
      <c r="F6739" s="1"/>
      <c r="G6739"/>
      <c r="H6739"/>
      <c r="I6739" s="1"/>
      <c r="J6739"/>
      <c r="K6739"/>
      <c r="L6739"/>
      <c r="M6739" s="2"/>
      <c r="N6739" s="3"/>
      <c r="O6739"/>
      <c r="P6739"/>
      <c r="Q6739"/>
      <c r="R6739"/>
      <c r="S6739"/>
      <c r="T6739"/>
      <c r="U6739" s="1"/>
      <c r="V6739"/>
      <c r="W6739" s="1"/>
      <c r="X6739"/>
      <c r="Y6739"/>
      <c r="Z6739" s="1"/>
      <c r="AA6739" s="1"/>
      <c r="AB6739" s="1"/>
      <c r="AC6739" s="1"/>
      <c r="AD6739"/>
    </row>
    <row r="6740" spans="1:30" x14ac:dyDescent="0.25">
      <c r="A6740" s="1"/>
      <c r="B6740" s="1"/>
      <c r="C6740" s="1"/>
      <c r="D6740"/>
      <c r="E6740" s="1"/>
      <c r="F6740" s="1"/>
      <c r="G6740"/>
      <c r="H6740"/>
      <c r="I6740" s="1"/>
      <c r="J6740"/>
      <c r="K6740"/>
      <c r="L6740"/>
      <c r="M6740" s="2"/>
      <c r="N6740" s="3"/>
      <c r="O6740"/>
      <c r="P6740"/>
      <c r="Q6740"/>
      <c r="R6740"/>
      <c r="S6740"/>
      <c r="T6740"/>
      <c r="U6740" s="1"/>
      <c r="V6740"/>
      <c r="W6740" s="1"/>
      <c r="X6740"/>
      <c r="Y6740"/>
      <c r="Z6740" s="1"/>
      <c r="AA6740" s="1"/>
      <c r="AB6740" s="1"/>
      <c r="AC6740" s="1"/>
      <c r="AD6740"/>
    </row>
    <row r="6741" spans="1:30" x14ac:dyDescent="0.25">
      <c r="A6741" s="1"/>
      <c r="B6741" s="1"/>
      <c r="C6741" s="1"/>
      <c r="D6741"/>
      <c r="E6741" s="1"/>
      <c r="F6741" s="1"/>
      <c r="G6741"/>
      <c r="H6741"/>
      <c r="I6741" s="1"/>
      <c r="J6741"/>
      <c r="K6741"/>
      <c r="L6741"/>
      <c r="M6741" s="2"/>
      <c r="N6741" s="3"/>
      <c r="O6741"/>
      <c r="P6741"/>
      <c r="Q6741"/>
      <c r="R6741"/>
      <c r="S6741"/>
      <c r="T6741"/>
      <c r="U6741" s="1"/>
      <c r="V6741"/>
      <c r="W6741" s="1"/>
      <c r="X6741"/>
      <c r="Y6741"/>
      <c r="Z6741" s="1"/>
      <c r="AA6741" s="1"/>
      <c r="AB6741" s="1"/>
      <c r="AC6741" s="1"/>
      <c r="AD6741"/>
    </row>
    <row r="6742" spans="1:30" x14ac:dyDescent="0.25">
      <c r="A6742" s="1"/>
      <c r="B6742" s="1"/>
      <c r="C6742" s="1"/>
      <c r="D6742"/>
      <c r="E6742" s="1"/>
      <c r="F6742" s="1"/>
      <c r="G6742"/>
      <c r="H6742"/>
      <c r="I6742" s="1"/>
      <c r="J6742"/>
      <c r="K6742"/>
      <c r="L6742"/>
      <c r="M6742" s="2"/>
      <c r="N6742" s="3"/>
      <c r="O6742"/>
      <c r="P6742"/>
      <c r="Q6742"/>
      <c r="R6742"/>
      <c r="S6742"/>
      <c r="T6742"/>
      <c r="U6742" s="1"/>
      <c r="V6742"/>
      <c r="W6742" s="1"/>
      <c r="X6742"/>
      <c r="Y6742"/>
      <c r="Z6742" s="1"/>
      <c r="AA6742" s="1"/>
      <c r="AB6742" s="1"/>
      <c r="AC6742" s="1"/>
      <c r="AD6742"/>
    </row>
    <row r="6743" spans="1:30" x14ac:dyDescent="0.25">
      <c r="A6743" s="1"/>
      <c r="B6743" s="1"/>
      <c r="C6743" s="1"/>
      <c r="D6743"/>
      <c r="E6743" s="1"/>
      <c r="F6743" s="1"/>
      <c r="G6743"/>
      <c r="H6743"/>
      <c r="I6743" s="1"/>
      <c r="J6743"/>
      <c r="K6743"/>
      <c r="L6743"/>
      <c r="M6743" s="2"/>
      <c r="N6743" s="3"/>
      <c r="O6743"/>
      <c r="P6743"/>
      <c r="Q6743"/>
      <c r="R6743"/>
      <c r="S6743"/>
      <c r="T6743"/>
      <c r="U6743" s="1"/>
      <c r="V6743"/>
      <c r="W6743" s="1"/>
      <c r="X6743"/>
      <c r="Y6743"/>
      <c r="Z6743" s="1"/>
      <c r="AA6743" s="1"/>
      <c r="AB6743" s="1"/>
      <c r="AC6743" s="1"/>
      <c r="AD6743"/>
    </row>
    <row r="6744" spans="1:30" x14ac:dyDescent="0.25">
      <c r="A6744" s="1"/>
      <c r="B6744" s="1"/>
      <c r="C6744" s="1"/>
      <c r="D6744"/>
      <c r="E6744" s="1"/>
      <c r="F6744" s="1"/>
      <c r="G6744"/>
      <c r="H6744"/>
      <c r="I6744" s="1"/>
      <c r="J6744"/>
      <c r="K6744"/>
      <c r="L6744"/>
      <c r="M6744" s="2"/>
      <c r="N6744" s="3"/>
      <c r="O6744"/>
      <c r="P6744"/>
      <c r="Q6744"/>
      <c r="R6744"/>
      <c r="S6744"/>
      <c r="T6744"/>
      <c r="U6744" s="1"/>
      <c r="V6744"/>
      <c r="W6744" s="1"/>
      <c r="X6744"/>
      <c r="Y6744"/>
      <c r="Z6744" s="1"/>
      <c r="AA6744" s="1"/>
      <c r="AB6744" s="1"/>
      <c r="AC6744" s="1"/>
      <c r="AD6744"/>
    </row>
    <row r="6745" spans="1:30" x14ac:dyDescent="0.25">
      <c r="A6745" s="1"/>
      <c r="B6745" s="1"/>
      <c r="C6745" s="1"/>
      <c r="D6745"/>
      <c r="E6745" s="1"/>
      <c r="F6745" s="1"/>
      <c r="G6745"/>
      <c r="H6745"/>
      <c r="I6745" s="1"/>
      <c r="J6745"/>
      <c r="K6745"/>
      <c r="L6745"/>
      <c r="M6745" s="2"/>
      <c r="N6745" s="3"/>
      <c r="O6745"/>
      <c r="P6745"/>
      <c r="Q6745"/>
      <c r="R6745"/>
      <c r="S6745"/>
      <c r="T6745"/>
      <c r="U6745" s="1"/>
      <c r="V6745"/>
      <c r="W6745" s="1"/>
      <c r="X6745"/>
      <c r="Y6745"/>
      <c r="Z6745" s="1"/>
      <c r="AA6745" s="1"/>
      <c r="AB6745" s="1"/>
      <c r="AC6745" s="1"/>
      <c r="AD6745"/>
    </row>
    <row r="6746" spans="1:30" x14ac:dyDescent="0.25">
      <c r="A6746" s="1"/>
      <c r="B6746" s="1"/>
      <c r="C6746" s="1"/>
      <c r="D6746"/>
      <c r="E6746" s="1"/>
      <c r="F6746" s="1"/>
      <c r="G6746"/>
      <c r="H6746"/>
      <c r="I6746" s="1"/>
      <c r="J6746"/>
      <c r="K6746"/>
      <c r="L6746"/>
      <c r="M6746" s="2"/>
      <c r="N6746" s="3"/>
      <c r="O6746"/>
      <c r="P6746"/>
      <c r="Q6746"/>
      <c r="R6746"/>
      <c r="S6746"/>
      <c r="T6746"/>
      <c r="U6746" s="1"/>
      <c r="V6746"/>
      <c r="W6746" s="1"/>
      <c r="X6746"/>
      <c r="Y6746"/>
      <c r="Z6746" s="1"/>
      <c r="AA6746" s="1"/>
      <c r="AB6746" s="1"/>
      <c r="AC6746" s="1"/>
      <c r="AD6746"/>
    </row>
    <row r="6747" spans="1:30" x14ac:dyDescent="0.25">
      <c r="A6747" s="1"/>
      <c r="B6747" s="1"/>
      <c r="C6747" s="1"/>
      <c r="D6747"/>
      <c r="E6747" s="1"/>
      <c r="F6747" s="1"/>
      <c r="G6747"/>
      <c r="H6747"/>
      <c r="I6747" s="1"/>
      <c r="J6747"/>
      <c r="K6747"/>
      <c r="L6747"/>
      <c r="M6747" s="2"/>
      <c r="N6747" s="3"/>
      <c r="O6747"/>
      <c r="P6747"/>
      <c r="Q6747"/>
      <c r="R6747"/>
      <c r="S6747"/>
      <c r="T6747"/>
      <c r="U6747" s="1"/>
      <c r="V6747"/>
      <c r="W6747" s="1"/>
      <c r="X6747"/>
      <c r="Y6747"/>
      <c r="Z6747" s="1"/>
      <c r="AA6747" s="1"/>
      <c r="AB6747" s="1"/>
      <c r="AC6747" s="1"/>
      <c r="AD6747"/>
    </row>
    <row r="6748" spans="1:30" x14ac:dyDescent="0.25">
      <c r="A6748" s="1"/>
      <c r="B6748" s="1"/>
      <c r="C6748" s="1"/>
      <c r="D6748"/>
      <c r="E6748" s="1"/>
      <c r="F6748" s="1"/>
      <c r="G6748"/>
      <c r="H6748"/>
      <c r="I6748" s="1"/>
      <c r="J6748"/>
      <c r="K6748"/>
      <c r="L6748"/>
      <c r="M6748" s="2"/>
      <c r="N6748" s="3"/>
      <c r="O6748"/>
      <c r="P6748"/>
      <c r="Q6748"/>
      <c r="R6748"/>
      <c r="S6748"/>
      <c r="T6748"/>
      <c r="U6748" s="1"/>
      <c r="V6748"/>
      <c r="W6748" s="1"/>
      <c r="X6748"/>
      <c r="Y6748"/>
      <c r="Z6748" s="1"/>
      <c r="AA6748" s="1"/>
      <c r="AB6748" s="1"/>
      <c r="AC6748" s="1"/>
      <c r="AD6748"/>
    </row>
    <row r="6749" spans="1:30" x14ac:dyDescent="0.25">
      <c r="A6749" s="1"/>
      <c r="B6749" s="1"/>
      <c r="C6749" s="1"/>
      <c r="D6749"/>
      <c r="E6749" s="1"/>
      <c r="F6749" s="1"/>
      <c r="G6749"/>
      <c r="H6749"/>
      <c r="I6749" s="1"/>
      <c r="J6749"/>
      <c r="K6749"/>
      <c r="L6749"/>
      <c r="M6749" s="2"/>
      <c r="N6749" s="3"/>
      <c r="O6749"/>
      <c r="P6749"/>
      <c r="Q6749"/>
      <c r="R6749"/>
      <c r="S6749"/>
      <c r="T6749"/>
      <c r="U6749" s="1"/>
      <c r="V6749"/>
      <c r="W6749" s="1"/>
      <c r="X6749"/>
      <c r="Y6749"/>
      <c r="Z6749" s="1"/>
      <c r="AA6749" s="1"/>
      <c r="AB6749" s="1"/>
      <c r="AC6749" s="1"/>
      <c r="AD6749"/>
    </row>
    <row r="6750" spans="1:30" x14ac:dyDescent="0.25">
      <c r="A6750" s="1"/>
      <c r="B6750" s="1"/>
      <c r="C6750" s="1"/>
      <c r="D6750"/>
      <c r="E6750" s="1"/>
      <c r="F6750" s="1"/>
      <c r="G6750"/>
      <c r="H6750"/>
      <c r="I6750" s="1"/>
      <c r="J6750"/>
      <c r="K6750"/>
      <c r="L6750"/>
      <c r="M6750" s="2"/>
      <c r="N6750" s="3"/>
      <c r="O6750"/>
      <c r="P6750"/>
      <c r="Q6750"/>
      <c r="R6750"/>
      <c r="S6750"/>
      <c r="T6750"/>
      <c r="U6750" s="1"/>
      <c r="V6750"/>
      <c r="W6750" s="1"/>
      <c r="X6750"/>
      <c r="Y6750"/>
      <c r="Z6750" s="1"/>
      <c r="AA6750" s="1"/>
      <c r="AB6750" s="1"/>
      <c r="AC6750" s="1"/>
      <c r="AD6750"/>
    </row>
    <row r="6751" spans="1:30" x14ac:dyDescent="0.25">
      <c r="A6751" s="1"/>
      <c r="B6751" s="1"/>
      <c r="C6751" s="1"/>
      <c r="D6751"/>
      <c r="E6751" s="1"/>
      <c r="F6751" s="1"/>
      <c r="G6751"/>
      <c r="H6751"/>
      <c r="I6751" s="1"/>
      <c r="J6751"/>
      <c r="K6751"/>
      <c r="L6751"/>
      <c r="M6751" s="2"/>
      <c r="N6751" s="3"/>
      <c r="O6751"/>
      <c r="P6751"/>
      <c r="Q6751"/>
      <c r="R6751"/>
      <c r="S6751"/>
      <c r="T6751"/>
      <c r="U6751" s="1"/>
      <c r="V6751"/>
      <c r="W6751" s="1"/>
      <c r="X6751"/>
      <c r="Y6751"/>
      <c r="Z6751" s="1"/>
      <c r="AA6751" s="1"/>
      <c r="AB6751" s="1"/>
      <c r="AC6751" s="1"/>
      <c r="AD6751"/>
    </row>
    <row r="6752" spans="1:30" x14ac:dyDescent="0.25">
      <c r="A6752" s="1"/>
      <c r="B6752" s="1"/>
      <c r="C6752" s="1"/>
      <c r="D6752"/>
      <c r="E6752" s="1"/>
      <c r="F6752" s="1"/>
      <c r="G6752"/>
      <c r="H6752"/>
      <c r="I6752" s="1"/>
      <c r="J6752"/>
      <c r="K6752"/>
      <c r="L6752"/>
      <c r="M6752" s="2"/>
      <c r="N6752" s="3"/>
      <c r="O6752"/>
      <c r="P6752"/>
      <c r="Q6752"/>
      <c r="R6752"/>
      <c r="S6752"/>
      <c r="T6752"/>
      <c r="U6752" s="1"/>
      <c r="V6752"/>
      <c r="W6752" s="1"/>
      <c r="X6752"/>
      <c r="Y6752"/>
      <c r="Z6752" s="1"/>
      <c r="AA6752" s="1"/>
      <c r="AB6752" s="1"/>
      <c r="AC6752" s="1"/>
      <c r="AD6752"/>
    </row>
    <row r="6753" spans="1:30" x14ac:dyDescent="0.25">
      <c r="A6753" s="1"/>
      <c r="B6753" s="1"/>
      <c r="C6753" s="1"/>
      <c r="D6753"/>
      <c r="E6753" s="1"/>
      <c r="F6753" s="1"/>
      <c r="G6753"/>
      <c r="H6753"/>
      <c r="I6753" s="1"/>
      <c r="J6753"/>
      <c r="K6753"/>
      <c r="L6753"/>
      <c r="M6753" s="2"/>
      <c r="N6753" s="3"/>
      <c r="O6753"/>
      <c r="P6753"/>
      <c r="Q6753"/>
      <c r="R6753"/>
      <c r="S6753"/>
      <c r="T6753"/>
      <c r="U6753" s="1"/>
      <c r="V6753"/>
      <c r="W6753" s="1"/>
      <c r="X6753"/>
      <c r="Y6753"/>
      <c r="Z6753" s="1"/>
      <c r="AA6753" s="1"/>
      <c r="AB6753" s="1"/>
      <c r="AC6753" s="1"/>
      <c r="AD6753"/>
    </row>
    <row r="6754" spans="1:30" x14ac:dyDescent="0.25">
      <c r="A6754" s="1"/>
      <c r="B6754" s="1"/>
      <c r="C6754" s="1"/>
      <c r="D6754"/>
      <c r="E6754" s="1"/>
      <c r="F6754" s="1"/>
      <c r="G6754"/>
      <c r="H6754"/>
      <c r="I6754" s="1"/>
      <c r="J6754"/>
      <c r="K6754"/>
      <c r="L6754"/>
      <c r="M6754" s="2"/>
      <c r="N6754" s="3"/>
      <c r="O6754"/>
      <c r="P6754"/>
      <c r="Q6754"/>
      <c r="R6754"/>
      <c r="S6754"/>
      <c r="T6754"/>
      <c r="U6754" s="1"/>
      <c r="V6754"/>
      <c r="W6754" s="1"/>
      <c r="X6754"/>
      <c r="Y6754"/>
      <c r="Z6754" s="1"/>
      <c r="AA6754" s="1"/>
      <c r="AB6754" s="1"/>
      <c r="AC6754" s="1"/>
      <c r="AD6754"/>
    </row>
    <row r="6755" spans="1:30" x14ac:dyDescent="0.25">
      <c r="A6755" s="1"/>
      <c r="B6755" s="1"/>
      <c r="C6755" s="1"/>
      <c r="D6755"/>
      <c r="E6755" s="1"/>
      <c r="F6755" s="1"/>
      <c r="G6755"/>
      <c r="H6755"/>
      <c r="I6755" s="1"/>
      <c r="J6755"/>
      <c r="K6755"/>
      <c r="L6755"/>
      <c r="M6755" s="2"/>
      <c r="N6755" s="3"/>
      <c r="O6755"/>
      <c r="P6755"/>
      <c r="Q6755"/>
      <c r="R6755"/>
      <c r="S6755"/>
      <c r="T6755"/>
      <c r="U6755" s="1"/>
      <c r="V6755"/>
      <c r="W6755" s="1"/>
      <c r="X6755"/>
      <c r="Y6755"/>
      <c r="Z6755" s="1"/>
      <c r="AA6755" s="1"/>
      <c r="AB6755" s="1"/>
      <c r="AC6755" s="1"/>
      <c r="AD6755"/>
    </row>
    <row r="6756" spans="1:30" x14ac:dyDescent="0.25">
      <c r="A6756" s="1"/>
      <c r="B6756" s="1"/>
      <c r="C6756" s="1"/>
      <c r="D6756"/>
      <c r="E6756" s="1"/>
      <c r="F6756" s="1"/>
      <c r="G6756"/>
      <c r="H6756"/>
      <c r="I6756" s="1"/>
      <c r="J6756"/>
      <c r="K6756"/>
      <c r="L6756"/>
      <c r="M6756" s="2"/>
      <c r="N6756" s="3"/>
      <c r="O6756"/>
      <c r="P6756"/>
      <c r="Q6756"/>
      <c r="R6756"/>
      <c r="S6756"/>
      <c r="T6756"/>
      <c r="U6756" s="1"/>
      <c r="V6756"/>
      <c r="W6756" s="1"/>
      <c r="X6756"/>
      <c r="Y6756"/>
      <c r="Z6756" s="1"/>
      <c r="AA6756" s="1"/>
      <c r="AB6756" s="1"/>
      <c r="AC6756" s="1"/>
      <c r="AD6756"/>
    </row>
    <row r="6757" spans="1:30" x14ac:dyDescent="0.25">
      <c r="A6757" s="1"/>
      <c r="B6757" s="1"/>
      <c r="C6757" s="1"/>
      <c r="D6757"/>
      <c r="E6757" s="1"/>
      <c r="F6757" s="1"/>
      <c r="G6757"/>
      <c r="H6757"/>
      <c r="I6757" s="1"/>
      <c r="J6757"/>
      <c r="K6757"/>
      <c r="L6757"/>
      <c r="M6757" s="2"/>
      <c r="N6757" s="3"/>
      <c r="O6757"/>
      <c r="P6757"/>
      <c r="Q6757"/>
      <c r="R6757"/>
      <c r="S6757"/>
      <c r="T6757"/>
      <c r="U6757" s="1"/>
      <c r="V6757"/>
      <c r="W6757" s="1"/>
      <c r="X6757"/>
      <c r="Y6757"/>
      <c r="Z6757" s="1"/>
      <c r="AA6757" s="1"/>
      <c r="AB6757" s="1"/>
      <c r="AC6757" s="1"/>
      <c r="AD6757"/>
    </row>
    <row r="6758" spans="1:30" x14ac:dyDescent="0.25">
      <c r="A6758" s="1"/>
      <c r="B6758" s="1"/>
      <c r="C6758" s="1"/>
      <c r="D6758"/>
      <c r="E6758" s="1"/>
      <c r="F6758" s="1"/>
      <c r="G6758"/>
      <c r="H6758"/>
      <c r="I6758" s="1"/>
      <c r="J6758"/>
      <c r="K6758"/>
      <c r="L6758"/>
      <c r="M6758" s="2"/>
      <c r="N6758" s="3"/>
      <c r="O6758"/>
      <c r="P6758"/>
      <c r="Q6758"/>
      <c r="R6758"/>
      <c r="S6758"/>
      <c r="T6758"/>
      <c r="U6758" s="1"/>
      <c r="V6758"/>
      <c r="W6758" s="1"/>
      <c r="X6758"/>
      <c r="Y6758"/>
      <c r="Z6758" s="1"/>
      <c r="AA6758" s="1"/>
      <c r="AB6758" s="1"/>
      <c r="AC6758" s="1"/>
      <c r="AD6758"/>
    </row>
    <row r="6759" spans="1:30" x14ac:dyDescent="0.25">
      <c r="A6759" s="1"/>
      <c r="B6759" s="1"/>
      <c r="C6759" s="1"/>
      <c r="D6759"/>
      <c r="E6759" s="1"/>
      <c r="F6759" s="1"/>
      <c r="G6759"/>
      <c r="H6759"/>
      <c r="I6759" s="1"/>
      <c r="J6759"/>
      <c r="K6759"/>
      <c r="L6759"/>
      <c r="M6759" s="2"/>
      <c r="N6759" s="3"/>
      <c r="O6759"/>
      <c r="P6759"/>
      <c r="Q6759"/>
      <c r="R6759"/>
      <c r="S6759"/>
      <c r="T6759"/>
      <c r="U6759" s="1"/>
      <c r="V6759"/>
      <c r="W6759" s="1"/>
      <c r="X6759"/>
      <c r="Y6759"/>
      <c r="Z6759" s="1"/>
      <c r="AA6759" s="1"/>
      <c r="AB6759" s="1"/>
      <c r="AC6759" s="1"/>
      <c r="AD6759"/>
    </row>
    <row r="6760" spans="1:30" x14ac:dyDescent="0.25">
      <c r="A6760" s="1"/>
      <c r="B6760" s="1"/>
      <c r="C6760" s="1"/>
      <c r="D6760"/>
      <c r="E6760" s="1"/>
      <c r="F6760" s="1"/>
      <c r="G6760"/>
      <c r="H6760"/>
      <c r="I6760" s="1"/>
      <c r="J6760"/>
      <c r="K6760"/>
      <c r="L6760"/>
      <c r="M6760" s="2"/>
      <c r="N6760" s="3"/>
      <c r="O6760"/>
      <c r="P6760"/>
      <c r="Q6760"/>
      <c r="R6760"/>
      <c r="S6760"/>
      <c r="T6760"/>
      <c r="U6760" s="1"/>
      <c r="V6760"/>
      <c r="W6760" s="1"/>
      <c r="X6760"/>
      <c r="Y6760"/>
      <c r="Z6760" s="1"/>
      <c r="AA6760" s="1"/>
      <c r="AB6760" s="1"/>
      <c r="AC6760" s="1"/>
      <c r="AD6760"/>
    </row>
    <row r="6761" spans="1:30" x14ac:dyDescent="0.25">
      <c r="A6761" s="1"/>
      <c r="B6761" s="1"/>
      <c r="C6761" s="1"/>
      <c r="D6761"/>
      <c r="E6761" s="1"/>
      <c r="F6761" s="1"/>
      <c r="G6761"/>
      <c r="H6761"/>
      <c r="I6761" s="1"/>
      <c r="J6761"/>
      <c r="K6761"/>
      <c r="L6761"/>
      <c r="M6761" s="2"/>
      <c r="N6761" s="3"/>
      <c r="O6761"/>
      <c r="P6761"/>
      <c r="Q6761"/>
      <c r="R6761"/>
      <c r="S6761"/>
      <c r="T6761"/>
      <c r="U6761" s="1"/>
      <c r="V6761"/>
      <c r="W6761" s="1"/>
      <c r="X6761"/>
      <c r="Y6761"/>
      <c r="Z6761" s="1"/>
      <c r="AA6761" s="1"/>
      <c r="AB6761" s="1"/>
      <c r="AC6761" s="1"/>
      <c r="AD6761"/>
    </row>
    <row r="6762" spans="1:30" x14ac:dyDescent="0.25">
      <c r="A6762" s="1"/>
      <c r="B6762" s="1"/>
      <c r="C6762" s="1"/>
      <c r="D6762"/>
      <c r="E6762" s="1"/>
      <c r="F6762" s="1"/>
      <c r="G6762"/>
      <c r="H6762"/>
      <c r="I6762" s="1"/>
      <c r="J6762"/>
      <c r="K6762"/>
      <c r="L6762"/>
      <c r="M6762" s="2"/>
      <c r="N6762" s="3"/>
      <c r="O6762"/>
      <c r="P6762"/>
      <c r="Q6762"/>
      <c r="R6762"/>
      <c r="S6762"/>
      <c r="T6762"/>
      <c r="U6762" s="1"/>
      <c r="V6762"/>
      <c r="W6762" s="1"/>
      <c r="X6762"/>
      <c r="Y6762"/>
      <c r="Z6762" s="1"/>
      <c r="AA6762" s="1"/>
      <c r="AB6762" s="1"/>
      <c r="AC6762" s="1"/>
      <c r="AD6762"/>
    </row>
    <row r="6763" spans="1:30" x14ac:dyDescent="0.25">
      <c r="A6763" s="1"/>
      <c r="B6763" s="1"/>
      <c r="C6763" s="1"/>
      <c r="D6763"/>
      <c r="E6763" s="1"/>
      <c r="F6763" s="1"/>
      <c r="G6763"/>
      <c r="H6763"/>
      <c r="I6763" s="1"/>
      <c r="J6763"/>
      <c r="K6763"/>
      <c r="L6763"/>
      <c r="M6763" s="2"/>
      <c r="N6763" s="3"/>
      <c r="O6763"/>
      <c r="P6763"/>
      <c r="Q6763"/>
      <c r="R6763"/>
      <c r="S6763"/>
      <c r="T6763"/>
      <c r="U6763" s="1"/>
      <c r="V6763"/>
      <c r="W6763" s="1"/>
      <c r="X6763"/>
      <c r="Y6763"/>
      <c r="Z6763" s="1"/>
      <c r="AA6763" s="1"/>
      <c r="AB6763" s="1"/>
      <c r="AC6763" s="1"/>
      <c r="AD6763"/>
    </row>
    <row r="6764" spans="1:30" x14ac:dyDescent="0.25">
      <c r="A6764" s="1"/>
      <c r="B6764" s="1"/>
      <c r="C6764" s="1"/>
      <c r="D6764"/>
      <c r="E6764" s="1"/>
      <c r="F6764" s="1"/>
      <c r="G6764"/>
      <c r="H6764"/>
      <c r="I6764" s="1"/>
      <c r="J6764"/>
      <c r="K6764"/>
      <c r="L6764"/>
      <c r="M6764" s="2"/>
      <c r="N6764" s="3"/>
      <c r="O6764"/>
      <c r="P6764"/>
      <c r="Q6764"/>
      <c r="R6764"/>
      <c r="S6764"/>
      <c r="T6764"/>
      <c r="U6764" s="1"/>
      <c r="V6764"/>
      <c r="W6764" s="1"/>
      <c r="X6764"/>
      <c r="Y6764"/>
      <c r="Z6764" s="1"/>
      <c r="AA6764" s="1"/>
      <c r="AB6764" s="1"/>
      <c r="AC6764" s="1"/>
      <c r="AD6764"/>
    </row>
    <row r="6765" spans="1:30" x14ac:dyDescent="0.25">
      <c r="A6765" s="1"/>
      <c r="B6765" s="1"/>
      <c r="C6765" s="1"/>
      <c r="D6765"/>
      <c r="E6765" s="1"/>
      <c r="F6765" s="1"/>
      <c r="G6765"/>
      <c r="H6765"/>
      <c r="I6765" s="1"/>
      <c r="J6765"/>
      <c r="K6765"/>
      <c r="L6765"/>
      <c r="M6765" s="2"/>
      <c r="N6765" s="3"/>
      <c r="O6765"/>
      <c r="P6765"/>
      <c r="Q6765"/>
      <c r="R6765"/>
      <c r="S6765"/>
      <c r="T6765"/>
      <c r="U6765" s="1"/>
      <c r="V6765"/>
      <c r="W6765" s="1"/>
      <c r="X6765"/>
      <c r="Y6765"/>
      <c r="Z6765" s="1"/>
      <c r="AA6765" s="1"/>
      <c r="AB6765" s="1"/>
      <c r="AC6765" s="1"/>
      <c r="AD6765"/>
    </row>
    <row r="6766" spans="1:30" x14ac:dyDescent="0.25">
      <c r="A6766" s="1"/>
      <c r="B6766" s="1"/>
      <c r="C6766" s="1"/>
      <c r="D6766"/>
      <c r="E6766" s="1"/>
      <c r="F6766" s="1"/>
      <c r="G6766"/>
      <c r="H6766"/>
      <c r="I6766" s="1"/>
      <c r="J6766"/>
      <c r="K6766"/>
      <c r="L6766"/>
      <c r="M6766" s="2"/>
      <c r="N6766" s="3"/>
      <c r="O6766"/>
      <c r="P6766"/>
      <c r="Q6766"/>
      <c r="R6766"/>
      <c r="S6766"/>
      <c r="T6766"/>
      <c r="U6766" s="1"/>
      <c r="V6766"/>
      <c r="W6766" s="1"/>
      <c r="X6766"/>
      <c r="Y6766"/>
      <c r="Z6766" s="1"/>
      <c r="AA6766" s="1"/>
      <c r="AB6766" s="1"/>
      <c r="AC6766" s="1"/>
      <c r="AD6766"/>
    </row>
    <row r="6767" spans="1:30" x14ac:dyDescent="0.25">
      <c r="A6767" s="1"/>
      <c r="B6767" s="1"/>
      <c r="C6767" s="1"/>
      <c r="D6767"/>
      <c r="E6767" s="1"/>
      <c r="F6767" s="1"/>
      <c r="G6767"/>
      <c r="H6767"/>
      <c r="I6767" s="1"/>
      <c r="J6767"/>
      <c r="K6767"/>
      <c r="L6767"/>
      <c r="M6767" s="2"/>
      <c r="N6767" s="3"/>
      <c r="O6767"/>
      <c r="P6767"/>
      <c r="Q6767"/>
      <c r="R6767"/>
      <c r="S6767"/>
      <c r="T6767"/>
      <c r="U6767" s="1"/>
      <c r="V6767"/>
      <c r="W6767" s="1"/>
      <c r="X6767"/>
      <c r="Y6767"/>
      <c r="Z6767" s="1"/>
      <c r="AA6767" s="1"/>
      <c r="AB6767" s="1"/>
      <c r="AC6767" s="1"/>
      <c r="AD6767"/>
    </row>
    <row r="6768" spans="1:30" x14ac:dyDescent="0.25">
      <c r="A6768" s="1"/>
      <c r="B6768" s="1"/>
      <c r="C6768" s="1"/>
      <c r="D6768"/>
      <c r="E6768" s="1"/>
      <c r="F6768" s="1"/>
      <c r="G6768"/>
      <c r="H6768"/>
      <c r="I6768" s="1"/>
      <c r="J6768"/>
      <c r="K6768"/>
      <c r="L6768"/>
      <c r="M6768" s="2"/>
      <c r="N6768" s="3"/>
      <c r="O6768"/>
      <c r="P6768"/>
      <c r="Q6768"/>
      <c r="R6768"/>
      <c r="S6768"/>
      <c r="T6768"/>
      <c r="U6768" s="1"/>
      <c r="V6768"/>
      <c r="W6768" s="1"/>
      <c r="X6768"/>
      <c r="Y6768"/>
      <c r="Z6768" s="1"/>
      <c r="AA6768" s="1"/>
      <c r="AB6768" s="1"/>
      <c r="AC6768" s="1"/>
      <c r="AD6768"/>
    </row>
    <row r="6769" spans="1:30" x14ac:dyDescent="0.25">
      <c r="A6769" s="1"/>
      <c r="B6769" s="1"/>
      <c r="C6769" s="1"/>
      <c r="D6769"/>
      <c r="E6769" s="1"/>
      <c r="F6769" s="1"/>
      <c r="G6769"/>
      <c r="H6769"/>
      <c r="I6769" s="1"/>
      <c r="J6769"/>
      <c r="K6769"/>
      <c r="L6769"/>
      <c r="M6769" s="2"/>
      <c r="N6769" s="3"/>
      <c r="O6769"/>
      <c r="P6769"/>
      <c r="Q6769"/>
      <c r="R6769"/>
      <c r="S6769"/>
      <c r="T6769"/>
      <c r="U6769" s="1"/>
      <c r="V6769"/>
      <c r="W6769" s="1"/>
      <c r="X6769"/>
      <c r="Y6769"/>
      <c r="Z6769" s="1"/>
      <c r="AA6769" s="1"/>
      <c r="AB6769" s="1"/>
      <c r="AC6769" s="1"/>
      <c r="AD6769"/>
    </row>
    <row r="6770" spans="1:30" x14ac:dyDescent="0.25">
      <c r="A6770" s="1"/>
      <c r="B6770" s="1"/>
      <c r="C6770" s="1"/>
      <c r="D6770"/>
      <c r="E6770" s="1"/>
      <c r="F6770" s="1"/>
      <c r="G6770"/>
      <c r="H6770"/>
      <c r="I6770" s="1"/>
      <c r="J6770"/>
      <c r="K6770"/>
      <c r="L6770"/>
      <c r="M6770" s="2"/>
      <c r="N6770" s="3"/>
      <c r="O6770"/>
      <c r="P6770"/>
      <c r="Q6770"/>
      <c r="R6770"/>
      <c r="S6770"/>
      <c r="T6770"/>
      <c r="U6770" s="1"/>
      <c r="V6770"/>
      <c r="W6770" s="1"/>
      <c r="X6770"/>
      <c r="Y6770"/>
      <c r="Z6770" s="1"/>
      <c r="AA6770" s="1"/>
      <c r="AB6770" s="1"/>
      <c r="AC6770" s="1"/>
      <c r="AD6770"/>
    </row>
    <row r="6771" spans="1:30" x14ac:dyDescent="0.25">
      <c r="A6771" s="1"/>
      <c r="B6771" s="1"/>
      <c r="C6771" s="1"/>
      <c r="D6771"/>
      <c r="E6771" s="1"/>
      <c r="F6771" s="1"/>
      <c r="G6771"/>
      <c r="H6771"/>
      <c r="I6771" s="1"/>
      <c r="J6771"/>
      <c r="K6771"/>
      <c r="L6771"/>
      <c r="M6771" s="2"/>
      <c r="N6771" s="3"/>
      <c r="O6771"/>
      <c r="P6771"/>
      <c r="Q6771"/>
      <c r="R6771"/>
      <c r="S6771"/>
      <c r="T6771"/>
      <c r="U6771" s="1"/>
      <c r="V6771"/>
      <c r="W6771" s="1"/>
      <c r="X6771"/>
      <c r="Y6771"/>
      <c r="Z6771" s="1"/>
      <c r="AA6771" s="1"/>
      <c r="AB6771" s="1"/>
      <c r="AC6771" s="1"/>
      <c r="AD6771"/>
    </row>
    <row r="6772" spans="1:30" x14ac:dyDescent="0.25">
      <c r="A6772" s="1"/>
      <c r="B6772" s="1"/>
      <c r="C6772" s="1"/>
      <c r="D6772"/>
      <c r="E6772" s="1"/>
      <c r="F6772" s="1"/>
      <c r="G6772"/>
      <c r="H6772"/>
      <c r="I6772" s="1"/>
      <c r="J6772"/>
      <c r="K6772"/>
      <c r="L6772"/>
      <c r="M6772" s="2"/>
      <c r="N6772" s="3"/>
      <c r="O6772"/>
      <c r="P6772"/>
      <c r="Q6772"/>
      <c r="R6772"/>
      <c r="S6772"/>
      <c r="T6772"/>
      <c r="U6772" s="1"/>
      <c r="V6772"/>
      <c r="W6772" s="1"/>
      <c r="X6772"/>
      <c r="Y6772"/>
      <c r="Z6772" s="1"/>
      <c r="AA6772" s="1"/>
      <c r="AB6772" s="1"/>
      <c r="AC6772" s="1"/>
      <c r="AD6772"/>
    </row>
    <row r="6773" spans="1:30" x14ac:dyDescent="0.25">
      <c r="A6773" s="1"/>
      <c r="B6773" s="1"/>
      <c r="C6773" s="1"/>
      <c r="D6773"/>
      <c r="E6773" s="1"/>
      <c r="F6773" s="1"/>
      <c r="G6773"/>
      <c r="H6773"/>
      <c r="I6773" s="1"/>
      <c r="J6773"/>
      <c r="K6773"/>
      <c r="L6773"/>
      <c r="M6773" s="2"/>
      <c r="N6773" s="3"/>
      <c r="O6773"/>
      <c r="P6773"/>
      <c r="Q6773"/>
      <c r="R6773"/>
      <c r="S6773"/>
      <c r="T6773"/>
      <c r="U6773" s="1"/>
      <c r="V6773"/>
      <c r="W6773" s="1"/>
      <c r="X6773"/>
      <c r="Y6773"/>
      <c r="Z6773" s="1"/>
      <c r="AA6773" s="1"/>
      <c r="AB6773" s="1"/>
      <c r="AC6773" s="1"/>
      <c r="AD6773"/>
    </row>
    <row r="6774" spans="1:30" x14ac:dyDescent="0.25">
      <c r="A6774" s="1"/>
      <c r="B6774" s="1"/>
      <c r="C6774" s="1"/>
      <c r="D6774"/>
      <c r="E6774" s="1"/>
      <c r="F6774" s="1"/>
      <c r="G6774"/>
      <c r="H6774"/>
      <c r="I6774" s="1"/>
      <c r="J6774"/>
      <c r="K6774"/>
      <c r="L6774"/>
      <c r="M6774" s="2"/>
      <c r="N6774" s="3"/>
      <c r="O6774"/>
      <c r="P6774"/>
      <c r="Q6774"/>
      <c r="R6774"/>
      <c r="S6774"/>
      <c r="T6774"/>
      <c r="U6774" s="1"/>
      <c r="V6774"/>
      <c r="W6774" s="1"/>
      <c r="X6774"/>
      <c r="Y6774"/>
      <c r="Z6774" s="1"/>
      <c r="AA6774" s="1"/>
      <c r="AB6774" s="1"/>
      <c r="AC6774" s="1"/>
      <c r="AD6774"/>
    </row>
    <row r="6775" spans="1:30" x14ac:dyDescent="0.25">
      <c r="A6775" s="1"/>
      <c r="B6775" s="1"/>
      <c r="C6775" s="1"/>
      <c r="D6775"/>
      <c r="E6775" s="1"/>
      <c r="F6775" s="1"/>
      <c r="G6775"/>
      <c r="H6775"/>
      <c r="I6775" s="1"/>
      <c r="J6775"/>
      <c r="K6775"/>
      <c r="L6775"/>
      <c r="M6775" s="2"/>
      <c r="N6775" s="3"/>
      <c r="O6775"/>
      <c r="P6775"/>
      <c r="Q6775"/>
      <c r="R6775"/>
      <c r="S6775"/>
      <c r="T6775"/>
      <c r="U6775" s="1"/>
      <c r="V6775"/>
      <c r="W6775" s="1"/>
      <c r="X6775"/>
      <c r="Y6775"/>
      <c r="Z6775" s="1"/>
      <c r="AA6775" s="1"/>
      <c r="AB6775" s="1"/>
      <c r="AC6775" s="1"/>
      <c r="AD6775"/>
    </row>
    <row r="6776" spans="1:30" x14ac:dyDescent="0.25">
      <c r="A6776" s="1"/>
      <c r="B6776" s="1"/>
      <c r="C6776" s="1"/>
      <c r="D6776"/>
      <c r="E6776" s="1"/>
      <c r="F6776" s="1"/>
      <c r="G6776"/>
      <c r="H6776"/>
      <c r="I6776" s="1"/>
      <c r="J6776"/>
      <c r="K6776"/>
      <c r="L6776"/>
      <c r="M6776" s="2"/>
      <c r="N6776" s="3"/>
      <c r="O6776"/>
      <c r="P6776"/>
      <c r="Q6776"/>
      <c r="R6776"/>
      <c r="S6776"/>
      <c r="T6776"/>
      <c r="U6776" s="1"/>
      <c r="V6776"/>
      <c r="W6776" s="1"/>
      <c r="X6776"/>
      <c r="Y6776"/>
      <c r="Z6776" s="1"/>
      <c r="AA6776" s="1"/>
      <c r="AB6776" s="1"/>
      <c r="AC6776" s="1"/>
      <c r="AD6776"/>
    </row>
    <row r="6777" spans="1:30" x14ac:dyDescent="0.25">
      <c r="A6777" s="1"/>
      <c r="B6777" s="1"/>
      <c r="C6777" s="1"/>
      <c r="D6777"/>
      <c r="E6777" s="1"/>
      <c r="F6777" s="1"/>
      <c r="G6777"/>
      <c r="H6777"/>
      <c r="I6777" s="1"/>
      <c r="J6777"/>
      <c r="K6777"/>
      <c r="L6777"/>
      <c r="M6777" s="2"/>
      <c r="N6777" s="3"/>
      <c r="O6777"/>
      <c r="P6777"/>
      <c r="Q6777"/>
      <c r="R6777"/>
      <c r="S6777"/>
      <c r="T6777"/>
      <c r="U6777" s="1"/>
      <c r="V6777"/>
      <c r="W6777" s="1"/>
      <c r="X6777"/>
      <c r="Y6777"/>
      <c r="Z6777" s="1"/>
      <c r="AA6777" s="1"/>
      <c r="AB6777" s="1"/>
      <c r="AC6777" s="1"/>
      <c r="AD6777"/>
    </row>
    <row r="6778" spans="1:30" x14ac:dyDescent="0.25">
      <c r="A6778" s="1"/>
      <c r="B6778" s="1"/>
      <c r="C6778" s="1"/>
      <c r="D6778"/>
      <c r="E6778" s="1"/>
      <c r="F6778" s="1"/>
      <c r="G6778"/>
      <c r="H6778"/>
      <c r="I6778" s="1"/>
      <c r="J6778"/>
      <c r="K6778"/>
      <c r="L6778"/>
      <c r="M6778" s="2"/>
      <c r="N6778" s="3"/>
      <c r="O6778"/>
      <c r="P6778"/>
      <c r="Q6778"/>
      <c r="R6778"/>
      <c r="S6778"/>
      <c r="T6778"/>
      <c r="U6778" s="1"/>
      <c r="V6778"/>
      <c r="W6778" s="1"/>
      <c r="X6778"/>
      <c r="Y6778"/>
      <c r="Z6778" s="1"/>
      <c r="AA6778" s="1"/>
      <c r="AB6778" s="1"/>
      <c r="AC6778" s="1"/>
      <c r="AD6778"/>
    </row>
    <row r="6779" spans="1:30" x14ac:dyDescent="0.25">
      <c r="A6779" s="1"/>
      <c r="B6779" s="1"/>
      <c r="C6779" s="1"/>
      <c r="D6779"/>
      <c r="E6779" s="1"/>
      <c r="F6779" s="1"/>
      <c r="G6779"/>
      <c r="H6779"/>
      <c r="I6779" s="1"/>
      <c r="J6779"/>
      <c r="K6779"/>
      <c r="L6779"/>
      <c r="M6779" s="2"/>
      <c r="N6779" s="3"/>
      <c r="O6779"/>
      <c r="P6779"/>
      <c r="Q6779"/>
      <c r="R6779"/>
      <c r="S6779"/>
      <c r="T6779"/>
      <c r="U6779" s="1"/>
      <c r="V6779"/>
      <c r="W6779" s="1"/>
      <c r="X6779"/>
      <c r="Y6779"/>
      <c r="Z6779" s="1"/>
      <c r="AA6779" s="1"/>
      <c r="AB6779" s="1"/>
      <c r="AC6779" s="1"/>
      <c r="AD6779"/>
    </row>
    <row r="6780" spans="1:30" x14ac:dyDescent="0.25">
      <c r="A6780" s="1"/>
      <c r="B6780" s="1"/>
      <c r="C6780" s="1"/>
      <c r="D6780"/>
      <c r="E6780" s="1"/>
      <c r="F6780" s="1"/>
      <c r="G6780"/>
      <c r="H6780"/>
      <c r="I6780" s="1"/>
      <c r="J6780"/>
      <c r="K6780"/>
      <c r="L6780"/>
      <c r="M6780" s="2"/>
      <c r="N6780" s="3"/>
      <c r="O6780"/>
      <c r="P6780"/>
      <c r="Q6780"/>
      <c r="R6780"/>
      <c r="S6780"/>
      <c r="T6780"/>
      <c r="U6780" s="1"/>
      <c r="V6780"/>
      <c r="W6780" s="1"/>
      <c r="X6780"/>
      <c r="Y6780"/>
      <c r="Z6780" s="1"/>
      <c r="AA6780" s="1"/>
      <c r="AB6780" s="1"/>
      <c r="AC6780" s="1"/>
      <c r="AD6780"/>
    </row>
    <row r="6781" spans="1:30" x14ac:dyDescent="0.25">
      <c r="A6781" s="1"/>
      <c r="B6781" s="1"/>
      <c r="C6781" s="1"/>
      <c r="D6781"/>
      <c r="E6781" s="1"/>
      <c r="F6781" s="1"/>
      <c r="G6781"/>
      <c r="H6781"/>
      <c r="I6781" s="1"/>
      <c r="J6781"/>
      <c r="K6781"/>
      <c r="L6781"/>
      <c r="M6781" s="2"/>
      <c r="N6781" s="3"/>
      <c r="O6781"/>
      <c r="P6781"/>
      <c r="Q6781"/>
      <c r="R6781"/>
      <c r="S6781"/>
      <c r="T6781"/>
      <c r="U6781" s="1"/>
      <c r="V6781"/>
      <c r="W6781" s="1"/>
      <c r="X6781"/>
      <c r="Y6781"/>
      <c r="Z6781" s="1"/>
      <c r="AA6781" s="1"/>
      <c r="AB6781" s="1"/>
      <c r="AC6781" s="1"/>
      <c r="AD6781"/>
    </row>
    <row r="6782" spans="1:30" x14ac:dyDescent="0.25">
      <c r="A6782" s="1"/>
      <c r="B6782" s="1"/>
      <c r="C6782" s="1"/>
      <c r="D6782"/>
      <c r="E6782" s="1"/>
      <c r="F6782" s="1"/>
      <c r="G6782"/>
      <c r="H6782"/>
      <c r="I6782" s="1"/>
      <c r="J6782"/>
      <c r="K6782"/>
      <c r="L6782"/>
      <c r="M6782" s="2"/>
      <c r="N6782" s="3"/>
      <c r="O6782"/>
      <c r="P6782"/>
      <c r="Q6782"/>
      <c r="R6782"/>
      <c r="S6782"/>
      <c r="T6782"/>
      <c r="U6782" s="1"/>
      <c r="V6782"/>
      <c r="W6782" s="1"/>
      <c r="X6782"/>
      <c r="Y6782"/>
      <c r="Z6782" s="1"/>
      <c r="AA6782" s="1"/>
      <c r="AB6782" s="1"/>
      <c r="AC6782" s="1"/>
      <c r="AD6782"/>
    </row>
    <row r="6783" spans="1:30" x14ac:dyDescent="0.25">
      <c r="A6783" s="1"/>
      <c r="B6783" s="1"/>
      <c r="C6783" s="1"/>
      <c r="D6783"/>
      <c r="E6783" s="1"/>
      <c r="F6783" s="1"/>
      <c r="G6783"/>
      <c r="H6783"/>
      <c r="I6783" s="1"/>
      <c r="J6783"/>
      <c r="K6783"/>
      <c r="L6783"/>
      <c r="M6783" s="2"/>
      <c r="N6783" s="3"/>
      <c r="O6783"/>
      <c r="P6783"/>
      <c r="Q6783"/>
      <c r="R6783"/>
      <c r="S6783"/>
      <c r="T6783"/>
      <c r="U6783" s="1"/>
      <c r="V6783"/>
      <c r="W6783" s="1"/>
      <c r="X6783"/>
      <c r="Y6783"/>
      <c r="Z6783" s="1"/>
      <c r="AA6783" s="1"/>
      <c r="AB6783" s="1"/>
      <c r="AC6783" s="1"/>
      <c r="AD6783"/>
    </row>
    <row r="6784" spans="1:30" x14ac:dyDescent="0.25">
      <c r="A6784" s="1"/>
      <c r="B6784" s="1"/>
      <c r="C6784" s="1"/>
      <c r="D6784"/>
      <c r="E6784" s="1"/>
      <c r="F6784" s="1"/>
      <c r="G6784"/>
      <c r="H6784"/>
      <c r="I6784" s="1"/>
      <c r="J6784"/>
      <c r="K6784"/>
      <c r="L6784"/>
      <c r="M6784" s="2"/>
      <c r="N6784" s="3"/>
      <c r="O6784"/>
      <c r="P6784"/>
      <c r="Q6784"/>
      <c r="R6784"/>
      <c r="S6784"/>
      <c r="T6784"/>
      <c r="U6784" s="1"/>
      <c r="V6784"/>
      <c r="W6784" s="1"/>
      <c r="X6784"/>
      <c r="Y6784"/>
      <c r="Z6784" s="1"/>
      <c r="AA6784" s="1"/>
      <c r="AB6784" s="1"/>
      <c r="AC6784" s="1"/>
      <c r="AD6784"/>
    </row>
    <row r="6785" spans="1:30" x14ac:dyDescent="0.25">
      <c r="A6785" s="1"/>
      <c r="B6785" s="1"/>
      <c r="C6785" s="1"/>
      <c r="D6785"/>
      <c r="E6785" s="1"/>
      <c r="F6785" s="1"/>
      <c r="G6785"/>
      <c r="H6785"/>
      <c r="I6785" s="1"/>
      <c r="J6785"/>
      <c r="K6785"/>
      <c r="L6785"/>
      <c r="M6785" s="2"/>
      <c r="N6785" s="3"/>
      <c r="O6785"/>
      <c r="P6785"/>
      <c r="Q6785"/>
      <c r="R6785"/>
      <c r="S6785"/>
      <c r="T6785"/>
      <c r="U6785" s="1"/>
      <c r="V6785"/>
      <c r="W6785" s="1"/>
      <c r="X6785"/>
      <c r="Y6785"/>
      <c r="Z6785" s="1"/>
      <c r="AA6785" s="1"/>
      <c r="AB6785" s="1"/>
      <c r="AC6785" s="1"/>
      <c r="AD6785"/>
    </row>
    <row r="6786" spans="1:30" x14ac:dyDescent="0.25">
      <c r="A6786" s="1"/>
      <c r="B6786" s="1"/>
      <c r="C6786" s="1"/>
      <c r="D6786"/>
      <c r="E6786" s="1"/>
      <c r="F6786" s="1"/>
      <c r="G6786"/>
      <c r="H6786"/>
      <c r="I6786" s="1"/>
      <c r="J6786"/>
      <c r="K6786"/>
      <c r="L6786"/>
      <c r="M6786" s="2"/>
      <c r="N6786" s="3"/>
      <c r="O6786"/>
      <c r="P6786"/>
      <c r="Q6786"/>
      <c r="R6786"/>
      <c r="S6786"/>
      <c r="T6786"/>
      <c r="U6786" s="1"/>
      <c r="V6786"/>
      <c r="W6786" s="1"/>
      <c r="X6786"/>
      <c r="Y6786"/>
      <c r="Z6786" s="1"/>
      <c r="AA6786" s="1"/>
      <c r="AB6786" s="1"/>
      <c r="AC6786" s="1"/>
      <c r="AD6786"/>
    </row>
    <row r="6787" spans="1:30" x14ac:dyDescent="0.25">
      <c r="A6787" s="1"/>
      <c r="B6787" s="1"/>
      <c r="C6787" s="1"/>
      <c r="D6787"/>
      <c r="E6787" s="1"/>
      <c r="F6787" s="1"/>
      <c r="G6787"/>
      <c r="H6787"/>
      <c r="I6787" s="1"/>
      <c r="J6787"/>
      <c r="K6787"/>
      <c r="L6787"/>
      <c r="M6787" s="2"/>
      <c r="N6787" s="3"/>
      <c r="O6787"/>
      <c r="P6787"/>
      <c r="Q6787"/>
      <c r="R6787"/>
      <c r="S6787"/>
      <c r="T6787"/>
      <c r="U6787" s="1"/>
      <c r="V6787"/>
      <c r="W6787" s="1"/>
      <c r="X6787"/>
      <c r="Y6787"/>
      <c r="Z6787" s="1"/>
      <c r="AA6787" s="1"/>
      <c r="AB6787" s="1"/>
      <c r="AC6787" s="1"/>
      <c r="AD6787"/>
    </row>
    <row r="6788" spans="1:30" x14ac:dyDescent="0.25">
      <c r="A6788" s="1"/>
      <c r="B6788" s="1"/>
      <c r="C6788" s="1"/>
      <c r="D6788"/>
      <c r="E6788" s="1"/>
      <c r="F6788" s="1"/>
      <c r="G6788"/>
      <c r="H6788"/>
      <c r="I6788" s="1"/>
      <c r="J6788"/>
      <c r="K6788"/>
      <c r="L6788"/>
      <c r="M6788" s="2"/>
      <c r="N6788" s="3"/>
      <c r="O6788"/>
      <c r="P6788"/>
      <c r="Q6788"/>
      <c r="R6788"/>
      <c r="S6788"/>
      <c r="T6788"/>
      <c r="U6788" s="1"/>
      <c r="V6788"/>
      <c r="W6788" s="1"/>
      <c r="X6788"/>
      <c r="Y6788"/>
      <c r="Z6788" s="1"/>
      <c r="AA6788" s="1"/>
      <c r="AB6788" s="1"/>
      <c r="AC6788" s="1"/>
      <c r="AD6788"/>
    </row>
    <row r="6789" spans="1:30" x14ac:dyDescent="0.25">
      <c r="A6789" s="1"/>
      <c r="B6789" s="1"/>
      <c r="C6789" s="1"/>
      <c r="D6789"/>
      <c r="E6789" s="1"/>
      <c r="F6789" s="1"/>
      <c r="G6789"/>
      <c r="H6789"/>
      <c r="I6789" s="1"/>
      <c r="J6789"/>
      <c r="K6789"/>
      <c r="L6789"/>
      <c r="M6789" s="2"/>
      <c r="N6789" s="3"/>
      <c r="O6789"/>
      <c r="P6789"/>
      <c r="Q6789"/>
      <c r="R6789"/>
      <c r="S6789"/>
      <c r="T6789"/>
      <c r="U6789" s="1"/>
      <c r="V6789"/>
      <c r="W6789" s="1"/>
      <c r="X6789"/>
      <c r="Y6789"/>
      <c r="Z6789" s="1"/>
      <c r="AA6789" s="1"/>
      <c r="AB6789" s="1"/>
      <c r="AC6789" s="1"/>
      <c r="AD6789"/>
    </row>
    <row r="6790" spans="1:30" x14ac:dyDescent="0.25">
      <c r="A6790" s="1"/>
      <c r="B6790" s="1"/>
      <c r="C6790" s="1"/>
      <c r="D6790"/>
      <c r="E6790" s="1"/>
      <c r="F6790" s="1"/>
      <c r="G6790"/>
      <c r="H6790"/>
      <c r="I6790" s="1"/>
      <c r="J6790"/>
      <c r="K6790"/>
      <c r="L6790"/>
      <c r="M6790" s="2"/>
      <c r="N6790" s="3"/>
      <c r="O6790"/>
      <c r="P6790"/>
      <c r="Q6790"/>
      <c r="R6790"/>
      <c r="S6790"/>
      <c r="T6790"/>
      <c r="U6790" s="1"/>
      <c r="V6790"/>
      <c r="W6790" s="1"/>
      <c r="X6790"/>
      <c r="Y6790"/>
      <c r="Z6790" s="1"/>
      <c r="AA6790" s="1"/>
      <c r="AB6790" s="1"/>
      <c r="AC6790" s="1"/>
      <c r="AD6790"/>
    </row>
    <row r="6791" spans="1:30" x14ac:dyDescent="0.25">
      <c r="A6791" s="1"/>
      <c r="B6791" s="1"/>
      <c r="C6791" s="1"/>
      <c r="D6791"/>
      <c r="E6791" s="1"/>
      <c r="F6791" s="1"/>
      <c r="G6791"/>
      <c r="H6791"/>
      <c r="I6791" s="1"/>
      <c r="J6791"/>
      <c r="K6791"/>
      <c r="L6791"/>
      <c r="M6791" s="2"/>
      <c r="N6791" s="3"/>
      <c r="O6791"/>
      <c r="P6791"/>
      <c r="Q6791"/>
      <c r="R6791"/>
      <c r="S6791"/>
      <c r="T6791"/>
      <c r="U6791" s="1"/>
      <c r="V6791"/>
      <c r="W6791" s="1"/>
      <c r="X6791"/>
      <c r="Y6791"/>
      <c r="Z6791" s="1"/>
      <c r="AA6791" s="1"/>
      <c r="AB6791" s="1"/>
      <c r="AC6791" s="1"/>
      <c r="AD6791"/>
    </row>
    <row r="6792" spans="1:30" x14ac:dyDescent="0.25">
      <c r="A6792" s="1"/>
      <c r="B6792" s="1"/>
      <c r="C6792" s="1"/>
      <c r="D6792"/>
      <c r="E6792" s="1"/>
      <c r="F6792" s="1"/>
      <c r="G6792"/>
      <c r="H6792"/>
      <c r="I6792" s="1"/>
      <c r="J6792"/>
      <c r="K6792"/>
      <c r="L6792"/>
      <c r="M6792" s="2"/>
      <c r="N6792" s="3"/>
      <c r="O6792"/>
      <c r="P6792"/>
      <c r="Q6792"/>
      <c r="R6792"/>
      <c r="S6792"/>
      <c r="T6792"/>
      <c r="U6792" s="1"/>
      <c r="V6792"/>
      <c r="W6792" s="1"/>
      <c r="X6792"/>
      <c r="Y6792"/>
      <c r="Z6792" s="1"/>
      <c r="AA6792" s="1"/>
      <c r="AB6792" s="1"/>
      <c r="AC6792" s="1"/>
      <c r="AD6792"/>
    </row>
    <row r="6793" spans="1:30" x14ac:dyDescent="0.25">
      <c r="A6793" s="1"/>
      <c r="B6793" s="1"/>
      <c r="C6793" s="1"/>
      <c r="D6793"/>
      <c r="E6793" s="1"/>
      <c r="F6793" s="1"/>
      <c r="G6793"/>
      <c r="H6793"/>
      <c r="I6793" s="1"/>
      <c r="J6793"/>
      <c r="K6793"/>
      <c r="L6793"/>
      <c r="M6793" s="2"/>
      <c r="N6793" s="3"/>
      <c r="O6793"/>
      <c r="P6793"/>
      <c r="Q6793"/>
      <c r="R6793"/>
      <c r="S6793"/>
      <c r="T6793"/>
      <c r="U6793" s="1"/>
      <c r="V6793"/>
      <c r="W6793" s="1"/>
      <c r="X6793"/>
      <c r="Y6793"/>
      <c r="Z6793" s="1"/>
      <c r="AA6793" s="1"/>
      <c r="AB6793" s="1"/>
      <c r="AC6793" s="1"/>
      <c r="AD6793"/>
    </row>
    <row r="6794" spans="1:30" x14ac:dyDescent="0.25">
      <c r="A6794" s="1"/>
      <c r="B6794" s="1"/>
      <c r="C6794" s="1"/>
      <c r="D6794"/>
      <c r="E6794" s="1"/>
      <c r="F6794" s="1"/>
      <c r="G6794"/>
      <c r="H6794"/>
      <c r="I6794" s="1"/>
      <c r="J6794"/>
      <c r="K6794"/>
      <c r="L6794"/>
      <c r="M6794" s="2"/>
      <c r="N6794" s="3"/>
      <c r="O6794"/>
      <c r="P6794"/>
      <c r="Q6794"/>
      <c r="R6794"/>
      <c r="S6794"/>
      <c r="T6794"/>
      <c r="U6794" s="1"/>
      <c r="V6794"/>
      <c r="W6794" s="1"/>
      <c r="X6794"/>
      <c r="Y6794"/>
      <c r="Z6794" s="1"/>
      <c r="AA6794" s="1"/>
      <c r="AB6794" s="1"/>
      <c r="AC6794" s="1"/>
      <c r="AD6794"/>
    </row>
    <row r="6795" spans="1:30" x14ac:dyDescent="0.25">
      <c r="A6795" s="1"/>
      <c r="B6795" s="1"/>
      <c r="C6795" s="1"/>
      <c r="D6795"/>
      <c r="E6795" s="1"/>
      <c r="F6795" s="1"/>
      <c r="G6795"/>
      <c r="H6795"/>
      <c r="I6795" s="1"/>
      <c r="J6795"/>
      <c r="K6795"/>
      <c r="L6795"/>
      <c r="M6795" s="2"/>
      <c r="N6795" s="3"/>
      <c r="O6795"/>
      <c r="P6795"/>
      <c r="Q6795"/>
      <c r="R6795"/>
      <c r="S6795"/>
      <c r="T6795"/>
      <c r="U6795" s="1"/>
      <c r="V6795"/>
      <c r="W6795" s="1"/>
      <c r="X6795"/>
      <c r="Y6795"/>
      <c r="Z6795" s="1"/>
      <c r="AA6795" s="1"/>
      <c r="AB6795" s="1"/>
      <c r="AC6795" s="1"/>
      <c r="AD6795"/>
    </row>
    <row r="6796" spans="1:30" x14ac:dyDescent="0.25">
      <c r="A6796" s="1"/>
      <c r="B6796" s="1"/>
      <c r="C6796" s="1"/>
      <c r="D6796"/>
      <c r="E6796" s="1"/>
      <c r="F6796" s="1"/>
      <c r="G6796"/>
      <c r="H6796"/>
      <c r="I6796" s="1"/>
      <c r="J6796"/>
      <c r="K6796"/>
      <c r="L6796"/>
      <c r="M6796" s="2"/>
      <c r="N6796" s="3"/>
      <c r="O6796"/>
      <c r="P6796"/>
      <c r="Q6796"/>
      <c r="R6796"/>
      <c r="S6796"/>
      <c r="T6796"/>
      <c r="U6796" s="1"/>
      <c r="V6796"/>
      <c r="W6796" s="1"/>
      <c r="X6796"/>
      <c r="Y6796"/>
      <c r="Z6796" s="1"/>
      <c r="AA6796" s="1"/>
      <c r="AB6796" s="1"/>
      <c r="AC6796" s="1"/>
      <c r="AD6796"/>
    </row>
    <row r="6797" spans="1:30" x14ac:dyDescent="0.25">
      <c r="A6797" s="1"/>
      <c r="B6797" s="1"/>
      <c r="C6797" s="1"/>
      <c r="D6797"/>
      <c r="E6797" s="1"/>
      <c r="F6797" s="1"/>
      <c r="G6797"/>
      <c r="H6797"/>
      <c r="I6797" s="1"/>
      <c r="J6797"/>
      <c r="K6797"/>
      <c r="L6797"/>
      <c r="M6797" s="2"/>
      <c r="N6797" s="3"/>
      <c r="O6797"/>
      <c r="P6797"/>
      <c r="Q6797"/>
      <c r="R6797"/>
      <c r="S6797"/>
      <c r="T6797"/>
      <c r="U6797" s="1"/>
      <c r="V6797"/>
      <c r="W6797" s="1"/>
      <c r="X6797"/>
      <c r="Y6797"/>
      <c r="Z6797" s="1"/>
      <c r="AA6797" s="1"/>
      <c r="AB6797" s="1"/>
      <c r="AC6797" s="1"/>
      <c r="AD6797"/>
    </row>
    <row r="6798" spans="1:30" x14ac:dyDescent="0.25">
      <c r="A6798" s="1"/>
      <c r="B6798" s="1"/>
      <c r="C6798" s="1"/>
      <c r="D6798"/>
      <c r="E6798" s="1"/>
      <c r="F6798" s="1"/>
      <c r="G6798"/>
      <c r="H6798"/>
      <c r="I6798" s="1"/>
      <c r="J6798"/>
      <c r="K6798"/>
      <c r="L6798"/>
      <c r="M6798" s="2"/>
      <c r="N6798" s="3"/>
      <c r="O6798"/>
      <c r="P6798"/>
      <c r="Q6798"/>
      <c r="R6798"/>
      <c r="S6798"/>
      <c r="T6798"/>
      <c r="U6798" s="1"/>
      <c r="V6798"/>
      <c r="W6798" s="1"/>
      <c r="X6798"/>
      <c r="Y6798"/>
      <c r="Z6798" s="1"/>
      <c r="AA6798" s="1"/>
      <c r="AB6798" s="1"/>
      <c r="AC6798" s="1"/>
      <c r="AD6798"/>
    </row>
    <row r="6799" spans="1:30" x14ac:dyDescent="0.25">
      <c r="A6799" s="1"/>
      <c r="B6799" s="1"/>
      <c r="C6799" s="1"/>
      <c r="D6799"/>
      <c r="E6799" s="1"/>
      <c r="F6799" s="1"/>
      <c r="G6799"/>
      <c r="H6799"/>
      <c r="I6799" s="1"/>
      <c r="J6799"/>
      <c r="K6799"/>
      <c r="L6799"/>
      <c r="M6799" s="2"/>
      <c r="N6799" s="3"/>
      <c r="O6799"/>
      <c r="P6799"/>
      <c r="Q6799"/>
      <c r="R6799"/>
      <c r="S6799"/>
      <c r="T6799"/>
      <c r="U6799" s="1"/>
      <c r="V6799"/>
      <c r="W6799" s="1"/>
      <c r="X6799"/>
      <c r="Y6799"/>
      <c r="Z6799" s="1"/>
      <c r="AA6799" s="1"/>
      <c r="AB6799" s="1"/>
      <c r="AC6799" s="1"/>
      <c r="AD6799"/>
    </row>
    <row r="6800" spans="1:30" x14ac:dyDescent="0.25">
      <c r="A6800" s="1"/>
      <c r="B6800" s="1"/>
      <c r="C6800" s="1"/>
      <c r="D6800"/>
      <c r="E6800" s="1"/>
      <c r="F6800" s="1"/>
      <c r="G6800"/>
      <c r="H6800"/>
      <c r="I6800" s="1"/>
      <c r="J6800"/>
      <c r="K6800"/>
      <c r="L6800"/>
      <c r="M6800" s="2"/>
      <c r="N6800" s="3"/>
      <c r="O6800"/>
      <c r="P6800"/>
      <c r="Q6800"/>
      <c r="R6800"/>
      <c r="S6800"/>
      <c r="T6800"/>
      <c r="U6800" s="1"/>
      <c r="V6800"/>
      <c r="W6800" s="1"/>
      <c r="X6800"/>
      <c r="Y6800"/>
      <c r="Z6800" s="1"/>
      <c r="AA6800" s="1"/>
      <c r="AB6800" s="1"/>
      <c r="AC6800" s="1"/>
      <c r="AD6800"/>
    </row>
    <row r="6801" spans="1:30" x14ac:dyDescent="0.25">
      <c r="A6801" s="1"/>
      <c r="B6801" s="1"/>
      <c r="C6801" s="1"/>
      <c r="D6801"/>
      <c r="E6801" s="1"/>
      <c r="F6801" s="1"/>
      <c r="G6801"/>
      <c r="H6801"/>
      <c r="I6801" s="1"/>
      <c r="J6801"/>
      <c r="K6801"/>
      <c r="L6801"/>
      <c r="M6801" s="2"/>
      <c r="N6801" s="3"/>
      <c r="O6801"/>
      <c r="P6801"/>
      <c r="Q6801"/>
      <c r="R6801"/>
      <c r="S6801"/>
      <c r="T6801"/>
      <c r="U6801" s="1"/>
      <c r="V6801"/>
      <c r="W6801" s="1"/>
      <c r="X6801"/>
      <c r="Y6801"/>
      <c r="Z6801" s="1"/>
      <c r="AA6801" s="1"/>
      <c r="AB6801" s="1"/>
      <c r="AC6801" s="1"/>
      <c r="AD6801"/>
    </row>
    <row r="6802" spans="1:30" x14ac:dyDescent="0.25">
      <c r="A6802" s="1"/>
      <c r="B6802" s="1"/>
      <c r="C6802" s="1"/>
      <c r="D6802"/>
      <c r="E6802" s="1"/>
      <c r="F6802" s="1"/>
      <c r="G6802"/>
      <c r="H6802"/>
      <c r="I6802" s="1"/>
      <c r="J6802"/>
      <c r="K6802"/>
      <c r="L6802"/>
      <c r="M6802" s="2"/>
      <c r="N6802" s="3"/>
      <c r="O6802"/>
      <c r="P6802"/>
      <c r="Q6802"/>
      <c r="R6802"/>
      <c r="S6802"/>
      <c r="T6802"/>
      <c r="U6802" s="1"/>
      <c r="V6802"/>
      <c r="W6802" s="1"/>
      <c r="X6802"/>
      <c r="Y6802"/>
      <c r="Z6802" s="1"/>
      <c r="AA6802" s="1"/>
      <c r="AB6802" s="1"/>
      <c r="AC6802" s="1"/>
      <c r="AD6802"/>
    </row>
    <row r="6803" spans="1:30" x14ac:dyDescent="0.25">
      <c r="A6803" s="1"/>
      <c r="B6803" s="1"/>
      <c r="C6803" s="1"/>
      <c r="D6803"/>
      <c r="E6803" s="1"/>
      <c r="F6803" s="1"/>
      <c r="G6803"/>
      <c r="H6803"/>
      <c r="I6803" s="1"/>
      <c r="J6803"/>
      <c r="K6803"/>
      <c r="L6803"/>
      <c r="M6803" s="2"/>
      <c r="N6803" s="3"/>
      <c r="O6803"/>
      <c r="P6803"/>
      <c r="Q6803"/>
      <c r="R6803"/>
      <c r="S6803"/>
      <c r="T6803"/>
      <c r="U6803" s="1"/>
      <c r="V6803"/>
      <c r="W6803" s="1"/>
      <c r="X6803"/>
      <c r="Y6803"/>
      <c r="Z6803" s="1"/>
      <c r="AA6803" s="1"/>
      <c r="AB6803" s="1"/>
      <c r="AC6803" s="1"/>
      <c r="AD6803"/>
    </row>
    <row r="6804" spans="1:30" x14ac:dyDescent="0.25">
      <c r="A6804" s="1"/>
      <c r="B6804" s="1"/>
      <c r="C6804" s="1"/>
      <c r="D6804"/>
      <c r="E6804" s="1"/>
      <c r="F6804" s="1"/>
      <c r="G6804"/>
      <c r="H6804"/>
      <c r="I6804" s="1"/>
      <c r="J6804"/>
      <c r="K6804"/>
      <c r="L6804"/>
      <c r="M6804" s="2"/>
      <c r="N6804" s="3"/>
      <c r="O6804"/>
      <c r="P6804"/>
      <c r="Q6804"/>
      <c r="R6804"/>
      <c r="S6804"/>
      <c r="T6804"/>
      <c r="U6804" s="1"/>
      <c r="V6804"/>
      <c r="W6804" s="1"/>
      <c r="X6804"/>
      <c r="Y6804"/>
      <c r="Z6804" s="1"/>
      <c r="AA6804" s="1"/>
      <c r="AB6804" s="1"/>
      <c r="AC6804" s="1"/>
      <c r="AD6804"/>
    </row>
    <row r="6805" spans="1:30" x14ac:dyDescent="0.25">
      <c r="A6805" s="1"/>
      <c r="B6805" s="1"/>
      <c r="C6805" s="1"/>
      <c r="D6805"/>
      <c r="E6805" s="1"/>
      <c r="F6805" s="1"/>
      <c r="G6805"/>
      <c r="H6805"/>
      <c r="I6805" s="1"/>
      <c r="J6805"/>
      <c r="K6805"/>
      <c r="L6805"/>
      <c r="M6805" s="2"/>
      <c r="N6805" s="3"/>
      <c r="O6805"/>
      <c r="P6805"/>
      <c r="Q6805"/>
      <c r="R6805"/>
      <c r="S6805"/>
      <c r="T6805"/>
      <c r="U6805" s="1"/>
      <c r="V6805"/>
      <c r="W6805" s="1"/>
      <c r="X6805"/>
      <c r="Y6805"/>
      <c r="Z6805" s="1"/>
      <c r="AA6805" s="1"/>
      <c r="AB6805" s="1"/>
      <c r="AC6805" s="1"/>
      <c r="AD6805"/>
    </row>
    <row r="6806" spans="1:30" x14ac:dyDescent="0.25">
      <c r="A6806" s="1"/>
      <c r="B6806" s="1"/>
      <c r="C6806" s="1"/>
      <c r="D6806"/>
      <c r="E6806" s="1"/>
      <c r="F6806" s="1"/>
      <c r="G6806"/>
      <c r="H6806"/>
      <c r="I6806" s="1"/>
      <c r="J6806"/>
      <c r="K6806"/>
      <c r="L6806"/>
      <c r="M6806" s="2"/>
      <c r="N6806" s="3"/>
      <c r="O6806"/>
      <c r="P6806"/>
      <c r="Q6806"/>
      <c r="R6806"/>
      <c r="S6806"/>
      <c r="T6806"/>
      <c r="U6806" s="1"/>
      <c r="V6806"/>
      <c r="W6806" s="1"/>
      <c r="X6806"/>
      <c r="Y6806"/>
      <c r="Z6806" s="1"/>
      <c r="AA6806" s="1"/>
      <c r="AB6806" s="1"/>
      <c r="AC6806" s="1"/>
      <c r="AD6806"/>
    </row>
    <row r="6807" spans="1:30" x14ac:dyDescent="0.25">
      <c r="A6807" s="1"/>
      <c r="B6807" s="1"/>
      <c r="C6807" s="1"/>
      <c r="D6807"/>
      <c r="E6807" s="1"/>
      <c r="F6807" s="1"/>
      <c r="G6807"/>
      <c r="H6807"/>
      <c r="I6807" s="1"/>
      <c r="J6807"/>
      <c r="K6807"/>
      <c r="L6807"/>
      <c r="M6807" s="2"/>
      <c r="N6807" s="3"/>
      <c r="O6807"/>
      <c r="P6807"/>
      <c r="Q6807"/>
      <c r="R6807"/>
      <c r="S6807"/>
      <c r="T6807"/>
      <c r="U6807" s="1"/>
      <c r="V6807"/>
      <c r="W6807" s="1"/>
      <c r="X6807"/>
      <c r="Y6807"/>
      <c r="Z6807" s="1"/>
      <c r="AA6807" s="1"/>
      <c r="AB6807" s="1"/>
      <c r="AC6807" s="1"/>
      <c r="AD6807"/>
    </row>
    <row r="6808" spans="1:30" x14ac:dyDescent="0.25">
      <c r="A6808" s="1"/>
      <c r="B6808" s="1"/>
      <c r="C6808" s="1"/>
      <c r="D6808"/>
      <c r="E6808" s="1"/>
      <c r="F6808" s="1"/>
      <c r="G6808"/>
      <c r="H6808"/>
      <c r="I6808" s="1"/>
      <c r="J6808"/>
      <c r="K6808"/>
      <c r="L6808"/>
      <c r="M6808" s="2"/>
      <c r="N6808" s="3"/>
      <c r="O6808"/>
      <c r="P6808"/>
      <c r="Q6808"/>
      <c r="R6808"/>
      <c r="S6808"/>
      <c r="T6808"/>
      <c r="U6808" s="1"/>
      <c r="V6808"/>
      <c r="W6808" s="1"/>
      <c r="X6808"/>
      <c r="Y6808"/>
      <c r="Z6808" s="1"/>
      <c r="AA6808" s="1"/>
      <c r="AB6808" s="1"/>
      <c r="AC6808" s="1"/>
      <c r="AD6808"/>
    </row>
    <row r="6809" spans="1:30" x14ac:dyDescent="0.25">
      <c r="A6809" s="1"/>
      <c r="B6809" s="1"/>
      <c r="C6809" s="1"/>
      <c r="D6809"/>
      <c r="E6809" s="1"/>
      <c r="F6809" s="1"/>
      <c r="G6809"/>
      <c r="H6809"/>
      <c r="I6809" s="1"/>
      <c r="J6809"/>
      <c r="K6809"/>
      <c r="L6809"/>
      <c r="M6809" s="2"/>
      <c r="N6809" s="3"/>
      <c r="O6809"/>
      <c r="P6809"/>
      <c r="Q6809"/>
      <c r="R6809"/>
      <c r="S6809"/>
      <c r="T6809"/>
      <c r="U6809" s="1"/>
      <c r="V6809"/>
      <c r="W6809" s="1"/>
      <c r="X6809"/>
      <c r="Y6809"/>
      <c r="Z6809" s="1"/>
      <c r="AA6809" s="1"/>
      <c r="AB6809" s="1"/>
      <c r="AC6809" s="1"/>
      <c r="AD6809"/>
    </row>
    <row r="6810" spans="1:30" x14ac:dyDescent="0.25">
      <c r="A6810" s="1"/>
      <c r="B6810" s="1"/>
      <c r="C6810" s="1"/>
      <c r="D6810"/>
      <c r="E6810" s="1"/>
      <c r="F6810" s="1"/>
      <c r="G6810"/>
      <c r="H6810"/>
      <c r="I6810" s="1"/>
      <c r="J6810"/>
      <c r="K6810"/>
      <c r="L6810"/>
      <c r="M6810" s="2"/>
      <c r="N6810" s="3"/>
      <c r="O6810"/>
      <c r="P6810"/>
      <c r="Q6810"/>
      <c r="R6810"/>
      <c r="S6810"/>
      <c r="T6810"/>
      <c r="U6810" s="1"/>
      <c r="V6810"/>
      <c r="W6810" s="1"/>
      <c r="X6810"/>
      <c r="Y6810"/>
      <c r="Z6810" s="1"/>
      <c r="AA6810" s="1"/>
      <c r="AB6810" s="1"/>
      <c r="AC6810" s="1"/>
      <c r="AD6810"/>
    </row>
    <row r="6811" spans="1:30" x14ac:dyDescent="0.25">
      <c r="A6811" s="1"/>
      <c r="B6811" s="1"/>
      <c r="C6811" s="1"/>
      <c r="D6811"/>
      <c r="E6811" s="1"/>
      <c r="F6811" s="1"/>
      <c r="G6811"/>
      <c r="H6811"/>
      <c r="I6811" s="1"/>
      <c r="J6811"/>
      <c r="K6811"/>
      <c r="L6811"/>
      <c r="M6811" s="2"/>
      <c r="N6811" s="3"/>
      <c r="O6811"/>
      <c r="P6811"/>
      <c r="Q6811"/>
      <c r="R6811"/>
      <c r="S6811"/>
      <c r="T6811"/>
      <c r="U6811" s="1"/>
      <c r="V6811"/>
      <c r="W6811" s="1"/>
      <c r="X6811"/>
      <c r="Y6811"/>
      <c r="Z6811" s="1"/>
      <c r="AA6811" s="1"/>
      <c r="AB6811" s="1"/>
      <c r="AC6811" s="1"/>
      <c r="AD6811"/>
    </row>
    <row r="6812" spans="1:30" x14ac:dyDescent="0.25">
      <c r="A6812" s="1"/>
      <c r="B6812" s="1"/>
      <c r="C6812" s="1"/>
      <c r="D6812"/>
      <c r="E6812" s="1"/>
      <c r="F6812" s="1"/>
      <c r="G6812"/>
      <c r="H6812"/>
      <c r="I6812" s="1"/>
      <c r="J6812"/>
      <c r="K6812"/>
      <c r="L6812"/>
      <c r="M6812" s="2"/>
      <c r="N6812" s="3"/>
      <c r="O6812"/>
      <c r="P6812"/>
      <c r="Q6812"/>
      <c r="R6812"/>
      <c r="S6812"/>
      <c r="T6812"/>
      <c r="U6812" s="1"/>
      <c r="V6812"/>
      <c r="W6812" s="1"/>
      <c r="X6812"/>
      <c r="Y6812"/>
      <c r="Z6812" s="1"/>
      <c r="AA6812" s="1"/>
      <c r="AB6812" s="1"/>
      <c r="AC6812" s="1"/>
      <c r="AD6812"/>
    </row>
    <row r="6813" spans="1:30" x14ac:dyDescent="0.25">
      <c r="A6813" s="1"/>
      <c r="B6813" s="1"/>
      <c r="C6813" s="1"/>
      <c r="D6813"/>
      <c r="E6813" s="1"/>
      <c r="F6813" s="1"/>
      <c r="G6813"/>
      <c r="H6813"/>
      <c r="I6813" s="1"/>
      <c r="J6813"/>
      <c r="K6813"/>
      <c r="L6813"/>
      <c r="M6813" s="2"/>
      <c r="N6813" s="3"/>
      <c r="O6813"/>
      <c r="P6813"/>
      <c r="Q6813"/>
      <c r="R6813"/>
      <c r="S6813"/>
      <c r="T6813"/>
      <c r="U6813" s="1"/>
      <c r="V6813"/>
      <c r="W6813" s="1"/>
      <c r="X6813"/>
      <c r="Y6813"/>
      <c r="Z6813" s="1"/>
      <c r="AA6813" s="1"/>
      <c r="AB6813" s="1"/>
      <c r="AC6813" s="1"/>
      <c r="AD6813"/>
    </row>
    <row r="6814" spans="1:30" x14ac:dyDescent="0.25">
      <c r="A6814" s="1"/>
      <c r="B6814" s="1"/>
      <c r="C6814" s="1"/>
      <c r="D6814"/>
      <c r="E6814" s="1"/>
      <c r="F6814" s="1"/>
      <c r="G6814"/>
      <c r="H6814"/>
      <c r="I6814" s="1"/>
      <c r="J6814"/>
      <c r="K6814"/>
      <c r="L6814"/>
      <c r="M6814" s="2"/>
      <c r="N6814" s="3"/>
      <c r="O6814"/>
      <c r="P6814"/>
      <c r="Q6814"/>
      <c r="R6814"/>
      <c r="S6814"/>
      <c r="T6814"/>
      <c r="U6814" s="1"/>
      <c r="V6814"/>
      <c r="W6814" s="1"/>
      <c r="X6814"/>
      <c r="Y6814"/>
      <c r="Z6814" s="1"/>
      <c r="AA6814" s="1"/>
      <c r="AB6814" s="1"/>
      <c r="AC6814" s="1"/>
      <c r="AD6814"/>
    </row>
    <row r="6815" spans="1:30" x14ac:dyDescent="0.25">
      <c r="A6815" s="1"/>
      <c r="B6815" s="1"/>
      <c r="C6815" s="1"/>
      <c r="D6815"/>
      <c r="E6815" s="1"/>
      <c r="F6815" s="1"/>
      <c r="G6815"/>
      <c r="H6815"/>
      <c r="I6815" s="1"/>
      <c r="J6815"/>
      <c r="K6815"/>
      <c r="L6815"/>
      <c r="M6815" s="2"/>
      <c r="N6815" s="3"/>
      <c r="O6815"/>
      <c r="P6815"/>
      <c r="Q6815"/>
      <c r="R6815"/>
      <c r="S6815"/>
      <c r="T6815"/>
      <c r="U6815" s="1"/>
      <c r="V6815"/>
      <c r="W6815" s="1"/>
      <c r="X6815"/>
      <c r="Y6815"/>
      <c r="Z6815" s="1"/>
      <c r="AA6815" s="1"/>
      <c r="AB6815" s="1"/>
      <c r="AC6815" s="1"/>
      <c r="AD6815"/>
    </row>
    <row r="6816" spans="1:30" x14ac:dyDescent="0.25">
      <c r="A6816" s="1"/>
      <c r="B6816" s="1"/>
      <c r="C6816" s="1"/>
      <c r="D6816"/>
      <c r="E6816" s="1"/>
      <c r="F6816" s="1"/>
      <c r="G6816"/>
      <c r="H6816"/>
      <c r="I6816" s="1"/>
      <c r="J6816"/>
      <c r="K6816"/>
      <c r="L6816"/>
      <c r="M6816" s="2"/>
      <c r="N6816" s="3"/>
      <c r="O6816"/>
      <c r="P6816"/>
      <c r="Q6816"/>
      <c r="R6816"/>
      <c r="S6816"/>
      <c r="T6816"/>
      <c r="U6816" s="1"/>
      <c r="V6816"/>
      <c r="W6816" s="1"/>
      <c r="X6816"/>
      <c r="Y6816"/>
      <c r="Z6816" s="1"/>
      <c r="AA6816" s="1"/>
      <c r="AB6816" s="1"/>
      <c r="AC6816" s="1"/>
      <c r="AD6816"/>
    </row>
    <row r="6817" spans="1:30" x14ac:dyDescent="0.25">
      <c r="A6817" s="1"/>
      <c r="B6817" s="1"/>
      <c r="C6817" s="1"/>
      <c r="D6817"/>
      <c r="E6817" s="1"/>
      <c r="F6817" s="1"/>
      <c r="G6817"/>
      <c r="H6817"/>
      <c r="I6817" s="1"/>
      <c r="J6817"/>
      <c r="K6817"/>
      <c r="L6817"/>
      <c r="M6817" s="2"/>
      <c r="N6817" s="3"/>
      <c r="O6817"/>
      <c r="P6817"/>
      <c r="Q6817"/>
      <c r="R6817"/>
      <c r="S6817"/>
      <c r="T6817"/>
      <c r="U6817" s="1"/>
      <c r="V6817"/>
      <c r="W6817" s="1"/>
      <c r="X6817"/>
      <c r="Y6817"/>
      <c r="Z6817" s="1"/>
      <c r="AA6817" s="1"/>
      <c r="AB6817" s="1"/>
      <c r="AC6817" s="1"/>
      <c r="AD6817"/>
    </row>
    <row r="6818" spans="1:30" x14ac:dyDescent="0.25">
      <c r="A6818" s="1"/>
      <c r="B6818" s="1"/>
      <c r="C6818" s="1"/>
      <c r="D6818"/>
      <c r="E6818" s="1"/>
      <c r="F6818" s="1"/>
      <c r="G6818"/>
      <c r="H6818"/>
      <c r="I6818" s="1"/>
      <c r="J6818"/>
      <c r="K6818"/>
      <c r="L6818"/>
      <c r="M6818" s="2"/>
      <c r="N6818" s="3"/>
      <c r="O6818"/>
      <c r="P6818"/>
      <c r="Q6818"/>
      <c r="R6818"/>
      <c r="S6818"/>
      <c r="T6818"/>
      <c r="U6818" s="1"/>
      <c r="V6818"/>
      <c r="W6818" s="1"/>
      <c r="X6818"/>
      <c r="Y6818"/>
      <c r="Z6818" s="1"/>
      <c r="AA6818" s="1"/>
      <c r="AB6818" s="1"/>
      <c r="AC6818" s="1"/>
      <c r="AD6818"/>
    </row>
    <row r="6819" spans="1:30" x14ac:dyDescent="0.25">
      <c r="A6819" s="1"/>
      <c r="B6819" s="1"/>
      <c r="C6819" s="1"/>
      <c r="D6819"/>
      <c r="E6819" s="1"/>
      <c r="F6819" s="1"/>
      <c r="G6819"/>
      <c r="H6819"/>
      <c r="I6819" s="1"/>
      <c r="J6819"/>
      <c r="K6819"/>
      <c r="L6819"/>
      <c r="M6819" s="2"/>
      <c r="N6819" s="3"/>
      <c r="O6819"/>
      <c r="P6819"/>
      <c r="Q6819"/>
      <c r="R6819"/>
      <c r="S6819"/>
      <c r="T6819"/>
      <c r="U6819" s="1"/>
      <c r="V6819"/>
      <c r="W6819" s="1"/>
      <c r="X6819"/>
      <c r="Y6819"/>
      <c r="Z6819" s="1"/>
      <c r="AA6819" s="1"/>
      <c r="AB6819" s="1"/>
      <c r="AC6819" s="1"/>
      <c r="AD6819"/>
    </row>
    <row r="6820" spans="1:30" x14ac:dyDescent="0.25">
      <c r="A6820" s="1"/>
      <c r="B6820" s="1"/>
      <c r="C6820" s="1"/>
      <c r="D6820"/>
      <c r="E6820" s="1"/>
      <c r="F6820" s="1"/>
      <c r="G6820"/>
      <c r="H6820"/>
      <c r="I6820" s="1"/>
      <c r="J6820"/>
      <c r="K6820"/>
      <c r="L6820"/>
      <c r="M6820" s="2"/>
      <c r="N6820" s="3"/>
      <c r="O6820"/>
      <c r="P6820"/>
      <c r="Q6820"/>
      <c r="R6820"/>
      <c r="S6820"/>
      <c r="T6820"/>
      <c r="U6820" s="1"/>
      <c r="V6820"/>
      <c r="W6820" s="1"/>
      <c r="X6820"/>
      <c r="Y6820"/>
      <c r="Z6820" s="1"/>
      <c r="AA6820" s="1"/>
      <c r="AB6820" s="1"/>
      <c r="AC6820" s="1"/>
      <c r="AD6820"/>
    </row>
    <row r="6821" spans="1:30" x14ac:dyDescent="0.25">
      <c r="A6821" s="1"/>
      <c r="B6821" s="1"/>
      <c r="C6821" s="1"/>
      <c r="D6821"/>
      <c r="E6821" s="1"/>
      <c r="F6821" s="1"/>
      <c r="G6821"/>
      <c r="H6821"/>
      <c r="I6821" s="1"/>
      <c r="J6821"/>
      <c r="K6821"/>
      <c r="L6821"/>
      <c r="M6821" s="2"/>
      <c r="N6821" s="3"/>
      <c r="O6821"/>
      <c r="P6821"/>
      <c r="Q6821"/>
      <c r="R6821"/>
      <c r="S6821"/>
      <c r="T6821"/>
      <c r="U6821" s="1"/>
      <c r="V6821"/>
      <c r="W6821" s="1"/>
      <c r="X6821"/>
      <c r="Y6821"/>
      <c r="Z6821" s="1"/>
      <c r="AA6821" s="1"/>
      <c r="AB6821" s="1"/>
      <c r="AC6821" s="1"/>
      <c r="AD6821"/>
    </row>
    <row r="6822" spans="1:30" x14ac:dyDescent="0.25">
      <c r="A6822" s="1"/>
      <c r="B6822" s="1"/>
      <c r="C6822" s="1"/>
      <c r="D6822"/>
      <c r="E6822" s="1"/>
      <c r="F6822" s="1"/>
      <c r="G6822"/>
      <c r="H6822"/>
      <c r="I6822" s="1"/>
      <c r="J6822"/>
      <c r="K6822"/>
      <c r="L6822"/>
      <c r="M6822" s="2"/>
      <c r="N6822" s="3"/>
      <c r="O6822"/>
      <c r="P6822"/>
      <c r="Q6822"/>
      <c r="R6822"/>
      <c r="S6822"/>
      <c r="T6822"/>
      <c r="U6822" s="1"/>
      <c r="V6822"/>
      <c r="W6822" s="1"/>
      <c r="X6822"/>
      <c r="Y6822"/>
      <c r="Z6822" s="1"/>
      <c r="AA6822" s="1"/>
      <c r="AB6822" s="1"/>
      <c r="AC6822" s="1"/>
      <c r="AD6822"/>
    </row>
    <row r="6823" spans="1:30" x14ac:dyDescent="0.25">
      <c r="A6823" s="1"/>
      <c r="B6823" s="1"/>
      <c r="C6823" s="1"/>
      <c r="D6823"/>
      <c r="E6823" s="1"/>
      <c r="F6823" s="1"/>
      <c r="G6823"/>
      <c r="H6823"/>
      <c r="I6823" s="1"/>
      <c r="J6823"/>
      <c r="K6823"/>
      <c r="L6823"/>
      <c r="M6823" s="2"/>
      <c r="N6823" s="3"/>
      <c r="O6823"/>
      <c r="P6823"/>
      <c r="Q6823"/>
      <c r="R6823"/>
      <c r="S6823"/>
      <c r="T6823"/>
      <c r="U6823" s="1"/>
      <c r="V6823"/>
      <c r="W6823" s="1"/>
      <c r="X6823"/>
      <c r="Y6823"/>
      <c r="Z6823" s="1"/>
      <c r="AA6823" s="1"/>
      <c r="AB6823" s="1"/>
      <c r="AC6823" s="1"/>
      <c r="AD6823"/>
    </row>
    <row r="6824" spans="1:30" x14ac:dyDescent="0.25">
      <c r="A6824" s="1"/>
      <c r="B6824" s="1"/>
      <c r="C6824" s="1"/>
      <c r="D6824"/>
      <c r="E6824" s="1"/>
      <c r="F6824" s="1"/>
      <c r="G6824"/>
      <c r="H6824"/>
      <c r="I6824" s="1"/>
      <c r="J6824"/>
      <c r="K6824"/>
      <c r="L6824"/>
      <c r="M6824" s="2"/>
      <c r="N6824" s="3"/>
      <c r="O6824"/>
      <c r="P6824"/>
      <c r="Q6824"/>
      <c r="R6824"/>
      <c r="S6824"/>
      <c r="T6824"/>
      <c r="U6824" s="1"/>
      <c r="V6824"/>
      <c r="W6824" s="1"/>
      <c r="X6824"/>
      <c r="Y6824"/>
      <c r="Z6824" s="1"/>
      <c r="AA6824" s="1"/>
      <c r="AB6824" s="1"/>
      <c r="AC6824" s="1"/>
      <c r="AD6824"/>
    </row>
    <row r="6825" spans="1:30" x14ac:dyDescent="0.25">
      <c r="A6825" s="1"/>
      <c r="B6825" s="1"/>
      <c r="C6825" s="1"/>
      <c r="D6825"/>
      <c r="E6825" s="1"/>
      <c r="F6825" s="1"/>
      <c r="G6825"/>
      <c r="H6825"/>
      <c r="I6825" s="1"/>
      <c r="J6825"/>
      <c r="K6825"/>
      <c r="L6825"/>
      <c r="M6825" s="2"/>
      <c r="N6825" s="3"/>
      <c r="O6825"/>
      <c r="P6825"/>
      <c r="Q6825"/>
      <c r="R6825"/>
      <c r="S6825"/>
      <c r="T6825"/>
      <c r="U6825" s="1"/>
      <c r="V6825"/>
      <c r="W6825" s="1"/>
      <c r="X6825"/>
      <c r="Y6825"/>
      <c r="Z6825" s="1"/>
      <c r="AA6825" s="1"/>
      <c r="AB6825" s="1"/>
      <c r="AC6825" s="1"/>
      <c r="AD6825"/>
    </row>
    <row r="6826" spans="1:30" x14ac:dyDescent="0.25">
      <c r="A6826" s="1"/>
      <c r="B6826" s="1"/>
      <c r="C6826" s="1"/>
      <c r="D6826"/>
      <c r="E6826" s="1"/>
      <c r="F6826" s="1"/>
      <c r="G6826"/>
      <c r="H6826"/>
      <c r="I6826" s="1"/>
      <c r="J6826"/>
      <c r="K6826"/>
      <c r="L6826"/>
      <c r="M6826" s="2"/>
      <c r="N6826" s="3"/>
      <c r="O6826"/>
      <c r="P6826"/>
      <c r="Q6826"/>
      <c r="R6826"/>
      <c r="S6826"/>
      <c r="T6826"/>
      <c r="U6826" s="1"/>
      <c r="V6826"/>
      <c r="W6826" s="1"/>
      <c r="X6826"/>
      <c r="Y6826"/>
      <c r="Z6826" s="1"/>
      <c r="AA6826" s="1"/>
      <c r="AB6826" s="1"/>
      <c r="AC6826" s="1"/>
      <c r="AD6826"/>
    </row>
    <row r="6827" spans="1:30" x14ac:dyDescent="0.25">
      <c r="A6827" s="1"/>
      <c r="B6827" s="1"/>
      <c r="C6827" s="1"/>
      <c r="D6827"/>
      <c r="E6827" s="1"/>
      <c r="F6827" s="1"/>
      <c r="G6827"/>
      <c r="H6827"/>
      <c r="I6827" s="1"/>
      <c r="J6827"/>
      <c r="K6827"/>
      <c r="L6827"/>
      <c r="M6827" s="2"/>
      <c r="N6827" s="3"/>
      <c r="O6827"/>
      <c r="P6827"/>
      <c r="Q6827"/>
      <c r="R6827"/>
      <c r="S6827"/>
      <c r="T6827"/>
      <c r="U6827" s="1"/>
      <c r="V6827"/>
      <c r="W6827" s="1"/>
      <c r="X6827"/>
      <c r="Y6827"/>
      <c r="Z6827" s="1"/>
      <c r="AA6827" s="1"/>
      <c r="AB6827" s="1"/>
      <c r="AC6827" s="1"/>
      <c r="AD6827"/>
    </row>
    <row r="6828" spans="1:30" x14ac:dyDescent="0.25">
      <c r="A6828" s="1"/>
      <c r="B6828" s="1"/>
      <c r="C6828" s="1"/>
      <c r="D6828"/>
      <c r="E6828" s="1"/>
      <c r="F6828" s="1"/>
      <c r="G6828"/>
      <c r="H6828"/>
      <c r="I6828" s="1"/>
      <c r="J6828"/>
      <c r="K6828"/>
      <c r="L6828"/>
      <c r="M6828" s="2"/>
      <c r="N6828" s="3"/>
      <c r="O6828"/>
      <c r="P6828"/>
      <c r="Q6828"/>
      <c r="R6828"/>
      <c r="S6828"/>
      <c r="T6828"/>
      <c r="U6828" s="1"/>
      <c r="V6828"/>
      <c r="W6828" s="1"/>
      <c r="X6828"/>
      <c r="Y6828"/>
      <c r="Z6828" s="1"/>
      <c r="AA6828" s="1"/>
      <c r="AB6828" s="1"/>
      <c r="AC6828" s="1"/>
      <c r="AD6828"/>
    </row>
    <row r="6829" spans="1:30" x14ac:dyDescent="0.25">
      <c r="A6829" s="1"/>
      <c r="B6829" s="1"/>
      <c r="C6829" s="1"/>
      <c r="D6829"/>
      <c r="E6829" s="1"/>
      <c r="F6829" s="1"/>
      <c r="G6829"/>
      <c r="H6829"/>
      <c r="I6829" s="1"/>
      <c r="J6829"/>
      <c r="K6829"/>
      <c r="L6829"/>
      <c r="M6829" s="2"/>
      <c r="N6829" s="3"/>
      <c r="O6829"/>
      <c r="P6829"/>
      <c r="Q6829"/>
      <c r="R6829"/>
      <c r="S6829"/>
      <c r="T6829"/>
      <c r="U6829" s="1"/>
      <c r="V6829"/>
      <c r="W6829" s="1"/>
      <c r="X6829"/>
      <c r="Y6829"/>
      <c r="Z6829" s="1"/>
      <c r="AA6829" s="1"/>
      <c r="AB6829" s="1"/>
      <c r="AC6829" s="1"/>
      <c r="AD6829"/>
    </row>
    <row r="6830" spans="1:30" x14ac:dyDescent="0.25">
      <c r="A6830" s="1"/>
      <c r="B6830" s="1"/>
      <c r="C6830" s="1"/>
      <c r="D6830"/>
      <c r="E6830" s="1"/>
      <c r="F6830" s="1"/>
      <c r="G6830"/>
      <c r="H6830"/>
      <c r="I6830" s="1"/>
      <c r="J6830"/>
      <c r="K6830"/>
      <c r="L6830"/>
      <c r="M6830" s="2"/>
      <c r="N6830" s="3"/>
      <c r="O6830"/>
      <c r="P6830"/>
      <c r="Q6830"/>
      <c r="R6830"/>
      <c r="S6830"/>
      <c r="T6830"/>
      <c r="U6830" s="1"/>
      <c r="V6830"/>
      <c r="W6830" s="1"/>
      <c r="X6830"/>
      <c r="Y6830"/>
      <c r="Z6830" s="1"/>
      <c r="AA6830" s="1"/>
      <c r="AB6830" s="1"/>
      <c r="AC6830" s="1"/>
      <c r="AD6830"/>
    </row>
    <row r="6831" spans="1:30" x14ac:dyDescent="0.25">
      <c r="A6831" s="1"/>
      <c r="B6831" s="1"/>
      <c r="C6831" s="1"/>
      <c r="D6831"/>
      <c r="E6831" s="1"/>
      <c r="F6831" s="1"/>
      <c r="G6831"/>
      <c r="H6831"/>
      <c r="I6831" s="1"/>
      <c r="J6831"/>
      <c r="K6831"/>
      <c r="L6831"/>
      <c r="M6831" s="2"/>
      <c r="N6831" s="3"/>
      <c r="O6831"/>
      <c r="P6831"/>
      <c r="Q6831"/>
      <c r="R6831"/>
      <c r="S6831"/>
      <c r="T6831"/>
      <c r="U6831" s="1"/>
      <c r="V6831"/>
      <c r="W6831" s="1"/>
      <c r="X6831"/>
      <c r="Y6831"/>
      <c r="Z6831" s="1"/>
      <c r="AA6831" s="1"/>
      <c r="AB6831" s="1"/>
      <c r="AC6831" s="1"/>
      <c r="AD6831"/>
    </row>
    <row r="6832" spans="1:30" x14ac:dyDescent="0.25">
      <c r="A6832" s="1"/>
      <c r="B6832" s="1"/>
      <c r="C6832" s="1"/>
      <c r="D6832"/>
      <c r="E6832" s="1"/>
      <c r="F6832" s="1"/>
      <c r="G6832"/>
      <c r="H6832"/>
      <c r="I6832" s="1"/>
      <c r="J6832"/>
      <c r="K6832"/>
      <c r="L6832"/>
      <c r="M6832" s="2"/>
      <c r="N6832" s="3"/>
      <c r="O6832"/>
      <c r="P6832"/>
      <c r="Q6832"/>
      <c r="R6832"/>
      <c r="S6832"/>
      <c r="T6832"/>
      <c r="U6832" s="1"/>
      <c r="V6832"/>
      <c r="W6832" s="1"/>
      <c r="X6832"/>
      <c r="Y6832"/>
      <c r="Z6832" s="1"/>
      <c r="AA6832" s="1"/>
      <c r="AB6832" s="1"/>
      <c r="AC6832" s="1"/>
      <c r="AD6832"/>
    </row>
    <row r="6833" spans="1:30" x14ac:dyDescent="0.25">
      <c r="A6833" s="1"/>
      <c r="B6833" s="1"/>
      <c r="C6833" s="1"/>
      <c r="D6833"/>
      <c r="E6833" s="1"/>
      <c r="F6833" s="1"/>
      <c r="G6833"/>
      <c r="H6833"/>
      <c r="I6833" s="1"/>
      <c r="J6833"/>
      <c r="K6833"/>
      <c r="L6833"/>
      <c r="M6833" s="2"/>
      <c r="N6833" s="3"/>
      <c r="O6833"/>
      <c r="P6833"/>
      <c r="Q6833"/>
      <c r="R6833"/>
      <c r="S6833"/>
      <c r="T6833"/>
      <c r="U6833" s="1"/>
      <c r="V6833"/>
      <c r="W6833" s="1"/>
      <c r="X6833"/>
      <c r="Y6833"/>
      <c r="Z6833" s="1"/>
      <c r="AA6833" s="1"/>
      <c r="AB6833" s="1"/>
      <c r="AC6833" s="1"/>
      <c r="AD6833"/>
    </row>
    <row r="6834" spans="1:30" x14ac:dyDescent="0.25">
      <c r="A6834" s="1"/>
      <c r="B6834" s="1"/>
      <c r="C6834" s="1"/>
      <c r="D6834"/>
      <c r="E6834" s="1"/>
      <c r="F6834" s="1"/>
      <c r="G6834"/>
      <c r="H6834"/>
      <c r="I6834" s="1"/>
      <c r="J6834"/>
      <c r="K6834"/>
      <c r="L6834"/>
      <c r="M6834" s="2"/>
      <c r="N6834" s="3"/>
      <c r="O6834"/>
      <c r="P6834"/>
      <c r="Q6834"/>
      <c r="R6834"/>
      <c r="S6834"/>
      <c r="T6834"/>
      <c r="U6834" s="1"/>
      <c r="V6834"/>
      <c r="W6834" s="1"/>
      <c r="X6834"/>
      <c r="Y6834"/>
      <c r="Z6834" s="1"/>
      <c r="AA6834" s="1"/>
      <c r="AB6834" s="1"/>
      <c r="AC6834" s="1"/>
      <c r="AD6834"/>
    </row>
    <row r="6835" spans="1:30" x14ac:dyDescent="0.25">
      <c r="A6835" s="1"/>
      <c r="B6835" s="1"/>
      <c r="C6835" s="1"/>
      <c r="D6835"/>
      <c r="E6835" s="1"/>
      <c r="F6835" s="1"/>
      <c r="G6835"/>
      <c r="H6835"/>
      <c r="I6835" s="1"/>
      <c r="J6835"/>
      <c r="K6835"/>
      <c r="L6835"/>
      <c r="M6835" s="2"/>
      <c r="N6835" s="3"/>
      <c r="O6835"/>
      <c r="P6835"/>
      <c r="Q6835"/>
      <c r="R6835"/>
      <c r="S6835"/>
      <c r="T6835"/>
      <c r="U6835" s="1"/>
      <c r="V6835"/>
      <c r="W6835" s="1"/>
      <c r="X6835"/>
      <c r="Y6835"/>
      <c r="Z6835" s="1"/>
      <c r="AA6835" s="1"/>
      <c r="AB6835" s="1"/>
      <c r="AC6835" s="1"/>
      <c r="AD6835"/>
    </row>
    <row r="6836" spans="1:30" x14ac:dyDescent="0.25">
      <c r="A6836" s="1"/>
      <c r="B6836" s="1"/>
      <c r="C6836" s="1"/>
      <c r="D6836"/>
      <c r="E6836" s="1"/>
      <c r="F6836" s="1"/>
      <c r="G6836"/>
      <c r="H6836"/>
      <c r="I6836" s="1"/>
      <c r="J6836"/>
      <c r="K6836"/>
      <c r="L6836"/>
      <c r="M6836" s="2"/>
      <c r="N6836" s="3"/>
      <c r="O6836"/>
      <c r="P6836"/>
      <c r="Q6836"/>
      <c r="R6836"/>
      <c r="S6836"/>
      <c r="T6836"/>
      <c r="U6836" s="1"/>
      <c r="V6836"/>
      <c r="W6836" s="1"/>
      <c r="X6836"/>
      <c r="Y6836"/>
      <c r="Z6836" s="1"/>
      <c r="AA6836" s="1"/>
      <c r="AB6836" s="1"/>
      <c r="AC6836" s="1"/>
      <c r="AD6836"/>
    </row>
    <row r="6837" spans="1:30" x14ac:dyDescent="0.25">
      <c r="A6837" s="1"/>
      <c r="B6837" s="1"/>
      <c r="C6837" s="1"/>
      <c r="D6837"/>
      <c r="E6837" s="1"/>
      <c r="F6837" s="1"/>
      <c r="G6837"/>
      <c r="H6837"/>
      <c r="I6837" s="1"/>
      <c r="J6837"/>
      <c r="K6837"/>
      <c r="L6837"/>
      <c r="M6837" s="2"/>
      <c r="N6837" s="3"/>
      <c r="O6837"/>
      <c r="P6837"/>
      <c r="Q6837"/>
      <c r="R6837"/>
      <c r="S6837"/>
      <c r="T6837"/>
      <c r="U6837" s="1"/>
      <c r="V6837"/>
      <c r="W6837" s="1"/>
      <c r="X6837"/>
      <c r="Y6837"/>
      <c r="Z6837" s="1"/>
      <c r="AA6837" s="1"/>
      <c r="AB6837" s="1"/>
      <c r="AC6837" s="1"/>
      <c r="AD6837"/>
    </row>
    <row r="6838" spans="1:30" x14ac:dyDescent="0.25">
      <c r="A6838" s="1"/>
      <c r="B6838" s="1"/>
      <c r="C6838" s="1"/>
      <c r="D6838"/>
      <c r="E6838" s="1"/>
      <c r="F6838" s="1"/>
      <c r="G6838"/>
      <c r="H6838"/>
      <c r="I6838" s="1"/>
      <c r="J6838"/>
      <c r="K6838"/>
      <c r="L6838"/>
      <c r="M6838" s="2"/>
      <c r="N6838" s="3"/>
      <c r="O6838"/>
      <c r="P6838"/>
      <c r="Q6838"/>
      <c r="R6838"/>
      <c r="S6838"/>
      <c r="T6838"/>
      <c r="U6838" s="1"/>
      <c r="V6838"/>
      <c r="W6838" s="1"/>
      <c r="X6838"/>
      <c r="Y6838"/>
      <c r="Z6838" s="1"/>
      <c r="AA6838" s="1"/>
      <c r="AB6838" s="1"/>
      <c r="AC6838" s="1"/>
      <c r="AD6838"/>
    </row>
    <row r="6839" spans="1:30" x14ac:dyDescent="0.25">
      <c r="A6839" s="1"/>
      <c r="B6839" s="1"/>
      <c r="C6839" s="1"/>
      <c r="D6839"/>
      <c r="E6839" s="1"/>
      <c r="F6839" s="1"/>
      <c r="G6839"/>
      <c r="H6839"/>
      <c r="I6839" s="1"/>
      <c r="J6839"/>
      <c r="K6839"/>
      <c r="L6839"/>
      <c r="M6839" s="2"/>
      <c r="N6839" s="3"/>
      <c r="O6839"/>
      <c r="P6839"/>
      <c r="Q6839"/>
      <c r="R6839"/>
      <c r="S6839"/>
      <c r="T6839"/>
      <c r="U6839" s="1"/>
      <c r="V6839"/>
      <c r="W6839" s="1"/>
      <c r="X6839"/>
      <c r="Y6839"/>
      <c r="Z6839" s="1"/>
      <c r="AA6839" s="1"/>
      <c r="AB6839" s="1"/>
      <c r="AC6839" s="1"/>
      <c r="AD6839"/>
    </row>
    <row r="6840" spans="1:30" x14ac:dyDescent="0.25">
      <c r="A6840" s="1"/>
      <c r="B6840" s="1"/>
      <c r="C6840" s="1"/>
      <c r="D6840"/>
      <c r="E6840" s="1"/>
      <c r="F6840" s="1"/>
      <c r="G6840"/>
      <c r="H6840"/>
      <c r="I6840" s="1"/>
      <c r="J6840"/>
      <c r="K6840"/>
      <c r="L6840"/>
      <c r="M6840" s="2"/>
      <c r="N6840" s="3"/>
      <c r="O6840"/>
      <c r="P6840"/>
      <c r="Q6840"/>
      <c r="R6840"/>
      <c r="S6840"/>
      <c r="T6840"/>
      <c r="U6840" s="1"/>
      <c r="V6840"/>
      <c r="W6840" s="1"/>
      <c r="X6840"/>
      <c r="Y6840"/>
      <c r="Z6840" s="1"/>
      <c r="AA6840" s="1"/>
      <c r="AB6840" s="1"/>
      <c r="AC6840" s="1"/>
      <c r="AD6840"/>
    </row>
    <row r="6841" spans="1:30" x14ac:dyDescent="0.25">
      <c r="A6841" s="1"/>
      <c r="B6841" s="1"/>
      <c r="C6841" s="1"/>
      <c r="D6841"/>
      <c r="E6841" s="1"/>
      <c r="F6841" s="1"/>
      <c r="G6841"/>
      <c r="H6841"/>
      <c r="I6841" s="1"/>
      <c r="J6841"/>
      <c r="K6841"/>
      <c r="L6841"/>
      <c r="M6841" s="2"/>
      <c r="N6841" s="3"/>
      <c r="O6841"/>
      <c r="P6841"/>
      <c r="Q6841"/>
      <c r="R6841"/>
      <c r="S6841"/>
      <c r="T6841"/>
      <c r="U6841" s="1"/>
      <c r="V6841"/>
      <c r="W6841" s="1"/>
      <c r="X6841"/>
      <c r="Y6841"/>
      <c r="Z6841" s="1"/>
      <c r="AA6841" s="1"/>
      <c r="AB6841" s="1"/>
      <c r="AC6841" s="1"/>
      <c r="AD6841"/>
    </row>
    <row r="6842" spans="1:30" x14ac:dyDescent="0.25">
      <c r="A6842" s="1"/>
      <c r="B6842" s="1"/>
      <c r="C6842" s="1"/>
      <c r="D6842"/>
      <c r="E6842" s="1"/>
      <c r="F6842" s="1"/>
      <c r="G6842"/>
      <c r="H6842"/>
      <c r="I6842" s="1"/>
      <c r="J6842"/>
      <c r="K6842"/>
      <c r="L6842"/>
      <c r="M6842" s="2"/>
      <c r="N6842" s="3"/>
      <c r="O6842"/>
      <c r="P6842"/>
      <c r="Q6842"/>
      <c r="R6842"/>
      <c r="S6842"/>
      <c r="T6842"/>
      <c r="U6842" s="1"/>
      <c r="V6842"/>
      <c r="W6842" s="1"/>
      <c r="X6842"/>
      <c r="Y6842"/>
      <c r="Z6842" s="1"/>
      <c r="AA6842" s="1"/>
      <c r="AB6842" s="1"/>
      <c r="AC6842" s="1"/>
      <c r="AD6842"/>
    </row>
    <row r="6843" spans="1:30" x14ac:dyDescent="0.25">
      <c r="A6843" s="1"/>
      <c r="B6843" s="1"/>
      <c r="C6843" s="1"/>
      <c r="D6843"/>
      <c r="E6843" s="1"/>
      <c r="F6843" s="1"/>
      <c r="G6843"/>
      <c r="H6843"/>
      <c r="I6843" s="1"/>
      <c r="J6843"/>
      <c r="K6843"/>
      <c r="L6843"/>
      <c r="M6843" s="2"/>
      <c r="N6843" s="3"/>
      <c r="O6843"/>
      <c r="P6843"/>
      <c r="Q6843"/>
      <c r="R6843"/>
      <c r="S6843"/>
      <c r="T6843"/>
      <c r="U6843" s="1"/>
      <c r="V6843"/>
      <c r="W6843" s="1"/>
      <c r="X6843"/>
      <c r="Y6843"/>
      <c r="Z6843" s="1"/>
      <c r="AA6843" s="1"/>
      <c r="AB6843" s="1"/>
      <c r="AC6843" s="1"/>
      <c r="AD6843"/>
    </row>
    <row r="6844" spans="1:30" x14ac:dyDescent="0.25">
      <c r="A6844" s="1"/>
      <c r="B6844" s="1"/>
      <c r="C6844" s="1"/>
      <c r="D6844"/>
      <c r="E6844" s="1"/>
      <c r="F6844" s="1"/>
      <c r="G6844"/>
      <c r="H6844"/>
      <c r="I6844" s="1"/>
      <c r="J6844"/>
      <c r="K6844"/>
      <c r="L6844"/>
      <c r="M6844" s="2"/>
      <c r="N6844" s="3"/>
      <c r="O6844"/>
      <c r="P6844"/>
      <c r="Q6844"/>
      <c r="R6844"/>
      <c r="S6844"/>
      <c r="T6844"/>
      <c r="U6844" s="1"/>
      <c r="V6844"/>
      <c r="W6844" s="1"/>
      <c r="X6844"/>
      <c r="Y6844"/>
      <c r="Z6844" s="1"/>
      <c r="AA6844" s="1"/>
      <c r="AB6844" s="1"/>
      <c r="AC6844" s="1"/>
      <c r="AD6844"/>
    </row>
    <row r="6845" spans="1:30" x14ac:dyDescent="0.25">
      <c r="A6845" s="1"/>
      <c r="B6845" s="1"/>
      <c r="C6845" s="1"/>
      <c r="D6845"/>
      <c r="E6845" s="1"/>
      <c r="F6845" s="1"/>
      <c r="G6845"/>
      <c r="H6845"/>
      <c r="I6845" s="1"/>
      <c r="J6845"/>
      <c r="K6845"/>
      <c r="L6845"/>
      <c r="M6845" s="2"/>
      <c r="N6845" s="3"/>
      <c r="O6845"/>
      <c r="P6845"/>
      <c r="Q6845"/>
      <c r="R6845"/>
      <c r="S6845"/>
      <c r="T6845"/>
      <c r="U6845" s="1"/>
      <c r="V6845"/>
      <c r="W6845" s="1"/>
      <c r="X6845"/>
      <c r="Y6845"/>
      <c r="Z6845" s="1"/>
      <c r="AA6845" s="1"/>
      <c r="AB6845" s="1"/>
      <c r="AC6845" s="1"/>
      <c r="AD6845"/>
    </row>
    <row r="6846" spans="1:30" x14ac:dyDescent="0.25">
      <c r="A6846" s="1"/>
      <c r="B6846" s="1"/>
      <c r="C6846" s="1"/>
      <c r="D6846"/>
      <c r="E6846" s="1"/>
      <c r="F6846" s="1"/>
      <c r="G6846"/>
      <c r="H6846"/>
      <c r="I6846" s="1"/>
      <c r="J6846"/>
      <c r="K6846"/>
      <c r="L6846"/>
      <c r="M6846" s="2"/>
      <c r="N6846" s="3"/>
      <c r="O6846"/>
      <c r="P6846"/>
      <c r="Q6846"/>
      <c r="R6846"/>
      <c r="S6846"/>
      <c r="T6846"/>
      <c r="U6846" s="1"/>
      <c r="V6846"/>
      <c r="W6846" s="1"/>
      <c r="X6846"/>
      <c r="Y6846"/>
      <c r="Z6846" s="1"/>
      <c r="AA6846" s="1"/>
      <c r="AB6846" s="1"/>
      <c r="AC6846" s="1"/>
      <c r="AD6846"/>
    </row>
    <row r="6847" spans="1:30" x14ac:dyDescent="0.25">
      <c r="A6847" s="1"/>
      <c r="B6847" s="1"/>
      <c r="C6847" s="1"/>
      <c r="D6847"/>
      <c r="E6847" s="1"/>
      <c r="F6847" s="1"/>
      <c r="G6847"/>
      <c r="H6847"/>
      <c r="I6847" s="1"/>
      <c r="J6847"/>
      <c r="K6847"/>
      <c r="L6847"/>
      <c r="M6847" s="2"/>
      <c r="N6847" s="3"/>
      <c r="O6847"/>
      <c r="P6847"/>
      <c r="Q6847"/>
      <c r="R6847"/>
      <c r="S6847"/>
      <c r="T6847"/>
      <c r="U6847" s="1"/>
      <c r="V6847"/>
      <c r="W6847" s="1"/>
      <c r="X6847"/>
      <c r="Y6847"/>
      <c r="Z6847" s="1"/>
      <c r="AA6847" s="1"/>
      <c r="AB6847" s="1"/>
      <c r="AC6847" s="1"/>
      <c r="AD6847"/>
    </row>
    <row r="6848" spans="1:30" x14ac:dyDescent="0.25">
      <c r="A6848" s="1"/>
      <c r="B6848" s="1"/>
      <c r="C6848" s="1"/>
      <c r="D6848"/>
      <c r="E6848" s="1"/>
      <c r="F6848" s="1"/>
      <c r="G6848"/>
      <c r="H6848"/>
      <c r="I6848" s="1"/>
      <c r="J6848"/>
      <c r="K6848"/>
      <c r="L6848"/>
      <c r="M6848" s="2"/>
      <c r="N6848" s="3"/>
      <c r="O6848"/>
      <c r="P6848"/>
      <c r="Q6848"/>
      <c r="R6848"/>
      <c r="S6848"/>
      <c r="T6848"/>
      <c r="U6848" s="1"/>
      <c r="V6848"/>
      <c r="W6848" s="1"/>
      <c r="X6848"/>
      <c r="Y6848"/>
      <c r="Z6848" s="1"/>
      <c r="AA6848" s="1"/>
      <c r="AB6848" s="1"/>
      <c r="AC6848" s="1"/>
      <c r="AD6848"/>
    </row>
    <row r="6849" spans="1:30" x14ac:dyDescent="0.25">
      <c r="A6849" s="1"/>
      <c r="B6849" s="1"/>
      <c r="C6849" s="1"/>
      <c r="D6849"/>
      <c r="E6849" s="1"/>
      <c r="F6849" s="1"/>
      <c r="G6849"/>
      <c r="H6849"/>
      <c r="I6849" s="1"/>
      <c r="J6849"/>
      <c r="K6849"/>
      <c r="L6849"/>
      <c r="M6849" s="2"/>
      <c r="N6849" s="3"/>
      <c r="O6849"/>
      <c r="P6849"/>
      <c r="Q6849"/>
      <c r="R6849"/>
      <c r="S6849"/>
      <c r="T6849"/>
      <c r="U6849" s="1"/>
      <c r="V6849"/>
      <c r="W6849" s="1"/>
      <c r="X6849"/>
      <c r="Y6849"/>
      <c r="Z6849" s="1"/>
      <c r="AA6849" s="1"/>
      <c r="AB6849" s="1"/>
      <c r="AC6849" s="1"/>
      <c r="AD6849"/>
    </row>
    <row r="6850" spans="1:30" x14ac:dyDescent="0.25">
      <c r="A6850" s="1"/>
      <c r="B6850" s="1"/>
      <c r="C6850" s="1"/>
      <c r="D6850"/>
      <c r="E6850" s="1"/>
      <c r="F6850" s="1"/>
      <c r="G6850"/>
      <c r="H6850"/>
      <c r="I6850" s="1"/>
      <c r="J6850"/>
      <c r="K6850"/>
      <c r="L6850"/>
      <c r="M6850" s="2"/>
      <c r="N6850" s="3"/>
      <c r="O6850"/>
      <c r="P6850"/>
      <c r="Q6850"/>
      <c r="R6850"/>
      <c r="S6850"/>
      <c r="T6850"/>
      <c r="U6850" s="1"/>
      <c r="V6850"/>
      <c r="W6850" s="1"/>
      <c r="X6850"/>
      <c r="Y6850"/>
      <c r="Z6850" s="1"/>
      <c r="AA6850" s="1"/>
      <c r="AB6850" s="1"/>
      <c r="AC6850" s="1"/>
      <c r="AD6850"/>
    </row>
    <row r="6851" spans="1:30" x14ac:dyDescent="0.25">
      <c r="A6851" s="1"/>
      <c r="B6851" s="1"/>
      <c r="C6851" s="1"/>
      <c r="D6851"/>
      <c r="E6851" s="1"/>
      <c r="F6851" s="1"/>
      <c r="G6851"/>
      <c r="H6851"/>
      <c r="I6851" s="1"/>
      <c r="J6851"/>
      <c r="K6851"/>
      <c r="L6851"/>
      <c r="M6851" s="2"/>
      <c r="N6851" s="3"/>
      <c r="O6851"/>
      <c r="P6851"/>
      <c r="Q6851"/>
      <c r="R6851"/>
      <c r="S6851"/>
      <c r="T6851"/>
      <c r="U6851" s="1"/>
      <c r="V6851"/>
      <c r="W6851" s="1"/>
      <c r="X6851"/>
      <c r="Y6851"/>
      <c r="Z6851" s="1"/>
      <c r="AA6851" s="1"/>
      <c r="AB6851" s="1"/>
      <c r="AC6851" s="1"/>
      <c r="AD6851"/>
    </row>
    <row r="6852" spans="1:30" x14ac:dyDescent="0.25">
      <c r="A6852" s="1"/>
      <c r="B6852" s="1"/>
      <c r="C6852" s="1"/>
      <c r="D6852"/>
      <c r="E6852" s="1"/>
      <c r="F6852" s="1"/>
      <c r="G6852"/>
      <c r="H6852"/>
      <c r="I6852" s="1"/>
      <c r="J6852"/>
      <c r="K6852"/>
      <c r="L6852"/>
      <c r="M6852" s="2"/>
      <c r="N6852" s="3"/>
      <c r="O6852"/>
      <c r="P6852"/>
      <c r="Q6852"/>
      <c r="R6852"/>
      <c r="S6852"/>
      <c r="T6852"/>
      <c r="U6852" s="1"/>
      <c r="V6852"/>
      <c r="W6852" s="1"/>
      <c r="X6852"/>
      <c r="Y6852"/>
      <c r="Z6852" s="1"/>
      <c r="AA6852" s="1"/>
      <c r="AB6852" s="1"/>
      <c r="AC6852" s="1"/>
      <c r="AD6852"/>
    </row>
    <row r="6853" spans="1:30" x14ac:dyDescent="0.25">
      <c r="A6853" s="1"/>
      <c r="B6853" s="1"/>
      <c r="C6853" s="1"/>
      <c r="D6853"/>
      <c r="E6853" s="1"/>
      <c r="F6853" s="1"/>
      <c r="G6853"/>
      <c r="H6853"/>
      <c r="I6853" s="1"/>
      <c r="J6853"/>
      <c r="K6853"/>
      <c r="L6853"/>
      <c r="M6853" s="2"/>
      <c r="N6853" s="3"/>
      <c r="O6853"/>
      <c r="P6853"/>
      <c r="Q6853"/>
      <c r="R6853"/>
      <c r="S6853"/>
      <c r="T6853"/>
      <c r="U6853" s="1"/>
      <c r="V6853"/>
      <c r="W6853" s="1"/>
      <c r="X6853"/>
      <c r="Y6853"/>
      <c r="Z6853" s="1"/>
      <c r="AA6853" s="1"/>
      <c r="AB6853" s="1"/>
      <c r="AC6853" s="1"/>
      <c r="AD6853"/>
    </row>
    <row r="6854" spans="1:30" x14ac:dyDescent="0.25">
      <c r="A6854" s="1"/>
      <c r="B6854" s="1"/>
      <c r="C6854" s="1"/>
      <c r="D6854"/>
      <c r="E6854" s="1"/>
      <c r="F6854" s="1"/>
      <c r="G6854"/>
      <c r="H6854"/>
      <c r="I6854" s="1"/>
      <c r="J6854"/>
      <c r="K6854"/>
      <c r="L6854"/>
      <c r="M6854" s="2"/>
      <c r="N6854" s="3"/>
      <c r="O6854"/>
      <c r="P6854"/>
      <c r="Q6854"/>
      <c r="R6854"/>
      <c r="S6854"/>
      <c r="T6854"/>
      <c r="U6854" s="1"/>
      <c r="V6854"/>
      <c r="W6854" s="1"/>
      <c r="X6854"/>
      <c r="Y6854"/>
      <c r="Z6854" s="1"/>
      <c r="AA6854" s="1"/>
      <c r="AB6854" s="1"/>
      <c r="AC6854" s="1"/>
      <c r="AD6854"/>
    </row>
    <row r="6855" spans="1:30" x14ac:dyDescent="0.25">
      <c r="A6855" s="1"/>
      <c r="B6855" s="1"/>
      <c r="C6855" s="1"/>
      <c r="D6855"/>
      <c r="E6855" s="1"/>
      <c r="F6855" s="1"/>
      <c r="G6855"/>
      <c r="H6855"/>
      <c r="I6855" s="1"/>
      <c r="J6855"/>
      <c r="K6855"/>
      <c r="L6855"/>
      <c r="M6855" s="2"/>
      <c r="N6855" s="3"/>
      <c r="O6855"/>
      <c r="P6855"/>
      <c r="Q6855"/>
      <c r="R6855"/>
      <c r="S6855"/>
      <c r="T6855"/>
      <c r="U6855" s="1"/>
      <c r="V6855"/>
      <c r="W6855" s="1"/>
      <c r="X6855"/>
      <c r="Y6855"/>
      <c r="Z6855" s="1"/>
      <c r="AA6855" s="1"/>
      <c r="AB6855" s="1"/>
      <c r="AC6855" s="1"/>
      <c r="AD6855"/>
    </row>
    <row r="6856" spans="1:30" x14ac:dyDescent="0.25">
      <c r="A6856" s="1"/>
      <c r="B6856" s="1"/>
      <c r="C6856" s="1"/>
      <c r="D6856"/>
      <c r="E6856" s="1"/>
      <c r="F6856" s="1"/>
      <c r="G6856"/>
      <c r="H6856"/>
      <c r="I6856" s="1"/>
      <c r="J6856"/>
      <c r="K6856"/>
      <c r="L6856"/>
      <c r="M6856" s="2"/>
      <c r="N6856" s="3"/>
      <c r="O6856"/>
      <c r="P6856"/>
      <c r="Q6856"/>
      <c r="R6856"/>
      <c r="S6856"/>
      <c r="T6856"/>
      <c r="U6856" s="1"/>
      <c r="V6856"/>
      <c r="W6856" s="1"/>
      <c r="X6856"/>
      <c r="Y6856"/>
      <c r="Z6856" s="1"/>
      <c r="AA6856" s="1"/>
      <c r="AB6856" s="1"/>
      <c r="AC6856" s="1"/>
      <c r="AD6856"/>
    </row>
    <row r="6857" spans="1:30" x14ac:dyDescent="0.25">
      <c r="A6857" s="1"/>
      <c r="B6857" s="1"/>
      <c r="C6857" s="1"/>
      <c r="D6857"/>
      <c r="E6857" s="1"/>
      <c r="F6857" s="1"/>
      <c r="G6857"/>
      <c r="H6857"/>
      <c r="I6857" s="1"/>
      <c r="J6857"/>
      <c r="K6857"/>
      <c r="L6857"/>
      <c r="M6857" s="2"/>
      <c r="N6857" s="3"/>
      <c r="O6857"/>
      <c r="P6857"/>
      <c r="Q6857"/>
      <c r="R6857"/>
      <c r="S6857"/>
      <c r="T6857"/>
      <c r="U6857" s="1"/>
      <c r="V6857"/>
      <c r="W6857" s="1"/>
      <c r="X6857"/>
      <c r="Y6857"/>
      <c r="Z6857" s="1"/>
      <c r="AA6857" s="1"/>
      <c r="AB6857" s="1"/>
      <c r="AC6857" s="1"/>
      <c r="AD6857"/>
    </row>
    <row r="6858" spans="1:30" x14ac:dyDescent="0.25">
      <c r="A6858" s="1"/>
      <c r="B6858" s="1"/>
      <c r="C6858" s="1"/>
      <c r="D6858"/>
      <c r="E6858" s="1"/>
      <c r="F6858" s="1"/>
      <c r="G6858"/>
      <c r="H6858"/>
      <c r="I6858" s="1"/>
      <c r="J6858"/>
      <c r="K6858"/>
      <c r="L6858"/>
      <c r="M6858" s="2"/>
      <c r="N6858" s="3"/>
      <c r="O6858"/>
      <c r="P6858"/>
      <c r="Q6858"/>
      <c r="R6858"/>
      <c r="S6858"/>
      <c r="T6858"/>
      <c r="U6858" s="1"/>
      <c r="V6858"/>
      <c r="W6858" s="1"/>
      <c r="X6858"/>
      <c r="Y6858"/>
      <c r="Z6858" s="1"/>
      <c r="AA6858" s="1"/>
      <c r="AB6858" s="1"/>
      <c r="AC6858" s="1"/>
      <c r="AD6858"/>
    </row>
    <row r="6859" spans="1:30" x14ac:dyDescent="0.25">
      <c r="A6859" s="1"/>
      <c r="B6859" s="1"/>
      <c r="C6859" s="1"/>
      <c r="D6859"/>
      <c r="E6859" s="1"/>
      <c r="F6859" s="1"/>
      <c r="G6859"/>
      <c r="H6859"/>
      <c r="I6859" s="1"/>
      <c r="J6859"/>
      <c r="K6859"/>
      <c r="L6859"/>
      <c r="M6859" s="2"/>
      <c r="N6859" s="3"/>
      <c r="O6859"/>
      <c r="P6859"/>
      <c r="Q6859"/>
      <c r="R6859"/>
      <c r="S6859"/>
      <c r="T6859"/>
      <c r="U6859" s="1"/>
      <c r="V6859"/>
      <c r="W6859" s="1"/>
      <c r="X6859"/>
      <c r="Y6859"/>
      <c r="Z6859" s="1"/>
      <c r="AA6859" s="1"/>
      <c r="AB6859" s="1"/>
      <c r="AC6859" s="1"/>
      <c r="AD6859"/>
    </row>
    <row r="6860" spans="1:30" x14ac:dyDescent="0.25">
      <c r="A6860" s="1"/>
      <c r="B6860" s="1"/>
      <c r="C6860" s="1"/>
      <c r="D6860"/>
      <c r="E6860" s="1"/>
      <c r="F6860" s="1"/>
      <c r="G6860"/>
      <c r="H6860"/>
      <c r="I6860" s="1"/>
      <c r="J6860"/>
      <c r="K6860"/>
      <c r="L6860"/>
      <c r="M6860" s="2"/>
      <c r="N6860" s="3"/>
      <c r="O6860"/>
      <c r="P6860"/>
      <c r="Q6860"/>
      <c r="R6860"/>
      <c r="S6860"/>
      <c r="T6860"/>
      <c r="U6860" s="1"/>
      <c r="V6860"/>
      <c r="W6860" s="1"/>
      <c r="X6860"/>
      <c r="Y6860"/>
      <c r="Z6860" s="1"/>
      <c r="AA6860" s="1"/>
      <c r="AB6860" s="1"/>
      <c r="AC6860" s="1"/>
      <c r="AD6860"/>
    </row>
    <row r="6861" spans="1:30" x14ac:dyDescent="0.25">
      <c r="A6861" s="1"/>
      <c r="B6861" s="1"/>
      <c r="C6861" s="1"/>
      <c r="D6861"/>
      <c r="E6861" s="1"/>
      <c r="F6861" s="1"/>
      <c r="G6861"/>
      <c r="H6861"/>
      <c r="I6861" s="1"/>
      <c r="J6861"/>
      <c r="K6861"/>
      <c r="L6861"/>
      <c r="M6861" s="2"/>
      <c r="N6861" s="3"/>
      <c r="O6861"/>
      <c r="P6861"/>
      <c r="Q6861"/>
      <c r="R6861"/>
      <c r="S6861"/>
      <c r="T6861"/>
      <c r="U6861" s="1"/>
      <c r="V6861"/>
      <c r="W6861" s="1"/>
      <c r="X6861"/>
      <c r="Y6861"/>
      <c r="Z6861" s="1"/>
      <c r="AA6861" s="1"/>
      <c r="AB6861" s="1"/>
      <c r="AC6861" s="1"/>
      <c r="AD6861"/>
    </row>
    <row r="6862" spans="1:30" x14ac:dyDescent="0.25">
      <c r="A6862" s="1"/>
      <c r="B6862" s="1"/>
      <c r="C6862" s="1"/>
      <c r="D6862"/>
      <c r="E6862" s="1"/>
      <c r="F6862" s="1"/>
      <c r="G6862"/>
      <c r="H6862"/>
      <c r="I6862" s="1"/>
      <c r="J6862"/>
      <c r="K6862"/>
      <c r="L6862"/>
      <c r="M6862" s="2"/>
      <c r="N6862" s="3"/>
      <c r="O6862"/>
      <c r="P6862"/>
      <c r="Q6862"/>
      <c r="R6862"/>
      <c r="S6862"/>
      <c r="T6862"/>
      <c r="U6862" s="1"/>
      <c r="V6862"/>
      <c r="W6862" s="1"/>
      <c r="X6862"/>
      <c r="Y6862"/>
      <c r="Z6862" s="1"/>
      <c r="AA6862" s="1"/>
      <c r="AB6862" s="1"/>
      <c r="AC6862" s="1"/>
      <c r="AD6862"/>
    </row>
    <row r="6863" spans="1:30" x14ac:dyDescent="0.25">
      <c r="A6863" s="1"/>
      <c r="B6863" s="1"/>
      <c r="C6863" s="1"/>
      <c r="D6863"/>
      <c r="E6863" s="1"/>
      <c r="F6863" s="1"/>
      <c r="G6863"/>
      <c r="H6863"/>
      <c r="I6863" s="1"/>
      <c r="J6863"/>
      <c r="K6863"/>
      <c r="L6863"/>
      <c r="M6863" s="2"/>
      <c r="N6863" s="3"/>
      <c r="O6863"/>
      <c r="P6863"/>
      <c r="Q6863"/>
      <c r="R6863"/>
      <c r="S6863"/>
      <c r="T6863"/>
      <c r="U6863" s="1"/>
      <c r="V6863"/>
      <c r="W6863" s="1"/>
      <c r="X6863"/>
      <c r="Y6863"/>
      <c r="Z6863" s="1"/>
      <c r="AA6863" s="1"/>
      <c r="AB6863" s="1"/>
      <c r="AC6863" s="1"/>
      <c r="AD6863"/>
    </row>
    <row r="6864" spans="1:30" x14ac:dyDescent="0.25">
      <c r="A6864" s="1"/>
      <c r="B6864" s="1"/>
      <c r="C6864" s="1"/>
      <c r="D6864"/>
      <c r="E6864" s="1"/>
      <c r="F6864" s="1"/>
      <c r="G6864"/>
      <c r="H6864"/>
      <c r="I6864" s="1"/>
      <c r="J6864"/>
      <c r="K6864"/>
      <c r="L6864"/>
      <c r="M6864" s="2"/>
      <c r="N6864" s="3"/>
      <c r="O6864"/>
      <c r="P6864"/>
      <c r="Q6864"/>
      <c r="R6864"/>
      <c r="S6864"/>
      <c r="T6864"/>
      <c r="U6864" s="1"/>
      <c r="V6864"/>
      <c r="W6864" s="1"/>
      <c r="X6864"/>
      <c r="Y6864"/>
      <c r="Z6864" s="1"/>
      <c r="AA6864" s="1"/>
      <c r="AB6864" s="1"/>
      <c r="AC6864" s="1"/>
      <c r="AD6864"/>
    </row>
    <row r="6865" spans="1:30" x14ac:dyDescent="0.25">
      <c r="A6865" s="1"/>
      <c r="B6865" s="1"/>
      <c r="C6865" s="1"/>
      <c r="D6865"/>
      <c r="E6865" s="1"/>
      <c r="F6865" s="1"/>
      <c r="G6865"/>
      <c r="H6865"/>
      <c r="I6865" s="1"/>
      <c r="J6865"/>
      <c r="K6865"/>
      <c r="L6865"/>
      <c r="M6865" s="2"/>
      <c r="N6865" s="3"/>
      <c r="O6865"/>
      <c r="P6865"/>
      <c r="Q6865"/>
      <c r="R6865"/>
      <c r="S6865"/>
      <c r="T6865"/>
      <c r="U6865" s="1"/>
      <c r="V6865"/>
      <c r="W6865" s="1"/>
      <c r="X6865"/>
      <c r="Y6865"/>
      <c r="Z6865" s="1"/>
      <c r="AA6865" s="1"/>
      <c r="AB6865" s="1"/>
      <c r="AC6865" s="1"/>
      <c r="AD6865"/>
    </row>
    <row r="6866" spans="1:30" x14ac:dyDescent="0.25">
      <c r="A6866" s="1"/>
      <c r="B6866" s="1"/>
      <c r="C6866" s="1"/>
      <c r="D6866"/>
      <c r="E6866" s="1"/>
      <c r="F6866" s="1"/>
      <c r="G6866"/>
      <c r="H6866"/>
      <c r="I6866" s="1"/>
      <c r="J6866"/>
      <c r="K6866"/>
      <c r="L6866"/>
      <c r="M6866" s="2"/>
      <c r="N6866" s="3"/>
      <c r="O6866"/>
      <c r="P6866"/>
      <c r="Q6866"/>
      <c r="R6866"/>
      <c r="S6866"/>
      <c r="T6866"/>
      <c r="U6866" s="1"/>
      <c r="V6866"/>
      <c r="W6866" s="1"/>
      <c r="X6866"/>
      <c r="Y6866"/>
      <c r="Z6866" s="1"/>
      <c r="AA6866" s="1"/>
      <c r="AB6866" s="1"/>
      <c r="AC6866" s="1"/>
      <c r="AD6866"/>
    </row>
    <row r="6867" spans="1:30" x14ac:dyDescent="0.25">
      <c r="A6867" s="1"/>
      <c r="B6867" s="1"/>
      <c r="C6867" s="1"/>
      <c r="D6867"/>
      <c r="E6867" s="1"/>
      <c r="F6867" s="1"/>
      <c r="G6867"/>
      <c r="H6867"/>
      <c r="I6867" s="1"/>
      <c r="J6867"/>
      <c r="K6867"/>
      <c r="L6867"/>
      <c r="M6867" s="2"/>
      <c r="N6867" s="3"/>
      <c r="O6867"/>
      <c r="P6867"/>
      <c r="Q6867"/>
      <c r="R6867"/>
      <c r="S6867"/>
      <c r="T6867"/>
      <c r="U6867" s="1"/>
      <c r="V6867"/>
      <c r="W6867" s="1"/>
      <c r="X6867"/>
      <c r="Y6867"/>
      <c r="Z6867" s="1"/>
      <c r="AA6867" s="1"/>
      <c r="AB6867" s="1"/>
      <c r="AC6867" s="1"/>
      <c r="AD6867"/>
    </row>
    <row r="6868" spans="1:30" x14ac:dyDescent="0.25">
      <c r="A6868" s="1"/>
      <c r="B6868" s="1"/>
      <c r="C6868" s="1"/>
      <c r="D6868"/>
      <c r="E6868" s="1"/>
      <c r="F6868" s="1"/>
      <c r="G6868"/>
      <c r="H6868"/>
      <c r="I6868" s="1"/>
      <c r="J6868"/>
      <c r="K6868"/>
      <c r="L6868"/>
      <c r="M6868" s="2"/>
      <c r="N6868" s="3"/>
      <c r="O6868"/>
      <c r="P6868"/>
      <c r="Q6868"/>
      <c r="R6868"/>
      <c r="S6868"/>
      <c r="T6868"/>
      <c r="U6868" s="1"/>
      <c r="V6868"/>
      <c r="W6868" s="1"/>
      <c r="X6868"/>
      <c r="Y6868"/>
      <c r="Z6868" s="1"/>
      <c r="AA6868" s="1"/>
      <c r="AB6868" s="1"/>
      <c r="AC6868" s="1"/>
      <c r="AD6868"/>
    </row>
    <row r="6869" spans="1:30" x14ac:dyDescent="0.25">
      <c r="A6869" s="1"/>
      <c r="B6869" s="1"/>
      <c r="C6869" s="1"/>
      <c r="D6869"/>
      <c r="E6869" s="1"/>
      <c r="F6869" s="1"/>
      <c r="G6869"/>
      <c r="H6869"/>
      <c r="I6869" s="1"/>
      <c r="J6869"/>
      <c r="K6869"/>
      <c r="L6869"/>
      <c r="M6869" s="2"/>
      <c r="N6869" s="3"/>
      <c r="O6869"/>
      <c r="P6869"/>
      <c r="Q6869"/>
      <c r="R6869"/>
      <c r="S6869"/>
      <c r="T6869"/>
      <c r="U6869" s="1"/>
      <c r="V6869"/>
      <c r="W6869" s="1"/>
      <c r="X6869"/>
      <c r="Y6869"/>
      <c r="Z6869" s="1"/>
      <c r="AA6869" s="1"/>
      <c r="AB6869" s="1"/>
      <c r="AC6869" s="1"/>
      <c r="AD6869"/>
    </row>
    <row r="6870" spans="1:30" x14ac:dyDescent="0.25">
      <c r="A6870" s="1"/>
      <c r="B6870" s="1"/>
      <c r="C6870" s="1"/>
      <c r="D6870"/>
      <c r="E6870" s="1"/>
      <c r="F6870" s="1"/>
      <c r="G6870"/>
      <c r="H6870"/>
      <c r="I6870" s="1"/>
      <c r="J6870"/>
      <c r="K6870"/>
      <c r="L6870"/>
      <c r="M6870" s="2"/>
      <c r="N6870" s="3"/>
      <c r="O6870"/>
      <c r="P6870"/>
      <c r="Q6870"/>
      <c r="R6870"/>
      <c r="S6870"/>
      <c r="T6870"/>
      <c r="U6870" s="1"/>
      <c r="V6870"/>
      <c r="W6870" s="1"/>
      <c r="X6870"/>
      <c r="Y6870"/>
      <c r="Z6870" s="1"/>
      <c r="AA6870" s="1"/>
      <c r="AB6870" s="1"/>
      <c r="AC6870" s="1"/>
      <c r="AD6870"/>
    </row>
    <row r="6871" spans="1:30" x14ac:dyDescent="0.25">
      <c r="A6871" s="1"/>
      <c r="B6871" s="1"/>
      <c r="C6871" s="1"/>
      <c r="D6871"/>
      <c r="E6871" s="1"/>
      <c r="F6871" s="1"/>
      <c r="G6871"/>
      <c r="H6871"/>
      <c r="I6871" s="1"/>
      <c r="J6871"/>
      <c r="K6871"/>
      <c r="L6871"/>
      <c r="M6871" s="2"/>
      <c r="N6871" s="3"/>
      <c r="O6871"/>
      <c r="P6871"/>
      <c r="Q6871"/>
      <c r="R6871"/>
      <c r="S6871"/>
      <c r="T6871"/>
      <c r="U6871" s="1"/>
      <c r="V6871"/>
      <c r="W6871" s="1"/>
      <c r="X6871"/>
      <c r="Y6871"/>
      <c r="Z6871" s="1"/>
      <c r="AA6871" s="1"/>
      <c r="AB6871" s="1"/>
      <c r="AC6871" s="1"/>
      <c r="AD6871"/>
    </row>
    <row r="6872" spans="1:30" x14ac:dyDescent="0.25">
      <c r="A6872" s="1"/>
      <c r="B6872" s="1"/>
      <c r="C6872" s="1"/>
      <c r="D6872"/>
      <c r="E6872" s="1"/>
      <c r="F6872" s="1"/>
      <c r="G6872"/>
      <c r="H6872"/>
      <c r="I6872" s="1"/>
      <c r="J6872"/>
      <c r="K6872"/>
      <c r="L6872"/>
      <c r="M6872" s="2"/>
      <c r="N6872" s="3"/>
      <c r="O6872"/>
      <c r="P6872"/>
      <c r="Q6872"/>
      <c r="R6872"/>
      <c r="S6872"/>
      <c r="T6872"/>
      <c r="U6872" s="1"/>
      <c r="V6872"/>
      <c r="W6872" s="1"/>
      <c r="X6872"/>
      <c r="Y6872"/>
      <c r="Z6872" s="1"/>
      <c r="AA6872" s="1"/>
      <c r="AB6872" s="1"/>
      <c r="AC6872" s="1"/>
      <c r="AD6872"/>
    </row>
    <row r="6873" spans="1:30" x14ac:dyDescent="0.25">
      <c r="A6873" s="1"/>
      <c r="B6873" s="1"/>
      <c r="C6873" s="1"/>
      <c r="D6873"/>
      <c r="E6873" s="1"/>
      <c r="F6873" s="1"/>
      <c r="G6873"/>
      <c r="H6873"/>
      <c r="I6873" s="1"/>
      <c r="J6873"/>
      <c r="K6873"/>
      <c r="L6873"/>
      <c r="M6873" s="2"/>
      <c r="N6873" s="3"/>
      <c r="O6873"/>
      <c r="P6873"/>
      <c r="Q6873"/>
      <c r="R6873"/>
      <c r="S6873"/>
      <c r="T6873"/>
      <c r="U6873" s="1"/>
      <c r="V6873"/>
      <c r="W6873" s="1"/>
      <c r="X6873"/>
      <c r="Y6873"/>
      <c r="Z6873" s="1"/>
      <c r="AA6873" s="1"/>
      <c r="AB6873" s="1"/>
      <c r="AC6873" s="1"/>
      <c r="AD6873"/>
    </row>
    <row r="6874" spans="1:30" x14ac:dyDescent="0.25">
      <c r="A6874" s="1"/>
      <c r="B6874" s="1"/>
      <c r="C6874" s="1"/>
      <c r="D6874"/>
      <c r="E6874" s="1"/>
      <c r="F6874" s="1"/>
      <c r="G6874"/>
      <c r="H6874"/>
      <c r="I6874" s="1"/>
      <c r="J6874"/>
      <c r="K6874"/>
      <c r="L6874"/>
      <c r="M6874" s="2"/>
      <c r="N6874" s="3"/>
      <c r="O6874"/>
      <c r="P6874"/>
      <c r="Q6874"/>
      <c r="R6874"/>
      <c r="S6874"/>
      <c r="T6874"/>
      <c r="U6874" s="1"/>
      <c r="V6874"/>
      <c r="W6874" s="1"/>
      <c r="X6874"/>
      <c r="Y6874"/>
      <c r="Z6874" s="1"/>
      <c r="AA6874" s="1"/>
      <c r="AB6874" s="1"/>
      <c r="AC6874" s="1"/>
      <c r="AD6874"/>
    </row>
    <row r="6875" spans="1:30" x14ac:dyDescent="0.25">
      <c r="A6875" s="1"/>
      <c r="B6875" s="1"/>
      <c r="C6875" s="1"/>
      <c r="D6875"/>
      <c r="E6875" s="1"/>
      <c r="F6875" s="1"/>
      <c r="G6875"/>
      <c r="H6875"/>
      <c r="I6875" s="1"/>
      <c r="J6875"/>
      <c r="K6875"/>
      <c r="L6875"/>
      <c r="M6875" s="2"/>
      <c r="N6875" s="3"/>
      <c r="O6875"/>
      <c r="P6875"/>
      <c r="Q6875"/>
      <c r="R6875"/>
      <c r="S6875"/>
      <c r="T6875"/>
      <c r="U6875" s="1"/>
      <c r="V6875"/>
      <c r="W6875" s="1"/>
      <c r="X6875"/>
      <c r="Y6875"/>
      <c r="Z6875" s="1"/>
      <c r="AA6875" s="1"/>
      <c r="AB6875" s="1"/>
      <c r="AC6875" s="1"/>
      <c r="AD6875"/>
    </row>
    <row r="6876" spans="1:30" x14ac:dyDescent="0.25">
      <c r="A6876" s="1"/>
      <c r="B6876" s="1"/>
      <c r="C6876" s="1"/>
      <c r="D6876"/>
      <c r="E6876" s="1"/>
      <c r="F6876" s="1"/>
      <c r="G6876"/>
      <c r="H6876"/>
      <c r="I6876" s="1"/>
      <c r="J6876"/>
      <c r="K6876"/>
      <c r="L6876"/>
      <c r="M6876" s="2"/>
      <c r="N6876" s="3"/>
      <c r="O6876"/>
      <c r="P6876"/>
      <c r="Q6876"/>
      <c r="R6876"/>
      <c r="S6876"/>
      <c r="T6876"/>
      <c r="U6876" s="1"/>
      <c r="V6876"/>
      <c r="W6876" s="1"/>
      <c r="X6876"/>
      <c r="Y6876"/>
      <c r="Z6876" s="1"/>
      <c r="AA6876" s="1"/>
      <c r="AB6876" s="1"/>
      <c r="AC6876" s="1"/>
      <c r="AD6876"/>
    </row>
    <row r="6877" spans="1:30" x14ac:dyDescent="0.25">
      <c r="A6877" s="1"/>
      <c r="B6877" s="1"/>
      <c r="C6877" s="1"/>
      <c r="D6877"/>
      <c r="E6877" s="1"/>
      <c r="F6877" s="1"/>
      <c r="G6877"/>
      <c r="H6877"/>
      <c r="I6877" s="1"/>
      <c r="J6877"/>
      <c r="K6877"/>
      <c r="L6877"/>
      <c r="M6877" s="2"/>
      <c r="N6877" s="3"/>
      <c r="O6877"/>
      <c r="P6877"/>
      <c r="Q6877"/>
      <c r="R6877"/>
      <c r="S6877"/>
      <c r="T6877"/>
      <c r="U6877" s="1"/>
      <c r="V6877"/>
      <c r="W6877" s="1"/>
      <c r="X6877"/>
      <c r="Y6877"/>
      <c r="Z6877" s="1"/>
      <c r="AA6877" s="1"/>
      <c r="AB6877" s="1"/>
      <c r="AC6877" s="1"/>
      <c r="AD6877"/>
    </row>
    <row r="6878" spans="1:30" x14ac:dyDescent="0.25">
      <c r="A6878" s="1"/>
      <c r="B6878" s="1"/>
      <c r="C6878" s="1"/>
      <c r="D6878"/>
      <c r="E6878" s="1"/>
      <c r="F6878" s="1"/>
      <c r="G6878"/>
      <c r="H6878"/>
      <c r="I6878" s="1"/>
      <c r="J6878"/>
      <c r="K6878"/>
      <c r="L6878"/>
      <c r="M6878" s="2"/>
      <c r="N6878" s="3"/>
      <c r="O6878"/>
      <c r="P6878"/>
      <c r="Q6878"/>
      <c r="R6878"/>
      <c r="S6878"/>
      <c r="T6878"/>
      <c r="U6878" s="1"/>
      <c r="V6878"/>
      <c r="W6878" s="1"/>
      <c r="X6878"/>
      <c r="Y6878"/>
      <c r="Z6878" s="1"/>
      <c r="AA6878" s="1"/>
      <c r="AB6878" s="1"/>
      <c r="AC6878" s="1"/>
      <c r="AD6878"/>
    </row>
    <row r="6879" spans="1:30" x14ac:dyDescent="0.25">
      <c r="A6879" s="1"/>
      <c r="B6879" s="1"/>
      <c r="C6879" s="1"/>
      <c r="D6879"/>
      <c r="E6879" s="1"/>
      <c r="F6879" s="1"/>
      <c r="G6879"/>
      <c r="H6879"/>
      <c r="I6879" s="1"/>
      <c r="J6879"/>
      <c r="K6879"/>
      <c r="L6879"/>
      <c r="M6879" s="2"/>
      <c r="N6879" s="3"/>
      <c r="O6879"/>
      <c r="P6879"/>
      <c r="Q6879"/>
      <c r="R6879"/>
      <c r="S6879"/>
      <c r="T6879"/>
      <c r="U6879" s="1"/>
      <c r="V6879"/>
      <c r="W6879" s="1"/>
      <c r="X6879"/>
      <c r="Y6879"/>
      <c r="Z6879" s="1"/>
      <c r="AA6879" s="1"/>
      <c r="AB6879" s="1"/>
      <c r="AC6879" s="1"/>
      <c r="AD6879"/>
    </row>
    <row r="6880" spans="1:30" x14ac:dyDescent="0.25">
      <c r="A6880" s="1"/>
      <c r="B6880" s="1"/>
      <c r="C6880" s="1"/>
      <c r="D6880"/>
      <c r="E6880" s="1"/>
      <c r="F6880" s="1"/>
      <c r="G6880"/>
      <c r="H6880"/>
      <c r="I6880" s="1"/>
      <c r="J6880"/>
      <c r="K6880"/>
      <c r="L6880"/>
      <c r="M6880" s="2"/>
      <c r="N6880" s="3"/>
      <c r="O6880"/>
      <c r="P6880"/>
      <c r="Q6880"/>
      <c r="R6880"/>
      <c r="S6880"/>
      <c r="T6880"/>
      <c r="U6880" s="1"/>
      <c r="V6880"/>
      <c r="W6880" s="1"/>
      <c r="X6880"/>
      <c r="Y6880"/>
      <c r="Z6880" s="1"/>
      <c r="AA6880" s="1"/>
      <c r="AB6880" s="1"/>
      <c r="AC6880" s="1"/>
      <c r="AD6880"/>
    </row>
    <row r="6881" spans="1:30" x14ac:dyDescent="0.25">
      <c r="A6881" s="1"/>
      <c r="B6881" s="1"/>
      <c r="C6881" s="1"/>
      <c r="D6881"/>
      <c r="E6881" s="1"/>
      <c r="F6881" s="1"/>
      <c r="G6881"/>
      <c r="H6881"/>
      <c r="I6881" s="1"/>
      <c r="J6881"/>
      <c r="K6881"/>
      <c r="L6881"/>
      <c r="M6881" s="2"/>
      <c r="N6881" s="3"/>
      <c r="O6881"/>
      <c r="P6881"/>
      <c r="Q6881"/>
      <c r="R6881"/>
      <c r="S6881"/>
      <c r="T6881"/>
      <c r="U6881" s="1"/>
      <c r="V6881"/>
      <c r="W6881" s="1"/>
      <c r="X6881"/>
      <c r="Y6881"/>
      <c r="Z6881" s="1"/>
      <c r="AA6881" s="1"/>
      <c r="AB6881" s="1"/>
      <c r="AC6881" s="1"/>
      <c r="AD6881"/>
    </row>
    <row r="6882" spans="1:30" x14ac:dyDescent="0.25">
      <c r="A6882" s="1"/>
      <c r="B6882" s="1"/>
      <c r="C6882" s="1"/>
      <c r="D6882"/>
      <c r="E6882" s="1"/>
      <c r="F6882" s="1"/>
      <c r="G6882"/>
      <c r="H6882"/>
      <c r="I6882" s="1"/>
      <c r="J6882"/>
      <c r="K6882"/>
      <c r="L6882"/>
      <c r="M6882" s="2"/>
      <c r="N6882" s="3"/>
      <c r="O6882"/>
      <c r="P6882"/>
      <c r="Q6882"/>
      <c r="R6882"/>
      <c r="S6882"/>
      <c r="T6882"/>
      <c r="U6882" s="1"/>
      <c r="V6882"/>
      <c r="W6882" s="1"/>
      <c r="X6882"/>
      <c r="Y6882"/>
      <c r="Z6882" s="1"/>
      <c r="AA6882" s="1"/>
      <c r="AB6882" s="1"/>
      <c r="AC6882" s="1"/>
      <c r="AD6882"/>
    </row>
    <row r="6883" spans="1:30" x14ac:dyDescent="0.25">
      <c r="A6883" s="1"/>
      <c r="B6883" s="1"/>
      <c r="C6883" s="1"/>
      <c r="D6883"/>
      <c r="E6883" s="1"/>
      <c r="F6883" s="1"/>
      <c r="G6883"/>
      <c r="H6883"/>
      <c r="I6883" s="1"/>
      <c r="J6883"/>
      <c r="K6883"/>
      <c r="L6883"/>
      <c r="M6883" s="2"/>
      <c r="N6883" s="3"/>
      <c r="O6883"/>
      <c r="P6883"/>
      <c r="Q6883"/>
      <c r="R6883"/>
      <c r="S6883"/>
      <c r="T6883"/>
      <c r="U6883" s="1"/>
      <c r="V6883"/>
      <c r="W6883" s="1"/>
      <c r="X6883"/>
      <c r="Y6883"/>
      <c r="Z6883" s="1"/>
      <c r="AA6883" s="1"/>
      <c r="AB6883" s="1"/>
      <c r="AC6883" s="1"/>
      <c r="AD6883"/>
    </row>
    <row r="6884" spans="1:30" x14ac:dyDescent="0.25">
      <c r="A6884" s="1"/>
      <c r="B6884" s="1"/>
      <c r="C6884" s="1"/>
      <c r="D6884"/>
      <c r="E6884" s="1"/>
      <c r="F6884" s="1"/>
      <c r="G6884"/>
      <c r="H6884"/>
      <c r="I6884" s="1"/>
      <c r="J6884"/>
      <c r="K6884"/>
      <c r="L6884"/>
      <c r="M6884" s="2"/>
      <c r="N6884" s="3"/>
      <c r="O6884"/>
      <c r="P6884"/>
      <c r="Q6884"/>
      <c r="R6884"/>
      <c r="S6884"/>
      <c r="T6884"/>
      <c r="U6884" s="1"/>
      <c r="V6884"/>
      <c r="W6884" s="1"/>
      <c r="X6884"/>
      <c r="Y6884"/>
      <c r="Z6884" s="1"/>
      <c r="AA6884" s="1"/>
      <c r="AB6884" s="1"/>
      <c r="AC6884" s="1"/>
      <c r="AD6884"/>
    </row>
    <row r="6885" spans="1:30" x14ac:dyDescent="0.25">
      <c r="A6885" s="1"/>
      <c r="B6885" s="1"/>
      <c r="C6885" s="1"/>
      <c r="D6885"/>
      <c r="E6885" s="1"/>
      <c r="F6885" s="1"/>
      <c r="G6885"/>
      <c r="H6885"/>
      <c r="I6885" s="1"/>
      <c r="J6885"/>
      <c r="K6885"/>
      <c r="L6885"/>
      <c r="M6885" s="2"/>
      <c r="N6885" s="3"/>
      <c r="O6885"/>
      <c r="P6885"/>
      <c r="Q6885"/>
      <c r="R6885"/>
      <c r="S6885"/>
      <c r="T6885"/>
      <c r="U6885" s="1"/>
      <c r="V6885"/>
      <c r="W6885" s="1"/>
      <c r="X6885"/>
      <c r="Y6885"/>
      <c r="Z6885" s="1"/>
      <c r="AA6885" s="1"/>
      <c r="AB6885" s="1"/>
      <c r="AC6885" s="1"/>
      <c r="AD6885"/>
    </row>
    <row r="6886" spans="1:30" x14ac:dyDescent="0.25">
      <c r="A6886" s="1"/>
      <c r="B6886" s="1"/>
      <c r="C6886" s="1"/>
      <c r="D6886"/>
      <c r="E6886" s="1"/>
      <c r="F6886" s="1"/>
      <c r="G6886"/>
      <c r="H6886"/>
      <c r="I6886" s="1"/>
      <c r="J6886"/>
      <c r="K6886"/>
      <c r="L6886"/>
      <c r="M6886" s="2"/>
      <c r="N6886" s="3"/>
      <c r="O6886"/>
      <c r="P6886"/>
      <c r="Q6886"/>
      <c r="R6886"/>
      <c r="S6886"/>
      <c r="T6886"/>
      <c r="U6886" s="1"/>
      <c r="V6886"/>
      <c r="W6886" s="1"/>
      <c r="X6886"/>
      <c r="Y6886"/>
      <c r="Z6886" s="1"/>
      <c r="AA6886" s="1"/>
      <c r="AB6886" s="1"/>
      <c r="AC6886" s="1"/>
      <c r="AD6886"/>
    </row>
    <row r="6887" spans="1:30" x14ac:dyDescent="0.25">
      <c r="A6887" s="1"/>
      <c r="B6887" s="1"/>
      <c r="C6887" s="1"/>
      <c r="D6887"/>
      <c r="E6887" s="1"/>
      <c r="F6887" s="1"/>
      <c r="G6887"/>
      <c r="H6887"/>
      <c r="I6887" s="1"/>
      <c r="J6887"/>
      <c r="K6887"/>
      <c r="L6887"/>
      <c r="M6887" s="2"/>
      <c r="N6887" s="3"/>
      <c r="O6887"/>
      <c r="P6887"/>
      <c r="Q6887"/>
      <c r="R6887"/>
      <c r="S6887"/>
      <c r="T6887"/>
      <c r="U6887" s="1"/>
      <c r="V6887"/>
      <c r="W6887" s="1"/>
      <c r="X6887"/>
      <c r="Y6887"/>
      <c r="Z6887" s="1"/>
      <c r="AA6887" s="1"/>
      <c r="AB6887" s="1"/>
      <c r="AC6887" s="1"/>
      <c r="AD6887"/>
    </row>
    <row r="6888" spans="1:30" x14ac:dyDescent="0.25">
      <c r="A6888" s="1"/>
      <c r="B6888" s="1"/>
      <c r="C6888" s="1"/>
      <c r="D6888"/>
      <c r="E6888" s="1"/>
      <c r="F6888" s="1"/>
      <c r="G6888"/>
      <c r="H6888"/>
      <c r="I6888" s="1"/>
      <c r="J6888"/>
      <c r="K6888"/>
      <c r="L6888"/>
      <c r="M6888" s="2"/>
      <c r="N6888" s="3"/>
      <c r="O6888"/>
      <c r="P6888"/>
      <c r="Q6888"/>
      <c r="R6888"/>
      <c r="S6888"/>
      <c r="T6888"/>
      <c r="U6888" s="1"/>
      <c r="V6888"/>
      <c r="W6888" s="1"/>
      <c r="X6888"/>
      <c r="Y6888"/>
      <c r="Z6888" s="1"/>
      <c r="AA6888" s="1"/>
      <c r="AB6888" s="1"/>
      <c r="AC6888" s="1"/>
      <c r="AD6888"/>
    </row>
    <row r="6889" spans="1:30" x14ac:dyDescent="0.25">
      <c r="A6889" s="1"/>
      <c r="B6889" s="1"/>
      <c r="C6889" s="1"/>
      <c r="D6889"/>
      <c r="E6889" s="1"/>
      <c r="F6889" s="1"/>
      <c r="G6889"/>
      <c r="H6889"/>
      <c r="I6889" s="1"/>
      <c r="J6889"/>
      <c r="K6889"/>
      <c r="L6889"/>
      <c r="M6889" s="2"/>
      <c r="N6889" s="3"/>
      <c r="O6889"/>
      <c r="P6889"/>
      <c r="Q6889"/>
      <c r="R6889"/>
      <c r="S6889"/>
      <c r="T6889"/>
      <c r="U6889" s="1"/>
      <c r="V6889"/>
      <c r="W6889" s="1"/>
      <c r="X6889"/>
      <c r="Y6889"/>
      <c r="Z6889" s="1"/>
      <c r="AA6889" s="1"/>
      <c r="AB6889" s="1"/>
      <c r="AC6889" s="1"/>
      <c r="AD6889"/>
    </row>
    <row r="6890" spans="1:30" x14ac:dyDescent="0.25">
      <c r="A6890" s="1"/>
      <c r="B6890" s="1"/>
      <c r="C6890" s="1"/>
      <c r="D6890"/>
      <c r="E6890" s="1"/>
      <c r="F6890" s="1"/>
      <c r="G6890"/>
      <c r="H6890"/>
      <c r="I6890" s="1"/>
      <c r="J6890"/>
      <c r="K6890"/>
      <c r="L6890"/>
      <c r="M6890" s="2"/>
      <c r="N6890" s="3"/>
      <c r="O6890"/>
      <c r="P6890"/>
      <c r="Q6890"/>
      <c r="R6890"/>
      <c r="S6890"/>
      <c r="T6890"/>
      <c r="U6890" s="1"/>
      <c r="V6890"/>
      <c r="W6890" s="1"/>
      <c r="X6890"/>
      <c r="Y6890"/>
      <c r="Z6890" s="1"/>
      <c r="AA6890" s="1"/>
      <c r="AB6890" s="1"/>
      <c r="AC6890" s="1"/>
      <c r="AD6890"/>
    </row>
    <row r="6891" spans="1:30" x14ac:dyDescent="0.25">
      <c r="A6891" s="1"/>
      <c r="B6891" s="1"/>
      <c r="C6891" s="1"/>
      <c r="D6891"/>
      <c r="E6891" s="1"/>
      <c r="F6891" s="1"/>
      <c r="G6891"/>
      <c r="H6891"/>
      <c r="I6891" s="1"/>
      <c r="J6891"/>
      <c r="K6891"/>
      <c r="L6891"/>
      <c r="M6891" s="2"/>
      <c r="N6891" s="3"/>
      <c r="O6891"/>
      <c r="P6891"/>
      <c r="Q6891"/>
      <c r="R6891"/>
      <c r="S6891"/>
      <c r="T6891"/>
      <c r="U6891" s="1"/>
      <c r="V6891"/>
      <c r="W6891" s="1"/>
      <c r="X6891"/>
      <c r="Y6891"/>
      <c r="Z6891" s="1"/>
      <c r="AA6891" s="1"/>
      <c r="AB6891" s="1"/>
      <c r="AC6891" s="1"/>
      <c r="AD6891"/>
    </row>
    <row r="6892" spans="1:30" x14ac:dyDescent="0.25">
      <c r="A6892" s="1"/>
      <c r="B6892" s="1"/>
      <c r="C6892" s="1"/>
      <c r="D6892"/>
      <c r="E6892" s="1"/>
      <c r="F6892" s="1"/>
      <c r="G6892"/>
      <c r="H6892"/>
      <c r="I6892" s="1"/>
      <c r="J6892"/>
      <c r="K6892"/>
      <c r="L6892"/>
      <c r="M6892" s="2"/>
      <c r="N6892" s="3"/>
      <c r="O6892"/>
      <c r="P6892"/>
      <c r="Q6892"/>
      <c r="R6892"/>
      <c r="S6892"/>
      <c r="T6892"/>
      <c r="U6892" s="1"/>
      <c r="V6892"/>
      <c r="W6892" s="1"/>
      <c r="X6892"/>
      <c r="Y6892"/>
      <c r="Z6892" s="1"/>
      <c r="AA6892" s="1"/>
      <c r="AB6892" s="1"/>
      <c r="AC6892" s="1"/>
      <c r="AD6892"/>
    </row>
    <row r="6893" spans="1:30" x14ac:dyDescent="0.25">
      <c r="A6893" s="1"/>
      <c r="B6893" s="1"/>
      <c r="C6893" s="1"/>
      <c r="D6893"/>
      <c r="E6893" s="1"/>
      <c r="F6893" s="1"/>
      <c r="G6893"/>
      <c r="H6893"/>
      <c r="I6893" s="1"/>
      <c r="J6893"/>
      <c r="K6893"/>
      <c r="L6893"/>
      <c r="M6893" s="2"/>
      <c r="N6893" s="3"/>
      <c r="O6893"/>
      <c r="P6893"/>
      <c r="Q6893"/>
      <c r="R6893"/>
      <c r="S6893"/>
      <c r="T6893"/>
      <c r="U6893" s="1"/>
      <c r="V6893"/>
      <c r="W6893" s="1"/>
      <c r="X6893"/>
      <c r="Y6893"/>
      <c r="Z6893" s="1"/>
      <c r="AA6893" s="1"/>
      <c r="AB6893" s="1"/>
      <c r="AC6893" s="1"/>
      <c r="AD6893"/>
    </row>
    <row r="6894" spans="1:30" x14ac:dyDescent="0.25">
      <c r="A6894" s="1"/>
      <c r="B6894" s="1"/>
      <c r="C6894" s="1"/>
      <c r="D6894"/>
      <c r="E6894" s="1"/>
      <c r="F6894" s="1"/>
      <c r="G6894"/>
      <c r="H6894"/>
      <c r="I6894" s="1"/>
      <c r="J6894"/>
      <c r="K6894"/>
      <c r="L6894"/>
      <c r="M6894" s="2"/>
      <c r="N6894" s="3"/>
      <c r="O6894"/>
      <c r="P6894"/>
      <c r="Q6894"/>
      <c r="R6894"/>
      <c r="S6894"/>
      <c r="T6894"/>
      <c r="U6894" s="1"/>
      <c r="V6894"/>
      <c r="W6894" s="1"/>
      <c r="X6894"/>
      <c r="Y6894"/>
      <c r="Z6894" s="1"/>
      <c r="AA6894" s="1"/>
      <c r="AB6894" s="1"/>
      <c r="AC6894" s="1"/>
      <c r="AD6894"/>
    </row>
    <row r="6895" spans="1:30" x14ac:dyDescent="0.25">
      <c r="A6895" s="1"/>
      <c r="B6895" s="1"/>
      <c r="C6895" s="1"/>
      <c r="D6895"/>
      <c r="E6895" s="1"/>
      <c r="F6895" s="1"/>
      <c r="G6895"/>
      <c r="H6895"/>
      <c r="I6895" s="1"/>
      <c r="J6895"/>
      <c r="K6895"/>
      <c r="L6895"/>
      <c r="M6895" s="2"/>
      <c r="N6895" s="3"/>
      <c r="O6895"/>
      <c r="P6895"/>
      <c r="Q6895"/>
      <c r="R6895"/>
      <c r="S6895"/>
      <c r="T6895"/>
      <c r="U6895" s="1"/>
      <c r="V6895"/>
      <c r="W6895" s="1"/>
      <c r="X6895"/>
      <c r="Y6895"/>
      <c r="Z6895" s="1"/>
      <c r="AA6895" s="1"/>
      <c r="AB6895" s="1"/>
      <c r="AC6895" s="1"/>
      <c r="AD6895"/>
    </row>
    <row r="6896" spans="1:30" x14ac:dyDescent="0.25">
      <c r="A6896" s="1"/>
      <c r="B6896" s="1"/>
      <c r="C6896" s="1"/>
      <c r="D6896"/>
      <c r="E6896" s="1"/>
      <c r="F6896" s="1"/>
      <c r="G6896"/>
      <c r="H6896"/>
      <c r="I6896" s="1"/>
      <c r="J6896"/>
      <c r="K6896"/>
      <c r="L6896"/>
      <c r="M6896" s="2"/>
      <c r="N6896" s="3"/>
      <c r="O6896"/>
      <c r="P6896"/>
      <c r="Q6896"/>
      <c r="R6896"/>
      <c r="S6896"/>
      <c r="T6896"/>
      <c r="U6896" s="1"/>
      <c r="V6896"/>
      <c r="W6896" s="1"/>
      <c r="X6896"/>
      <c r="Y6896"/>
      <c r="Z6896" s="1"/>
      <c r="AA6896" s="1"/>
      <c r="AB6896" s="1"/>
      <c r="AC6896" s="1"/>
      <c r="AD6896"/>
    </row>
    <row r="6897" spans="1:30" x14ac:dyDescent="0.25">
      <c r="A6897" s="1"/>
      <c r="B6897" s="1"/>
      <c r="C6897" s="1"/>
      <c r="D6897"/>
      <c r="E6897" s="1"/>
      <c r="F6897" s="1"/>
      <c r="G6897"/>
      <c r="H6897"/>
      <c r="I6897" s="1"/>
      <c r="J6897"/>
      <c r="K6897"/>
      <c r="L6897"/>
      <c r="M6897" s="2"/>
      <c r="N6897" s="3"/>
      <c r="O6897"/>
      <c r="P6897"/>
      <c r="Q6897"/>
      <c r="R6897"/>
      <c r="S6897"/>
      <c r="T6897"/>
      <c r="U6897" s="1"/>
      <c r="V6897"/>
      <c r="W6897" s="1"/>
      <c r="X6897"/>
      <c r="Y6897"/>
      <c r="Z6897" s="1"/>
      <c r="AA6897" s="1"/>
      <c r="AB6897" s="1"/>
      <c r="AC6897" s="1"/>
      <c r="AD6897"/>
    </row>
    <row r="6898" spans="1:30" x14ac:dyDescent="0.25">
      <c r="A6898" s="1"/>
      <c r="B6898" s="1"/>
      <c r="C6898" s="1"/>
      <c r="D6898"/>
      <c r="E6898" s="1"/>
      <c r="F6898" s="1"/>
      <c r="G6898"/>
      <c r="H6898"/>
      <c r="I6898" s="1"/>
      <c r="J6898"/>
      <c r="K6898"/>
      <c r="L6898"/>
      <c r="M6898" s="2"/>
      <c r="N6898" s="3"/>
      <c r="O6898"/>
      <c r="P6898"/>
      <c r="Q6898"/>
      <c r="R6898"/>
      <c r="S6898"/>
      <c r="T6898"/>
      <c r="U6898" s="1"/>
      <c r="V6898"/>
      <c r="W6898" s="1"/>
      <c r="X6898"/>
      <c r="Y6898"/>
      <c r="Z6898" s="1"/>
      <c r="AA6898" s="1"/>
      <c r="AB6898" s="1"/>
      <c r="AC6898" s="1"/>
      <c r="AD6898"/>
    </row>
    <row r="6899" spans="1:30" x14ac:dyDescent="0.25">
      <c r="A6899" s="1"/>
      <c r="B6899" s="1"/>
      <c r="C6899" s="1"/>
      <c r="D6899"/>
      <c r="E6899" s="1"/>
      <c r="F6899" s="1"/>
      <c r="G6899"/>
      <c r="H6899"/>
      <c r="I6899" s="1"/>
      <c r="J6899"/>
      <c r="K6899"/>
      <c r="L6899"/>
      <c r="M6899" s="2"/>
      <c r="N6899" s="3"/>
      <c r="O6899"/>
      <c r="P6899"/>
      <c r="Q6899"/>
      <c r="R6899"/>
      <c r="S6899"/>
      <c r="T6899"/>
      <c r="U6899" s="1"/>
      <c r="V6899"/>
      <c r="W6899" s="1"/>
      <c r="X6899"/>
      <c r="Y6899"/>
      <c r="Z6899" s="1"/>
      <c r="AA6899" s="1"/>
      <c r="AB6899" s="1"/>
      <c r="AC6899" s="1"/>
      <c r="AD6899"/>
    </row>
    <row r="6900" spans="1:30" x14ac:dyDescent="0.25">
      <c r="A6900" s="1"/>
      <c r="B6900" s="1"/>
      <c r="C6900" s="1"/>
      <c r="D6900"/>
      <c r="E6900" s="1"/>
      <c r="F6900" s="1"/>
      <c r="G6900"/>
      <c r="H6900"/>
      <c r="I6900" s="1"/>
      <c r="J6900"/>
      <c r="K6900"/>
      <c r="L6900"/>
      <c r="M6900" s="2"/>
      <c r="N6900" s="3"/>
      <c r="O6900"/>
      <c r="P6900"/>
      <c r="Q6900"/>
      <c r="R6900"/>
      <c r="S6900"/>
      <c r="T6900"/>
      <c r="U6900" s="1"/>
      <c r="V6900"/>
      <c r="W6900" s="1"/>
      <c r="X6900"/>
      <c r="Y6900"/>
      <c r="Z6900" s="1"/>
      <c r="AA6900" s="1"/>
      <c r="AB6900" s="1"/>
      <c r="AC6900" s="1"/>
      <c r="AD6900"/>
    </row>
    <row r="6901" spans="1:30" x14ac:dyDescent="0.25">
      <c r="A6901" s="1"/>
      <c r="B6901" s="1"/>
      <c r="C6901" s="1"/>
      <c r="D6901"/>
      <c r="E6901" s="1"/>
      <c r="F6901" s="1"/>
      <c r="G6901"/>
      <c r="H6901"/>
      <c r="I6901" s="1"/>
      <c r="J6901"/>
      <c r="K6901"/>
      <c r="L6901"/>
      <c r="M6901" s="2"/>
      <c r="N6901" s="3"/>
      <c r="O6901"/>
      <c r="P6901"/>
      <c r="Q6901"/>
      <c r="R6901"/>
      <c r="S6901"/>
      <c r="T6901"/>
      <c r="U6901" s="1"/>
      <c r="V6901"/>
      <c r="W6901" s="1"/>
      <c r="X6901"/>
      <c r="Y6901"/>
      <c r="Z6901" s="1"/>
      <c r="AA6901" s="1"/>
      <c r="AB6901" s="1"/>
      <c r="AC6901" s="1"/>
      <c r="AD6901"/>
    </row>
    <row r="6902" spans="1:30" x14ac:dyDescent="0.25">
      <c r="A6902" s="1"/>
      <c r="B6902" s="1"/>
      <c r="C6902" s="1"/>
      <c r="D6902"/>
      <c r="E6902" s="1"/>
      <c r="F6902" s="1"/>
      <c r="G6902"/>
      <c r="H6902"/>
      <c r="I6902" s="1"/>
      <c r="J6902"/>
      <c r="K6902"/>
      <c r="L6902"/>
      <c r="M6902" s="2"/>
      <c r="N6902" s="3"/>
      <c r="O6902"/>
      <c r="P6902"/>
      <c r="Q6902"/>
      <c r="R6902"/>
      <c r="S6902"/>
      <c r="T6902"/>
      <c r="U6902" s="1"/>
      <c r="V6902"/>
      <c r="W6902" s="1"/>
      <c r="X6902"/>
      <c r="Y6902"/>
      <c r="Z6902" s="1"/>
      <c r="AA6902" s="1"/>
      <c r="AB6902" s="1"/>
      <c r="AC6902" s="1"/>
      <c r="AD6902"/>
    </row>
    <row r="6903" spans="1:30" x14ac:dyDescent="0.25">
      <c r="A6903" s="1"/>
      <c r="B6903" s="1"/>
      <c r="C6903" s="1"/>
      <c r="D6903"/>
      <c r="E6903" s="1"/>
      <c r="F6903" s="1"/>
      <c r="G6903"/>
      <c r="H6903"/>
      <c r="I6903" s="1"/>
      <c r="J6903"/>
      <c r="K6903"/>
      <c r="L6903"/>
      <c r="M6903" s="2"/>
      <c r="N6903" s="3"/>
      <c r="O6903"/>
      <c r="P6903"/>
      <c r="Q6903"/>
      <c r="R6903"/>
      <c r="S6903"/>
      <c r="T6903"/>
      <c r="U6903" s="1"/>
      <c r="V6903"/>
      <c r="W6903" s="1"/>
      <c r="X6903"/>
      <c r="Y6903"/>
      <c r="Z6903" s="1"/>
      <c r="AA6903" s="1"/>
      <c r="AB6903" s="1"/>
      <c r="AC6903" s="1"/>
      <c r="AD6903"/>
    </row>
    <row r="6904" spans="1:30" x14ac:dyDescent="0.25">
      <c r="A6904" s="1"/>
      <c r="B6904" s="1"/>
      <c r="C6904" s="1"/>
      <c r="D6904"/>
      <c r="E6904" s="1"/>
      <c r="F6904" s="1"/>
      <c r="G6904"/>
      <c r="H6904"/>
      <c r="I6904" s="1"/>
      <c r="J6904"/>
      <c r="K6904"/>
      <c r="L6904"/>
      <c r="M6904" s="2"/>
      <c r="N6904" s="3"/>
      <c r="O6904"/>
      <c r="P6904"/>
      <c r="Q6904"/>
      <c r="R6904"/>
      <c r="S6904"/>
      <c r="T6904"/>
      <c r="U6904" s="1"/>
      <c r="V6904"/>
      <c r="W6904" s="1"/>
      <c r="X6904"/>
      <c r="Y6904"/>
      <c r="Z6904" s="1"/>
      <c r="AA6904" s="1"/>
      <c r="AB6904" s="1"/>
      <c r="AC6904" s="1"/>
      <c r="AD6904"/>
    </row>
    <row r="6905" spans="1:30" x14ac:dyDescent="0.25">
      <c r="A6905" s="1"/>
      <c r="B6905" s="1"/>
      <c r="C6905" s="1"/>
      <c r="D6905"/>
      <c r="E6905" s="1"/>
      <c r="F6905" s="1"/>
      <c r="G6905"/>
      <c r="H6905"/>
      <c r="I6905" s="1"/>
      <c r="J6905"/>
      <c r="K6905"/>
      <c r="L6905"/>
      <c r="M6905" s="2"/>
      <c r="N6905" s="3"/>
      <c r="O6905"/>
      <c r="P6905"/>
      <c r="Q6905"/>
      <c r="R6905"/>
      <c r="S6905"/>
      <c r="T6905"/>
      <c r="U6905" s="1"/>
      <c r="V6905"/>
      <c r="W6905" s="1"/>
      <c r="X6905"/>
      <c r="Y6905"/>
      <c r="Z6905" s="1"/>
      <c r="AA6905" s="1"/>
      <c r="AB6905" s="1"/>
      <c r="AC6905" s="1"/>
      <c r="AD6905"/>
    </row>
    <row r="6906" spans="1:30" x14ac:dyDescent="0.25">
      <c r="A6906" s="1"/>
      <c r="B6906" s="1"/>
      <c r="C6906" s="1"/>
      <c r="D6906"/>
      <c r="E6906" s="1"/>
      <c r="F6906" s="1"/>
      <c r="G6906"/>
      <c r="H6906"/>
      <c r="I6906" s="1"/>
      <c r="J6906"/>
      <c r="K6906"/>
      <c r="L6906"/>
      <c r="M6906" s="2"/>
      <c r="N6906" s="3"/>
      <c r="O6906"/>
      <c r="P6906"/>
      <c r="Q6906"/>
      <c r="R6906"/>
      <c r="S6906"/>
      <c r="T6906"/>
      <c r="U6906" s="1"/>
      <c r="V6906"/>
      <c r="W6906" s="1"/>
      <c r="X6906"/>
      <c r="Y6906"/>
      <c r="Z6906" s="1"/>
      <c r="AA6906" s="1"/>
      <c r="AB6906" s="1"/>
      <c r="AC6906" s="1"/>
      <c r="AD6906"/>
    </row>
    <row r="6907" spans="1:30" x14ac:dyDescent="0.25">
      <c r="A6907" s="1"/>
      <c r="B6907" s="1"/>
      <c r="C6907" s="1"/>
      <c r="D6907"/>
      <c r="E6907" s="1"/>
      <c r="F6907" s="1"/>
      <c r="G6907"/>
      <c r="H6907"/>
      <c r="I6907" s="1"/>
      <c r="J6907"/>
      <c r="K6907"/>
      <c r="L6907"/>
      <c r="M6907" s="2"/>
      <c r="N6907" s="3"/>
      <c r="O6907"/>
      <c r="P6907"/>
      <c r="Q6907"/>
      <c r="R6907"/>
      <c r="S6907"/>
      <c r="T6907"/>
      <c r="U6907" s="1"/>
      <c r="V6907"/>
      <c r="W6907" s="1"/>
      <c r="X6907"/>
      <c r="Y6907"/>
      <c r="Z6907" s="1"/>
      <c r="AA6907" s="1"/>
      <c r="AB6907" s="1"/>
      <c r="AC6907" s="1"/>
      <c r="AD6907"/>
    </row>
    <row r="6908" spans="1:30" x14ac:dyDescent="0.25">
      <c r="A6908" s="1"/>
      <c r="B6908" s="1"/>
      <c r="C6908" s="1"/>
      <c r="D6908"/>
      <c r="E6908" s="1"/>
      <c r="F6908" s="1"/>
      <c r="G6908"/>
      <c r="H6908"/>
      <c r="I6908" s="1"/>
      <c r="J6908"/>
      <c r="K6908"/>
      <c r="L6908"/>
      <c r="M6908" s="2"/>
      <c r="N6908" s="3"/>
      <c r="O6908"/>
      <c r="P6908"/>
      <c r="Q6908"/>
      <c r="R6908"/>
      <c r="S6908"/>
      <c r="T6908"/>
      <c r="U6908" s="1"/>
      <c r="V6908"/>
      <c r="W6908" s="1"/>
      <c r="X6908"/>
      <c r="Y6908"/>
      <c r="Z6908" s="1"/>
      <c r="AA6908" s="1"/>
      <c r="AB6908" s="1"/>
      <c r="AC6908" s="1"/>
      <c r="AD6908"/>
    </row>
    <row r="6909" spans="1:30" x14ac:dyDescent="0.25">
      <c r="A6909" s="1"/>
      <c r="B6909" s="1"/>
      <c r="C6909" s="1"/>
      <c r="D6909"/>
      <c r="E6909" s="1"/>
      <c r="F6909" s="1"/>
      <c r="G6909"/>
      <c r="H6909"/>
      <c r="I6909" s="1"/>
      <c r="J6909"/>
      <c r="K6909"/>
      <c r="L6909"/>
      <c r="M6909" s="2"/>
      <c r="N6909" s="3"/>
      <c r="O6909"/>
      <c r="P6909"/>
      <c r="Q6909"/>
      <c r="R6909"/>
      <c r="S6909"/>
      <c r="T6909"/>
      <c r="U6909" s="1"/>
      <c r="V6909"/>
      <c r="W6909" s="1"/>
      <c r="X6909"/>
      <c r="Y6909"/>
      <c r="Z6909" s="1"/>
      <c r="AA6909" s="1"/>
      <c r="AB6909" s="1"/>
      <c r="AC6909" s="1"/>
      <c r="AD6909"/>
    </row>
    <row r="6910" spans="1:30" x14ac:dyDescent="0.25">
      <c r="A6910" s="1"/>
      <c r="B6910" s="1"/>
      <c r="C6910" s="1"/>
      <c r="D6910"/>
      <c r="E6910" s="1"/>
      <c r="F6910" s="1"/>
      <c r="G6910"/>
      <c r="H6910"/>
      <c r="I6910" s="1"/>
      <c r="J6910"/>
      <c r="K6910"/>
      <c r="L6910"/>
      <c r="M6910" s="2"/>
      <c r="N6910" s="3"/>
      <c r="O6910"/>
      <c r="P6910"/>
      <c r="Q6910"/>
      <c r="R6910"/>
      <c r="S6910"/>
      <c r="T6910"/>
      <c r="U6910" s="1"/>
      <c r="V6910"/>
      <c r="W6910" s="1"/>
      <c r="X6910"/>
      <c r="Y6910"/>
      <c r="Z6910" s="1"/>
      <c r="AA6910" s="1"/>
      <c r="AB6910" s="1"/>
      <c r="AC6910" s="1"/>
      <c r="AD6910"/>
    </row>
    <row r="6911" spans="1:30" x14ac:dyDescent="0.25">
      <c r="A6911" s="1"/>
      <c r="B6911" s="1"/>
      <c r="C6911" s="1"/>
      <c r="D6911"/>
      <c r="E6911" s="1"/>
      <c r="F6911" s="1"/>
      <c r="G6911"/>
      <c r="H6911"/>
      <c r="I6911" s="1"/>
      <c r="J6911"/>
      <c r="K6911"/>
      <c r="L6911"/>
      <c r="M6911" s="2"/>
      <c r="N6911" s="3"/>
      <c r="O6911"/>
      <c r="P6911"/>
      <c r="Q6911"/>
      <c r="R6911"/>
      <c r="S6911"/>
      <c r="T6911"/>
      <c r="U6911" s="1"/>
      <c r="V6911"/>
      <c r="W6911" s="1"/>
      <c r="X6911"/>
      <c r="Y6911"/>
      <c r="Z6911" s="1"/>
      <c r="AA6911" s="1"/>
      <c r="AB6911" s="1"/>
      <c r="AC6911" s="1"/>
      <c r="AD6911"/>
    </row>
    <row r="6912" spans="1:30" x14ac:dyDescent="0.25">
      <c r="A6912" s="1"/>
      <c r="B6912" s="1"/>
      <c r="C6912" s="1"/>
      <c r="D6912"/>
      <c r="E6912" s="1"/>
      <c r="F6912" s="1"/>
      <c r="G6912"/>
      <c r="H6912"/>
      <c r="I6912" s="1"/>
      <c r="J6912"/>
      <c r="K6912"/>
      <c r="L6912"/>
      <c r="M6912" s="2"/>
      <c r="N6912" s="3"/>
      <c r="O6912"/>
      <c r="P6912"/>
      <c r="Q6912"/>
      <c r="R6912"/>
      <c r="S6912"/>
      <c r="T6912"/>
      <c r="U6912" s="1"/>
      <c r="V6912"/>
      <c r="W6912" s="1"/>
      <c r="X6912"/>
      <c r="Y6912"/>
      <c r="Z6912" s="1"/>
      <c r="AA6912" s="1"/>
      <c r="AB6912" s="1"/>
      <c r="AC6912" s="1"/>
      <c r="AD6912"/>
    </row>
    <row r="6913" spans="1:30" x14ac:dyDescent="0.25">
      <c r="A6913" s="1"/>
      <c r="B6913" s="1"/>
      <c r="C6913" s="1"/>
      <c r="D6913"/>
      <c r="E6913" s="1"/>
      <c r="F6913" s="1"/>
      <c r="G6913"/>
      <c r="H6913"/>
      <c r="I6913" s="1"/>
      <c r="J6913"/>
      <c r="K6913"/>
      <c r="L6913"/>
      <c r="M6913" s="2"/>
      <c r="N6913" s="3"/>
      <c r="O6913"/>
      <c r="P6913"/>
      <c r="Q6913"/>
      <c r="R6913"/>
      <c r="S6913"/>
      <c r="T6913"/>
      <c r="U6913" s="1"/>
      <c r="V6913"/>
      <c r="W6913" s="1"/>
      <c r="X6913"/>
      <c r="Y6913"/>
      <c r="Z6913" s="1"/>
      <c r="AA6913" s="1"/>
      <c r="AB6913" s="1"/>
      <c r="AC6913" s="1"/>
      <c r="AD6913"/>
    </row>
    <row r="6914" spans="1:30" x14ac:dyDescent="0.25">
      <c r="A6914" s="1"/>
      <c r="B6914" s="1"/>
      <c r="C6914" s="1"/>
      <c r="D6914"/>
      <c r="E6914" s="1"/>
      <c r="F6914" s="1"/>
      <c r="G6914"/>
      <c r="H6914"/>
      <c r="I6914" s="1"/>
      <c r="J6914"/>
      <c r="K6914"/>
      <c r="L6914"/>
      <c r="M6914" s="2"/>
      <c r="N6914" s="3"/>
      <c r="O6914"/>
      <c r="P6914"/>
      <c r="Q6914"/>
      <c r="R6914"/>
      <c r="S6914"/>
      <c r="T6914"/>
      <c r="U6914" s="1"/>
      <c r="V6914"/>
      <c r="W6914" s="1"/>
      <c r="X6914"/>
      <c r="Y6914"/>
      <c r="Z6914" s="1"/>
      <c r="AA6914" s="1"/>
      <c r="AB6914" s="1"/>
      <c r="AC6914" s="1"/>
      <c r="AD6914"/>
    </row>
    <row r="6915" spans="1:30" x14ac:dyDescent="0.25">
      <c r="A6915" s="1"/>
      <c r="B6915" s="1"/>
      <c r="C6915" s="1"/>
      <c r="D6915"/>
      <c r="E6915" s="1"/>
      <c r="F6915" s="1"/>
      <c r="G6915"/>
      <c r="H6915"/>
      <c r="I6915" s="1"/>
      <c r="J6915"/>
      <c r="K6915"/>
      <c r="L6915"/>
      <c r="M6915" s="2"/>
      <c r="N6915" s="3"/>
      <c r="O6915"/>
      <c r="P6915"/>
      <c r="Q6915"/>
      <c r="R6915"/>
      <c r="S6915"/>
      <c r="T6915"/>
      <c r="U6915" s="1"/>
      <c r="V6915"/>
      <c r="W6915" s="1"/>
      <c r="X6915"/>
      <c r="Y6915"/>
      <c r="Z6915" s="1"/>
      <c r="AA6915" s="1"/>
      <c r="AB6915" s="1"/>
      <c r="AC6915" s="1"/>
      <c r="AD6915"/>
    </row>
    <row r="6916" spans="1:30" x14ac:dyDescent="0.25">
      <c r="A6916" s="1"/>
      <c r="B6916" s="1"/>
      <c r="C6916" s="1"/>
      <c r="D6916"/>
      <c r="E6916" s="1"/>
      <c r="F6916" s="1"/>
      <c r="G6916"/>
      <c r="H6916"/>
      <c r="I6916" s="1"/>
      <c r="J6916"/>
      <c r="K6916"/>
      <c r="L6916"/>
      <c r="M6916" s="2"/>
      <c r="N6916" s="3"/>
      <c r="O6916"/>
      <c r="P6916"/>
      <c r="Q6916"/>
      <c r="R6916"/>
      <c r="S6916"/>
      <c r="T6916"/>
      <c r="U6916" s="1"/>
      <c r="V6916"/>
      <c r="W6916" s="1"/>
      <c r="X6916"/>
      <c r="Y6916"/>
      <c r="Z6916" s="1"/>
      <c r="AA6916" s="1"/>
      <c r="AB6916" s="1"/>
      <c r="AC6916" s="1"/>
      <c r="AD6916"/>
    </row>
    <row r="6917" spans="1:30" x14ac:dyDescent="0.25">
      <c r="A6917" s="1"/>
      <c r="B6917" s="1"/>
      <c r="C6917" s="1"/>
      <c r="D6917"/>
      <c r="E6917" s="1"/>
      <c r="F6917" s="1"/>
      <c r="G6917"/>
      <c r="H6917"/>
      <c r="I6917" s="1"/>
      <c r="J6917"/>
      <c r="K6917"/>
      <c r="L6917"/>
      <c r="M6917" s="2"/>
      <c r="N6917" s="3"/>
      <c r="O6917"/>
      <c r="P6917"/>
      <c r="Q6917"/>
      <c r="R6917"/>
      <c r="S6917"/>
      <c r="T6917"/>
      <c r="U6917" s="1"/>
      <c r="V6917"/>
      <c r="W6917" s="1"/>
      <c r="X6917"/>
      <c r="Y6917"/>
      <c r="Z6917" s="1"/>
      <c r="AA6917" s="1"/>
      <c r="AB6917" s="1"/>
      <c r="AC6917" s="1"/>
      <c r="AD6917"/>
    </row>
    <row r="6918" spans="1:30" x14ac:dyDescent="0.25">
      <c r="A6918" s="1"/>
      <c r="B6918" s="1"/>
      <c r="C6918" s="1"/>
      <c r="D6918"/>
      <c r="E6918" s="1"/>
      <c r="F6918" s="1"/>
      <c r="G6918"/>
      <c r="H6918"/>
      <c r="I6918" s="1"/>
      <c r="J6918"/>
      <c r="K6918"/>
      <c r="L6918"/>
      <c r="M6918" s="2"/>
      <c r="N6918" s="3"/>
      <c r="O6918"/>
      <c r="P6918"/>
      <c r="Q6918"/>
      <c r="R6918"/>
      <c r="S6918"/>
      <c r="T6918"/>
      <c r="U6918" s="1"/>
      <c r="V6918"/>
      <c r="W6918" s="1"/>
      <c r="X6918"/>
      <c r="Y6918"/>
      <c r="Z6918" s="1"/>
      <c r="AA6918" s="1"/>
      <c r="AB6918" s="1"/>
      <c r="AC6918" s="1"/>
      <c r="AD6918"/>
    </row>
    <row r="6919" spans="1:30" x14ac:dyDescent="0.25">
      <c r="A6919" s="1"/>
      <c r="B6919" s="1"/>
      <c r="C6919" s="1"/>
      <c r="D6919"/>
      <c r="E6919" s="1"/>
      <c r="F6919" s="1"/>
      <c r="G6919"/>
      <c r="H6919"/>
      <c r="I6919" s="1"/>
      <c r="J6919"/>
      <c r="K6919"/>
      <c r="L6919"/>
      <c r="M6919" s="2"/>
      <c r="N6919" s="3"/>
      <c r="O6919"/>
      <c r="P6919"/>
      <c r="Q6919"/>
      <c r="R6919"/>
      <c r="S6919"/>
      <c r="T6919"/>
      <c r="U6919" s="1"/>
      <c r="V6919"/>
      <c r="W6919" s="1"/>
      <c r="X6919"/>
      <c r="Y6919"/>
      <c r="Z6919" s="1"/>
      <c r="AA6919" s="1"/>
      <c r="AB6919" s="1"/>
      <c r="AC6919" s="1"/>
      <c r="AD6919"/>
    </row>
    <row r="6920" spans="1:30" x14ac:dyDescent="0.25">
      <c r="A6920" s="1"/>
      <c r="B6920" s="1"/>
      <c r="C6920" s="1"/>
      <c r="D6920"/>
      <c r="E6920" s="1"/>
      <c r="F6920" s="1"/>
      <c r="G6920"/>
      <c r="H6920"/>
      <c r="I6920" s="1"/>
      <c r="J6920"/>
      <c r="K6920"/>
      <c r="L6920"/>
      <c r="M6920" s="2"/>
      <c r="N6920" s="3"/>
      <c r="O6920"/>
      <c r="P6920"/>
      <c r="Q6920"/>
      <c r="R6920"/>
      <c r="S6920"/>
      <c r="T6920"/>
      <c r="U6920" s="1"/>
      <c r="V6920"/>
      <c r="W6920" s="1"/>
      <c r="X6920"/>
      <c r="Y6920"/>
      <c r="Z6920" s="1"/>
      <c r="AA6920" s="1"/>
      <c r="AB6920" s="1"/>
      <c r="AC6920" s="1"/>
      <c r="AD6920"/>
    </row>
    <row r="6921" spans="1:30" x14ac:dyDescent="0.25">
      <c r="A6921" s="1"/>
      <c r="B6921" s="1"/>
      <c r="C6921" s="1"/>
      <c r="D6921"/>
      <c r="E6921" s="1"/>
      <c r="F6921" s="1"/>
      <c r="G6921"/>
      <c r="H6921"/>
      <c r="I6921" s="1"/>
      <c r="J6921"/>
      <c r="K6921"/>
      <c r="L6921"/>
      <c r="M6921" s="2"/>
      <c r="N6921" s="3"/>
      <c r="O6921"/>
      <c r="P6921"/>
      <c r="Q6921"/>
      <c r="R6921"/>
      <c r="S6921"/>
      <c r="T6921"/>
      <c r="U6921" s="1"/>
      <c r="V6921"/>
      <c r="W6921" s="1"/>
      <c r="X6921"/>
      <c r="Y6921"/>
      <c r="Z6921" s="1"/>
      <c r="AA6921" s="1"/>
      <c r="AB6921" s="1"/>
      <c r="AC6921" s="1"/>
      <c r="AD6921"/>
    </row>
    <row r="6922" spans="1:30" x14ac:dyDescent="0.25">
      <c r="A6922" s="1"/>
      <c r="B6922" s="1"/>
      <c r="C6922" s="1"/>
      <c r="D6922"/>
      <c r="E6922" s="1"/>
      <c r="F6922" s="1"/>
      <c r="G6922"/>
      <c r="H6922"/>
      <c r="I6922" s="1"/>
      <c r="J6922"/>
      <c r="K6922"/>
      <c r="L6922"/>
      <c r="M6922" s="2"/>
      <c r="N6922" s="3"/>
      <c r="O6922"/>
      <c r="P6922"/>
      <c r="Q6922"/>
      <c r="R6922"/>
      <c r="S6922"/>
      <c r="T6922"/>
      <c r="U6922" s="1"/>
      <c r="V6922"/>
      <c r="W6922" s="1"/>
      <c r="X6922"/>
      <c r="Y6922"/>
      <c r="Z6922" s="1"/>
      <c r="AA6922" s="1"/>
      <c r="AB6922" s="1"/>
      <c r="AC6922" s="1"/>
      <c r="AD6922"/>
    </row>
    <row r="6923" spans="1:30" x14ac:dyDescent="0.25">
      <c r="A6923" s="1"/>
      <c r="B6923" s="1"/>
      <c r="C6923" s="1"/>
      <c r="D6923"/>
      <c r="E6923" s="1"/>
      <c r="F6923" s="1"/>
      <c r="G6923"/>
      <c r="H6923"/>
      <c r="I6923" s="1"/>
      <c r="J6923"/>
      <c r="K6923"/>
      <c r="L6923"/>
      <c r="M6923" s="2"/>
      <c r="N6923" s="3"/>
      <c r="O6923"/>
      <c r="P6923"/>
      <c r="Q6923"/>
      <c r="R6923"/>
      <c r="S6923"/>
      <c r="T6923"/>
      <c r="U6923" s="1"/>
      <c r="V6923"/>
      <c r="W6923" s="1"/>
      <c r="X6923"/>
      <c r="Y6923"/>
      <c r="Z6923" s="1"/>
      <c r="AA6923" s="1"/>
      <c r="AB6923" s="1"/>
      <c r="AC6923" s="1"/>
      <c r="AD6923"/>
    </row>
    <row r="6924" spans="1:30" x14ac:dyDescent="0.25">
      <c r="A6924" s="1"/>
      <c r="B6924" s="1"/>
      <c r="C6924" s="1"/>
      <c r="D6924"/>
      <c r="E6924" s="1"/>
      <c r="F6924" s="1"/>
      <c r="G6924"/>
      <c r="H6924"/>
      <c r="I6924" s="1"/>
      <c r="J6924"/>
      <c r="K6924"/>
      <c r="L6924"/>
      <c r="M6924" s="2"/>
      <c r="N6924" s="3"/>
      <c r="O6924"/>
      <c r="P6924"/>
      <c r="Q6924"/>
      <c r="R6924"/>
      <c r="S6924"/>
      <c r="T6924"/>
      <c r="U6924" s="1"/>
      <c r="V6924"/>
      <c r="W6924" s="1"/>
      <c r="X6924"/>
      <c r="Y6924"/>
      <c r="Z6924" s="1"/>
      <c r="AA6924" s="1"/>
      <c r="AB6924" s="1"/>
      <c r="AC6924" s="1"/>
      <c r="AD6924"/>
    </row>
    <row r="6925" spans="1:30" x14ac:dyDescent="0.25">
      <c r="A6925" s="1"/>
      <c r="B6925" s="1"/>
      <c r="C6925" s="1"/>
      <c r="D6925"/>
      <c r="E6925" s="1"/>
      <c r="F6925" s="1"/>
      <c r="G6925"/>
      <c r="H6925"/>
      <c r="I6925" s="1"/>
      <c r="J6925"/>
      <c r="K6925"/>
      <c r="L6925"/>
      <c r="M6925" s="2"/>
      <c r="N6925" s="3"/>
      <c r="O6925"/>
      <c r="P6925"/>
      <c r="Q6925"/>
      <c r="R6925"/>
      <c r="S6925"/>
      <c r="T6925"/>
      <c r="U6925" s="1"/>
      <c r="V6925"/>
      <c r="W6925" s="1"/>
      <c r="X6925"/>
      <c r="Y6925"/>
      <c r="Z6925" s="1"/>
      <c r="AA6925" s="1"/>
      <c r="AB6925" s="1"/>
      <c r="AC6925" s="1"/>
      <c r="AD6925"/>
    </row>
    <row r="6926" spans="1:30" x14ac:dyDescent="0.25">
      <c r="A6926" s="1"/>
      <c r="B6926" s="1"/>
      <c r="C6926" s="1"/>
      <c r="D6926"/>
      <c r="E6926" s="1"/>
      <c r="F6926" s="1"/>
      <c r="G6926"/>
      <c r="H6926"/>
      <c r="I6926" s="1"/>
      <c r="J6926"/>
      <c r="K6926"/>
      <c r="L6926"/>
      <c r="M6926" s="2"/>
      <c r="N6926" s="3"/>
      <c r="O6926"/>
      <c r="P6926"/>
      <c r="Q6926"/>
      <c r="R6926"/>
      <c r="S6926"/>
      <c r="T6926"/>
      <c r="U6926" s="1"/>
      <c r="V6926"/>
      <c r="W6926" s="1"/>
      <c r="X6926"/>
      <c r="Y6926"/>
      <c r="Z6926" s="1"/>
      <c r="AA6926" s="1"/>
      <c r="AB6926" s="1"/>
      <c r="AC6926" s="1"/>
      <c r="AD6926"/>
    </row>
    <row r="6927" spans="1:30" x14ac:dyDescent="0.25">
      <c r="A6927" s="1"/>
      <c r="B6927" s="1"/>
      <c r="C6927" s="1"/>
      <c r="D6927"/>
      <c r="E6927" s="1"/>
      <c r="F6927" s="1"/>
      <c r="G6927"/>
      <c r="H6927"/>
      <c r="I6927" s="1"/>
      <c r="J6927"/>
      <c r="K6927"/>
      <c r="L6927"/>
      <c r="M6927" s="2"/>
      <c r="N6927" s="3"/>
      <c r="O6927"/>
      <c r="P6927"/>
      <c r="Q6927"/>
      <c r="R6927"/>
      <c r="S6927"/>
      <c r="T6927"/>
      <c r="U6927" s="1"/>
      <c r="V6927"/>
      <c r="W6927" s="1"/>
      <c r="X6927"/>
      <c r="Y6927"/>
      <c r="Z6927" s="1"/>
      <c r="AA6927" s="1"/>
      <c r="AB6927" s="1"/>
      <c r="AC6927" s="1"/>
      <c r="AD6927"/>
    </row>
    <row r="6928" spans="1:30" x14ac:dyDescent="0.25">
      <c r="A6928" s="1"/>
      <c r="B6928" s="1"/>
      <c r="C6928" s="1"/>
      <c r="D6928"/>
      <c r="E6928" s="1"/>
      <c r="F6928" s="1"/>
      <c r="G6928"/>
      <c r="H6928"/>
      <c r="I6928" s="1"/>
      <c r="J6928"/>
      <c r="K6928"/>
      <c r="L6928"/>
      <c r="M6928" s="2"/>
      <c r="N6928" s="3"/>
      <c r="O6928"/>
      <c r="P6928"/>
      <c r="Q6928"/>
      <c r="R6928"/>
      <c r="S6928"/>
      <c r="T6928"/>
      <c r="U6928" s="1"/>
      <c r="V6928"/>
      <c r="W6928" s="1"/>
      <c r="X6928"/>
      <c r="Y6928"/>
      <c r="Z6928" s="1"/>
      <c r="AA6928" s="1"/>
      <c r="AB6928" s="1"/>
      <c r="AC6928" s="1"/>
      <c r="AD6928"/>
    </row>
    <row r="6929" spans="1:30" x14ac:dyDescent="0.25">
      <c r="A6929" s="1"/>
      <c r="B6929" s="1"/>
      <c r="C6929" s="1"/>
      <c r="D6929"/>
      <c r="E6929" s="1"/>
      <c r="F6929" s="1"/>
      <c r="G6929"/>
      <c r="H6929"/>
      <c r="I6929" s="1"/>
      <c r="J6929"/>
      <c r="K6929"/>
      <c r="L6929"/>
      <c r="M6929" s="2"/>
      <c r="N6929" s="3"/>
      <c r="O6929"/>
      <c r="P6929"/>
      <c r="Q6929"/>
      <c r="R6929"/>
      <c r="S6929"/>
      <c r="T6929"/>
      <c r="U6929" s="1"/>
      <c r="V6929"/>
      <c r="W6929" s="1"/>
      <c r="X6929"/>
      <c r="Y6929"/>
      <c r="Z6929" s="1"/>
      <c r="AA6929" s="1"/>
      <c r="AB6929" s="1"/>
      <c r="AC6929" s="1"/>
      <c r="AD6929"/>
    </row>
    <row r="6930" spans="1:30" x14ac:dyDescent="0.25">
      <c r="A6930" s="1"/>
      <c r="B6930" s="1"/>
      <c r="C6930" s="1"/>
      <c r="D6930"/>
      <c r="E6930" s="1"/>
      <c r="F6930" s="1"/>
      <c r="G6930"/>
      <c r="H6930"/>
      <c r="I6930" s="1"/>
      <c r="J6930"/>
      <c r="K6930"/>
      <c r="L6930"/>
      <c r="M6930" s="2"/>
      <c r="N6930" s="3"/>
      <c r="O6930"/>
      <c r="P6930"/>
      <c r="Q6930"/>
      <c r="R6930"/>
      <c r="S6930"/>
      <c r="T6930"/>
      <c r="U6930" s="1"/>
      <c r="V6930"/>
      <c r="W6930" s="1"/>
      <c r="X6930"/>
      <c r="Y6930"/>
      <c r="Z6930" s="1"/>
      <c r="AA6930" s="1"/>
      <c r="AB6930" s="1"/>
      <c r="AC6930" s="1"/>
      <c r="AD6930"/>
    </row>
    <row r="6931" spans="1:30" x14ac:dyDescent="0.25">
      <c r="A6931" s="1"/>
      <c r="B6931" s="1"/>
      <c r="C6931" s="1"/>
      <c r="D6931"/>
      <c r="E6931" s="1"/>
      <c r="F6931" s="1"/>
      <c r="G6931"/>
      <c r="H6931"/>
      <c r="I6931" s="1"/>
      <c r="J6931"/>
      <c r="K6931"/>
      <c r="L6931"/>
      <c r="M6931" s="2"/>
      <c r="N6931" s="3"/>
      <c r="O6931"/>
      <c r="P6931"/>
      <c r="Q6931"/>
      <c r="R6931"/>
      <c r="S6931"/>
      <c r="T6931"/>
      <c r="U6931" s="1"/>
      <c r="V6931"/>
      <c r="W6931" s="1"/>
      <c r="X6931"/>
      <c r="Y6931"/>
      <c r="Z6931" s="1"/>
      <c r="AA6931" s="1"/>
      <c r="AB6931" s="1"/>
      <c r="AC6931" s="1"/>
      <c r="AD6931"/>
    </row>
    <row r="6932" spans="1:30" x14ac:dyDescent="0.25">
      <c r="A6932" s="1"/>
      <c r="B6932" s="1"/>
      <c r="C6932" s="1"/>
      <c r="D6932"/>
      <c r="E6932" s="1"/>
      <c r="F6932" s="1"/>
      <c r="G6932"/>
      <c r="H6932"/>
      <c r="I6932" s="1"/>
      <c r="J6932"/>
      <c r="K6932"/>
      <c r="L6932"/>
      <c r="M6932" s="2"/>
      <c r="N6932" s="3"/>
      <c r="O6932"/>
      <c r="P6932"/>
      <c r="Q6932"/>
      <c r="R6932"/>
      <c r="S6932"/>
      <c r="T6932"/>
      <c r="U6932" s="1"/>
      <c r="V6932"/>
      <c r="W6932" s="1"/>
      <c r="X6932"/>
      <c r="Y6932"/>
      <c r="Z6932" s="1"/>
      <c r="AA6932" s="1"/>
      <c r="AB6932" s="1"/>
      <c r="AC6932" s="1"/>
      <c r="AD6932"/>
    </row>
    <row r="6933" spans="1:30" x14ac:dyDescent="0.25">
      <c r="A6933" s="1"/>
      <c r="B6933" s="1"/>
      <c r="C6933" s="1"/>
      <c r="D6933"/>
      <c r="E6933" s="1"/>
      <c r="F6933" s="1"/>
      <c r="G6933"/>
      <c r="H6933"/>
      <c r="I6933" s="1"/>
      <c r="J6933"/>
      <c r="K6933"/>
      <c r="L6933"/>
      <c r="M6933" s="2"/>
      <c r="N6933" s="3"/>
      <c r="O6933"/>
      <c r="P6933"/>
      <c r="Q6933"/>
      <c r="R6933"/>
      <c r="S6933"/>
      <c r="T6933"/>
      <c r="U6933" s="1"/>
      <c r="V6933"/>
      <c r="W6933" s="1"/>
      <c r="X6933"/>
      <c r="Y6933"/>
      <c r="Z6933" s="1"/>
      <c r="AA6933" s="1"/>
      <c r="AB6933" s="1"/>
      <c r="AC6933" s="1"/>
      <c r="AD6933"/>
    </row>
    <row r="6934" spans="1:30" x14ac:dyDescent="0.25">
      <c r="A6934" s="1"/>
      <c r="B6934" s="1"/>
      <c r="C6934" s="1"/>
      <c r="D6934"/>
      <c r="E6934" s="1"/>
      <c r="F6934" s="1"/>
      <c r="G6934"/>
      <c r="H6934"/>
      <c r="I6934" s="1"/>
      <c r="J6934"/>
      <c r="K6934"/>
      <c r="L6934"/>
      <c r="M6934" s="2"/>
      <c r="N6934" s="3"/>
      <c r="O6934"/>
      <c r="P6934"/>
      <c r="Q6934"/>
      <c r="R6934"/>
      <c r="S6934"/>
      <c r="T6934"/>
      <c r="U6934" s="1"/>
      <c r="V6934"/>
      <c r="W6934" s="1"/>
      <c r="X6934"/>
      <c r="Y6934"/>
      <c r="Z6934" s="1"/>
      <c r="AA6934" s="1"/>
      <c r="AB6934" s="1"/>
      <c r="AC6934" s="1"/>
      <c r="AD6934"/>
    </row>
    <row r="6935" spans="1:30" x14ac:dyDescent="0.25">
      <c r="A6935" s="1"/>
      <c r="B6935" s="1"/>
      <c r="C6935" s="1"/>
      <c r="D6935"/>
      <c r="E6935" s="1"/>
      <c r="F6935" s="1"/>
      <c r="G6935"/>
      <c r="H6935"/>
      <c r="I6935" s="1"/>
      <c r="J6935"/>
      <c r="K6935"/>
      <c r="L6935"/>
      <c r="M6935" s="2"/>
      <c r="N6935" s="3"/>
      <c r="O6935"/>
      <c r="P6935"/>
      <c r="Q6935"/>
      <c r="R6935"/>
      <c r="S6935"/>
      <c r="T6935"/>
      <c r="U6935" s="1"/>
      <c r="V6935"/>
      <c r="W6935" s="1"/>
      <c r="X6935"/>
      <c r="Y6935"/>
      <c r="Z6935" s="1"/>
      <c r="AA6935" s="1"/>
      <c r="AB6935" s="1"/>
      <c r="AC6935" s="1"/>
      <c r="AD6935"/>
    </row>
    <row r="6936" spans="1:30" x14ac:dyDescent="0.25">
      <c r="A6936" s="1"/>
      <c r="B6936" s="1"/>
      <c r="C6936" s="1"/>
      <c r="D6936"/>
      <c r="E6936" s="1"/>
      <c r="F6936" s="1"/>
      <c r="G6936"/>
      <c r="H6936"/>
      <c r="I6936" s="1"/>
      <c r="J6936"/>
      <c r="K6936"/>
      <c r="L6936"/>
      <c r="M6936" s="2"/>
      <c r="N6936" s="3"/>
      <c r="O6936"/>
      <c r="P6936"/>
      <c r="Q6936"/>
      <c r="R6936"/>
      <c r="S6936"/>
      <c r="T6936"/>
      <c r="U6936" s="1"/>
      <c r="V6936"/>
      <c r="W6936" s="1"/>
      <c r="X6936"/>
      <c r="Y6936"/>
      <c r="Z6936" s="1"/>
      <c r="AA6936" s="1"/>
      <c r="AB6936" s="1"/>
      <c r="AC6936" s="1"/>
      <c r="AD6936"/>
    </row>
    <row r="6937" spans="1:30" x14ac:dyDescent="0.25">
      <c r="A6937" s="1"/>
      <c r="B6937" s="1"/>
      <c r="C6937" s="1"/>
      <c r="D6937"/>
      <c r="E6937" s="1"/>
      <c r="F6937" s="1"/>
      <c r="G6937"/>
      <c r="H6937"/>
      <c r="I6937" s="1"/>
      <c r="J6937"/>
      <c r="K6937"/>
      <c r="L6937"/>
      <c r="M6937" s="2"/>
      <c r="N6937" s="3"/>
      <c r="O6937"/>
      <c r="P6937"/>
      <c r="Q6937"/>
      <c r="R6937"/>
      <c r="S6937"/>
      <c r="T6937"/>
      <c r="U6937" s="1"/>
      <c r="V6937"/>
      <c r="W6937" s="1"/>
      <c r="X6937"/>
      <c r="Y6937"/>
      <c r="Z6937" s="1"/>
      <c r="AA6937" s="1"/>
      <c r="AB6937" s="1"/>
      <c r="AC6937" s="1"/>
      <c r="AD6937"/>
    </row>
    <row r="6938" spans="1:30" x14ac:dyDescent="0.25">
      <c r="A6938" s="1"/>
      <c r="B6938" s="1"/>
      <c r="C6938" s="1"/>
      <c r="D6938"/>
      <c r="E6938" s="1"/>
      <c r="F6938" s="1"/>
      <c r="G6938"/>
      <c r="H6938"/>
      <c r="I6938" s="1"/>
      <c r="J6938"/>
      <c r="K6938"/>
      <c r="L6938"/>
      <c r="M6938" s="2"/>
      <c r="N6938" s="3"/>
      <c r="O6938"/>
      <c r="P6938"/>
      <c r="Q6938"/>
      <c r="R6938"/>
      <c r="S6938"/>
      <c r="T6938"/>
      <c r="U6938" s="1"/>
      <c r="V6938"/>
      <c r="W6938" s="1"/>
      <c r="X6938"/>
      <c r="Y6938"/>
      <c r="Z6938" s="1"/>
      <c r="AA6938" s="1"/>
      <c r="AB6938" s="1"/>
      <c r="AC6938" s="1"/>
      <c r="AD6938"/>
    </row>
    <row r="6939" spans="1:30" x14ac:dyDescent="0.25">
      <c r="A6939" s="1"/>
      <c r="B6939" s="1"/>
      <c r="C6939" s="1"/>
      <c r="D6939"/>
      <c r="E6939" s="1"/>
      <c r="F6939" s="1"/>
      <c r="G6939"/>
      <c r="H6939"/>
      <c r="I6939" s="1"/>
      <c r="J6939"/>
      <c r="K6939"/>
      <c r="L6939"/>
      <c r="M6939" s="2"/>
      <c r="N6939" s="3"/>
      <c r="O6939"/>
      <c r="P6939"/>
      <c r="Q6939"/>
      <c r="R6939"/>
      <c r="S6939"/>
      <c r="T6939"/>
      <c r="U6939" s="1"/>
      <c r="V6939"/>
      <c r="W6939" s="1"/>
      <c r="X6939"/>
      <c r="Y6939"/>
      <c r="Z6939" s="1"/>
      <c r="AA6939" s="1"/>
      <c r="AB6939" s="1"/>
      <c r="AC6939" s="1"/>
      <c r="AD6939"/>
    </row>
    <row r="6940" spans="1:30" x14ac:dyDescent="0.25">
      <c r="A6940" s="1"/>
      <c r="B6940" s="1"/>
      <c r="C6940" s="1"/>
      <c r="D6940"/>
      <c r="E6940" s="1"/>
      <c r="F6940" s="1"/>
      <c r="G6940"/>
      <c r="H6940"/>
      <c r="I6940" s="1"/>
      <c r="J6940"/>
      <c r="K6940"/>
      <c r="L6940"/>
      <c r="M6940" s="2"/>
      <c r="N6940" s="3"/>
      <c r="O6940"/>
      <c r="P6940"/>
      <c r="Q6940"/>
      <c r="R6940"/>
      <c r="S6940"/>
      <c r="T6940"/>
      <c r="U6940" s="1"/>
      <c r="V6940"/>
      <c r="W6940" s="1"/>
      <c r="X6940"/>
      <c r="Y6940"/>
      <c r="Z6940" s="1"/>
      <c r="AA6940" s="1"/>
      <c r="AB6940" s="1"/>
      <c r="AC6940" s="1"/>
      <c r="AD6940"/>
    </row>
    <row r="6941" spans="1:30" x14ac:dyDescent="0.25">
      <c r="A6941" s="1"/>
      <c r="B6941" s="1"/>
      <c r="C6941" s="1"/>
      <c r="D6941"/>
      <c r="E6941" s="1"/>
      <c r="F6941" s="1"/>
      <c r="G6941"/>
      <c r="H6941"/>
      <c r="I6941" s="1"/>
      <c r="J6941"/>
      <c r="K6941"/>
      <c r="L6941"/>
      <c r="M6941" s="2"/>
      <c r="N6941" s="3"/>
      <c r="O6941"/>
      <c r="P6941"/>
      <c r="Q6941"/>
      <c r="R6941"/>
      <c r="S6941"/>
      <c r="T6941"/>
      <c r="U6941" s="1"/>
      <c r="V6941"/>
      <c r="W6941" s="1"/>
      <c r="X6941"/>
      <c r="Y6941"/>
      <c r="Z6941" s="1"/>
      <c r="AA6941" s="1"/>
      <c r="AB6941" s="1"/>
      <c r="AC6941" s="1"/>
      <c r="AD6941"/>
    </row>
    <row r="6942" spans="1:30" x14ac:dyDescent="0.25">
      <c r="A6942" s="1"/>
      <c r="B6942" s="1"/>
      <c r="C6942" s="1"/>
      <c r="D6942"/>
      <c r="E6942" s="1"/>
      <c r="F6942" s="1"/>
      <c r="G6942"/>
      <c r="H6942"/>
      <c r="I6942" s="1"/>
      <c r="J6942"/>
      <c r="K6942"/>
      <c r="L6942"/>
      <c r="M6942" s="2"/>
      <c r="N6942" s="3"/>
      <c r="O6942"/>
      <c r="P6942"/>
      <c r="Q6942"/>
      <c r="R6942"/>
      <c r="S6942"/>
      <c r="T6942"/>
      <c r="U6942" s="1"/>
      <c r="V6942"/>
      <c r="W6942" s="1"/>
      <c r="X6942"/>
      <c r="Y6942"/>
      <c r="Z6942" s="1"/>
      <c r="AA6942" s="1"/>
      <c r="AB6942" s="1"/>
      <c r="AC6942" s="1"/>
      <c r="AD6942"/>
    </row>
    <row r="6943" spans="1:30" x14ac:dyDescent="0.25">
      <c r="A6943" s="1"/>
      <c r="B6943" s="1"/>
      <c r="C6943" s="1"/>
      <c r="D6943"/>
      <c r="E6943" s="1"/>
      <c r="F6943" s="1"/>
      <c r="G6943"/>
      <c r="H6943"/>
      <c r="I6943" s="1"/>
      <c r="J6943"/>
      <c r="K6943"/>
      <c r="L6943"/>
      <c r="M6943" s="2"/>
      <c r="N6943" s="3"/>
      <c r="O6943"/>
      <c r="P6943"/>
      <c r="Q6943"/>
      <c r="R6943"/>
      <c r="S6943"/>
      <c r="T6943"/>
      <c r="U6943" s="1"/>
      <c r="V6943"/>
      <c r="W6943" s="1"/>
      <c r="X6943"/>
      <c r="Y6943"/>
      <c r="Z6943" s="1"/>
      <c r="AA6943" s="1"/>
      <c r="AB6943" s="1"/>
      <c r="AC6943" s="1"/>
      <c r="AD6943"/>
    </row>
    <row r="6944" spans="1:30" x14ac:dyDescent="0.25">
      <c r="A6944" s="1"/>
      <c r="B6944" s="1"/>
      <c r="C6944" s="1"/>
      <c r="D6944"/>
      <c r="E6944" s="1"/>
      <c r="F6944" s="1"/>
      <c r="G6944"/>
      <c r="H6944"/>
      <c r="I6944" s="1"/>
      <c r="J6944"/>
      <c r="K6944"/>
      <c r="L6944"/>
      <c r="M6944" s="2"/>
      <c r="N6944" s="3"/>
      <c r="O6944"/>
      <c r="P6944"/>
      <c r="Q6944"/>
      <c r="R6944"/>
      <c r="S6944"/>
      <c r="T6944"/>
      <c r="U6944" s="1"/>
      <c r="V6944"/>
      <c r="W6944" s="1"/>
      <c r="X6944"/>
      <c r="Y6944"/>
      <c r="Z6944" s="1"/>
      <c r="AA6944" s="1"/>
      <c r="AB6944" s="1"/>
      <c r="AC6944" s="1"/>
      <c r="AD6944"/>
    </row>
    <row r="6945" spans="1:30" x14ac:dyDescent="0.25">
      <c r="A6945" s="1"/>
      <c r="B6945" s="1"/>
      <c r="C6945" s="1"/>
      <c r="D6945"/>
      <c r="E6945" s="1"/>
      <c r="F6945" s="1"/>
      <c r="G6945"/>
      <c r="H6945"/>
      <c r="I6945" s="1"/>
      <c r="J6945"/>
      <c r="K6945"/>
      <c r="L6945"/>
      <c r="M6945" s="2"/>
      <c r="N6945" s="3"/>
      <c r="O6945"/>
      <c r="P6945"/>
      <c r="Q6945"/>
      <c r="R6945"/>
      <c r="S6945"/>
      <c r="T6945"/>
      <c r="U6945" s="1"/>
      <c r="V6945"/>
      <c r="W6945" s="1"/>
      <c r="X6945"/>
      <c r="Y6945"/>
      <c r="Z6945" s="1"/>
      <c r="AA6945" s="1"/>
      <c r="AB6945" s="1"/>
      <c r="AC6945" s="1"/>
      <c r="AD6945"/>
    </row>
    <row r="6946" spans="1:30" x14ac:dyDescent="0.25">
      <c r="A6946" s="1"/>
      <c r="B6946" s="1"/>
      <c r="C6946" s="1"/>
      <c r="D6946"/>
      <c r="E6946" s="1"/>
      <c r="F6946" s="1"/>
      <c r="G6946"/>
      <c r="H6946"/>
      <c r="I6946" s="1"/>
      <c r="J6946"/>
      <c r="K6946"/>
      <c r="L6946"/>
      <c r="M6946" s="2"/>
      <c r="N6946" s="3"/>
      <c r="O6946"/>
      <c r="P6946"/>
      <c r="Q6946"/>
      <c r="R6946"/>
      <c r="S6946"/>
      <c r="T6946"/>
      <c r="U6946" s="1"/>
      <c r="V6946"/>
      <c r="W6946" s="1"/>
      <c r="X6946"/>
      <c r="Y6946"/>
      <c r="Z6946" s="1"/>
      <c r="AA6946" s="1"/>
      <c r="AB6946" s="1"/>
      <c r="AC6946" s="1"/>
      <c r="AD6946"/>
    </row>
    <row r="6947" spans="1:30" x14ac:dyDescent="0.25">
      <c r="A6947" s="1"/>
      <c r="B6947" s="1"/>
      <c r="C6947" s="1"/>
      <c r="D6947"/>
      <c r="E6947" s="1"/>
      <c r="F6947" s="1"/>
      <c r="G6947"/>
      <c r="H6947"/>
      <c r="I6947" s="1"/>
      <c r="J6947"/>
      <c r="K6947"/>
      <c r="L6947"/>
      <c r="M6947" s="2"/>
      <c r="N6947" s="3"/>
      <c r="O6947"/>
      <c r="P6947"/>
      <c r="Q6947"/>
      <c r="R6947"/>
      <c r="S6947"/>
      <c r="T6947"/>
      <c r="U6947" s="1"/>
      <c r="V6947"/>
      <c r="W6947" s="1"/>
      <c r="X6947"/>
      <c r="Y6947"/>
      <c r="Z6947" s="1"/>
      <c r="AA6947" s="1"/>
      <c r="AB6947" s="1"/>
      <c r="AC6947" s="1"/>
      <c r="AD6947"/>
    </row>
    <row r="6948" spans="1:30" x14ac:dyDescent="0.25">
      <c r="A6948" s="1"/>
      <c r="B6948" s="1"/>
      <c r="C6948" s="1"/>
      <c r="D6948"/>
      <c r="E6948" s="1"/>
      <c r="F6948" s="1"/>
      <c r="G6948"/>
      <c r="H6948"/>
      <c r="I6948" s="1"/>
      <c r="J6948"/>
      <c r="K6948"/>
      <c r="L6948"/>
      <c r="M6948" s="2"/>
      <c r="N6948" s="3"/>
      <c r="O6948"/>
      <c r="P6948"/>
      <c r="Q6948"/>
      <c r="R6948"/>
      <c r="S6948"/>
      <c r="T6948"/>
      <c r="U6948" s="1"/>
      <c r="V6948"/>
      <c r="W6948" s="1"/>
      <c r="X6948"/>
      <c r="Y6948"/>
      <c r="Z6948" s="1"/>
      <c r="AA6948" s="1"/>
      <c r="AB6948" s="1"/>
      <c r="AC6948" s="1"/>
      <c r="AD6948"/>
    </row>
    <row r="6949" spans="1:30" x14ac:dyDescent="0.25">
      <c r="A6949" s="1"/>
      <c r="B6949" s="1"/>
      <c r="C6949" s="1"/>
      <c r="D6949"/>
      <c r="E6949" s="1"/>
      <c r="F6949" s="1"/>
      <c r="G6949"/>
      <c r="H6949"/>
      <c r="I6949" s="1"/>
      <c r="J6949"/>
      <c r="K6949"/>
      <c r="L6949"/>
      <c r="M6949" s="2"/>
      <c r="N6949" s="3"/>
      <c r="O6949"/>
      <c r="P6949"/>
      <c r="Q6949"/>
      <c r="R6949"/>
      <c r="S6949"/>
      <c r="T6949"/>
      <c r="U6949" s="1"/>
      <c r="V6949"/>
      <c r="W6949" s="1"/>
      <c r="X6949"/>
      <c r="Y6949"/>
      <c r="Z6949" s="1"/>
      <c r="AA6949" s="1"/>
      <c r="AB6949" s="1"/>
      <c r="AC6949" s="1"/>
      <c r="AD6949"/>
    </row>
    <row r="6950" spans="1:30" x14ac:dyDescent="0.25">
      <c r="A6950" s="1"/>
      <c r="B6950" s="1"/>
      <c r="C6950" s="1"/>
      <c r="D6950"/>
      <c r="E6950" s="1"/>
      <c r="F6950" s="1"/>
      <c r="G6950"/>
      <c r="H6950"/>
      <c r="I6950" s="1"/>
      <c r="J6950"/>
      <c r="K6950"/>
      <c r="L6950"/>
      <c r="M6950" s="2"/>
      <c r="N6950" s="3"/>
      <c r="O6950"/>
      <c r="P6950"/>
      <c r="Q6950"/>
      <c r="R6950"/>
      <c r="S6950"/>
      <c r="T6950"/>
      <c r="U6950" s="1"/>
      <c r="V6950"/>
      <c r="W6950" s="1"/>
      <c r="X6950"/>
      <c r="Y6950"/>
      <c r="Z6950" s="1"/>
      <c r="AA6950" s="1"/>
      <c r="AB6950" s="1"/>
      <c r="AC6950" s="1"/>
      <c r="AD6950"/>
    </row>
    <row r="6951" spans="1:30" x14ac:dyDescent="0.25">
      <c r="A6951" s="1"/>
      <c r="B6951" s="1"/>
      <c r="C6951" s="1"/>
      <c r="D6951"/>
      <c r="E6951" s="1"/>
      <c r="F6951" s="1"/>
      <c r="G6951"/>
      <c r="H6951"/>
      <c r="I6951" s="1"/>
      <c r="J6951"/>
      <c r="K6951"/>
      <c r="L6951"/>
      <c r="M6951" s="2"/>
      <c r="N6951" s="3"/>
      <c r="O6951"/>
      <c r="P6951"/>
      <c r="Q6951"/>
      <c r="R6951"/>
      <c r="S6951"/>
      <c r="T6951"/>
      <c r="U6951" s="1"/>
      <c r="V6951"/>
      <c r="W6951" s="1"/>
      <c r="X6951"/>
      <c r="Y6951"/>
      <c r="Z6951" s="1"/>
      <c r="AA6951" s="1"/>
      <c r="AB6951" s="1"/>
      <c r="AC6951" s="1"/>
      <c r="AD6951"/>
    </row>
    <row r="6952" spans="1:30" x14ac:dyDescent="0.25">
      <c r="A6952" s="1"/>
      <c r="B6952" s="1"/>
      <c r="C6952" s="1"/>
      <c r="D6952"/>
      <c r="E6952" s="1"/>
      <c r="F6952" s="1"/>
      <c r="G6952"/>
      <c r="H6952"/>
      <c r="I6952" s="1"/>
      <c r="J6952"/>
      <c r="K6952"/>
      <c r="L6952"/>
      <c r="M6952" s="2"/>
      <c r="N6952" s="3"/>
      <c r="O6952"/>
      <c r="P6952"/>
      <c r="Q6952"/>
      <c r="R6952"/>
      <c r="S6952"/>
      <c r="T6952"/>
      <c r="U6952" s="1"/>
      <c r="V6952"/>
      <c r="W6952" s="1"/>
      <c r="X6952"/>
      <c r="Y6952"/>
      <c r="Z6952" s="1"/>
      <c r="AA6952" s="1"/>
      <c r="AB6952" s="1"/>
      <c r="AC6952" s="1"/>
      <c r="AD6952"/>
    </row>
    <row r="6953" spans="1:30" x14ac:dyDescent="0.25">
      <c r="A6953" s="1"/>
      <c r="B6953" s="1"/>
      <c r="C6953" s="1"/>
      <c r="D6953"/>
      <c r="E6953" s="1"/>
      <c r="F6953" s="1"/>
      <c r="G6953"/>
      <c r="H6953"/>
      <c r="I6953" s="1"/>
      <c r="J6953"/>
      <c r="K6953"/>
      <c r="L6953"/>
      <c r="M6953" s="2"/>
      <c r="N6953" s="3"/>
      <c r="O6953"/>
      <c r="P6953"/>
      <c r="Q6953"/>
      <c r="R6953"/>
      <c r="S6953"/>
      <c r="T6953"/>
      <c r="U6953" s="1"/>
      <c r="V6953"/>
      <c r="W6953" s="1"/>
      <c r="X6953"/>
      <c r="Y6953"/>
      <c r="Z6953" s="1"/>
      <c r="AA6953" s="1"/>
      <c r="AB6953" s="1"/>
      <c r="AC6953" s="1"/>
      <c r="AD6953"/>
    </row>
    <row r="6954" spans="1:30" x14ac:dyDescent="0.25">
      <c r="A6954" s="1"/>
      <c r="B6954" s="1"/>
      <c r="C6954" s="1"/>
      <c r="D6954"/>
      <c r="E6954" s="1"/>
      <c r="F6954" s="1"/>
      <c r="G6954"/>
      <c r="H6954"/>
      <c r="I6954" s="1"/>
      <c r="J6954"/>
      <c r="K6954"/>
      <c r="L6954"/>
      <c r="M6954" s="2"/>
      <c r="N6954" s="3"/>
      <c r="O6954"/>
      <c r="P6954"/>
      <c r="Q6954"/>
      <c r="R6954"/>
      <c r="S6954"/>
      <c r="T6954"/>
      <c r="U6954" s="1"/>
      <c r="V6954"/>
      <c r="W6954" s="1"/>
      <c r="X6954"/>
      <c r="Y6954"/>
      <c r="Z6954" s="1"/>
      <c r="AA6954" s="1"/>
      <c r="AB6954" s="1"/>
      <c r="AC6954" s="1"/>
      <c r="AD6954"/>
    </row>
    <row r="6955" spans="1:30" x14ac:dyDescent="0.25">
      <c r="A6955" s="1"/>
      <c r="B6955" s="1"/>
      <c r="C6955" s="1"/>
      <c r="D6955"/>
      <c r="E6955" s="1"/>
      <c r="F6955" s="1"/>
      <c r="G6955"/>
      <c r="H6955"/>
      <c r="I6955" s="1"/>
      <c r="J6955"/>
      <c r="K6955"/>
      <c r="L6955"/>
      <c r="M6955" s="2"/>
      <c r="N6955" s="3"/>
      <c r="O6955"/>
      <c r="P6955"/>
      <c r="Q6955"/>
      <c r="R6955"/>
      <c r="S6955"/>
      <c r="T6955"/>
      <c r="U6955" s="1"/>
      <c r="V6955"/>
      <c r="W6955" s="1"/>
      <c r="X6955"/>
      <c r="Y6955"/>
      <c r="Z6955" s="1"/>
      <c r="AA6955" s="1"/>
      <c r="AB6955" s="1"/>
      <c r="AC6955" s="1"/>
      <c r="AD6955"/>
    </row>
    <row r="6956" spans="1:30" x14ac:dyDescent="0.25">
      <c r="A6956" s="1"/>
      <c r="B6956" s="1"/>
      <c r="C6956" s="1"/>
      <c r="D6956"/>
      <c r="E6956" s="1"/>
      <c r="F6956" s="1"/>
      <c r="G6956"/>
      <c r="H6956"/>
      <c r="I6956" s="1"/>
      <c r="J6956"/>
      <c r="K6956"/>
      <c r="L6956"/>
      <c r="M6956" s="2"/>
      <c r="N6956" s="3"/>
      <c r="O6956"/>
      <c r="P6956"/>
      <c r="Q6956"/>
      <c r="R6956"/>
      <c r="S6956"/>
      <c r="T6956"/>
      <c r="U6956" s="1"/>
      <c r="V6956"/>
      <c r="W6956" s="1"/>
      <c r="X6956"/>
      <c r="Y6956"/>
      <c r="Z6956" s="1"/>
      <c r="AA6956" s="1"/>
      <c r="AB6956" s="1"/>
      <c r="AC6956" s="1"/>
      <c r="AD6956"/>
    </row>
    <row r="6957" spans="1:30" x14ac:dyDescent="0.25">
      <c r="A6957" s="1"/>
      <c r="B6957" s="1"/>
      <c r="C6957" s="1"/>
      <c r="D6957"/>
      <c r="E6957" s="1"/>
      <c r="F6957" s="1"/>
      <c r="G6957"/>
      <c r="H6957"/>
      <c r="I6957" s="1"/>
      <c r="J6957"/>
      <c r="K6957"/>
      <c r="L6957"/>
      <c r="M6957" s="2"/>
      <c r="N6957" s="3"/>
      <c r="O6957"/>
      <c r="P6957"/>
      <c r="Q6957"/>
      <c r="R6957"/>
      <c r="S6957"/>
      <c r="T6957"/>
      <c r="U6957" s="1"/>
      <c r="V6957"/>
      <c r="W6957" s="1"/>
      <c r="X6957"/>
      <c r="Y6957"/>
      <c r="Z6957" s="1"/>
      <c r="AA6957" s="1"/>
      <c r="AB6957" s="1"/>
      <c r="AC6957" s="1"/>
      <c r="AD6957"/>
    </row>
    <row r="6958" spans="1:30" x14ac:dyDescent="0.25">
      <c r="A6958" s="1"/>
      <c r="B6958" s="1"/>
      <c r="C6958" s="1"/>
      <c r="D6958"/>
      <c r="E6958" s="1"/>
      <c r="F6958" s="1"/>
      <c r="G6958"/>
      <c r="H6958"/>
      <c r="I6958" s="1"/>
      <c r="J6958"/>
      <c r="K6958"/>
      <c r="L6958"/>
      <c r="M6958" s="2"/>
      <c r="N6958" s="3"/>
      <c r="O6958"/>
      <c r="P6958"/>
      <c r="Q6958"/>
      <c r="R6958"/>
      <c r="S6958"/>
      <c r="T6958"/>
      <c r="U6958" s="1"/>
      <c r="V6958"/>
      <c r="W6958" s="1"/>
      <c r="X6958"/>
      <c r="Y6958"/>
      <c r="Z6958" s="1"/>
      <c r="AA6958" s="1"/>
      <c r="AB6958" s="1"/>
      <c r="AC6958" s="1"/>
      <c r="AD6958"/>
    </row>
    <row r="6959" spans="1:30" x14ac:dyDescent="0.25">
      <c r="A6959" s="1"/>
      <c r="B6959" s="1"/>
      <c r="C6959" s="1"/>
      <c r="D6959"/>
      <c r="E6959" s="1"/>
      <c r="F6959" s="1"/>
      <c r="G6959"/>
      <c r="H6959"/>
      <c r="I6959" s="1"/>
      <c r="J6959"/>
      <c r="K6959"/>
      <c r="L6959"/>
      <c r="M6959" s="2"/>
      <c r="N6959" s="3"/>
      <c r="O6959"/>
      <c r="P6959"/>
      <c r="Q6959"/>
      <c r="R6959"/>
      <c r="S6959"/>
      <c r="T6959"/>
      <c r="U6959" s="1"/>
      <c r="V6959"/>
      <c r="W6959" s="1"/>
      <c r="X6959"/>
      <c r="Y6959"/>
      <c r="Z6959" s="1"/>
      <c r="AA6959" s="1"/>
      <c r="AB6959" s="1"/>
      <c r="AC6959" s="1"/>
      <c r="AD6959"/>
    </row>
    <row r="6960" spans="1:30" x14ac:dyDescent="0.25">
      <c r="A6960" s="1"/>
      <c r="B6960" s="1"/>
      <c r="C6960" s="1"/>
      <c r="D6960"/>
      <c r="E6960" s="1"/>
      <c r="F6960" s="1"/>
      <c r="G6960"/>
      <c r="H6960"/>
      <c r="I6960" s="1"/>
      <c r="J6960"/>
      <c r="K6960"/>
      <c r="L6960"/>
      <c r="M6960" s="2"/>
      <c r="N6960" s="3"/>
      <c r="O6960"/>
      <c r="P6960"/>
      <c r="Q6960"/>
      <c r="R6960"/>
      <c r="S6960"/>
      <c r="T6960"/>
      <c r="U6960" s="1"/>
      <c r="V6960"/>
      <c r="W6960" s="1"/>
      <c r="X6960"/>
      <c r="Y6960"/>
      <c r="Z6960" s="1"/>
      <c r="AA6960" s="1"/>
      <c r="AB6960" s="1"/>
      <c r="AC6960" s="1"/>
      <c r="AD6960"/>
    </row>
    <row r="6961" spans="1:30" x14ac:dyDescent="0.25">
      <c r="A6961" s="1"/>
      <c r="B6961" s="1"/>
      <c r="C6961" s="1"/>
      <c r="D6961"/>
      <c r="E6961" s="1"/>
      <c r="F6961" s="1"/>
      <c r="G6961"/>
      <c r="H6961"/>
      <c r="I6961" s="1"/>
      <c r="J6961"/>
      <c r="K6961"/>
      <c r="L6961"/>
      <c r="M6961" s="2"/>
      <c r="N6961" s="3"/>
      <c r="O6961"/>
      <c r="P6961"/>
      <c r="Q6961"/>
      <c r="R6961"/>
      <c r="S6961"/>
      <c r="T6961"/>
      <c r="U6961" s="1"/>
      <c r="V6961"/>
      <c r="W6961" s="1"/>
      <c r="X6961"/>
      <c r="Y6961"/>
      <c r="Z6961" s="1"/>
      <c r="AA6961" s="1"/>
      <c r="AB6961" s="1"/>
      <c r="AC6961" s="1"/>
      <c r="AD6961"/>
    </row>
    <row r="6962" spans="1:30" x14ac:dyDescent="0.25">
      <c r="A6962" s="1"/>
      <c r="B6962" s="1"/>
      <c r="C6962" s="1"/>
      <c r="D6962"/>
      <c r="E6962" s="1"/>
      <c r="F6962" s="1"/>
      <c r="G6962"/>
      <c r="H6962"/>
      <c r="I6962" s="1"/>
      <c r="J6962"/>
      <c r="K6962"/>
      <c r="L6962"/>
      <c r="M6962" s="2"/>
      <c r="N6962" s="3"/>
      <c r="O6962"/>
      <c r="P6962"/>
      <c r="Q6962"/>
      <c r="R6962"/>
      <c r="S6962"/>
      <c r="T6962"/>
      <c r="U6962" s="1"/>
      <c r="V6962"/>
      <c r="W6962" s="1"/>
      <c r="X6962"/>
      <c r="Y6962"/>
      <c r="Z6962" s="1"/>
      <c r="AA6962" s="1"/>
      <c r="AB6962" s="1"/>
      <c r="AC6962" s="1"/>
      <c r="AD6962"/>
    </row>
    <row r="6963" spans="1:30" x14ac:dyDescent="0.25">
      <c r="A6963" s="1"/>
      <c r="B6963" s="1"/>
      <c r="C6963" s="1"/>
      <c r="D6963"/>
      <c r="E6963" s="1"/>
      <c r="F6963" s="1"/>
      <c r="G6963"/>
      <c r="H6963"/>
      <c r="I6963" s="1"/>
      <c r="J6963"/>
      <c r="K6963"/>
      <c r="L6963"/>
      <c r="M6963" s="2"/>
      <c r="N6963" s="3"/>
      <c r="O6963"/>
      <c r="P6963"/>
      <c r="Q6963"/>
      <c r="R6963"/>
      <c r="S6963"/>
      <c r="T6963"/>
      <c r="U6963" s="1"/>
      <c r="V6963"/>
      <c r="W6963" s="1"/>
      <c r="X6963"/>
      <c r="Y6963"/>
      <c r="Z6963" s="1"/>
      <c r="AA6963" s="1"/>
      <c r="AB6963" s="1"/>
      <c r="AC6963" s="1"/>
      <c r="AD6963"/>
    </row>
    <row r="6964" spans="1:30" x14ac:dyDescent="0.25">
      <c r="A6964" s="1"/>
      <c r="B6964" s="1"/>
      <c r="C6964" s="1"/>
      <c r="D6964"/>
      <c r="E6964" s="1"/>
      <c r="F6964" s="1"/>
      <c r="G6964"/>
      <c r="H6964"/>
      <c r="I6964" s="1"/>
      <c r="J6964"/>
      <c r="K6964"/>
      <c r="L6964"/>
      <c r="M6964" s="2"/>
      <c r="N6964" s="3"/>
      <c r="O6964"/>
      <c r="P6964"/>
      <c r="Q6964"/>
      <c r="R6964"/>
      <c r="S6964"/>
      <c r="T6964"/>
      <c r="U6964" s="1"/>
      <c r="V6964"/>
      <c r="W6964" s="1"/>
      <c r="X6964"/>
      <c r="Y6964"/>
      <c r="Z6964" s="1"/>
      <c r="AA6964" s="1"/>
      <c r="AB6964" s="1"/>
      <c r="AC6964" s="1"/>
      <c r="AD6964"/>
    </row>
    <row r="6965" spans="1:30" x14ac:dyDescent="0.25">
      <c r="A6965" s="1"/>
      <c r="B6965" s="1"/>
      <c r="C6965" s="1"/>
      <c r="D6965"/>
      <c r="E6965" s="1"/>
      <c r="F6965" s="1"/>
      <c r="G6965"/>
      <c r="H6965"/>
      <c r="I6965" s="1"/>
      <c r="J6965"/>
      <c r="K6965"/>
      <c r="L6965"/>
      <c r="M6965" s="2"/>
      <c r="N6965" s="3"/>
      <c r="O6965"/>
      <c r="P6965"/>
      <c r="Q6965"/>
      <c r="R6965"/>
      <c r="S6965"/>
      <c r="T6965"/>
      <c r="U6965" s="1"/>
      <c r="V6965"/>
      <c r="W6965" s="1"/>
      <c r="X6965"/>
      <c r="Y6965"/>
      <c r="Z6965" s="1"/>
      <c r="AA6965" s="1"/>
      <c r="AB6965" s="1"/>
      <c r="AC6965" s="1"/>
      <c r="AD6965"/>
    </row>
    <row r="6966" spans="1:30" x14ac:dyDescent="0.25">
      <c r="A6966" s="1"/>
      <c r="B6966" s="1"/>
      <c r="C6966" s="1"/>
      <c r="D6966"/>
      <c r="E6966" s="1"/>
      <c r="F6966" s="1"/>
      <c r="G6966"/>
      <c r="H6966"/>
      <c r="I6966" s="1"/>
      <c r="J6966"/>
      <c r="K6966"/>
      <c r="L6966"/>
      <c r="M6966" s="2"/>
      <c r="N6966" s="3"/>
      <c r="O6966"/>
      <c r="P6966"/>
      <c r="Q6966"/>
      <c r="R6966"/>
      <c r="S6966"/>
      <c r="T6966"/>
      <c r="U6966" s="1"/>
      <c r="V6966"/>
      <c r="W6966" s="1"/>
      <c r="X6966"/>
      <c r="Y6966"/>
      <c r="Z6966" s="1"/>
      <c r="AA6966" s="1"/>
      <c r="AB6966" s="1"/>
      <c r="AC6966" s="1"/>
      <c r="AD6966"/>
    </row>
    <row r="6967" spans="1:30" x14ac:dyDescent="0.25">
      <c r="A6967" s="1"/>
      <c r="B6967" s="1"/>
      <c r="C6967" s="1"/>
      <c r="D6967"/>
      <c r="E6967" s="1"/>
      <c r="F6967" s="1"/>
      <c r="G6967"/>
      <c r="H6967"/>
      <c r="I6967" s="1"/>
      <c r="J6967"/>
      <c r="K6967"/>
      <c r="L6967"/>
      <c r="M6967" s="2"/>
      <c r="N6967" s="3"/>
      <c r="O6967"/>
      <c r="P6967"/>
      <c r="Q6967"/>
      <c r="R6967"/>
      <c r="S6967"/>
      <c r="T6967"/>
      <c r="U6967" s="1"/>
      <c r="V6967"/>
      <c r="W6967" s="1"/>
      <c r="X6967"/>
      <c r="Y6967"/>
      <c r="Z6967" s="1"/>
      <c r="AA6967" s="1"/>
      <c r="AB6967" s="1"/>
      <c r="AC6967" s="1"/>
      <c r="AD6967"/>
    </row>
    <row r="6968" spans="1:30" x14ac:dyDescent="0.25">
      <c r="A6968" s="1"/>
      <c r="B6968" s="1"/>
      <c r="C6968" s="1"/>
      <c r="D6968"/>
      <c r="E6968" s="1"/>
      <c r="F6968" s="1"/>
      <c r="G6968"/>
      <c r="H6968"/>
      <c r="I6968" s="1"/>
      <c r="J6968"/>
      <c r="K6968"/>
      <c r="L6968"/>
      <c r="M6968" s="2"/>
      <c r="N6968" s="3"/>
      <c r="O6968"/>
      <c r="P6968"/>
      <c r="Q6968"/>
      <c r="R6968"/>
      <c r="S6968"/>
      <c r="T6968"/>
      <c r="U6968" s="1"/>
      <c r="V6968"/>
      <c r="W6968" s="1"/>
      <c r="X6968"/>
      <c r="Y6968"/>
      <c r="Z6968" s="1"/>
      <c r="AA6968" s="1"/>
      <c r="AB6968" s="1"/>
      <c r="AC6968" s="1"/>
      <c r="AD6968"/>
    </row>
    <row r="6969" spans="1:30" x14ac:dyDescent="0.25">
      <c r="A6969" s="1"/>
      <c r="B6969" s="1"/>
      <c r="C6969" s="1"/>
      <c r="D6969"/>
      <c r="E6969" s="1"/>
      <c r="F6969" s="1"/>
      <c r="G6969"/>
      <c r="H6969"/>
      <c r="I6969" s="1"/>
      <c r="J6969"/>
      <c r="K6969"/>
      <c r="L6969"/>
      <c r="M6969" s="2"/>
      <c r="N6969" s="3"/>
      <c r="O6969"/>
      <c r="P6969"/>
      <c r="Q6969"/>
      <c r="R6969"/>
      <c r="S6969"/>
      <c r="T6969"/>
      <c r="U6969" s="1"/>
      <c r="V6969"/>
      <c r="W6969" s="1"/>
      <c r="X6969"/>
      <c r="Y6969"/>
      <c r="Z6969" s="1"/>
      <c r="AA6969" s="1"/>
      <c r="AB6969" s="1"/>
      <c r="AC6969" s="1"/>
      <c r="AD6969"/>
    </row>
    <row r="6970" spans="1:30" x14ac:dyDescent="0.25">
      <c r="A6970" s="1"/>
      <c r="B6970" s="1"/>
      <c r="C6970" s="1"/>
      <c r="D6970"/>
      <c r="E6970" s="1"/>
      <c r="F6970" s="1"/>
      <c r="G6970"/>
      <c r="H6970"/>
      <c r="I6970" s="1"/>
      <c r="J6970"/>
      <c r="K6970"/>
      <c r="L6970"/>
      <c r="M6970" s="2"/>
      <c r="N6970" s="3"/>
      <c r="O6970"/>
      <c r="P6970"/>
      <c r="Q6970"/>
      <c r="R6970"/>
      <c r="S6970"/>
      <c r="T6970"/>
      <c r="U6970" s="1"/>
      <c r="V6970"/>
      <c r="W6970" s="1"/>
      <c r="X6970"/>
      <c r="Y6970"/>
      <c r="Z6970" s="1"/>
      <c r="AA6970" s="1"/>
      <c r="AB6970" s="1"/>
      <c r="AC6970" s="1"/>
      <c r="AD6970"/>
    </row>
    <row r="6971" spans="1:30" x14ac:dyDescent="0.25">
      <c r="A6971" s="1"/>
      <c r="B6971" s="1"/>
      <c r="C6971" s="1"/>
      <c r="D6971"/>
      <c r="E6971" s="1"/>
      <c r="F6971" s="1"/>
      <c r="G6971"/>
      <c r="H6971"/>
      <c r="I6971" s="1"/>
      <c r="J6971"/>
      <c r="K6971"/>
      <c r="L6971"/>
      <c r="M6971" s="2"/>
      <c r="N6971" s="3"/>
      <c r="O6971"/>
      <c r="P6971"/>
      <c r="Q6971"/>
      <c r="R6971"/>
      <c r="S6971"/>
      <c r="T6971"/>
      <c r="U6971" s="1"/>
      <c r="V6971"/>
      <c r="W6971" s="1"/>
      <c r="X6971"/>
      <c r="Y6971"/>
      <c r="Z6971" s="1"/>
      <c r="AA6971" s="1"/>
      <c r="AB6971" s="1"/>
      <c r="AC6971" s="1"/>
      <c r="AD6971"/>
    </row>
    <row r="6972" spans="1:30" x14ac:dyDescent="0.25">
      <c r="A6972" s="1"/>
      <c r="B6972" s="1"/>
      <c r="C6972" s="1"/>
      <c r="D6972"/>
      <c r="E6972" s="1"/>
      <c r="F6972" s="1"/>
      <c r="G6972"/>
      <c r="H6972"/>
      <c r="I6972" s="1"/>
      <c r="J6972"/>
      <c r="K6972"/>
      <c r="L6972"/>
      <c r="M6972" s="2"/>
      <c r="N6972" s="3"/>
      <c r="O6972"/>
      <c r="P6972"/>
      <c r="Q6972"/>
      <c r="R6972"/>
      <c r="S6972"/>
      <c r="T6972"/>
      <c r="U6972" s="1"/>
      <c r="V6972"/>
      <c r="W6972" s="1"/>
      <c r="X6972"/>
      <c r="Y6972"/>
      <c r="Z6972" s="1"/>
      <c r="AA6972" s="1"/>
      <c r="AB6972" s="1"/>
      <c r="AC6972" s="1"/>
      <c r="AD6972"/>
    </row>
    <row r="6973" spans="1:30" x14ac:dyDescent="0.25">
      <c r="A6973" s="1"/>
      <c r="B6973" s="1"/>
      <c r="C6973" s="1"/>
      <c r="D6973"/>
      <c r="E6973" s="1"/>
      <c r="F6973" s="1"/>
      <c r="G6973"/>
      <c r="H6973"/>
      <c r="I6973" s="1"/>
      <c r="J6973"/>
      <c r="K6973"/>
      <c r="L6973"/>
      <c r="M6973" s="2"/>
      <c r="N6973" s="3"/>
      <c r="O6973"/>
      <c r="P6973"/>
      <c r="Q6973"/>
      <c r="R6973"/>
      <c r="S6973"/>
      <c r="T6973"/>
      <c r="U6973" s="1"/>
      <c r="V6973"/>
      <c r="W6973" s="1"/>
      <c r="X6973"/>
      <c r="Y6973"/>
      <c r="Z6973" s="1"/>
      <c r="AA6973" s="1"/>
      <c r="AB6973" s="1"/>
      <c r="AC6973" s="1"/>
      <c r="AD6973"/>
    </row>
    <row r="6974" spans="1:30" x14ac:dyDescent="0.25">
      <c r="A6974" s="1"/>
      <c r="B6974" s="1"/>
      <c r="C6974" s="1"/>
      <c r="D6974"/>
      <c r="E6974" s="1"/>
      <c r="F6974" s="1"/>
      <c r="G6974"/>
      <c r="H6974"/>
      <c r="I6974" s="1"/>
      <c r="J6974"/>
      <c r="K6974"/>
      <c r="L6974"/>
      <c r="M6974" s="2"/>
      <c r="N6974" s="3"/>
      <c r="O6974"/>
      <c r="P6974"/>
      <c r="Q6974"/>
      <c r="R6974"/>
      <c r="S6974"/>
      <c r="T6974"/>
      <c r="U6974" s="1"/>
      <c r="V6974"/>
      <c r="W6974" s="1"/>
      <c r="X6974"/>
      <c r="Y6974"/>
      <c r="Z6974" s="1"/>
      <c r="AA6974" s="1"/>
      <c r="AB6974" s="1"/>
      <c r="AC6974" s="1"/>
      <c r="AD6974"/>
    </row>
    <row r="6975" spans="1:30" x14ac:dyDescent="0.25">
      <c r="A6975" s="1"/>
      <c r="B6975" s="1"/>
      <c r="C6975" s="1"/>
      <c r="D6975"/>
      <c r="E6975" s="1"/>
      <c r="F6975" s="1"/>
      <c r="G6975"/>
      <c r="H6975"/>
      <c r="I6975" s="1"/>
      <c r="J6975"/>
      <c r="K6975"/>
      <c r="L6975"/>
      <c r="M6975" s="2"/>
      <c r="N6975" s="3"/>
      <c r="O6975"/>
      <c r="P6975"/>
      <c r="Q6975"/>
      <c r="R6975"/>
      <c r="S6975"/>
      <c r="T6975"/>
      <c r="U6975" s="1"/>
      <c r="V6975"/>
      <c r="W6975" s="1"/>
      <c r="X6975"/>
      <c r="Y6975"/>
      <c r="Z6975" s="1"/>
      <c r="AA6975" s="1"/>
      <c r="AB6975" s="1"/>
      <c r="AC6975" s="1"/>
      <c r="AD6975"/>
    </row>
    <row r="6976" spans="1:30" x14ac:dyDescent="0.25">
      <c r="A6976" s="1"/>
      <c r="B6976" s="1"/>
      <c r="C6976" s="1"/>
      <c r="D6976"/>
      <c r="E6976" s="1"/>
      <c r="F6976" s="1"/>
      <c r="G6976"/>
      <c r="H6976"/>
      <c r="I6976" s="1"/>
      <c r="J6976"/>
      <c r="K6976"/>
      <c r="L6976"/>
      <c r="M6976" s="2"/>
      <c r="N6976" s="3"/>
      <c r="O6976"/>
      <c r="P6976"/>
      <c r="Q6976"/>
      <c r="R6976"/>
      <c r="S6976"/>
      <c r="T6976"/>
      <c r="U6976" s="1"/>
      <c r="V6976"/>
      <c r="W6976" s="1"/>
      <c r="X6976"/>
      <c r="Y6976"/>
      <c r="Z6976" s="1"/>
      <c r="AA6976" s="1"/>
      <c r="AB6976" s="1"/>
      <c r="AC6976" s="1"/>
      <c r="AD6976"/>
    </row>
    <row r="6977" spans="1:30" x14ac:dyDescent="0.25">
      <c r="A6977" s="1"/>
      <c r="B6977" s="1"/>
      <c r="C6977" s="1"/>
      <c r="D6977"/>
      <c r="E6977" s="1"/>
      <c r="F6977" s="1"/>
      <c r="G6977"/>
      <c r="H6977"/>
      <c r="I6977" s="1"/>
      <c r="J6977"/>
      <c r="K6977"/>
      <c r="L6977"/>
      <c r="M6977" s="2"/>
      <c r="N6977" s="3"/>
      <c r="O6977"/>
      <c r="P6977"/>
      <c r="Q6977"/>
      <c r="R6977"/>
      <c r="S6977"/>
      <c r="T6977"/>
      <c r="U6977" s="1"/>
      <c r="V6977"/>
      <c r="W6977" s="1"/>
      <c r="X6977"/>
      <c r="Y6977"/>
      <c r="Z6977" s="1"/>
      <c r="AA6977" s="1"/>
      <c r="AB6977" s="1"/>
      <c r="AC6977" s="1"/>
      <c r="AD6977"/>
    </row>
    <row r="6978" spans="1:30" x14ac:dyDescent="0.25">
      <c r="A6978" s="1"/>
      <c r="B6978" s="1"/>
      <c r="C6978" s="1"/>
      <c r="D6978"/>
      <c r="E6978" s="1"/>
      <c r="F6978" s="1"/>
      <c r="G6978"/>
      <c r="H6978"/>
      <c r="I6978" s="1"/>
      <c r="J6978"/>
      <c r="K6978"/>
      <c r="L6978"/>
      <c r="M6978" s="2"/>
      <c r="N6978" s="3"/>
      <c r="O6978"/>
      <c r="P6978"/>
      <c r="Q6978"/>
      <c r="R6978"/>
      <c r="S6978"/>
      <c r="T6978"/>
      <c r="U6978" s="1"/>
      <c r="V6978"/>
      <c r="W6978" s="1"/>
      <c r="X6978"/>
      <c r="Y6978"/>
      <c r="Z6978" s="1"/>
      <c r="AA6978" s="1"/>
      <c r="AB6978" s="1"/>
      <c r="AC6978" s="1"/>
      <c r="AD6978"/>
    </row>
    <row r="6979" spans="1:30" x14ac:dyDescent="0.25">
      <c r="A6979" s="1"/>
      <c r="B6979" s="1"/>
      <c r="C6979" s="1"/>
      <c r="D6979"/>
      <c r="E6979" s="1"/>
      <c r="F6979" s="1"/>
      <c r="G6979"/>
      <c r="H6979"/>
      <c r="I6979" s="1"/>
      <c r="J6979"/>
      <c r="K6979"/>
      <c r="L6979"/>
      <c r="M6979" s="2"/>
      <c r="N6979" s="3"/>
      <c r="O6979"/>
      <c r="P6979"/>
      <c r="Q6979"/>
      <c r="R6979"/>
      <c r="S6979"/>
      <c r="T6979"/>
      <c r="U6979" s="1"/>
      <c r="V6979"/>
      <c r="W6979" s="1"/>
      <c r="X6979"/>
      <c r="Y6979"/>
      <c r="Z6979" s="1"/>
      <c r="AA6979" s="1"/>
      <c r="AB6979" s="1"/>
      <c r="AC6979" s="1"/>
      <c r="AD6979"/>
    </row>
    <row r="6980" spans="1:30" x14ac:dyDescent="0.25">
      <c r="A6980" s="1"/>
      <c r="B6980" s="1"/>
      <c r="C6980" s="1"/>
      <c r="D6980"/>
      <c r="E6980" s="1"/>
      <c r="F6980" s="1"/>
      <c r="G6980"/>
      <c r="H6980"/>
      <c r="I6980" s="1"/>
      <c r="J6980"/>
      <c r="K6980"/>
      <c r="L6980"/>
      <c r="M6980" s="2"/>
      <c r="N6980" s="3"/>
      <c r="O6980"/>
      <c r="P6980"/>
      <c r="Q6980"/>
      <c r="R6980"/>
      <c r="S6980"/>
      <c r="T6980"/>
      <c r="U6980" s="1"/>
      <c r="V6980"/>
      <c r="W6980" s="1"/>
      <c r="X6980"/>
      <c r="Y6980"/>
      <c r="Z6980" s="1"/>
      <c r="AA6980" s="1"/>
      <c r="AB6980" s="1"/>
      <c r="AC6980" s="1"/>
      <c r="AD6980"/>
    </row>
    <row r="6981" spans="1:30" x14ac:dyDescent="0.25">
      <c r="A6981" s="1"/>
      <c r="B6981" s="1"/>
      <c r="C6981" s="1"/>
      <c r="D6981"/>
      <c r="E6981" s="1"/>
      <c r="F6981" s="1"/>
      <c r="G6981"/>
      <c r="H6981"/>
      <c r="I6981" s="1"/>
      <c r="J6981"/>
      <c r="K6981"/>
      <c r="L6981"/>
      <c r="M6981" s="2"/>
      <c r="N6981" s="3"/>
      <c r="O6981"/>
      <c r="P6981"/>
      <c r="Q6981"/>
      <c r="R6981"/>
      <c r="S6981"/>
      <c r="T6981"/>
      <c r="U6981" s="1"/>
      <c r="V6981"/>
      <c r="W6981" s="1"/>
      <c r="X6981"/>
      <c r="Y6981"/>
      <c r="Z6981" s="1"/>
      <c r="AA6981" s="1"/>
      <c r="AB6981" s="1"/>
      <c r="AC6981" s="1"/>
      <c r="AD6981"/>
    </row>
    <row r="6982" spans="1:30" x14ac:dyDescent="0.25">
      <c r="A6982" s="1"/>
      <c r="B6982" s="1"/>
      <c r="C6982" s="1"/>
      <c r="D6982"/>
      <c r="E6982" s="1"/>
      <c r="F6982" s="1"/>
      <c r="G6982"/>
      <c r="H6982"/>
      <c r="I6982" s="1"/>
      <c r="J6982"/>
      <c r="K6982"/>
      <c r="L6982"/>
      <c r="M6982" s="2"/>
      <c r="N6982" s="3"/>
      <c r="O6982"/>
      <c r="P6982"/>
      <c r="Q6982"/>
      <c r="R6982"/>
      <c r="S6982"/>
      <c r="T6982"/>
      <c r="U6982" s="1"/>
      <c r="V6982"/>
      <c r="W6982" s="1"/>
      <c r="X6982"/>
      <c r="Y6982"/>
      <c r="Z6982" s="1"/>
      <c r="AA6982" s="1"/>
      <c r="AB6982" s="1"/>
      <c r="AC6982" s="1"/>
      <c r="AD6982"/>
    </row>
    <row r="6983" spans="1:30" x14ac:dyDescent="0.25">
      <c r="A6983" s="1"/>
      <c r="B6983" s="1"/>
      <c r="C6983" s="1"/>
      <c r="D6983"/>
      <c r="E6983" s="1"/>
      <c r="F6983" s="1"/>
      <c r="G6983"/>
      <c r="H6983"/>
      <c r="I6983" s="1"/>
      <c r="J6983"/>
      <c r="K6983"/>
      <c r="L6983"/>
      <c r="M6983" s="2"/>
      <c r="N6983" s="3"/>
      <c r="O6983"/>
      <c r="P6983"/>
      <c r="Q6983"/>
      <c r="R6983"/>
      <c r="S6983"/>
      <c r="T6983"/>
      <c r="U6983" s="1"/>
      <c r="V6983"/>
      <c r="W6983" s="1"/>
      <c r="X6983"/>
      <c r="Y6983"/>
      <c r="Z6983" s="1"/>
      <c r="AA6983" s="1"/>
      <c r="AB6983" s="1"/>
      <c r="AC6983" s="1"/>
      <c r="AD6983"/>
    </row>
    <row r="6984" spans="1:30" x14ac:dyDescent="0.25">
      <c r="A6984" s="1"/>
      <c r="B6984" s="1"/>
      <c r="C6984" s="1"/>
      <c r="D6984"/>
      <c r="E6984" s="1"/>
      <c r="F6984" s="1"/>
      <c r="G6984"/>
      <c r="H6984"/>
      <c r="I6984" s="1"/>
      <c r="J6984"/>
      <c r="K6984"/>
      <c r="L6984"/>
      <c r="M6984" s="2"/>
      <c r="N6984" s="3"/>
      <c r="O6984"/>
      <c r="P6984"/>
      <c r="Q6984"/>
      <c r="R6984"/>
      <c r="S6984"/>
      <c r="T6984"/>
      <c r="U6984" s="1"/>
      <c r="V6984"/>
      <c r="W6984" s="1"/>
      <c r="X6984"/>
      <c r="Y6984"/>
      <c r="Z6984" s="1"/>
      <c r="AA6984" s="1"/>
      <c r="AB6984" s="1"/>
      <c r="AC6984" s="1"/>
      <c r="AD6984"/>
    </row>
    <row r="6985" spans="1:30" x14ac:dyDescent="0.25">
      <c r="A6985" s="1"/>
      <c r="B6985" s="1"/>
      <c r="C6985" s="1"/>
      <c r="D6985"/>
      <c r="E6985" s="1"/>
      <c r="F6985" s="1"/>
      <c r="G6985"/>
      <c r="H6985"/>
      <c r="I6985" s="1"/>
      <c r="J6985"/>
      <c r="K6985"/>
      <c r="L6985"/>
      <c r="M6985" s="2"/>
      <c r="N6985" s="3"/>
      <c r="O6985"/>
      <c r="P6985"/>
      <c r="Q6985"/>
      <c r="R6985"/>
      <c r="S6985"/>
      <c r="T6985"/>
      <c r="U6985" s="1"/>
      <c r="V6985"/>
      <c r="W6985" s="1"/>
      <c r="X6985"/>
      <c r="Y6985"/>
      <c r="Z6985" s="1"/>
      <c r="AA6985" s="1"/>
      <c r="AB6985" s="1"/>
      <c r="AC6985" s="1"/>
      <c r="AD6985"/>
    </row>
    <row r="6986" spans="1:30" x14ac:dyDescent="0.25">
      <c r="A6986" s="1"/>
      <c r="B6986" s="1"/>
      <c r="C6986" s="1"/>
      <c r="D6986"/>
      <c r="E6986" s="1"/>
      <c r="F6986" s="1"/>
      <c r="G6986"/>
      <c r="H6986"/>
      <c r="I6986" s="1"/>
      <c r="J6986"/>
      <c r="K6986"/>
      <c r="L6986"/>
      <c r="M6986" s="2"/>
      <c r="N6986" s="3"/>
      <c r="O6986"/>
      <c r="P6986"/>
      <c r="Q6986"/>
      <c r="R6986"/>
      <c r="S6986"/>
      <c r="T6986"/>
      <c r="U6986" s="1"/>
      <c r="V6986"/>
      <c r="W6986" s="1"/>
      <c r="X6986"/>
      <c r="Y6986"/>
      <c r="Z6986" s="1"/>
      <c r="AA6986" s="1"/>
      <c r="AB6986" s="1"/>
      <c r="AC6986" s="1"/>
      <c r="AD6986"/>
    </row>
    <row r="6987" spans="1:30" x14ac:dyDescent="0.25">
      <c r="A6987" s="1"/>
      <c r="B6987" s="1"/>
      <c r="C6987" s="1"/>
      <c r="D6987"/>
      <c r="E6987" s="1"/>
      <c r="F6987" s="1"/>
      <c r="G6987"/>
      <c r="H6987"/>
      <c r="I6987" s="1"/>
      <c r="J6987"/>
      <c r="K6987"/>
      <c r="L6987"/>
      <c r="M6987" s="2"/>
      <c r="N6987" s="3"/>
      <c r="O6987"/>
      <c r="P6987"/>
      <c r="Q6987"/>
      <c r="R6987"/>
      <c r="S6987"/>
      <c r="T6987"/>
      <c r="U6987" s="1"/>
      <c r="V6987"/>
      <c r="W6987" s="1"/>
      <c r="X6987"/>
      <c r="Y6987"/>
      <c r="Z6987" s="1"/>
      <c r="AA6987" s="1"/>
      <c r="AB6987" s="1"/>
      <c r="AC6987" s="1"/>
      <c r="AD6987"/>
    </row>
    <row r="6988" spans="1:30" x14ac:dyDescent="0.25">
      <c r="A6988" s="1"/>
      <c r="B6988" s="1"/>
      <c r="C6988" s="1"/>
      <c r="D6988"/>
      <c r="E6988" s="1"/>
      <c r="F6988" s="1"/>
      <c r="G6988"/>
      <c r="H6988"/>
      <c r="I6988" s="1"/>
      <c r="J6988"/>
      <c r="K6988"/>
      <c r="L6988"/>
      <c r="M6988" s="2"/>
      <c r="N6988" s="3"/>
      <c r="O6988"/>
      <c r="P6988"/>
      <c r="Q6988"/>
      <c r="R6988"/>
      <c r="S6988"/>
      <c r="T6988"/>
      <c r="U6988" s="1"/>
      <c r="V6988"/>
      <c r="W6988" s="1"/>
      <c r="X6988"/>
      <c r="Y6988"/>
      <c r="Z6988" s="1"/>
      <c r="AA6988" s="1"/>
      <c r="AB6988" s="1"/>
      <c r="AC6988" s="1"/>
      <c r="AD6988"/>
    </row>
    <row r="6989" spans="1:30" x14ac:dyDescent="0.25">
      <c r="A6989" s="1"/>
      <c r="B6989" s="1"/>
      <c r="C6989" s="1"/>
      <c r="D6989"/>
      <c r="E6989" s="1"/>
      <c r="F6989" s="1"/>
      <c r="G6989"/>
      <c r="H6989"/>
      <c r="I6989" s="1"/>
      <c r="J6989"/>
      <c r="K6989"/>
      <c r="L6989"/>
      <c r="M6989" s="2"/>
      <c r="N6989" s="3"/>
      <c r="O6989"/>
      <c r="P6989"/>
      <c r="Q6989"/>
      <c r="R6989"/>
      <c r="S6989"/>
      <c r="T6989"/>
      <c r="U6989" s="1"/>
      <c r="V6989"/>
      <c r="W6989" s="1"/>
      <c r="X6989"/>
      <c r="Y6989"/>
      <c r="Z6989" s="1"/>
      <c r="AA6989" s="1"/>
      <c r="AB6989" s="1"/>
      <c r="AC6989" s="1"/>
      <c r="AD6989"/>
    </row>
    <row r="6990" spans="1:30" x14ac:dyDescent="0.25">
      <c r="A6990" s="1"/>
      <c r="B6990" s="1"/>
      <c r="C6990" s="1"/>
      <c r="D6990"/>
      <c r="E6990" s="1"/>
      <c r="F6990" s="1"/>
      <c r="G6990"/>
      <c r="H6990"/>
      <c r="I6990" s="1"/>
      <c r="J6990"/>
      <c r="K6990"/>
      <c r="L6990"/>
      <c r="M6990" s="2"/>
      <c r="N6990" s="3"/>
      <c r="O6990"/>
      <c r="P6990"/>
      <c r="Q6990"/>
      <c r="R6990"/>
      <c r="S6990"/>
      <c r="T6990"/>
      <c r="U6990" s="1"/>
      <c r="V6990"/>
      <c r="W6990" s="1"/>
      <c r="X6990"/>
      <c r="Y6990"/>
      <c r="Z6990" s="1"/>
      <c r="AA6990" s="1"/>
      <c r="AB6990" s="1"/>
      <c r="AC6990" s="1"/>
      <c r="AD6990"/>
    </row>
    <row r="6991" spans="1:30" x14ac:dyDescent="0.25">
      <c r="A6991" s="1"/>
      <c r="B6991" s="1"/>
      <c r="C6991" s="1"/>
      <c r="D6991"/>
      <c r="E6991" s="1"/>
      <c r="F6991" s="1"/>
      <c r="G6991"/>
      <c r="H6991"/>
      <c r="I6991" s="1"/>
      <c r="J6991"/>
      <c r="K6991"/>
      <c r="L6991"/>
      <c r="M6991" s="2"/>
      <c r="N6991" s="3"/>
      <c r="O6991"/>
      <c r="P6991"/>
      <c r="Q6991"/>
      <c r="R6991"/>
      <c r="S6991"/>
      <c r="T6991"/>
      <c r="U6991" s="1"/>
      <c r="V6991"/>
      <c r="W6991" s="1"/>
      <c r="X6991"/>
      <c r="Y6991"/>
      <c r="Z6991" s="1"/>
      <c r="AA6991" s="1"/>
      <c r="AB6991" s="1"/>
      <c r="AC6991" s="1"/>
      <c r="AD6991"/>
    </row>
    <row r="6992" spans="1:30" x14ac:dyDescent="0.25">
      <c r="A6992" s="1"/>
      <c r="B6992" s="1"/>
      <c r="C6992" s="1"/>
      <c r="D6992"/>
      <c r="E6992" s="1"/>
      <c r="F6992" s="1"/>
      <c r="G6992"/>
      <c r="H6992"/>
      <c r="I6992" s="1"/>
      <c r="J6992"/>
      <c r="K6992"/>
      <c r="L6992"/>
      <c r="M6992" s="2"/>
      <c r="N6992" s="3"/>
      <c r="O6992"/>
      <c r="P6992"/>
      <c r="Q6992"/>
      <c r="R6992"/>
      <c r="S6992"/>
      <c r="T6992"/>
      <c r="U6992" s="1"/>
      <c r="V6992"/>
      <c r="W6992" s="1"/>
      <c r="X6992"/>
      <c r="Y6992"/>
      <c r="Z6992" s="1"/>
      <c r="AA6992" s="1"/>
      <c r="AB6992" s="1"/>
      <c r="AC6992" s="1"/>
      <c r="AD6992"/>
    </row>
    <row r="6993" spans="1:30" x14ac:dyDescent="0.25">
      <c r="A6993" s="1"/>
      <c r="B6993" s="1"/>
      <c r="C6993" s="1"/>
      <c r="D6993"/>
      <c r="E6993" s="1"/>
      <c r="F6993" s="1"/>
      <c r="G6993"/>
      <c r="H6993"/>
      <c r="I6993" s="1"/>
      <c r="J6993"/>
      <c r="K6993"/>
      <c r="L6993"/>
      <c r="M6993" s="2"/>
      <c r="N6993" s="3"/>
      <c r="O6993"/>
      <c r="P6993"/>
      <c r="Q6993"/>
      <c r="R6993"/>
      <c r="S6993"/>
      <c r="T6993"/>
      <c r="U6993" s="1"/>
      <c r="V6993"/>
      <c r="W6993" s="1"/>
      <c r="X6993"/>
      <c r="Y6993"/>
      <c r="Z6993" s="1"/>
      <c r="AA6993" s="1"/>
      <c r="AB6993" s="1"/>
      <c r="AC6993" s="1"/>
      <c r="AD6993"/>
    </row>
    <row r="6994" spans="1:30" x14ac:dyDescent="0.25">
      <c r="A6994" s="1"/>
      <c r="B6994" s="1"/>
      <c r="C6994" s="1"/>
      <c r="D6994"/>
      <c r="E6994" s="1"/>
      <c r="F6994" s="1"/>
      <c r="G6994"/>
      <c r="H6994"/>
      <c r="I6994" s="1"/>
      <c r="J6994"/>
      <c r="K6994"/>
      <c r="L6994"/>
      <c r="M6994" s="2"/>
      <c r="N6994" s="3"/>
      <c r="O6994"/>
      <c r="P6994"/>
      <c r="Q6994"/>
      <c r="R6994"/>
      <c r="S6994"/>
      <c r="T6994"/>
      <c r="U6994" s="1"/>
      <c r="V6994"/>
      <c r="W6994" s="1"/>
      <c r="X6994"/>
      <c r="Y6994"/>
      <c r="Z6994" s="1"/>
      <c r="AA6994" s="1"/>
      <c r="AB6994" s="1"/>
      <c r="AC6994" s="1"/>
      <c r="AD6994"/>
    </row>
    <row r="6995" spans="1:30" x14ac:dyDescent="0.25">
      <c r="A6995" s="1"/>
      <c r="B6995" s="1"/>
      <c r="C6995" s="1"/>
      <c r="D6995"/>
      <c r="E6995" s="1"/>
      <c r="F6995" s="1"/>
      <c r="G6995"/>
      <c r="H6995"/>
      <c r="I6995" s="1"/>
      <c r="J6995"/>
      <c r="K6995"/>
      <c r="L6995"/>
      <c r="M6995" s="2"/>
      <c r="N6995" s="3"/>
      <c r="O6995"/>
      <c r="P6995"/>
      <c r="Q6995"/>
      <c r="R6995"/>
      <c r="S6995"/>
      <c r="T6995"/>
      <c r="U6995" s="1"/>
      <c r="V6995"/>
      <c r="W6995" s="1"/>
      <c r="X6995"/>
      <c r="Y6995"/>
      <c r="Z6995" s="1"/>
      <c r="AA6995" s="1"/>
      <c r="AB6995" s="1"/>
      <c r="AC6995" s="1"/>
      <c r="AD6995"/>
    </row>
    <row r="6996" spans="1:30" x14ac:dyDescent="0.25">
      <c r="A6996" s="1"/>
      <c r="B6996" s="1"/>
      <c r="C6996" s="1"/>
      <c r="D6996"/>
      <c r="E6996" s="1"/>
      <c r="F6996" s="1"/>
      <c r="G6996"/>
      <c r="H6996"/>
      <c r="I6996" s="1"/>
      <c r="J6996"/>
      <c r="K6996"/>
      <c r="L6996"/>
      <c r="M6996" s="2"/>
      <c r="N6996" s="3"/>
      <c r="O6996"/>
      <c r="P6996"/>
      <c r="Q6996"/>
      <c r="R6996"/>
      <c r="S6996"/>
      <c r="T6996"/>
      <c r="U6996" s="1"/>
      <c r="V6996"/>
      <c r="W6996" s="1"/>
      <c r="X6996"/>
      <c r="Y6996"/>
      <c r="Z6996" s="1"/>
      <c r="AA6996" s="1"/>
      <c r="AB6996" s="1"/>
      <c r="AC6996" s="1"/>
      <c r="AD6996"/>
    </row>
    <row r="6997" spans="1:30" x14ac:dyDescent="0.25">
      <c r="A6997" s="1"/>
      <c r="B6997" s="1"/>
      <c r="C6997" s="1"/>
      <c r="D6997"/>
      <c r="E6997" s="1"/>
      <c r="F6997" s="1"/>
      <c r="G6997"/>
      <c r="H6997"/>
      <c r="I6997" s="1"/>
      <c r="J6997"/>
      <c r="K6997"/>
      <c r="L6997"/>
      <c r="M6997" s="2"/>
      <c r="N6997" s="3"/>
      <c r="O6997"/>
      <c r="P6997"/>
      <c r="Q6997"/>
      <c r="R6997"/>
      <c r="S6997"/>
      <c r="T6997"/>
      <c r="U6997" s="1"/>
      <c r="V6997"/>
      <c r="W6997" s="1"/>
      <c r="X6997"/>
      <c r="Y6997"/>
      <c r="Z6997" s="1"/>
      <c r="AA6997" s="1"/>
      <c r="AB6997" s="1"/>
      <c r="AC6997" s="1"/>
      <c r="AD6997"/>
    </row>
    <row r="6998" spans="1:30" x14ac:dyDescent="0.25">
      <c r="A6998" s="1"/>
      <c r="B6998" s="1"/>
      <c r="C6998" s="1"/>
      <c r="D6998"/>
      <c r="E6998" s="1"/>
      <c r="F6998" s="1"/>
      <c r="G6998"/>
      <c r="H6998"/>
      <c r="I6998" s="1"/>
      <c r="J6998"/>
      <c r="K6998"/>
      <c r="L6998"/>
      <c r="M6998" s="2"/>
      <c r="N6998" s="3"/>
      <c r="O6998"/>
      <c r="P6998"/>
      <c r="Q6998"/>
      <c r="R6998"/>
      <c r="S6998"/>
      <c r="T6998"/>
      <c r="U6998" s="1"/>
      <c r="V6998"/>
      <c r="W6998" s="1"/>
      <c r="X6998"/>
      <c r="Y6998"/>
      <c r="Z6998" s="1"/>
      <c r="AA6998" s="1"/>
      <c r="AB6998" s="1"/>
      <c r="AC6998" s="1"/>
      <c r="AD6998"/>
    </row>
    <row r="6999" spans="1:30" x14ac:dyDescent="0.25">
      <c r="A6999" s="1"/>
      <c r="B6999" s="1"/>
      <c r="C6999" s="1"/>
      <c r="D6999"/>
      <c r="E6999" s="1"/>
      <c r="F6999" s="1"/>
      <c r="G6999"/>
      <c r="H6999"/>
      <c r="I6999" s="1"/>
      <c r="J6999"/>
      <c r="K6999"/>
      <c r="L6999"/>
      <c r="M6999" s="2"/>
      <c r="N6999" s="3"/>
      <c r="O6999"/>
      <c r="P6999"/>
      <c r="Q6999"/>
      <c r="R6999"/>
      <c r="S6999"/>
      <c r="T6999"/>
      <c r="U6999" s="1"/>
      <c r="V6999"/>
      <c r="W6999" s="1"/>
      <c r="X6999"/>
      <c r="Y6999"/>
      <c r="Z6999" s="1"/>
      <c r="AA6999" s="1"/>
      <c r="AB6999" s="1"/>
      <c r="AC6999" s="1"/>
      <c r="AD6999"/>
    </row>
    <row r="7000" spans="1:30" x14ac:dyDescent="0.25">
      <c r="A7000" s="1"/>
      <c r="B7000" s="1"/>
      <c r="C7000" s="1"/>
      <c r="D7000"/>
      <c r="E7000" s="1"/>
      <c r="F7000" s="1"/>
      <c r="G7000"/>
      <c r="H7000"/>
      <c r="I7000" s="1"/>
      <c r="J7000"/>
      <c r="K7000"/>
      <c r="L7000"/>
      <c r="M7000" s="2"/>
      <c r="N7000" s="3"/>
      <c r="O7000"/>
      <c r="P7000"/>
      <c r="Q7000"/>
      <c r="R7000"/>
      <c r="S7000"/>
      <c r="T7000"/>
      <c r="U7000" s="1"/>
      <c r="V7000"/>
      <c r="W7000" s="1"/>
      <c r="X7000"/>
      <c r="Y7000"/>
      <c r="Z7000" s="1"/>
      <c r="AA7000" s="1"/>
      <c r="AB7000" s="1"/>
      <c r="AC7000" s="1"/>
      <c r="AD7000"/>
    </row>
    <row r="7001" spans="1:30" x14ac:dyDescent="0.25">
      <c r="A7001" s="1"/>
      <c r="B7001" s="1"/>
      <c r="C7001" s="1"/>
      <c r="D7001"/>
      <c r="E7001" s="1"/>
      <c r="F7001" s="1"/>
      <c r="G7001"/>
      <c r="H7001"/>
      <c r="I7001" s="1"/>
      <c r="J7001"/>
      <c r="K7001"/>
      <c r="L7001"/>
      <c r="M7001" s="2"/>
      <c r="N7001" s="3"/>
      <c r="O7001"/>
      <c r="P7001"/>
      <c r="Q7001"/>
      <c r="R7001"/>
      <c r="S7001"/>
      <c r="T7001"/>
      <c r="U7001" s="1"/>
      <c r="V7001"/>
      <c r="W7001" s="1"/>
      <c r="X7001"/>
      <c r="Y7001"/>
      <c r="Z7001" s="1"/>
      <c r="AA7001" s="1"/>
      <c r="AB7001" s="1"/>
      <c r="AC7001" s="1"/>
      <c r="AD7001"/>
    </row>
    <row r="7002" spans="1:30" x14ac:dyDescent="0.25">
      <c r="A7002" s="1"/>
      <c r="B7002" s="1"/>
      <c r="C7002" s="1"/>
      <c r="D7002"/>
      <c r="E7002" s="1"/>
      <c r="F7002" s="1"/>
      <c r="G7002"/>
      <c r="H7002"/>
      <c r="I7002" s="1"/>
      <c r="J7002"/>
      <c r="K7002"/>
      <c r="L7002"/>
      <c r="M7002" s="2"/>
      <c r="N7002" s="3"/>
      <c r="O7002"/>
      <c r="P7002"/>
      <c r="Q7002"/>
      <c r="R7002"/>
      <c r="S7002"/>
      <c r="T7002"/>
      <c r="U7002" s="1"/>
      <c r="V7002"/>
      <c r="W7002" s="1"/>
      <c r="X7002"/>
      <c r="Y7002"/>
      <c r="Z7002" s="1"/>
      <c r="AA7002" s="1"/>
      <c r="AB7002" s="1"/>
      <c r="AC7002" s="1"/>
      <c r="AD7002"/>
    </row>
    <row r="7003" spans="1:30" x14ac:dyDescent="0.25">
      <c r="A7003" s="1"/>
      <c r="B7003" s="1"/>
      <c r="C7003" s="1"/>
      <c r="D7003"/>
      <c r="E7003" s="1"/>
      <c r="F7003" s="1"/>
      <c r="G7003"/>
      <c r="H7003"/>
      <c r="I7003" s="1"/>
      <c r="J7003"/>
      <c r="K7003"/>
      <c r="L7003"/>
      <c r="M7003" s="2"/>
      <c r="N7003" s="3"/>
      <c r="O7003"/>
      <c r="P7003"/>
      <c r="Q7003"/>
      <c r="R7003"/>
      <c r="S7003"/>
      <c r="T7003"/>
      <c r="U7003" s="1"/>
      <c r="V7003"/>
      <c r="W7003" s="1"/>
      <c r="X7003"/>
      <c r="Y7003"/>
      <c r="Z7003" s="1"/>
      <c r="AA7003" s="1"/>
      <c r="AB7003" s="1"/>
      <c r="AC7003" s="1"/>
      <c r="AD7003"/>
    </row>
    <row r="7004" spans="1:30" x14ac:dyDescent="0.25">
      <c r="A7004" s="1"/>
      <c r="B7004" s="1"/>
      <c r="C7004" s="1"/>
      <c r="D7004"/>
      <c r="E7004" s="1"/>
      <c r="F7004" s="1"/>
      <c r="G7004"/>
      <c r="H7004"/>
      <c r="I7004" s="1"/>
      <c r="J7004"/>
      <c r="K7004"/>
      <c r="L7004"/>
      <c r="M7004" s="2"/>
      <c r="N7004" s="3"/>
      <c r="O7004"/>
      <c r="P7004"/>
      <c r="Q7004"/>
      <c r="R7004"/>
      <c r="S7004"/>
      <c r="T7004"/>
      <c r="U7004" s="1"/>
      <c r="V7004"/>
      <c r="W7004" s="1"/>
      <c r="X7004"/>
      <c r="Y7004"/>
      <c r="Z7004" s="1"/>
      <c r="AA7004" s="1"/>
      <c r="AB7004" s="1"/>
      <c r="AC7004" s="1"/>
      <c r="AD7004"/>
    </row>
    <row r="7005" spans="1:30" x14ac:dyDescent="0.25">
      <c r="A7005" s="1"/>
      <c r="B7005" s="1"/>
      <c r="C7005" s="1"/>
      <c r="D7005"/>
      <c r="E7005" s="1"/>
      <c r="F7005" s="1"/>
      <c r="G7005"/>
      <c r="H7005"/>
      <c r="I7005" s="1"/>
      <c r="J7005"/>
      <c r="K7005"/>
      <c r="L7005"/>
      <c r="M7005" s="2"/>
      <c r="N7005" s="3"/>
      <c r="O7005"/>
      <c r="P7005"/>
      <c r="Q7005"/>
      <c r="R7005"/>
      <c r="S7005"/>
      <c r="T7005"/>
      <c r="U7005" s="1"/>
      <c r="V7005"/>
      <c r="W7005" s="1"/>
      <c r="X7005"/>
      <c r="Y7005"/>
      <c r="Z7005" s="1"/>
      <c r="AA7005" s="1"/>
      <c r="AB7005" s="1"/>
      <c r="AC7005" s="1"/>
      <c r="AD7005"/>
    </row>
    <row r="7006" spans="1:30" x14ac:dyDescent="0.25">
      <c r="A7006" s="1"/>
      <c r="B7006" s="1"/>
      <c r="C7006" s="1"/>
      <c r="D7006"/>
      <c r="E7006" s="1"/>
      <c r="F7006" s="1"/>
      <c r="G7006"/>
      <c r="H7006"/>
      <c r="I7006" s="1"/>
      <c r="J7006"/>
      <c r="K7006"/>
      <c r="L7006"/>
      <c r="M7006" s="2"/>
      <c r="N7006" s="3"/>
      <c r="O7006"/>
      <c r="P7006"/>
      <c r="Q7006"/>
      <c r="R7006"/>
      <c r="S7006"/>
      <c r="T7006"/>
      <c r="U7006" s="1"/>
      <c r="V7006"/>
      <c r="W7006" s="1"/>
      <c r="X7006"/>
      <c r="Y7006"/>
      <c r="Z7006" s="1"/>
      <c r="AA7006" s="1"/>
      <c r="AB7006" s="1"/>
      <c r="AC7006" s="1"/>
      <c r="AD7006"/>
    </row>
    <row r="7007" spans="1:30" x14ac:dyDescent="0.25">
      <c r="A7007" s="1"/>
      <c r="B7007" s="1"/>
      <c r="C7007" s="1"/>
      <c r="D7007"/>
      <c r="E7007" s="1"/>
      <c r="F7007" s="1"/>
      <c r="G7007"/>
      <c r="H7007"/>
      <c r="I7007" s="1"/>
      <c r="J7007"/>
      <c r="K7007"/>
      <c r="L7007"/>
      <c r="M7007" s="2"/>
      <c r="N7007" s="3"/>
      <c r="O7007"/>
      <c r="P7007"/>
      <c r="Q7007"/>
      <c r="R7007"/>
      <c r="S7007"/>
      <c r="T7007"/>
      <c r="U7007" s="1"/>
      <c r="V7007"/>
      <c r="W7007" s="1"/>
      <c r="X7007"/>
      <c r="Y7007"/>
      <c r="Z7007" s="1"/>
      <c r="AA7007" s="1"/>
      <c r="AB7007" s="1"/>
      <c r="AC7007" s="1"/>
      <c r="AD7007"/>
    </row>
    <row r="7008" spans="1:30" x14ac:dyDescent="0.25">
      <c r="A7008" s="1"/>
      <c r="B7008" s="1"/>
      <c r="C7008" s="1"/>
      <c r="D7008"/>
      <c r="E7008" s="1"/>
      <c r="F7008" s="1"/>
      <c r="G7008"/>
      <c r="H7008"/>
      <c r="I7008" s="1"/>
      <c r="J7008"/>
      <c r="K7008"/>
      <c r="L7008"/>
      <c r="M7008" s="2"/>
      <c r="N7008" s="3"/>
      <c r="O7008"/>
      <c r="P7008"/>
      <c r="Q7008"/>
      <c r="R7008"/>
      <c r="S7008"/>
      <c r="T7008"/>
      <c r="U7008" s="1"/>
      <c r="V7008"/>
      <c r="W7008" s="1"/>
      <c r="X7008"/>
      <c r="Y7008"/>
      <c r="Z7008" s="1"/>
      <c r="AA7008" s="1"/>
      <c r="AB7008" s="1"/>
      <c r="AC7008" s="1"/>
      <c r="AD7008"/>
    </row>
    <row r="7009" spans="1:30" x14ac:dyDescent="0.25">
      <c r="A7009" s="1"/>
      <c r="B7009" s="1"/>
      <c r="C7009" s="1"/>
      <c r="D7009"/>
      <c r="E7009" s="1"/>
      <c r="F7009" s="1"/>
      <c r="G7009"/>
      <c r="H7009"/>
      <c r="I7009" s="1"/>
      <c r="J7009"/>
      <c r="K7009"/>
      <c r="L7009"/>
      <c r="M7009" s="2"/>
      <c r="N7009" s="3"/>
      <c r="O7009"/>
      <c r="P7009"/>
      <c r="Q7009"/>
      <c r="R7009"/>
      <c r="S7009"/>
      <c r="T7009"/>
      <c r="U7009" s="1"/>
      <c r="V7009"/>
      <c r="W7009" s="1"/>
      <c r="X7009"/>
      <c r="Y7009"/>
      <c r="Z7009" s="1"/>
      <c r="AA7009" s="1"/>
      <c r="AB7009" s="1"/>
      <c r="AC7009" s="1"/>
      <c r="AD7009"/>
    </row>
    <row r="7010" spans="1:30" x14ac:dyDescent="0.25">
      <c r="A7010" s="1"/>
      <c r="B7010" s="1"/>
      <c r="C7010" s="1"/>
      <c r="D7010"/>
      <c r="E7010" s="1"/>
      <c r="F7010" s="1"/>
      <c r="G7010"/>
      <c r="H7010"/>
      <c r="I7010" s="1"/>
      <c r="J7010"/>
      <c r="K7010"/>
      <c r="L7010"/>
      <c r="M7010" s="2"/>
      <c r="N7010" s="3"/>
      <c r="O7010"/>
      <c r="P7010"/>
      <c r="Q7010"/>
      <c r="R7010"/>
      <c r="S7010"/>
      <c r="T7010"/>
      <c r="U7010" s="1"/>
      <c r="V7010"/>
      <c r="W7010" s="1"/>
      <c r="X7010"/>
      <c r="Y7010"/>
      <c r="Z7010" s="1"/>
      <c r="AA7010" s="1"/>
      <c r="AB7010" s="1"/>
      <c r="AC7010" s="1"/>
      <c r="AD7010"/>
    </row>
    <row r="7011" spans="1:30" x14ac:dyDescent="0.25">
      <c r="A7011" s="1"/>
      <c r="B7011" s="1"/>
      <c r="C7011" s="1"/>
      <c r="D7011"/>
      <c r="E7011" s="1"/>
      <c r="F7011" s="1"/>
      <c r="G7011"/>
      <c r="H7011"/>
      <c r="I7011" s="1"/>
      <c r="J7011"/>
      <c r="K7011"/>
      <c r="L7011"/>
      <c r="M7011" s="2"/>
      <c r="N7011" s="3"/>
      <c r="O7011"/>
      <c r="P7011"/>
      <c r="Q7011"/>
      <c r="R7011"/>
      <c r="S7011"/>
      <c r="T7011"/>
      <c r="U7011" s="1"/>
      <c r="V7011"/>
      <c r="W7011" s="1"/>
      <c r="X7011"/>
      <c r="Y7011"/>
      <c r="Z7011" s="1"/>
      <c r="AA7011" s="1"/>
      <c r="AB7011" s="1"/>
      <c r="AC7011" s="1"/>
      <c r="AD7011"/>
    </row>
    <row r="7012" spans="1:30" x14ac:dyDescent="0.25">
      <c r="A7012" s="1"/>
      <c r="B7012" s="1"/>
      <c r="C7012" s="1"/>
      <c r="D7012"/>
      <c r="E7012" s="1"/>
      <c r="F7012" s="1"/>
      <c r="G7012"/>
      <c r="H7012"/>
      <c r="I7012" s="1"/>
      <c r="J7012"/>
      <c r="K7012"/>
      <c r="L7012"/>
      <c r="M7012" s="2"/>
      <c r="N7012" s="3"/>
      <c r="O7012"/>
      <c r="P7012"/>
      <c r="Q7012"/>
      <c r="R7012"/>
      <c r="S7012"/>
      <c r="T7012"/>
      <c r="U7012" s="1"/>
      <c r="V7012"/>
      <c r="W7012" s="1"/>
      <c r="X7012"/>
      <c r="Y7012"/>
      <c r="Z7012" s="1"/>
      <c r="AA7012" s="1"/>
      <c r="AB7012" s="1"/>
      <c r="AC7012" s="1"/>
      <c r="AD7012"/>
    </row>
    <row r="7013" spans="1:30" x14ac:dyDescent="0.25">
      <c r="A7013" s="1"/>
      <c r="B7013" s="1"/>
      <c r="C7013" s="1"/>
      <c r="D7013"/>
      <c r="E7013" s="1"/>
      <c r="F7013" s="1"/>
      <c r="G7013"/>
      <c r="H7013"/>
      <c r="I7013" s="1"/>
      <c r="J7013"/>
      <c r="K7013"/>
      <c r="L7013"/>
      <c r="M7013" s="2"/>
      <c r="N7013" s="3"/>
      <c r="O7013"/>
      <c r="P7013"/>
      <c r="Q7013"/>
      <c r="R7013"/>
      <c r="S7013"/>
      <c r="T7013"/>
      <c r="U7013" s="1"/>
      <c r="V7013"/>
      <c r="W7013" s="1"/>
      <c r="X7013"/>
      <c r="Y7013"/>
      <c r="Z7013" s="1"/>
      <c r="AA7013" s="1"/>
      <c r="AB7013" s="1"/>
      <c r="AC7013" s="1"/>
      <c r="AD7013"/>
    </row>
    <row r="7014" spans="1:30" x14ac:dyDescent="0.25">
      <c r="A7014" s="1"/>
      <c r="B7014" s="1"/>
      <c r="C7014" s="1"/>
      <c r="D7014"/>
      <c r="E7014" s="1"/>
      <c r="F7014" s="1"/>
      <c r="G7014"/>
      <c r="H7014"/>
      <c r="I7014" s="1"/>
      <c r="J7014"/>
      <c r="K7014"/>
      <c r="L7014"/>
      <c r="M7014" s="2"/>
      <c r="N7014" s="3"/>
      <c r="O7014"/>
      <c r="P7014"/>
      <c r="Q7014"/>
      <c r="R7014"/>
      <c r="S7014"/>
      <c r="T7014"/>
      <c r="U7014" s="1"/>
      <c r="V7014"/>
      <c r="W7014" s="1"/>
      <c r="X7014"/>
      <c r="Y7014"/>
      <c r="Z7014" s="1"/>
      <c r="AA7014" s="1"/>
      <c r="AB7014" s="1"/>
      <c r="AC7014" s="1"/>
      <c r="AD7014"/>
    </row>
    <row r="7015" spans="1:30" x14ac:dyDescent="0.25">
      <c r="A7015" s="1"/>
      <c r="B7015" s="1"/>
      <c r="C7015" s="1"/>
      <c r="D7015"/>
      <c r="E7015" s="1"/>
      <c r="F7015" s="1"/>
      <c r="G7015"/>
      <c r="H7015"/>
      <c r="I7015" s="1"/>
      <c r="J7015"/>
      <c r="K7015"/>
      <c r="L7015"/>
      <c r="M7015" s="2"/>
      <c r="N7015" s="3"/>
      <c r="O7015"/>
      <c r="P7015"/>
      <c r="Q7015"/>
      <c r="R7015"/>
      <c r="S7015"/>
      <c r="T7015"/>
      <c r="U7015" s="1"/>
      <c r="V7015"/>
      <c r="W7015" s="1"/>
      <c r="X7015"/>
      <c r="Y7015"/>
      <c r="Z7015" s="1"/>
      <c r="AA7015" s="1"/>
      <c r="AB7015" s="1"/>
      <c r="AC7015" s="1"/>
      <c r="AD7015"/>
    </row>
    <row r="7016" spans="1:30" x14ac:dyDescent="0.25">
      <c r="A7016" s="1"/>
      <c r="B7016" s="1"/>
      <c r="C7016" s="1"/>
      <c r="D7016"/>
      <c r="E7016" s="1"/>
      <c r="F7016" s="1"/>
      <c r="G7016"/>
      <c r="H7016"/>
      <c r="I7016" s="1"/>
      <c r="J7016"/>
      <c r="K7016"/>
      <c r="L7016"/>
      <c r="M7016" s="2"/>
      <c r="N7016" s="3"/>
      <c r="O7016"/>
      <c r="P7016"/>
      <c r="Q7016"/>
      <c r="R7016"/>
      <c r="S7016"/>
      <c r="T7016"/>
      <c r="U7016" s="1"/>
      <c r="V7016"/>
      <c r="W7016" s="1"/>
      <c r="X7016"/>
      <c r="Y7016"/>
      <c r="Z7016" s="1"/>
      <c r="AA7016" s="1"/>
      <c r="AB7016" s="1"/>
      <c r="AC7016" s="1"/>
      <c r="AD7016"/>
    </row>
    <row r="7017" spans="1:30" x14ac:dyDescent="0.25">
      <c r="A7017" s="1"/>
      <c r="B7017" s="1"/>
      <c r="C7017" s="1"/>
      <c r="D7017"/>
      <c r="E7017" s="1"/>
      <c r="F7017" s="1"/>
      <c r="G7017"/>
      <c r="H7017"/>
      <c r="I7017" s="1"/>
      <c r="J7017"/>
      <c r="K7017"/>
      <c r="L7017"/>
      <c r="M7017" s="2"/>
      <c r="N7017" s="3"/>
      <c r="O7017"/>
      <c r="P7017"/>
      <c r="Q7017"/>
      <c r="R7017"/>
      <c r="S7017"/>
      <c r="T7017"/>
      <c r="U7017" s="1"/>
      <c r="V7017"/>
      <c r="W7017" s="1"/>
      <c r="X7017"/>
      <c r="Y7017"/>
      <c r="Z7017" s="1"/>
      <c r="AA7017" s="1"/>
      <c r="AB7017" s="1"/>
      <c r="AC7017" s="1"/>
      <c r="AD7017"/>
    </row>
    <row r="7018" spans="1:30" x14ac:dyDescent="0.25">
      <c r="A7018" s="1"/>
      <c r="B7018" s="1"/>
      <c r="C7018" s="1"/>
      <c r="D7018"/>
      <c r="E7018" s="1"/>
      <c r="F7018" s="1"/>
      <c r="G7018"/>
      <c r="H7018"/>
      <c r="I7018" s="1"/>
      <c r="J7018"/>
      <c r="K7018"/>
      <c r="L7018"/>
      <c r="M7018" s="2"/>
      <c r="N7018" s="3"/>
      <c r="O7018"/>
      <c r="P7018"/>
      <c r="Q7018"/>
      <c r="R7018"/>
      <c r="S7018"/>
      <c r="T7018"/>
      <c r="U7018" s="1"/>
      <c r="V7018"/>
      <c r="W7018" s="1"/>
      <c r="X7018"/>
      <c r="Y7018"/>
      <c r="Z7018" s="1"/>
      <c r="AA7018" s="1"/>
      <c r="AB7018" s="1"/>
      <c r="AC7018" s="1"/>
      <c r="AD7018"/>
    </row>
    <row r="7019" spans="1:30" x14ac:dyDescent="0.25">
      <c r="A7019" s="1"/>
      <c r="B7019" s="1"/>
      <c r="C7019" s="1"/>
      <c r="D7019"/>
      <c r="E7019" s="1"/>
      <c r="F7019" s="1"/>
      <c r="G7019"/>
      <c r="H7019"/>
      <c r="I7019" s="1"/>
      <c r="J7019"/>
      <c r="K7019"/>
      <c r="L7019"/>
      <c r="M7019" s="2"/>
      <c r="N7019" s="3"/>
      <c r="O7019"/>
      <c r="P7019"/>
      <c r="Q7019"/>
      <c r="R7019"/>
      <c r="S7019"/>
      <c r="T7019"/>
      <c r="U7019" s="1"/>
      <c r="V7019"/>
      <c r="W7019" s="1"/>
      <c r="X7019"/>
      <c r="Y7019"/>
      <c r="Z7019" s="1"/>
      <c r="AA7019" s="1"/>
      <c r="AB7019" s="1"/>
      <c r="AC7019" s="1"/>
      <c r="AD7019"/>
    </row>
    <row r="7020" spans="1:30" x14ac:dyDescent="0.25">
      <c r="A7020" s="1"/>
      <c r="B7020" s="1"/>
      <c r="C7020" s="1"/>
      <c r="D7020"/>
      <c r="E7020" s="1"/>
      <c r="F7020" s="1"/>
      <c r="G7020"/>
      <c r="H7020"/>
      <c r="I7020" s="1"/>
      <c r="J7020"/>
      <c r="K7020"/>
      <c r="L7020"/>
      <c r="M7020" s="2"/>
      <c r="N7020" s="3"/>
      <c r="O7020"/>
      <c r="P7020"/>
      <c r="Q7020"/>
      <c r="R7020"/>
      <c r="S7020"/>
      <c r="T7020"/>
      <c r="U7020" s="1"/>
      <c r="V7020"/>
      <c r="W7020" s="1"/>
      <c r="X7020"/>
      <c r="Y7020"/>
      <c r="Z7020" s="1"/>
      <c r="AA7020" s="1"/>
      <c r="AB7020" s="1"/>
      <c r="AC7020" s="1"/>
      <c r="AD7020"/>
    </row>
    <row r="7021" spans="1:30" x14ac:dyDescent="0.25">
      <c r="A7021" s="1"/>
      <c r="B7021" s="1"/>
      <c r="C7021" s="1"/>
      <c r="D7021"/>
      <c r="E7021" s="1"/>
      <c r="F7021" s="1"/>
      <c r="G7021"/>
      <c r="H7021"/>
      <c r="I7021" s="1"/>
      <c r="J7021"/>
      <c r="K7021"/>
      <c r="L7021"/>
      <c r="M7021" s="2"/>
      <c r="N7021" s="3"/>
      <c r="O7021"/>
      <c r="P7021"/>
      <c r="Q7021"/>
      <c r="R7021"/>
      <c r="S7021"/>
      <c r="T7021"/>
      <c r="U7021" s="1"/>
      <c r="V7021"/>
      <c r="W7021" s="1"/>
      <c r="X7021"/>
      <c r="Y7021"/>
      <c r="Z7021" s="1"/>
      <c r="AA7021" s="1"/>
      <c r="AB7021" s="1"/>
      <c r="AC7021" s="1"/>
      <c r="AD7021"/>
    </row>
    <row r="7022" spans="1:30" x14ac:dyDescent="0.25">
      <c r="A7022" s="1"/>
      <c r="B7022" s="1"/>
      <c r="C7022" s="1"/>
      <c r="D7022"/>
      <c r="E7022" s="1"/>
      <c r="F7022" s="1"/>
      <c r="G7022"/>
      <c r="H7022"/>
      <c r="I7022" s="1"/>
      <c r="J7022"/>
      <c r="K7022"/>
      <c r="L7022"/>
      <c r="M7022" s="2"/>
      <c r="N7022" s="3"/>
      <c r="O7022"/>
      <c r="P7022"/>
      <c r="Q7022"/>
      <c r="R7022"/>
      <c r="S7022"/>
      <c r="T7022"/>
      <c r="U7022" s="1"/>
      <c r="V7022"/>
      <c r="W7022" s="1"/>
      <c r="X7022"/>
      <c r="Y7022"/>
      <c r="Z7022" s="1"/>
      <c r="AA7022" s="1"/>
      <c r="AB7022" s="1"/>
      <c r="AC7022" s="1"/>
      <c r="AD7022"/>
    </row>
    <row r="7023" spans="1:30" x14ac:dyDescent="0.25">
      <c r="A7023" s="1"/>
      <c r="B7023" s="1"/>
      <c r="C7023" s="1"/>
      <c r="D7023"/>
      <c r="E7023" s="1"/>
      <c r="F7023" s="1"/>
      <c r="G7023"/>
      <c r="H7023"/>
      <c r="I7023" s="1"/>
      <c r="J7023"/>
      <c r="K7023"/>
      <c r="L7023"/>
      <c r="M7023" s="2"/>
      <c r="N7023" s="3"/>
      <c r="O7023"/>
      <c r="P7023"/>
      <c r="Q7023"/>
      <c r="R7023"/>
      <c r="S7023"/>
      <c r="T7023"/>
      <c r="U7023" s="1"/>
      <c r="V7023"/>
      <c r="W7023" s="1"/>
      <c r="X7023"/>
      <c r="Y7023"/>
      <c r="Z7023" s="1"/>
      <c r="AA7023" s="1"/>
      <c r="AB7023" s="1"/>
      <c r="AC7023" s="1"/>
      <c r="AD7023"/>
    </row>
    <row r="7024" spans="1:30" x14ac:dyDescent="0.25">
      <c r="A7024" s="1"/>
      <c r="B7024" s="1"/>
      <c r="C7024" s="1"/>
      <c r="D7024"/>
      <c r="E7024" s="1"/>
      <c r="F7024" s="1"/>
      <c r="G7024"/>
      <c r="H7024"/>
      <c r="I7024" s="1"/>
      <c r="J7024"/>
      <c r="K7024"/>
      <c r="L7024"/>
      <c r="M7024" s="2"/>
      <c r="N7024" s="3"/>
      <c r="O7024"/>
      <c r="P7024"/>
      <c r="Q7024"/>
      <c r="R7024"/>
      <c r="S7024"/>
      <c r="T7024"/>
      <c r="U7024" s="1"/>
      <c r="V7024"/>
      <c r="W7024" s="1"/>
      <c r="X7024"/>
      <c r="Y7024"/>
      <c r="Z7024" s="1"/>
      <c r="AA7024" s="1"/>
      <c r="AB7024" s="1"/>
      <c r="AC7024" s="1"/>
      <c r="AD7024"/>
    </row>
    <row r="7025" spans="1:30" x14ac:dyDescent="0.25">
      <c r="A7025" s="1"/>
      <c r="B7025" s="1"/>
      <c r="C7025" s="1"/>
      <c r="D7025"/>
      <c r="E7025" s="1"/>
      <c r="F7025" s="1"/>
      <c r="G7025"/>
      <c r="H7025"/>
      <c r="I7025" s="1"/>
      <c r="J7025"/>
      <c r="K7025"/>
      <c r="L7025"/>
      <c r="M7025" s="2"/>
      <c r="N7025" s="3"/>
      <c r="O7025"/>
      <c r="P7025"/>
      <c r="Q7025"/>
      <c r="R7025"/>
      <c r="S7025"/>
      <c r="T7025"/>
      <c r="U7025" s="1"/>
      <c r="V7025"/>
      <c r="W7025" s="1"/>
      <c r="X7025"/>
      <c r="Y7025"/>
      <c r="Z7025" s="1"/>
      <c r="AA7025" s="1"/>
      <c r="AB7025" s="1"/>
      <c r="AC7025" s="1"/>
      <c r="AD7025"/>
    </row>
    <row r="7026" spans="1:30" x14ac:dyDescent="0.25">
      <c r="A7026" s="1"/>
      <c r="B7026" s="1"/>
      <c r="C7026" s="1"/>
      <c r="D7026"/>
      <c r="E7026" s="1"/>
      <c r="F7026" s="1"/>
      <c r="G7026"/>
      <c r="H7026"/>
      <c r="I7026" s="1"/>
      <c r="J7026"/>
      <c r="K7026"/>
      <c r="L7026"/>
      <c r="M7026" s="2"/>
      <c r="N7026" s="3"/>
      <c r="O7026"/>
      <c r="P7026"/>
      <c r="Q7026"/>
      <c r="R7026"/>
      <c r="S7026"/>
      <c r="T7026"/>
      <c r="U7026" s="1"/>
      <c r="V7026"/>
      <c r="W7026" s="1"/>
      <c r="X7026"/>
      <c r="Y7026"/>
      <c r="Z7026" s="1"/>
      <c r="AA7026" s="1"/>
      <c r="AB7026" s="1"/>
      <c r="AC7026" s="1"/>
      <c r="AD7026"/>
    </row>
    <row r="7027" spans="1:30" x14ac:dyDescent="0.25">
      <c r="A7027" s="1"/>
      <c r="B7027" s="1"/>
      <c r="C7027" s="1"/>
      <c r="D7027"/>
      <c r="E7027" s="1"/>
      <c r="F7027" s="1"/>
      <c r="G7027"/>
      <c r="H7027"/>
      <c r="I7027" s="1"/>
      <c r="J7027"/>
      <c r="K7027"/>
      <c r="L7027"/>
      <c r="M7027" s="2"/>
      <c r="N7027" s="3"/>
      <c r="O7027"/>
      <c r="P7027"/>
      <c r="Q7027"/>
      <c r="R7027"/>
      <c r="S7027"/>
      <c r="T7027"/>
      <c r="U7027" s="1"/>
      <c r="V7027"/>
      <c r="W7027" s="1"/>
      <c r="X7027"/>
      <c r="Y7027"/>
      <c r="Z7027" s="1"/>
      <c r="AA7027" s="1"/>
      <c r="AB7027" s="1"/>
      <c r="AC7027" s="1"/>
      <c r="AD7027"/>
    </row>
    <row r="7028" spans="1:30" x14ac:dyDescent="0.25">
      <c r="A7028" s="1"/>
      <c r="B7028" s="1"/>
      <c r="C7028" s="1"/>
      <c r="D7028"/>
      <c r="E7028" s="1"/>
      <c r="F7028" s="1"/>
      <c r="G7028"/>
      <c r="H7028"/>
      <c r="I7028" s="1"/>
      <c r="J7028"/>
      <c r="K7028"/>
      <c r="L7028"/>
      <c r="M7028" s="2"/>
      <c r="N7028" s="3"/>
      <c r="O7028"/>
      <c r="P7028"/>
      <c r="Q7028"/>
      <c r="R7028"/>
      <c r="S7028"/>
      <c r="T7028"/>
      <c r="U7028" s="1"/>
      <c r="V7028"/>
      <c r="W7028" s="1"/>
      <c r="X7028"/>
      <c r="Y7028"/>
      <c r="Z7028" s="1"/>
      <c r="AA7028" s="1"/>
      <c r="AB7028" s="1"/>
      <c r="AC7028" s="1"/>
      <c r="AD7028"/>
    </row>
    <row r="7029" spans="1:30" x14ac:dyDescent="0.25">
      <c r="A7029" s="1"/>
      <c r="B7029" s="1"/>
      <c r="C7029" s="1"/>
      <c r="D7029"/>
      <c r="E7029" s="1"/>
      <c r="F7029" s="1"/>
      <c r="G7029"/>
      <c r="H7029"/>
      <c r="I7029" s="1"/>
      <c r="J7029"/>
      <c r="K7029"/>
      <c r="L7029"/>
      <c r="M7029" s="2"/>
      <c r="N7029" s="3"/>
      <c r="O7029"/>
      <c r="P7029"/>
      <c r="Q7029"/>
      <c r="R7029"/>
      <c r="S7029"/>
      <c r="T7029"/>
      <c r="U7029" s="1"/>
      <c r="V7029"/>
      <c r="W7029" s="1"/>
      <c r="X7029"/>
      <c r="Y7029"/>
      <c r="Z7029" s="1"/>
      <c r="AA7029" s="1"/>
      <c r="AB7029" s="1"/>
      <c r="AC7029" s="1"/>
      <c r="AD7029"/>
    </row>
    <row r="7030" spans="1:30" x14ac:dyDescent="0.25">
      <c r="A7030" s="1"/>
      <c r="B7030" s="1"/>
      <c r="C7030" s="1"/>
      <c r="D7030"/>
      <c r="E7030" s="1"/>
      <c r="F7030" s="1"/>
      <c r="G7030"/>
      <c r="H7030"/>
      <c r="I7030" s="1"/>
      <c r="J7030"/>
      <c r="K7030"/>
      <c r="L7030"/>
      <c r="M7030" s="2"/>
      <c r="N7030" s="3"/>
      <c r="O7030"/>
      <c r="P7030"/>
      <c r="Q7030"/>
      <c r="R7030"/>
      <c r="S7030"/>
      <c r="T7030"/>
      <c r="U7030" s="1"/>
      <c r="V7030"/>
      <c r="W7030" s="1"/>
      <c r="X7030"/>
      <c r="Y7030"/>
      <c r="Z7030" s="1"/>
      <c r="AA7030" s="1"/>
      <c r="AB7030" s="1"/>
      <c r="AC7030" s="1"/>
      <c r="AD7030"/>
    </row>
    <row r="7031" spans="1:30" x14ac:dyDescent="0.25">
      <c r="A7031" s="1"/>
      <c r="B7031" s="1"/>
      <c r="C7031" s="1"/>
      <c r="D7031"/>
      <c r="E7031" s="1"/>
      <c r="F7031" s="1"/>
      <c r="G7031"/>
      <c r="H7031"/>
      <c r="I7031" s="1"/>
      <c r="J7031"/>
      <c r="K7031"/>
      <c r="L7031"/>
      <c r="M7031" s="2"/>
      <c r="N7031" s="3"/>
      <c r="O7031"/>
      <c r="P7031"/>
      <c r="Q7031"/>
      <c r="R7031"/>
      <c r="S7031"/>
      <c r="T7031"/>
      <c r="U7031" s="1"/>
      <c r="V7031"/>
      <c r="W7031" s="1"/>
      <c r="X7031"/>
      <c r="Y7031"/>
      <c r="Z7031" s="1"/>
      <c r="AA7031" s="1"/>
      <c r="AB7031" s="1"/>
      <c r="AC7031" s="1"/>
      <c r="AD7031"/>
    </row>
    <row r="7032" spans="1:30" x14ac:dyDescent="0.25">
      <c r="A7032" s="1"/>
      <c r="B7032" s="1"/>
      <c r="C7032" s="1"/>
      <c r="D7032"/>
      <c r="E7032" s="1"/>
      <c r="F7032" s="1"/>
      <c r="G7032"/>
      <c r="H7032"/>
      <c r="I7032" s="1"/>
      <c r="J7032"/>
      <c r="K7032"/>
      <c r="L7032"/>
      <c r="M7032" s="2"/>
      <c r="N7032" s="3"/>
      <c r="O7032"/>
      <c r="P7032"/>
      <c r="Q7032"/>
      <c r="R7032"/>
      <c r="S7032"/>
      <c r="T7032"/>
      <c r="U7032" s="1"/>
      <c r="V7032"/>
      <c r="W7032" s="1"/>
      <c r="X7032"/>
      <c r="Y7032"/>
      <c r="Z7032" s="1"/>
      <c r="AA7032" s="1"/>
      <c r="AB7032" s="1"/>
      <c r="AC7032" s="1"/>
      <c r="AD7032"/>
    </row>
    <row r="7033" spans="1:30" x14ac:dyDescent="0.25">
      <c r="A7033" s="1"/>
      <c r="B7033" s="1"/>
      <c r="C7033" s="1"/>
      <c r="D7033"/>
      <c r="E7033" s="1"/>
      <c r="F7033" s="1"/>
      <c r="G7033"/>
      <c r="H7033"/>
      <c r="I7033" s="1"/>
      <c r="J7033"/>
      <c r="K7033"/>
      <c r="L7033"/>
      <c r="M7033" s="2"/>
      <c r="N7033" s="3"/>
      <c r="O7033"/>
      <c r="P7033"/>
      <c r="Q7033"/>
      <c r="R7033"/>
      <c r="S7033"/>
      <c r="T7033"/>
      <c r="U7033" s="1"/>
      <c r="V7033"/>
      <c r="W7033" s="1"/>
      <c r="X7033"/>
      <c r="Y7033"/>
      <c r="Z7033" s="1"/>
      <c r="AA7033" s="1"/>
      <c r="AB7033" s="1"/>
      <c r="AC7033" s="1"/>
      <c r="AD7033"/>
    </row>
    <row r="7034" spans="1:30" x14ac:dyDescent="0.25">
      <c r="A7034" s="1"/>
      <c r="B7034" s="1"/>
      <c r="C7034" s="1"/>
      <c r="D7034"/>
      <c r="E7034" s="1"/>
      <c r="F7034" s="1"/>
      <c r="G7034"/>
      <c r="H7034"/>
      <c r="I7034" s="1"/>
      <c r="J7034"/>
      <c r="K7034"/>
      <c r="L7034"/>
      <c r="M7034" s="2"/>
      <c r="N7034" s="3"/>
      <c r="O7034"/>
      <c r="P7034"/>
      <c r="Q7034"/>
      <c r="R7034"/>
      <c r="S7034"/>
      <c r="T7034"/>
      <c r="U7034" s="1"/>
      <c r="V7034"/>
      <c r="W7034" s="1"/>
      <c r="X7034"/>
      <c r="Y7034"/>
      <c r="Z7034" s="1"/>
      <c r="AA7034" s="1"/>
      <c r="AB7034" s="1"/>
      <c r="AC7034" s="1"/>
      <c r="AD7034"/>
    </row>
    <row r="7035" spans="1:30" x14ac:dyDescent="0.25">
      <c r="A7035" s="1"/>
      <c r="B7035" s="1"/>
      <c r="C7035" s="1"/>
      <c r="D7035"/>
      <c r="E7035" s="1"/>
      <c r="F7035" s="1"/>
      <c r="G7035"/>
      <c r="H7035"/>
      <c r="I7035" s="1"/>
      <c r="J7035"/>
      <c r="K7035"/>
      <c r="L7035"/>
      <c r="M7035" s="2"/>
      <c r="N7035" s="3"/>
      <c r="O7035"/>
      <c r="P7035"/>
      <c r="Q7035"/>
      <c r="R7035"/>
      <c r="S7035"/>
      <c r="T7035"/>
      <c r="U7035" s="1"/>
      <c r="V7035"/>
      <c r="W7035" s="1"/>
      <c r="X7035"/>
      <c r="Y7035"/>
      <c r="Z7035" s="1"/>
      <c r="AA7035" s="1"/>
      <c r="AB7035" s="1"/>
      <c r="AC7035" s="1"/>
      <c r="AD7035"/>
    </row>
    <row r="7036" spans="1:30" x14ac:dyDescent="0.25">
      <c r="A7036" s="1"/>
      <c r="B7036" s="1"/>
      <c r="C7036" s="1"/>
      <c r="D7036"/>
      <c r="E7036" s="1"/>
      <c r="F7036" s="1"/>
      <c r="G7036"/>
      <c r="H7036"/>
      <c r="I7036" s="1"/>
      <c r="J7036"/>
      <c r="K7036"/>
      <c r="L7036"/>
      <c r="M7036" s="2"/>
      <c r="N7036" s="3"/>
      <c r="O7036"/>
      <c r="P7036"/>
      <c r="Q7036"/>
      <c r="R7036"/>
      <c r="S7036"/>
      <c r="T7036"/>
      <c r="U7036" s="1"/>
      <c r="V7036"/>
      <c r="W7036" s="1"/>
      <c r="X7036"/>
      <c r="Y7036"/>
      <c r="Z7036" s="1"/>
      <c r="AA7036" s="1"/>
      <c r="AB7036" s="1"/>
      <c r="AC7036" s="1"/>
      <c r="AD7036"/>
    </row>
    <row r="7037" spans="1:30" x14ac:dyDescent="0.25">
      <c r="A7037" s="1"/>
      <c r="B7037" s="1"/>
      <c r="C7037" s="1"/>
      <c r="D7037"/>
      <c r="E7037" s="1"/>
      <c r="F7037" s="1"/>
      <c r="G7037"/>
      <c r="H7037"/>
      <c r="I7037" s="1"/>
      <c r="J7037"/>
      <c r="K7037"/>
      <c r="L7037"/>
      <c r="M7037" s="2"/>
      <c r="N7037" s="3"/>
      <c r="O7037"/>
      <c r="P7037"/>
      <c r="Q7037"/>
      <c r="R7037"/>
      <c r="S7037"/>
      <c r="T7037"/>
      <c r="U7037" s="1"/>
      <c r="V7037"/>
      <c r="W7037" s="1"/>
      <c r="X7037"/>
      <c r="Y7037"/>
      <c r="Z7037" s="1"/>
      <c r="AA7037" s="1"/>
      <c r="AB7037" s="1"/>
      <c r="AC7037" s="1"/>
      <c r="AD7037"/>
    </row>
    <row r="7038" spans="1:30" x14ac:dyDescent="0.25">
      <c r="A7038" s="1"/>
      <c r="B7038" s="1"/>
      <c r="C7038" s="1"/>
      <c r="D7038"/>
      <c r="E7038" s="1"/>
      <c r="F7038" s="1"/>
      <c r="G7038"/>
      <c r="H7038"/>
      <c r="I7038" s="1"/>
      <c r="J7038"/>
      <c r="K7038"/>
      <c r="L7038"/>
      <c r="M7038" s="2"/>
      <c r="N7038" s="3"/>
      <c r="O7038"/>
      <c r="P7038"/>
      <c r="Q7038"/>
      <c r="R7038"/>
      <c r="S7038"/>
      <c r="T7038"/>
      <c r="U7038" s="1"/>
      <c r="V7038"/>
      <c r="W7038" s="1"/>
      <c r="X7038"/>
      <c r="Y7038"/>
      <c r="Z7038" s="1"/>
      <c r="AA7038" s="1"/>
      <c r="AB7038" s="1"/>
      <c r="AC7038" s="1"/>
      <c r="AD7038"/>
    </row>
    <row r="7039" spans="1:30" x14ac:dyDescent="0.25">
      <c r="A7039" s="1"/>
      <c r="B7039" s="1"/>
      <c r="C7039" s="1"/>
      <c r="D7039"/>
      <c r="E7039" s="1"/>
      <c r="F7039" s="1"/>
      <c r="G7039"/>
      <c r="H7039"/>
      <c r="I7039" s="1"/>
      <c r="J7039"/>
      <c r="K7039"/>
      <c r="L7039"/>
      <c r="M7039" s="2"/>
      <c r="N7039" s="3"/>
      <c r="O7039"/>
      <c r="P7039"/>
      <c r="Q7039"/>
      <c r="R7039"/>
      <c r="S7039"/>
      <c r="T7039"/>
      <c r="U7039" s="1"/>
      <c r="V7039"/>
      <c r="W7039" s="1"/>
      <c r="X7039"/>
      <c r="Y7039"/>
      <c r="Z7039" s="1"/>
      <c r="AA7039" s="1"/>
      <c r="AB7039" s="1"/>
      <c r="AC7039" s="1"/>
      <c r="AD7039"/>
    </row>
    <row r="7040" spans="1:30" x14ac:dyDescent="0.25">
      <c r="A7040" s="1"/>
      <c r="B7040" s="1"/>
      <c r="C7040" s="1"/>
      <c r="D7040"/>
      <c r="E7040" s="1"/>
      <c r="F7040" s="1"/>
      <c r="G7040"/>
      <c r="H7040"/>
      <c r="I7040" s="1"/>
      <c r="J7040"/>
      <c r="K7040"/>
      <c r="L7040"/>
      <c r="M7040" s="2"/>
      <c r="N7040" s="3"/>
      <c r="O7040"/>
      <c r="P7040"/>
      <c r="Q7040"/>
      <c r="R7040"/>
      <c r="S7040"/>
      <c r="T7040"/>
      <c r="U7040" s="1"/>
      <c r="V7040"/>
      <c r="W7040" s="1"/>
      <c r="X7040"/>
      <c r="Y7040"/>
      <c r="Z7040" s="1"/>
      <c r="AA7040" s="1"/>
      <c r="AB7040" s="1"/>
      <c r="AC7040" s="1"/>
      <c r="AD7040"/>
    </row>
    <row r="7041" spans="1:30" x14ac:dyDescent="0.25">
      <c r="A7041" s="1"/>
      <c r="B7041" s="1"/>
      <c r="C7041" s="1"/>
      <c r="D7041"/>
      <c r="E7041" s="1"/>
      <c r="F7041" s="1"/>
      <c r="G7041"/>
      <c r="H7041"/>
      <c r="I7041" s="1"/>
      <c r="J7041"/>
      <c r="K7041"/>
      <c r="L7041"/>
      <c r="M7041" s="2"/>
      <c r="N7041" s="3"/>
      <c r="O7041"/>
      <c r="P7041"/>
      <c r="Q7041"/>
      <c r="R7041"/>
      <c r="S7041"/>
      <c r="T7041"/>
      <c r="U7041" s="1"/>
      <c r="V7041"/>
      <c r="W7041" s="1"/>
      <c r="X7041"/>
      <c r="Y7041"/>
      <c r="Z7041" s="1"/>
      <c r="AA7041" s="1"/>
      <c r="AB7041" s="1"/>
      <c r="AC7041" s="1"/>
      <c r="AD7041"/>
    </row>
    <row r="7042" spans="1:30" x14ac:dyDescent="0.25">
      <c r="A7042" s="1"/>
      <c r="B7042" s="1"/>
      <c r="C7042" s="1"/>
      <c r="D7042"/>
      <c r="E7042" s="1"/>
      <c r="F7042" s="1"/>
      <c r="G7042"/>
      <c r="H7042"/>
      <c r="I7042" s="1"/>
      <c r="J7042"/>
      <c r="K7042"/>
      <c r="L7042"/>
      <c r="M7042" s="2"/>
      <c r="N7042" s="3"/>
      <c r="O7042"/>
      <c r="P7042"/>
      <c r="Q7042"/>
      <c r="R7042"/>
      <c r="S7042"/>
      <c r="T7042"/>
      <c r="U7042" s="1"/>
      <c r="V7042"/>
      <c r="W7042" s="1"/>
      <c r="X7042"/>
      <c r="Y7042"/>
      <c r="Z7042" s="1"/>
      <c r="AA7042" s="1"/>
      <c r="AB7042" s="1"/>
      <c r="AC7042" s="1"/>
      <c r="AD7042"/>
    </row>
    <row r="7043" spans="1:30" x14ac:dyDescent="0.25">
      <c r="A7043" s="1"/>
      <c r="B7043" s="1"/>
      <c r="C7043" s="1"/>
      <c r="D7043"/>
      <c r="E7043" s="1"/>
      <c r="F7043" s="1"/>
      <c r="G7043"/>
      <c r="H7043"/>
      <c r="I7043" s="1"/>
      <c r="J7043"/>
      <c r="K7043"/>
      <c r="L7043"/>
      <c r="M7043" s="2"/>
      <c r="N7043" s="3"/>
      <c r="O7043"/>
      <c r="P7043"/>
      <c r="Q7043"/>
      <c r="R7043"/>
      <c r="S7043"/>
      <c r="T7043"/>
      <c r="U7043" s="1"/>
      <c r="V7043"/>
      <c r="W7043" s="1"/>
      <c r="X7043"/>
      <c r="Y7043"/>
      <c r="Z7043" s="1"/>
      <c r="AA7043" s="1"/>
      <c r="AB7043" s="1"/>
      <c r="AC7043" s="1"/>
      <c r="AD7043"/>
    </row>
    <row r="7044" spans="1:30" x14ac:dyDescent="0.25">
      <c r="A7044" s="1"/>
      <c r="B7044" s="1"/>
      <c r="C7044" s="1"/>
      <c r="D7044"/>
      <c r="E7044" s="1"/>
      <c r="F7044" s="1"/>
      <c r="G7044"/>
      <c r="H7044"/>
      <c r="I7044" s="1"/>
      <c r="J7044"/>
      <c r="K7044"/>
      <c r="L7044"/>
      <c r="M7044" s="2"/>
      <c r="N7044" s="3"/>
      <c r="O7044"/>
      <c r="P7044"/>
      <c r="Q7044"/>
      <c r="R7044"/>
      <c r="S7044"/>
      <c r="T7044"/>
      <c r="U7044" s="1"/>
      <c r="V7044"/>
      <c r="W7044" s="1"/>
      <c r="X7044"/>
      <c r="Y7044"/>
      <c r="Z7044" s="1"/>
      <c r="AA7044" s="1"/>
      <c r="AB7044" s="1"/>
      <c r="AC7044" s="1"/>
      <c r="AD7044"/>
    </row>
    <row r="7045" spans="1:30" x14ac:dyDescent="0.25">
      <c r="A7045" s="1"/>
      <c r="B7045" s="1"/>
      <c r="C7045" s="1"/>
      <c r="D7045"/>
      <c r="E7045" s="1"/>
      <c r="F7045" s="1"/>
      <c r="G7045"/>
      <c r="H7045"/>
      <c r="I7045" s="1"/>
      <c r="J7045"/>
      <c r="K7045"/>
      <c r="L7045"/>
      <c r="M7045" s="2"/>
      <c r="N7045" s="3"/>
      <c r="O7045"/>
      <c r="P7045"/>
      <c r="Q7045"/>
      <c r="R7045"/>
      <c r="S7045"/>
      <c r="T7045"/>
      <c r="U7045" s="1"/>
      <c r="V7045"/>
      <c r="W7045" s="1"/>
      <c r="X7045"/>
      <c r="Y7045"/>
      <c r="Z7045" s="1"/>
      <c r="AA7045" s="1"/>
      <c r="AB7045" s="1"/>
      <c r="AC7045" s="1"/>
      <c r="AD7045"/>
    </row>
    <row r="7046" spans="1:30" x14ac:dyDescent="0.25">
      <c r="A7046" s="1"/>
      <c r="B7046" s="1"/>
      <c r="C7046" s="1"/>
      <c r="D7046"/>
      <c r="E7046" s="1"/>
      <c r="F7046" s="1"/>
      <c r="G7046"/>
      <c r="H7046"/>
      <c r="I7046" s="1"/>
      <c r="J7046"/>
      <c r="K7046"/>
      <c r="L7046"/>
      <c r="M7046" s="2"/>
      <c r="N7046" s="3"/>
      <c r="O7046"/>
      <c r="P7046"/>
      <c r="Q7046"/>
      <c r="R7046"/>
      <c r="S7046"/>
      <c r="T7046"/>
      <c r="U7046" s="1"/>
      <c r="V7046"/>
      <c r="W7046" s="1"/>
      <c r="X7046"/>
      <c r="Y7046"/>
      <c r="Z7046" s="1"/>
      <c r="AA7046" s="1"/>
      <c r="AB7046" s="1"/>
      <c r="AC7046" s="1"/>
      <c r="AD7046"/>
    </row>
    <row r="7047" spans="1:30" x14ac:dyDescent="0.25">
      <c r="A7047" s="1"/>
      <c r="B7047" s="1"/>
      <c r="C7047" s="1"/>
      <c r="D7047"/>
      <c r="E7047" s="1"/>
      <c r="F7047" s="1"/>
      <c r="G7047"/>
      <c r="H7047"/>
      <c r="I7047" s="1"/>
      <c r="J7047"/>
      <c r="K7047"/>
      <c r="L7047"/>
      <c r="M7047" s="2"/>
      <c r="N7047" s="3"/>
      <c r="O7047"/>
      <c r="P7047"/>
      <c r="Q7047"/>
      <c r="R7047"/>
      <c r="S7047"/>
      <c r="T7047"/>
      <c r="U7047" s="1"/>
      <c r="V7047"/>
      <c r="W7047" s="1"/>
      <c r="X7047"/>
      <c r="Y7047"/>
      <c r="Z7047" s="1"/>
      <c r="AA7047" s="1"/>
      <c r="AB7047" s="1"/>
      <c r="AC7047" s="1"/>
      <c r="AD7047"/>
    </row>
    <row r="7048" spans="1:30" x14ac:dyDescent="0.25">
      <c r="A7048" s="1"/>
      <c r="B7048" s="1"/>
      <c r="C7048" s="1"/>
      <c r="D7048"/>
      <c r="E7048" s="1"/>
      <c r="F7048" s="1"/>
      <c r="G7048"/>
      <c r="H7048"/>
      <c r="I7048" s="1"/>
      <c r="J7048"/>
      <c r="K7048"/>
      <c r="L7048"/>
      <c r="M7048" s="2"/>
      <c r="N7048" s="3"/>
      <c r="O7048"/>
      <c r="P7048"/>
      <c r="Q7048"/>
      <c r="R7048"/>
      <c r="S7048"/>
      <c r="T7048"/>
      <c r="U7048" s="1"/>
      <c r="V7048"/>
      <c r="W7048" s="1"/>
      <c r="X7048"/>
      <c r="Y7048"/>
      <c r="Z7048" s="1"/>
      <c r="AA7048" s="1"/>
      <c r="AB7048" s="1"/>
      <c r="AC7048" s="1"/>
      <c r="AD7048"/>
    </row>
    <row r="7049" spans="1:30" x14ac:dyDescent="0.25">
      <c r="A7049" s="1"/>
      <c r="B7049" s="1"/>
      <c r="C7049" s="1"/>
      <c r="D7049"/>
      <c r="E7049" s="1"/>
      <c r="F7049" s="1"/>
      <c r="G7049"/>
      <c r="H7049"/>
      <c r="I7049" s="1"/>
      <c r="J7049"/>
      <c r="K7049"/>
      <c r="L7049"/>
      <c r="M7049" s="2"/>
      <c r="N7049" s="3"/>
      <c r="O7049"/>
      <c r="P7049"/>
      <c r="Q7049"/>
      <c r="R7049"/>
      <c r="S7049"/>
      <c r="T7049"/>
      <c r="U7049" s="1"/>
      <c r="V7049"/>
      <c r="W7049" s="1"/>
      <c r="X7049"/>
      <c r="Y7049"/>
      <c r="Z7049" s="1"/>
      <c r="AA7049" s="1"/>
      <c r="AB7049" s="1"/>
      <c r="AC7049" s="1"/>
      <c r="AD7049"/>
    </row>
    <row r="7050" spans="1:30" x14ac:dyDescent="0.25">
      <c r="A7050" s="1"/>
      <c r="B7050" s="1"/>
      <c r="C7050" s="1"/>
      <c r="D7050"/>
      <c r="E7050" s="1"/>
      <c r="F7050" s="1"/>
      <c r="G7050"/>
      <c r="H7050"/>
      <c r="I7050" s="1"/>
      <c r="J7050"/>
      <c r="K7050"/>
      <c r="L7050"/>
      <c r="M7050" s="2"/>
      <c r="N7050" s="3"/>
      <c r="O7050"/>
      <c r="P7050"/>
      <c r="Q7050"/>
      <c r="R7050"/>
      <c r="S7050"/>
      <c r="T7050"/>
      <c r="U7050" s="1"/>
      <c r="V7050"/>
      <c r="W7050" s="1"/>
      <c r="X7050"/>
      <c r="Y7050"/>
      <c r="Z7050" s="1"/>
      <c r="AA7050" s="1"/>
      <c r="AB7050" s="1"/>
      <c r="AC7050" s="1"/>
      <c r="AD7050"/>
    </row>
    <row r="7051" spans="1:30" x14ac:dyDescent="0.25">
      <c r="A7051" s="1"/>
      <c r="B7051" s="1"/>
      <c r="C7051" s="1"/>
      <c r="D7051"/>
      <c r="E7051" s="1"/>
      <c r="F7051" s="1"/>
      <c r="G7051"/>
      <c r="H7051"/>
      <c r="I7051" s="1"/>
      <c r="J7051"/>
      <c r="K7051"/>
      <c r="L7051"/>
      <c r="M7051" s="2"/>
      <c r="N7051" s="3"/>
      <c r="O7051"/>
      <c r="P7051"/>
      <c r="Q7051"/>
      <c r="R7051"/>
      <c r="S7051"/>
      <c r="T7051"/>
      <c r="U7051" s="1"/>
      <c r="V7051"/>
      <c r="W7051" s="1"/>
      <c r="X7051"/>
      <c r="Y7051"/>
      <c r="Z7051" s="1"/>
      <c r="AA7051" s="1"/>
      <c r="AB7051" s="1"/>
      <c r="AC7051" s="1"/>
      <c r="AD7051"/>
    </row>
    <row r="7052" spans="1:30" x14ac:dyDescent="0.25">
      <c r="A7052" s="1"/>
      <c r="B7052" s="1"/>
      <c r="C7052" s="1"/>
      <c r="D7052"/>
      <c r="E7052" s="1"/>
      <c r="F7052" s="1"/>
      <c r="G7052"/>
      <c r="H7052"/>
      <c r="I7052" s="1"/>
      <c r="J7052"/>
      <c r="K7052"/>
      <c r="L7052"/>
      <c r="M7052" s="2"/>
      <c r="N7052" s="3"/>
      <c r="O7052"/>
      <c r="P7052"/>
      <c r="Q7052"/>
      <c r="R7052"/>
      <c r="S7052"/>
      <c r="T7052"/>
      <c r="U7052" s="1"/>
      <c r="V7052"/>
      <c r="W7052" s="1"/>
      <c r="X7052"/>
      <c r="Y7052"/>
      <c r="Z7052" s="1"/>
      <c r="AA7052" s="1"/>
      <c r="AB7052" s="1"/>
      <c r="AC7052" s="1"/>
      <c r="AD7052"/>
    </row>
    <row r="7053" spans="1:30" x14ac:dyDescent="0.25">
      <c r="A7053" s="1"/>
      <c r="B7053" s="1"/>
      <c r="C7053" s="1"/>
      <c r="D7053"/>
      <c r="E7053" s="1"/>
      <c r="F7053" s="1"/>
      <c r="G7053"/>
      <c r="H7053"/>
      <c r="I7053" s="1"/>
      <c r="J7053"/>
      <c r="K7053"/>
      <c r="L7053"/>
      <c r="M7053" s="2"/>
      <c r="N7053" s="3"/>
      <c r="O7053"/>
      <c r="P7053"/>
      <c r="Q7053"/>
      <c r="R7053"/>
      <c r="S7053"/>
      <c r="T7053"/>
      <c r="U7053" s="1"/>
      <c r="V7053"/>
      <c r="W7053" s="1"/>
      <c r="X7053"/>
      <c r="Y7053"/>
      <c r="Z7053" s="1"/>
      <c r="AA7053" s="1"/>
      <c r="AB7053" s="1"/>
      <c r="AC7053" s="1"/>
      <c r="AD7053"/>
    </row>
    <row r="7054" spans="1:30" x14ac:dyDescent="0.25">
      <c r="A7054" s="1"/>
      <c r="B7054" s="1"/>
      <c r="C7054" s="1"/>
      <c r="D7054"/>
      <c r="E7054" s="1"/>
      <c r="F7054" s="1"/>
      <c r="G7054"/>
      <c r="H7054"/>
      <c r="I7054" s="1"/>
      <c r="J7054"/>
      <c r="K7054"/>
      <c r="L7054"/>
      <c r="M7054" s="2"/>
      <c r="N7054" s="3"/>
      <c r="O7054"/>
      <c r="P7054"/>
      <c r="Q7054"/>
      <c r="R7054"/>
      <c r="S7054"/>
      <c r="T7054"/>
      <c r="U7054" s="1"/>
      <c r="V7054"/>
      <c r="W7054" s="1"/>
      <c r="X7054"/>
      <c r="Y7054"/>
      <c r="Z7054" s="1"/>
      <c r="AA7054" s="1"/>
      <c r="AB7054" s="1"/>
      <c r="AC7054" s="1"/>
      <c r="AD7054"/>
    </row>
    <row r="7055" spans="1:30" x14ac:dyDescent="0.25">
      <c r="A7055" s="1"/>
      <c r="B7055" s="1"/>
      <c r="C7055" s="1"/>
      <c r="D7055"/>
      <c r="E7055" s="1"/>
      <c r="F7055" s="1"/>
      <c r="G7055"/>
      <c r="H7055"/>
      <c r="I7055" s="1"/>
      <c r="J7055"/>
      <c r="K7055"/>
      <c r="L7055"/>
      <c r="M7055" s="2"/>
      <c r="N7055" s="3"/>
      <c r="O7055"/>
      <c r="P7055"/>
      <c r="Q7055"/>
      <c r="R7055"/>
      <c r="S7055"/>
      <c r="T7055"/>
      <c r="U7055" s="1"/>
      <c r="V7055"/>
      <c r="W7055" s="1"/>
      <c r="X7055"/>
      <c r="Y7055"/>
      <c r="Z7055" s="1"/>
      <c r="AA7055" s="1"/>
      <c r="AB7055" s="1"/>
      <c r="AC7055" s="1"/>
      <c r="AD7055"/>
    </row>
    <row r="7056" spans="1:30" x14ac:dyDescent="0.25">
      <c r="A7056" s="1"/>
      <c r="B7056" s="1"/>
      <c r="C7056" s="1"/>
      <c r="D7056"/>
      <c r="E7056" s="1"/>
      <c r="F7056" s="1"/>
      <c r="G7056"/>
      <c r="H7056"/>
      <c r="I7056" s="1"/>
      <c r="J7056"/>
      <c r="K7056"/>
      <c r="L7056"/>
      <c r="M7056" s="2"/>
      <c r="N7056" s="3"/>
      <c r="O7056"/>
      <c r="P7056"/>
      <c r="Q7056"/>
      <c r="R7056"/>
      <c r="S7056"/>
      <c r="T7056"/>
      <c r="U7056" s="1"/>
      <c r="V7056"/>
      <c r="W7056" s="1"/>
      <c r="X7056"/>
      <c r="Y7056"/>
      <c r="Z7056" s="1"/>
      <c r="AA7056" s="1"/>
      <c r="AB7056" s="1"/>
      <c r="AC7056" s="1"/>
      <c r="AD7056"/>
    </row>
    <row r="7057" spans="1:30" x14ac:dyDescent="0.25">
      <c r="A7057" s="1"/>
      <c r="B7057" s="1"/>
      <c r="C7057" s="1"/>
      <c r="D7057"/>
      <c r="E7057" s="1"/>
      <c r="F7057" s="1"/>
      <c r="G7057"/>
      <c r="H7057"/>
      <c r="I7057" s="1"/>
      <c r="J7057"/>
      <c r="K7057"/>
      <c r="L7057"/>
      <c r="M7057" s="2"/>
      <c r="N7057" s="3"/>
      <c r="O7057"/>
      <c r="P7057"/>
      <c r="Q7057"/>
      <c r="R7057"/>
      <c r="S7057"/>
      <c r="T7057"/>
      <c r="U7057" s="1"/>
      <c r="V7057"/>
      <c r="W7057" s="1"/>
      <c r="X7057"/>
      <c r="Y7057"/>
      <c r="Z7057" s="1"/>
      <c r="AA7057" s="1"/>
      <c r="AB7057" s="1"/>
      <c r="AC7057" s="1"/>
      <c r="AD7057"/>
    </row>
    <row r="7058" spans="1:30" x14ac:dyDescent="0.25">
      <c r="A7058" s="1"/>
      <c r="B7058" s="1"/>
      <c r="C7058" s="1"/>
      <c r="D7058"/>
      <c r="E7058" s="1"/>
      <c r="F7058" s="1"/>
      <c r="G7058"/>
      <c r="H7058"/>
      <c r="I7058" s="1"/>
      <c r="J7058"/>
      <c r="K7058"/>
      <c r="L7058"/>
      <c r="M7058" s="2"/>
      <c r="N7058" s="3"/>
      <c r="O7058"/>
      <c r="P7058"/>
      <c r="Q7058"/>
      <c r="R7058"/>
      <c r="S7058"/>
      <c r="T7058"/>
      <c r="U7058" s="1"/>
      <c r="V7058"/>
      <c r="W7058" s="1"/>
      <c r="X7058"/>
      <c r="Y7058"/>
      <c r="Z7058" s="1"/>
      <c r="AA7058" s="1"/>
      <c r="AB7058" s="1"/>
      <c r="AC7058" s="1"/>
      <c r="AD7058"/>
    </row>
    <row r="7059" spans="1:30" x14ac:dyDescent="0.25">
      <c r="A7059" s="1"/>
      <c r="B7059" s="1"/>
      <c r="C7059" s="1"/>
      <c r="D7059"/>
      <c r="E7059" s="1"/>
      <c r="F7059" s="1"/>
      <c r="G7059"/>
      <c r="H7059"/>
      <c r="I7059" s="1"/>
      <c r="J7059"/>
      <c r="K7059"/>
      <c r="L7059"/>
      <c r="M7059" s="2"/>
      <c r="N7059" s="3"/>
      <c r="O7059"/>
      <c r="P7059"/>
      <c r="Q7059"/>
      <c r="R7059"/>
      <c r="S7059"/>
      <c r="T7059"/>
      <c r="U7059" s="1"/>
      <c r="V7059"/>
      <c r="W7059" s="1"/>
      <c r="X7059"/>
      <c r="Y7059"/>
      <c r="Z7059" s="1"/>
      <c r="AA7059" s="1"/>
      <c r="AB7059" s="1"/>
      <c r="AC7059" s="1"/>
      <c r="AD7059"/>
    </row>
    <row r="7060" spans="1:30" x14ac:dyDescent="0.25">
      <c r="A7060" s="1"/>
      <c r="B7060" s="1"/>
      <c r="C7060" s="1"/>
      <c r="D7060"/>
      <c r="E7060" s="1"/>
      <c r="F7060" s="1"/>
      <c r="G7060"/>
      <c r="H7060"/>
      <c r="I7060" s="1"/>
      <c r="J7060"/>
      <c r="K7060"/>
      <c r="L7060"/>
      <c r="M7060" s="2"/>
      <c r="N7060" s="3"/>
      <c r="O7060"/>
      <c r="P7060"/>
      <c r="Q7060"/>
      <c r="R7060"/>
      <c r="S7060"/>
      <c r="T7060"/>
      <c r="U7060" s="1"/>
      <c r="V7060"/>
      <c r="W7060" s="1"/>
      <c r="X7060"/>
      <c r="Y7060"/>
      <c r="Z7060" s="1"/>
      <c r="AA7060" s="1"/>
      <c r="AB7060" s="1"/>
      <c r="AC7060" s="1"/>
      <c r="AD7060"/>
    </row>
    <row r="7061" spans="1:30" x14ac:dyDescent="0.25">
      <c r="A7061" s="1"/>
      <c r="B7061" s="1"/>
      <c r="C7061" s="1"/>
      <c r="D7061"/>
      <c r="E7061" s="1"/>
      <c r="F7061" s="1"/>
      <c r="G7061"/>
      <c r="H7061"/>
      <c r="I7061" s="1"/>
      <c r="J7061"/>
      <c r="K7061"/>
      <c r="L7061"/>
      <c r="M7061" s="2"/>
      <c r="N7061" s="3"/>
      <c r="O7061"/>
      <c r="P7061"/>
      <c r="Q7061"/>
      <c r="R7061"/>
      <c r="S7061"/>
      <c r="T7061"/>
      <c r="U7061" s="1"/>
      <c r="V7061"/>
      <c r="W7061" s="1"/>
      <c r="X7061"/>
      <c r="Y7061"/>
      <c r="Z7061" s="1"/>
      <c r="AA7061" s="1"/>
      <c r="AB7061" s="1"/>
      <c r="AC7061" s="1"/>
      <c r="AD7061"/>
    </row>
    <row r="7062" spans="1:30" x14ac:dyDescent="0.25">
      <c r="A7062" s="1"/>
      <c r="B7062" s="1"/>
      <c r="C7062" s="1"/>
      <c r="D7062"/>
      <c r="E7062" s="1"/>
      <c r="F7062" s="1"/>
      <c r="G7062"/>
      <c r="H7062"/>
      <c r="I7062" s="1"/>
      <c r="J7062"/>
      <c r="K7062"/>
      <c r="L7062"/>
      <c r="M7062" s="2"/>
      <c r="N7062" s="3"/>
      <c r="O7062"/>
      <c r="P7062"/>
      <c r="Q7062"/>
      <c r="R7062"/>
      <c r="S7062"/>
      <c r="T7062"/>
      <c r="U7062" s="1"/>
      <c r="V7062"/>
      <c r="W7062" s="1"/>
      <c r="X7062"/>
      <c r="Y7062"/>
      <c r="Z7062" s="1"/>
      <c r="AA7062" s="1"/>
      <c r="AB7062" s="1"/>
      <c r="AC7062" s="1"/>
      <c r="AD7062"/>
    </row>
    <row r="7063" spans="1:30" x14ac:dyDescent="0.25">
      <c r="A7063" s="1"/>
      <c r="B7063" s="1"/>
      <c r="C7063" s="1"/>
      <c r="D7063"/>
      <c r="E7063" s="1"/>
      <c r="F7063" s="1"/>
      <c r="G7063"/>
      <c r="H7063"/>
      <c r="I7063" s="1"/>
      <c r="J7063"/>
      <c r="K7063"/>
      <c r="L7063"/>
      <c r="M7063" s="2"/>
      <c r="N7063" s="3"/>
      <c r="O7063"/>
      <c r="P7063"/>
      <c r="Q7063"/>
      <c r="R7063"/>
      <c r="S7063"/>
      <c r="T7063"/>
      <c r="U7063" s="1"/>
      <c r="V7063"/>
      <c r="W7063" s="1"/>
      <c r="X7063"/>
      <c r="Y7063"/>
      <c r="Z7063" s="1"/>
      <c r="AA7063" s="1"/>
      <c r="AB7063" s="1"/>
      <c r="AC7063" s="1"/>
      <c r="AD7063"/>
    </row>
    <row r="7064" spans="1:30" x14ac:dyDescent="0.25">
      <c r="A7064" s="1"/>
      <c r="B7064" s="1"/>
      <c r="C7064" s="1"/>
      <c r="D7064"/>
      <c r="E7064" s="1"/>
      <c r="F7064" s="1"/>
      <c r="G7064"/>
      <c r="H7064"/>
      <c r="I7064" s="1"/>
      <c r="J7064"/>
      <c r="K7064"/>
      <c r="L7064"/>
      <c r="M7064" s="2"/>
      <c r="N7064" s="3"/>
      <c r="O7064"/>
      <c r="P7064"/>
      <c r="Q7064"/>
      <c r="R7064"/>
      <c r="S7064"/>
      <c r="T7064"/>
      <c r="U7064" s="1"/>
      <c r="V7064"/>
      <c r="W7064" s="1"/>
      <c r="X7064"/>
      <c r="Y7064"/>
      <c r="Z7064" s="1"/>
      <c r="AA7064" s="1"/>
      <c r="AB7064" s="1"/>
      <c r="AC7064" s="1"/>
      <c r="AD7064"/>
    </row>
    <row r="7065" spans="1:30" x14ac:dyDescent="0.25">
      <c r="A7065" s="1"/>
      <c r="B7065" s="1"/>
      <c r="C7065" s="1"/>
      <c r="D7065"/>
      <c r="E7065" s="1"/>
      <c r="F7065" s="1"/>
      <c r="G7065"/>
      <c r="H7065"/>
      <c r="I7065" s="1"/>
      <c r="J7065"/>
      <c r="K7065"/>
      <c r="L7065"/>
      <c r="M7065" s="2"/>
      <c r="N7065" s="3"/>
      <c r="O7065"/>
      <c r="P7065"/>
      <c r="Q7065"/>
      <c r="R7065"/>
      <c r="S7065"/>
      <c r="T7065"/>
      <c r="U7065" s="1"/>
      <c r="V7065"/>
      <c r="W7065" s="1"/>
      <c r="X7065"/>
      <c r="Y7065"/>
      <c r="Z7065" s="1"/>
      <c r="AA7065" s="1"/>
      <c r="AB7065" s="1"/>
      <c r="AC7065" s="1"/>
      <c r="AD7065"/>
    </row>
    <row r="7066" spans="1:30" x14ac:dyDescent="0.25">
      <c r="A7066" s="1"/>
      <c r="B7066" s="1"/>
      <c r="C7066" s="1"/>
      <c r="D7066"/>
      <c r="E7066" s="1"/>
      <c r="F7066" s="1"/>
      <c r="G7066"/>
      <c r="H7066"/>
      <c r="I7066" s="1"/>
      <c r="J7066"/>
      <c r="K7066"/>
      <c r="L7066"/>
      <c r="M7066" s="2"/>
      <c r="N7066" s="3"/>
      <c r="O7066"/>
      <c r="P7066"/>
      <c r="Q7066"/>
      <c r="R7066"/>
      <c r="S7066"/>
      <c r="T7066"/>
      <c r="U7066" s="1"/>
      <c r="V7066"/>
      <c r="W7066" s="1"/>
      <c r="X7066"/>
      <c r="Y7066"/>
      <c r="Z7066" s="1"/>
      <c r="AA7066" s="1"/>
      <c r="AB7066" s="1"/>
      <c r="AC7066" s="1"/>
      <c r="AD7066"/>
    </row>
    <row r="7067" spans="1:30" x14ac:dyDescent="0.25">
      <c r="A7067" s="1"/>
      <c r="B7067" s="1"/>
      <c r="C7067" s="1"/>
      <c r="D7067"/>
      <c r="E7067" s="1"/>
      <c r="F7067" s="1"/>
      <c r="G7067"/>
      <c r="H7067"/>
      <c r="I7067" s="1"/>
      <c r="J7067"/>
      <c r="K7067"/>
      <c r="L7067"/>
      <c r="M7067" s="2"/>
      <c r="N7067" s="3"/>
      <c r="O7067"/>
      <c r="P7067"/>
      <c r="Q7067"/>
      <c r="R7067"/>
      <c r="S7067"/>
      <c r="T7067"/>
      <c r="U7067" s="1"/>
      <c r="V7067"/>
      <c r="W7067" s="1"/>
      <c r="X7067"/>
      <c r="Y7067"/>
      <c r="Z7067" s="1"/>
      <c r="AA7067" s="1"/>
      <c r="AB7067" s="1"/>
      <c r="AC7067" s="1"/>
      <c r="AD7067"/>
    </row>
    <row r="7068" spans="1:30" x14ac:dyDescent="0.25">
      <c r="A7068" s="1"/>
      <c r="B7068" s="1"/>
      <c r="C7068" s="1"/>
      <c r="D7068"/>
      <c r="E7068" s="1"/>
      <c r="F7068" s="1"/>
      <c r="G7068"/>
      <c r="H7068"/>
      <c r="I7068" s="1"/>
      <c r="J7068"/>
      <c r="K7068"/>
      <c r="L7068"/>
      <c r="M7068" s="2"/>
      <c r="N7068" s="3"/>
      <c r="O7068"/>
      <c r="P7068"/>
      <c r="Q7068"/>
      <c r="R7068"/>
      <c r="S7068"/>
      <c r="T7068"/>
      <c r="U7068" s="1"/>
      <c r="V7068"/>
      <c r="W7068" s="1"/>
      <c r="X7068"/>
      <c r="Y7068"/>
      <c r="Z7068" s="1"/>
      <c r="AA7068" s="1"/>
      <c r="AB7068" s="1"/>
      <c r="AC7068" s="1"/>
      <c r="AD7068"/>
    </row>
    <row r="7069" spans="1:30" x14ac:dyDescent="0.25">
      <c r="A7069" s="1"/>
      <c r="B7069" s="1"/>
      <c r="C7069" s="1"/>
      <c r="D7069"/>
      <c r="E7069" s="1"/>
      <c r="F7069" s="1"/>
      <c r="G7069"/>
      <c r="H7069"/>
      <c r="I7069" s="1"/>
      <c r="J7069"/>
      <c r="K7069"/>
      <c r="L7069"/>
      <c r="M7069" s="2"/>
      <c r="N7069" s="3"/>
      <c r="O7069"/>
      <c r="P7069"/>
      <c r="Q7069"/>
      <c r="R7069"/>
      <c r="S7069"/>
      <c r="T7069"/>
      <c r="U7069" s="1"/>
      <c r="V7069"/>
      <c r="W7069" s="1"/>
      <c r="X7069"/>
      <c r="Y7069"/>
      <c r="Z7069" s="1"/>
      <c r="AA7069" s="1"/>
      <c r="AB7069" s="1"/>
      <c r="AC7069" s="1"/>
      <c r="AD7069"/>
    </row>
    <row r="7070" spans="1:30" x14ac:dyDescent="0.25">
      <c r="A7070" s="1"/>
      <c r="B7070" s="1"/>
      <c r="C7070" s="1"/>
      <c r="D7070"/>
      <c r="E7070" s="1"/>
      <c r="F7070" s="1"/>
      <c r="G7070"/>
      <c r="H7070"/>
      <c r="I7070" s="1"/>
      <c r="J7070"/>
      <c r="K7070"/>
      <c r="L7070"/>
      <c r="M7070" s="2"/>
      <c r="N7070" s="3"/>
      <c r="O7070"/>
      <c r="P7070"/>
      <c r="Q7070"/>
      <c r="R7070"/>
      <c r="S7070"/>
      <c r="T7070"/>
      <c r="U7070" s="1"/>
      <c r="V7070"/>
      <c r="W7070" s="1"/>
      <c r="X7070"/>
      <c r="Y7070"/>
      <c r="Z7070" s="1"/>
      <c r="AA7070" s="1"/>
      <c r="AB7070" s="1"/>
      <c r="AC7070" s="1"/>
      <c r="AD7070"/>
    </row>
    <row r="7071" spans="1:30" x14ac:dyDescent="0.25">
      <c r="A7071" s="1"/>
      <c r="B7071" s="1"/>
      <c r="C7071" s="1"/>
      <c r="D7071"/>
      <c r="E7071" s="1"/>
      <c r="F7071" s="1"/>
      <c r="G7071"/>
      <c r="H7071"/>
      <c r="I7071" s="1"/>
      <c r="J7071"/>
      <c r="K7071"/>
      <c r="L7071"/>
      <c r="M7071" s="2"/>
      <c r="N7071" s="3"/>
      <c r="O7071"/>
      <c r="P7071"/>
      <c r="Q7071"/>
      <c r="R7071"/>
      <c r="S7071"/>
      <c r="T7071"/>
      <c r="U7071" s="1"/>
      <c r="V7071"/>
      <c r="W7071" s="1"/>
      <c r="X7071"/>
      <c r="Y7071"/>
      <c r="Z7071" s="1"/>
      <c r="AA7071" s="1"/>
      <c r="AB7071" s="1"/>
      <c r="AC7071" s="1"/>
      <c r="AD7071"/>
    </row>
    <row r="7072" spans="1:30" x14ac:dyDescent="0.25">
      <c r="A7072" s="1"/>
      <c r="B7072" s="1"/>
      <c r="C7072" s="1"/>
      <c r="D7072"/>
      <c r="E7072" s="1"/>
      <c r="F7072" s="1"/>
      <c r="G7072"/>
      <c r="H7072"/>
      <c r="I7072" s="1"/>
      <c r="J7072"/>
      <c r="K7072"/>
      <c r="L7072"/>
      <c r="M7072" s="2"/>
      <c r="N7072" s="3"/>
      <c r="O7072"/>
      <c r="P7072"/>
      <c r="Q7072"/>
      <c r="R7072"/>
      <c r="S7072"/>
      <c r="T7072"/>
      <c r="U7072" s="1"/>
      <c r="V7072"/>
      <c r="W7072" s="1"/>
      <c r="X7072"/>
      <c r="Y7072"/>
      <c r="Z7072" s="1"/>
      <c r="AA7072" s="1"/>
      <c r="AB7072" s="1"/>
      <c r="AC7072" s="1"/>
      <c r="AD7072"/>
    </row>
    <row r="7073" spans="1:30" x14ac:dyDescent="0.25">
      <c r="A7073" s="1"/>
      <c r="B7073" s="1"/>
      <c r="C7073" s="1"/>
      <c r="D7073"/>
      <c r="E7073" s="1"/>
      <c r="F7073" s="1"/>
      <c r="G7073"/>
      <c r="H7073"/>
      <c r="I7073" s="1"/>
      <c r="J7073"/>
      <c r="K7073"/>
      <c r="L7073"/>
      <c r="M7073" s="2"/>
      <c r="N7073" s="3"/>
      <c r="O7073"/>
      <c r="P7073"/>
      <c r="Q7073"/>
      <c r="R7073"/>
      <c r="S7073"/>
      <c r="T7073"/>
      <c r="U7073" s="1"/>
      <c r="V7073"/>
      <c r="W7073" s="1"/>
      <c r="X7073"/>
      <c r="Y7073"/>
      <c r="Z7073" s="1"/>
      <c r="AA7073" s="1"/>
      <c r="AB7073" s="1"/>
      <c r="AC7073" s="1"/>
      <c r="AD7073"/>
    </row>
    <row r="7074" spans="1:30" x14ac:dyDescent="0.25">
      <c r="A7074" s="1"/>
      <c r="B7074" s="1"/>
      <c r="C7074" s="1"/>
      <c r="D7074"/>
      <c r="E7074" s="1"/>
      <c r="F7074" s="1"/>
      <c r="G7074"/>
      <c r="H7074"/>
      <c r="I7074" s="1"/>
      <c r="J7074"/>
      <c r="K7074"/>
      <c r="L7074"/>
      <c r="M7074" s="2"/>
      <c r="N7074" s="3"/>
      <c r="O7074"/>
      <c r="P7074"/>
      <c r="Q7074"/>
      <c r="R7074"/>
      <c r="S7074"/>
      <c r="T7074"/>
      <c r="U7074" s="1"/>
      <c r="V7074"/>
      <c r="W7074" s="1"/>
      <c r="X7074"/>
      <c r="Y7074"/>
      <c r="Z7074" s="1"/>
      <c r="AA7074" s="1"/>
      <c r="AB7074" s="1"/>
      <c r="AC7074" s="1"/>
      <c r="AD7074"/>
    </row>
    <row r="7075" spans="1:30" x14ac:dyDescent="0.25">
      <c r="A7075" s="1"/>
      <c r="B7075" s="1"/>
      <c r="C7075" s="1"/>
      <c r="D7075"/>
      <c r="E7075" s="1"/>
      <c r="F7075" s="1"/>
      <c r="G7075"/>
      <c r="H7075"/>
      <c r="I7075" s="1"/>
      <c r="J7075"/>
      <c r="K7075"/>
      <c r="L7075"/>
      <c r="M7075" s="2"/>
      <c r="N7075" s="3"/>
      <c r="O7075"/>
      <c r="P7075"/>
      <c r="Q7075"/>
      <c r="R7075"/>
      <c r="S7075"/>
      <c r="T7075"/>
      <c r="U7075" s="1"/>
      <c r="V7075"/>
      <c r="W7075" s="1"/>
      <c r="X7075"/>
      <c r="Y7075"/>
      <c r="Z7075" s="1"/>
      <c r="AA7075" s="1"/>
      <c r="AB7075" s="1"/>
      <c r="AC7075" s="1"/>
      <c r="AD7075"/>
    </row>
    <row r="7076" spans="1:30" x14ac:dyDescent="0.25">
      <c r="A7076" s="1"/>
      <c r="B7076" s="1"/>
      <c r="C7076" s="1"/>
      <c r="D7076"/>
      <c r="E7076" s="1"/>
      <c r="F7076" s="1"/>
      <c r="G7076"/>
      <c r="H7076"/>
      <c r="I7076" s="1"/>
      <c r="J7076"/>
      <c r="K7076"/>
      <c r="L7076"/>
      <c r="M7076" s="2"/>
      <c r="N7076" s="3"/>
      <c r="O7076"/>
      <c r="P7076"/>
      <c r="Q7076"/>
      <c r="R7076"/>
      <c r="S7076"/>
      <c r="T7076"/>
      <c r="U7076" s="1"/>
      <c r="V7076"/>
      <c r="W7076" s="1"/>
      <c r="X7076"/>
      <c r="Y7076"/>
      <c r="Z7076" s="1"/>
      <c r="AA7076" s="1"/>
      <c r="AB7076" s="1"/>
      <c r="AC7076" s="1"/>
      <c r="AD7076"/>
    </row>
    <row r="7077" spans="1:30" x14ac:dyDescent="0.25">
      <c r="A7077" s="1"/>
      <c r="B7077" s="1"/>
      <c r="C7077" s="1"/>
      <c r="D7077"/>
      <c r="E7077" s="1"/>
      <c r="F7077" s="1"/>
      <c r="G7077"/>
      <c r="H7077"/>
      <c r="I7077" s="1"/>
      <c r="J7077"/>
      <c r="K7077"/>
      <c r="L7077"/>
      <c r="M7077" s="2"/>
      <c r="N7077" s="3"/>
      <c r="O7077"/>
      <c r="P7077"/>
      <c r="Q7077"/>
      <c r="R7077"/>
      <c r="S7077"/>
      <c r="T7077"/>
      <c r="U7077" s="1"/>
      <c r="V7077"/>
      <c r="W7077" s="1"/>
      <c r="X7077"/>
      <c r="Y7077"/>
      <c r="Z7077" s="1"/>
      <c r="AA7077" s="1"/>
      <c r="AB7077" s="1"/>
      <c r="AC7077" s="1"/>
      <c r="AD7077"/>
    </row>
    <row r="7078" spans="1:30" x14ac:dyDescent="0.25">
      <c r="A7078" s="1"/>
      <c r="B7078" s="1"/>
      <c r="C7078" s="1"/>
      <c r="D7078"/>
      <c r="E7078" s="1"/>
      <c r="F7078" s="1"/>
      <c r="G7078"/>
      <c r="H7078"/>
      <c r="I7078" s="1"/>
      <c r="J7078"/>
      <c r="K7078"/>
      <c r="L7078"/>
      <c r="M7078" s="2"/>
      <c r="N7078" s="3"/>
      <c r="O7078"/>
      <c r="P7078"/>
      <c r="Q7078"/>
      <c r="R7078"/>
      <c r="S7078"/>
      <c r="T7078"/>
      <c r="U7078" s="1"/>
      <c r="V7078"/>
      <c r="W7078" s="1"/>
      <c r="X7078"/>
      <c r="Y7078"/>
      <c r="Z7078" s="1"/>
      <c r="AA7078" s="1"/>
      <c r="AB7078" s="1"/>
      <c r="AC7078" s="1"/>
      <c r="AD7078"/>
    </row>
    <row r="7079" spans="1:30" x14ac:dyDescent="0.25">
      <c r="A7079" s="1"/>
      <c r="B7079" s="1"/>
      <c r="C7079" s="1"/>
      <c r="D7079"/>
      <c r="E7079" s="1"/>
      <c r="F7079" s="1"/>
      <c r="G7079"/>
      <c r="H7079"/>
      <c r="I7079" s="1"/>
      <c r="J7079"/>
      <c r="K7079"/>
      <c r="L7079"/>
      <c r="M7079" s="2"/>
      <c r="N7079" s="3"/>
      <c r="O7079"/>
      <c r="P7079"/>
      <c r="Q7079"/>
      <c r="R7079"/>
      <c r="S7079"/>
      <c r="T7079"/>
      <c r="U7079" s="1"/>
      <c r="V7079"/>
      <c r="W7079" s="1"/>
      <c r="X7079"/>
      <c r="Y7079"/>
      <c r="Z7079" s="1"/>
      <c r="AA7079" s="1"/>
      <c r="AB7079" s="1"/>
      <c r="AC7079" s="1"/>
      <c r="AD7079"/>
    </row>
    <row r="7080" spans="1:30" x14ac:dyDescent="0.25">
      <c r="A7080" s="1"/>
      <c r="B7080" s="1"/>
      <c r="C7080" s="1"/>
      <c r="D7080"/>
      <c r="E7080" s="1"/>
      <c r="F7080" s="1"/>
      <c r="G7080"/>
      <c r="H7080"/>
      <c r="I7080" s="1"/>
      <c r="J7080"/>
      <c r="K7080"/>
      <c r="L7080"/>
      <c r="M7080" s="2"/>
      <c r="N7080" s="3"/>
      <c r="O7080"/>
      <c r="P7080"/>
      <c r="Q7080"/>
      <c r="R7080"/>
      <c r="S7080"/>
      <c r="T7080"/>
      <c r="U7080" s="1"/>
      <c r="V7080"/>
      <c r="W7080" s="1"/>
      <c r="X7080"/>
      <c r="Y7080"/>
      <c r="Z7080" s="1"/>
      <c r="AA7080" s="1"/>
      <c r="AB7080" s="1"/>
      <c r="AC7080" s="1"/>
      <c r="AD7080"/>
    </row>
    <row r="7081" spans="1:30" x14ac:dyDescent="0.25">
      <c r="A7081" s="1"/>
      <c r="B7081" s="1"/>
      <c r="C7081" s="1"/>
      <c r="D7081"/>
      <c r="E7081" s="1"/>
      <c r="F7081" s="1"/>
      <c r="G7081"/>
      <c r="H7081"/>
      <c r="I7081" s="1"/>
      <c r="J7081"/>
      <c r="K7081"/>
      <c r="L7081"/>
      <c r="M7081" s="2"/>
      <c r="N7081" s="3"/>
      <c r="O7081"/>
      <c r="P7081"/>
      <c r="Q7081"/>
      <c r="R7081"/>
      <c r="S7081"/>
      <c r="T7081"/>
      <c r="U7081" s="1"/>
      <c r="V7081"/>
      <c r="W7081" s="1"/>
      <c r="X7081"/>
      <c r="Y7081"/>
      <c r="Z7081" s="1"/>
      <c r="AA7081" s="1"/>
      <c r="AB7081" s="1"/>
      <c r="AC7081" s="1"/>
      <c r="AD7081"/>
    </row>
    <row r="7082" spans="1:30" x14ac:dyDescent="0.25">
      <c r="A7082" s="1"/>
      <c r="B7082" s="1"/>
      <c r="C7082" s="1"/>
      <c r="D7082"/>
      <c r="E7082" s="1"/>
      <c r="F7082" s="1"/>
      <c r="G7082"/>
      <c r="H7082"/>
      <c r="I7082" s="1"/>
      <c r="J7082"/>
      <c r="K7082"/>
      <c r="L7082"/>
      <c r="M7082" s="2"/>
      <c r="N7082" s="3"/>
      <c r="O7082"/>
      <c r="P7082"/>
      <c r="Q7082"/>
      <c r="R7082"/>
      <c r="S7082"/>
      <c r="T7082"/>
      <c r="U7082" s="1"/>
      <c r="V7082"/>
      <c r="W7082" s="1"/>
      <c r="X7082"/>
      <c r="Y7082"/>
      <c r="Z7082" s="1"/>
      <c r="AA7082" s="1"/>
      <c r="AB7082" s="1"/>
      <c r="AC7082" s="1"/>
      <c r="AD7082"/>
    </row>
    <row r="7083" spans="1:30" x14ac:dyDescent="0.25">
      <c r="A7083" s="1"/>
      <c r="B7083" s="1"/>
      <c r="C7083" s="1"/>
      <c r="D7083"/>
      <c r="E7083" s="1"/>
      <c r="F7083" s="1"/>
      <c r="G7083"/>
      <c r="H7083"/>
      <c r="I7083" s="1"/>
      <c r="J7083"/>
      <c r="K7083"/>
      <c r="L7083"/>
      <c r="M7083" s="2"/>
      <c r="N7083" s="3"/>
      <c r="O7083"/>
      <c r="P7083"/>
      <c r="Q7083"/>
      <c r="R7083"/>
      <c r="S7083"/>
      <c r="T7083"/>
      <c r="U7083" s="1"/>
      <c r="V7083"/>
      <c r="W7083" s="1"/>
      <c r="X7083"/>
      <c r="Y7083"/>
      <c r="Z7083" s="1"/>
      <c r="AA7083" s="1"/>
      <c r="AB7083" s="1"/>
      <c r="AC7083" s="1"/>
      <c r="AD7083"/>
    </row>
    <row r="7084" spans="1:30" x14ac:dyDescent="0.25">
      <c r="A7084" s="1"/>
      <c r="B7084" s="1"/>
      <c r="C7084" s="1"/>
      <c r="D7084"/>
      <c r="E7084" s="1"/>
      <c r="F7084" s="1"/>
      <c r="G7084"/>
      <c r="H7084"/>
      <c r="I7084" s="1"/>
      <c r="J7084"/>
      <c r="K7084"/>
      <c r="L7084"/>
      <c r="M7084" s="2"/>
      <c r="N7084" s="3"/>
      <c r="O7084"/>
      <c r="P7084"/>
      <c r="Q7084"/>
      <c r="R7084"/>
      <c r="S7084"/>
      <c r="T7084"/>
      <c r="U7084" s="1"/>
      <c r="V7084"/>
      <c r="W7084" s="1"/>
      <c r="X7084"/>
      <c r="Y7084"/>
      <c r="Z7084" s="1"/>
      <c r="AA7084" s="1"/>
      <c r="AB7084" s="1"/>
      <c r="AC7084" s="1"/>
      <c r="AD7084"/>
    </row>
    <row r="7085" spans="1:30" x14ac:dyDescent="0.25">
      <c r="A7085" s="1"/>
      <c r="B7085" s="1"/>
      <c r="C7085" s="1"/>
      <c r="D7085"/>
      <c r="E7085" s="1"/>
      <c r="F7085" s="1"/>
      <c r="G7085"/>
      <c r="H7085"/>
      <c r="I7085" s="1"/>
      <c r="J7085"/>
      <c r="K7085"/>
      <c r="L7085"/>
      <c r="M7085" s="2"/>
      <c r="N7085" s="3"/>
      <c r="O7085"/>
      <c r="P7085"/>
      <c r="Q7085"/>
      <c r="R7085"/>
      <c r="S7085"/>
      <c r="T7085"/>
      <c r="U7085" s="1"/>
      <c r="V7085"/>
      <c r="W7085" s="1"/>
      <c r="X7085"/>
      <c r="Y7085"/>
      <c r="Z7085" s="1"/>
      <c r="AA7085" s="1"/>
      <c r="AB7085" s="1"/>
      <c r="AC7085" s="1"/>
      <c r="AD7085"/>
    </row>
    <row r="7086" spans="1:30" x14ac:dyDescent="0.25">
      <c r="A7086" s="1"/>
      <c r="B7086" s="1"/>
      <c r="C7086" s="1"/>
      <c r="D7086"/>
      <c r="E7086" s="1"/>
      <c r="F7086" s="1"/>
      <c r="G7086"/>
      <c r="H7086"/>
      <c r="I7086" s="1"/>
      <c r="J7086"/>
      <c r="K7086"/>
      <c r="L7086"/>
      <c r="M7086" s="2"/>
      <c r="N7086" s="3"/>
      <c r="O7086"/>
      <c r="P7086"/>
      <c r="Q7086"/>
      <c r="R7086"/>
      <c r="S7086"/>
      <c r="T7086"/>
      <c r="U7086" s="1"/>
      <c r="V7086"/>
      <c r="W7086" s="1"/>
      <c r="X7086"/>
      <c r="Y7086"/>
      <c r="Z7086" s="1"/>
      <c r="AA7086" s="1"/>
      <c r="AB7086" s="1"/>
      <c r="AC7086" s="1"/>
      <c r="AD7086"/>
    </row>
    <row r="7087" spans="1:30" x14ac:dyDescent="0.25">
      <c r="A7087" s="1"/>
      <c r="B7087" s="1"/>
      <c r="C7087" s="1"/>
      <c r="D7087"/>
      <c r="E7087" s="1"/>
      <c r="F7087" s="1"/>
      <c r="G7087"/>
      <c r="H7087"/>
      <c r="I7087" s="1"/>
      <c r="J7087"/>
      <c r="K7087"/>
      <c r="L7087"/>
      <c r="M7087" s="2"/>
      <c r="N7087" s="3"/>
      <c r="O7087"/>
      <c r="P7087"/>
      <c r="Q7087"/>
      <c r="R7087"/>
      <c r="S7087"/>
      <c r="T7087"/>
      <c r="U7087" s="1"/>
      <c r="V7087"/>
      <c r="W7087" s="1"/>
      <c r="X7087"/>
      <c r="Y7087"/>
      <c r="Z7087" s="1"/>
      <c r="AA7087" s="1"/>
      <c r="AB7087" s="1"/>
      <c r="AC7087" s="1"/>
      <c r="AD7087"/>
    </row>
    <row r="7088" spans="1:30" x14ac:dyDescent="0.25">
      <c r="A7088" s="1"/>
      <c r="B7088" s="1"/>
      <c r="C7088" s="1"/>
      <c r="D7088"/>
      <c r="E7088" s="1"/>
      <c r="F7088" s="1"/>
      <c r="G7088"/>
      <c r="H7088"/>
      <c r="I7088" s="1"/>
      <c r="J7088"/>
      <c r="K7088"/>
      <c r="L7088"/>
      <c r="M7088" s="2"/>
      <c r="N7088" s="3"/>
      <c r="O7088"/>
      <c r="P7088"/>
      <c r="Q7088"/>
      <c r="R7088"/>
      <c r="S7088"/>
      <c r="T7088"/>
      <c r="U7088" s="1"/>
      <c r="V7088"/>
      <c r="W7088" s="1"/>
      <c r="X7088"/>
      <c r="Y7088"/>
      <c r="Z7088" s="1"/>
      <c r="AA7088" s="1"/>
      <c r="AB7088" s="1"/>
      <c r="AC7088" s="1"/>
      <c r="AD7088"/>
    </row>
    <row r="7089" spans="1:30" x14ac:dyDescent="0.25">
      <c r="A7089" s="1"/>
      <c r="B7089" s="1"/>
      <c r="C7089" s="1"/>
      <c r="D7089"/>
      <c r="E7089" s="1"/>
      <c r="F7089" s="1"/>
      <c r="G7089"/>
      <c r="H7089"/>
      <c r="I7089" s="1"/>
      <c r="J7089"/>
      <c r="K7089"/>
      <c r="L7089"/>
      <c r="M7089" s="2"/>
      <c r="N7089" s="3"/>
      <c r="O7089"/>
      <c r="P7089"/>
      <c r="Q7089"/>
      <c r="R7089"/>
      <c r="S7089"/>
      <c r="T7089"/>
      <c r="U7089" s="1"/>
      <c r="V7089"/>
      <c r="W7089" s="1"/>
      <c r="X7089"/>
      <c r="Y7089"/>
      <c r="Z7089" s="1"/>
      <c r="AA7089" s="1"/>
      <c r="AB7089" s="1"/>
      <c r="AC7089" s="1"/>
      <c r="AD7089"/>
    </row>
    <row r="7090" spans="1:30" x14ac:dyDescent="0.25">
      <c r="A7090" s="1"/>
      <c r="B7090" s="1"/>
      <c r="C7090" s="1"/>
      <c r="D7090"/>
      <c r="E7090" s="1"/>
      <c r="F7090" s="1"/>
      <c r="G7090"/>
      <c r="H7090"/>
      <c r="I7090" s="1"/>
      <c r="J7090"/>
      <c r="K7090"/>
      <c r="L7090"/>
      <c r="M7090" s="2"/>
      <c r="N7090" s="3"/>
      <c r="O7090"/>
      <c r="P7090"/>
      <c r="Q7090"/>
      <c r="R7090"/>
      <c r="S7090"/>
      <c r="T7090"/>
      <c r="U7090" s="1"/>
      <c r="V7090"/>
      <c r="W7090" s="1"/>
      <c r="X7090"/>
      <c r="Y7090"/>
      <c r="Z7090" s="1"/>
      <c r="AA7090" s="1"/>
      <c r="AB7090" s="1"/>
      <c r="AC7090" s="1"/>
      <c r="AD7090"/>
    </row>
    <row r="7091" spans="1:30" x14ac:dyDescent="0.25">
      <c r="A7091" s="1"/>
      <c r="B7091" s="1"/>
      <c r="C7091" s="1"/>
      <c r="D7091"/>
      <c r="E7091" s="1"/>
      <c r="F7091" s="1"/>
      <c r="G7091"/>
      <c r="H7091"/>
      <c r="I7091" s="1"/>
      <c r="J7091"/>
      <c r="K7091"/>
      <c r="L7091"/>
      <c r="M7091" s="2"/>
      <c r="N7091" s="3"/>
      <c r="O7091"/>
      <c r="P7091"/>
      <c r="Q7091"/>
      <c r="R7091"/>
      <c r="S7091"/>
      <c r="T7091"/>
      <c r="U7091" s="1"/>
      <c r="V7091"/>
      <c r="W7091" s="1"/>
      <c r="X7091"/>
      <c r="Y7091"/>
      <c r="Z7091" s="1"/>
      <c r="AA7091" s="1"/>
      <c r="AB7091" s="1"/>
      <c r="AC7091" s="1"/>
      <c r="AD7091"/>
    </row>
    <row r="7092" spans="1:30" x14ac:dyDescent="0.25">
      <c r="A7092" s="1"/>
      <c r="B7092" s="1"/>
      <c r="C7092" s="1"/>
      <c r="D7092"/>
      <c r="E7092" s="1"/>
      <c r="F7092" s="1"/>
      <c r="G7092"/>
      <c r="H7092"/>
      <c r="I7092" s="1"/>
      <c r="J7092"/>
      <c r="K7092"/>
      <c r="L7092"/>
      <c r="M7092" s="2"/>
      <c r="N7092" s="3"/>
      <c r="O7092"/>
      <c r="P7092"/>
      <c r="Q7092"/>
      <c r="R7092"/>
      <c r="S7092"/>
      <c r="T7092"/>
      <c r="U7092" s="1"/>
      <c r="V7092"/>
      <c r="W7092" s="1"/>
      <c r="X7092"/>
      <c r="Y7092"/>
      <c r="Z7092" s="1"/>
      <c r="AA7092" s="1"/>
      <c r="AB7092" s="1"/>
      <c r="AC7092" s="1"/>
      <c r="AD7092"/>
    </row>
    <row r="7093" spans="1:30" x14ac:dyDescent="0.25">
      <c r="A7093" s="1"/>
      <c r="B7093" s="1"/>
      <c r="C7093" s="1"/>
      <c r="D7093"/>
      <c r="E7093" s="1"/>
      <c r="F7093" s="1"/>
      <c r="G7093"/>
      <c r="H7093"/>
      <c r="I7093" s="1"/>
      <c r="J7093"/>
      <c r="K7093"/>
      <c r="L7093"/>
      <c r="M7093" s="2"/>
      <c r="N7093" s="3"/>
      <c r="O7093"/>
      <c r="P7093"/>
      <c r="Q7093"/>
      <c r="R7093"/>
      <c r="S7093"/>
      <c r="T7093"/>
      <c r="U7093" s="1"/>
      <c r="V7093"/>
      <c r="W7093" s="1"/>
      <c r="X7093"/>
      <c r="Y7093"/>
      <c r="Z7093" s="1"/>
      <c r="AA7093" s="1"/>
      <c r="AB7093" s="1"/>
      <c r="AC7093" s="1"/>
      <c r="AD7093"/>
    </row>
    <row r="7094" spans="1:30" x14ac:dyDescent="0.25">
      <c r="A7094" s="1"/>
      <c r="B7094" s="1"/>
      <c r="C7094" s="1"/>
      <c r="D7094"/>
      <c r="E7094" s="1"/>
      <c r="F7094" s="1"/>
      <c r="G7094"/>
      <c r="H7094"/>
      <c r="I7094" s="1"/>
      <c r="J7094"/>
      <c r="K7094"/>
      <c r="L7094"/>
      <c r="M7094" s="2"/>
      <c r="N7094" s="3"/>
      <c r="O7094"/>
      <c r="P7094"/>
      <c r="Q7094"/>
      <c r="R7094"/>
      <c r="S7094"/>
      <c r="T7094"/>
      <c r="U7094" s="1"/>
      <c r="V7094"/>
      <c r="W7094" s="1"/>
      <c r="X7094"/>
      <c r="Y7094"/>
      <c r="Z7094" s="1"/>
      <c r="AA7094" s="1"/>
      <c r="AB7094" s="1"/>
      <c r="AC7094" s="1"/>
      <c r="AD7094"/>
    </row>
    <row r="7095" spans="1:30" x14ac:dyDescent="0.25">
      <c r="A7095" s="1"/>
      <c r="B7095" s="1"/>
      <c r="C7095" s="1"/>
      <c r="D7095"/>
      <c r="E7095" s="1"/>
      <c r="F7095" s="1"/>
      <c r="G7095"/>
      <c r="H7095"/>
      <c r="I7095" s="1"/>
      <c r="J7095"/>
      <c r="K7095"/>
      <c r="L7095"/>
      <c r="M7095" s="2"/>
      <c r="N7095" s="3"/>
      <c r="O7095"/>
      <c r="P7095"/>
      <c r="Q7095"/>
      <c r="R7095"/>
      <c r="S7095"/>
      <c r="T7095"/>
      <c r="U7095" s="1"/>
      <c r="V7095"/>
      <c r="W7095" s="1"/>
      <c r="X7095"/>
      <c r="Y7095"/>
      <c r="Z7095" s="1"/>
      <c r="AA7095" s="1"/>
      <c r="AB7095" s="1"/>
      <c r="AC7095" s="1"/>
      <c r="AD7095"/>
    </row>
    <row r="7096" spans="1:30" x14ac:dyDescent="0.25">
      <c r="A7096" s="1"/>
      <c r="B7096" s="1"/>
      <c r="C7096" s="1"/>
      <c r="D7096"/>
      <c r="E7096" s="1"/>
      <c r="F7096" s="1"/>
      <c r="G7096"/>
      <c r="H7096"/>
      <c r="I7096" s="1"/>
      <c r="J7096"/>
      <c r="K7096"/>
      <c r="L7096"/>
      <c r="M7096" s="2"/>
      <c r="N7096" s="3"/>
      <c r="O7096"/>
      <c r="P7096"/>
      <c r="Q7096"/>
      <c r="R7096"/>
      <c r="S7096"/>
      <c r="T7096"/>
      <c r="U7096" s="1"/>
      <c r="V7096"/>
      <c r="W7096" s="1"/>
      <c r="X7096"/>
      <c r="Y7096"/>
      <c r="Z7096" s="1"/>
      <c r="AA7096" s="1"/>
      <c r="AB7096" s="1"/>
      <c r="AC7096" s="1"/>
      <c r="AD7096"/>
    </row>
    <row r="7097" spans="1:30" x14ac:dyDescent="0.25">
      <c r="A7097" s="1"/>
      <c r="B7097" s="1"/>
      <c r="C7097" s="1"/>
      <c r="D7097"/>
      <c r="E7097" s="1"/>
      <c r="F7097" s="1"/>
      <c r="G7097"/>
      <c r="H7097"/>
      <c r="I7097" s="1"/>
      <c r="J7097"/>
      <c r="K7097"/>
      <c r="L7097"/>
      <c r="M7097" s="2"/>
      <c r="N7097" s="3"/>
      <c r="O7097"/>
      <c r="P7097"/>
      <c r="Q7097"/>
      <c r="R7097"/>
      <c r="S7097"/>
      <c r="T7097"/>
      <c r="U7097" s="1"/>
      <c r="V7097"/>
      <c r="W7097" s="1"/>
      <c r="X7097"/>
      <c r="Y7097"/>
      <c r="Z7097" s="1"/>
      <c r="AA7097" s="1"/>
      <c r="AB7097" s="1"/>
      <c r="AC7097" s="1"/>
      <c r="AD7097"/>
    </row>
    <row r="7098" spans="1:30" x14ac:dyDescent="0.25">
      <c r="A7098" s="1"/>
      <c r="B7098" s="1"/>
      <c r="C7098" s="1"/>
      <c r="D7098"/>
      <c r="E7098" s="1"/>
      <c r="F7098" s="1"/>
      <c r="G7098"/>
      <c r="H7098"/>
      <c r="I7098" s="1"/>
      <c r="J7098"/>
      <c r="K7098"/>
      <c r="L7098"/>
      <c r="M7098" s="2"/>
      <c r="N7098" s="3"/>
      <c r="O7098"/>
      <c r="P7098"/>
      <c r="Q7098"/>
      <c r="R7098"/>
      <c r="S7098"/>
      <c r="T7098"/>
      <c r="U7098" s="1"/>
      <c r="V7098"/>
      <c r="W7098" s="1"/>
      <c r="X7098"/>
      <c r="Y7098"/>
      <c r="Z7098" s="1"/>
      <c r="AA7098" s="1"/>
      <c r="AB7098" s="1"/>
      <c r="AC7098" s="1"/>
      <c r="AD7098"/>
    </row>
    <row r="7099" spans="1:30" x14ac:dyDescent="0.25">
      <c r="A7099" s="1"/>
      <c r="B7099" s="1"/>
      <c r="C7099" s="1"/>
      <c r="D7099"/>
      <c r="E7099" s="1"/>
      <c r="F7099" s="1"/>
      <c r="G7099"/>
      <c r="H7099"/>
      <c r="I7099" s="1"/>
      <c r="J7099"/>
      <c r="K7099"/>
      <c r="L7099"/>
      <c r="M7099" s="2"/>
      <c r="N7099" s="3"/>
      <c r="O7099"/>
      <c r="P7099"/>
      <c r="Q7099"/>
      <c r="R7099"/>
      <c r="S7099"/>
      <c r="T7099"/>
      <c r="U7099" s="1"/>
      <c r="V7099"/>
      <c r="W7099" s="1"/>
      <c r="X7099"/>
      <c r="Y7099"/>
      <c r="Z7099" s="1"/>
      <c r="AA7099" s="1"/>
      <c r="AB7099" s="1"/>
      <c r="AC7099" s="1"/>
      <c r="AD7099"/>
    </row>
    <row r="7100" spans="1:30" x14ac:dyDescent="0.25">
      <c r="A7100" s="1"/>
      <c r="B7100" s="1"/>
      <c r="C7100" s="1"/>
      <c r="D7100"/>
      <c r="E7100" s="1"/>
      <c r="F7100" s="1"/>
      <c r="G7100"/>
      <c r="H7100"/>
      <c r="I7100" s="1"/>
      <c r="J7100"/>
      <c r="K7100"/>
      <c r="L7100"/>
      <c r="M7100" s="2"/>
      <c r="N7100" s="3"/>
      <c r="O7100"/>
      <c r="P7100"/>
      <c r="Q7100"/>
      <c r="R7100"/>
      <c r="S7100"/>
      <c r="T7100"/>
      <c r="U7100" s="1"/>
      <c r="V7100"/>
      <c r="W7100" s="1"/>
      <c r="X7100"/>
      <c r="Y7100"/>
      <c r="Z7100" s="1"/>
      <c r="AA7100" s="1"/>
      <c r="AB7100" s="1"/>
      <c r="AC7100" s="1"/>
      <c r="AD7100"/>
    </row>
    <row r="7101" spans="1:30" x14ac:dyDescent="0.25">
      <c r="A7101" s="1"/>
      <c r="B7101" s="1"/>
      <c r="C7101" s="1"/>
      <c r="D7101"/>
      <c r="E7101" s="1"/>
      <c r="F7101" s="1"/>
      <c r="G7101"/>
      <c r="H7101"/>
      <c r="I7101" s="1"/>
      <c r="J7101"/>
      <c r="K7101"/>
      <c r="L7101"/>
      <c r="M7101" s="2"/>
      <c r="N7101" s="3"/>
      <c r="O7101"/>
      <c r="P7101"/>
      <c r="Q7101"/>
      <c r="R7101"/>
      <c r="S7101"/>
      <c r="T7101"/>
      <c r="U7101" s="1"/>
      <c r="V7101"/>
      <c r="W7101" s="1"/>
      <c r="X7101"/>
      <c r="Y7101"/>
      <c r="Z7101" s="1"/>
      <c r="AA7101" s="1"/>
      <c r="AB7101" s="1"/>
      <c r="AC7101" s="1"/>
      <c r="AD7101"/>
    </row>
    <row r="7102" spans="1:30" x14ac:dyDescent="0.25">
      <c r="A7102" s="1"/>
      <c r="B7102" s="1"/>
      <c r="C7102" s="1"/>
      <c r="D7102"/>
      <c r="E7102" s="1"/>
      <c r="F7102" s="1"/>
      <c r="G7102"/>
      <c r="H7102"/>
      <c r="I7102" s="1"/>
      <c r="J7102"/>
      <c r="K7102"/>
      <c r="L7102"/>
      <c r="M7102" s="2"/>
      <c r="N7102" s="3"/>
      <c r="O7102"/>
      <c r="P7102"/>
      <c r="Q7102"/>
      <c r="R7102"/>
      <c r="S7102"/>
      <c r="T7102"/>
      <c r="U7102" s="1"/>
      <c r="V7102"/>
      <c r="W7102" s="1"/>
      <c r="X7102"/>
      <c r="Y7102"/>
      <c r="Z7102" s="1"/>
      <c r="AA7102" s="1"/>
      <c r="AB7102" s="1"/>
      <c r="AC7102" s="1"/>
      <c r="AD7102"/>
    </row>
    <row r="7103" spans="1:30" x14ac:dyDescent="0.25">
      <c r="A7103" s="1"/>
      <c r="B7103" s="1"/>
      <c r="C7103" s="1"/>
      <c r="D7103"/>
      <c r="E7103" s="1"/>
      <c r="F7103" s="1"/>
      <c r="G7103"/>
      <c r="H7103"/>
      <c r="I7103" s="1"/>
      <c r="J7103"/>
      <c r="K7103"/>
      <c r="L7103"/>
      <c r="M7103" s="2"/>
      <c r="N7103" s="3"/>
      <c r="O7103"/>
      <c r="P7103"/>
      <c r="Q7103"/>
      <c r="R7103"/>
      <c r="S7103"/>
      <c r="T7103"/>
      <c r="U7103" s="1"/>
      <c r="V7103"/>
      <c r="W7103" s="1"/>
      <c r="X7103"/>
      <c r="Y7103"/>
      <c r="Z7103" s="1"/>
      <c r="AA7103" s="1"/>
      <c r="AB7103" s="1"/>
      <c r="AC7103" s="1"/>
      <c r="AD7103"/>
    </row>
    <row r="7104" spans="1:30" x14ac:dyDescent="0.25">
      <c r="A7104" s="1"/>
      <c r="B7104" s="1"/>
      <c r="C7104" s="1"/>
      <c r="D7104"/>
      <c r="E7104" s="1"/>
      <c r="F7104" s="1"/>
      <c r="G7104"/>
      <c r="H7104"/>
      <c r="I7104" s="1"/>
      <c r="J7104"/>
      <c r="K7104"/>
      <c r="L7104"/>
      <c r="M7104" s="2"/>
      <c r="N7104" s="3"/>
      <c r="O7104"/>
      <c r="P7104"/>
      <c r="Q7104"/>
      <c r="R7104"/>
      <c r="S7104"/>
      <c r="T7104"/>
      <c r="U7104" s="1"/>
      <c r="V7104"/>
      <c r="W7104" s="1"/>
      <c r="X7104"/>
      <c r="Y7104"/>
      <c r="Z7104" s="1"/>
      <c r="AA7104" s="1"/>
      <c r="AB7104" s="1"/>
      <c r="AC7104" s="1"/>
      <c r="AD7104"/>
    </row>
    <row r="7105" spans="1:30" x14ac:dyDescent="0.25">
      <c r="A7105" s="1"/>
      <c r="B7105" s="1"/>
      <c r="C7105" s="1"/>
      <c r="D7105"/>
      <c r="E7105" s="1"/>
      <c r="F7105" s="1"/>
      <c r="G7105"/>
      <c r="H7105"/>
      <c r="I7105" s="1"/>
      <c r="J7105"/>
      <c r="K7105"/>
      <c r="L7105"/>
      <c r="M7105" s="2"/>
      <c r="N7105" s="3"/>
      <c r="O7105"/>
      <c r="P7105"/>
      <c r="Q7105"/>
      <c r="R7105"/>
      <c r="S7105"/>
      <c r="T7105"/>
      <c r="U7105" s="1"/>
      <c r="V7105"/>
      <c r="W7105" s="1"/>
      <c r="X7105"/>
      <c r="Y7105"/>
      <c r="Z7105" s="1"/>
      <c r="AA7105" s="1"/>
      <c r="AB7105" s="1"/>
      <c r="AC7105" s="1"/>
      <c r="AD7105"/>
    </row>
    <row r="7106" spans="1:30" x14ac:dyDescent="0.25">
      <c r="A7106" s="1"/>
      <c r="B7106" s="1"/>
      <c r="C7106" s="1"/>
      <c r="D7106"/>
      <c r="E7106" s="1"/>
      <c r="F7106" s="1"/>
      <c r="G7106"/>
      <c r="H7106"/>
      <c r="I7106" s="1"/>
      <c r="J7106"/>
      <c r="K7106"/>
      <c r="L7106"/>
      <c r="M7106" s="2"/>
      <c r="N7106" s="3"/>
      <c r="O7106"/>
      <c r="P7106"/>
      <c r="Q7106"/>
      <c r="R7106"/>
      <c r="S7106"/>
      <c r="T7106"/>
      <c r="U7106" s="1"/>
      <c r="V7106"/>
      <c r="W7106" s="1"/>
      <c r="X7106"/>
      <c r="Y7106"/>
      <c r="Z7106" s="1"/>
      <c r="AA7106" s="1"/>
      <c r="AB7106" s="1"/>
      <c r="AC7106" s="1"/>
      <c r="AD7106"/>
    </row>
    <row r="7107" spans="1:30" x14ac:dyDescent="0.25">
      <c r="A7107" s="1"/>
      <c r="B7107" s="1"/>
      <c r="C7107" s="1"/>
      <c r="D7107"/>
      <c r="E7107" s="1"/>
      <c r="F7107" s="1"/>
      <c r="G7107"/>
      <c r="H7107"/>
      <c r="I7107" s="1"/>
      <c r="J7107"/>
      <c r="K7107"/>
      <c r="L7107"/>
      <c r="M7107" s="2"/>
      <c r="N7107" s="3"/>
      <c r="O7107"/>
      <c r="P7107"/>
      <c r="Q7107"/>
      <c r="R7107"/>
      <c r="S7107"/>
      <c r="T7107"/>
      <c r="U7107" s="1"/>
      <c r="V7107"/>
      <c r="W7107" s="1"/>
      <c r="X7107"/>
      <c r="Y7107"/>
      <c r="Z7107" s="1"/>
      <c r="AA7107" s="1"/>
      <c r="AB7107" s="1"/>
      <c r="AC7107" s="1"/>
      <c r="AD7107"/>
    </row>
    <row r="7108" spans="1:30" x14ac:dyDescent="0.25">
      <c r="A7108" s="1"/>
      <c r="B7108" s="1"/>
      <c r="C7108" s="1"/>
      <c r="D7108"/>
      <c r="E7108" s="1"/>
      <c r="F7108" s="1"/>
      <c r="G7108"/>
      <c r="H7108"/>
      <c r="I7108" s="1"/>
      <c r="J7108"/>
      <c r="K7108"/>
      <c r="L7108"/>
      <c r="M7108" s="2"/>
      <c r="N7108" s="3"/>
      <c r="O7108"/>
      <c r="P7108"/>
      <c r="Q7108"/>
      <c r="R7108"/>
      <c r="S7108"/>
      <c r="T7108"/>
      <c r="U7108" s="1"/>
      <c r="V7108"/>
      <c r="W7108" s="1"/>
      <c r="X7108"/>
      <c r="Y7108"/>
      <c r="Z7108" s="1"/>
      <c r="AA7108" s="1"/>
      <c r="AB7108" s="1"/>
      <c r="AC7108" s="1"/>
      <c r="AD7108"/>
    </row>
    <row r="7109" spans="1:30" x14ac:dyDescent="0.25">
      <c r="A7109" s="1"/>
      <c r="B7109" s="1"/>
      <c r="C7109" s="1"/>
      <c r="D7109"/>
      <c r="E7109" s="1"/>
      <c r="F7109" s="1"/>
      <c r="G7109"/>
      <c r="H7109"/>
      <c r="I7109" s="1"/>
      <c r="J7109"/>
      <c r="K7109"/>
      <c r="L7109"/>
      <c r="M7109" s="2"/>
      <c r="N7109" s="3"/>
      <c r="O7109"/>
      <c r="P7109"/>
      <c r="Q7109"/>
      <c r="R7109"/>
      <c r="S7109"/>
      <c r="T7109"/>
      <c r="U7109" s="1"/>
      <c r="V7109"/>
      <c r="W7109" s="1"/>
      <c r="X7109"/>
      <c r="Y7109"/>
      <c r="Z7109" s="1"/>
      <c r="AA7109" s="1"/>
      <c r="AB7109" s="1"/>
      <c r="AC7109" s="1"/>
      <c r="AD7109"/>
    </row>
    <row r="7110" spans="1:30" x14ac:dyDescent="0.25">
      <c r="A7110" s="1"/>
      <c r="B7110" s="1"/>
      <c r="C7110" s="1"/>
      <c r="D7110"/>
      <c r="E7110" s="1"/>
      <c r="F7110" s="1"/>
      <c r="G7110"/>
      <c r="H7110"/>
      <c r="I7110" s="1"/>
      <c r="J7110"/>
      <c r="K7110"/>
      <c r="L7110"/>
      <c r="M7110" s="2"/>
      <c r="N7110" s="3"/>
      <c r="O7110"/>
      <c r="P7110"/>
      <c r="Q7110"/>
      <c r="R7110"/>
      <c r="S7110"/>
      <c r="T7110"/>
      <c r="U7110" s="1"/>
      <c r="V7110"/>
      <c r="W7110" s="1"/>
      <c r="X7110"/>
      <c r="Y7110"/>
      <c r="Z7110" s="1"/>
      <c r="AA7110" s="1"/>
      <c r="AB7110" s="1"/>
      <c r="AC7110" s="1"/>
      <c r="AD7110"/>
    </row>
    <row r="7111" spans="1:30" x14ac:dyDescent="0.25">
      <c r="A7111" s="1"/>
      <c r="B7111" s="1"/>
      <c r="C7111" s="1"/>
      <c r="D7111"/>
      <c r="E7111" s="1"/>
      <c r="F7111" s="1"/>
      <c r="G7111"/>
      <c r="H7111"/>
      <c r="I7111" s="1"/>
      <c r="J7111"/>
      <c r="K7111"/>
      <c r="L7111"/>
      <c r="M7111" s="2"/>
      <c r="N7111" s="3"/>
      <c r="O7111"/>
      <c r="P7111"/>
      <c r="Q7111"/>
      <c r="R7111"/>
      <c r="S7111"/>
      <c r="T7111"/>
      <c r="U7111" s="1"/>
      <c r="V7111"/>
      <c r="W7111" s="1"/>
      <c r="X7111"/>
      <c r="Y7111"/>
      <c r="Z7111" s="1"/>
      <c r="AA7111" s="1"/>
      <c r="AB7111" s="1"/>
      <c r="AC7111" s="1"/>
      <c r="AD7111"/>
    </row>
    <row r="7112" spans="1:30" x14ac:dyDescent="0.25">
      <c r="A7112" s="1"/>
      <c r="B7112" s="1"/>
      <c r="C7112" s="1"/>
      <c r="D7112"/>
      <c r="E7112" s="1"/>
      <c r="F7112" s="1"/>
      <c r="G7112"/>
      <c r="H7112"/>
      <c r="I7112" s="1"/>
      <c r="J7112"/>
      <c r="K7112"/>
      <c r="L7112"/>
      <c r="M7112" s="2"/>
      <c r="N7112" s="3"/>
      <c r="O7112"/>
      <c r="P7112"/>
      <c r="Q7112"/>
      <c r="R7112"/>
      <c r="S7112"/>
      <c r="T7112"/>
      <c r="U7112" s="1"/>
      <c r="V7112"/>
      <c r="W7112" s="1"/>
      <c r="X7112"/>
      <c r="Y7112"/>
      <c r="Z7112" s="1"/>
      <c r="AA7112" s="1"/>
      <c r="AB7112" s="1"/>
      <c r="AC7112" s="1"/>
      <c r="AD7112"/>
    </row>
    <row r="7113" spans="1:30" x14ac:dyDescent="0.25">
      <c r="A7113" s="1"/>
      <c r="B7113" s="1"/>
      <c r="C7113" s="1"/>
      <c r="D7113"/>
      <c r="E7113" s="1"/>
      <c r="F7113" s="1"/>
      <c r="G7113"/>
      <c r="H7113"/>
      <c r="I7113" s="1"/>
      <c r="J7113"/>
      <c r="K7113"/>
      <c r="L7113"/>
      <c r="M7113" s="2"/>
      <c r="N7113" s="3"/>
      <c r="O7113"/>
      <c r="P7113"/>
      <c r="Q7113"/>
      <c r="R7113"/>
      <c r="S7113"/>
      <c r="T7113"/>
      <c r="U7113" s="1"/>
      <c r="V7113"/>
      <c r="W7113" s="1"/>
      <c r="X7113"/>
      <c r="Y7113"/>
      <c r="Z7113" s="1"/>
      <c r="AA7113" s="1"/>
      <c r="AB7113" s="1"/>
      <c r="AC7113" s="1"/>
      <c r="AD7113"/>
    </row>
    <row r="7114" spans="1:30" x14ac:dyDescent="0.25">
      <c r="A7114" s="1"/>
      <c r="B7114" s="1"/>
      <c r="C7114" s="1"/>
      <c r="D7114"/>
      <c r="E7114" s="1"/>
      <c r="F7114" s="1"/>
      <c r="G7114"/>
      <c r="H7114"/>
      <c r="I7114" s="1"/>
      <c r="J7114"/>
      <c r="K7114"/>
      <c r="L7114"/>
      <c r="M7114" s="2"/>
      <c r="N7114" s="3"/>
      <c r="O7114"/>
      <c r="P7114"/>
      <c r="Q7114"/>
      <c r="R7114"/>
      <c r="S7114"/>
      <c r="T7114"/>
      <c r="U7114" s="1"/>
      <c r="V7114"/>
      <c r="W7114" s="1"/>
      <c r="X7114"/>
      <c r="Y7114"/>
      <c r="Z7114" s="1"/>
      <c r="AA7114" s="1"/>
      <c r="AB7114" s="1"/>
      <c r="AC7114" s="1"/>
      <c r="AD7114"/>
    </row>
    <row r="7115" spans="1:30" x14ac:dyDescent="0.25">
      <c r="A7115" s="1"/>
      <c r="B7115" s="1"/>
      <c r="C7115" s="1"/>
      <c r="D7115"/>
      <c r="E7115" s="1"/>
      <c r="F7115" s="1"/>
      <c r="G7115"/>
      <c r="H7115"/>
      <c r="I7115" s="1"/>
      <c r="J7115"/>
      <c r="K7115"/>
      <c r="L7115"/>
      <c r="M7115" s="2"/>
      <c r="N7115" s="3"/>
      <c r="O7115"/>
      <c r="P7115"/>
      <c r="Q7115"/>
      <c r="R7115"/>
      <c r="S7115"/>
      <c r="T7115"/>
      <c r="U7115" s="1"/>
      <c r="V7115"/>
      <c r="W7115" s="1"/>
      <c r="X7115"/>
      <c r="Y7115"/>
      <c r="Z7115" s="1"/>
      <c r="AA7115" s="1"/>
      <c r="AB7115" s="1"/>
      <c r="AC7115" s="1"/>
      <c r="AD7115"/>
    </row>
    <row r="7116" spans="1:30" x14ac:dyDescent="0.25">
      <c r="A7116" s="1"/>
      <c r="B7116" s="1"/>
      <c r="C7116" s="1"/>
      <c r="D7116"/>
      <c r="E7116" s="1"/>
      <c r="F7116" s="1"/>
      <c r="G7116"/>
      <c r="H7116"/>
      <c r="I7116" s="1"/>
      <c r="J7116"/>
      <c r="K7116"/>
      <c r="L7116"/>
      <c r="M7116" s="2"/>
      <c r="N7116" s="3"/>
      <c r="O7116"/>
      <c r="P7116"/>
      <c r="Q7116"/>
      <c r="R7116"/>
      <c r="S7116"/>
      <c r="T7116"/>
      <c r="U7116" s="1"/>
      <c r="V7116"/>
      <c r="W7116" s="1"/>
      <c r="X7116"/>
      <c r="Y7116"/>
      <c r="Z7116" s="1"/>
      <c r="AA7116" s="1"/>
      <c r="AB7116" s="1"/>
      <c r="AC7116" s="1"/>
      <c r="AD7116"/>
    </row>
    <row r="7117" spans="1:30" x14ac:dyDescent="0.25">
      <c r="A7117" s="1"/>
      <c r="B7117" s="1"/>
      <c r="C7117" s="1"/>
      <c r="D7117"/>
      <c r="E7117" s="1"/>
      <c r="F7117" s="1"/>
      <c r="G7117"/>
      <c r="H7117"/>
      <c r="I7117" s="1"/>
      <c r="J7117"/>
      <c r="K7117"/>
      <c r="L7117"/>
      <c r="M7117" s="2"/>
      <c r="N7117" s="3"/>
      <c r="O7117"/>
      <c r="P7117"/>
      <c r="Q7117"/>
      <c r="R7117"/>
      <c r="S7117"/>
      <c r="T7117"/>
      <c r="U7117" s="1"/>
      <c r="V7117"/>
      <c r="W7117" s="1"/>
      <c r="X7117"/>
      <c r="Y7117"/>
      <c r="Z7117" s="1"/>
      <c r="AA7117" s="1"/>
      <c r="AB7117" s="1"/>
      <c r="AC7117" s="1"/>
      <c r="AD7117"/>
    </row>
    <row r="7118" spans="1:30" x14ac:dyDescent="0.25">
      <c r="A7118" s="1"/>
      <c r="B7118" s="1"/>
      <c r="C7118" s="1"/>
      <c r="D7118"/>
      <c r="E7118" s="1"/>
      <c r="F7118" s="1"/>
      <c r="G7118"/>
      <c r="H7118"/>
      <c r="I7118" s="1"/>
      <c r="J7118"/>
      <c r="K7118"/>
      <c r="L7118"/>
      <c r="M7118" s="2"/>
      <c r="N7118" s="3"/>
      <c r="O7118"/>
      <c r="P7118"/>
      <c r="Q7118"/>
      <c r="R7118"/>
      <c r="S7118"/>
      <c r="T7118"/>
      <c r="U7118" s="1"/>
      <c r="V7118"/>
      <c r="W7118" s="1"/>
      <c r="X7118"/>
      <c r="Y7118"/>
      <c r="Z7118" s="1"/>
      <c r="AA7118" s="1"/>
      <c r="AB7118" s="1"/>
      <c r="AC7118" s="1"/>
      <c r="AD7118"/>
    </row>
    <row r="7119" spans="1:30" x14ac:dyDescent="0.25">
      <c r="A7119" s="1"/>
      <c r="B7119" s="1"/>
      <c r="C7119" s="1"/>
      <c r="D7119"/>
      <c r="E7119" s="1"/>
      <c r="F7119" s="1"/>
      <c r="G7119"/>
      <c r="H7119"/>
      <c r="I7119" s="1"/>
      <c r="J7119"/>
      <c r="K7119"/>
      <c r="L7119"/>
      <c r="M7119" s="2"/>
      <c r="N7119" s="3"/>
      <c r="O7119"/>
      <c r="P7119"/>
      <c r="Q7119"/>
      <c r="R7119"/>
      <c r="S7119"/>
      <c r="T7119"/>
      <c r="U7119" s="1"/>
      <c r="V7119"/>
      <c r="W7119" s="1"/>
      <c r="X7119"/>
      <c r="Y7119"/>
      <c r="Z7119" s="1"/>
      <c r="AA7119" s="1"/>
      <c r="AB7119" s="1"/>
      <c r="AC7119" s="1"/>
      <c r="AD7119"/>
    </row>
    <row r="7120" spans="1:30" x14ac:dyDescent="0.25">
      <c r="A7120" s="1"/>
      <c r="B7120" s="1"/>
      <c r="C7120" s="1"/>
      <c r="D7120"/>
      <c r="E7120" s="1"/>
      <c r="F7120" s="1"/>
      <c r="G7120"/>
      <c r="H7120"/>
      <c r="I7120" s="1"/>
      <c r="J7120"/>
      <c r="K7120"/>
      <c r="L7120"/>
      <c r="M7120" s="2"/>
      <c r="N7120" s="3"/>
      <c r="O7120"/>
      <c r="P7120"/>
      <c r="Q7120"/>
      <c r="R7120"/>
      <c r="S7120"/>
      <c r="T7120"/>
      <c r="U7120" s="1"/>
      <c r="V7120"/>
      <c r="W7120" s="1"/>
      <c r="X7120"/>
      <c r="Y7120"/>
      <c r="Z7120" s="1"/>
      <c r="AA7120" s="1"/>
      <c r="AB7120" s="1"/>
      <c r="AC7120" s="1"/>
      <c r="AD7120"/>
    </row>
    <row r="7121" spans="1:30" x14ac:dyDescent="0.25">
      <c r="A7121" s="1"/>
      <c r="B7121" s="1"/>
      <c r="C7121" s="1"/>
      <c r="D7121"/>
      <c r="E7121" s="1"/>
      <c r="F7121" s="1"/>
      <c r="G7121"/>
      <c r="H7121"/>
      <c r="I7121" s="1"/>
      <c r="J7121"/>
      <c r="K7121"/>
      <c r="L7121"/>
      <c r="M7121" s="2"/>
      <c r="N7121" s="3"/>
      <c r="O7121"/>
      <c r="P7121"/>
      <c r="Q7121"/>
      <c r="R7121"/>
      <c r="S7121"/>
      <c r="T7121"/>
      <c r="U7121" s="1"/>
      <c r="V7121"/>
      <c r="W7121" s="1"/>
      <c r="X7121"/>
      <c r="Y7121"/>
      <c r="Z7121" s="1"/>
      <c r="AA7121" s="1"/>
      <c r="AB7121" s="1"/>
      <c r="AC7121" s="1"/>
      <c r="AD7121"/>
    </row>
    <row r="7122" spans="1:30" x14ac:dyDescent="0.25">
      <c r="A7122" s="1"/>
      <c r="B7122" s="1"/>
      <c r="C7122" s="1"/>
      <c r="D7122"/>
      <c r="E7122" s="1"/>
      <c r="F7122" s="1"/>
      <c r="G7122"/>
      <c r="H7122"/>
      <c r="I7122" s="1"/>
      <c r="J7122"/>
      <c r="K7122"/>
      <c r="L7122"/>
      <c r="M7122" s="2"/>
      <c r="N7122" s="3"/>
      <c r="O7122"/>
      <c r="P7122"/>
      <c r="Q7122"/>
      <c r="R7122"/>
      <c r="S7122"/>
      <c r="T7122"/>
      <c r="U7122" s="1"/>
      <c r="V7122"/>
      <c r="W7122" s="1"/>
      <c r="X7122"/>
      <c r="Y7122"/>
      <c r="Z7122" s="1"/>
      <c r="AA7122" s="1"/>
      <c r="AB7122" s="1"/>
      <c r="AC7122" s="1"/>
      <c r="AD7122"/>
    </row>
    <row r="7123" spans="1:30" x14ac:dyDescent="0.25">
      <c r="A7123" s="1"/>
      <c r="B7123" s="1"/>
      <c r="C7123" s="1"/>
      <c r="D7123"/>
      <c r="E7123" s="1"/>
      <c r="F7123" s="1"/>
      <c r="G7123"/>
      <c r="H7123"/>
      <c r="I7123" s="1"/>
      <c r="J7123"/>
      <c r="K7123"/>
      <c r="L7123"/>
      <c r="M7123" s="2"/>
      <c r="N7123" s="3"/>
      <c r="O7123"/>
      <c r="P7123"/>
      <c r="Q7123"/>
      <c r="R7123"/>
      <c r="S7123"/>
      <c r="T7123"/>
      <c r="U7123" s="1"/>
      <c r="V7123"/>
      <c r="W7123" s="1"/>
      <c r="X7123"/>
      <c r="Y7123"/>
      <c r="Z7123" s="1"/>
      <c r="AA7123" s="1"/>
      <c r="AB7123" s="1"/>
      <c r="AC7123" s="1"/>
      <c r="AD7123"/>
    </row>
    <row r="7124" spans="1:30" x14ac:dyDescent="0.25">
      <c r="A7124" s="1"/>
      <c r="B7124" s="1"/>
      <c r="C7124" s="1"/>
      <c r="D7124"/>
      <c r="E7124" s="1"/>
      <c r="F7124" s="1"/>
      <c r="G7124"/>
      <c r="H7124"/>
      <c r="I7124" s="1"/>
      <c r="J7124"/>
      <c r="K7124"/>
      <c r="L7124"/>
      <c r="M7124" s="2"/>
      <c r="N7124" s="3"/>
      <c r="O7124"/>
      <c r="P7124"/>
      <c r="Q7124"/>
      <c r="R7124"/>
      <c r="S7124"/>
      <c r="T7124"/>
      <c r="U7124" s="1"/>
      <c r="V7124"/>
      <c r="W7124" s="1"/>
      <c r="X7124"/>
      <c r="Y7124"/>
      <c r="Z7124" s="1"/>
      <c r="AA7124" s="1"/>
      <c r="AB7124" s="1"/>
      <c r="AC7124" s="1"/>
      <c r="AD7124"/>
    </row>
    <row r="7125" spans="1:30" x14ac:dyDescent="0.25">
      <c r="A7125" s="1"/>
      <c r="B7125" s="1"/>
      <c r="C7125" s="1"/>
      <c r="D7125"/>
      <c r="E7125" s="1"/>
      <c r="F7125" s="1"/>
      <c r="G7125"/>
      <c r="H7125"/>
      <c r="I7125" s="1"/>
      <c r="J7125"/>
      <c r="K7125"/>
      <c r="L7125"/>
      <c r="M7125" s="2"/>
      <c r="N7125" s="3"/>
      <c r="O7125"/>
      <c r="P7125"/>
      <c r="Q7125"/>
      <c r="R7125"/>
      <c r="S7125"/>
      <c r="T7125"/>
      <c r="U7125" s="1"/>
      <c r="V7125"/>
      <c r="W7125" s="1"/>
      <c r="X7125"/>
      <c r="Y7125"/>
      <c r="Z7125" s="1"/>
      <c r="AA7125" s="1"/>
      <c r="AB7125" s="1"/>
      <c r="AC7125" s="1"/>
      <c r="AD7125"/>
    </row>
    <row r="7126" spans="1:30" x14ac:dyDescent="0.25">
      <c r="A7126" s="1"/>
      <c r="B7126" s="1"/>
      <c r="C7126" s="1"/>
      <c r="D7126"/>
      <c r="E7126" s="1"/>
      <c r="F7126" s="1"/>
      <c r="G7126"/>
      <c r="H7126"/>
      <c r="I7126" s="1"/>
      <c r="J7126"/>
      <c r="K7126"/>
      <c r="L7126"/>
      <c r="M7126" s="2"/>
      <c r="N7126" s="3"/>
      <c r="O7126"/>
      <c r="P7126"/>
      <c r="Q7126"/>
      <c r="R7126"/>
      <c r="S7126"/>
      <c r="T7126"/>
      <c r="U7126" s="1"/>
      <c r="V7126"/>
      <c r="W7126" s="1"/>
      <c r="X7126"/>
      <c r="Y7126"/>
      <c r="Z7126" s="1"/>
      <c r="AA7126" s="1"/>
      <c r="AB7126" s="1"/>
      <c r="AC7126" s="1"/>
      <c r="AD7126"/>
    </row>
    <row r="7127" spans="1:30" x14ac:dyDescent="0.25">
      <c r="A7127" s="1"/>
      <c r="B7127" s="1"/>
      <c r="C7127" s="1"/>
      <c r="D7127"/>
      <c r="E7127" s="1"/>
      <c r="F7127" s="1"/>
      <c r="G7127"/>
      <c r="H7127"/>
      <c r="I7127" s="1"/>
      <c r="J7127"/>
      <c r="K7127"/>
      <c r="L7127"/>
      <c r="M7127" s="2"/>
      <c r="N7127" s="3"/>
      <c r="O7127"/>
      <c r="P7127"/>
      <c r="Q7127"/>
      <c r="R7127"/>
      <c r="S7127"/>
      <c r="T7127"/>
      <c r="U7127" s="1"/>
      <c r="V7127"/>
      <c r="W7127" s="1"/>
      <c r="X7127"/>
      <c r="Y7127"/>
      <c r="Z7127" s="1"/>
      <c r="AA7127" s="1"/>
      <c r="AB7127" s="1"/>
      <c r="AC7127" s="1"/>
      <c r="AD7127"/>
    </row>
    <row r="7128" spans="1:30" x14ac:dyDescent="0.25">
      <c r="A7128" s="1"/>
      <c r="B7128" s="1"/>
      <c r="C7128" s="1"/>
      <c r="D7128"/>
      <c r="E7128" s="1"/>
      <c r="F7128" s="1"/>
      <c r="G7128"/>
      <c r="H7128"/>
      <c r="I7128" s="1"/>
      <c r="J7128"/>
      <c r="K7128"/>
      <c r="L7128"/>
      <c r="M7128" s="2"/>
      <c r="N7128" s="3"/>
      <c r="O7128"/>
      <c r="P7128"/>
      <c r="Q7128"/>
      <c r="R7128"/>
      <c r="S7128"/>
      <c r="T7128"/>
      <c r="U7128" s="1"/>
      <c r="V7128"/>
      <c r="W7128" s="1"/>
      <c r="X7128"/>
      <c r="Y7128"/>
      <c r="Z7128" s="1"/>
      <c r="AA7128" s="1"/>
      <c r="AB7128" s="1"/>
      <c r="AC7128" s="1"/>
      <c r="AD7128"/>
    </row>
    <row r="7129" spans="1:30" x14ac:dyDescent="0.25">
      <c r="A7129" s="1"/>
      <c r="B7129" s="1"/>
      <c r="C7129" s="1"/>
      <c r="D7129"/>
      <c r="E7129" s="1"/>
      <c r="F7129" s="1"/>
      <c r="G7129"/>
      <c r="H7129"/>
      <c r="I7129" s="1"/>
      <c r="J7129"/>
      <c r="K7129"/>
      <c r="L7129"/>
      <c r="M7129" s="2"/>
      <c r="N7129" s="3"/>
      <c r="O7129"/>
      <c r="P7129"/>
      <c r="Q7129"/>
      <c r="R7129"/>
      <c r="S7129"/>
      <c r="T7129"/>
      <c r="U7129" s="1"/>
      <c r="V7129"/>
      <c r="W7129" s="1"/>
      <c r="X7129"/>
      <c r="Y7129"/>
      <c r="Z7129" s="1"/>
      <c r="AA7129" s="1"/>
      <c r="AB7129" s="1"/>
      <c r="AC7129" s="1"/>
      <c r="AD7129"/>
    </row>
    <row r="7130" spans="1:30" x14ac:dyDescent="0.25">
      <c r="A7130" s="1"/>
      <c r="B7130" s="1"/>
      <c r="C7130" s="1"/>
      <c r="D7130"/>
      <c r="E7130" s="1"/>
      <c r="F7130" s="1"/>
      <c r="G7130"/>
      <c r="H7130"/>
      <c r="I7130" s="1"/>
      <c r="J7130"/>
      <c r="K7130"/>
      <c r="L7130"/>
      <c r="M7130" s="2"/>
      <c r="N7130" s="3"/>
      <c r="O7130"/>
      <c r="P7130"/>
      <c r="Q7130"/>
      <c r="R7130"/>
      <c r="S7130"/>
      <c r="T7130"/>
      <c r="U7130" s="1"/>
      <c r="V7130"/>
      <c r="W7130" s="1"/>
      <c r="X7130"/>
      <c r="Y7130"/>
      <c r="Z7130" s="1"/>
      <c r="AA7130" s="1"/>
      <c r="AB7130" s="1"/>
      <c r="AC7130" s="1"/>
      <c r="AD7130"/>
    </row>
    <row r="7131" spans="1:30" x14ac:dyDescent="0.25">
      <c r="A7131" s="1"/>
      <c r="B7131" s="1"/>
      <c r="C7131" s="1"/>
      <c r="D7131"/>
      <c r="E7131" s="1"/>
      <c r="F7131" s="1"/>
      <c r="G7131"/>
      <c r="H7131"/>
      <c r="I7131" s="1"/>
      <c r="J7131"/>
      <c r="K7131"/>
      <c r="L7131"/>
      <c r="M7131" s="2"/>
      <c r="N7131" s="3"/>
      <c r="O7131"/>
      <c r="P7131"/>
      <c r="Q7131"/>
      <c r="R7131"/>
      <c r="S7131"/>
      <c r="T7131"/>
      <c r="U7131" s="1"/>
      <c r="V7131"/>
      <c r="W7131" s="1"/>
      <c r="X7131"/>
      <c r="Y7131"/>
      <c r="Z7131" s="1"/>
      <c r="AA7131" s="1"/>
      <c r="AB7131" s="1"/>
      <c r="AC7131" s="1"/>
      <c r="AD7131"/>
    </row>
    <row r="7132" spans="1:30" x14ac:dyDescent="0.25">
      <c r="A7132" s="1"/>
      <c r="B7132" s="1"/>
      <c r="C7132" s="1"/>
      <c r="D7132"/>
      <c r="E7132" s="1"/>
      <c r="F7132" s="1"/>
      <c r="G7132"/>
      <c r="H7132"/>
      <c r="I7132" s="1"/>
      <c r="J7132"/>
      <c r="K7132"/>
      <c r="L7132"/>
      <c r="M7132" s="2"/>
      <c r="N7132" s="3"/>
      <c r="O7132"/>
      <c r="P7132"/>
      <c r="Q7132"/>
      <c r="R7132"/>
      <c r="S7132"/>
      <c r="T7132"/>
      <c r="U7132" s="1"/>
      <c r="V7132"/>
      <c r="W7132" s="1"/>
      <c r="X7132"/>
      <c r="Y7132"/>
      <c r="Z7132" s="1"/>
      <c r="AA7132" s="1"/>
      <c r="AB7132" s="1"/>
      <c r="AC7132" s="1"/>
      <c r="AD7132"/>
    </row>
    <row r="7133" spans="1:30" x14ac:dyDescent="0.25">
      <c r="A7133" s="1"/>
      <c r="B7133" s="1"/>
      <c r="C7133" s="1"/>
      <c r="D7133"/>
      <c r="E7133" s="1"/>
      <c r="F7133" s="1"/>
      <c r="G7133"/>
      <c r="H7133"/>
      <c r="I7133" s="1"/>
      <c r="J7133"/>
      <c r="K7133"/>
      <c r="L7133"/>
      <c r="M7133" s="2"/>
      <c r="N7133" s="3"/>
      <c r="O7133"/>
      <c r="P7133"/>
      <c r="Q7133"/>
      <c r="R7133"/>
      <c r="S7133"/>
      <c r="T7133"/>
      <c r="U7133" s="1"/>
      <c r="V7133"/>
      <c r="W7133" s="1"/>
      <c r="X7133"/>
      <c r="Y7133"/>
      <c r="Z7133" s="1"/>
      <c r="AA7133" s="1"/>
      <c r="AB7133" s="1"/>
      <c r="AC7133" s="1"/>
      <c r="AD7133"/>
    </row>
    <row r="7134" spans="1:30" x14ac:dyDescent="0.25">
      <c r="A7134" s="1"/>
      <c r="B7134" s="1"/>
      <c r="C7134" s="1"/>
      <c r="D7134"/>
      <c r="E7134" s="1"/>
      <c r="F7134" s="1"/>
      <c r="G7134"/>
      <c r="H7134"/>
      <c r="I7134" s="1"/>
      <c r="J7134"/>
      <c r="K7134"/>
      <c r="L7134"/>
      <c r="M7134" s="2"/>
      <c r="N7134" s="3"/>
      <c r="O7134"/>
      <c r="P7134"/>
      <c r="Q7134"/>
      <c r="R7134"/>
      <c r="S7134"/>
      <c r="T7134"/>
      <c r="U7134" s="1"/>
      <c r="V7134"/>
      <c r="W7134" s="1"/>
      <c r="X7134"/>
      <c r="Y7134"/>
      <c r="Z7134" s="1"/>
      <c r="AA7134" s="1"/>
      <c r="AB7134" s="1"/>
      <c r="AC7134" s="1"/>
      <c r="AD7134"/>
    </row>
    <row r="7135" spans="1:30" x14ac:dyDescent="0.25">
      <c r="A7135" s="1"/>
      <c r="B7135" s="1"/>
      <c r="C7135" s="1"/>
      <c r="D7135"/>
      <c r="E7135" s="1"/>
      <c r="F7135" s="1"/>
      <c r="G7135"/>
      <c r="H7135"/>
      <c r="I7135" s="1"/>
      <c r="J7135"/>
      <c r="K7135"/>
      <c r="L7135"/>
      <c r="M7135" s="2"/>
      <c r="N7135" s="3"/>
      <c r="O7135"/>
      <c r="P7135"/>
      <c r="Q7135"/>
      <c r="R7135"/>
      <c r="S7135"/>
      <c r="T7135"/>
      <c r="U7135" s="1"/>
      <c r="V7135"/>
      <c r="W7135" s="1"/>
      <c r="X7135"/>
      <c r="Y7135"/>
      <c r="Z7135" s="1"/>
      <c r="AA7135" s="1"/>
      <c r="AB7135" s="1"/>
      <c r="AC7135" s="1"/>
      <c r="AD7135"/>
    </row>
    <row r="7136" spans="1:30" x14ac:dyDescent="0.25">
      <c r="A7136" s="1"/>
      <c r="B7136" s="1"/>
      <c r="C7136" s="1"/>
      <c r="D7136"/>
      <c r="E7136" s="1"/>
      <c r="F7136" s="1"/>
      <c r="G7136"/>
      <c r="H7136"/>
      <c r="I7136" s="1"/>
      <c r="J7136"/>
      <c r="K7136"/>
      <c r="L7136"/>
      <c r="M7136" s="2"/>
      <c r="N7136" s="3"/>
      <c r="O7136"/>
      <c r="P7136"/>
      <c r="Q7136"/>
      <c r="R7136"/>
      <c r="S7136"/>
      <c r="T7136"/>
      <c r="U7136" s="1"/>
      <c r="V7136"/>
      <c r="W7136" s="1"/>
      <c r="X7136"/>
      <c r="Y7136"/>
      <c r="Z7136" s="1"/>
      <c r="AA7136" s="1"/>
      <c r="AB7136" s="1"/>
      <c r="AC7136" s="1"/>
      <c r="AD7136"/>
    </row>
    <row r="7137" spans="1:30" x14ac:dyDescent="0.25">
      <c r="A7137" s="1"/>
      <c r="B7137" s="1"/>
      <c r="C7137" s="1"/>
      <c r="D7137"/>
      <c r="E7137" s="1"/>
      <c r="F7137" s="1"/>
      <c r="G7137"/>
      <c r="H7137"/>
      <c r="I7137" s="1"/>
      <c r="J7137"/>
      <c r="K7137"/>
      <c r="L7137"/>
      <c r="M7137" s="2"/>
      <c r="N7137" s="3"/>
      <c r="O7137"/>
      <c r="P7137"/>
      <c r="Q7137"/>
      <c r="R7137"/>
      <c r="S7137"/>
      <c r="T7137"/>
      <c r="U7137" s="1"/>
      <c r="V7137"/>
      <c r="W7137" s="1"/>
      <c r="X7137"/>
      <c r="Y7137"/>
      <c r="Z7137" s="1"/>
      <c r="AA7137" s="1"/>
      <c r="AB7137" s="1"/>
      <c r="AC7137" s="1"/>
      <c r="AD7137"/>
    </row>
    <row r="7138" spans="1:30" x14ac:dyDescent="0.25">
      <c r="A7138" s="1"/>
      <c r="B7138" s="1"/>
      <c r="C7138" s="1"/>
      <c r="D7138"/>
      <c r="E7138" s="1"/>
      <c r="F7138" s="1"/>
      <c r="G7138"/>
      <c r="H7138"/>
      <c r="I7138" s="1"/>
      <c r="J7138"/>
      <c r="K7138"/>
      <c r="L7138"/>
      <c r="M7138" s="2"/>
      <c r="N7138" s="3"/>
      <c r="O7138"/>
      <c r="P7138"/>
      <c r="Q7138"/>
      <c r="R7138"/>
      <c r="S7138"/>
      <c r="T7138"/>
      <c r="U7138" s="1"/>
      <c r="V7138"/>
      <c r="W7138" s="1"/>
      <c r="X7138"/>
      <c r="Y7138"/>
      <c r="Z7138" s="1"/>
      <c r="AA7138" s="1"/>
      <c r="AB7138" s="1"/>
      <c r="AC7138" s="1"/>
      <c r="AD7138"/>
    </row>
    <row r="7139" spans="1:30" x14ac:dyDescent="0.25">
      <c r="A7139" s="1"/>
      <c r="B7139" s="1"/>
      <c r="C7139" s="1"/>
      <c r="D7139"/>
      <c r="E7139" s="1"/>
      <c r="F7139" s="1"/>
      <c r="G7139"/>
      <c r="H7139"/>
      <c r="I7139" s="1"/>
      <c r="J7139"/>
      <c r="K7139"/>
      <c r="L7139"/>
      <c r="M7139" s="2"/>
      <c r="N7139" s="3"/>
      <c r="O7139"/>
      <c r="P7139"/>
      <c r="Q7139"/>
      <c r="R7139"/>
      <c r="S7139"/>
      <c r="T7139"/>
      <c r="U7139" s="1"/>
      <c r="V7139"/>
      <c r="W7139" s="1"/>
      <c r="X7139"/>
      <c r="Y7139"/>
      <c r="Z7139" s="1"/>
      <c r="AA7139" s="1"/>
      <c r="AB7139" s="1"/>
      <c r="AC7139" s="1"/>
      <c r="AD7139"/>
    </row>
    <row r="7140" spans="1:30" x14ac:dyDescent="0.25">
      <c r="A7140" s="1"/>
      <c r="B7140" s="1"/>
      <c r="C7140" s="1"/>
      <c r="D7140"/>
      <c r="E7140" s="1"/>
      <c r="F7140" s="1"/>
      <c r="G7140"/>
      <c r="H7140"/>
      <c r="I7140" s="1"/>
      <c r="J7140"/>
      <c r="K7140"/>
      <c r="L7140"/>
      <c r="M7140" s="2"/>
      <c r="N7140" s="3"/>
      <c r="O7140"/>
      <c r="P7140"/>
      <c r="Q7140"/>
      <c r="R7140"/>
      <c r="S7140"/>
      <c r="T7140"/>
      <c r="U7140" s="1"/>
      <c r="V7140"/>
      <c r="W7140" s="1"/>
      <c r="X7140"/>
      <c r="Y7140"/>
      <c r="Z7140" s="1"/>
      <c r="AA7140" s="1"/>
      <c r="AB7140" s="1"/>
      <c r="AC7140" s="1"/>
      <c r="AD7140"/>
    </row>
    <row r="7141" spans="1:30" x14ac:dyDescent="0.25">
      <c r="A7141" s="1"/>
      <c r="B7141" s="1"/>
      <c r="C7141" s="1"/>
      <c r="D7141"/>
      <c r="E7141" s="1"/>
      <c r="F7141" s="1"/>
      <c r="G7141"/>
      <c r="H7141"/>
      <c r="I7141" s="1"/>
      <c r="J7141"/>
      <c r="K7141"/>
      <c r="L7141"/>
      <c r="M7141" s="2"/>
      <c r="N7141" s="3"/>
      <c r="O7141"/>
      <c r="P7141"/>
      <c r="Q7141"/>
      <c r="R7141"/>
      <c r="S7141"/>
      <c r="T7141"/>
      <c r="U7141" s="1"/>
      <c r="V7141"/>
      <c r="W7141" s="1"/>
      <c r="X7141"/>
      <c r="Y7141"/>
      <c r="Z7141" s="1"/>
      <c r="AA7141" s="1"/>
      <c r="AB7141" s="1"/>
      <c r="AC7141" s="1"/>
      <c r="AD7141"/>
    </row>
    <row r="7142" spans="1:30" x14ac:dyDescent="0.25">
      <c r="A7142" s="1"/>
      <c r="B7142" s="1"/>
      <c r="C7142" s="1"/>
      <c r="D7142"/>
      <c r="E7142" s="1"/>
      <c r="F7142" s="1"/>
      <c r="G7142"/>
      <c r="H7142"/>
      <c r="I7142" s="1"/>
      <c r="J7142"/>
      <c r="K7142"/>
      <c r="L7142"/>
      <c r="M7142" s="2"/>
      <c r="N7142" s="3"/>
      <c r="O7142"/>
      <c r="P7142"/>
      <c r="Q7142"/>
      <c r="R7142"/>
      <c r="S7142"/>
      <c r="T7142"/>
      <c r="U7142" s="1"/>
      <c r="V7142"/>
      <c r="W7142" s="1"/>
      <c r="X7142"/>
      <c r="Y7142"/>
      <c r="Z7142" s="1"/>
      <c r="AA7142" s="1"/>
      <c r="AB7142" s="1"/>
      <c r="AC7142" s="1"/>
      <c r="AD7142"/>
    </row>
    <row r="7143" spans="1:30" x14ac:dyDescent="0.25">
      <c r="A7143" s="1"/>
      <c r="B7143" s="1"/>
      <c r="C7143" s="1"/>
      <c r="D7143"/>
      <c r="E7143" s="1"/>
      <c r="F7143" s="1"/>
      <c r="G7143"/>
      <c r="H7143"/>
      <c r="I7143" s="1"/>
      <c r="J7143"/>
      <c r="K7143"/>
      <c r="L7143"/>
      <c r="M7143" s="2"/>
      <c r="N7143" s="3"/>
      <c r="O7143"/>
      <c r="P7143"/>
      <c r="Q7143"/>
      <c r="R7143"/>
      <c r="S7143"/>
      <c r="T7143"/>
      <c r="U7143" s="1"/>
      <c r="V7143"/>
      <c r="W7143" s="1"/>
      <c r="X7143"/>
      <c r="Y7143"/>
      <c r="Z7143" s="1"/>
      <c r="AA7143" s="1"/>
      <c r="AB7143" s="1"/>
      <c r="AC7143" s="1"/>
      <c r="AD7143"/>
    </row>
    <row r="7144" spans="1:30" x14ac:dyDescent="0.25">
      <c r="A7144" s="1"/>
      <c r="B7144" s="1"/>
      <c r="C7144" s="1"/>
      <c r="D7144"/>
      <c r="E7144" s="1"/>
      <c r="F7144" s="1"/>
      <c r="G7144"/>
      <c r="H7144"/>
      <c r="I7144" s="1"/>
      <c r="J7144"/>
      <c r="K7144"/>
      <c r="L7144"/>
      <c r="M7144" s="2"/>
      <c r="N7144" s="3"/>
      <c r="O7144"/>
      <c r="P7144"/>
      <c r="Q7144"/>
      <c r="R7144"/>
      <c r="S7144"/>
      <c r="T7144"/>
      <c r="U7144" s="1"/>
      <c r="V7144"/>
      <c r="W7144" s="1"/>
      <c r="X7144"/>
      <c r="Y7144"/>
      <c r="Z7144" s="1"/>
      <c r="AA7144" s="1"/>
      <c r="AB7144" s="1"/>
      <c r="AC7144" s="1"/>
      <c r="AD7144"/>
    </row>
    <row r="7145" spans="1:30" x14ac:dyDescent="0.25">
      <c r="A7145" s="1"/>
      <c r="B7145" s="1"/>
      <c r="C7145" s="1"/>
      <c r="D7145"/>
      <c r="E7145" s="1"/>
      <c r="F7145" s="1"/>
      <c r="G7145"/>
      <c r="H7145"/>
      <c r="I7145" s="1"/>
      <c r="J7145"/>
      <c r="K7145"/>
      <c r="L7145"/>
      <c r="M7145" s="2"/>
      <c r="N7145" s="3"/>
      <c r="O7145"/>
      <c r="P7145"/>
      <c r="Q7145"/>
      <c r="R7145"/>
      <c r="S7145"/>
      <c r="T7145"/>
      <c r="U7145" s="1"/>
      <c r="V7145"/>
      <c r="W7145" s="1"/>
      <c r="X7145"/>
      <c r="Y7145"/>
      <c r="Z7145" s="1"/>
      <c r="AA7145" s="1"/>
      <c r="AB7145" s="1"/>
      <c r="AC7145" s="1"/>
      <c r="AD7145"/>
    </row>
    <row r="7146" spans="1:30" x14ac:dyDescent="0.25">
      <c r="A7146" s="1"/>
      <c r="B7146" s="1"/>
      <c r="C7146" s="1"/>
      <c r="D7146"/>
      <c r="E7146" s="1"/>
      <c r="F7146" s="1"/>
      <c r="G7146"/>
      <c r="H7146"/>
      <c r="I7146" s="1"/>
      <c r="J7146"/>
      <c r="K7146"/>
      <c r="L7146"/>
      <c r="M7146" s="2"/>
      <c r="N7146" s="3"/>
      <c r="O7146"/>
      <c r="P7146"/>
      <c r="Q7146"/>
      <c r="R7146"/>
      <c r="S7146"/>
      <c r="T7146"/>
      <c r="U7146" s="1"/>
      <c r="V7146"/>
      <c r="W7146" s="1"/>
      <c r="X7146"/>
      <c r="Y7146"/>
      <c r="Z7146" s="1"/>
      <c r="AA7146" s="1"/>
      <c r="AB7146" s="1"/>
      <c r="AC7146" s="1"/>
      <c r="AD7146"/>
    </row>
    <row r="7147" spans="1:30" x14ac:dyDescent="0.25">
      <c r="A7147" s="1"/>
      <c r="B7147" s="1"/>
      <c r="C7147" s="1"/>
      <c r="D7147"/>
      <c r="E7147" s="1"/>
      <c r="F7147" s="1"/>
      <c r="G7147"/>
      <c r="H7147"/>
      <c r="I7147" s="1"/>
      <c r="J7147"/>
      <c r="K7147"/>
      <c r="L7147"/>
      <c r="M7147" s="2"/>
      <c r="N7147" s="3"/>
      <c r="O7147"/>
      <c r="P7147"/>
      <c r="Q7147"/>
      <c r="R7147"/>
      <c r="S7147"/>
      <c r="T7147"/>
      <c r="U7147" s="1"/>
      <c r="V7147"/>
      <c r="W7147" s="1"/>
      <c r="X7147"/>
      <c r="Y7147"/>
      <c r="Z7147" s="1"/>
      <c r="AA7147" s="1"/>
      <c r="AB7147" s="1"/>
      <c r="AC7147" s="1"/>
      <c r="AD7147"/>
    </row>
    <row r="7148" spans="1:30" x14ac:dyDescent="0.25">
      <c r="A7148" s="1"/>
      <c r="B7148" s="1"/>
      <c r="C7148" s="1"/>
      <c r="D7148"/>
      <c r="E7148" s="1"/>
      <c r="F7148" s="1"/>
      <c r="G7148"/>
      <c r="H7148"/>
      <c r="I7148" s="1"/>
      <c r="J7148"/>
      <c r="K7148"/>
      <c r="L7148"/>
      <c r="M7148" s="2"/>
      <c r="N7148" s="3"/>
      <c r="O7148"/>
      <c r="P7148"/>
      <c r="Q7148"/>
      <c r="R7148"/>
      <c r="S7148"/>
      <c r="T7148"/>
      <c r="U7148" s="1"/>
      <c r="V7148"/>
      <c r="W7148" s="1"/>
      <c r="X7148"/>
      <c r="Y7148"/>
      <c r="Z7148" s="1"/>
      <c r="AA7148" s="1"/>
      <c r="AB7148" s="1"/>
      <c r="AC7148" s="1"/>
      <c r="AD7148"/>
    </row>
    <row r="7149" spans="1:30" x14ac:dyDescent="0.25">
      <c r="A7149" s="1"/>
      <c r="B7149" s="1"/>
      <c r="C7149" s="1"/>
      <c r="D7149"/>
      <c r="E7149" s="1"/>
      <c r="F7149" s="1"/>
      <c r="G7149"/>
      <c r="H7149"/>
      <c r="I7149" s="1"/>
      <c r="J7149"/>
      <c r="K7149"/>
      <c r="L7149"/>
      <c r="M7149" s="2"/>
      <c r="N7149" s="3"/>
      <c r="O7149"/>
      <c r="P7149"/>
      <c r="Q7149"/>
      <c r="R7149"/>
      <c r="S7149"/>
      <c r="T7149"/>
      <c r="U7149" s="1"/>
      <c r="V7149"/>
      <c r="W7149" s="1"/>
      <c r="X7149"/>
      <c r="Y7149"/>
      <c r="Z7149" s="1"/>
      <c r="AA7149" s="1"/>
      <c r="AB7149" s="1"/>
      <c r="AC7149" s="1"/>
      <c r="AD7149"/>
    </row>
    <row r="7150" spans="1:30" x14ac:dyDescent="0.25">
      <c r="A7150" s="1"/>
      <c r="B7150" s="1"/>
      <c r="C7150" s="1"/>
      <c r="D7150"/>
      <c r="E7150" s="1"/>
      <c r="F7150" s="1"/>
      <c r="G7150"/>
      <c r="H7150"/>
      <c r="I7150" s="1"/>
      <c r="J7150"/>
      <c r="K7150"/>
      <c r="L7150"/>
      <c r="M7150" s="2"/>
      <c r="N7150" s="3"/>
      <c r="O7150"/>
      <c r="P7150"/>
      <c r="Q7150"/>
      <c r="R7150"/>
      <c r="S7150"/>
      <c r="T7150"/>
      <c r="U7150" s="1"/>
      <c r="V7150"/>
      <c r="W7150" s="1"/>
      <c r="X7150"/>
      <c r="Y7150"/>
      <c r="Z7150" s="1"/>
      <c r="AA7150" s="1"/>
      <c r="AB7150" s="1"/>
      <c r="AC7150" s="1"/>
      <c r="AD7150"/>
    </row>
    <row r="7151" spans="1:30" x14ac:dyDescent="0.25">
      <c r="A7151" s="1"/>
      <c r="B7151" s="1"/>
      <c r="C7151" s="1"/>
      <c r="D7151"/>
      <c r="E7151" s="1"/>
      <c r="F7151" s="1"/>
      <c r="G7151"/>
      <c r="H7151"/>
      <c r="I7151" s="1"/>
      <c r="J7151"/>
      <c r="K7151"/>
      <c r="L7151"/>
      <c r="M7151" s="2"/>
      <c r="N7151" s="3"/>
      <c r="O7151"/>
      <c r="P7151"/>
      <c r="Q7151"/>
      <c r="R7151"/>
      <c r="S7151"/>
      <c r="T7151"/>
      <c r="U7151" s="1"/>
      <c r="V7151"/>
      <c r="W7151" s="1"/>
      <c r="X7151"/>
      <c r="Y7151"/>
      <c r="Z7151" s="1"/>
      <c r="AA7151" s="1"/>
      <c r="AB7151" s="1"/>
      <c r="AC7151" s="1"/>
      <c r="AD7151"/>
    </row>
    <row r="7152" spans="1:30" x14ac:dyDescent="0.25">
      <c r="A7152" s="1"/>
      <c r="B7152" s="1"/>
      <c r="C7152" s="1"/>
      <c r="D7152"/>
      <c r="E7152" s="1"/>
      <c r="F7152" s="1"/>
      <c r="G7152"/>
      <c r="H7152"/>
      <c r="I7152" s="1"/>
      <c r="J7152"/>
      <c r="K7152"/>
      <c r="L7152"/>
      <c r="M7152" s="2"/>
      <c r="N7152" s="3"/>
      <c r="O7152"/>
      <c r="P7152"/>
      <c r="Q7152"/>
      <c r="R7152"/>
      <c r="S7152"/>
      <c r="T7152"/>
      <c r="U7152" s="1"/>
      <c r="V7152"/>
      <c r="W7152" s="1"/>
      <c r="X7152"/>
      <c r="Y7152"/>
      <c r="Z7152" s="1"/>
      <c r="AA7152" s="1"/>
      <c r="AB7152" s="1"/>
      <c r="AC7152" s="1"/>
      <c r="AD7152"/>
    </row>
    <row r="7153" spans="1:30" x14ac:dyDescent="0.25">
      <c r="A7153" s="1"/>
      <c r="B7153" s="1"/>
      <c r="C7153" s="1"/>
      <c r="D7153"/>
      <c r="E7153" s="1"/>
      <c r="F7153" s="1"/>
      <c r="G7153"/>
      <c r="H7153"/>
      <c r="I7153" s="1"/>
      <c r="J7153"/>
      <c r="K7153"/>
      <c r="L7153"/>
      <c r="M7153" s="2"/>
      <c r="N7153" s="3"/>
      <c r="O7153"/>
      <c r="P7153"/>
      <c r="Q7153"/>
      <c r="R7153"/>
      <c r="S7153"/>
      <c r="T7153"/>
      <c r="U7153" s="1"/>
      <c r="V7153"/>
      <c r="W7153" s="1"/>
      <c r="X7153"/>
      <c r="Y7153"/>
      <c r="Z7153" s="1"/>
      <c r="AA7153" s="1"/>
      <c r="AB7153" s="1"/>
      <c r="AC7153" s="1"/>
      <c r="AD7153"/>
    </row>
    <row r="7154" spans="1:30" x14ac:dyDescent="0.25">
      <c r="A7154" s="1"/>
      <c r="B7154" s="1"/>
      <c r="C7154" s="1"/>
      <c r="D7154"/>
      <c r="E7154" s="1"/>
      <c r="F7154" s="1"/>
      <c r="G7154"/>
      <c r="H7154"/>
      <c r="I7154" s="1"/>
      <c r="J7154"/>
      <c r="K7154"/>
      <c r="L7154"/>
      <c r="M7154" s="2"/>
      <c r="N7154" s="3"/>
      <c r="O7154"/>
      <c r="P7154"/>
      <c r="Q7154"/>
      <c r="R7154"/>
      <c r="S7154"/>
      <c r="T7154"/>
      <c r="U7154" s="1"/>
      <c r="V7154"/>
      <c r="W7154" s="1"/>
      <c r="X7154"/>
      <c r="Y7154"/>
      <c r="Z7154" s="1"/>
      <c r="AA7154" s="1"/>
      <c r="AB7154" s="1"/>
      <c r="AC7154" s="1"/>
      <c r="AD7154"/>
    </row>
    <row r="7155" spans="1:30" x14ac:dyDescent="0.25">
      <c r="A7155" s="1"/>
      <c r="B7155" s="1"/>
      <c r="C7155" s="1"/>
      <c r="D7155"/>
      <c r="E7155" s="1"/>
      <c r="F7155" s="1"/>
      <c r="G7155"/>
      <c r="H7155"/>
      <c r="I7155" s="1"/>
      <c r="J7155"/>
      <c r="K7155"/>
      <c r="L7155"/>
      <c r="M7155" s="2"/>
      <c r="N7155" s="3"/>
      <c r="O7155"/>
      <c r="P7155"/>
      <c r="Q7155"/>
      <c r="R7155"/>
      <c r="S7155"/>
      <c r="T7155"/>
      <c r="U7155" s="1"/>
      <c r="V7155"/>
      <c r="W7155" s="1"/>
      <c r="X7155"/>
      <c r="Y7155"/>
      <c r="Z7155" s="1"/>
      <c r="AA7155" s="1"/>
      <c r="AB7155" s="1"/>
      <c r="AC7155" s="1"/>
      <c r="AD7155"/>
    </row>
    <row r="7156" spans="1:30" x14ac:dyDescent="0.25">
      <c r="A7156" s="1"/>
      <c r="B7156" s="1"/>
      <c r="C7156" s="1"/>
      <c r="D7156"/>
      <c r="E7156" s="1"/>
      <c r="F7156" s="1"/>
      <c r="G7156"/>
      <c r="H7156"/>
      <c r="I7156" s="1"/>
      <c r="J7156"/>
      <c r="K7156"/>
      <c r="L7156"/>
      <c r="M7156" s="2"/>
      <c r="N7156" s="3"/>
      <c r="O7156"/>
      <c r="P7156"/>
      <c r="Q7156"/>
      <c r="R7156"/>
      <c r="S7156"/>
      <c r="T7156"/>
      <c r="U7156" s="1"/>
      <c r="V7156"/>
      <c r="W7156" s="1"/>
      <c r="X7156"/>
      <c r="Y7156"/>
      <c r="Z7156" s="1"/>
      <c r="AA7156" s="1"/>
      <c r="AB7156" s="1"/>
      <c r="AC7156" s="1"/>
      <c r="AD7156"/>
    </row>
    <row r="7157" spans="1:30" x14ac:dyDescent="0.25">
      <c r="A7157" s="1"/>
      <c r="B7157" s="1"/>
      <c r="C7157" s="1"/>
      <c r="D7157"/>
      <c r="E7157" s="1"/>
      <c r="F7157" s="1"/>
      <c r="G7157"/>
      <c r="H7157"/>
      <c r="I7157" s="1"/>
      <c r="J7157"/>
      <c r="K7157"/>
      <c r="L7157"/>
      <c r="M7157" s="2"/>
      <c r="N7157" s="3"/>
      <c r="O7157"/>
      <c r="P7157"/>
      <c r="Q7157"/>
      <c r="R7157"/>
      <c r="S7157"/>
      <c r="T7157"/>
      <c r="U7157" s="1"/>
      <c r="V7157"/>
      <c r="W7157" s="1"/>
      <c r="X7157"/>
      <c r="Y7157"/>
      <c r="Z7157" s="1"/>
      <c r="AA7157" s="1"/>
      <c r="AB7157" s="1"/>
      <c r="AC7157" s="1"/>
      <c r="AD7157"/>
    </row>
    <row r="7158" spans="1:30" x14ac:dyDescent="0.25">
      <c r="A7158" s="1"/>
      <c r="B7158" s="1"/>
      <c r="C7158" s="1"/>
      <c r="D7158"/>
      <c r="E7158" s="1"/>
      <c r="F7158" s="1"/>
      <c r="G7158"/>
      <c r="H7158"/>
      <c r="I7158" s="1"/>
      <c r="J7158"/>
      <c r="K7158"/>
      <c r="L7158"/>
      <c r="M7158" s="2"/>
      <c r="N7158" s="3"/>
      <c r="O7158"/>
      <c r="P7158"/>
      <c r="Q7158"/>
      <c r="R7158"/>
      <c r="S7158"/>
      <c r="T7158"/>
      <c r="U7158" s="1"/>
      <c r="V7158"/>
      <c r="W7158" s="1"/>
      <c r="X7158"/>
      <c r="Y7158"/>
      <c r="Z7158" s="1"/>
      <c r="AA7158" s="1"/>
      <c r="AB7158" s="1"/>
      <c r="AC7158" s="1"/>
      <c r="AD7158"/>
    </row>
    <row r="7159" spans="1:30" x14ac:dyDescent="0.25">
      <c r="A7159" s="1"/>
      <c r="B7159" s="1"/>
      <c r="C7159" s="1"/>
      <c r="D7159"/>
      <c r="E7159" s="1"/>
      <c r="F7159" s="1"/>
      <c r="G7159"/>
      <c r="H7159"/>
      <c r="I7159" s="1"/>
      <c r="J7159"/>
      <c r="K7159"/>
      <c r="L7159"/>
      <c r="M7159" s="2"/>
      <c r="N7159" s="3"/>
      <c r="O7159"/>
      <c r="P7159"/>
      <c r="Q7159"/>
      <c r="R7159"/>
      <c r="S7159"/>
      <c r="T7159"/>
      <c r="U7159" s="1"/>
      <c r="V7159"/>
      <c r="W7159" s="1"/>
      <c r="X7159"/>
      <c r="Y7159"/>
      <c r="Z7159" s="1"/>
      <c r="AA7159" s="1"/>
      <c r="AB7159" s="1"/>
      <c r="AC7159" s="1"/>
      <c r="AD7159"/>
    </row>
    <row r="7160" spans="1:30" x14ac:dyDescent="0.25">
      <c r="A7160" s="1"/>
      <c r="B7160" s="1"/>
      <c r="C7160" s="1"/>
      <c r="D7160"/>
      <c r="E7160" s="1"/>
      <c r="F7160" s="1"/>
      <c r="G7160"/>
      <c r="H7160"/>
      <c r="I7160" s="1"/>
      <c r="J7160"/>
      <c r="K7160"/>
      <c r="L7160"/>
      <c r="M7160" s="2"/>
      <c r="N7160" s="3"/>
      <c r="O7160"/>
      <c r="P7160"/>
      <c r="Q7160"/>
      <c r="R7160"/>
      <c r="S7160"/>
      <c r="T7160"/>
      <c r="U7160" s="1"/>
      <c r="V7160"/>
      <c r="W7160" s="1"/>
      <c r="X7160"/>
      <c r="Y7160"/>
      <c r="Z7160" s="1"/>
      <c r="AA7160" s="1"/>
      <c r="AB7160" s="1"/>
      <c r="AC7160" s="1"/>
      <c r="AD7160"/>
    </row>
    <row r="7161" spans="1:30" x14ac:dyDescent="0.25">
      <c r="A7161" s="1"/>
      <c r="B7161" s="1"/>
      <c r="C7161" s="1"/>
      <c r="D7161"/>
      <c r="E7161" s="1"/>
      <c r="F7161" s="1"/>
      <c r="G7161"/>
      <c r="H7161"/>
      <c r="I7161" s="1"/>
      <c r="J7161"/>
      <c r="K7161"/>
      <c r="L7161"/>
      <c r="M7161" s="2"/>
      <c r="N7161" s="3"/>
      <c r="O7161"/>
      <c r="P7161"/>
      <c r="Q7161"/>
      <c r="R7161"/>
      <c r="S7161"/>
      <c r="T7161"/>
      <c r="U7161" s="1"/>
      <c r="V7161"/>
      <c r="W7161" s="1"/>
      <c r="X7161"/>
      <c r="Y7161"/>
      <c r="Z7161" s="1"/>
      <c r="AA7161" s="1"/>
      <c r="AB7161" s="1"/>
      <c r="AC7161" s="1"/>
      <c r="AD7161"/>
    </row>
    <row r="7162" spans="1:30" x14ac:dyDescent="0.25">
      <c r="A7162" s="1"/>
      <c r="B7162" s="1"/>
      <c r="C7162" s="1"/>
      <c r="D7162"/>
      <c r="E7162" s="1"/>
      <c r="F7162" s="1"/>
      <c r="G7162"/>
      <c r="H7162"/>
      <c r="I7162" s="1"/>
      <c r="J7162"/>
      <c r="K7162"/>
      <c r="L7162"/>
      <c r="M7162" s="2"/>
      <c r="N7162" s="3"/>
      <c r="O7162"/>
      <c r="P7162"/>
      <c r="Q7162"/>
      <c r="R7162"/>
      <c r="S7162"/>
      <c r="T7162"/>
      <c r="U7162" s="1"/>
      <c r="V7162"/>
      <c r="W7162" s="1"/>
      <c r="X7162"/>
      <c r="Y7162"/>
      <c r="Z7162" s="1"/>
      <c r="AA7162" s="1"/>
      <c r="AB7162" s="1"/>
      <c r="AC7162" s="1"/>
      <c r="AD7162"/>
    </row>
    <row r="7163" spans="1:30" x14ac:dyDescent="0.25">
      <c r="A7163" s="1"/>
      <c r="B7163" s="1"/>
      <c r="C7163" s="1"/>
      <c r="D7163"/>
      <c r="E7163" s="1"/>
      <c r="F7163" s="1"/>
      <c r="G7163"/>
      <c r="H7163"/>
      <c r="I7163" s="1"/>
      <c r="J7163"/>
      <c r="K7163"/>
      <c r="L7163"/>
      <c r="M7163" s="2"/>
      <c r="N7163" s="3"/>
      <c r="O7163"/>
      <c r="P7163"/>
      <c r="Q7163"/>
      <c r="R7163"/>
      <c r="S7163"/>
      <c r="T7163"/>
      <c r="U7163" s="1"/>
      <c r="V7163"/>
      <c r="W7163" s="1"/>
      <c r="X7163"/>
      <c r="Y7163"/>
      <c r="Z7163" s="1"/>
      <c r="AA7163" s="1"/>
      <c r="AB7163" s="1"/>
      <c r="AC7163" s="1"/>
      <c r="AD7163"/>
    </row>
    <row r="7164" spans="1:30" x14ac:dyDescent="0.25">
      <c r="A7164" s="1"/>
      <c r="B7164" s="1"/>
      <c r="C7164" s="1"/>
      <c r="D7164"/>
      <c r="E7164" s="1"/>
      <c r="F7164" s="1"/>
      <c r="G7164"/>
      <c r="H7164"/>
      <c r="I7164" s="1"/>
      <c r="J7164"/>
      <c r="K7164"/>
      <c r="L7164"/>
      <c r="M7164" s="2"/>
      <c r="N7164" s="3"/>
      <c r="O7164"/>
      <c r="P7164"/>
      <c r="Q7164"/>
      <c r="R7164"/>
      <c r="S7164"/>
      <c r="T7164"/>
      <c r="U7164" s="1"/>
      <c r="V7164"/>
      <c r="W7164" s="1"/>
      <c r="X7164"/>
      <c r="Y7164"/>
      <c r="Z7164" s="1"/>
      <c r="AA7164" s="1"/>
      <c r="AB7164" s="1"/>
      <c r="AC7164" s="1"/>
      <c r="AD7164"/>
    </row>
    <row r="7165" spans="1:30" x14ac:dyDescent="0.25">
      <c r="A7165" s="1"/>
      <c r="B7165" s="1"/>
      <c r="C7165" s="1"/>
      <c r="D7165"/>
      <c r="E7165" s="1"/>
      <c r="F7165" s="1"/>
      <c r="G7165"/>
      <c r="H7165"/>
      <c r="I7165" s="1"/>
      <c r="J7165"/>
      <c r="K7165"/>
      <c r="L7165"/>
      <c r="M7165" s="2"/>
      <c r="N7165" s="3"/>
      <c r="O7165"/>
      <c r="P7165"/>
      <c r="Q7165"/>
      <c r="R7165"/>
      <c r="S7165"/>
      <c r="T7165"/>
      <c r="U7165" s="1"/>
      <c r="V7165"/>
      <c r="W7165" s="1"/>
      <c r="X7165"/>
      <c r="Y7165"/>
      <c r="Z7165" s="1"/>
      <c r="AA7165" s="1"/>
      <c r="AB7165" s="1"/>
      <c r="AC7165" s="1"/>
      <c r="AD7165"/>
    </row>
    <row r="7166" spans="1:30" x14ac:dyDescent="0.25">
      <c r="A7166" s="1"/>
      <c r="B7166" s="1"/>
      <c r="C7166" s="1"/>
      <c r="D7166"/>
      <c r="E7166" s="1"/>
      <c r="F7166" s="1"/>
      <c r="G7166"/>
      <c r="H7166"/>
      <c r="I7166" s="1"/>
      <c r="J7166"/>
      <c r="K7166"/>
      <c r="L7166"/>
      <c r="M7166" s="2"/>
      <c r="N7166" s="3"/>
      <c r="O7166"/>
      <c r="P7166"/>
      <c r="Q7166"/>
      <c r="R7166"/>
      <c r="S7166"/>
      <c r="T7166"/>
      <c r="U7166" s="1"/>
      <c r="V7166"/>
      <c r="W7166" s="1"/>
      <c r="X7166"/>
      <c r="Y7166"/>
      <c r="Z7166" s="1"/>
      <c r="AA7166" s="1"/>
      <c r="AB7166" s="1"/>
      <c r="AC7166" s="1"/>
      <c r="AD7166"/>
    </row>
    <row r="7167" spans="1:30" x14ac:dyDescent="0.25">
      <c r="A7167" s="1"/>
      <c r="B7167" s="1"/>
      <c r="C7167" s="1"/>
      <c r="D7167"/>
      <c r="E7167" s="1"/>
      <c r="F7167" s="1"/>
      <c r="G7167"/>
      <c r="H7167"/>
      <c r="I7167" s="1"/>
      <c r="J7167"/>
      <c r="K7167"/>
      <c r="L7167"/>
      <c r="M7167" s="2"/>
      <c r="N7167" s="3"/>
      <c r="O7167"/>
      <c r="P7167"/>
      <c r="Q7167"/>
      <c r="R7167"/>
      <c r="S7167"/>
      <c r="T7167"/>
      <c r="U7167" s="1"/>
      <c r="V7167"/>
      <c r="W7167" s="1"/>
      <c r="X7167"/>
      <c r="Y7167"/>
      <c r="Z7167" s="1"/>
      <c r="AA7167" s="1"/>
      <c r="AB7167" s="1"/>
      <c r="AC7167" s="1"/>
      <c r="AD7167"/>
    </row>
    <row r="7168" spans="1:30" x14ac:dyDescent="0.25">
      <c r="A7168" s="1"/>
      <c r="B7168" s="1"/>
      <c r="C7168" s="1"/>
      <c r="D7168"/>
      <c r="E7168" s="1"/>
      <c r="F7168" s="1"/>
      <c r="G7168"/>
      <c r="H7168"/>
      <c r="I7168" s="1"/>
      <c r="J7168"/>
      <c r="K7168"/>
      <c r="L7168"/>
      <c r="M7168" s="2"/>
      <c r="N7168" s="3"/>
      <c r="O7168"/>
      <c r="P7168"/>
      <c r="Q7168"/>
      <c r="R7168"/>
      <c r="S7168"/>
      <c r="T7168"/>
      <c r="U7168" s="1"/>
      <c r="V7168"/>
      <c r="W7168" s="1"/>
      <c r="X7168"/>
      <c r="Y7168"/>
      <c r="Z7168" s="1"/>
      <c r="AA7168" s="1"/>
      <c r="AB7168" s="1"/>
      <c r="AC7168" s="1"/>
      <c r="AD7168"/>
    </row>
    <row r="7169" spans="1:30" x14ac:dyDescent="0.25">
      <c r="A7169" s="1"/>
      <c r="B7169" s="1"/>
      <c r="C7169" s="1"/>
      <c r="D7169"/>
      <c r="E7169" s="1"/>
      <c r="F7169" s="1"/>
      <c r="G7169"/>
      <c r="H7169"/>
      <c r="I7169" s="1"/>
      <c r="J7169"/>
      <c r="K7169"/>
      <c r="L7169"/>
      <c r="M7169" s="2"/>
      <c r="N7169" s="3"/>
      <c r="O7169"/>
      <c r="P7169"/>
      <c r="Q7169"/>
      <c r="R7169"/>
      <c r="S7169"/>
      <c r="T7169"/>
      <c r="U7169" s="1"/>
      <c r="V7169"/>
      <c r="W7169" s="1"/>
      <c r="X7169"/>
      <c r="Y7169"/>
      <c r="Z7169" s="1"/>
      <c r="AA7169" s="1"/>
      <c r="AB7169" s="1"/>
      <c r="AC7169" s="1"/>
      <c r="AD7169"/>
    </row>
    <row r="7170" spans="1:30" x14ac:dyDescent="0.25">
      <c r="A7170" s="1"/>
      <c r="B7170" s="1"/>
      <c r="C7170" s="1"/>
      <c r="D7170"/>
      <c r="E7170" s="1"/>
      <c r="F7170" s="1"/>
      <c r="G7170"/>
      <c r="H7170"/>
      <c r="I7170" s="1"/>
      <c r="J7170"/>
      <c r="K7170"/>
      <c r="L7170"/>
      <c r="M7170" s="2"/>
      <c r="N7170" s="3"/>
      <c r="O7170"/>
      <c r="P7170"/>
      <c r="Q7170"/>
      <c r="R7170"/>
      <c r="S7170"/>
      <c r="T7170"/>
      <c r="U7170" s="1"/>
      <c r="V7170"/>
      <c r="W7170" s="1"/>
      <c r="X7170"/>
      <c r="Y7170"/>
      <c r="Z7170" s="1"/>
      <c r="AA7170" s="1"/>
      <c r="AB7170" s="1"/>
      <c r="AC7170" s="1"/>
      <c r="AD7170"/>
    </row>
    <row r="7171" spans="1:30" x14ac:dyDescent="0.25">
      <c r="A7171" s="1"/>
      <c r="B7171" s="1"/>
      <c r="C7171" s="1"/>
      <c r="D7171"/>
      <c r="E7171" s="1"/>
      <c r="F7171" s="1"/>
      <c r="G7171"/>
      <c r="H7171"/>
      <c r="I7171" s="1"/>
      <c r="J7171"/>
      <c r="K7171"/>
      <c r="L7171"/>
      <c r="M7171" s="2"/>
      <c r="N7171" s="3"/>
      <c r="O7171"/>
      <c r="P7171"/>
      <c r="Q7171"/>
      <c r="R7171"/>
      <c r="S7171"/>
      <c r="T7171"/>
      <c r="U7171" s="1"/>
      <c r="V7171"/>
      <c r="W7171" s="1"/>
      <c r="X7171"/>
      <c r="Y7171"/>
      <c r="Z7171" s="1"/>
      <c r="AA7171" s="1"/>
      <c r="AB7171" s="1"/>
      <c r="AC7171" s="1"/>
      <c r="AD7171"/>
    </row>
    <row r="7172" spans="1:30" x14ac:dyDescent="0.25">
      <c r="A7172" s="1"/>
      <c r="B7172" s="1"/>
      <c r="C7172" s="1"/>
      <c r="D7172"/>
      <c r="E7172" s="1"/>
      <c r="F7172" s="1"/>
      <c r="G7172"/>
      <c r="H7172"/>
      <c r="I7172" s="1"/>
      <c r="J7172"/>
      <c r="K7172"/>
      <c r="L7172"/>
      <c r="M7172" s="2"/>
      <c r="N7172" s="3"/>
      <c r="O7172"/>
      <c r="P7172"/>
      <c r="Q7172"/>
      <c r="R7172"/>
      <c r="S7172"/>
      <c r="T7172"/>
      <c r="U7172" s="1"/>
      <c r="V7172"/>
      <c r="W7172" s="1"/>
      <c r="X7172"/>
      <c r="Y7172"/>
      <c r="Z7172" s="1"/>
      <c r="AA7172" s="1"/>
      <c r="AB7172" s="1"/>
      <c r="AC7172" s="1"/>
      <c r="AD7172"/>
    </row>
    <row r="7173" spans="1:30" x14ac:dyDescent="0.25">
      <c r="A7173" s="1"/>
      <c r="B7173" s="1"/>
      <c r="C7173" s="1"/>
      <c r="D7173"/>
      <c r="E7173" s="1"/>
      <c r="F7173" s="1"/>
      <c r="G7173"/>
      <c r="H7173"/>
      <c r="I7173" s="1"/>
      <c r="J7173"/>
      <c r="K7173"/>
      <c r="L7173"/>
      <c r="M7173" s="2"/>
      <c r="N7173" s="3"/>
      <c r="O7173"/>
      <c r="P7173"/>
      <c r="Q7173"/>
      <c r="R7173"/>
      <c r="S7173"/>
      <c r="T7173"/>
      <c r="U7173" s="1"/>
      <c r="V7173"/>
      <c r="W7173" s="1"/>
      <c r="X7173"/>
      <c r="Y7173"/>
      <c r="Z7173" s="1"/>
      <c r="AA7173" s="1"/>
      <c r="AB7173" s="1"/>
      <c r="AC7173" s="1"/>
      <c r="AD7173"/>
    </row>
    <row r="7174" spans="1:30" x14ac:dyDescent="0.25">
      <c r="A7174" s="1"/>
      <c r="B7174" s="1"/>
      <c r="C7174" s="1"/>
      <c r="D7174"/>
      <c r="E7174" s="1"/>
      <c r="F7174" s="1"/>
      <c r="G7174"/>
      <c r="H7174"/>
      <c r="I7174" s="1"/>
      <c r="J7174"/>
      <c r="K7174"/>
      <c r="L7174"/>
      <c r="M7174" s="2"/>
      <c r="N7174" s="3"/>
      <c r="O7174"/>
      <c r="P7174"/>
      <c r="Q7174"/>
      <c r="R7174"/>
      <c r="S7174"/>
      <c r="T7174"/>
      <c r="U7174" s="1"/>
      <c r="V7174"/>
      <c r="W7174" s="1"/>
      <c r="X7174"/>
      <c r="Y7174"/>
      <c r="Z7174" s="1"/>
      <c r="AA7174" s="1"/>
      <c r="AB7174" s="1"/>
      <c r="AC7174" s="1"/>
      <c r="AD7174"/>
    </row>
    <row r="7175" spans="1:30" x14ac:dyDescent="0.25">
      <c r="A7175" s="1"/>
      <c r="B7175" s="1"/>
      <c r="C7175" s="1"/>
      <c r="D7175"/>
      <c r="E7175" s="1"/>
      <c r="F7175" s="1"/>
      <c r="G7175"/>
      <c r="H7175"/>
      <c r="I7175" s="1"/>
      <c r="J7175"/>
      <c r="K7175"/>
      <c r="L7175"/>
      <c r="M7175" s="2"/>
      <c r="N7175" s="3"/>
      <c r="O7175"/>
      <c r="P7175"/>
      <c r="Q7175"/>
      <c r="R7175"/>
      <c r="S7175"/>
      <c r="T7175"/>
      <c r="U7175" s="1"/>
      <c r="V7175"/>
      <c r="W7175" s="1"/>
      <c r="X7175"/>
      <c r="Y7175"/>
      <c r="Z7175" s="1"/>
      <c r="AA7175" s="1"/>
      <c r="AB7175" s="1"/>
      <c r="AC7175" s="1"/>
      <c r="AD7175"/>
    </row>
    <row r="7176" spans="1:30" x14ac:dyDescent="0.25">
      <c r="A7176" s="1"/>
      <c r="B7176" s="1"/>
      <c r="C7176" s="1"/>
      <c r="D7176"/>
      <c r="E7176" s="1"/>
      <c r="F7176" s="1"/>
      <c r="G7176"/>
      <c r="H7176"/>
      <c r="I7176" s="1"/>
      <c r="J7176"/>
      <c r="K7176"/>
      <c r="L7176"/>
      <c r="M7176" s="2"/>
      <c r="N7176" s="3"/>
      <c r="O7176"/>
      <c r="P7176"/>
      <c r="Q7176"/>
      <c r="R7176"/>
      <c r="S7176"/>
      <c r="T7176"/>
      <c r="U7176" s="1"/>
      <c r="V7176"/>
      <c r="W7176" s="1"/>
      <c r="X7176"/>
      <c r="Y7176"/>
      <c r="Z7176" s="1"/>
      <c r="AA7176" s="1"/>
      <c r="AB7176" s="1"/>
      <c r="AC7176" s="1"/>
      <c r="AD7176"/>
    </row>
    <row r="7177" spans="1:30" x14ac:dyDescent="0.25">
      <c r="A7177" s="1"/>
      <c r="B7177" s="1"/>
      <c r="C7177" s="1"/>
      <c r="D7177"/>
      <c r="E7177" s="1"/>
      <c r="F7177" s="1"/>
      <c r="G7177"/>
      <c r="H7177"/>
      <c r="I7177" s="1"/>
      <c r="J7177"/>
      <c r="K7177"/>
      <c r="L7177"/>
      <c r="M7177" s="2"/>
      <c r="N7177" s="3"/>
      <c r="O7177"/>
      <c r="P7177"/>
      <c r="Q7177"/>
      <c r="R7177"/>
      <c r="S7177"/>
      <c r="T7177"/>
      <c r="U7177" s="1"/>
      <c r="V7177"/>
      <c r="W7177" s="1"/>
      <c r="X7177"/>
      <c r="Y7177"/>
      <c r="Z7177" s="1"/>
      <c r="AA7177" s="1"/>
      <c r="AB7177" s="1"/>
      <c r="AC7177" s="1"/>
      <c r="AD7177"/>
    </row>
    <row r="7178" spans="1:30" x14ac:dyDescent="0.25">
      <c r="A7178" s="1"/>
      <c r="B7178" s="1"/>
      <c r="C7178" s="1"/>
      <c r="D7178"/>
      <c r="E7178" s="1"/>
      <c r="F7178" s="1"/>
      <c r="G7178"/>
      <c r="H7178"/>
      <c r="I7178" s="1"/>
      <c r="J7178"/>
      <c r="K7178"/>
      <c r="L7178"/>
      <c r="M7178" s="2"/>
      <c r="N7178" s="3"/>
      <c r="O7178"/>
      <c r="P7178"/>
      <c r="Q7178"/>
      <c r="R7178"/>
      <c r="S7178"/>
      <c r="T7178"/>
      <c r="U7178" s="1"/>
      <c r="V7178"/>
      <c r="W7178" s="1"/>
      <c r="X7178"/>
      <c r="Y7178"/>
      <c r="Z7178" s="1"/>
      <c r="AA7178" s="1"/>
      <c r="AB7178" s="1"/>
      <c r="AC7178" s="1"/>
      <c r="AD7178"/>
    </row>
    <row r="7179" spans="1:30" x14ac:dyDescent="0.25">
      <c r="A7179" s="1"/>
      <c r="B7179" s="1"/>
      <c r="C7179" s="1"/>
      <c r="D7179"/>
      <c r="E7179" s="1"/>
      <c r="F7179" s="1"/>
      <c r="G7179"/>
      <c r="H7179"/>
      <c r="I7179" s="1"/>
      <c r="J7179"/>
      <c r="K7179"/>
      <c r="L7179"/>
      <c r="M7179" s="2"/>
      <c r="N7179" s="3"/>
      <c r="O7179"/>
      <c r="P7179"/>
      <c r="Q7179"/>
      <c r="R7179"/>
      <c r="S7179"/>
      <c r="T7179"/>
      <c r="U7179" s="1"/>
      <c r="V7179"/>
      <c r="W7179" s="1"/>
      <c r="X7179"/>
      <c r="Y7179"/>
      <c r="Z7179" s="1"/>
      <c r="AA7179" s="1"/>
      <c r="AB7179" s="1"/>
      <c r="AC7179" s="1"/>
      <c r="AD7179"/>
    </row>
    <row r="7180" spans="1:30" x14ac:dyDescent="0.25">
      <c r="A7180" s="1"/>
      <c r="B7180" s="1"/>
      <c r="C7180" s="1"/>
      <c r="D7180"/>
      <c r="E7180" s="1"/>
      <c r="F7180" s="1"/>
      <c r="G7180"/>
      <c r="H7180"/>
      <c r="I7180" s="1"/>
      <c r="J7180"/>
      <c r="K7180"/>
      <c r="L7180"/>
      <c r="M7180" s="2"/>
      <c r="N7180" s="3"/>
      <c r="O7180"/>
      <c r="P7180"/>
      <c r="Q7180"/>
      <c r="R7180"/>
      <c r="S7180"/>
      <c r="T7180"/>
      <c r="U7180" s="1"/>
      <c r="V7180"/>
      <c r="W7180" s="1"/>
      <c r="X7180"/>
      <c r="Y7180"/>
      <c r="Z7180" s="1"/>
      <c r="AA7180" s="1"/>
      <c r="AB7180" s="1"/>
      <c r="AC7180" s="1"/>
      <c r="AD7180"/>
    </row>
    <row r="7181" spans="1:30" x14ac:dyDescent="0.25">
      <c r="A7181" s="1"/>
      <c r="B7181" s="1"/>
      <c r="C7181" s="1"/>
      <c r="D7181"/>
      <c r="E7181" s="1"/>
      <c r="F7181" s="1"/>
      <c r="G7181"/>
      <c r="H7181"/>
      <c r="I7181" s="1"/>
      <c r="J7181"/>
      <c r="K7181"/>
      <c r="L7181"/>
      <c r="M7181" s="2"/>
      <c r="N7181" s="3"/>
      <c r="O7181"/>
      <c r="P7181"/>
      <c r="Q7181"/>
      <c r="R7181"/>
      <c r="S7181"/>
      <c r="T7181"/>
      <c r="U7181" s="1"/>
      <c r="V7181"/>
      <c r="W7181" s="1"/>
      <c r="X7181"/>
      <c r="Y7181"/>
      <c r="Z7181" s="1"/>
      <c r="AA7181" s="1"/>
      <c r="AB7181" s="1"/>
      <c r="AC7181" s="1"/>
      <c r="AD7181"/>
    </row>
    <row r="7182" spans="1:30" x14ac:dyDescent="0.25">
      <c r="A7182" s="1"/>
      <c r="B7182" s="1"/>
      <c r="C7182" s="1"/>
      <c r="D7182"/>
      <c r="E7182" s="1"/>
      <c r="F7182" s="1"/>
      <c r="G7182"/>
      <c r="H7182"/>
      <c r="I7182" s="1"/>
      <c r="J7182"/>
      <c r="K7182"/>
      <c r="L7182"/>
      <c r="M7182" s="2"/>
      <c r="N7182" s="3"/>
      <c r="O7182"/>
      <c r="P7182"/>
      <c r="Q7182"/>
      <c r="R7182"/>
      <c r="S7182"/>
      <c r="T7182"/>
      <c r="U7182" s="1"/>
      <c r="V7182"/>
      <c r="W7182" s="1"/>
      <c r="X7182"/>
      <c r="Y7182"/>
      <c r="Z7182" s="1"/>
      <c r="AA7182" s="1"/>
      <c r="AB7182" s="1"/>
      <c r="AC7182" s="1"/>
      <c r="AD7182"/>
    </row>
    <row r="7183" spans="1:30" x14ac:dyDescent="0.25">
      <c r="A7183" s="1"/>
      <c r="B7183" s="1"/>
      <c r="C7183" s="1"/>
      <c r="D7183"/>
      <c r="E7183" s="1"/>
      <c r="F7183" s="1"/>
      <c r="G7183"/>
      <c r="H7183"/>
      <c r="I7183" s="1"/>
      <c r="J7183"/>
      <c r="K7183"/>
      <c r="L7183"/>
      <c r="M7183" s="2"/>
      <c r="N7183" s="3"/>
      <c r="O7183"/>
      <c r="P7183"/>
      <c r="Q7183"/>
      <c r="R7183"/>
      <c r="S7183"/>
      <c r="T7183"/>
      <c r="U7183" s="1"/>
      <c r="V7183"/>
      <c r="W7183" s="1"/>
      <c r="X7183"/>
      <c r="Y7183"/>
      <c r="Z7183" s="1"/>
      <c r="AA7183" s="1"/>
      <c r="AB7183" s="1"/>
      <c r="AC7183" s="1"/>
      <c r="AD7183"/>
    </row>
    <row r="7184" spans="1:30" x14ac:dyDescent="0.25">
      <c r="A7184" s="1"/>
      <c r="B7184" s="1"/>
      <c r="C7184" s="1"/>
      <c r="D7184"/>
      <c r="E7184" s="1"/>
      <c r="F7184" s="1"/>
      <c r="G7184"/>
      <c r="H7184"/>
      <c r="I7184" s="1"/>
      <c r="J7184"/>
      <c r="K7184"/>
      <c r="L7184"/>
      <c r="M7184" s="2"/>
      <c r="N7184" s="3"/>
      <c r="O7184"/>
      <c r="P7184"/>
      <c r="Q7184"/>
      <c r="R7184"/>
      <c r="S7184"/>
      <c r="T7184"/>
      <c r="U7184" s="1"/>
      <c r="V7184"/>
      <c r="W7184" s="1"/>
      <c r="X7184"/>
      <c r="Y7184"/>
      <c r="Z7184" s="1"/>
      <c r="AA7184" s="1"/>
      <c r="AB7184" s="1"/>
      <c r="AC7184" s="1"/>
      <c r="AD7184"/>
    </row>
    <row r="7185" spans="1:30" x14ac:dyDescent="0.25">
      <c r="A7185" s="1"/>
      <c r="B7185" s="1"/>
      <c r="C7185" s="1"/>
      <c r="D7185"/>
      <c r="E7185" s="1"/>
      <c r="F7185" s="1"/>
      <c r="G7185"/>
      <c r="H7185"/>
      <c r="I7185" s="1"/>
      <c r="J7185"/>
      <c r="K7185"/>
      <c r="L7185"/>
      <c r="M7185" s="2"/>
      <c r="N7185" s="3"/>
      <c r="O7185"/>
      <c r="P7185"/>
      <c r="Q7185"/>
      <c r="R7185"/>
      <c r="S7185"/>
      <c r="T7185"/>
      <c r="U7185" s="1"/>
      <c r="V7185"/>
      <c r="W7185" s="1"/>
      <c r="X7185"/>
      <c r="Y7185"/>
      <c r="Z7185" s="1"/>
      <c r="AA7185" s="1"/>
      <c r="AB7185" s="1"/>
      <c r="AC7185" s="1"/>
      <c r="AD7185"/>
    </row>
    <row r="7186" spans="1:30" x14ac:dyDescent="0.25">
      <c r="A7186" s="1"/>
      <c r="B7186" s="1"/>
      <c r="C7186" s="1"/>
      <c r="D7186"/>
      <c r="E7186" s="1"/>
      <c r="F7186" s="1"/>
      <c r="G7186"/>
      <c r="H7186"/>
      <c r="I7186" s="1"/>
      <c r="J7186"/>
      <c r="K7186"/>
      <c r="L7186"/>
      <c r="M7186" s="2"/>
      <c r="N7186" s="3"/>
      <c r="O7186"/>
      <c r="P7186"/>
      <c r="Q7186"/>
      <c r="R7186"/>
      <c r="S7186"/>
      <c r="T7186"/>
      <c r="U7186" s="1"/>
      <c r="V7186"/>
      <c r="W7186" s="1"/>
      <c r="X7186"/>
      <c r="Y7186"/>
      <c r="Z7186" s="1"/>
      <c r="AA7186" s="1"/>
      <c r="AB7186" s="1"/>
      <c r="AC7186" s="1"/>
      <c r="AD7186"/>
    </row>
    <row r="7187" spans="1:30" x14ac:dyDescent="0.25">
      <c r="A7187" s="1"/>
      <c r="B7187" s="1"/>
      <c r="C7187" s="1"/>
      <c r="D7187"/>
      <c r="E7187" s="1"/>
      <c r="F7187" s="1"/>
      <c r="G7187"/>
      <c r="H7187"/>
      <c r="I7187" s="1"/>
      <c r="J7187"/>
      <c r="K7187"/>
      <c r="L7187"/>
      <c r="M7187" s="2"/>
      <c r="N7187" s="3"/>
      <c r="O7187"/>
      <c r="P7187"/>
      <c r="Q7187"/>
      <c r="R7187"/>
      <c r="S7187"/>
      <c r="T7187"/>
      <c r="U7187" s="1"/>
      <c r="V7187"/>
      <c r="W7187" s="1"/>
      <c r="X7187"/>
      <c r="Y7187"/>
      <c r="Z7187" s="1"/>
      <c r="AA7187" s="1"/>
      <c r="AB7187" s="1"/>
      <c r="AC7187" s="1"/>
      <c r="AD7187"/>
    </row>
    <row r="7188" spans="1:30" x14ac:dyDescent="0.25">
      <c r="A7188" s="1"/>
      <c r="B7188" s="1"/>
      <c r="C7188" s="1"/>
      <c r="D7188"/>
      <c r="E7188" s="1"/>
      <c r="F7188" s="1"/>
      <c r="G7188"/>
      <c r="H7188"/>
      <c r="I7188" s="1"/>
      <c r="J7188"/>
      <c r="K7188"/>
      <c r="L7188"/>
      <c r="M7188" s="2"/>
      <c r="N7188" s="3"/>
      <c r="O7188"/>
      <c r="P7188"/>
      <c r="Q7188"/>
      <c r="R7188"/>
      <c r="S7188"/>
      <c r="T7188"/>
      <c r="U7188" s="1"/>
      <c r="V7188"/>
      <c r="W7188" s="1"/>
      <c r="X7188"/>
      <c r="Y7188"/>
      <c r="Z7188" s="1"/>
      <c r="AA7188" s="1"/>
      <c r="AB7188" s="1"/>
      <c r="AC7188" s="1"/>
      <c r="AD7188"/>
    </row>
    <row r="7189" spans="1:30" x14ac:dyDescent="0.25">
      <c r="A7189" s="1"/>
      <c r="B7189" s="1"/>
      <c r="C7189" s="1"/>
      <c r="D7189"/>
      <c r="E7189" s="1"/>
      <c r="F7189" s="1"/>
      <c r="G7189"/>
      <c r="H7189"/>
      <c r="I7189" s="1"/>
      <c r="J7189"/>
      <c r="K7189"/>
      <c r="L7189"/>
      <c r="M7189" s="2"/>
      <c r="N7189" s="3"/>
      <c r="O7189"/>
      <c r="P7189"/>
      <c r="Q7189"/>
      <c r="R7189"/>
      <c r="S7189"/>
      <c r="T7189"/>
      <c r="U7189" s="1"/>
      <c r="V7189"/>
      <c r="W7189" s="1"/>
      <c r="X7189"/>
      <c r="Y7189"/>
      <c r="Z7189" s="1"/>
      <c r="AA7189" s="1"/>
      <c r="AB7189" s="1"/>
      <c r="AC7189" s="1"/>
      <c r="AD7189"/>
    </row>
    <row r="7190" spans="1:30" x14ac:dyDescent="0.25">
      <c r="A7190" s="1"/>
      <c r="B7190" s="1"/>
      <c r="C7190" s="1"/>
      <c r="D7190"/>
      <c r="E7190" s="1"/>
      <c r="F7190" s="1"/>
      <c r="G7190"/>
      <c r="H7190"/>
      <c r="I7190" s="1"/>
      <c r="J7190"/>
      <c r="K7190"/>
      <c r="L7190"/>
      <c r="M7190" s="2"/>
      <c r="N7190" s="3"/>
      <c r="O7190"/>
      <c r="P7190"/>
      <c r="Q7190"/>
      <c r="R7190"/>
      <c r="S7190"/>
      <c r="T7190"/>
      <c r="U7190" s="1"/>
      <c r="V7190"/>
      <c r="W7190" s="1"/>
      <c r="X7190"/>
      <c r="Y7190"/>
      <c r="Z7190" s="1"/>
      <c r="AA7190" s="1"/>
      <c r="AB7190" s="1"/>
      <c r="AC7190" s="1"/>
      <c r="AD7190"/>
    </row>
    <row r="7191" spans="1:30" x14ac:dyDescent="0.25">
      <c r="A7191" s="1"/>
      <c r="B7191" s="1"/>
      <c r="C7191" s="1"/>
      <c r="D7191"/>
      <c r="E7191" s="1"/>
      <c r="F7191" s="1"/>
      <c r="G7191"/>
      <c r="H7191"/>
      <c r="I7191" s="1"/>
      <c r="J7191"/>
      <c r="K7191"/>
      <c r="L7191"/>
      <c r="M7191" s="2"/>
      <c r="N7191" s="3"/>
      <c r="O7191"/>
      <c r="P7191"/>
      <c r="Q7191"/>
      <c r="R7191"/>
      <c r="S7191"/>
      <c r="T7191"/>
      <c r="U7191" s="1"/>
      <c r="V7191"/>
      <c r="W7191" s="1"/>
      <c r="X7191"/>
      <c r="Y7191"/>
      <c r="Z7191" s="1"/>
      <c r="AA7191" s="1"/>
      <c r="AB7191" s="1"/>
      <c r="AC7191" s="1"/>
      <c r="AD7191"/>
    </row>
    <row r="7192" spans="1:30" x14ac:dyDescent="0.25">
      <c r="A7192" s="1"/>
      <c r="B7192" s="1"/>
      <c r="C7192" s="1"/>
      <c r="D7192"/>
      <c r="E7192" s="1"/>
      <c r="F7192" s="1"/>
      <c r="G7192"/>
      <c r="H7192"/>
      <c r="I7192" s="1"/>
      <c r="J7192"/>
      <c r="K7192"/>
      <c r="L7192"/>
      <c r="M7192" s="2"/>
      <c r="N7192" s="3"/>
      <c r="O7192"/>
      <c r="P7192"/>
      <c r="Q7192"/>
      <c r="R7192"/>
      <c r="S7192"/>
      <c r="T7192"/>
      <c r="U7192" s="1"/>
      <c r="V7192"/>
      <c r="W7192" s="1"/>
      <c r="X7192"/>
      <c r="Y7192"/>
      <c r="Z7192" s="1"/>
      <c r="AA7192" s="1"/>
      <c r="AB7192" s="1"/>
      <c r="AC7192" s="1"/>
      <c r="AD7192"/>
    </row>
    <row r="7193" spans="1:30" x14ac:dyDescent="0.25">
      <c r="A7193" s="1"/>
      <c r="B7193" s="1"/>
      <c r="C7193" s="1"/>
      <c r="D7193"/>
      <c r="E7193" s="1"/>
      <c r="F7193" s="1"/>
      <c r="G7193"/>
      <c r="H7193"/>
      <c r="I7193" s="1"/>
      <c r="J7193"/>
      <c r="K7193"/>
      <c r="L7193"/>
      <c r="M7193" s="2"/>
      <c r="N7193" s="3"/>
      <c r="O7193"/>
      <c r="P7193"/>
      <c r="Q7193"/>
      <c r="R7193"/>
      <c r="S7193"/>
      <c r="T7193"/>
      <c r="U7193" s="1"/>
      <c r="V7193"/>
      <c r="W7193" s="1"/>
      <c r="X7193"/>
      <c r="Y7193"/>
      <c r="Z7193" s="1"/>
      <c r="AA7193" s="1"/>
      <c r="AB7193" s="1"/>
      <c r="AC7193" s="1"/>
      <c r="AD7193"/>
    </row>
    <row r="7194" spans="1:30" x14ac:dyDescent="0.25">
      <c r="A7194" s="1"/>
      <c r="B7194" s="1"/>
      <c r="C7194" s="1"/>
      <c r="D7194"/>
      <c r="E7194" s="1"/>
      <c r="F7194" s="1"/>
      <c r="G7194"/>
      <c r="H7194"/>
      <c r="I7194" s="1"/>
      <c r="J7194"/>
      <c r="K7194"/>
      <c r="L7194"/>
      <c r="M7194" s="2"/>
      <c r="N7194" s="3"/>
      <c r="O7194"/>
      <c r="P7194"/>
      <c r="Q7194"/>
      <c r="R7194"/>
      <c r="S7194"/>
      <c r="T7194"/>
      <c r="U7194" s="1"/>
      <c r="V7194"/>
      <c r="W7194" s="1"/>
      <c r="X7194"/>
      <c r="Y7194"/>
      <c r="Z7194" s="1"/>
      <c r="AA7194" s="1"/>
      <c r="AB7194" s="1"/>
      <c r="AC7194" s="1"/>
      <c r="AD7194"/>
    </row>
    <row r="7195" spans="1:30" x14ac:dyDescent="0.25">
      <c r="A7195" s="1"/>
      <c r="B7195" s="1"/>
      <c r="C7195" s="1"/>
      <c r="D7195"/>
      <c r="E7195" s="1"/>
      <c r="F7195" s="1"/>
      <c r="G7195"/>
      <c r="H7195"/>
      <c r="I7195" s="1"/>
      <c r="J7195"/>
      <c r="K7195"/>
      <c r="L7195"/>
      <c r="M7195" s="2"/>
      <c r="N7195" s="3"/>
      <c r="O7195"/>
      <c r="P7195"/>
      <c r="Q7195"/>
      <c r="R7195"/>
      <c r="S7195"/>
      <c r="T7195"/>
      <c r="U7195" s="1"/>
      <c r="V7195"/>
      <c r="W7195" s="1"/>
      <c r="X7195"/>
      <c r="Y7195"/>
      <c r="Z7195" s="1"/>
      <c r="AA7195" s="1"/>
      <c r="AB7195" s="1"/>
      <c r="AC7195" s="1"/>
      <c r="AD7195"/>
    </row>
    <row r="7196" spans="1:30" x14ac:dyDescent="0.25">
      <c r="A7196" s="1"/>
      <c r="B7196" s="1"/>
      <c r="C7196" s="1"/>
      <c r="D7196"/>
      <c r="E7196" s="1"/>
      <c r="F7196" s="1"/>
      <c r="G7196"/>
      <c r="H7196"/>
      <c r="I7196" s="1"/>
      <c r="J7196"/>
      <c r="K7196"/>
      <c r="L7196"/>
      <c r="M7196" s="2"/>
      <c r="N7196" s="3"/>
      <c r="O7196"/>
      <c r="P7196"/>
      <c r="Q7196"/>
      <c r="R7196"/>
      <c r="S7196"/>
      <c r="T7196"/>
      <c r="U7196" s="1"/>
      <c r="V7196"/>
      <c r="W7196" s="1"/>
      <c r="X7196"/>
      <c r="Y7196"/>
      <c r="Z7196" s="1"/>
      <c r="AA7196" s="1"/>
      <c r="AB7196" s="1"/>
      <c r="AC7196" s="1"/>
      <c r="AD7196"/>
    </row>
    <row r="7197" spans="1:30" x14ac:dyDescent="0.25">
      <c r="A7197" s="1"/>
      <c r="B7197" s="1"/>
      <c r="C7197" s="1"/>
      <c r="D7197"/>
      <c r="E7197" s="1"/>
      <c r="F7197" s="1"/>
      <c r="G7197"/>
      <c r="H7197"/>
      <c r="I7197" s="1"/>
      <c r="J7197"/>
      <c r="K7197"/>
      <c r="L7197"/>
      <c r="M7197" s="2"/>
      <c r="N7197" s="3"/>
      <c r="O7197"/>
      <c r="P7197"/>
      <c r="Q7197"/>
      <c r="R7197"/>
      <c r="S7197"/>
      <c r="T7197"/>
      <c r="U7197" s="1"/>
      <c r="V7197"/>
      <c r="W7197" s="1"/>
      <c r="X7197"/>
      <c r="Y7197"/>
      <c r="Z7197" s="1"/>
      <c r="AA7197" s="1"/>
      <c r="AB7197" s="1"/>
      <c r="AC7197" s="1"/>
      <c r="AD7197"/>
    </row>
    <row r="7198" spans="1:30" x14ac:dyDescent="0.25">
      <c r="A7198" s="1"/>
      <c r="B7198" s="1"/>
      <c r="C7198" s="1"/>
      <c r="D7198"/>
      <c r="E7198" s="1"/>
      <c r="F7198" s="1"/>
      <c r="G7198"/>
      <c r="H7198"/>
      <c r="I7198" s="1"/>
      <c r="J7198"/>
      <c r="K7198"/>
      <c r="L7198"/>
      <c r="M7198" s="2"/>
      <c r="N7198" s="3"/>
      <c r="O7198"/>
      <c r="P7198"/>
      <c r="Q7198"/>
      <c r="R7198"/>
      <c r="S7198"/>
      <c r="T7198"/>
      <c r="U7198" s="1"/>
      <c r="V7198"/>
      <c r="W7198" s="1"/>
      <c r="X7198"/>
      <c r="Y7198"/>
      <c r="Z7198" s="1"/>
      <c r="AA7198" s="1"/>
      <c r="AB7198" s="1"/>
      <c r="AC7198" s="1"/>
      <c r="AD7198"/>
    </row>
    <row r="7199" spans="1:30" x14ac:dyDescent="0.25">
      <c r="A7199" s="1"/>
      <c r="B7199" s="1"/>
      <c r="C7199" s="1"/>
      <c r="D7199"/>
      <c r="E7199" s="1"/>
      <c r="F7199" s="1"/>
      <c r="G7199"/>
      <c r="H7199"/>
      <c r="I7199" s="1"/>
      <c r="J7199"/>
      <c r="K7199"/>
      <c r="L7199"/>
      <c r="M7199" s="2"/>
      <c r="N7199" s="3"/>
      <c r="O7199"/>
      <c r="P7199"/>
      <c r="Q7199"/>
      <c r="R7199"/>
      <c r="S7199"/>
      <c r="T7199"/>
      <c r="U7199" s="1"/>
      <c r="V7199"/>
      <c r="W7199" s="1"/>
      <c r="X7199"/>
      <c r="Y7199"/>
      <c r="Z7199" s="1"/>
      <c r="AA7199" s="1"/>
      <c r="AB7199" s="1"/>
      <c r="AC7199" s="1"/>
      <c r="AD7199"/>
    </row>
    <row r="7200" spans="1:30" x14ac:dyDescent="0.25">
      <c r="A7200" s="1"/>
      <c r="B7200" s="1"/>
      <c r="C7200" s="1"/>
      <c r="D7200"/>
      <c r="E7200" s="1"/>
      <c r="F7200" s="1"/>
      <c r="G7200"/>
      <c r="H7200"/>
      <c r="I7200" s="1"/>
      <c r="J7200"/>
      <c r="K7200"/>
      <c r="L7200"/>
      <c r="M7200" s="2"/>
      <c r="N7200" s="3"/>
      <c r="O7200"/>
      <c r="P7200"/>
      <c r="Q7200"/>
      <c r="R7200"/>
      <c r="S7200"/>
      <c r="T7200"/>
      <c r="U7200" s="1"/>
      <c r="V7200"/>
      <c r="W7200" s="1"/>
      <c r="X7200"/>
      <c r="Y7200"/>
      <c r="Z7200" s="1"/>
      <c r="AA7200" s="1"/>
      <c r="AB7200" s="1"/>
      <c r="AC7200" s="1"/>
      <c r="AD7200"/>
    </row>
    <row r="7201" spans="1:30" x14ac:dyDescent="0.25">
      <c r="A7201" s="1"/>
      <c r="B7201" s="1"/>
      <c r="C7201" s="1"/>
      <c r="D7201"/>
      <c r="E7201" s="1"/>
      <c r="F7201" s="1"/>
      <c r="G7201"/>
      <c r="H7201"/>
      <c r="I7201" s="1"/>
      <c r="J7201"/>
      <c r="K7201"/>
      <c r="L7201"/>
      <c r="M7201" s="2"/>
      <c r="N7201" s="3"/>
      <c r="O7201"/>
      <c r="P7201"/>
      <c r="Q7201"/>
      <c r="R7201"/>
      <c r="S7201"/>
      <c r="T7201"/>
      <c r="U7201" s="1"/>
      <c r="V7201"/>
      <c r="W7201" s="1"/>
      <c r="X7201"/>
      <c r="Y7201"/>
      <c r="Z7201" s="1"/>
      <c r="AA7201" s="1"/>
      <c r="AB7201" s="1"/>
      <c r="AC7201" s="1"/>
      <c r="AD7201"/>
    </row>
    <row r="7202" spans="1:30" x14ac:dyDescent="0.25">
      <c r="A7202" s="1"/>
      <c r="B7202" s="1"/>
      <c r="C7202" s="1"/>
      <c r="D7202"/>
      <c r="E7202" s="1"/>
      <c r="F7202" s="1"/>
      <c r="G7202"/>
      <c r="H7202"/>
      <c r="I7202" s="1"/>
      <c r="J7202"/>
      <c r="K7202"/>
      <c r="L7202"/>
      <c r="M7202" s="2"/>
      <c r="N7202" s="3"/>
      <c r="O7202"/>
      <c r="P7202"/>
      <c r="Q7202"/>
      <c r="R7202"/>
      <c r="S7202"/>
      <c r="T7202"/>
      <c r="U7202" s="1"/>
      <c r="V7202"/>
      <c r="W7202" s="1"/>
      <c r="X7202"/>
      <c r="Y7202"/>
      <c r="Z7202" s="1"/>
      <c r="AA7202" s="1"/>
      <c r="AB7202" s="1"/>
      <c r="AC7202" s="1"/>
      <c r="AD7202"/>
    </row>
    <row r="7203" spans="1:30" x14ac:dyDescent="0.25">
      <c r="A7203" s="1"/>
      <c r="B7203" s="1"/>
      <c r="C7203" s="1"/>
      <c r="D7203"/>
      <c r="E7203" s="1"/>
      <c r="F7203" s="1"/>
      <c r="G7203"/>
      <c r="H7203"/>
      <c r="I7203" s="1"/>
      <c r="J7203"/>
      <c r="K7203"/>
      <c r="L7203"/>
      <c r="M7203" s="2"/>
      <c r="N7203" s="3"/>
      <c r="O7203"/>
      <c r="P7203"/>
      <c r="Q7203"/>
      <c r="R7203"/>
      <c r="S7203"/>
      <c r="T7203"/>
      <c r="U7203" s="1"/>
      <c r="V7203"/>
      <c r="W7203" s="1"/>
      <c r="X7203"/>
      <c r="Y7203"/>
      <c r="Z7203" s="1"/>
      <c r="AA7203" s="1"/>
      <c r="AB7203" s="1"/>
      <c r="AC7203" s="1"/>
      <c r="AD7203"/>
    </row>
    <row r="7204" spans="1:30" x14ac:dyDescent="0.25">
      <c r="A7204" s="1"/>
      <c r="B7204" s="1"/>
      <c r="C7204" s="1"/>
      <c r="D7204"/>
      <c r="E7204" s="1"/>
      <c r="F7204" s="1"/>
      <c r="G7204"/>
      <c r="H7204"/>
      <c r="I7204" s="1"/>
      <c r="J7204"/>
      <c r="K7204"/>
      <c r="L7204"/>
      <c r="M7204" s="2"/>
      <c r="N7204" s="3"/>
      <c r="O7204"/>
      <c r="P7204"/>
      <c r="Q7204"/>
      <c r="R7204"/>
      <c r="S7204"/>
      <c r="T7204"/>
      <c r="U7204" s="1"/>
      <c r="V7204"/>
      <c r="W7204" s="1"/>
      <c r="X7204"/>
      <c r="Y7204"/>
      <c r="Z7204" s="1"/>
      <c r="AA7204" s="1"/>
      <c r="AB7204" s="1"/>
      <c r="AC7204" s="1"/>
      <c r="AD7204"/>
    </row>
    <row r="7205" spans="1:30" x14ac:dyDescent="0.25">
      <c r="A7205" s="1"/>
      <c r="B7205" s="1"/>
      <c r="C7205" s="1"/>
      <c r="D7205"/>
      <c r="E7205" s="1"/>
      <c r="F7205" s="1"/>
      <c r="G7205"/>
      <c r="H7205"/>
      <c r="I7205" s="1"/>
      <c r="J7205"/>
      <c r="K7205"/>
      <c r="L7205"/>
      <c r="M7205" s="2"/>
      <c r="N7205" s="3"/>
      <c r="O7205"/>
      <c r="P7205"/>
      <c r="Q7205"/>
      <c r="R7205"/>
      <c r="S7205"/>
      <c r="T7205"/>
      <c r="U7205" s="1"/>
      <c r="V7205"/>
      <c r="W7205" s="1"/>
      <c r="X7205"/>
      <c r="Y7205"/>
      <c r="Z7205" s="1"/>
      <c r="AA7205" s="1"/>
      <c r="AB7205" s="1"/>
      <c r="AC7205" s="1"/>
      <c r="AD7205"/>
    </row>
    <row r="7206" spans="1:30" x14ac:dyDescent="0.25">
      <c r="A7206" s="1"/>
      <c r="B7206" s="1"/>
      <c r="C7206" s="1"/>
      <c r="D7206"/>
      <c r="E7206" s="1"/>
      <c r="F7206" s="1"/>
      <c r="G7206"/>
      <c r="H7206"/>
      <c r="I7206" s="1"/>
      <c r="J7206"/>
      <c r="K7206"/>
      <c r="L7206"/>
      <c r="M7206" s="2"/>
      <c r="N7206" s="3"/>
      <c r="O7206"/>
      <c r="P7206"/>
      <c r="Q7206"/>
      <c r="R7206"/>
      <c r="S7206"/>
      <c r="T7206"/>
      <c r="U7206" s="1"/>
      <c r="V7206"/>
      <c r="W7206" s="1"/>
      <c r="X7206"/>
      <c r="Y7206"/>
      <c r="Z7206" s="1"/>
      <c r="AA7206" s="1"/>
      <c r="AB7206" s="1"/>
      <c r="AC7206" s="1"/>
      <c r="AD7206"/>
    </row>
    <row r="7207" spans="1:30" x14ac:dyDescent="0.25">
      <c r="A7207" s="1"/>
      <c r="B7207" s="1"/>
      <c r="C7207" s="1"/>
      <c r="D7207"/>
      <c r="E7207" s="1"/>
      <c r="F7207" s="1"/>
      <c r="G7207"/>
      <c r="H7207"/>
      <c r="I7207" s="1"/>
      <c r="J7207"/>
      <c r="K7207"/>
      <c r="L7207"/>
      <c r="M7207" s="2"/>
      <c r="N7207" s="3"/>
      <c r="O7207"/>
      <c r="P7207"/>
      <c r="Q7207"/>
      <c r="R7207"/>
      <c r="S7207"/>
      <c r="T7207"/>
      <c r="U7207" s="1"/>
      <c r="V7207"/>
      <c r="W7207" s="1"/>
      <c r="X7207"/>
      <c r="Y7207"/>
      <c r="Z7207" s="1"/>
      <c r="AA7207" s="1"/>
      <c r="AB7207" s="1"/>
      <c r="AC7207" s="1"/>
      <c r="AD7207"/>
    </row>
    <row r="7208" spans="1:30" x14ac:dyDescent="0.25">
      <c r="A7208" s="1"/>
      <c r="B7208" s="1"/>
      <c r="C7208" s="1"/>
      <c r="D7208"/>
      <c r="E7208" s="1"/>
      <c r="F7208" s="1"/>
      <c r="G7208"/>
      <c r="H7208"/>
      <c r="I7208" s="1"/>
      <c r="J7208"/>
      <c r="K7208"/>
      <c r="L7208"/>
      <c r="M7208" s="2"/>
      <c r="N7208" s="3"/>
      <c r="O7208"/>
      <c r="P7208"/>
      <c r="Q7208"/>
      <c r="R7208"/>
      <c r="S7208"/>
      <c r="T7208"/>
      <c r="U7208" s="1"/>
      <c r="V7208"/>
      <c r="W7208" s="1"/>
      <c r="X7208"/>
      <c r="Y7208"/>
      <c r="Z7208" s="1"/>
      <c r="AA7208" s="1"/>
      <c r="AB7208" s="1"/>
      <c r="AC7208" s="1"/>
      <c r="AD7208"/>
    </row>
    <row r="7209" spans="1:30" x14ac:dyDescent="0.25">
      <c r="A7209" s="1"/>
      <c r="B7209" s="1"/>
      <c r="C7209" s="1"/>
      <c r="D7209"/>
      <c r="E7209" s="1"/>
      <c r="F7209" s="1"/>
      <c r="G7209"/>
      <c r="H7209"/>
      <c r="I7209" s="1"/>
      <c r="J7209"/>
      <c r="K7209"/>
      <c r="L7209"/>
      <c r="M7209" s="2"/>
      <c r="N7209" s="3"/>
      <c r="O7209"/>
      <c r="P7209"/>
      <c r="Q7209"/>
      <c r="R7209"/>
      <c r="S7209"/>
      <c r="T7209"/>
      <c r="U7209" s="1"/>
      <c r="V7209"/>
      <c r="W7209" s="1"/>
      <c r="X7209"/>
      <c r="Y7209"/>
      <c r="Z7209" s="1"/>
      <c r="AA7209" s="1"/>
      <c r="AB7209" s="1"/>
      <c r="AC7209" s="1"/>
      <c r="AD7209"/>
    </row>
    <row r="7210" spans="1:30" x14ac:dyDescent="0.25">
      <c r="A7210" s="1"/>
      <c r="B7210" s="1"/>
      <c r="C7210" s="1"/>
      <c r="D7210"/>
      <c r="E7210" s="1"/>
      <c r="F7210" s="1"/>
      <c r="G7210"/>
      <c r="H7210"/>
      <c r="I7210" s="1"/>
      <c r="J7210"/>
      <c r="K7210"/>
      <c r="L7210"/>
      <c r="M7210" s="2"/>
      <c r="N7210" s="3"/>
      <c r="O7210"/>
      <c r="P7210"/>
      <c r="Q7210"/>
      <c r="R7210"/>
      <c r="S7210"/>
      <c r="T7210"/>
      <c r="U7210" s="1"/>
      <c r="V7210"/>
      <c r="W7210" s="1"/>
      <c r="X7210"/>
      <c r="Y7210"/>
      <c r="Z7210" s="1"/>
      <c r="AA7210" s="1"/>
      <c r="AB7210" s="1"/>
      <c r="AC7210" s="1"/>
      <c r="AD7210"/>
    </row>
    <row r="7211" spans="1:30" x14ac:dyDescent="0.25">
      <c r="A7211" s="1"/>
      <c r="B7211" s="1"/>
      <c r="C7211" s="1"/>
      <c r="D7211"/>
      <c r="E7211" s="1"/>
      <c r="F7211" s="1"/>
      <c r="G7211"/>
      <c r="H7211"/>
      <c r="I7211" s="1"/>
      <c r="J7211"/>
      <c r="K7211"/>
      <c r="L7211"/>
      <c r="M7211" s="2"/>
      <c r="N7211" s="3"/>
      <c r="O7211"/>
      <c r="P7211"/>
      <c r="Q7211"/>
      <c r="R7211"/>
      <c r="S7211"/>
      <c r="T7211"/>
      <c r="U7211" s="1"/>
      <c r="V7211"/>
      <c r="W7211" s="1"/>
      <c r="X7211"/>
      <c r="Y7211"/>
      <c r="Z7211" s="1"/>
      <c r="AA7211" s="1"/>
      <c r="AB7211" s="1"/>
      <c r="AC7211" s="1"/>
      <c r="AD7211"/>
    </row>
    <row r="7212" spans="1:30" x14ac:dyDescent="0.25">
      <c r="A7212" s="1"/>
      <c r="B7212" s="1"/>
      <c r="C7212" s="1"/>
      <c r="D7212"/>
      <c r="E7212" s="1"/>
      <c r="F7212" s="1"/>
      <c r="G7212"/>
      <c r="H7212"/>
      <c r="I7212" s="1"/>
      <c r="J7212"/>
      <c r="K7212"/>
      <c r="L7212"/>
      <c r="M7212" s="2"/>
      <c r="N7212" s="3"/>
      <c r="O7212"/>
      <c r="P7212"/>
      <c r="Q7212"/>
      <c r="R7212"/>
      <c r="S7212"/>
      <c r="T7212"/>
      <c r="U7212" s="1"/>
      <c r="V7212"/>
      <c r="W7212" s="1"/>
      <c r="X7212"/>
      <c r="Y7212"/>
      <c r="Z7212" s="1"/>
      <c r="AA7212" s="1"/>
      <c r="AB7212" s="1"/>
      <c r="AC7212" s="1"/>
      <c r="AD7212"/>
    </row>
    <row r="7213" spans="1:30" x14ac:dyDescent="0.25">
      <c r="A7213" s="1"/>
      <c r="B7213" s="1"/>
      <c r="C7213" s="1"/>
      <c r="D7213"/>
      <c r="E7213" s="1"/>
      <c r="F7213" s="1"/>
      <c r="G7213"/>
      <c r="H7213"/>
      <c r="I7213" s="1"/>
      <c r="J7213"/>
      <c r="K7213"/>
      <c r="L7213"/>
      <c r="M7213" s="2"/>
      <c r="N7213" s="3"/>
      <c r="O7213"/>
      <c r="P7213"/>
      <c r="Q7213"/>
      <c r="R7213"/>
      <c r="S7213"/>
      <c r="T7213"/>
      <c r="U7213" s="1"/>
      <c r="V7213"/>
      <c r="W7213" s="1"/>
      <c r="X7213"/>
      <c r="Y7213"/>
      <c r="Z7213" s="1"/>
      <c r="AA7213" s="1"/>
      <c r="AB7213" s="1"/>
      <c r="AC7213" s="1"/>
      <c r="AD7213"/>
    </row>
    <row r="7214" spans="1:30" x14ac:dyDescent="0.25">
      <c r="A7214" s="1"/>
      <c r="B7214" s="1"/>
      <c r="C7214" s="1"/>
      <c r="D7214"/>
      <c r="E7214" s="1"/>
      <c r="F7214" s="1"/>
      <c r="G7214"/>
      <c r="H7214"/>
      <c r="I7214" s="1"/>
      <c r="J7214"/>
      <c r="K7214"/>
      <c r="L7214"/>
      <c r="M7214" s="2"/>
      <c r="N7214" s="3"/>
      <c r="O7214"/>
      <c r="P7214"/>
      <c r="Q7214"/>
      <c r="R7214"/>
      <c r="S7214"/>
      <c r="T7214"/>
      <c r="U7214" s="1"/>
      <c r="V7214"/>
      <c r="W7214" s="1"/>
      <c r="X7214"/>
      <c r="Y7214"/>
      <c r="Z7214" s="1"/>
      <c r="AA7214" s="1"/>
      <c r="AB7214" s="1"/>
      <c r="AC7214" s="1"/>
      <c r="AD7214"/>
    </row>
    <row r="7215" spans="1:30" x14ac:dyDescent="0.25">
      <c r="A7215" s="1"/>
      <c r="B7215" s="1"/>
      <c r="C7215" s="1"/>
      <c r="D7215"/>
      <c r="E7215" s="1"/>
      <c r="F7215" s="1"/>
      <c r="G7215"/>
      <c r="H7215"/>
      <c r="I7215" s="1"/>
      <c r="J7215"/>
      <c r="K7215"/>
      <c r="L7215"/>
      <c r="M7215" s="2"/>
      <c r="N7215" s="3"/>
      <c r="O7215"/>
      <c r="P7215"/>
      <c r="Q7215"/>
      <c r="R7215"/>
      <c r="S7215"/>
      <c r="T7215"/>
      <c r="U7215" s="1"/>
      <c r="V7215"/>
      <c r="W7215" s="1"/>
      <c r="X7215"/>
      <c r="Y7215"/>
      <c r="Z7215" s="1"/>
      <c r="AA7215" s="1"/>
      <c r="AB7215" s="1"/>
      <c r="AC7215" s="1"/>
      <c r="AD7215"/>
    </row>
    <row r="7216" spans="1:30" x14ac:dyDescent="0.25">
      <c r="A7216" s="1"/>
      <c r="B7216" s="1"/>
      <c r="C7216" s="1"/>
      <c r="D7216"/>
      <c r="E7216" s="1"/>
      <c r="F7216" s="1"/>
      <c r="G7216"/>
      <c r="H7216"/>
      <c r="I7216" s="1"/>
      <c r="J7216"/>
      <c r="K7216"/>
      <c r="L7216"/>
      <c r="M7216" s="2"/>
      <c r="N7216" s="3"/>
      <c r="O7216"/>
      <c r="P7216"/>
      <c r="Q7216"/>
      <c r="R7216"/>
      <c r="S7216"/>
      <c r="T7216"/>
      <c r="U7216" s="1"/>
      <c r="V7216"/>
      <c r="W7216" s="1"/>
      <c r="X7216"/>
      <c r="Y7216"/>
      <c r="Z7216" s="1"/>
      <c r="AA7216" s="1"/>
      <c r="AB7216" s="1"/>
      <c r="AC7216" s="1"/>
      <c r="AD7216"/>
    </row>
    <row r="7217" spans="1:30" x14ac:dyDescent="0.25">
      <c r="A7217" s="1"/>
      <c r="B7217" s="1"/>
      <c r="C7217" s="1"/>
      <c r="D7217"/>
      <c r="E7217" s="1"/>
      <c r="F7217" s="1"/>
      <c r="G7217"/>
      <c r="H7217"/>
      <c r="I7217" s="1"/>
      <c r="J7217"/>
      <c r="K7217"/>
      <c r="L7217"/>
      <c r="M7217" s="2"/>
      <c r="N7217" s="3"/>
      <c r="O7217"/>
      <c r="P7217"/>
      <c r="Q7217"/>
      <c r="R7217"/>
      <c r="S7217"/>
      <c r="T7217"/>
      <c r="U7217" s="1"/>
      <c r="V7217"/>
      <c r="W7217" s="1"/>
      <c r="X7217"/>
      <c r="Y7217"/>
      <c r="Z7217" s="1"/>
      <c r="AA7217" s="1"/>
      <c r="AB7217" s="1"/>
      <c r="AC7217" s="1"/>
      <c r="AD7217"/>
    </row>
    <row r="7218" spans="1:30" x14ac:dyDescent="0.25">
      <c r="A7218" s="1"/>
      <c r="B7218" s="1"/>
      <c r="C7218" s="1"/>
      <c r="D7218"/>
      <c r="E7218" s="1"/>
      <c r="F7218" s="1"/>
      <c r="G7218"/>
      <c r="H7218"/>
      <c r="I7218" s="1"/>
      <c r="J7218"/>
      <c r="K7218"/>
      <c r="L7218"/>
      <c r="M7218" s="2"/>
      <c r="N7218" s="3"/>
      <c r="O7218"/>
      <c r="P7218"/>
      <c r="Q7218"/>
      <c r="R7218"/>
      <c r="S7218"/>
      <c r="T7218"/>
      <c r="U7218" s="1"/>
      <c r="V7218"/>
      <c r="W7218" s="1"/>
      <c r="X7218"/>
      <c r="Y7218"/>
      <c r="Z7218" s="1"/>
      <c r="AA7218" s="1"/>
      <c r="AB7218" s="1"/>
      <c r="AC7218" s="1"/>
      <c r="AD7218"/>
    </row>
    <row r="7219" spans="1:30" x14ac:dyDescent="0.25">
      <c r="A7219" s="1"/>
      <c r="B7219" s="1"/>
      <c r="C7219" s="1"/>
      <c r="D7219"/>
      <c r="E7219" s="1"/>
      <c r="F7219" s="1"/>
      <c r="G7219"/>
      <c r="H7219"/>
      <c r="I7219" s="1"/>
      <c r="J7219"/>
      <c r="K7219"/>
      <c r="L7219"/>
      <c r="M7219" s="2"/>
      <c r="N7219" s="3"/>
      <c r="O7219"/>
      <c r="P7219"/>
      <c r="Q7219"/>
      <c r="R7219"/>
      <c r="S7219"/>
      <c r="T7219"/>
      <c r="U7219" s="1"/>
      <c r="V7219"/>
      <c r="W7219" s="1"/>
      <c r="X7219"/>
      <c r="Y7219"/>
      <c r="Z7219" s="1"/>
      <c r="AA7219" s="1"/>
      <c r="AB7219" s="1"/>
      <c r="AC7219" s="1"/>
      <c r="AD7219"/>
    </row>
    <row r="7220" spans="1:30" x14ac:dyDescent="0.25">
      <c r="A7220" s="1"/>
      <c r="B7220" s="1"/>
      <c r="C7220" s="1"/>
      <c r="D7220"/>
      <c r="E7220" s="1"/>
      <c r="F7220" s="1"/>
      <c r="G7220"/>
      <c r="H7220"/>
      <c r="I7220" s="1"/>
      <c r="J7220"/>
      <c r="K7220"/>
      <c r="L7220"/>
      <c r="M7220" s="2"/>
      <c r="N7220" s="3"/>
      <c r="O7220"/>
      <c r="P7220"/>
      <c r="Q7220"/>
      <c r="R7220"/>
      <c r="S7220"/>
      <c r="T7220"/>
      <c r="U7220" s="1"/>
      <c r="V7220"/>
      <c r="W7220" s="1"/>
      <c r="X7220"/>
      <c r="Y7220"/>
      <c r="Z7220" s="1"/>
      <c r="AA7220" s="1"/>
      <c r="AB7220" s="1"/>
      <c r="AC7220" s="1"/>
      <c r="AD7220"/>
    </row>
    <row r="7221" spans="1:30" x14ac:dyDescent="0.25">
      <c r="A7221" s="1"/>
      <c r="B7221" s="1"/>
      <c r="C7221" s="1"/>
      <c r="D7221"/>
      <c r="E7221" s="1"/>
      <c r="F7221" s="1"/>
      <c r="G7221"/>
      <c r="H7221"/>
      <c r="I7221" s="1"/>
      <c r="J7221"/>
      <c r="K7221"/>
      <c r="L7221"/>
      <c r="M7221" s="2"/>
      <c r="N7221" s="3"/>
      <c r="O7221"/>
      <c r="P7221"/>
      <c r="Q7221"/>
      <c r="R7221"/>
      <c r="S7221"/>
      <c r="T7221"/>
      <c r="U7221" s="1"/>
      <c r="V7221"/>
      <c r="W7221" s="1"/>
      <c r="X7221"/>
      <c r="Y7221"/>
      <c r="Z7221" s="1"/>
      <c r="AA7221" s="1"/>
      <c r="AB7221" s="1"/>
      <c r="AC7221" s="1"/>
      <c r="AD7221"/>
    </row>
    <row r="7222" spans="1:30" x14ac:dyDescent="0.25">
      <c r="A7222" s="1"/>
      <c r="B7222" s="1"/>
      <c r="C7222" s="1"/>
      <c r="D7222"/>
      <c r="E7222" s="1"/>
      <c r="F7222" s="1"/>
      <c r="G7222"/>
      <c r="H7222"/>
      <c r="I7222" s="1"/>
      <c r="J7222"/>
      <c r="K7222"/>
      <c r="L7222"/>
      <c r="M7222" s="2"/>
      <c r="N7222" s="3"/>
      <c r="O7222"/>
      <c r="P7222"/>
      <c r="Q7222"/>
      <c r="R7222"/>
      <c r="S7222"/>
      <c r="T7222"/>
      <c r="U7222" s="1"/>
      <c r="V7222"/>
      <c r="W7222" s="1"/>
      <c r="X7222"/>
      <c r="Y7222"/>
      <c r="Z7222" s="1"/>
      <c r="AA7222" s="1"/>
      <c r="AB7222" s="1"/>
      <c r="AC7222" s="1"/>
      <c r="AD7222"/>
    </row>
    <row r="7223" spans="1:30" x14ac:dyDescent="0.25">
      <c r="A7223" s="1"/>
      <c r="B7223" s="1"/>
      <c r="C7223" s="1"/>
      <c r="D7223"/>
      <c r="E7223" s="1"/>
      <c r="F7223" s="1"/>
      <c r="G7223"/>
      <c r="H7223"/>
      <c r="I7223" s="1"/>
      <c r="J7223"/>
      <c r="K7223"/>
      <c r="L7223"/>
      <c r="M7223" s="2"/>
      <c r="N7223" s="3"/>
      <c r="O7223"/>
      <c r="P7223"/>
      <c r="Q7223"/>
      <c r="R7223"/>
      <c r="S7223"/>
      <c r="T7223"/>
      <c r="U7223" s="1"/>
      <c r="V7223"/>
      <c r="W7223" s="1"/>
      <c r="X7223"/>
      <c r="Y7223"/>
      <c r="Z7223" s="1"/>
      <c r="AA7223" s="1"/>
      <c r="AB7223" s="1"/>
      <c r="AC7223" s="1"/>
      <c r="AD7223"/>
    </row>
    <row r="7224" spans="1:30" x14ac:dyDescent="0.25">
      <c r="A7224" s="1"/>
      <c r="B7224" s="1"/>
      <c r="C7224" s="1"/>
      <c r="D7224"/>
      <c r="E7224" s="1"/>
      <c r="F7224" s="1"/>
      <c r="G7224"/>
      <c r="H7224"/>
      <c r="I7224" s="1"/>
      <c r="J7224"/>
      <c r="K7224"/>
      <c r="L7224"/>
      <c r="M7224" s="2"/>
      <c r="N7224" s="3"/>
      <c r="O7224"/>
      <c r="P7224"/>
      <c r="Q7224"/>
      <c r="R7224"/>
      <c r="S7224"/>
      <c r="T7224"/>
      <c r="U7224" s="1"/>
      <c r="V7224"/>
      <c r="W7224" s="1"/>
      <c r="X7224"/>
      <c r="Y7224"/>
      <c r="Z7224" s="1"/>
      <c r="AA7224" s="1"/>
      <c r="AB7224" s="1"/>
      <c r="AC7224" s="1"/>
      <c r="AD7224"/>
    </row>
    <row r="7225" spans="1:30" x14ac:dyDescent="0.25">
      <c r="A7225" s="1"/>
      <c r="B7225" s="1"/>
      <c r="C7225" s="1"/>
      <c r="D7225"/>
      <c r="E7225" s="1"/>
      <c r="F7225" s="1"/>
      <c r="G7225"/>
      <c r="H7225"/>
      <c r="I7225" s="1"/>
      <c r="J7225"/>
      <c r="K7225"/>
      <c r="L7225"/>
      <c r="M7225" s="2"/>
      <c r="N7225" s="3"/>
      <c r="O7225"/>
      <c r="P7225"/>
      <c r="Q7225"/>
      <c r="R7225"/>
      <c r="S7225"/>
      <c r="T7225"/>
      <c r="U7225" s="1"/>
      <c r="V7225"/>
      <c r="W7225" s="1"/>
      <c r="X7225"/>
      <c r="Y7225"/>
      <c r="Z7225" s="1"/>
      <c r="AA7225" s="1"/>
      <c r="AB7225" s="1"/>
      <c r="AC7225" s="1"/>
      <c r="AD7225"/>
    </row>
    <row r="7226" spans="1:30" x14ac:dyDescent="0.25">
      <c r="A7226" s="1"/>
      <c r="B7226" s="1"/>
      <c r="C7226" s="1"/>
      <c r="D7226"/>
      <c r="E7226" s="1"/>
      <c r="F7226" s="1"/>
      <c r="G7226"/>
      <c r="H7226"/>
      <c r="I7226" s="1"/>
      <c r="J7226"/>
      <c r="K7226"/>
      <c r="L7226"/>
      <c r="M7226" s="2"/>
      <c r="N7226" s="3"/>
      <c r="O7226"/>
      <c r="P7226"/>
      <c r="Q7226"/>
      <c r="R7226"/>
      <c r="S7226"/>
      <c r="T7226"/>
      <c r="U7226" s="1"/>
      <c r="V7226"/>
      <c r="W7226" s="1"/>
      <c r="X7226"/>
      <c r="Y7226"/>
      <c r="Z7226" s="1"/>
      <c r="AA7226" s="1"/>
      <c r="AB7226" s="1"/>
      <c r="AC7226" s="1"/>
      <c r="AD7226"/>
    </row>
    <row r="7227" spans="1:30" x14ac:dyDescent="0.25">
      <c r="A7227" s="1"/>
      <c r="B7227" s="1"/>
      <c r="C7227" s="1"/>
      <c r="D7227"/>
      <c r="E7227" s="1"/>
      <c r="F7227" s="1"/>
      <c r="G7227"/>
      <c r="H7227"/>
      <c r="I7227" s="1"/>
      <c r="J7227"/>
      <c r="K7227"/>
      <c r="L7227"/>
      <c r="M7227" s="2"/>
      <c r="N7227" s="3"/>
      <c r="O7227"/>
      <c r="P7227"/>
      <c r="Q7227"/>
      <c r="R7227"/>
      <c r="S7227"/>
      <c r="T7227"/>
      <c r="U7227" s="1"/>
      <c r="V7227"/>
      <c r="W7227" s="1"/>
      <c r="X7227"/>
      <c r="Y7227"/>
      <c r="Z7227" s="1"/>
      <c r="AA7227" s="1"/>
      <c r="AB7227" s="1"/>
      <c r="AC7227" s="1"/>
      <c r="AD7227"/>
    </row>
    <row r="7228" spans="1:30" x14ac:dyDescent="0.25">
      <c r="A7228" s="1"/>
      <c r="B7228" s="1"/>
      <c r="C7228" s="1"/>
      <c r="D7228"/>
      <c r="E7228" s="1"/>
      <c r="F7228" s="1"/>
      <c r="G7228"/>
      <c r="H7228"/>
      <c r="I7228" s="1"/>
      <c r="J7228"/>
      <c r="K7228"/>
      <c r="L7228"/>
      <c r="M7228" s="2"/>
      <c r="N7228" s="3"/>
      <c r="O7228"/>
      <c r="P7228"/>
      <c r="Q7228"/>
      <c r="R7228"/>
      <c r="S7228"/>
      <c r="T7228"/>
      <c r="U7228" s="1"/>
      <c r="V7228"/>
      <c r="W7228" s="1"/>
      <c r="X7228"/>
      <c r="Y7228"/>
      <c r="Z7228" s="1"/>
      <c r="AA7228" s="1"/>
      <c r="AB7228" s="1"/>
      <c r="AC7228" s="1"/>
      <c r="AD7228"/>
    </row>
    <row r="7229" spans="1:30" x14ac:dyDescent="0.25">
      <c r="A7229" s="1"/>
      <c r="B7229" s="1"/>
      <c r="C7229" s="1"/>
      <c r="D7229"/>
      <c r="E7229" s="1"/>
      <c r="F7229" s="1"/>
      <c r="G7229"/>
      <c r="H7229"/>
      <c r="I7229" s="1"/>
      <c r="J7229"/>
      <c r="K7229"/>
      <c r="L7229"/>
      <c r="M7229" s="2"/>
      <c r="N7229" s="3"/>
      <c r="O7229"/>
      <c r="P7229"/>
      <c r="Q7229"/>
      <c r="R7229"/>
      <c r="S7229"/>
      <c r="T7229"/>
      <c r="U7229" s="1"/>
      <c r="V7229"/>
      <c r="W7229" s="1"/>
      <c r="X7229"/>
      <c r="Y7229"/>
      <c r="Z7229" s="1"/>
      <c r="AA7229" s="1"/>
      <c r="AB7229" s="1"/>
      <c r="AC7229" s="1"/>
      <c r="AD7229"/>
    </row>
    <row r="7230" spans="1:30" x14ac:dyDescent="0.25">
      <c r="A7230" s="1"/>
      <c r="B7230" s="1"/>
      <c r="C7230" s="1"/>
      <c r="D7230"/>
      <c r="E7230" s="1"/>
      <c r="F7230" s="1"/>
      <c r="G7230"/>
      <c r="H7230"/>
      <c r="I7230" s="1"/>
      <c r="J7230"/>
      <c r="K7230"/>
      <c r="L7230"/>
      <c r="M7230" s="2"/>
      <c r="N7230" s="3"/>
      <c r="O7230"/>
      <c r="P7230"/>
      <c r="Q7230"/>
      <c r="R7230"/>
      <c r="S7230"/>
      <c r="T7230"/>
      <c r="U7230" s="1"/>
      <c r="V7230"/>
      <c r="W7230" s="1"/>
      <c r="X7230"/>
      <c r="Y7230"/>
      <c r="Z7230" s="1"/>
      <c r="AA7230" s="1"/>
      <c r="AB7230" s="1"/>
      <c r="AC7230" s="1"/>
      <c r="AD7230"/>
    </row>
    <row r="7231" spans="1:30" x14ac:dyDescent="0.25">
      <c r="A7231" s="1"/>
      <c r="B7231" s="1"/>
      <c r="C7231" s="1"/>
      <c r="D7231"/>
      <c r="E7231" s="1"/>
      <c r="F7231" s="1"/>
      <c r="G7231"/>
      <c r="H7231"/>
      <c r="I7231" s="1"/>
      <c r="J7231"/>
      <c r="K7231"/>
      <c r="L7231"/>
      <c r="M7231" s="2"/>
      <c r="N7231" s="3"/>
      <c r="O7231"/>
      <c r="P7231"/>
      <c r="Q7231"/>
      <c r="R7231"/>
      <c r="S7231"/>
      <c r="T7231"/>
      <c r="U7231" s="1"/>
      <c r="V7231"/>
      <c r="W7231" s="1"/>
      <c r="X7231"/>
      <c r="Y7231"/>
      <c r="Z7231" s="1"/>
      <c r="AA7231" s="1"/>
      <c r="AB7231" s="1"/>
      <c r="AC7231" s="1"/>
      <c r="AD7231"/>
    </row>
    <row r="7232" spans="1:30" x14ac:dyDescent="0.25">
      <c r="A7232" s="1"/>
      <c r="B7232" s="1"/>
      <c r="C7232" s="1"/>
      <c r="D7232"/>
      <c r="E7232" s="1"/>
      <c r="F7232" s="1"/>
      <c r="G7232"/>
      <c r="H7232"/>
      <c r="I7232" s="1"/>
      <c r="J7232"/>
      <c r="K7232"/>
      <c r="L7232"/>
      <c r="M7232" s="2"/>
      <c r="N7232" s="3"/>
      <c r="O7232"/>
      <c r="P7232"/>
      <c r="Q7232"/>
      <c r="R7232"/>
      <c r="S7232"/>
      <c r="T7232"/>
      <c r="U7232" s="1"/>
      <c r="V7232"/>
      <c r="W7232" s="1"/>
      <c r="X7232"/>
      <c r="Y7232"/>
      <c r="Z7232" s="1"/>
      <c r="AA7232" s="1"/>
      <c r="AB7232" s="1"/>
      <c r="AC7232" s="1"/>
      <c r="AD7232"/>
    </row>
    <row r="7233" spans="1:30" x14ac:dyDescent="0.25">
      <c r="A7233" s="1"/>
      <c r="B7233" s="1"/>
      <c r="C7233" s="1"/>
      <c r="D7233"/>
      <c r="E7233" s="1"/>
      <c r="F7233" s="1"/>
      <c r="G7233"/>
      <c r="H7233"/>
      <c r="I7233" s="1"/>
      <c r="J7233"/>
      <c r="K7233"/>
      <c r="L7233"/>
      <c r="M7233" s="2"/>
      <c r="N7233" s="3"/>
      <c r="O7233"/>
      <c r="P7233"/>
      <c r="Q7233"/>
      <c r="R7233"/>
      <c r="S7233"/>
      <c r="T7233"/>
      <c r="U7233" s="1"/>
      <c r="V7233"/>
      <c r="W7233" s="1"/>
      <c r="X7233"/>
      <c r="Y7233"/>
      <c r="Z7233" s="1"/>
      <c r="AA7233" s="1"/>
      <c r="AB7233" s="1"/>
      <c r="AC7233" s="1"/>
      <c r="AD7233"/>
    </row>
    <row r="7234" spans="1:30" x14ac:dyDescent="0.25">
      <c r="A7234" s="1"/>
      <c r="B7234" s="1"/>
      <c r="C7234" s="1"/>
      <c r="D7234"/>
      <c r="E7234" s="1"/>
      <c r="F7234" s="1"/>
      <c r="G7234"/>
      <c r="H7234"/>
      <c r="I7234" s="1"/>
      <c r="J7234"/>
      <c r="K7234"/>
      <c r="L7234"/>
      <c r="M7234" s="2"/>
      <c r="N7234" s="3"/>
      <c r="O7234"/>
      <c r="P7234"/>
      <c r="Q7234"/>
      <c r="R7234"/>
      <c r="S7234"/>
      <c r="T7234"/>
      <c r="U7234" s="1"/>
      <c r="V7234"/>
      <c r="W7234" s="1"/>
      <c r="X7234"/>
      <c r="Y7234"/>
      <c r="Z7234" s="1"/>
      <c r="AA7234" s="1"/>
      <c r="AB7234" s="1"/>
      <c r="AC7234" s="1"/>
      <c r="AD7234"/>
    </row>
    <row r="7235" spans="1:30" x14ac:dyDescent="0.25">
      <c r="A7235" s="1"/>
      <c r="B7235" s="1"/>
      <c r="C7235" s="1"/>
      <c r="D7235"/>
      <c r="E7235" s="1"/>
      <c r="F7235" s="1"/>
      <c r="G7235"/>
      <c r="H7235"/>
      <c r="I7235" s="1"/>
      <c r="J7235"/>
      <c r="K7235"/>
      <c r="L7235"/>
      <c r="M7235" s="2"/>
      <c r="N7235" s="3"/>
      <c r="O7235"/>
      <c r="P7235"/>
      <c r="Q7235"/>
      <c r="R7235"/>
      <c r="S7235"/>
      <c r="T7235"/>
      <c r="U7235" s="1"/>
      <c r="V7235"/>
      <c r="W7235" s="1"/>
      <c r="X7235"/>
      <c r="Y7235"/>
      <c r="Z7235" s="1"/>
      <c r="AA7235" s="1"/>
      <c r="AB7235" s="1"/>
      <c r="AC7235" s="1"/>
      <c r="AD7235"/>
    </row>
    <row r="7236" spans="1:30" x14ac:dyDescent="0.25">
      <c r="A7236" s="1"/>
      <c r="B7236" s="1"/>
      <c r="C7236" s="1"/>
      <c r="D7236"/>
      <c r="E7236" s="1"/>
      <c r="F7236" s="1"/>
      <c r="G7236"/>
      <c r="H7236"/>
      <c r="I7236" s="1"/>
      <c r="J7236"/>
      <c r="K7236"/>
      <c r="L7236"/>
      <c r="M7236" s="2"/>
      <c r="N7236" s="3"/>
      <c r="O7236"/>
      <c r="P7236"/>
      <c r="Q7236"/>
      <c r="R7236"/>
      <c r="S7236"/>
      <c r="T7236"/>
      <c r="U7236" s="1"/>
      <c r="V7236"/>
      <c r="W7236" s="1"/>
      <c r="X7236"/>
      <c r="Y7236"/>
      <c r="Z7236" s="1"/>
      <c r="AA7236" s="1"/>
      <c r="AB7236" s="1"/>
      <c r="AC7236" s="1"/>
      <c r="AD7236"/>
    </row>
    <row r="7237" spans="1:30" x14ac:dyDescent="0.25">
      <c r="A7237" s="1"/>
      <c r="B7237" s="1"/>
      <c r="C7237" s="1"/>
      <c r="D7237"/>
      <c r="E7237" s="1"/>
      <c r="F7237" s="1"/>
      <c r="G7237"/>
      <c r="H7237"/>
      <c r="I7237" s="1"/>
      <c r="J7237"/>
      <c r="K7237"/>
      <c r="L7237"/>
      <c r="M7237" s="2"/>
      <c r="N7237" s="3"/>
      <c r="O7237"/>
      <c r="P7237"/>
      <c r="Q7237"/>
      <c r="R7237"/>
      <c r="S7237"/>
      <c r="T7237"/>
      <c r="U7237" s="1"/>
      <c r="V7237"/>
      <c r="W7237" s="1"/>
      <c r="X7237"/>
      <c r="Y7237"/>
      <c r="Z7237" s="1"/>
      <c r="AA7237" s="1"/>
      <c r="AB7237" s="1"/>
      <c r="AC7237" s="1"/>
      <c r="AD7237"/>
    </row>
    <row r="7238" spans="1:30" x14ac:dyDescent="0.25">
      <c r="A7238" s="1"/>
      <c r="B7238" s="1"/>
      <c r="C7238" s="1"/>
      <c r="D7238"/>
      <c r="E7238" s="1"/>
      <c r="F7238" s="1"/>
      <c r="G7238"/>
      <c r="H7238"/>
      <c r="I7238" s="1"/>
      <c r="J7238"/>
      <c r="K7238"/>
      <c r="L7238"/>
      <c r="M7238" s="2"/>
      <c r="N7238" s="3"/>
      <c r="O7238"/>
      <c r="P7238"/>
      <c r="Q7238"/>
      <c r="R7238"/>
      <c r="S7238"/>
      <c r="T7238"/>
      <c r="U7238" s="1"/>
      <c r="V7238"/>
      <c r="W7238" s="1"/>
      <c r="X7238"/>
      <c r="Y7238"/>
      <c r="Z7238" s="1"/>
      <c r="AA7238" s="1"/>
      <c r="AB7238" s="1"/>
      <c r="AC7238" s="1"/>
      <c r="AD7238"/>
    </row>
    <row r="7239" spans="1:30" x14ac:dyDescent="0.25">
      <c r="A7239" s="1"/>
      <c r="B7239" s="1"/>
      <c r="C7239" s="1"/>
      <c r="D7239"/>
      <c r="E7239" s="1"/>
      <c r="F7239" s="1"/>
      <c r="G7239"/>
      <c r="H7239"/>
      <c r="I7239" s="1"/>
      <c r="J7239"/>
      <c r="K7239"/>
      <c r="L7239"/>
      <c r="M7239" s="2"/>
      <c r="N7239" s="3"/>
      <c r="O7239"/>
      <c r="P7239"/>
      <c r="Q7239"/>
      <c r="R7239"/>
      <c r="S7239"/>
      <c r="T7239"/>
      <c r="U7239" s="1"/>
      <c r="V7239"/>
      <c r="W7239" s="1"/>
      <c r="X7239"/>
      <c r="Y7239"/>
      <c r="Z7239" s="1"/>
      <c r="AA7239" s="1"/>
      <c r="AB7239" s="1"/>
      <c r="AC7239" s="1"/>
      <c r="AD7239"/>
    </row>
    <row r="7240" spans="1:30" x14ac:dyDescent="0.25">
      <c r="A7240" s="1"/>
      <c r="B7240" s="1"/>
      <c r="C7240" s="1"/>
      <c r="D7240"/>
      <c r="E7240" s="1"/>
      <c r="F7240" s="1"/>
      <c r="G7240"/>
      <c r="H7240"/>
      <c r="I7240" s="1"/>
      <c r="J7240"/>
      <c r="K7240"/>
      <c r="L7240"/>
      <c r="M7240" s="2"/>
      <c r="N7240" s="3"/>
      <c r="O7240"/>
      <c r="P7240"/>
      <c r="Q7240"/>
      <c r="R7240"/>
      <c r="S7240"/>
      <c r="T7240"/>
      <c r="U7240" s="1"/>
      <c r="V7240"/>
      <c r="W7240" s="1"/>
      <c r="X7240"/>
      <c r="Y7240"/>
      <c r="Z7240" s="1"/>
      <c r="AA7240" s="1"/>
      <c r="AB7240" s="1"/>
      <c r="AC7240" s="1"/>
      <c r="AD7240"/>
    </row>
    <row r="7241" spans="1:30" x14ac:dyDescent="0.25">
      <c r="A7241" s="1"/>
      <c r="B7241" s="1"/>
      <c r="C7241" s="1"/>
      <c r="D7241"/>
      <c r="E7241" s="1"/>
      <c r="F7241" s="1"/>
      <c r="G7241"/>
      <c r="H7241"/>
      <c r="I7241" s="1"/>
      <c r="J7241"/>
      <c r="K7241"/>
      <c r="L7241"/>
      <c r="M7241" s="2"/>
      <c r="N7241" s="3"/>
      <c r="O7241"/>
      <c r="P7241"/>
      <c r="Q7241"/>
      <c r="R7241"/>
      <c r="S7241"/>
      <c r="T7241"/>
      <c r="U7241" s="1"/>
      <c r="V7241"/>
      <c r="W7241" s="1"/>
      <c r="X7241"/>
      <c r="Y7241"/>
      <c r="Z7241" s="1"/>
      <c r="AA7241" s="1"/>
      <c r="AB7241" s="1"/>
      <c r="AC7241" s="1"/>
      <c r="AD7241"/>
    </row>
    <row r="7242" spans="1:30" x14ac:dyDescent="0.25">
      <c r="A7242" s="1"/>
      <c r="B7242" s="1"/>
      <c r="C7242" s="1"/>
      <c r="D7242"/>
      <c r="E7242" s="1"/>
      <c r="F7242" s="1"/>
      <c r="G7242"/>
      <c r="H7242"/>
      <c r="I7242" s="1"/>
      <c r="J7242"/>
      <c r="K7242"/>
      <c r="L7242"/>
      <c r="M7242" s="2"/>
      <c r="N7242" s="3"/>
      <c r="O7242"/>
      <c r="P7242"/>
      <c r="Q7242"/>
      <c r="R7242"/>
      <c r="S7242"/>
      <c r="T7242"/>
      <c r="U7242" s="1"/>
      <c r="V7242"/>
      <c r="W7242" s="1"/>
      <c r="X7242"/>
      <c r="Y7242"/>
      <c r="Z7242" s="1"/>
      <c r="AA7242" s="1"/>
      <c r="AB7242" s="1"/>
      <c r="AC7242" s="1"/>
      <c r="AD7242"/>
    </row>
    <row r="7243" spans="1:30" x14ac:dyDescent="0.25">
      <c r="A7243" s="1"/>
      <c r="B7243" s="1"/>
      <c r="C7243" s="1"/>
      <c r="D7243"/>
      <c r="E7243" s="1"/>
      <c r="F7243" s="1"/>
      <c r="G7243"/>
      <c r="H7243"/>
      <c r="I7243" s="1"/>
      <c r="J7243"/>
      <c r="K7243"/>
      <c r="L7243"/>
      <c r="M7243" s="2"/>
      <c r="N7243" s="3"/>
      <c r="O7243"/>
      <c r="P7243"/>
      <c r="Q7243"/>
      <c r="R7243"/>
      <c r="S7243"/>
      <c r="T7243"/>
      <c r="U7243" s="1"/>
      <c r="V7243"/>
      <c r="W7243" s="1"/>
      <c r="X7243"/>
      <c r="Y7243"/>
      <c r="Z7243" s="1"/>
      <c r="AA7243" s="1"/>
      <c r="AB7243" s="1"/>
      <c r="AC7243" s="1"/>
      <c r="AD7243"/>
    </row>
    <row r="7244" spans="1:30" x14ac:dyDescent="0.25">
      <c r="A7244" s="1"/>
      <c r="B7244" s="1"/>
      <c r="C7244" s="1"/>
      <c r="D7244"/>
      <c r="E7244" s="1"/>
      <c r="F7244" s="1"/>
      <c r="G7244"/>
      <c r="H7244"/>
      <c r="I7244" s="1"/>
      <c r="J7244"/>
      <c r="K7244"/>
      <c r="L7244"/>
      <c r="M7244" s="2"/>
      <c r="N7244" s="3"/>
      <c r="O7244"/>
      <c r="P7244"/>
      <c r="Q7244"/>
      <c r="R7244"/>
      <c r="S7244"/>
      <c r="T7244"/>
      <c r="U7244" s="1"/>
      <c r="V7244"/>
      <c r="W7244" s="1"/>
      <c r="X7244"/>
      <c r="Y7244"/>
      <c r="Z7244" s="1"/>
      <c r="AA7244" s="1"/>
      <c r="AB7244" s="1"/>
      <c r="AC7244" s="1"/>
      <c r="AD7244"/>
    </row>
    <row r="7245" spans="1:30" x14ac:dyDescent="0.25">
      <c r="A7245" s="1"/>
      <c r="B7245" s="1"/>
      <c r="C7245" s="1"/>
      <c r="D7245"/>
      <c r="E7245" s="1"/>
      <c r="F7245" s="1"/>
      <c r="G7245"/>
      <c r="H7245"/>
      <c r="I7245" s="1"/>
      <c r="J7245"/>
      <c r="K7245"/>
      <c r="L7245"/>
      <c r="M7245" s="2"/>
      <c r="N7245" s="3"/>
      <c r="O7245"/>
      <c r="P7245"/>
      <c r="Q7245"/>
      <c r="R7245"/>
      <c r="S7245"/>
      <c r="T7245"/>
      <c r="U7245" s="1"/>
      <c r="V7245"/>
      <c r="W7245" s="1"/>
      <c r="X7245"/>
      <c r="Y7245"/>
      <c r="Z7245" s="1"/>
      <c r="AA7245" s="1"/>
      <c r="AB7245" s="1"/>
      <c r="AC7245" s="1"/>
      <c r="AD7245"/>
    </row>
    <row r="7246" spans="1:30" x14ac:dyDescent="0.25">
      <c r="A7246" s="1"/>
      <c r="B7246" s="1"/>
      <c r="C7246" s="1"/>
      <c r="D7246"/>
      <c r="E7246" s="1"/>
      <c r="F7246" s="1"/>
      <c r="G7246"/>
      <c r="H7246"/>
      <c r="I7246" s="1"/>
      <c r="J7246"/>
      <c r="K7246"/>
      <c r="L7246"/>
      <c r="M7246" s="2"/>
      <c r="N7246" s="3"/>
      <c r="O7246"/>
      <c r="P7246"/>
      <c r="Q7246"/>
      <c r="R7246"/>
      <c r="S7246"/>
      <c r="T7246"/>
      <c r="U7246" s="1"/>
      <c r="V7246"/>
      <c r="W7246" s="1"/>
      <c r="X7246"/>
      <c r="Y7246"/>
      <c r="Z7246" s="1"/>
      <c r="AA7246" s="1"/>
      <c r="AB7246" s="1"/>
      <c r="AC7246" s="1"/>
      <c r="AD7246"/>
    </row>
    <row r="7247" spans="1:30" x14ac:dyDescent="0.25">
      <c r="A7247" s="1"/>
      <c r="B7247" s="1"/>
      <c r="C7247" s="1"/>
      <c r="D7247"/>
      <c r="E7247" s="1"/>
      <c r="F7247" s="1"/>
      <c r="G7247"/>
      <c r="H7247"/>
      <c r="I7247" s="1"/>
      <c r="J7247"/>
      <c r="K7247"/>
      <c r="L7247"/>
      <c r="M7247" s="2"/>
      <c r="N7247" s="3"/>
      <c r="O7247"/>
      <c r="P7247"/>
      <c r="Q7247"/>
      <c r="R7247"/>
      <c r="S7247"/>
      <c r="T7247"/>
      <c r="U7247" s="1"/>
      <c r="V7247"/>
      <c r="W7247" s="1"/>
      <c r="X7247"/>
      <c r="Y7247"/>
      <c r="Z7247" s="1"/>
      <c r="AA7247" s="1"/>
      <c r="AB7247" s="1"/>
      <c r="AC7247" s="1"/>
      <c r="AD7247"/>
    </row>
    <row r="7248" spans="1:30" x14ac:dyDescent="0.25">
      <c r="A7248" s="1"/>
      <c r="B7248" s="1"/>
      <c r="C7248" s="1"/>
      <c r="D7248"/>
      <c r="E7248" s="1"/>
      <c r="F7248" s="1"/>
      <c r="G7248"/>
      <c r="H7248"/>
      <c r="I7248" s="1"/>
      <c r="J7248"/>
      <c r="K7248"/>
      <c r="L7248"/>
      <c r="M7248" s="2"/>
      <c r="N7248" s="3"/>
      <c r="O7248"/>
      <c r="P7248"/>
      <c r="Q7248"/>
      <c r="R7248"/>
      <c r="S7248"/>
      <c r="T7248"/>
      <c r="U7248" s="1"/>
      <c r="V7248"/>
      <c r="W7248" s="1"/>
      <c r="X7248"/>
      <c r="Y7248"/>
      <c r="Z7248" s="1"/>
      <c r="AA7248" s="1"/>
      <c r="AB7248" s="1"/>
      <c r="AC7248" s="1"/>
      <c r="AD7248"/>
    </row>
    <row r="7249" spans="1:30" x14ac:dyDescent="0.25">
      <c r="A7249" s="1"/>
      <c r="B7249" s="1"/>
      <c r="C7249" s="1"/>
      <c r="D7249"/>
      <c r="E7249" s="1"/>
      <c r="F7249" s="1"/>
      <c r="G7249"/>
      <c r="H7249"/>
      <c r="I7249" s="1"/>
      <c r="J7249"/>
      <c r="K7249"/>
      <c r="L7249"/>
      <c r="M7249" s="2"/>
      <c r="N7249" s="3"/>
      <c r="O7249"/>
      <c r="P7249"/>
      <c r="Q7249"/>
      <c r="R7249"/>
      <c r="S7249"/>
      <c r="T7249"/>
      <c r="U7249" s="1"/>
      <c r="V7249"/>
      <c r="W7249" s="1"/>
      <c r="X7249"/>
      <c r="Y7249"/>
      <c r="Z7249" s="1"/>
      <c r="AA7249" s="1"/>
      <c r="AB7249" s="1"/>
      <c r="AC7249" s="1"/>
      <c r="AD7249"/>
    </row>
    <row r="7250" spans="1:30" x14ac:dyDescent="0.25">
      <c r="A7250" s="1"/>
      <c r="B7250" s="1"/>
      <c r="C7250" s="1"/>
      <c r="D7250"/>
      <c r="E7250" s="1"/>
      <c r="F7250" s="1"/>
      <c r="G7250"/>
      <c r="H7250"/>
      <c r="I7250" s="1"/>
      <c r="J7250"/>
      <c r="K7250"/>
      <c r="L7250"/>
      <c r="M7250" s="2"/>
      <c r="N7250" s="3"/>
      <c r="O7250"/>
      <c r="P7250"/>
      <c r="Q7250"/>
      <c r="R7250"/>
      <c r="S7250"/>
      <c r="T7250"/>
      <c r="U7250" s="1"/>
      <c r="V7250"/>
      <c r="W7250" s="1"/>
      <c r="X7250"/>
      <c r="Y7250"/>
      <c r="Z7250" s="1"/>
      <c r="AA7250" s="1"/>
      <c r="AB7250" s="1"/>
      <c r="AC7250" s="1"/>
      <c r="AD7250"/>
    </row>
    <row r="7251" spans="1:30" x14ac:dyDescent="0.25">
      <c r="A7251" s="1"/>
      <c r="B7251" s="1"/>
      <c r="C7251" s="1"/>
      <c r="D7251"/>
      <c r="E7251" s="1"/>
      <c r="F7251" s="1"/>
      <c r="G7251"/>
      <c r="H7251"/>
      <c r="I7251" s="1"/>
      <c r="J7251"/>
      <c r="K7251"/>
      <c r="L7251"/>
      <c r="M7251" s="2"/>
      <c r="N7251" s="3"/>
      <c r="O7251"/>
      <c r="P7251"/>
      <c r="Q7251"/>
      <c r="R7251"/>
      <c r="S7251"/>
      <c r="T7251"/>
      <c r="U7251" s="1"/>
      <c r="V7251"/>
      <c r="W7251" s="1"/>
      <c r="X7251"/>
      <c r="Y7251"/>
      <c r="Z7251" s="1"/>
      <c r="AA7251" s="1"/>
      <c r="AB7251" s="1"/>
      <c r="AC7251" s="1"/>
      <c r="AD7251"/>
    </row>
    <row r="7252" spans="1:30" x14ac:dyDescent="0.25">
      <c r="A7252" s="1"/>
      <c r="B7252" s="1"/>
      <c r="C7252" s="1"/>
      <c r="D7252"/>
      <c r="E7252" s="1"/>
      <c r="F7252" s="1"/>
      <c r="G7252"/>
      <c r="H7252"/>
      <c r="I7252" s="1"/>
      <c r="J7252"/>
      <c r="K7252"/>
      <c r="L7252"/>
      <c r="M7252" s="2"/>
      <c r="N7252" s="3"/>
      <c r="O7252"/>
      <c r="P7252"/>
      <c r="Q7252"/>
      <c r="R7252"/>
      <c r="S7252"/>
      <c r="T7252"/>
      <c r="U7252" s="1"/>
      <c r="V7252"/>
      <c r="W7252" s="1"/>
      <c r="X7252"/>
      <c r="Y7252"/>
      <c r="Z7252" s="1"/>
      <c r="AA7252" s="1"/>
      <c r="AB7252" s="1"/>
      <c r="AC7252" s="1"/>
      <c r="AD7252"/>
    </row>
    <row r="7253" spans="1:30" x14ac:dyDescent="0.25">
      <c r="A7253" s="1"/>
      <c r="B7253" s="1"/>
      <c r="C7253" s="1"/>
      <c r="D7253"/>
      <c r="E7253" s="1"/>
      <c r="F7253" s="1"/>
      <c r="G7253"/>
      <c r="H7253"/>
      <c r="I7253" s="1"/>
      <c r="J7253"/>
      <c r="K7253"/>
      <c r="L7253"/>
      <c r="M7253" s="2"/>
      <c r="N7253" s="3"/>
      <c r="O7253"/>
      <c r="P7253"/>
      <c r="Q7253"/>
      <c r="R7253"/>
      <c r="S7253"/>
      <c r="T7253"/>
      <c r="U7253" s="1"/>
      <c r="V7253"/>
      <c r="W7253" s="1"/>
      <c r="X7253"/>
      <c r="Y7253"/>
      <c r="Z7253" s="1"/>
      <c r="AA7253" s="1"/>
      <c r="AB7253" s="1"/>
      <c r="AC7253" s="1"/>
      <c r="AD7253"/>
    </row>
    <row r="7254" spans="1:30" x14ac:dyDescent="0.25">
      <c r="A7254" s="1"/>
      <c r="B7254" s="1"/>
      <c r="C7254" s="1"/>
      <c r="D7254"/>
      <c r="E7254" s="1"/>
      <c r="F7254" s="1"/>
      <c r="G7254"/>
      <c r="H7254"/>
      <c r="I7254" s="1"/>
      <c r="J7254"/>
      <c r="K7254"/>
      <c r="L7254"/>
      <c r="M7254" s="2"/>
      <c r="N7254" s="3"/>
      <c r="O7254"/>
      <c r="P7254"/>
      <c r="Q7254"/>
      <c r="R7254"/>
      <c r="S7254"/>
      <c r="T7254"/>
      <c r="U7254" s="1"/>
      <c r="V7254"/>
      <c r="W7254" s="1"/>
      <c r="X7254"/>
      <c r="Y7254"/>
      <c r="Z7254" s="1"/>
      <c r="AA7254" s="1"/>
      <c r="AB7254" s="1"/>
      <c r="AC7254" s="1"/>
      <c r="AD7254"/>
    </row>
    <row r="7255" spans="1:30" x14ac:dyDescent="0.25">
      <c r="A7255" s="1"/>
      <c r="B7255" s="1"/>
      <c r="C7255" s="1"/>
      <c r="D7255"/>
      <c r="E7255" s="1"/>
      <c r="F7255" s="1"/>
      <c r="G7255"/>
      <c r="H7255"/>
      <c r="I7255" s="1"/>
      <c r="J7255"/>
      <c r="K7255"/>
      <c r="L7255"/>
      <c r="M7255" s="2"/>
      <c r="N7255" s="3"/>
      <c r="O7255"/>
      <c r="P7255"/>
      <c r="Q7255"/>
      <c r="R7255"/>
      <c r="S7255"/>
      <c r="T7255"/>
      <c r="U7255" s="1"/>
      <c r="V7255"/>
      <c r="W7255" s="1"/>
      <c r="X7255"/>
      <c r="Y7255"/>
      <c r="Z7255" s="1"/>
      <c r="AA7255" s="1"/>
      <c r="AB7255" s="1"/>
      <c r="AC7255" s="1"/>
      <c r="AD7255"/>
    </row>
    <row r="7256" spans="1:30" x14ac:dyDescent="0.25">
      <c r="A7256" s="1"/>
      <c r="B7256" s="1"/>
      <c r="C7256" s="1"/>
      <c r="D7256"/>
      <c r="E7256" s="1"/>
      <c r="F7256" s="1"/>
      <c r="G7256"/>
      <c r="H7256"/>
      <c r="I7256" s="1"/>
      <c r="J7256"/>
      <c r="K7256"/>
      <c r="L7256"/>
      <c r="M7256" s="2"/>
      <c r="N7256" s="3"/>
      <c r="O7256"/>
      <c r="P7256"/>
      <c r="Q7256"/>
      <c r="R7256"/>
      <c r="S7256"/>
      <c r="T7256"/>
      <c r="U7256" s="1"/>
      <c r="V7256"/>
      <c r="W7256" s="1"/>
      <c r="X7256"/>
      <c r="Y7256"/>
      <c r="Z7256" s="1"/>
      <c r="AA7256" s="1"/>
      <c r="AB7256" s="1"/>
      <c r="AC7256" s="1"/>
      <c r="AD7256"/>
    </row>
    <row r="7257" spans="1:30" x14ac:dyDescent="0.25">
      <c r="A7257" s="1"/>
      <c r="B7257" s="1"/>
      <c r="C7257" s="1"/>
      <c r="D7257"/>
      <c r="E7257" s="1"/>
      <c r="F7257" s="1"/>
      <c r="G7257"/>
      <c r="H7257"/>
      <c r="I7257" s="1"/>
      <c r="J7257"/>
      <c r="K7257"/>
      <c r="L7257"/>
      <c r="M7257" s="2"/>
      <c r="N7257" s="3"/>
      <c r="O7257"/>
      <c r="P7257"/>
      <c r="Q7257"/>
      <c r="R7257"/>
      <c r="S7257"/>
      <c r="T7257"/>
      <c r="U7257" s="1"/>
      <c r="V7257"/>
      <c r="W7257" s="1"/>
      <c r="X7257"/>
      <c r="Y7257"/>
      <c r="Z7257" s="1"/>
      <c r="AA7257" s="1"/>
      <c r="AB7257" s="1"/>
      <c r="AC7257" s="1"/>
      <c r="AD7257"/>
    </row>
    <row r="7258" spans="1:30" x14ac:dyDescent="0.25">
      <c r="A7258" s="1"/>
      <c r="B7258" s="1"/>
      <c r="C7258" s="1"/>
      <c r="D7258"/>
      <c r="E7258" s="1"/>
      <c r="F7258" s="1"/>
      <c r="G7258"/>
      <c r="H7258"/>
      <c r="I7258" s="1"/>
      <c r="J7258"/>
      <c r="K7258"/>
      <c r="L7258"/>
      <c r="M7258" s="2"/>
      <c r="N7258" s="3"/>
      <c r="O7258"/>
      <c r="P7258"/>
      <c r="Q7258"/>
      <c r="R7258"/>
      <c r="S7258"/>
      <c r="T7258"/>
      <c r="U7258" s="1"/>
      <c r="V7258"/>
      <c r="W7258" s="1"/>
      <c r="X7258"/>
      <c r="Y7258"/>
      <c r="Z7258" s="1"/>
      <c r="AA7258" s="1"/>
      <c r="AB7258" s="1"/>
      <c r="AC7258" s="1"/>
      <c r="AD7258"/>
    </row>
    <row r="7259" spans="1:30" x14ac:dyDescent="0.25">
      <c r="A7259" s="1"/>
      <c r="B7259" s="1"/>
      <c r="C7259" s="1"/>
      <c r="D7259"/>
      <c r="E7259" s="1"/>
      <c r="F7259" s="1"/>
      <c r="G7259"/>
      <c r="H7259"/>
      <c r="I7259" s="1"/>
      <c r="J7259"/>
      <c r="K7259"/>
      <c r="L7259"/>
      <c r="M7259" s="2"/>
      <c r="N7259" s="3"/>
      <c r="O7259"/>
      <c r="P7259"/>
      <c r="Q7259"/>
      <c r="R7259"/>
      <c r="S7259"/>
      <c r="T7259"/>
      <c r="U7259" s="1"/>
      <c r="V7259"/>
      <c r="W7259" s="1"/>
      <c r="X7259"/>
      <c r="Y7259"/>
      <c r="Z7259" s="1"/>
      <c r="AA7259" s="1"/>
      <c r="AB7259" s="1"/>
      <c r="AC7259" s="1"/>
      <c r="AD7259"/>
    </row>
    <row r="7260" spans="1:30" x14ac:dyDescent="0.25">
      <c r="A7260" s="1"/>
      <c r="B7260" s="1"/>
      <c r="C7260" s="1"/>
      <c r="D7260"/>
      <c r="E7260" s="1"/>
      <c r="F7260" s="1"/>
      <c r="G7260"/>
      <c r="H7260"/>
      <c r="I7260" s="1"/>
      <c r="J7260"/>
      <c r="K7260"/>
      <c r="L7260"/>
      <c r="M7260" s="2"/>
      <c r="N7260" s="3"/>
      <c r="O7260"/>
      <c r="P7260"/>
      <c r="Q7260"/>
      <c r="R7260"/>
      <c r="S7260"/>
      <c r="T7260"/>
      <c r="U7260" s="1"/>
      <c r="V7260"/>
      <c r="W7260" s="1"/>
      <c r="X7260"/>
      <c r="Y7260"/>
      <c r="Z7260" s="1"/>
      <c r="AA7260" s="1"/>
      <c r="AB7260" s="1"/>
      <c r="AC7260" s="1"/>
      <c r="AD7260"/>
    </row>
    <row r="7261" spans="1:30" x14ac:dyDescent="0.25">
      <c r="A7261" s="1"/>
      <c r="B7261" s="1"/>
      <c r="C7261" s="1"/>
      <c r="D7261"/>
      <c r="E7261" s="1"/>
      <c r="F7261" s="1"/>
      <c r="G7261"/>
      <c r="H7261"/>
      <c r="I7261" s="1"/>
      <c r="J7261"/>
      <c r="K7261"/>
      <c r="L7261"/>
      <c r="M7261" s="2"/>
      <c r="N7261" s="3"/>
      <c r="O7261"/>
      <c r="P7261"/>
      <c r="Q7261"/>
      <c r="R7261"/>
      <c r="S7261"/>
      <c r="T7261"/>
      <c r="U7261" s="1"/>
      <c r="V7261"/>
      <c r="W7261" s="1"/>
      <c r="X7261"/>
      <c r="Y7261"/>
      <c r="Z7261" s="1"/>
      <c r="AA7261" s="1"/>
      <c r="AB7261" s="1"/>
      <c r="AC7261" s="1"/>
      <c r="AD7261"/>
    </row>
    <row r="7262" spans="1:30" x14ac:dyDescent="0.25">
      <c r="A7262" s="1"/>
      <c r="B7262" s="1"/>
      <c r="C7262" s="1"/>
      <c r="D7262"/>
      <c r="E7262" s="1"/>
      <c r="F7262" s="1"/>
      <c r="G7262"/>
      <c r="H7262"/>
      <c r="I7262" s="1"/>
      <c r="J7262"/>
      <c r="K7262"/>
      <c r="L7262"/>
      <c r="M7262" s="2"/>
      <c r="N7262" s="3"/>
      <c r="O7262"/>
      <c r="P7262"/>
      <c r="Q7262"/>
      <c r="R7262"/>
      <c r="S7262"/>
      <c r="T7262"/>
      <c r="U7262" s="1"/>
      <c r="V7262"/>
      <c r="W7262" s="1"/>
      <c r="X7262"/>
      <c r="Y7262"/>
      <c r="Z7262" s="1"/>
      <c r="AA7262" s="1"/>
      <c r="AB7262" s="1"/>
      <c r="AC7262" s="1"/>
      <c r="AD7262"/>
    </row>
    <row r="7263" spans="1:30" x14ac:dyDescent="0.25">
      <c r="A7263" s="1"/>
      <c r="B7263" s="1"/>
      <c r="C7263" s="1"/>
      <c r="D7263"/>
      <c r="E7263" s="1"/>
      <c r="F7263" s="1"/>
      <c r="G7263"/>
      <c r="H7263"/>
      <c r="I7263" s="1"/>
      <c r="J7263"/>
      <c r="K7263"/>
      <c r="L7263"/>
      <c r="M7263" s="2"/>
      <c r="N7263" s="3"/>
      <c r="O7263"/>
      <c r="P7263"/>
      <c r="Q7263"/>
      <c r="R7263"/>
      <c r="S7263"/>
      <c r="T7263"/>
      <c r="U7263" s="1"/>
      <c r="V7263"/>
      <c r="W7263" s="1"/>
      <c r="X7263"/>
      <c r="Y7263"/>
      <c r="Z7263" s="1"/>
      <c r="AA7263" s="1"/>
      <c r="AB7263" s="1"/>
      <c r="AC7263" s="1"/>
      <c r="AD7263"/>
    </row>
    <row r="7264" spans="1:30" x14ac:dyDescent="0.25">
      <c r="A7264" s="1"/>
      <c r="B7264" s="1"/>
      <c r="C7264" s="1"/>
      <c r="D7264"/>
      <c r="E7264" s="1"/>
      <c r="F7264" s="1"/>
      <c r="G7264"/>
      <c r="H7264"/>
      <c r="I7264" s="1"/>
      <c r="J7264"/>
      <c r="K7264"/>
      <c r="L7264"/>
      <c r="M7264" s="2"/>
      <c r="N7264" s="3"/>
      <c r="O7264"/>
      <c r="P7264"/>
      <c r="Q7264"/>
      <c r="R7264"/>
      <c r="S7264"/>
      <c r="T7264"/>
      <c r="U7264" s="1"/>
      <c r="V7264"/>
      <c r="W7264" s="1"/>
      <c r="X7264"/>
      <c r="Y7264"/>
      <c r="Z7264" s="1"/>
      <c r="AA7264" s="1"/>
      <c r="AB7264" s="1"/>
      <c r="AC7264" s="1"/>
      <c r="AD7264"/>
    </row>
    <row r="7265" spans="1:30" x14ac:dyDescent="0.25">
      <c r="A7265" s="1"/>
      <c r="B7265" s="1"/>
      <c r="C7265" s="1"/>
      <c r="D7265"/>
      <c r="E7265" s="1"/>
      <c r="F7265" s="1"/>
      <c r="G7265"/>
      <c r="H7265"/>
      <c r="I7265" s="1"/>
      <c r="J7265"/>
      <c r="K7265"/>
      <c r="L7265"/>
      <c r="M7265" s="2"/>
      <c r="N7265" s="3"/>
      <c r="O7265"/>
      <c r="P7265"/>
      <c r="Q7265"/>
      <c r="R7265"/>
      <c r="S7265"/>
      <c r="T7265"/>
      <c r="U7265" s="1"/>
      <c r="V7265"/>
      <c r="W7265" s="1"/>
      <c r="X7265"/>
      <c r="Y7265"/>
      <c r="Z7265" s="1"/>
      <c r="AA7265" s="1"/>
      <c r="AB7265" s="1"/>
      <c r="AC7265" s="1"/>
      <c r="AD7265"/>
    </row>
    <row r="7266" spans="1:30" x14ac:dyDescent="0.25">
      <c r="A7266" s="1"/>
      <c r="B7266" s="1"/>
      <c r="C7266" s="1"/>
      <c r="D7266"/>
      <c r="E7266" s="1"/>
      <c r="F7266" s="1"/>
      <c r="G7266"/>
      <c r="H7266"/>
      <c r="I7266" s="1"/>
      <c r="J7266"/>
      <c r="K7266"/>
      <c r="L7266"/>
      <c r="M7266" s="2"/>
      <c r="N7266" s="3"/>
      <c r="O7266"/>
      <c r="P7266"/>
      <c r="Q7266"/>
      <c r="R7266"/>
      <c r="S7266"/>
      <c r="T7266"/>
      <c r="U7266" s="1"/>
      <c r="V7266"/>
      <c r="W7266" s="1"/>
      <c r="X7266"/>
      <c r="Y7266"/>
      <c r="Z7266" s="1"/>
      <c r="AA7266" s="1"/>
      <c r="AB7266" s="1"/>
      <c r="AC7266" s="1"/>
      <c r="AD7266"/>
    </row>
    <row r="7267" spans="1:30" x14ac:dyDescent="0.25">
      <c r="A7267" s="1"/>
      <c r="B7267" s="1"/>
      <c r="C7267" s="1"/>
      <c r="D7267"/>
      <c r="E7267" s="1"/>
      <c r="F7267" s="1"/>
      <c r="G7267"/>
      <c r="H7267"/>
      <c r="I7267" s="1"/>
      <c r="J7267"/>
      <c r="K7267"/>
      <c r="L7267"/>
      <c r="M7267" s="2"/>
      <c r="N7267" s="3"/>
      <c r="O7267"/>
      <c r="P7267"/>
      <c r="Q7267"/>
      <c r="R7267"/>
      <c r="S7267"/>
      <c r="T7267"/>
      <c r="U7267" s="1"/>
      <c r="V7267"/>
      <c r="W7267" s="1"/>
      <c r="X7267"/>
      <c r="Y7267"/>
      <c r="Z7267" s="1"/>
      <c r="AA7267" s="1"/>
      <c r="AB7267" s="1"/>
      <c r="AC7267" s="1"/>
      <c r="AD7267"/>
    </row>
    <row r="7268" spans="1:30" x14ac:dyDescent="0.25">
      <c r="A7268" s="1"/>
      <c r="B7268" s="1"/>
      <c r="C7268" s="1"/>
      <c r="D7268"/>
      <c r="E7268" s="1"/>
      <c r="F7268" s="1"/>
      <c r="G7268"/>
      <c r="H7268"/>
      <c r="I7268" s="1"/>
      <c r="J7268"/>
      <c r="K7268"/>
      <c r="L7268"/>
      <c r="M7268" s="2"/>
      <c r="N7268" s="3"/>
      <c r="O7268"/>
      <c r="P7268"/>
      <c r="Q7268"/>
      <c r="R7268"/>
      <c r="S7268"/>
      <c r="T7268"/>
      <c r="U7268" s="1"/>
      <c r="V7268"/>
      <c r="W7268" s="1"/>
      <c r="X7268"/>
      <c r="Y7268"/>
      <c r="Z7268" s="1"/>
      <c r="AA7268" s="1"/>
      <c r="AB7268" s="1"/>
      <c r="AC7268" s="1"/>
      <c r="AD7268"/>
    </row>
    <row r="7269" spans="1:30" x14ac:dyDescent="0.25">
      <c r="A7269" s="1"/>
      <c r="B7269" s="1"/>
      <c r="C7269" s="1"/>
      <c r="D7269"/>
      <c r="E7269" s="1"/>
      <c r="F7269" s="1"/>
      <c r="G7269"/>
      <c r="H7269"/>
      <c r="I7269" s="1"/>
      <c r="J7269"/>
      <c r="K7269"/>
      <c r="L7269"/>
      <c r="M7269" s="2"/>
      <c r="N7269" s="3"/>
      <c r="O7269"/>
      <c r="P7269"/>
      <c r="Q7269"/>
      <c r="R7269"/>
      <c r="S7269"/>
      <c r="T7269"/>
      <c r="U7269" s="1"/>
      <c r="V7269"/>
      <c r="W7269" s="1"/>
      <c r="X7269"/>
      <c r="Y7269"/>
      <c r="Z7269" s="1"/>
      <c r="AA7269" s="1"/>
      <c r="AB7269" s="1"/>
      <c r="AC7269" s="1"/>
      <c r="AD7269"/>
    </row>
    <row r="7270" spans="1:30" x14ac:dyDescent="0.25">
      <c r="A7270" s="1"/>
      <c r="B7270" s="1"/>
      <c r="C7270" s="1"/>
      <c r="D7270"/>
      <c r="E7270" s="1"/>
      <c r="F7270" s="1"/>
      <c r="G7270"/>
      <c r="H7270"/>
      <c r="I7270" s="1"/>
      <c r="J7270"/>
      <c r="K7270"/>
      <c r="L7270"/>
      <c r="M7270" s="2"/>
      <c r="N7270" s="3"/>
      <c r="O7270"/>
      <c r="P7270"/>
      <c r="Q7270"/>
      <c r="R7270"/>
      <c r="S7270"/>
      <c r="T7270"/>
      <c r="U7270" s="1"/>
      <c r="V7270"/>
      <c r="W7270" s="1"/>
      <c r="X7270"/>
      <c r="Y7270"/>
      <c r="Z7270" s="1"/>
      <c r="AA7270" s="1"/>
      <c r="AB7270" s="1"/>
      <c r="AC7270" s="1"/>
      <c r="AD7270"/>
    </row>
    <row r="7271" spans="1:30" x14ac:dyDescent="0.25">
      <c r="A7271" s="1"/>
      <c r="B7271" s="1"/>
      <c r="C7271" s="1"/>
      <c r="D7271"/>
      <c r="E7271" s="1"/>
      <c r="F7271" s="1"/>
      <c r="G7271"/>
      <c r="H7271"/>
      <c r="I7271" s="1"/>
      <c r="J7271"/>
      <c r="K7271"/>
      <c r="L7271"/>
      <c r="M7271" s="2"/>
      <c r="N7271" s="3"/>
      <c r="O7271"/>
      <c r="P7271"/>
      <c r="Q7271"/>
      <c r="R7271"/>
      <c r="S7271"/>
      <c r="T7271"/>
      <c r="U7271" s="1"/>
      <c r="V7271"/>
      <c r="W7271" s="1"/>
      <c r="X7271"/>
      <c r="Y7271"/>
      <c r="Z7271" s="1"/>
      <c r="AA7271" s="1"/>
      <c r="AB7271" s="1"/>
      <c r="AC7271" s="1"/>
      <c r="AD7271"/>
    </row>
    <row r="7272" spans="1:30" x14ac:dyDescent="0.25">
      <c r="A7272" s="1"/>
      <c r="B7272" s="1"/>
      <c r="C7272" s="1"/>
      <c r="D7272"/>
      <c r="E7272" s="1"/>
      <c r="F7272" s="1"/>
      <c r="G7272"/>
      <c r="H7272"/>
      <c r="I7272" s="1"/>
      <c r="J7272"/>
      <c r="K7272"/>
      <c r="L7272"/>
      <c r="M7272" s="2"/>
      <c r="N7272" s="3"/>
      <c r="O7272"/>
      <c r="P7272"/>
      <c r="Q7272"/>
      <c r="R7272"/>
      <c r="S7272"/>
      <c r="T7272"/>
      <c r="U7272" s="1"/>
      <c r="V7272"/>
      <c r="W7272" s="1"/>
      <c r="X7272"/>
      <c r="Y7272"/>
      <c r="Z7272" s="1"/>
      <c r="AA7272" s="1"/>
      <c r="AB7272" s="1"/>
      <c r="AC7272" s="1"/>
      <c r="AD7272"/>
    </row>
    <row r="7273" spans="1:30" x14ac:dyDescent="0.25">
      <c r="A7273" s="1"/>
      <c r="B7273" s="1"/>
      <c r="C7273" s="1"/>
      <c r="D7273"/>
      <c r="E7273" s="1"/>
      <c r="F7273" s="1"/>
      <c r="G7273"/>
      <c r="H7273"/>
      <c r="I7273" s="1"/>
      <c r="J7273"/>
      <c r="K7273"/>
      <c r="L7273"/>
      <c r="M7273" s="2"/>
      <c r="N7273" s="3"/>
      <c r="O7273"/>
      <c r="P7273"/>
      <c r="Q7273"/>
      <c r="R7273"/>
      <c r="S7273"/>
      <c r="T7273"/>
      <c r="U7273" s="1"/>
      <c r="V7273"/>
      <c r="W7273" s="1"/>
      <c r="X7273"/>
      <c r="Y7273"/>
      <c r="Z7273" s="1"/>
      <c r="AA7273" s="1"/>
      <c r="AB7273" s="1"/>
      <c r="AC7273" s="1"/>
      <c r="AD7273"/>
    </row>
    <row r="7274" spans="1:30" x14ac:dyDescent="0.25">
      <c r="A7274" s="1"/>
      <c r="B7274" s="1"/>
      <c r="C7274" s="1"/>
      <c r="D7274"/>
      <c r="E7274" s="1"/>
      <c r="F7274" s="1"/>
      <c r="G7274"/>
      <c r="H7274"/>
      <c r="I7274" s="1"/>
      <c r="J7274"/>
      <c r="K7274"/>
      <c r="L7274"/>
      <c r="M7274" s="2"/>
      <c r="N7274" s="3"/>
      <c r="O7274"/>
      <c r="P7274"/>
      <c r="Q7274"/>
      <c r="R7274"/>
      <c r="S7274"/>
      <c r="T7274"/>
      <c r="U7274" s="1"/>
      <c r="V7274"/>
      <c r="W7274" s="1"/>
      <c r="X7274"/>
      <c r="Y7274"/>
      <c r="Z7274" s="1"/>
      <c r="AA7274" s="1"/>
      <c r="AB7274" s="1"/>
      <c r="AC7274" s="1"/>
      <c r="AD7274"/>
    </row>
    <row r="7275" spans="1:30" x14ac:dyDescent="0.25">
      <c r="A7275" s="1"/>
      <c r="B7275" s="1"/>
      <c r="C7275" s="1"/>
      <c r="D7275"/>
      <c r="E7275" s="1"/>
      <c r="F7275" s="1"/>
      <c r="G7275"/>
      <c r="H7275"/>
      <c r="I7275" s="1"/>
      <c r="J7275"/>
      <c r="K7275"/>
      <c r="L7275"/>
      <c r="M7275" s="2"/>
      <c r="N7275" s="3"/>
      <c r="O7275"/>
      <c r="P7275"/>
      <c r="Q7275"/>
      <c r="R7275"/>
      <c r="S7275"/>
      <c r="T7275"/>
      <c r="U7275" s="1"/>
      <c r="V7275"/>
      <c r="W7275" s="1"/>
      <c r="X7275"/>
      <c r="Y7275"/>
      <c r="Z7275" s="1"/>
      <c r="AA7275" s="1"/>
      <c r="AB7275" s="1"/>
      <c r="AC7275" s="1"/>
      <c r="AD7275"/>
    </row>
    <row r="7276" spans="1:30" x14ac:dyDescent="0.25">
      <c r="A7276" s="1"/>
      <c r="B7276" s="1"/>
      <c r="C7276" s="1"/>
      <c r="D7276"/>
      <c r="E7276" s="1"/>
      <c r="F7276" s="1"/>
      <c r="G7276"/>
      <c r="H7276"/>
      <c r="I7276" s="1"/>
      <c r="J7276"/>
      <c r="K7276"/>
      <c r="L7276"/>
      <c r="M7276" s="2"/>
      <c r="N7276" s="3"/>
      <c r="O7276"/>
      <c r="P7276"/>
      <c r="Q7276"/>
      <c r="R7276"/>
      <c r="S7276"/>
      <c r="T7276"/>
      <c r="U7276" s="1"/>
      <c r="V7276"/>
      <c r="W7276" s="1"/>
      <c r="X7276"/>
      <c r="Y7276"/>
      <c r="Z7276" s="1"/>
      <c r="AA7276" s="1"/>
      <c r="AB7276" s="1"/>
      <c r="AC7276" s="1"/>
      <c r="AD7276"/>
    </row>
    <row r="7277" spans="1:30" x14ac:dyDescent="0.25">
      <c r="A7277" s="1"/>
      <c r="B7277" s="1"/>
      <c r="C7277" s="1"/>
      <c r="D7277"/>
      <c r="E7277" s="1"/>
      <c r="F7277" s="1"/>
      <c r="G7277"/>
      <c r="H7277"/>
      <c r="I7277" s="1"/>
      <c r="J7277"/>
      <c r="K7277"/>
      <c r="L7277"/>
      <c r="M7277" s="2"/>
      <c r="N7277" s="3"/>
      <c r="O7277"/>
      <c r="P7277"/>
      <c r="Q7277"/>
      <c r="R7277"/>
      <c r="S7277"/>
      <c r="T7277"/>
      <c r="U7277" s="1"/>
      <c r="V7277"/>
      <c r="W7277" s="1"/>
      <c r="X7277"/>
      <c r="Y7277"/>
      <c r="Z7277" s="1"/>
      <c r="AA7277" s="1"/>
      <c r="AB7277" s="1"/>
      <c r="AC7277" s="1"/>
      <c r="AD7277"/>
    </row>
    <row r="7278" spans="1:30" x14ac:dyDescent="0.25">
      <c r="A7278" s="1"/>
      <c r="B7278" s="1"/>
      <c r="C7278" s="1"/>
      <c r="D7278"/>
      <c r="E7278" s="1"/>
      <c r="F7278" s="1"/>
      <c r="G7278"/>
      <c r="H7278"/>
      <c r="I7278" s="1"/>
      <c r="J7278"/>
      <c r="K7278"/>
      <c r="L7278"/>
      <c r="M7278" s="2"/>
      <c r="N7278" s="3"/>
      <c r="O7278"/>
      <c r="P7278"/>
      <c r="Q7278"/>
      <c r="R7278"/>
      <c r="S7278"/>
      <c r="T7278"/>
      <c r="U7278" s="1"/>
      <c r="V7278"/>
      <c r="W7278" s="1"/>
      <c r="X7278"/>
      <c r="Y7278"/>
      <c r="Z7278" s="1"/>
      <c r="AA7278" s="1"/>
      <c r="AB7278" s="1"/>
      <c r="AC7278" s="1"/>
      <c r="AD7278"/>
    </row>
    <row r="7279" spans="1:30" x14ac:dyDescent="0.25">
      <c r="A7279" s="1"/>
      <c r="B7279" s="1"/>
      <c r="C7279" s="1"/>
      <c r="D7279"/>
      <c r="E7279" s="1"/>
      <c r="F7279" s="1"/>
      <c r="G7279"/>
      <c r="H7279"/>
      <c r="I7279" s="1"/>
      <c r="J7279"/>
      <c r="K7279"/>
      <c r="L7279"/>
      <c r="M7279" s="2"/>
      <c r="N7279" s="3"/>
      <c r="O7279"/>
      <c r="P7279"/>
      <c r="Q7279"/>
      <c r="R7279"/>
      <c r="S7279"/>
      <c r="T7279"/>
      <c r="U7279" s="1"/>
      <c r="V7279"/>
      <c r="W7279" s="1"/>
      <c r="X7279"/>
      <c r="Y7279"/>
      <c r="Z7279" s="1"/>
      <c r="AA7279" s="1"/>
      <c r="AB7279" s="1"/>
      <c r="AC7279" s="1"/>
      <c r="AD7279"/>
    </row>
    <row r="7280" spans="1:30" x14ac:dyDescent="0.25">
      <c r="A7280" s="1"/>
      <c r="B7280" s="1"/>
      <c r="C7280" s="1"/>
      <c r="D7280"/>
      <c r="E7280" s="1"/>
      <c r="F7280" s="1"/>
      <c r="G7280"/>
      <c r="H7280"/>
      <c r="I7280" s="1"/>
      <c r="J7280"/>
      <c r="K7280"/>
      <c r="L7280"/>
      <c r="M7280" s="2"/>
      <c r="N7280" s="3"/>
      <c r="O7280"/>
      <c r="P7280"/>
      <c r="Q7280"/>
      <c r="R7280"/>
      <c r="S7280"/>
      <c r="T7280"/>
      <c r="U7280" s="1"/>
      <c r="V7280"/>
      <c r="W7280" s="1"/>
      <c r="X7280"/>
      <c r="Y7280"/>
      <c r="Z7280" s="1"/>
      <c r="AA7280" s="1"/>
      <c r="AB7280" s="1"/>
      <c r="AC7280" s="1"/>
      <c r="AD7280"/>
    </row>
    <row r="7281" spans="1:30" x14ac:dyDescent="0.25">
      <c r="A7281" s="1"/>
      <c r="B7281" s="1"/>
      <c r="C7281" s="1"/>
      <c r="D7281"/>
      <c r="E7281" s="1"/>
      <c r="F7281" s="1"/>
      <c r="G7281"/>
      <c r="H7281"/>
      <c r="I7281" s="1"/>
      <c r="J7281"/>
      <c r="K7281"/>
      <c r="L7281"/>
      <c r="M7281" s="2"/>
      <c r="N7281" s="3"/>
      <c r="O7281"/>
      <c r="P7281"/>
      <c r="Q7281"/>
      <c r="R7281"/>
      <c r="S7281"/>
      <c r="T7281"/>
      <c r="U7281" s="1"/>
      <c r="V7281"/>
      <c r="W7281" s="1"/>
      <c r="X7281"/>
      <c r="Y7281"/>
      <c r="Z7281" s="1"/>
      <c r="AA7281" s="1"/>
      <c r="AB7281" s="1"/>
      <c r="AC7281" s="1"/>
      <c r="AD7281"/>
    </row>
    <row r="7282" spans="1:30" x14ac:dyDescent="0.25">
      <c r="A7282" s="1"/>
      <c r="B7282" s="1"/>
      <c r="C7282" s="1"/>
      <c r="D7282"/>
      <c r="E7282" s="1"/>
      <c r="F7282" s="1"/>
      <c r="G7282"/>
      <c r="H7282"/>
      <c r="I7282" s="1"/>
      <c r="J7282"/>
      <c r="K7282"/>
      <c r="L7282"/>
      <c r="M7282" s="2"/>
      <c r="N7282" s="3"/>
      <c r="O7282"/>
      <c r="P7282"/>
      <c r="Q7282"/>
      <c r="R7282"/>
      <c r="S7282"/>
      <c r="T7282"/>
      <c r="U7282" s="1"/>
      <c r="V7282"/>
      <c r="W7282" s="1"/>
      <c r="X7282"/>
      <c r="Y7282"/>
      <c r="Z7282" s="1"/>
      <c r="AA7282" s="1"/>
      <c r="AB7282" s="1"/>
      <c r="AC7282" s="1"/>
      <c r="AD7282"/>
    </row>
    <row r="7283" spans="1:30" x14ac:dyDescent="0.25">
      <c r="A7283" s="1"/>
      <c r="B7283" s="1"/>
      <c r="C7283" s="1"/>
      <c r="D7283"/>
      <c r="E7283" s="1"/>
      <c r="F7283" s="1"/>
      <c r="G7283"/>
      <c r="H7283"/>
      <c r="I7283" s="1"/>
      <c r="J7283"/>
      <c r="K7283"/>
      <c r="L7283"/>
      <c r="M7283" s="2"/>
      <c r="N7283" s="3"/>
      <c r="O7283"/>
      <c r="P7283"/>
      <c r="Q7283"/>
      <c r="R7283"/>
      <c r="S7283"/>
      <c r="T7283"/>
      <c r="U7283" s="1"/>
      <c r="V7283"/>
      <c r="W7283" s="1"/>
      <c r="X7283"/>
      <c r="Y7283"/>
      <c r="Z7283" s="1"/>
      <c r="AA7283" s="1"/>
      <c r="AB7283" s="1"/>
      <c r="AC7283" s="1"/>
      <c r="AD7283"/>
    </row>
    <row r="7284" spans="1:30" x14ac:dyDescent="0.25">
      <c r="A7284" s="1"/>
      <c r="B7284" s="1"/>
      <c r="C7284" s="1"/>
      <c r="D7284"/>
      <c r="E7284" s="1"/>
      <c r="F7284" s="1"/>
      <c r="G7284"/>
      <c r="H7284"/>
      <c r="I7284" s="1"/>
      <c r="J7284"/>
      <c r="K7284"/>
      <c r="L7284"/>
      <c r="M7284" s="2"/>
      <c r="N7284" s="3"/>
      <c r="O7284"/>
      <c r="P7284"/>
      <c r="Q7284"/>
      <c r="R7284"/>
      <c r="S7284"/>
      <c r="T7284"/>
      <c r="U7284" s="1"/>
      <c r="V7284"/>
      <c r="W7284" s="1"/>
      <c r="X7284"/>
      <c r="Y7284"/>
      <c r="Z7284" s="1"/>
      <c r="AA7284" s="1"/>
      <c r="AB7284" s="1"/>
      <c r="AC7284" s="1"/>
      <c r="AD7284"/>
    </row>
    <row r="7285" spans="1:30" x14ac:dyDescent="0.25">
      <c r="A7285" s="1"/>
      <c r="B7285" s="1"/>
      <c r="C7285" s="1"/>
      <c r="D7285"/>
      <c r="E7285" s="1"/>
      <c r="F7285" s="1"/>
      <c r="G7285"/>
      <c r="H7285"/>
      <c r="I7285" s="1"/>
      <c r="J7285"/>
      <c r="K7285"/>
      <c r="L7285"/>
      <c r="M7285" s="2"/>
      <c r="N7285" s="3"/>
      <c r="O7285"/>
      <c r="P7285"/>
      <c r="Q7285"/>
      <c r="R7285"/>
      <c r="S7285"/>
      <c r="T7285"/>
      <c r="U7285" s="1"/>
      <c r="V7285"/>
      <c r="W7285" s="1"/>
      <c r="X7285"/>
      <c r="Y7285"/>
      <c r="Z7285" s="1"/>
      <c r="AA7285" s="1"/>
      <c r="AB7285" s="1"/>
      <c r="AC7285" s="1"/>
      <c r="AD7285"/>
    </row>
    <row r="7286" spans="1:30" x14ac:dyDescent="0.25">
      <c r="A7286" s="1"/>
      <c r="B7286" s="1"/>
      <c r="C7286" s="1"/>
      <c r="D7286"/>
      <c r="E7286" s="1"/>
      <c r="F7286" s="1"/>
      <c r="G7286"/>
      <c r="H7286"/>
      <c r="I7286" s="1"/>
      <c r="J7286"/>
      <c r="K7286"/>
      <c r="L7286"/>
      <c r="M7286" s="2"/>
      <c r="N7286" s="3"/>
      <c r="O7286"/>
      <c r="P7286"/>
      <c r="Q7286"/>
      <c r="R7286"/>
      <c r="S7286"/>
      <c r="T7286"/>
      <c r="U7286" s="1"/>
      <c r="V7286"/>
      <c r="W7286" s="1"/>
      <c r="X7286"/>
      <c r="Y7286"/>
      <c r="Z7286" s="1"/>
      <c r="AA7286" s="1"/>
      <c r="AB7286" s="1"/>
      <c r="AC7286" s="1"/>
      <c r="AD7286"/>
    </row>
    <row r="7287" spans="1:30" x14ac:dyDescent="0.25">
      <c r="A7287" s="1"/>
      <c r="B7287" s="1"/>
      <c r="C7287" s="1"/>
      <c r="D7287"/>
      <c r="E7287" s="1"/>
      <c r="F7287" s="1"/>
      <c r="G7287"/>
      <c r="H7287"/>
      <c r="I7287" s="1"/>
      <c r="J7287"/>
      <c r="K7287"/>
      <c r="L7287"/>
      <c r="M7287" s="2"/>
      <c r="N7287" s="3"/>
      <c r="O7287"/>
      <c r="P7287"/>
      <c r="Q7287"/>
      <c r="R7287"/>
      <c r="S7287"/>
      <c r="T7287"/>
      <c r="U7287" s="1"/>
      <c r="V7287"/>
      <c r="W7287" s="1"/>
      <c r="X7287"/>
      <c r="Y7287"/>
      <c r="Z7287" s="1"/>
      <c r="AA7287" s="1"/>
      <c r="AB7287" s="1"/>
      <c r="AC7287" s="1"/>
      <c r="AD7287"/>
    </row>
    <row r="7288" spans="1:30" x14ac:dyDescent="0.25">
      <c r="A7288" s="1"/>
      <c r="B7288" s="1"/>
      <c r="C7288" s="1"/>
      <c r="D7288"/>
      <c r="E7288" s="1"/>
      <c r="F7288" s="1"/>
      <c r="G7288"/>
      <c r="H7288"/>
      <c r="I7288" s="1"/>
      <c r="J7288"/>
      <c r="K7288"/>
      <c r="L7288"/>
      <c r="M7288" s="2"/>
      <c r="N7288" s="3"/>
      <c r="O7288"/>
      <c r="P7288"/>
      <c r="Q7288"/>
      <c r="R7288"/>
      <c r="S7288"/>
      <c r="T7288"/>
      <c r="U7288" s="1"/>
      <c r="V7288"/>
      <c r="W7288" s="1"/>
      <c r="X7288"/>
      <c r="Y7288"/>
      <c r="Z7288" s="1"/>
      <c r="AA7288" s="1"/>
      <c r="AB7288" s="1"/>
      <c r="AC7288" s="1"/>
      <c r="AD7288"/>
    </row>
    <row r="7289" spans="1:30" x14ac:dyDescent="0.25">
      <c r="A7289" s="1"/>
      <c r="B7289" s="1"/>
      <c r="C7289" s="1"/>
      <c r="D7289"/>
      <c r="E7289" s="1"/>
      <c r="F7289" s="1"/>
      <c r="G7289"/>
      <c r="H7289"/>
      <c r="I7289" s="1"/>
      <c r="J7289"/>
      <c r="K7289"/>
      <c r="L7289"/>
      <c r="M7289" s="2"/>
      <c r="N7289" s="3"/>
      <c r="O7289"/>
      <c r="P7289"/>
      <c r="Q7289"/>
      <c r="R7289"/>
      <c r="S7289"/>
      <c r="T7289"/>
      <c r="U7289" s="1"/>
      <c r="V7289"/>
      <c r="W7289" s="1"/>
      <c r="X7289"/>
      <c r="Y7289"/>
      <c r="Z7289" s="1"/>
      <c r="AA7289" s="1"/>
      <c r="AB7289" s="1"/>
      <c r="AC7289" s="1"/>
      <c r="AD7289"/>
    </row>
    <row r="7290" spans="1:30" x14ac:dyDescent="0.25">
      <c r="A7290" s="1"/>
      <c r="B7290" s="1"/>
      <c r="C7290" s="1"/>
      <c r="D7290"/>
      <c r="E7290" s="1"/>
      <c r="F7290" s="1"/>
      <c r="G7290"/>
      <c r="H7290"/>
      <c r="I7290" s="1"/>
      <c r="J7290"/>
      <c r="K7290"/>
      <c r="L7290"/>
      <c r="M7290" s="2"/>
      <c r="N7290" s="3"/>
      <c r="O7290"/>
      <c r="P7290"/>
      <c r="Q7290"/>
      <c r="R7290"/>
      <c r="S7290"/>
      <c r="T7290"/>
      <c r="U7290" s="1"/>
      <c r="V7290"/>
      <c r="W7290" s="1"/>
      <c r="X7290"/>
      <c r="Y7290"/>
      <c r="Z7290" s="1"/>
      <c r="AA7290" s="1"/>
      <c r="AB7290" s="1"/>
      <c r="AC7290" s="1"/>
      <c r="AD7290"/>
    </row>
    <row r="7291" spans="1:30" x14ac:dyDescent="0.25">
      <c r="A7291" s="1"/>
      <c r="B7291" s="1"/>
      <c r="C7291" s="1"/>
      <c r="D7291"/>
      <c r="E7291" s="1"/>
      <c r="F7291" s="1"/>
      <c r="G7291"/>
      <c r="H7291"/>
      <c r="I7291" s="1"/>
      <c r="J7291"/>
      <c r="K7291"/>
      <c r="L7291"/>
      <c r="M7291" s="2"/>
      <c r="N7291" s="3"/>
      <c r="O7291"/>
      <c r="P7291"/>
      <c r="Q7291"/>
      <c r="R7291"/>
      <c r="S7291"/>
      <c r="T7291"/>
      <c r="U7291" s="1"/>
      <c r="V7291"/>
      <c r="W7291" s="1"/>
      <c r="X7291"/>
      <c r="Y7291"/>
      <c r="Z7291" s="1"/>
      <c r="AA7291" s="1"/>
      <c r="AB7291" s="1"/>
      <c r="AC7291" s="1"/>
      <c r="AD7291"/>
    </row>
    <row r="7292" spans="1:30" x14ac:dyDescent="0.25">
      <c r="A7292" s="1"/>
      <c r="B7292" s="1"/>
      <c r="C7292" s="1"/>
      <c r="D7292"/>
      <c r="E7292" s="1"/>
      <c r="F7292" s="1"/>
      <c r="G7292"/>
      <c r="H7292"/>
      <c r="I7292" s="1"/>
      <c r="J7292"/>
      <c r="K7292"/>
      <c r="L7292"/>
      <c r="M7292" s="2"/>
      <c r="N7292" s="3"/>
      <c r="O7292"/>
      <c r="P7292"/>
      <c r="Q7292"/>
      <c r="R7292"/>
      <c r="S7292"/>
      <c r="T7292"/>
      <c r="U7292" s="1"/>
      <c r="V7292"/>
      <c r="W7292" s="1"/>
      <c r="X7292"/>
      <c r="Y7292"/>
      <c r="Z7292" s="1"/>
      <c r="AA7292" s="1"/>
      <c r="AB7292" s="1"/>
      <c r="AC7292" s="1"/>
      <c r="AD7292"/>
    </row>
    <row r="7293" spans="1:30" x14ac:dyDescent="0.25">
      <c r="A7293" s="1"/>
      <c r="B7293" s="1"/>
      <c r="C7293" s="1"/>
      <c r="D7293"/>
      <c r="E7293" s="1"/>
      <c r="F7293" s="1"/>
      <c r="G7293"/>
      <c r="H7293"/>
      <c r="I7293" s="1"/>
      <c r="J7293"/>
      <c r="K7293"/>
      <c r="L7293"/>
      <c r="M7293" s="2"/>
      <c r="N7293" s="3"/>
      <c r="O7293"/>
      <c r="P7293"/>
      <c r="Q7293"/>
      <c r="R7293"/>
      <c r="S7293"/>
      <c r="T7293"/>
      <c r="U7293" s="1"/>
      <c r="V7293"/>
      <c r="W7293" s="1"/>
      <c r="X7293"/>
      <c r="Y7293"/>
      <c r="Z7293" s="1"/>
      <c r="AA7293" s="1"/>
      <c r="AB7293" s="1"/>
      <c r="AC7293" s="1"/>
      <c r="AD7293"/>
    </row>
    <row r="7294" spans="1:30" x14ac:dyDescent="0.25">
      <c r="A7294" s="1"/>
      <c r="B7294" s="1"/>
      <c r="C7294" s="1"/>
      <c r="D7294"/>
      <c r="E7294" s="1"/>
      <c r="F7294" s="1"/>
      <c r="G7294"/>
      <c r="H7294"/>
      <c r="I7294" s="1"/>
      <c r="J7294"/>
      <c r="K7294"/>
      <c r="L7294"/>
      <c r="M7294" s="2"/>
      <c r="N7294" s="3"/>
      <c r="O7294"/>
      <c r="P7294"/>
      <c r="Q7294"/>
      <c r="R7294"/>
      <c r="S7294"/>
      <c r="T7294"/>
      <c r="U7294" s="1"/>
      <c r="V7294"/>
      <c r="W7294" s="1"/>
      <c r="X7294"/>
      <c r="Y7294"/>
      <c r="Z7294" s="1"/>
      <c r="AA7294" s="1"/>
      <c r="AB7294" s="1"/>
      <c r="AC7294" s="1"/>
      <c r="AD7294"/>
    </row>
    <row r="7295" spans="1:30" x14ac:dyDescent="0.25">
      <c r="A7295" s="1"/>
      <c r="B7295" s="1"/>
      <c r="C7295" s="1"/>
      <c r="D7295"/>
      <c r="E7295" s="1"/>
      <c r="F7295" s="1"/>
      <c r="G7295"/>
      <c r="H7295"/>
      <c r="I7295" s="1"/>
      <c r="J7295"/>
      <c r="K7295"/>
      <c r="L7295"/>
      <c r="M7295" s="2"/>
      <c r="N7295" s="3"/>
      <c r="O7295"/>
      <c r="P7295"/>
      <c r="Q7295"/>
      <c r="R7295"/>
      <c r="S7295"/>
      <c r="T7295"/>
      <c r="U7295" s="1"/>
      <c r="V7295"/>
      <c r="W7295" s="1"/>
      <c r="X7295"/>
      <c r="Y7295"/>
      <c r="Z7295" s="1"/>
      <c r="AA7295" s="1"/>
      <c r="AB7295" s="1"/>
      <c r="AC7295" s="1"/>
      <c r="AD7295"/>
    </row>
    <row r="7296" spans="1:30" x14ac:dyDescent="0.25">
      <c r="A7296" s="1"/>
      <c r="B7296" s="1"/>
      <c r="C7296" s="1"/>
      <c r="D7296"/>
      <c r="E7296" s="1"/>
      <c r="F7296" s="1"/>
      <c r="G7296"/>
      <c r="H7296"/>
      <c r="I7296" s="1"/>
      <c r="J7296"/>
      <c r="K7296"/>
      <c r="L7296"/>
      <c r="M7296" s="2"/>
      <c r="N7296" s="3"/>
      <c r="O7296"/>
      <c r="P7296"/>
      <c r="Q7296"/>
      <c r="R7296"/>
      <c r="S7296"/>
      <c r="T7296"/>
      <c r="U7296" s="1"/>
      <c r="V7296"/>
      <c r="W7296" s="1"/>
      <c r="X7296"/>
      <c r="Y7296"/>
      <c r="Z7296" s="1"/>
      <c r="AA7296" s="1"/>
      <c r="AB7296" s="1"/>
      <c r="AC7296" s="1"/>
      <c r="AD7296"/>
    </row>
    <row r="7297" spans="1:30" x14ac:dyDescent="0.25">
      <c r="A7297" s="1"/>
      <c r="B7297" s="1"/>
      <c r="C7297" s="1"/>
      <c r="D7297"/>
      <c r="E7297" s="1"/>
      <c r="F7297" s="1"/>
      <c r="G7297"/>
      <c r="H7297"/>
      <c r="I7297" s="1"/>
      <c r="J7297"/>
      <c r="K7297"/>
      <c r="L7297"/>
      <c r="M7297" s="2"/>
      <c r="N7297" s="3"/>
      <c r="O7297"/>
      <c r="P7297"/>
      <c r="Q7297"/>
      <c r="R7297"/>
      <c r="S7297"/>
      <c r="T7297"/>
      <c r="U7297" s="1"/>
      <c r="V7297"/>
      <c r="W7297" s="1"/>
      <c r="X7297"/>
      <c r="Y7297"/>
      <c r="Z7297" s="1"/>
      <c r="AA7297" s="1"/>
      <c r="AB7297" s="1"/>
      <c r="AC7297" s="1"/>
      <c r="AD7297"/>
    </row>
    <row r="7298" spans="1:30" x14ac:dyDescent="0.25">
      <c r="A7298" s="1"/>
      <c r="B7298" s="1"/>
      <c r="C7298" s="1"/>
      <c r="D7298"/>
      <c r="E7298" s="1"/>
      <c r="F7298" s="1"/>
      <c r="G7298"/>
      <c r="H7298"/>
      <c r="I7298" s="1"/>
      <c r="J7298"/>
      <c r="K7298"/>
      <c r="L7298"/>
      <c r="M7298" s="2"/>
      <c r="N7298" s="3"/>
      <c r="O7298"/>
      <c r="P7298"/>
      <c r="Q7298"/>
      <c r="R7298"/>
      <c r="S7298"/>
      <c r="T7298"/>
      <c r="U7298" s="1"/>
      <c r="V7298"/>
      <c r="W7298" s="1"/>
      <c r="X7298"/>
      <c r="Y7298"/>
      <c r="Z7298" s="1"/>
      <c r="AA7298" s="1"/>
      <c r="AB7298" s="1"/>
      <c r="AC7298" s="1"/>
      <c r="AD7298"/>
    </row>
    <row r="7299" spans="1:30" x14ac:dyDescent="0.25">
      <c r="A7299" s="1"/>
      <c r="B7299" s="1"/>
      <c r="C7299" s="1"/>
      <c r="D7299"/>
      <c r="E7299" s="1"/>
      <c r="F7299" s="1"/>
      <c r="G7299"/>
      <c r="H7299"/>
      <c r="I7299" s="1"/>
      <c r="J7299"/>
      <c r="K7299"/>
      <c r="L7299"/>
      <c r="M7299" s="2"/>
      <c r="N7299" s="3"/>
      <c r="O7299"/>
      <c r="P7299"/>
      <c r="Q7299"/>
      <c r="R7299"/>
      <c r="S7299"/>
      <c r="T7299"/>
      <c r="U7299" s="1"/>
      <c r="V7299"/>
      <c r="W7299" s="1"/>
      <c r="X7299"/>
      <c r="Y7299"/>
      <c r="Z7299" s="1"/>
      <c r="AA7299" s="1"/>
      <c r="AB7299" s="1"/>
      <c r="AC7299" s="1"/>
      <c r="AD7299"/>
    </row>
    <row r="7300" spans="1:30" x14ac:dyDescent="0.25">
      <c r="A7300" s="1"/>
      <c r="B7300" s="1"/>
      <c r="C7300" s="1"/>
      <c r="D7300"/>
      <c r="E7300" s="1"/>
      <c r="F7300" s="1"/>
      <c r="G7300"/>
      <c r="H7300"/>
      <c r="I7300" s="1"/>
      <c r="J7300"/>
      <c r="K7300"/>
      <c r="L7300"/>
      <c r="M7300" s="2"/>
      <c r="N7300" s="3"/>
      <c r="O7300"/>
      <c r="P7300"/>
      <c r="Q7300"/>
      <c r="R7300"/>
      <c r="S7300"/>
      <c r="T7300"/>
      <c r="U7300" s="1"/>
      <c r="V7300"/>
      <c r="W7300" s="1"/>
      <c r="X7300"/>
      <c r="Y7300"/>
      <c r="Z7300" s="1"/>
      <c r="AA7300" s="1"/>
      <c r="AB7300" s="1"/>
      <c r="AC7300" s="1"/>
      <c r="AD7300"/>
    </row>
    <row r="7301" spans="1:30" x14ac:dyDescent="0.25">
      <c r="A7301" s="1"/>
      <c r="B7301" s="1"/>
      <c r="C7301" s="1"/>
      <c r="D7301"/>
      <c r="E7301" s="1"/>
      <c r="F7301" s="1"/>
      <c r="G7301"/>
      <c r="H7301"/>
      <c r="I7301" s="1"/>
      <c r="J7301"/>
      <c r="K7301"/>
      <c r="L7301"/>
      <c r="M7301" s="2"/>
      <c r="N7301" s="3"/>
      <c r="O7301"/>
      <c r="P7301"/>
      <c r="Q7301"/>
      <c r="R7301"/>
      <c r="S7301"/>
      <c r="T7301"/>
      <c r="U7301" s="1"/>
      <c r="V7301"/>
      <c r="W7301" s="1"/>
      <c r="X7301"/>
      <c r="Y7301"/>
      <c r="Z7301" s="1"/>
      <c r="AA7301" s="1"/>
      <c r="AB7301" s="1"/>
      <c r="AC7301" s="1"/>
      <c r="AD7301"/>
    </row>
    <row r="7302" spans="1:30" x14ac:dyDescent="0.25">
      <c r="A7302" s="1"/>
      <c r="B7302" s="1"/>
      <c r="C7302" s="1"/>
      <c r="D7302"/>
      <c r="E7302" s="1"/>
      <c r="F7302" s="1"/>
      <c r="G7302"/>
      <c r="H7302"/>
      <c r="I7302" s="1"/>
      <c r="J7302"/>
      <c r="K7302"/>
      <c r="L7302"/>
      <c r="M7302" s="2"/>
      <c r="N7302" s="3"/>
      <c r="O7302"/>
      <c r="P7302"/>
      <c r="Q7302"/>
      <c r="R7302"/>
      <c r="S7302"/>
      <c r="T7302"/>
      <c r="U7302" s="1"/>
      <c r="V7302"/>
      <c r="W7302" s="1"/>
      <c r="X7302"/>
      <c r="Y7302"/>
      <c r="Z7302" s="1"/>
      <c r="AA7302" s="1"/>
      <c r="AB7302" s="1"/>
      <c r="AC7302" s="1"/>
      <c r="AD7302"/>
    </row>
    <row r="7303" spans="1:30" x14ac:dyDescent="0.25">
      <c r="A7303" s="1"/>
      <c r="B7303" s="1"/>
      <c r="C7303" s="1"/>
      <c r="D7303"/>
      <c r="E7303" s="1"/>
      <c r="F7303" s="1"/>
      <c r="G7303"/>
      <c r="H7303"/>
      <c r="I7303" s="1"/>
      <c r="J7303"/>
      <c r="K7303"/>
      <c r="L7303"/>
      <c r="M7303" s="2"/>
      <c r="N7303" s="3"/>
      <c r="O7303"/>
      <c r="P7303"/>
      <c r="Q7303"/>
      <c r="R7303"/>
      <c r="S7303"/>
      <c r="T7303"/>
      <c r="U7303" s="1"/>
      <c r="V7303"/>
      <c r="W7303" s="1"/>
      <c r="X7303"/>
      <c r="Y7303"/>
      <c r="Z7303" s="1"/>
      <c r="AA7303" s="1"/>
      <c r="AB7303" s="1"/>
      <c r="AC7303" s="1"/>
      <c r="AD7303"/>
    </row>
    <row r="7304" spans="1:30" x14ac:dyDescent="0.25">
      <c r="A7304" s="1"/>
      <c r="B7304" s="1"/>
      <c r="C7304" s="1"/>
      <c r="D7304"/>
      <c r="E7304" s="1"/>
      <c r="F7304" s="1"/>
      <c r="G7304"/>
      <c r="H7304"/>
      <c r="I7304" s="1"/>
      <c r="J7304"/>
      <c r="K7304"/>
      <c r="L7304"/>
      <c r="M7304" s="2"/>
      <c r="N7304" s="3"/>
      <c r="O7304"/>
      <c r="P7304"/>
      <c r="Q7304"/>
      <c r="R7304"/>
      <c r="S7304"/>
      <c r="T7304"/>
      <c r="U7304" s="1"/>
      <c r="V7304"/>
      <c r="W7304" s="1"/>
      <c r="X7304"/>
      <c r="Y7304"/>
      <c r="Z7304" s="1"/>
      <c r="AA7304" s="1"/>
      <c r="AB7304" s="1"/>
      <c r="AC7304" s="1"/>
      <c r="AD7304"/>
    </row>
    <row r="7305" spans="1:30" x14ac:dyDescent="0.25">
      <c r="A7305" s="1"/>
      <c r="B7305" s="1"/>
      <c r="C7305" s="1"/>
      <c r="D7305"/>
      <c r="E7305" s="1"/>
      <c r="F7305" s="1"/>
      <c r="G7305"/>
      <c r="H7305"/>
      <c r="I7305" s="1"/>
      <c r="J7305"/>
      <c r="K7305"/>
      <c r="L7305"/>
      <c r="M7305" s="2"/>
      <c r="N7305" s="3"/>
      <c r="O7305"/>
      <c r="P7305"/>
      <c r="Q7305"/>
      <c r="R7305"/>
      <c r="S7305"/>
      <c r="T7305"/>
      <c r="U7305" s="1"/>
      <c r="V7305"/>
      <c r="W7305" s="1"/>
      <c r="X7305"/>
      <c r="Y7305"/>
      <c r="Z7305" s="1"/>
      <c r="AA7305" s="1"/>
      <c r="AB7305" s="1"/>
      <c r="AC7305" s="1"/>
      <c r="AD7305"/>
    </row>
    <row r="7306" spans="1:30" x14ac:dyDescent="0.25">
      <c r="A7306" s="1"/>
      <c r="B7306" s="1"/>
      <c r="C7306" s="1"/>
      <c r="D7306"/>
      <c r="E7306" s="1"/>
      <c r="F7306" s="1"/>
      <c r="G7306"/>
      <c r="H7306"/>
      <c r="I7306" s="1"/>
      <c r="J7306"/>
      <c r="K7306"/>
      <c r="L7306"/>
      <c r="M7306" s="2"/>
      <c r="N7306" s="3"/>
      <c r="O7306"/>
      <c r="P7306"/>
      <c r="Q7306"/>
      <c r="R7306"/>
      <c r="S7306"/>
      <c r="T7306"/>
      <c r="U7306" s="1"/>
      <c r="V7306"/>
      <c r="W7306" s="1"/>
      <c r="X7306"/>
      <c r="Y7306"/>
      <c r="Z7306" s="1"/>
      <c r="AA7306" s="1"/>
      <c r="AB7306" s="1"/>
      <c r="AC7306" s="1"/>
      <c r="AD7306"/>
    </row>
    <row r="7307" spans="1:30" x14ac:dyDescent="0.25">
      <c r="A7307" s="1"/>
      <c r="B7307" s="1"/>
      <c r="C7307" s="1"/>
      <c r="D7307"/>
      <c r="E7307" s="1"/>
      <c r="F7307" s="1"/>
      <c r="G7307"/>
      <c r="H7307"/>
      <c r="I7307" s="1"/>
      <c r="J7307"/>
      <c r="K7307"/>
      <c r="L7307"/>
      <c r="M7307" s="2"/>
      <c r="N7307" s="3"/>
      <c r="O7307"/>
      <c r="P7307"/>
      <c r="Q7307"/>
      <c r="R7307"/>
      <c r="S7307"/>
      <c r="T7307"/>
      <c r="U7307" s="1"/>
      <c r="V7307"/>
      <c r="W7307" s="1"/>
      <c r="X7307"/>
      <c r="Y7307"/>
      <c r="Z7307" s="1"/>
      <c r="AA7307" s="1"/>
      <c r="AB7307" s="1"/>
      <c r="AC7307" s="1"/>
      <c r="AD7307"/>
    </row>
    <row r="7308" spans="1:30" x14ac:dyDescent="0.25">
      <c r="A7308" s="1"/>
      <c r="B7308" s="1"/>
      <c r="C7308" s="1"/>
      <c r="D7308"/>
      <c r="E7308" s="1"/>
      <c r="F7308" s="1"/>
      <c r="G7308"/>
      <c r="H7308"/>
      <c r="I7308" s="1"/>
      <c r="J7308"/>
      <c r="K7308"/>
      <c r="L7308"/>
      <c r="M7308" s="2"/>
      <c r="N7308" s="3"/>
      <c r="O7308"/>
      <c r="P7308"/>
      <c r="Q7308"/>
      <c r="R7308"/>
      <c r="S7308"/>
      <c r="T7308"/>
      <c r="U7308" s="1"/>
      <c r="V7308"/>
      <c r="W7308" s="1"/>
      <c r="X7308"/>
      <c r="Y7308"/>
      <c r="Z7308" s="1"/>
      <c r="AA7308" s="1"/>
      <c r="AB7308" s="1"/>
      <c r="AC7308" s="1"/>
      <c r="AD7308"/>
    </row>
    <row r="7309" spans="1:30" x14ac:dyDescent="0.25">
      <c r="A7309" s="1"/>
      <c r="B7309" s="1"/>
      <c r="C7309" s="1"/>
      <c r="D7309"/>
      <c r="E7309" s="1"/>
      <c r="F7309" s="1"/>
      <c r="G7309"/>
      <c r="H7309"/>
      <c r="I7309" s="1"/>
      <c r="J7309"/>
      <c r="K7309"/>
      <c r="L7309"/>
      <c r="M7309" s="2"/>
      <c r="N7309" s="3"/>
      <c r="O7309"/>
      <c r="P7309"/>
      <c r="Q7309"/>
      <c r="R7309"/>
      <c r="S7309"/>
      <c r="T7309"/>
      <c r="U7309" s="1"/>
      <c r="V7309"/>
      <c r="W7309" s="1"/>
      <c r="X7309"/>
      <c r="Y7309"/>
      <c r="Z7309" s="1"/>
      <c r="AA7309" s="1"/>
      <c r="AB7309" s="1"/>
      <c r="AC7309" s="1"/>
      <c r="AD7309"/>
    </row>
    <row r="7310" spans="1:30" x14ac:dyDescent="0.25">
      <c r="A7310" s="1"/>
      <c r="B7310" s="1"/>
      <c r="C7310" s="1"/>
      <c r="D7310"/>
      <c r="E7310" s="1"/>
      <c r="F7310" s="1"/>
      <c r="G7310"/>
      <c r="H7310"/>
      <c r="I7310" s="1"/>
      <c r="J7310"/>
      <c r="K7310"/>
      <c r="L7310"/>
      <c r="M7310" s="2"/>
      <c r="N7310" s="3"/>
      <c r="O7310"/>
      <c r="P7310"/>
      <c r="Q7310"/>
      <c r="R7310"/>
      <c r="S7310"/>
      <c r="T7310"/>
      <c r="U7310" s="1"/>
      <c r="V7310"/>
      <c r="W7310" s="1"/>
      <c r="X7310"/>
      <c r="Y7310"/>
      <c r="Z7310" s="1"/>
      <c r="AA7310" s="1"/>
      <c r="AB7310" s="1"/>
      <c r="AC7310" s="1"/>
      <c r="AD7310"/>
    </row>
    <row r="7311" spans="1:30" x14ac:dyDescent="0.25">
      <c r="A7311" s="1"/>
      <c r="B7311" s="1"/>
      <c r="C7311" s="1"/>
      <c r="D7311"/>
      <c r="E7311" s="1"/>
      <c r="F7311" s="1"/>
      <c r="G7311"/>
      <c r="H7311"/>
      <c r="I7311" s="1"/>
      <c r="J7311"/>
      <c r="K7311"/>
      <c r="L7311"/>
      <c r="M7311" s="2"/>
      <c r="N7311" s="3"/>
      <c r="O7311"/>
      <c r="P7311"/>
      <c r="Q7311"/>
      <c r="R7311"/>
      <c r="S7311"/>
      <c r="T7311"/>
      <c r="U7311" s="1"/>
      <c r="V7311"/>
      <c r="W7311" s="1"/>
      <c r="X7311"/>
      <c r="Y7311"/>
      <c r="Z7311" s="1"/>
      <c r="AA7311" s="1"/>
      <c r="AB7311" s="1"/>
      <c r="AC7311" s="1"/>
      <c r="AD7311"/>
    </row>
    <row r="7312" spans="1:30" x14ac:dyDescent="0.25">
      <c r="A7312" s="1"/>
      <c r="B7312" s="1"/>
      <c r="C7312" s="1"/>
      <c r="D7312"/>
      <c r="E7312" s="1"/>
      <c r="F7312" s="1"/>
      <c r="G7312"/>
      <c r="H7312"/>
      <c r="I7312" s="1"/>
      <c r="J7312"/>
      <c r="K7312"/>
      <c r="L7312"/>
      <c r="M7312" s="2"/>
      <c r="N7312" s="3"/>
      <c r="O7312"/>
      <c r="P7312"/>
      <c r="Q7312"/>
      <c r="R7312"/>
      <c r="S7312"/>
      <c r="T7312"/>
      <c r="U7312" s="1"/>
      <c r="V7312"/>
      <c r="W7312" s="1"/>
      <c r="X7312"/>
      <c r="Y7312"/>
      <c r="Z7312" s="1"/>
      <c r="AA7312" s="1"/>
      <c r="AB7312" s="1"/>
      <c r="AC7312" s="1"/>
      <c r="AD7312"/>
    </row>
    <row r="7313" spans="1:30" x14ac:dyDescent="0.25">
      <c r="A7313" s="1"/>
      <c r="B7313" s="1"/>
      <c r="C7313" s="1"/>
      <c r="D7313"/>
      <c r="E7313" s="1"/>
      <c r="F7313" s="1"/>
      <c r="G7313"/>
      <c r="H7313"/>
      <c r="I7313" s="1"/>
      <c r="J7313"/>
      <c r="K7313"/>
      <c r="L7313"/>
      <c r="M7313" s="2"/>
      <c r="N7313" s="3"/>
      <c r="O7313"/>
      <c r="P7313"/>
      <c r="Q7313"/>
      <c r="R7313"/>
      <c r="S7313"/>
      <c r="T7313"/>
      <c r="U7313" s="1"/>
      <c r="V7313"/>
      <c r="W7313" s="1"/>
      <c r="X7313"/>
      <c r="Y7313"/>
      <c r="Z7313" s="1"/>
      <c r="AA7313" s="1"/>
      <c r="AB7313" s="1"/>
      <c r="AC7313" s="1"/>
      <c r="AD7313"/>
    </row>
    <row r="7314" spans="1:30" x14ac:dyDescent="0.25">
      <c r="A7314" s="1"/>
      <c r="B7314" s="1"/>
      <c r="C7314" s="1"/>
      <c r="D7314"/>
      <c r="E7314" s="1"/>
      <c r="F7314" s="1"/>
      <c r="G7314"/>
      <c r="H7314"/>
      <c r="I7314" s="1"/>
      <c r="J7314"/>
      <c r="K7314"/>
      <c r="L7314"/>
      <c r="M7314" s="2"/>
      <c r="N7314" s="3"/>
      <c r="O7314"/>
      <c r="P7314"/>
      <c r="Q7314"/>
      <c r="R7314"/>
      <c r="S7314"/>
      <c r="T7314"/>
      <c r="U7314" s="1"/>
      <c r="V7314"/>
      <c r="W7314" s="1"/>
      <c r="X7314"/>
      <c r="Y7314"/>
      <c r="Z7314" s="1"/>
      <c r="AA7314" s="1"/>
      <c r="AB7314" s="1"/>
      <c r="AC7314" s="1"/>
      <c r="AD7314"/>
    </row>
    <row r="7315" spans="1:30" x14ac:dyDescent="0.25">
      <c r="A7315" s="1"/>
      <c r="B7315" s="1"/>
      <c r="C7315" s="1"/>
      <c r="D7315"/>
      <c r="E7315" s="1"/>
      <c r="F7315" s="1"/>
      <c r="G7315"/>
      <c r="H7315"/>
      <c r="I7315" s="1"/>
      <c r="J7315"/>
      <c r="K7315"/>
      <c r="L7315"/>
      <c r="M7315" s="2"/>
      <c r="N7315" s="3"/>
      <c r="O7315"/>
      <c r="P7315"/>
      <c r="Q7315"/>
      <c r="R7315"/>
      <c r="S7315"/>
      <c r="T7315"/>
      <c r="U7315" s="1"/>
      <c r="V7315"/>
      <c r="W7315" s="1"/>
      <c r="X7315"/>
      <c r="Y7315"/>
      <c r="Z7315" s="1"/>
      <c r="AA7315" s="1"/>
      <c r="AB7315" s="1"/>
      <c r="AC7315" s="1"/>
      <c r="AD7315"/>
    </row>
    <row r="7316" spans="1:30" x14ac:dyDescent="0.25">
      <c r="A7316" s="1"/>
      <c r="B7316" s="1"/>
      <c r="C7316" s="1"/>
      <c r="D7316"/>
      <c r="E7316" s="1"/>
      <c r="F7316" s="1"/>
      <c r="G7316"/>
      <c r="H7316"/>
      <c r="I7316" s="1"/>
      <c r="J7316"/>
      <c r="K7316"/>
      <c r="L7316"/>
      <c r="M7316" s="2"/>
      <c r="N7316" s="3"/>
      <c r="O7316"/>
      <c r="P7316"/>
      <c r="Q7316"/>
      <c r="R7316"/>
      <c r="S7316"/>
      <c r="T7316"/>
      <c r="U7316" s="1"/>
      <c r="V7316"/>
      <c r="W7316" s="1"/>
      <c r="X7316"/>
      <c r="Y7316"/>
      <c r="Z7316" s="1"/>
      <c r="AA7316" s="1"/>
      <c r="AB7316" s="1"/>
      <c r="AC7316" s="1"/>
      <c r="AD7316"/>
    </row>
    <row r="7317" spans="1:30" x14ac:dyDescent="0.25">
      <c r="A7317" s="1"/>
      <c r="B7317" s="1"/>
      <c r="C7317" s="1"/>
      <c r="D7317"/>
      <c r="E7317" s="1"/>
      <c r="F7317" s="1"/>
      <c r="G7317"/>
      <c r="H7317"/>
      <c r="I7317" s="1"/>
      <c r="J7317"/>
      <c r="K7317"/>
      <c r="L7317"/>
      <c r="M7317" s="2"/>
      <c r="N7317" s="3"/>
      <c r="O7317"/>
      <c r="P7317"/>
      <c r="Q7317"/>
      <c r="R7317"/>
      <c r="S7317"/>
      <c r="T7317"/>
      <c r="U7317" s="1"/>
      <c r="V7317"/>
      <c r="W7317" s="1"/>
      <c r="X7317"/>
      <c r="Y7317"/>
      <c r="Z7317" s="1"/>
      <c r="AA7317" s="1"/>
      <c r="AB7317" s="1"/>
      <c r="AC7317" s="1"/>
      <c r="AD7317"/>
    </row>
    <row r="7318" spans="1:30" x14ac:dyDescent="0.25">
      <c r="A7318" s="1"/>
      <c r="B7318" s="1"/>
      <c r="C7318" s="1"/>
      <c r="D7318"/>
      <c r="E7318" s="1"/>
      <c r="F7318" s="1"/>
      <c r="G7318"/>
      <c r="H7318"/>
      <c r="I7318" s="1"/>
      <c r="J7318"/>
      <c r="K7318"/>
      <c r="L7318"/>
      <c r="M7318" s="2"/>
      <c r="N7318" s="3"/>
      <c r="O7318"/>
      <c r="P7318"/>
      <c r="Q7318"/>
      <c r="R7318"/>
      <c r="S7318"/>
      <c r="T7318"/>
      <c r="U7318" s="1"/>
      <c r="V7318"/>
      <c r="W7318" s="1"/>
      <c r="X7318"/>
      <c r="Y7318"/>
      <c r="Z7318" s="1"/>
      <c r="AA7318" s="1"/>
      <c r="AB7318" s="1"/>
      <c r="AC7318" s="1"/>
      <c r="AD7318"/>
    </row>
    <row r="7319" spans="1:30" x14ac:dyDescent="0.25">
      <c r="A7319" s="1"/>
      <c r="B7319" s="1"/>
      <c r="C7319" s="1"/>
      <c r="D7319"/>
      <c r="E7319" s="1"/>
      <c r="F7319" s="1"/>
      <c r="G7319"/>
      <c r="H7319"/>
      <c r="I7319" s="1"/>
      <c r="J7319"/>
      <c r="K7319"/>
      <c r="L7319"/>
      <c r="M7319" s="2"/>
      <c r="N7319" s="3"/>
      <c r="O7319"/>
      <c r="P7319"/>
      <c r="Q7319"/>
      <c r="R7319"/>
      <c r="S7319"/>
      <c r="T7319"/>
      <c r="U7319" s="1"/>
      <c r="V7319"/>
      <c r="W7319" s="1"/>
      <c r="X7319"/>
      <c r="Y7319"/>
      <c r="Z7319" s="1"/>
      <c r="AA7319" s="1"/>
      <c r="AB7319" s="1"/>
      <c r="AC7319" s="1"/>
      <c r="AD7319"/>
    </row>
    <row r="7320" spans="1:30" x14ac:dyDescent="0.25">
      <c r="A7320" s="1"/>
      <c r="B7320" s="1"/>
      <c r="C7320" s="1"/>
      <c r="D7320"/>
      <c r="E7320" s="1"/>
      <c r="F7320" s="1"/>
      <c r="G7320"/>
      <c r="H7320"/>
      <c r="I7320" s="1"/>
      <c r="J7320"/>
      <c r="K7320"/>
      <c r="L7320"/>
      <c r="M7320" s="2"/>
      <c r="N7320" s="3"/>
      <c r="O7320"/>
      <c r="P7320"/>
      <c r="Q7320"/>
      <c r="R7320"/>
      <c r="S7320"/>
      <c r="T7320"/>
      <c r="U7320" s="1"/>
      <c r="V7320"/>
      <c r="W7320" s="1"/>
      <c r="X7320"/>
      <c r="Y7320"/>
      <c r="Z7320" s="1"/>
      <c r="AA7320" s="1"/>
      <c r="AB7320" s="1"/>
      <c r="AC7320" s="1"/>
      <c r="AD7320"/>
    </row>
    <row r="7321" spans="1:30" x14ac:dyDescent="0.25">
      <c r="A7321" s="1"/>
      <c r="B7321" s="1"/>
      <c r="C7321" s="1"/>
      <c r="D7321"/>
      <c r="E7321" s="1"/>
      <c r="F7321" s="1"/>
      <c r="G7321"/>
      <c r="H7321"/>
      <c r="I7321" s="1"/>
      <c r="J7321"/>
      <c r="K7321"/>
      <c r="L7321"/>
      <c r="M7321" s="2"/>
      <c r="N7321" s="3"/>
      <c r="O7321"/>
      <c r="P7321"/>
      <c r="Q7321"/>
      <c r="R7321"/>
      <c r="S7321"/>
      <c r="T7321"/>
      <c r="U7321" s="1"/>
      <c r="V7321"/>
      <c r="W7321" s="1"/>
      <c r="X7321"/>
      <c r="Y7321"/>
      <c r="Z7321" s="1"/>
      <c r="AA7321" s="1"/>
      <c r="AB7321" s="1"/>
      <c r="AC7321" s="1"/>
      <c r="AD7321"/>
    </row>
    <row r="7322" spans="1:30" x14ac:dyDescent="0.25">
      <c r="A7322" s="1"/>
      <c r="B7322" s="1"/>
      <c r="C7322" s="1"/>
      <c r="D7322"/>
      <c r="E7322" s="1"/>
      <c r="F7322" s="1"/>
      <c r="G7322"/>
      <c r="H7322"/>
      <c r="I7322" s="1"/>
      <c r="J7322"/>
      <c r="K7322"/>
      <c r="L7322"/>
      <c r="M7322" s="2"/>
      <c r="N7322" s="3"/>
      <c r="O7322"/>
      <c r="P7322"/>
      <c r="Q7322"/>
      <c r="R7322"/>
      <c r="S7322"/>
      <c r="T7322"/>
      <c r="U7322" s="1"/>
      <c r="V7322"/>
      <c r="W7322" s="1"/>
      <c r="X7322"/>
      <c r="Y7322"/>
      <c r="Z7322" s="1"/>
      <c r="AA7322" s="1"/>
      <c r="AB7322" s="1"/>
      <c r="AC7322" s="1"/>
      <c r="AD7322"/>
    </row>
    <row r="7323" spans="1:30" x14ac:dyDescent="0.25">
      <c r="A7323" s="1"/>
      <c r="B7323" s="1"/>
      <c r="C7323" s="1"/>
      <c r="D7323"/>
      <c r="E7323" s="1"/>
      <c r="F7323" s="1"/>
      <c r="G7323"/>
      <c r="H7323"/>
      <c r="I7323" s="1"/>
      <c r="J7323"/>
      <c r="K7323"/>
      <c r="L7323"/>
      <c r="M7323" s="2"/>
      <c r="N7323" s="3"/>
      <c r="O7323"/>
      <c r="P7323"/>
      <c r="Q7323"/>
      <c r="R7323"/>
      <c r="S7323"/>
      <c r="T7323"/>
      <c r="U7323" s="1"/>
      <c r="V7323"/>
      <c r="W7323" s="1"/>
      <c r="X7323"/>
      <c r="Y7323"/>
      <c r="Z7323" s="1"/>
      <c r="AA7323" s="1"/>
      <c r="AB7323" s="1"/>
      <c r="AC7323" s="1"/>
      <c r="AD7323"/>
    </row>
    <row r="7324" spans="1:30" x14ac:dyDescent="0.25">
      <c r="A7324" s="1"/>
      <c r="B7324" s="1"/>
      <c r="C7324" s="1"/>
      <c r="D7324"/>
      <c r="E7324" s="1"/>
      <c r="F7324" s="1"/>
      <c r="G7324"/>
      <c r="H7324"/>
      <c r="I7324" s="1"/>
      <c r="J7324"/>
      <c r="K7324"/>
      <c r="L7324"/>
      <c r="M7324" s="2"/>
      <c r="N7324" s="3"/>
      <c r="O7324"/>
      <c r="P7324"/>
      <c r="Q7324"/>
      <c r="R7324"/>
      <c r="S7324"/>
      <c r="T7324"/>
      <c r="U7324" s="1"/>
      <c r="V7324"/>
      <c r="W7324" s="1"/>
      <c r="X7324"/>
      <c r="Y7324"/>
      <c r="Z7324" s="1"/>
      <c r="AA7324" s="1"/>
      <c r="AB7324" s="1"/>
      <c r="AC7324" s="1"/>
      <c r="AD7324"/>
    </row>
    <row r="7325" spans="1:30" x14ac:dyDescent="0.25">
      <c r="A7325" s="1"/>
      <c r="B7325" s="1"/>
      <c r="C7325" s="1"/>
      <c r="D7325"/>
      <c r="E7325" s="1"/>
      <c r="F7325" s="1"/>
      <c r="G7325"/>
      <c r="H7325"/>
      <c r="I7325" s="1"/>
      <c r="J7325"/>
      <c r="K7325"/>
      <c r="L7325"/>
      <c r="M7325" s="2"/>
      <c r="N7325" s="3"/>
      <c r="O7325"/>
      <c r="P7325"/>
      <c r="Q7325"/>
      <c r="R7325"/>
      <c r="S7325"/>
      <c r="T7325"/>
      <c r="U7325" s="1"/>
      <c r="V7325"/>
      <c r="W7325" s="1"/>
      <c r="X7325"/>
      <c r="Y7325"/>
      <c r="Z7325" s="1"/>
      <c r="AA7325" s="1"/>
      <c r="AB7325" s="1"/>
      <c r="AC7325" s="1"/>
      <c r="AD7325"/>
    </row>
    <row r="7326" spans="1:30" x14ac:dyDescent="0.25">
      <c r="A7326" s="1"/>
      <c r="B7326" s="1"/>
      <c r="C7326" s="1"/>
      <c r="D7326"/>
      <c r="E7326" s="1"/>
      <c r="F7326" s="1"/>
      <c r="G7326"/>
      <c r="H7326"/>
      <c r="I7326" s="1"/>
      <c r="J7326"/>
      <c r="K7326"/>
      <c r="L7326"/>
      <c r="M7326" s="2"/>
      <c r="N7326" s="3"/>
      <c r="O7326"/>
      <c r="P7326"/>
      <c r="Q7326"/>
      <c r="R7326"/>
      <c r="S7326"/>
      <c r="T7326"/>
      <c r="U7326" s="1"/>
      <c r="V7326"/>
      <c r="W7326" s="1"/>
      <c r="X7326"/>
      <c r="Y7326"/>
      <c r="Z7326" s="1"/>
      <c r="AA7326" s="1"/>
      <c r="AB7326" s="1"/>
      <c r="AC7326" s="1"/>
      <c r="AD7326"/>
    </row>
    <row r="7327" spans="1:30" x14ac:dyDescent="0.25">
      <c r="A7327" s="1"/>
      <c r="B7327" s="1"/>
      <c r="C7327" s="1"/>
      <c r="D7327"/>
      <c r="E7327" s="1"/>
      <c r="F7327" s="1"/>
      <c r="G7327"/>
      <c r="H7327"/>
      <c r="I7327" s="1"/>
      <c r="J7327"/>
      <c r="K7327"/>
      <c r="L7327"/>
      <c r="M7327" s="2"/>
      <c r="N7327" s="3"/>
      <c r="O7327"/>
      <c r="P7327"/>
      <c r="Q7327"/>
      <c r="R7327"/>
      <c r="S7327"/>
      <c r="T7327"/>
      <c r="U7327" s="1"/>
      <c r="V7327"/>
      <c r="W7327" s="1"/>
      <c r="X7327"/>
      <c r="Y7327"/>
      <c r="Z7327" s="1"/>
      <c r="AA7327" s="1"/>
      <c r="AB7327" s="1"/>
      <c r="AC7327" s="1"/>
      <c r="AD7327"/>
    </row>
    <row r="7328" spans="1:30" x14ac:dyDescent="0.25">
      <c r="A7328" s="1"/>
      <c r="B7328" s="1"/>
      <c r="C7328" s="1"/>
      <c r="D7328"/>
      <c r="E7328" s="1"/>
      <c r="F7328" s="1"/>
      <c r="G7328"/>
      <c r="H7328"/>
      <c r="I7328" s="1"/>
      <c r="J7328"/>
      <c r="K7328"/>
      <c r="L7328"/>
      <c r="M7328" s="2"/>
      <c r="N7328" s="3"/>
      <c r="O7328"/>
      <c r="P7328"/>
      <c r="Q7328"/>
      <c r="R7328"/>
      <c r="S7328"/>
      <c r="T7328"/>
      <c r="U7328" s="1"/>
      <c r="V7328"/>
      <c r="W7328" s="1"/>
      <c r="X7328"/>
      <c r="Y7328"/>
      <c r="Z7328" s="1"/>
      <c r="AA7328" s="1"/>
      <c r="AB7328" s="1"/>
      <c r="AC7328" s="1"/>
      <c r="AD7328"/>
    </row>
    <row r="7329" spans="1:30" x14ac:dyDescent="0.25">
      <c r="A7329" s="1"/>
      <c r="B7329" s="1"/>
      <c r="C7329" s="1"/>
      <c r="D7329"/>
      <c r="E7329" s="1"/>
      <c r="F7329" s="1"/>
      <c r="G7329"/>
      <c r="H7329"/>
      <c r="I7329" s="1"/>
      <c r="J7329"/>
      <c r="K7329"/>
      <c r="L7329"/>
      <c r="M7329" s="2"/>
      <c r="N7329" s="3"/>
      <c r="O7329"/>
      <c r="P7329"/>
      <c r="Q7329"/>
      <c r="R7329"/>
      <c r="S7329"/>
      <c r="T7329"/>
      <c r="U7329" s="1"/>
      <c r="V7329"/>
      <c r="W7329" s="1"/>
      <c r="X7329"/>
      <c r="Y7329"/>
      <c r="Z7329" s="1"/>
      <c r="AA7329" s="1"/>
      <c r="AB7329" s="1"/>
      <c r="AC7329" s="1"/>
      <c r="AD7329"/>
    </row>
    <row r="7330" spans="1:30" x14ac:dyDescent="0.25">
      <c r="A7330" s="1"/>
      <c r="B7330" s="1"/>
      <c r="C7330" s="1"/>
      <c r="D7330"/>
      <c r="E7330" s="1"/>
      <c r="F7330" s="1"/>
      <c r="G7330"/>
      <c r="H7330"/>
      <c r="I7330" s="1"/>
      <c r="J7330"/>
      <c r="K7330"/>
      <c r="L7330"/>
      <c r="M7330" s="2"/>
      <c r="N7330" s="3"/>
      <c r="O7330"/>
      <c r="P7330"/>
      <c r="Q7330"/>
      <c r="R7330"/>
      <c r="S7330"/>
      <c r="T7330"/>
      <c r="U7330" s="1"/>
      <c r="V7330"/>
      <c r="W7330" s="1"/>
      <c r="X7330"/>
      <c r="Y7330"/>
      <c r="Z7330" s="1"/>
      <c r="AA7330" s="1"/>
      <c r="AB7330" s="1"/>
      <c r="AC7330" s="1"/>
      <c r="AD7330"/>
    </row>
    <row r="7331" spans="1:30" x14ac:dyDescent="0.25">
      <c r="A7331" s="1"/>
      <c r="B7331" s="1"/>
      <c r="C7331" s="1"/>
      <c r="D7331"/>
      <c r="E7331" s="1"/>
      <c r="F7331" s="1"/>
      <c r="G7331"/>
      <c r="H7331"/>
      <c r="I7331" s="1"/>
      <c r="J7331"/>
      <c r="K7331"/>
      <c r="L7331"/>
      <c r="M7331" s="2"/>
      <c r="N7331" s="3"/>
      <c r="O7331"/>
      <c r="P7331"/>
      <c r="Q7331"/>
      <c r="R7331"/>
      <c r="S7331"/>
      <c r="T7331"/>
      <c r="U7331" s="1"/>
      <c r="V7331"/>
      <c r="W7331" s="1"/>
      <c r="X7331"/>
      <c r="Y7331"/>
      <c r="Z7331" s="1"/>
      <c r="AA7331" s="1"/>
      <c r="AB7331" s="1"/>
      <c r="AC7331" s="1"/>
      <c r="AD7331"/>
    </row>
    <row r="7332" spans="1:30" x14ac:dyDescent="0.25">
      <c r="A7332" s="1"/>
      <c r="B7332" s="1"/>
      <c r="C7332" s="1"/>
      <c r="D7332"/>
      <c r="E7332" s="1"/>
      <c r="F7332" s="1"/>
      <c r="G7332"/>
      <c r="H7332"/>
      <c r="I7332" s="1"/>
      <c r="J7332"/>
      <c r="K7332"/>
      <c r="L7332"/>
      <c r="M7332" s="2"/>
      <c r="N7332" s="3"/>
      <c r="O7332"/>
      <c r="P7332"/>
      <c r="Q7332"/>
      <c r="R7332"/>
      <c r="S7332"/>
      <c r="T7332"/>
      <c r="U7332" s="1"/>
      <c r="V7332"/>
      <c r="W7332" s="1"/>
      <c r="X7332"/>
      <c r="Y7332"/>
      <c r="Z7332" s="1"/>
      <c r="AA7332" s="1"/>
      <c r="AB7332" s="1"/>
      <c r="AC7332" s="1"/>
      <c r="AD7332"/>
    </row>
    <row r="7333" spans="1:30" x14ac:dyDescent="0.25">
      <c r="A7333" s="1"/>
      <c r="B7333" s="1"/>
      <c r="C7333" s="1"/>
      <c r="D7333"/>
      <c r="E7333" s="1"/>
      <c r="F7333" s="1"/>
      <c r="G7333"/>
      <c r="H7333"/>
      <c r="I7333" s="1"/>
      <c r="J7333"/>
      <c r="K7333"/>
      <c r="L7333"/>
      <c r="M7333" s="2"/>
      <c r="N7333" s="3"/>
      <c r="O7333"/>
      <c r="P7333"/>
      <c r="Q7333"/>
      <c r="R7333"/>
      <c r="S7333"/>
      <c r="T7333"/>
      <c r="U7333" s="1"/>
      <c r="V7333"/>
      <c r="W7333" s="1"/>
      <c r="X7333"/>
      <c r="Y7333"/>
      <c r="Z7333" s="1"/>
      <c r="AA7333" s="1"/>
      <c r="AB7333" s="1"/>
      <c r="AC7333" s="1"/>
      <c r="AD7333"/>
    </row>
    <row r="7334" spans="1:30" x14ac:dyDescent="0.25">
      <c r="A7334" s="1"/>
      <c r="B7334" s="1"/>
      <c r="C7334" s="1"/>
      <c r="D7334"/>
      <c r="E7334" s="1"/>
      <c r="F7334" s="1"/>
      <c r="G7334"/>
      <c r="H7334"/>
      <c r="I7334" s="1"/>
      <c r="J7334"/>
      <c r="K7334"/>
      <c r="L7334"/>
      <c r="M7334" s="2"/>
      <c r="N7334" s="3"/>
      <c r="O7334"/>
      <c r="P7334"/>
      <c r="Q7334"/>
      <c r="R7334"/>
      <c r="S7334"/>
      <c r="T7334"/>
      <c r="U7334" s="1"/>
      <c r="V7334"/>
      <c r="W7334" s="1"/>
      <c r="X7334"/>
      <c r="Y7334"/>
      <c r="Z7334" s="1"/>
      <c r="AA7334" s="1"/>
      <c r="AB7334" s="1"/>
      <c r="AC7334" s="1"/>
      <c r="AD7334"/>
    </row>
    <row r="7335" spans="1:30" x14ac:dyDescent="0.25">
      <c r="A7335" s="1"/>
      <c r="B7335" s="1"/>
      <c r="C7335" s="1"/>
      <c r="D7335"/>
      <c r="E7335" s="1"/>
      <c r="F7335" s="1"/>
      <c r="G7335"/>
      <c r="H7335"/>
      <c r="I7335" s="1"/>
      <c r="J7335"/>
      <c r="K7335"/>
      <c r="L7335"/>
      <c r="M7335" s="2"/>
      <c r="N7335" s="3"/>
      <c r="O7335"/>
      <c r="P7335"/>
      <c r="Q7335"/>
      <c r="R7335"/>
      <c r="S7335"/>
      <c r="T7335"/>
      <c r="U7335" s="1"/>
      <c r="V7335"/>
      <c r="W7335" s="1"/>
      <c r="X7335"/>
      <c r="Y7335"/>
      <c r="Z7335" s="1"/>
      <c r="AA7335" s="1"/>
      <c r="AB7335" s="1"/>
      <c r="AC7335" s="1"/>
      <c r="AD7335"/>
    </row>
    <row r="7336" spans="1:30" x14ac:dyDescent="0.25">
      <c r="A7336" s="1"/>
      <c r="B7336" s="1"/>
      <c r="C7336" s="1"/>
      <c r="D7336"/>
      <c r="E7336" s="1"/>
      <c r="F7336" s="1"/>
      <c r="G7336"/>
      <c r="H7336"/>
      <c r="I7336" s="1"/>
      <c r="J7336"/>
      <c r="K7336"/>
      <c r="L7336"/>
      <c r="M7336" s="2"/>
      <c r="N7336" s="3"/>
      <c r="O7336"/>
      <c r="P7336"/>
      <c r="Q7336"/>
      <c r="R7336"/>
      <c r="S7336"/>
      <c r="T7336"/>
      <c r="U7336" s="1"/>
      <c r="V7336"/>
      <c r="W7336" s="1"/>
      <c r="X7336"/>
      <c r="Y7336"/>
      <c r="Z7336" s="1"/>
      <c r="AA7336" s="1"/>
      <c r="AB7336" s="1"/>
      <c r="AC7336" s="1"/>
      <c r="AD7336"/>
    </row>
    <row r="7337" spans="1:30" x14ac:dyDescent="0.25">
      <c r="A7337" s="1"/>
      <c r="B7337" s="1"/>
      <c r="C7337" s="1"/>
      <c r="D7337"/>
      <c r="E7337" s="1"/>
      <c r="F7337" s="1"/>
      <c r="G7337"/>
      <c r="H7337"/>
      <c r="I7337" s="1"/>
      <c r="J7337"/>
      <c r="K7337"/>
      <c r="L7337"/>
      <c r="M7337" s="2"/>
      <c r="N7337" s="3"/>
      <c r="O7337"/>
      <c r="P7337"/>
      <c r="Q7337"/>
      <c r="R7337"/>
      <c r="S7337"/>
      <c r="T7337"/>
      <c r="U7337" s="1"/>
      <c r="V7337"/>
      <c r="W7337" s="1"/>
      <c r="X7337"/>
      <c r="Y7337"/>
      <c r="Z7337" s="1"/>
      <c r="AA7337" s="1"/>
      <c r="AB7337" s="1"/>
      <c r="AC7337" s="1"/>
      <c r="AD7337"/>
    </row>
    <row r="7338" spans="1:30" x14ac:dyDescent="0.25">
      <c r="A7338" s="1"/>
      <c r="B7338" s="1"/>
      <c r="C7338" s="1"/>
      <c r="D7338"/>
      <c r="E7338" s="1"/>
      <c r="F7338" s="1"/>
      <c r="G7338"/>
      <c r="H7338"/>
      <c r="I7338" s="1"/>
      <c r="J7338"/>
      <c r="K7338"/>
      <c r="L7338"/>
      <c r="M7338" s="2"/>
      <c r="N7338" s="3"/>
      <c r="O7338"/>
      <c r="P7338"/>
      <c r="Q7338"/>
      <c r="R7338"/>
      <c r="S7338"/>
      <c r="T7338"/>
      <c r="U7338" s="1"/>
      <c r="V7338"/>
      <c r="W7338" s="1"/>
      <c r="X7338"/>
      <c r="Y7338"/>
      <c r="Z7338" s="1"/>
      <c r="AA7338" s="1"/>
      <c r="AB7338" s="1"/>
      <c r="AC7338" s="1"/>
      <c r="AD7338"/>
    </row>
    <row r="7339" spans="1:30" x14ac:dyDescent="0.25">
      <c r="A7339" s="1"/>
      <c r="B7339" s="1"/>
      <c r="C7339" s="1"/>
      <c r="D7339"/>
      <c r="E7339" s="1"/>
      <c r="F7339" s="1"/>
      <c r="G7339"/>
      <c r="H7339"/>
      <c r="I7339" s="1"/>
      <c r="J7339"/>
      <c r="K7339"/>
      <c r="L7339"/>
      <c r="M7339" s="2"/>
      <c r="N7339" s="3"/>
      <c r="O7339"/>
      <c r="P7339"/>
      <c r="Q7339"/>
      <c r="R7339"/>
      <c r="S7339"/>
      <c r="T7339"/>
      <c r="U7339" s="1"/>
      <c r="V7339"/>
      <c r="W7339" s="1"/>
      <c r="X7339"/>
      <c r="Y7339"/>
      <c r="Z7339" s="1"/>
      <c r="AA7339" s="1"/>
      <c r="AB7339" s="1"/>
      <c r="AC7339" s="1"/>
      <c r="AD7339"/>
    </row>
    <row r="7340" spans="1:30" x14ac:dyDescent="0.25">
      <c r="A7340" s="1"/>
      <c r="B7340" s="1"/>
      <c r="C7340" s="1"/>
      <c r="D7340"/>
      <c r="E7340" s="1"/>
      <c r="F7340" s="1"/>
      <c r="G7340"/>
      <c r="H7340"/>
      <c r="I7340" s="1"/>
      <c r="J7340"/>
      <c r="K7340"/>
      <c r="L7340"/>
      <c r="M7340" s="2"/>
      <c r="N7340" s="3"/>
      <c r="O7340"/>
      <c r="P7340"/>
      <c r="Q7340"/>
      <c r="R7340"/>
      <c r="S7340"/>
      <c r="T7340"/>
      <c r="U7340" s="1"/>
      <c r="V7340"/>
      <c r="W7340" s="1"/>
      <c r="X7340"/>
      <c r="Y7340"/>
      <c r="Z7340" s="1"/>
      <c r="AA7340" s="1"/>
      <c r="AB7340" s="1"/>
      <c r="AC7340" s="1"/>
      <c r="AD7340"/>
    </row>
    <row r="7341" spans="1:30" x14ac:dyDescent="0.25">
      <c r="A7341" s="1"/>
      <c r="B7341" s="1"/>
      <c r="C7341" s="1"/>
      <c r="D7341"/>
      <c r="E7341" s="1"/>
      <c r="F7341" s="1"/>
      <c r="G7341"/>
      <c r="H7341"/>
      <c r="I7341" s="1"/>
      <c r="J7341"/>
      <c r="K7341"/>
      <c r="L7341"/>
      <c r="M7341" s="2"/>
      <c r="N7341" s="3"/>
      <c r="O7341"/>
      <c r="P7341"/>
      <c r="Q7341"/>
      <c r="R7341"/>
      <c r="S7341"/>
      <c r="T7341"/>
      <c r="U7341" s="1"/>
      <c r="V7341"/>
      <c r="W7341" s="1"/>
      <c r="X7341"/>
      <c r="Y7341"/>
      <c r="Z7341" s="1"/>
      <c r="AA7341" s="1"/>
      <c r="AB7341" s="1"/>
      <c r="AC7341" s="1"/>
      <c r="AD7341"/>
    </row>
    <row r="7342" spans="1:30" x14ac:dyDescent="0.25">
      <c r="A7342" s="1"/>
      <c r="B7342" s="1"/>
      <c r="C7342" s="1"/>
      <c r="D7342"/>
      <c r="E7342" s="1"/>
      <c r="F7342" s="1"/>
      <c r="G7342"/>
      <c r="H7342"/>
      <c r="I7342" s="1"/>
      <c r="J7342"/>
      <c r="K7342"/>
      <c r="L7342"/>
      <c r="M7342" s="2"/>
      <c r="N7342" s="3"/>
      <c r="O7342"/>
      <c r="P7342"/>
      <c r="Q7342"/>
      <c r="R7342"/>
      <c r="S7342"/>
      <c r="T7342"/>
      <c r="U7342" s="1"/>
      <c r="V7342"/>
      <c r="W7342" s="1"/>
      <c r="X7342"/>
      <c r="Y7342"/>
      <c r="Z7342" s="1"/>
      <c r="AA7342" s="1"/>
      <c r="AB7342" s="1"/>
      <c r="AC7342" s="1"/>
      <c r="AD7342"/>
    </row>
    <row r="7343" spans="1:30" x14ac:dyDescent="0.25">
      <c r="A7343" s="1"/>
      <c r="B7343" s="1"/>
      <c r="C7343" s="1"/>
      <c r="D7343"/>
      <c r="E7343" s="1"/>
      <c r="F7343" s="1"/>
      <c r="G7343"/>
      <c r="H7343"/>
      <c r="I7343" s="1"/>
      <c r="J7343"/>
      <c r="K7343"/>
      <c r="L7343"/>
      <c r="M7343" s="2"/>
      <c r="N7343" s="3"/>
      <c r="O7343"/>
      <c r="P7343"/>
      <c r="Q7343"/>
      <c r="R7343"/>
      <c r="S7343"/>
      <c r="T7343"/>
      <c r="U7343" s="1"/>
      <c r="V7343"/>
      <c r="W7343" s="1"/>
      <c r="X7343"/>
      <c r="Y7343"/>
      <c r="Z7343" s="1"/>
      <c r="AA7343" s="1"/>
      <c r="AB7343" s="1"/>
      <c r="AC7343" s="1"/>
      <c r="AD7343"/>
    </row>
    <row r="7344" spans="1:30" x14ac:dyDescent="0.25">
      <c r="A7344" s="1"/>
      <c r="B7344" s="1"/>
      <c r="C7344" s="1"/>
      <c r="D7344"/>
      <c r="E7344" s="1"/>
      <c r="F7344" s="1"/>
      <c r="G7344"/>
      <c r="H7344"/>
      <c r="I7344" s="1"/>
      <c r="J7344"/>
      <c r="K7344"/>
      <c r="L7344"/>
      <c r="M7344" s="2"/>
      <c r="N7344" s="3"/>
      <c r="O7344"/>
      <c r="P7344"/>
      <c r="Q7344"/>
      <c r="R7344"/>
      <c r="S7344"/>
      <c r="T7344"/>
      <c r="U7344" s="1"/>
      <c r="V7344"/>
      <c r="W7344" s="1"/>
      <c r="X7344"/>
      <c r="Y7344"/>
      <c r="Z7344" s="1"/>
      <c r="AA7344" s="1"/>
      <c r="AB7344" s="1"/>
      <c r="AC7344" s="1"/>
      <c r="AD7344"/>
    </row>
    <row r="7345" spans="1:30" x14ac:dyDescent="0.25">
      <c r="A7345" s="1"/>
      <c r="B7345" s="1"/>
      <c r="C7345" s="1"/>
      <c r="D7345"/>
      <c r="E7345" s="1"/>
      <c r="F7345" s="1"/>
      <c r="G7345"/>
      <c r="H7345"/>
      <c r="I7345" s="1"/>
      <c r="J7345"/>
      <c r="K7345"/>
      <c r="L7345"/>
      <c r="M7345" s="2"/>
      <c r="N7345" s="3"/>
      <c r="O7345"/>
      <c r="P7345"/>
      <c r="Q7345"/>
      <c r="R7345"/>
      <c r="S7345"/>
      <c r="T7345"/>
      <c r="U7345" s="1"/>
      <c r="V7345"/>
      <c r="W7345" s="1"/>
      <c r="X7345"/>
      <c r="Y7345"/>
      <c r="Z7345" s="1"/>
      <c r="AA7345" s="1"/>
      <c r="AB7345" s="1"/>
      <c r="AC7345" s="1"/>
      <c r="AD7345"/>
    </row>
    <row r="7346" spans="1:30" x14ac:dyDescent="0.25">
      <c r="A7346" s="1"/>
      <c r="B7346" s="1"/>
      <c r="C7346" s="1"/>
      <c r="D7346"/>
      <c r="E7346" s="1"/>
      <c r="F7346" s="1"/>
      <c r="G7346"/>
      <c r="H7346"/>
      <c r="I7346" s="1"/>
      <c r="J7346"/>
      <c r="K7346"/>
      <c r="L7346"/>
      <c r="M7346" s="2"/>
      <c r="N7346" s="3"/>
      <c r="O7346"/>
      <c r="P7346"/>
      <c r="Q7346"/>
      <c r="R7346"/>
      <c r="S7346"/>
      <c r="T7346"/>
      <c r="U7346" s="1"/>
      <c r="V7346"/>
      <c r="W7346" s="1"/>
      <c r="X7346"/>
      <c r="Y7346"/>
      <c r="Z7346" s="1"/>
      <c r="AA7346" s="1"/>
      <c r="AB7346" s="1"/>
      <c r="AC7346" s="1"/>
      <c r="AD7346"/>
    </row>
    <row r="7347" spans="1:30" x14ac:dyDescent="0.25">
      <c r="A7347" s="1"/>
      <c r="B7347" s="1"/>
      <c r="C7347" s="1"/>
      <c r="D7347"/>
      <c r="E7347" s="1"/>
      <c r="F7347" s="1"/>
      <c r="G7347"/>
      <c r="H7347"/>
      <c r="I7347" s="1"/>
      <c r="J7347"/>
      <c r="K7347"/>
      <c r="L7347"/>
      <c r="M7347" s="2"/>
      <c r="N7347" s="3"/>
      <c r="O7347"/>
      <c r="P7347"/>
      <c r="Q7347"/>
      <c r="R7347"/>
      <c r="S7347"/>
      <c r="T7347"/>
      <c r="U7347" s="1"/>
      <c r="V7347"/>
      <c r="W7347" s="1"/>
      <c r="X7347"/>
      <c r="Y7347"/>
      <c r="Z7347" s="1"/>
      <c r="AA7347" s="1"/>
      <c r="AB7347" s="1"/>
      <c r="AC7347" s="1"/>
      <c r="AD7347"/>
    </row>
    <row r="7348" spans="1:30" x14ac:dyDescent="0.25">
      <c r="A7348" s="1"/>
      <c r="B7348" s="1"/>
      <c r="C7348" s="1"/>
      <c r="D7348"/>
      <c r="E7348" s="1"/>
      <c r="F7348" s="1"/>
      <c r="G7348"/>
      <c r="H7348"/>
      <c r="I7348" s="1"/>
      <c r="J7348"/>
      <c r="K7348"/>
      <c r="L7348"/>
      <c r="M7348" s="2"/>
      <c r="N7348" s="3"/>
      <c r="O7348"/>
      <c r="P7348"/>
      <c r="Q7348"/>
      <c r="R7348"/>
      <c r="S7348"/>
      <c r="T7348"/>
      <c r="U7348" s="1"/>
      <c r="V7348"/>
      <c r="W7348" s="1"/>
      <c r="X7348"/>
      <c r="Y7348"/>
      <c r="Z7348" s="1"/>
      <c r="AA7348" s="1"/>
      <c r="AB7348" s="1"/>
      <c r="AC7348" s="1"/>
      <c r="AD7348"/>
    </row>
    <row r="7349" spans="1:30" x14ac:dyDescent="0.25">
      <c r="A7349" s="1"/>
      <c r="B7349" s="1"/>
      <c r="C7349" s="1"/>
      <c r="D7349"/>
      <c r="E7349" s="1"/>
      <c r="F7349" s="1"/>
      <c r="G7349"/>
      <c r="H7349"/>
      <c r="I7349" s="1"/>
      <c r="J7349"/>
      <c r="K7349"/>
      <c r="L7349"/>
      <c r="M7349" s="2"/>
      <c r="N7349" s="3"/>
      <c r="O7349"/>
      <c r="P7349"/>
      <c r="Q7349"/>
      <c r="R7349"/>
      <c r="S7349"/>
      <c r="T7349"/>
      <c r="U7349" s="1"/>
      <c r="V7349"/>
      <c r="W7349" s="1"/>
      <c r="X7349"/>
      <c r="Y7349"/>
      <c r="Z7349" s="1"/>
      <c r="AA7349" s="1"/>
      <c r="AB7349" s="1"/>
      <c r="AC7349" s="1"/>
      <c r="AD7349"/>
    </row>
    <row r="7350" spans="1:30" x14ac:dyDescent="0.25">
      <c r="A7350" s="1"/>
      <c r="B7350" s="1"/>
      <c r="C7350" s="1"/>
      <c r="D7350"/>
      <c r="E7350" s="1"/>
      <c r="F7350" s="1"/>
      <c r="G7350"/>
      <c r="H7350"/>
      <c r="I7350" s="1"/>
      <c r="J7350"/>
      <c r="K7350"/>
      <c r="L7350"/>
      <c r="M7350" s="2"/>
      <c r="N7350" s="3"/>
      <c r="O7350"/>
      <c r="P7350"/>
      <c r="Q7350"/>
      <c r="R7350"/>
      <c r="S7350"/>
      <c r="T7350"/>
      <c r="U7350" s="1"/>
      <c r="V7350"/>
      <c r="W7350" s="1"/>
      <c r="X7350"/>
      <c r="Y7350"/>
      <c r="Z7350" s="1"/>
      <c r="AA7350" s="1"/>
      <c r="AB7350" s="1"/>
      <c r="AC7350" s="1"/>
      <c r="AD7350"/>
    </row>
    <row r="7351" spans="1:30" x14ac:dyDescent="0.25">
      <c r="A7351" s="1"/>
      <c r="B7351" s="1"/>
      <c r="C7351" s="1"/>
      <c r="D7351"/>
      <c r="E7351" s="1"/>
      <c r="F7351" s="1"/>
      <c r="G7351"/>
      <c r="H7351"/>
      <c r="I7351" s="1"/>
      <c r="J7351"/>
      <c r="K7351"/>
      <c r="L7351"/>
      <c r="M7351" s="2"/>
      <c r="N7351" s="3"/>
      <c r="O7351"/>
      <c r="P7351"/>
      <c r="Q7351"/>
      <c r="R7351"/>
      <c r="S7351"/>
      <c r="T7351"/>
      <c r="U7351" s="1"/>
      <c r="V7351"/>
      <c r="W7351" s="1"/>
      <c r="X7351"/>
      <c r="Y7351"/>
      <c r="Z7351" s="1"/>
      <c r="AA7351" s="1"/>
      <c r="AB7351" s="1"/>
      <c r="AC7351" s="1"/>
      <c r="AD7351"/>
    </row>
    <row r="7352" spans="1:30" x14ac:dyDescent="0.25">
      <c r="A7352" s="1"/>
      <c r="B7352" s="1"/>
      <c r="C7352" s="1"/>
      <c r="D7352"/>
      <c r="E7352" s="1"/>
      <c r="F7352" s="1"/>
      <c r="G7352"/>
      <c r="H7352"/>
      <c r="I7352" s="1"/>
      <c r="J7352"/>
      <c r="K7352"/>
      <c r="L7352"/>
      <c r="M7352" s="2"/>
      <c r="N7352" s="3"/>
      <c r="O7352"/>
      <c r="P7352"/>
      <c r="Q7352"/>
      <c r="R7352"/>
      <c r="S7352"/>
      <c r="T7352"/>
      <c r="U7352" s="1"/>
      <c r="V7352"/>
      <c r="W7352" s="1"/>
      <c r="X7352"/>
      <c r="Y7352"/>
      <c r="Z7352" s="1"/>
      <c r="AA7352" s="1"/>
      <c r="AB7352" s="1"/>
      <c r="AC7352" s="1"/>
      <c r="AD7352"/>
    </row>
    <row r="7353" spans="1:30" x14ac:dyDescent="0.25">
      <c r="A7353" s="1"/>
      <c r="B7353" s="1"/>
      <c r="C7353" s="1"/>
      <c r="D7353"/>
      <c r="E7353" s="1"/>
      <c r="F7353" s="1"/>
      <c r="G7353"/>
      <c r="H7353"/>
      <c r="I7353" s="1"/>
      <c r="J7353"/>
      <c r="K7353"/>
      <c r="L7353"/>
      <c r="M7353" s="2"/>
      <c r="N7353" s="3"/>
      <c r="O7353"/>
      <c r="P7353"/>
      <c r="Q7353"/>
      <c r="R7353"/>
      <c r="S7353"/>
      <c r="T7353"/>
      <c r="U7353" s="1"/>
      <c r="V7353"/>
      <c r="W7353" s="1"/>
      <c r="X7353"/>
      <c r="Y7353"/>
      <c r="Z7353" s="1"/>
      <c r="AA7353" s="1"/>
      <c r="AB7353" s="1"/>
      <c r="AC7353" s="1"/>
      <c r="AD7353"/>
    </row>
    <row r="7354" spans="1:30" x14ac:dyDescent="0.25">
      <c r="A7354" s="1"/>
      <c r="B7354" s="1"/>
      <c r="C7354" s="1"/>
      <c r="D7354"/>
      <c r="E7354" s="1"/>
      <c r="F7354" s="1"/>
      <c r="G7354"/>
      <c r="H7354"/>
      <c r="I7354" s="1"/>
      <c r="J7354"/>
      <c r="K7354"/>
      <c r="L7354"/>
      <c r="M7354" s="2"/>
      <c r="N7354" s="3"/>
      <c r="O7354"/>
      <c r="P7354"/>
      <c r="Q7354"/>
      <c r="R7354"/>
      <c r="S7354"/>
      <c r="T7354"/>
      <c r="U7354" s="1"/>
      <c r="V7354"/>
      <c r="W7354" s="1"/>
      <c r="X7354"/>
      <c r="Y7354"/>
      <c r="Z7354" s="1"/>
      <c r="AA7354" s="1"/>
      <c r="AB7354" s="1"/>
      <c r="AC7354" s="1"/>
      <c r="AD7354"/>
    </row>
    <row r="7355" spans="1:30" x14ac:dyDescent="0.25">
      <c r="A7355" s="1"/>
      <c r="B7355" s="1"/>
      <c r="C7355" s="1"/>
      <c r="D7355"/>
      <c r="E7355" s="1"/>
      <c r="F7355" s="1"/>
      <c r="G7355"/>
      <c r="H7355"/>
      <c r="I7355" s="1"/>
      <c r="J7355"/>
      <c r="K7355"/>
      <c r="L7355"/>
      <c r="M7355" s="2"/>
      <c r="N7355" s="3"/>
      <c r="O7355"/>
      <c r="P7355"/>
      <c r="Q7355"/>
      <c r="R7355"/>
      <c r="S7355"/>
      <c r="T7355"/>
      <c r="U7355" s="1"/>
      <c r="V7355"/>
      <c r="W7355" s="1"/>
      <c r="X7355"/>
      <c r="Y7355"/>
      <c r="Z7355" s="1"/>
      <c r="AA7355" s="1"/>
      <c r="AB7355" s="1"/>
      <c r="AC7355" s="1"/>
      <c r="AD7355"/>
    </row>
    <row r="7356" spans="1:30" x14ac:dyDescent="0.25">
      <c r="A7356" s="1"/>
      <c r="B7356" s="1"/>
      <c r="C7356" s="1"/>
      <c r="D7356"/>
      <c r="E7356" s="1"/>
      <c r="F7356" s="1"/>
      <c r="G7356"/>
      <c r="H7356"/>
      <c r="I7356" s="1"/>
      <c r="J7356"/>
      <c r="K7356"/>
      <c r="L7356"/>
      <c r="M7356" s="2"/>
      <c r="N7356" s="3"/>
      <c r="O7356"/>
      <c r="P7356"/>
      <c r="Q7356"/>
      <c r="R7356"/>
      <c r="S7356"/>
      <c r="T7356"/>
      <c r="U7356" s="1"/>
      <c r="V7356"/>
      <c r="W7356" s="1"/>
      <c r="X7356"/>
      <c r="Y7356"/>
      <c r="Z7356" s="1"/>
      <c r="AA7356" s="1"/>
      <c r="AB7356" s="1"/>
      <c r="AC7356" s="1"/>
      <c r="AD7356"/>
    </row>
    <row r="7357" spans="1:30" x14ac:dyDescent="0.25">
      <c r="A7357" s="1"/>
      <c r="B7357" s="1"/>
      <c r="C7357" s="1"/>
      <c r="D7357"/>
      <c r="E7357" s="1"/>
      <c r="F7357" s="1"/>
      <c r="G7357"/>
      <c r="H7357"/>
      <c r="I7357" s="1"/>
      <c r="J7357"/>
      <c r="K7357"/>
      <c r="L7357"/>
      <c r="M7357" s="2"/>
      <c r="N7357" s="3"/>
      <c r="O7357"/>
      <c r="P7357"/>
      <c r="Q7357"/>
      <c r="R7357"/>
      <c r="S7357"/>
      <c r="T7357"/>
      <c r="U7357" s="1"/>
      <c r="V7357"/>
      <c r="W7357" s="1"/>
      <c r="X7357"/>
      <c r="Y7357"/>
      <c r="Z7357" s="1"/>
      <c r="AA7357" s="1"/>
      <c r="AB7357" s="1"/>
      <c r="AC7357" s="1"/>
      <c r="AD7357"/>
    </row>
    <row r="7358" spans="1:30" x14ac:dyDescent="0.25">
      <c r="A7358" s="1"/>
      <c r="B7358" s="1"/>
      <c r="C7358" s="1"/>
      <c r="D7358"/>
      <c r="E7358" s="1"/>
      <c r="F7358" s="1"/>
      <c r="G7358"/>
      <c r="H7358"/>
      <c r="I7358" s="1"/>
      <c r="J7358"/>
      <c r="K7358"/>
      <c r="L7358"/>
      <c r="M7358" s="2"/>
      <c r="N7358" s="3"/>
      <c r="O7358"/>
      <c r="P7358"/>
      <c r="Q7358"/>
      <c r="R7358"/>
      <c r="S7358"/>
      <c r="T7358"/>
      <c r="U7358" s="1"/>
      <c r="V7358"/>
      <c r="W7358" s="1"/>
      <c r="X7358"/>
      <c r="Y7358"/>
      <c r="Z7358" s="1"/>
      <c r="AA7358" s="1"/>
      <c r="AB7358" s="1"/>
      <c r="AC7358" s="1"/>
      <c r="AD7358"/>
    </row>
    <row r="7359" spans="1:30" x14ac:dyDescent="0.25">
      <c r="A7359" s="1"/>
      <c r="B7359" s="1"/>
      <c r="C7359" s="1"/>
      <c r="D7359"/>
      <c r="E7359" s="1"/>
      <c r="F7359" s="1"/>
      <c r="G7359"/>
      <c r="H7359"/>
      <c r="I7359" s="1"/>
      <c r="J7359"/>
      <c r="K7359"/>
      <c r="L7359"/>
      <c r="M7359" s="2"/>
      <c r="N7359" s="3"/>
      <c r="O7359"/>
      <c r="P7359"/>
      <c r="Q7359"/>
      <c r="R7359"/>
      <c r="S7359"/>
      <c r="T7359"/>
      <c r="U7359" s="1"/>
      <c r="V7359"/>
      <c r="W7359" s="1"/>
      <c r="X7359"/>
      <c r="Y7359"/>
      <c r="Z7359" s="1"/>
      <c r="AA7359" s="1"/>
      <c r="AB7359" s="1"/>
      <c r="AC7359" s="1"/>
      <c r="AD7359"/>
    </row>
    <row r="7360" spans="1:30" x14ac:dyDescent="0.25">
      <c r="A7360" s="1"/>
      <c r="B7360" s="1"/>
      <c r="C7360" s="1"/>
      <c r="D7360"/>
      <c r="E7360" s="1"/>
      <c r="F7360" s="1"/>
      <c r="G7360"/>
      <c r="H7360"/>
      <c r="I7360" s="1"/>
      <c r="J7360"/>
      <c r="K7360"/>
      <c r="L7360"/>
      <c r="M7360" s="2"/>
      <c r="N7360" s="3"/>
      <c r="O7360"/>
      <c r="P7360"/>
      <c r="Q7360"/>
      <c r="R7360"/>
      <c r="S7360"/>
      <c r="T7360"/>
      <c r="U7360" s="1"/>
      <c r="V7360"/>
      <c r="W7360" s="1"/>
      <c r="X7360"/>
      <c r="Y7360"/>
      <c r="Z7360" s="1"/>
      <c r="AA7360" s="1"/>
      <c r="AB7360" s="1"/>
      <c r="AC7360" s="1"/>
      <c r="AD7360"/>
    </row>
    <row r="7361" spans="1:30" x14ac:dyDescent="0.25">
      <c r="A7361" s="1"/>
      <c r="B7361" s="1"/>
      <c r="C7361" s="1"/>
      <c r="D7361"/>
      <c r="E7361" s="1"/>
      <c r="F7361" s="1"/>
      <c r="G7361"/>
      <c r="H7361"/>
      <c r="I7361" s="1"/>
      <c r="J7361"/>
      <c r="K7361"/>
      <c r="L7361"/>
      <c r="M7361" s="2"/>
      <c r="N7361" s="3"/>
      <c r="O7361"/>
      <c r="P7361"/>
      <c r="Q7361"/>
      <c r="R7361"/>
      <c r="S7361"/>
      <c r="T7361"/>
      <c r="U7361" s="1"/>
      <c r="V7361"/>
      <c r="W7361" s="1"/>
      <c r="X7361"/>
      <c r="Y7361"/>
      <c r="Z7361" s="1"/>
      <c r="AA7361" s="1"/>
      <c r="AB7361" s="1"/>
      <c r="AC7361" s="1"/>
      <c r="AD7361"/>
    </row>
    <row r="7362" spans="1:30" x14ac:dyDescent="0.25">
      <c r="A7362" s="1"/>
      <c r="B7362" s="1"/>
      <c r="C7362" s="1"/>
      <c r="D7362"/>
      <c r="E7362" s="1"/>
      <c r="F7362" s="1"/>
      <c r="G7362"/>
      <c r="H7362"/>
      <c r="I7362" s="1"/>
      <c r="J7362"/>
      <c r="K7362"/>
      <c r="L7362"/>
      <c r="M7362" s="2"/>
      <c r="N7362" s="3"/>
      <c r="O7362"/>
      <c r="P7362"/>
      <c r="Q7362"/>
      <c r="R7362"/>
      <c r="S7362"/>
      <c r="T7362"/>
      <c r="U7362" s="1"/>
      <c r="V7362"/>
      <c r="W7362" s="1"/>
      <c r="X7362"/>
      <c r="Y7362"/>
      <c r="Z7362" s="1"/>
      <c r="AA7362" s="1"/>
      <c r="AB7362" s="1"/>
      <c r="AC7362" s="1"/>
      <c r="AD7362"/>
    </row>
    <row r="7363" spans="1:30" x14ac:dyDescent="0.25">
      <c r="A7363" s="1"/>
      <c r="B7363" s="1"/>
      <c r="C7363" s="1"/>
      <c r="D7363"/>
      <c r="E7363" s="1"/>
      <c r="F7363" s="1"/>
      <c r="G7363"/>
      <c r="H7363"/>
      <c r="I7363" s="1"/>
      <c r="J7363"/>
      <c r="K7363"/>
      <c r="L7363"/>
      <c r="M7363" s="2"/>
      <c r="N7363" s="3"/>
      <c r="O7363"/>
      <c r="P7363"/>
      <c r="Q7363"/>
      <c r="R7363"/>
      <c r="S7363"/>
      <c r="T7363"/>
      <c r="U7363" s="1"/>
      <c r="V7363"/>
      <c r="W7363" s="1"/>
      <c r="X7363"/>
      <c r="Y7363"/>
      <c r="Z7363" s="1"/>
      <c r="AA7363" s="1"/>
      <c r="AB7363" s="1"/>
      <c r="AC7363" s="1"/>
      <c r="AD7363"/>
    </row>
    <row r="7364" spans="1:30" x14ac:dyDescent="0.25">
      <c r="A7364" s="1"/>
      <c r="B7364" s="1"/>
      <c r="C7364" s="1"/>
      <c r="D7364"/>
      <c r="E7364" s="1"/>
      <c r="F7364" s="1"/>
      <c r="G7364"/>
      <c r="H7364"/>
      <c r="I7364" s="1"/>
      <c r="J7364"/>
      <c r="K7364"/>
      <c r="L7364"/>
      <c r="M7364" s="2"/>
      <c r="N7364" s="3"/>
      <c r="O7364"/>
      <c r="P7364"/>
      <c r="Q7364"/>
      <c r="R7364"/>
      <c r="S7364"/>
      <c r="T7364"/>
      <c r="U7364" s="1"/>
      <c r="V7364"/>
      <c r="W7364" s="1"/>
      <c r="X7364"/>
      <c r="Y7364"/>
      <c r="Z7364" s="1"/>
      <c r="AA7364" s="1"/>
      <c r="AB7364" s="1"/>
      <c r="AC7364" s="1"/>
      <c r="AD7364"/>
    </row>
    <row r="7365" spans="1:30" x14ac:dyDescent="0.25">
      <c r="A7365" s="1"/>
      <c r="B7365" s="1"/>
      <c r="C7365" s="1"/>
      <c r="D7365"/>
      <c r="E7365" s="1"/>
      <c r="F7365" s="1"/>
      <c r="G7365"/>
      <c r="H7365"/>
      <c r="I7365" s="1"/>
      <c r="J7365"/>
      <c r="K7365"/>
      <c r="L7365"/>
      <c r="M7365" s="2"/>
      <c r="N7365" s="3"/>
      <c r="O7365"/>
      <c r="P7365"/>
      <c r="Q7365"/>
      <c r="R7365"/>
      <c r="S7365"/>
      <c r="T7365"/>
      <c r="U7365" s="1"/>
      <c r="V7365"/>
      <c r="W7365" s="1"/>
      <c r="X7365"/>
      <c r="Y7365"/>
      <c r="Z7365" s="1"/>
      <c r="AA7365" s="1"/>
      <c r="AB7365" s="1"/>
      <c r="AC7365" s="1"/>
      <c r="AD7365"/>
    </row>
    <row r="7366" spans="1:30" x14ac:dyDescent="0.25">
      <c r="A7366" s="1"/>
      <c r="B7366" s="1"/>
      <c r="C7366" s="1"/>
      <c r="D7366"/>
      <c r="E7366" s="1"/>
      <c r="F7366" s="1"/>
      <c r="G7366"/>
      <c r="H7366"/>
      <c r="I7366" s="1"/>
      <c r="J7366"/>
      <c r="K7366"/>
      <c r="L7366"/>
      <c r="M7366" s="2"/>
      <c r="N7366" s="3"/>
      <c r="O7366"/>
      <c r="P7366"/>
      <c r="Q7366"/>
      <c r="R7366"/>
      <c r="S7366"/>
      <c r="T7366"/>
      <c r="U7366" s="1"/>
      <c r="V7366"/>
      <c r="W7366" s="1"/>
      <c r="X7366"/>
      <c r="Y7366"/>
      <c r="Z7366" s="1"/>
      <c r="AA7366" s="1"/>
      <c r="AB7366" s="1"/>
      <c r="AC7366" s="1"/>
      <c r="AD7366"/>
    </row>
    <row r="7367" spans="1:30" x14ac:dyDescent="0.25">
      <c r="A7367" s="1"/>
      <c r="B7367" s="1"/>
      <c r="C7367" s="1"/>
      <c r="D7367"/>
      <c r="E7367" s="1"/>
      <c r="F7367" s="1"/>
      <c r="G7367"/>
      <c r="H7367"/>
      <c r="I7367" s="1"/>
      <c r="J7367"/>
      <c r="K7367"/>
      <c r="L7367"/>
      <c r="M7367" s="2"/>
      <c r="N7367" s="3"/>
      <c r="O7367"/>
      <c r="P7367"/>
      <c r="Q7367"/>
      <c r="R7367"/>
      <c r="S7367"/>
      <c r="T7367"/>
      <c r="U7367" s="1"/>
      <c r="V7367"/>
      <c r="W7367" s="1"/>
      <c r="X7367"/>
      <c r="Y7367"/>
      <c r="Z7367" s="1"/>
      <c r="AA7367" s="1"/>
      <c r="AB7367" s="1"/>
      <c r="AC7367" s="1"/>
      <c r="AD7367"/>
    </row>
    <row r="7368" spans="1:30" x14ac:dyDescent="0.25">
      <c r="A7368" s="1"/>
      <c r="B7368" s="1"/>
      <c r="C7368" s="1"/>
      <c r="D7368"/>
      <c r="E7368" s="1"/>
      <c r="F7368" s="1"/>
      <c r="G7368"/>
      <c r="H7368"/>
      <c r="I7368" s="1"/>
      <c r="J7368"/>
      <c r="K7368"/>
      <c r="L7368"/>
      <c r="M7368" s="2"/>
      <c r="N7368" s="3"/>
      <c r="O7368"/>
      <c r="P7368"/>
      <c r="Q7368"/>
      <c r="R7368"/>
      <c r="S7368"/>
      <c r="T7368"/>
      <c r="U7368" s="1"/>
      <c r="V7368"/>
      <c r="W7368" s="1"/>
      <c r="X7368"/>
      <c r="Y7368"/>
      <c r="Z7368" s="1"/>
      <c r="AA7368" s="1"/>
      <c r="AB7368" s="1"/>
      <c r="AC7368" s="1"/>
      <c r="AD7368"/>
    </row>
    <row r="7369" spans="1:30" x14ac:dyDescent="0.25">
      <c r="A7369" s="1"/>
      <c r="B7369" s="1"/>
      <c r="C7369" s="1"/>
      <c r="D7369"/>
      <c r="E7369" s="1"/>
      <c r="F7369" s="1"/>
      <c r="G7369"/>
      <c r="H7369"/>
      <c r="I7369" s="1"/>
      <c r="J7369"/>
      <c r="K7369"/>
      <c r="L7369"/>
      <c r="M7369" s="2"/>
      <c r="N7369" s="3"/>
      <c r="O7369"/>
      <c r="P7369"/>
      <c r="Q7369"/>
      <c r="R7369"/>
      <c r="S7369"/>
      <c r="T7369"/>
      <c r="U7369" s="1"/>
      <c r="V7369"/>
      <c r="W7369" s="1"/>
      <c r="X7369"/>
      <c r="Y7369"/>
      <c r="Z7369" s="1"/>
      <c r="AA7369" s="1"/>
      <c r="AB7369" s="1"/>
      <c r="AC7369" s="1"/>
      <c r="AD7369"/>
    </row>
    <row r="7370" spans="1:30" x14ac:dyDescent="0.25">
      <c r="A7370" s="1"/>
      <c r="B7370" s="1"/>
      <c r="C7370" s="1"/>
      <c r="D7370"/>
      <c r="E7370" s="1"/>
      <c r="F7370" s="1"/>
      <c r="G7370"/>
      <c r="H7370"/>
      <c r="I7370" s="1"/>
      <c r="J7370"/>
      <c r="K7370"/>
      <c r="L7370"/>
      <c r="M7370" s="2"/>
      <c r="N7370" s="3"/>
      <c r="O7370"/>
      <c r="P7370"/>
      <c r="Q7370"/>
      <c r="R7370"/>
      <c r="S7370"/>
      <c r="T7370"/>
      <c r="U7370" s="1"/>
      <c r="V7370"/>
      <c r="W7370" s="1"/>
      <c r="X7370"/>
      <c r="Y7370"/>
      <c r="Z7370" s="1"/>
      <c r="AA7370" s="1"/>
      <c r="AB7370" s="1"/>
      <c r="AC7370" s="1"/>
      <c r="AD7370"/>
    </row>
    <row r="7371" spans="1:30" x14ac:dyDescent="0.25">
      <c r="A7371" s="1"/>
      <c r="B7371" s="1"/>
      <c r="C7371" s="1"/>
      <c r="D7371"/>
      <c r="E7371" s="1"/>
      <c r="F7371" s="1"/>
      <c r="G7371"/>
      <c r="H7371"/>
      <c r="I7371" s="1"/>
      <c r="J7371"/>
      <c r="K7371"/>
      <c r="L7371"/>
      <c r="M7371" s="2"/>
      <c r="N7371" s="3"/>
      <c r="O7371"/>
      <c r="P7371"/>
      <c r="Q7371"/>
      <c r="R7371"/>
      <c r="S7371"/>
      <c r="T7371"/>
      <c r="U7371" s="1"/>
      <c r="V7371"/>
      <c r="W7371" s="1"/>
      <c r="X7371"/>
      <c r="Y7371"/>
      <c r="Z7371" s="1"/>
      <c r="AA7371" s="1"/>
      <c r="AB7371" s="1"/>
      <c r="AC7371" s="1"/>
      <c r="AD7371"/>
    </row>
    <row r="7372" spans="1:30" x14ac:dyDescent="0.25">
      <c r="A7372" s="1"/>
      <c r="B7372" s="1"/>
      <c r="C7372" s="1"/>
      <c r="D7372"/>
      <c r="E7372" s="1"/>
      <c r="F7372" s="1"/>
      <c r="G7372"/>
      <c r="H7372"/>
      <c r="I7372" s="1"/>
      <c r="J7372"/>
      <c r="K7372"/>
      <c r="L7372"/>
      <c r="M7372" s="2"/>
      <c r="N7372" s="3"/>
      <c r="O7372"/>
      <c r="P7372"/>
      <c r="Q7372"/>
      <c r="R7372"/>
      <c r="S7372"/>
      <c r="T7372"/>
      <c r="U7372" s="1"/>
      <c r="V7372"/>
      <c r="W7372" s="1"/>
      <c r="X7372"/>
      <c r="Y7372"/>
      <c r="Z7372" s="1"/>
      <c r="AA7372" s="1"/>
      <c r="AB7372" s="1"/>
      <c r="AC7372" s="1"/>
      <c r="AD7372"/>
    </row>
    <row r="7373" spans="1:30" x14ac:dyDescent="0.25">
      <c r="A7373" s="1"/>
      <c r="B7373" s="1"/>
      <c r="C7373" s="1"/>
      <c r="D7373"/>
      <c r="E7373" s="1"/>
      <c r="F7373" s="1"/>
      <c r="G7373"/>
      <c r="H7373"/>
      <c r="I7373" s="1"/>
      <c r="J7373"/>
      <c r="K7373"/>
      <c r="L7373"/>
      <c r="M7373" s="2"/>
      <c r="N7373" s="3"/>
      <c r="O7373"/>
      <c r="P7373"/>
      <c r="Q7373"/>
      <c r="R7373"/>
      <c r="S7373"/>
      <c r="T7373"/>
      <c r="U7373" s="1"/>
      <c r="V7373"/>
      <c r="W7373" s="1"/>
      <c r="X7373"/>
      <c r="Y7373"/>
      <c r="Z7373" s="1"/>
      <c r="AA7373" s="1"/>
      <c r="AB7373" s="1"/>
      <c r="AC7373" s="1"/>
      <c r="AD7373"/>
    </row>
    <row r="7374" spans="1:30" x14ac:dyDescent="0.25">
      <c r="A7374" s="1"/>
      <c r="B7374" s="1"/>
      <c r="C7374" s="1"/>
      <c r="D7374"/>
      <c r="E7374" s="1"/>
      <c r="F7374" s="1"/>
      <c r="G7374"/>
      <c r="H7374"/>
      <c r="I7374" s="1"/>
      <c r="J7374"/>
      <c r="K7374"/>
      <c r="L7374"/>
      <c r="M7374" s="2"/>
      <c r="N7374" s="3"/>
      <c r="O7374"/>
      <c r="P7374"/>
      <c r="Q7374"/>
      <c r="R7374"/>
      <c r="S7374"/>
      <c r="T7374"/>
      <c r="U7374" s="1"/>
      <c r="V7374"/>
      <c r="W7374" s="1"/>
      <c r="X7374"/>
      <c r="Y7374"/>
      <c r="Z7374" s="1"/>
      <c r="AA7374" s="1"/>
      <c r="AB7374" s="1"/>
      <c r="AC7374" s="1"/>
      <c r="AD7374"/>
    </row>
    <row r="7375" spans="1:30" x14ac:dyDescent="0.25">
      <c r="A7375" s="1"/>
      <c r="B7375" s="1"/>
      <c r="C7375" s="1"/>
      <c r="D7375"/>
      <c r="E7375" s="1"/>
      <c r="F7375" s="1"/>
      <c r="G7375"/>
      <c r="H7375"/>
      <c r="I7375" s="1"/>
      <c r="J7375"/>
      <c r="K7375"/>
      <c r="L7375"/>
      <c r="M7375" s="2"/>
      <c r="N7375" s="3"/>
      <c r="O7375"/>
      <c r="P7375"/>
      <c r="Q7375"/>
      <c r="R7375"/>
      <c r="S7375"/>
      <c r="T7375"/>
      <c r="U7375" s="1"/>
      <c r="V7375"/>
      <c r="W7375" s="1"/>
      <c r="X7375"/>
      <c r="Y7375"/>
      <c r="Z7375" s="1"/>
      <c r="AA7375" s="1"/>
      <c r="AB7375" s="1"/>
      <c r="AC7375" s="1"/>
      <c r="AD7375"/>
    </row>
    <row r="7376" spans="1:30" x14ac:dyDescent="0.25">
      <c r="A7376" s="1"/>
      <c r="B7376" s="1"/>
      <c r="C7376" s="1"/>
      <c r="D7376"/>
      <c r="E7376" s="1"/>
      <c r="F7376" s="1"/>
      <c r="G7376"/>
      <c r="H7376"/>
      <c r="I7376" s="1"/>
      <c r="J7376"/>
      <c r="K7376"/>
      <c r="L7376"/>
      <c r="M7376" s="2"/>
      <c r="N7376" s="3"/>
      <c r="O7376"/>
      <c r="P7376"/>
      <c r="Q7376"/>
      <c r="R7376"/>
      <c r="S7376"/>
      <c r="T7376"/>
      <c r="U7376" s="1"/>
      <c r="V7376"/>
      <c r="W7376" s="1"/>
      <c r="X7376"/>
      <c r="Y7376"/>
      <c r="Z7376" s="1"/>
      <c r="AA7376" s="1"/>
      <c r="AB7376" s="1"/>
      <c r="AC7376" s="1"/>
      <c r="AD7376"/>
    </row>
    <row r="7377" spans="1:30" x14ac:dyDescent="0.25">
      <c r="A7377" s="1"/>
      <c r="B7377" s="1"/>
      <c r="C7377" s="1"/>
      <c r="D7377"/>
      <c r="E7377" s="1"/>
      <c r="F7377" s="1"/>
      <c r="G7377"/>
      <c r="H7377"/>
      <c r="I7377" s="1"/>
      <c r="J7377"/>
      <c r="K7377"/>
      <c r="L7377"/>
      <c r="M7377" s="2"/>
      <c r="N7377" s="3"/>
      <c r="O7377"/>
      <c r="P7377"/>
      <c r="Q7377"/>
      <c r="R7377"/>
      <c r="S7377"/>
      <c r="T7377"/>
      <c r="U7377" s="1"/>
      <c r="V7377"/>
      <c r="W7377" s="1"/>
      <c r="X7377"/>
      <c r="Y7377"/>
      <c r="Z7377" s="1"/>
      <c r="AA7377" s="1"/>
      <c r="AB7377" s="1"/>
      <c r="AC7377" s="1"/>
      <c r="AD7377"/>
    </row>
    <row r="7378" spans="1:30" x14ac:dyDescent="0.25">
      <c r="A7378" s="1"/>
      <c r="B7378" s="1"/>
      <c r="C7378" s="1"/>
      <c r="D7378"/>
      <c r="E7378" s="1"/>
      <c r="F7378" s="1"/>
      <c r="G7378"/>
      <c r="H7378"/>
      <c r="I7378" s="1"/>
      <c r="J7378"/>
      <c r="K7378"/>
      <c r="L7378"/>
      <c r="M7378" s="2"/>
      <c r="N7378" s="3"/>
      <c r="O7378"/>
      <c r="P7378"/>
      <c r="Q7378"/>
      <c r="R7378"/>
      <c r="S7378"/>
      <c r="T7378"/>
      <c r="U7378" s="1"/>
      <c r="V7378"/>
      <c r="W7378" s="1"/>
      <c r="X7378"/>
      <c r="Y7378"/>
      <c r="Z7378" s="1"/>
      <c r="AA7378" s="1"/>
      <c r="AB7378" s="1"/>
      <c r="AC7378" s="1"/>
      <c r="AD7378"/>
    </row>
    <row r="7379" spans="1:30" x14ac:dyDescent="0.25">
      <c r="A7379" s="1"/>
      <c r="B7379" s="1"/>
      <c r="C7379" s="1"/>
      <c r="D7379"/>
      <c r="E7379" s="1"/>
      <c r="F7379" s="1"/>
      <c r="G7379"/>
      <c r="H7379"/>
      <c r="I7379" s="1"/>
      <c r="J7379"/>
      <c r="K7379"/>
      <c r="L7379"/>
      <c r="M7379" s="2"/>
      <c r="N7379" s="3"/>
      <c r="O7379"/>
      <c r="P7379"/>
      <c r="Q7379"/>
      <c r="R7379"/>
      <c r="S7379"/>
      <c r="T7379"/>
      <c r="U7379" s="1"/>
      <c r="V7379"/>
      <c r="W7379" s="1"/>
      <c r="X7379"/>
      <c r="Y7379"/>
      <c r="Z7379" s="1"/>
      <c r="AA7379" s="1"/>
      <c r="AB7379" s="1"/>
      <c r="AC7379" s="1"/>
      <c r="AD7379"/>
    </row>
    <row r="7380" spans="1:30" x14ac:dyDescent="0.25">
      <c r="A7380" s="1"/>
      <c r="B7380" s="1"/>
      <c r="C7380" s="1"/>
      <c r="D7380"/>
      <c r="E7380" s="1"/>
      <c r="F7380" s="1"/>
      <c r="G7380"/>
      <c r="H7380"/>
      <c r="I7380" s="1"/>
      <c r="J7380"/>
      <c r="K7380"/>
      <c r="L7380"/>
      <c r="M7380" s="2"/>
      <c r="N7380" s="3"/>
      <c r="O7380"/>
      <c r="P7380"/>
      <c r="Q7380"/>
      <c r="R7380"/>
      <c r="S7380"/>
      <c r="T7380"/>
      <c r="U7380" s="1"/>
      <c r="V7380"/>
      <c r="W7380" s="1"/>
      <c r="X7380"/>
      <c r="Y7380"/>
      <c r="Z7380" s="1"/>
      <c r="AA7380" s="1"/>
      <c r="AB7380" s="1"/>
      <c r="AC7380" s="1"/>
      <c r="AD7380"/>
    </row>
    <row r="7381" spans="1:30" x14ac:dyDescent="0.25">
      <c r="A7381" s="1"/>
      <c r="B7381" s="1"/>
      <c r="C7381" s="1"/>
      <c r="D7381"/>
      <c r="E7381" s="1"/>
      <c r="F7381" s="1"/>
      <c r="G7381"/>
      <c r="H7381"/>
      <c r="I7381" s="1"/>
      <c r="J7381"/>
      <c r="K7381"/>
      <c r="L7381"/>
      <c r="M7381" s="2"/>
      <c r="N7381" s="3"/>
      <c r="O7381"/>
      <c r="P7381"/>
      <c r="Q7381"/>
      <c r="R7381"/>
      <c r="S7381"/>
      <c r="T7381"/>
      <c r="U7381" s="1"/>
      <c r="V7381"/>
      <c r="W7381" s="1"/>
      <c r="X7381"/>
      <c r="Y7381"/>
      <c r="Z7381" s="1"/>
      <c r="AA7381" s="1"/>
      <c r="AB7381" s="1"/>
      <c r="AC7381" s="1"/>
      <c r="AD7381"/>
    </row>
    <row r="7382" spans="1:30" x14ac:dyDescent="0.25">
      <c r="A7382" s="1"/>
      <c r="B7382" s="1"/>
      <c r="C7382" s="1"/>
      <c r="D7382"/>
      <c r="E7382" s="1"/>
      <c r="F7382" s="1"/>
      <c r="G7382"/>
      <c r="H7382"/>
      <c r="I7382" s="1"/>
      <c r="J7382"/>
      <c r="K7382"/>
      <c r="L7382"/>
      <c r="M7382" s="2"/>
      <c r="N7382" s="3"/>
      <c r="O7382"/>
      <c r="P7382"/>
      <c r="Q7382"/>
      <c r="R7382"/>
      <c r="S7382"/>
      <c r="T7382"/>
      <c r="U7382" s="1"/>
      <c r="V7382"/>
      <c r="W7382" s="1"/>
      <c r="X7382"/>
      <c r="Y7382"/>
      <c r="Z7382" s="1"/>
      <c r="AA7382" s="1"/>
      <c r="AB7382" s="1"/>
      <c r="AC7382" s="1"/>
      <c r="AD7382"/>
    </row>
    <row r="7383" spans="1:30" x14ac:dyDescent="0.25">
      <c r="A7383" s="1"/>
      <c r="B7383" s="1"/>
      <c r="C7383" s="1"/>
      <c r="D7383"/>
      <c r="E7383" s="1"/>
      <c r="F7383" s="1"/>
      <c r="G7383"/>
      <c r="H7383"/>
      <c r="I7383" s="1"/>
      <c r="J7383"/>
      <c r="K7383"/>
      <c r="L7383"/>
      <c r="M7383" s="2"/>
      <c r="N7383" s="3"/>
      <c r="O7383"/>
      <c r="P7383"/>
      <c r="Q7383"/>
      <c r="R7383"/>
      <c r="S7383"/>
      <c r="T7383"/>
      <c r="U7383" s="1"/>
      <c r="V7383"/>
      <c r="W7383" s="1"/>
      <c r="X7383"/>
      <c r="Y7383"/>
      <c r="Z7383" s="1"/>
      <c r="AA7383" s="1"/>
      <c r="AB7383" s="1"/>
      <c r="AC7383" s="1"/>
      <c r="AD7383"/>
    </row>
    <row r="7384" spans="1:30" x14ac:dyDescent="0.25">
      <c r="A7384" s="1"/>
      <c r="B7384" s="1"/>
      <c r="C7384" s="1"/>
      <c r="D7384"/>
      <c r="E7384" s="1"/>
      <c r="F7384" s="1"/>
      <c r="G7384"/>
      <c r="H7384"/>
      <c r="I7384" s="1"/>
      <c r="J7384"/>
      <c r="K7384"/>
      <c r="L7384"/>
      <c r="M7384" s="2"/>
      <c r="N7384" s="3"/>
      <c r="O7384"/>
      <c r="P7384"/>
      <c r="Q7384"/>
      <c r="R7384"/>
      <c r="S7384"/>
      <c r="T7384"/>
      <c r="U7384" s="1"/>
      <c r="V7384"/>
      <c r="W7384" s="1"/>
      <c r="X7384"/>
      <c r="Y7384"/>
      <c r="Z7384" s="1"/>
      <c r="AA7384" s="1"/>
      <c r="AB7384" s="1"/>
      <c r="AC7384" s="1"/>
      <c r="AD7384"/>
    </row>
    <row r="7385" spans="1:30" x14ac:dyDescent="0.25">
      <c r="A7385" s="1"/>
      <c r="B7385" s="1"/>
      <c r="C7385" s="1"/>
      <c r="D7385"/>
      <c r="E7385" s="1"/>
      <c r="F7385" s="1"/>
      <c r="G7385"/>
      <c r="H7385"/>
      <c r="I7385" s="1"/>
      <c r="J7385"/>
      <c r="K7385"/>
      <c r="L7385"/>
      <c r="M7385" s="2"/>
      <c r="N7385" s="3"/>
      <c r="O7385"/>
      <c r="P7385"/>
      <c r="Q7385"/>
      <c r="R7385"/>
      <c r="S7385"/>
      <c r="T7385"/>
      <c r="U7385" s="1"/>
      <c r="V7385"/>
      <c r="W7385" s="1"/>
      <c r="X7385"/>
      <c r="Y7385"/>
      <c r="Z7385" s="1"/>
      <c r="AA7385" s="1"/>
      <c r="AB7385" s="1"/>
      <c r="AC7385" s="1"/>
      <c r="AD7385"/>
    </row>
    <row r="7386" spans="1:30" x14ac:dyDescent="0.25">
      <c r="A7386" s="1"/>
      <c r="B7386" s="1"/>
      <c r="C7386" s="1"/>
      <c r="D7386"/>
      <c r="E7386" s="1"/>
      <c r="F7386" s="1"/>
      <c r="G7386"/>
      <c r="H7386"/>
      <c r="I7386" s="1"/>
      <c r="J7386"/>
      <c r="K7386"/>
      <c r="L7386"/>
      <c r="M7386" s="2"/>
      <c r="N7386" s="3"/>
      <c r="O7386"/>
      <c r="P7386"/>
      <c r="Q7386"/>
      <c r="R7386"/>
      <c r="S7386"/>
      <c r="T7386"/>
      <c r="U7386" s="1"/>
      <c r="V7386"/>
      <c r="W7386" s="1"/>
      <c r="X7386"/>
      <c r="Y7386"/>
      <c r="Z7386" s="1"/>
      <c r="AA7386" s="1"/>
      <c r="AB7386" s="1"/>
      <c r="AC7386" s="1"/>
      <c r="AD7386"/>
    </row>
    <row r="7387" spans="1:30" x14ac:dyDescent="0.25">
      <c r="A7387" s="1"/>
      <c r="B7387" s="1"/>
      <c r="C7387" s="1"/>
      <c r="D7387"/>
      <c r="E7387" s="1"/>
      <c r="F7387" s="1"/>
      <c r="G7387"/>
      <c r="H7387"/>
      <c r="I7387" s="1"/>
      <c r="J7387"/>
      <c r="K7387"/>
      <c r="L7387"/>
      <c r="M7387" s="2"/>
      <c r="N7387" s="3"/>
      <c r="O7387"/>
      <c r="P7387"/>
      <c r="Q7387"/>
      <c r="R7387"/>
      <c r="S7387"/>
      <c r="T7387"/>
      <c r="U7387" s="1"/>
      <c r="V7387"/>
      <c r="W7387" s="1"/>
      <c r="X7387"/>
      <c r="Y7387"/>
      <c r="Z7387" s="1"/>
      <c r="AA7387" s="1"/>
      <c r="AB7387" s="1"/>
      <c r="AC7387" s="1"/>
      <c r="AD7387"/>
    </row>
    <row r="7388" spans="1:30" x14ac:dyDescent="0.25">
      <c r="A7388" s="1"/>
      <c r="B7388" s="1"/>
      <c r="C7388" s="1"/>
      <c r="D7388"/>
      <c r="E7388" s="1"/>
      <c r="F7388" s="1"/>
      <c r="G7388"/>
      <c r="H7388"/>
      <c r="I7388" s="1"/>
      <c r="J7388"/>
      <c r="K7388"/>
      <c r="L7388"/>
      <c r="M7388" s="2"/>
      <c r="N7388" s="3"/>
      <c r="O7388"/>
      <c r="P7388"/>
      <c r="Q7388"/>
      <c r="R7388"/>
      <c r="S7388"/>
      <c r="T7388"/>
      <c r="U7388" s="1"/>
      <c r="V7388"/>
      <c r="W7388" s="1"/>
      <c r="X7388"/>
      <c r="Y7388"/>
      <c r="Z7388" s="1"/>
      <c r="AA7388" s="1"/>
      <c r="AB7388" s="1"/>
      <c r="AC7388" s="1"/>
      <c r="AD7388"/>
    </row>
    <row r="7389" spans="1:30" x14ac:dyDescent="0.25">
      <c r="A7389" s="1"/>
      <c r="B7389" s="1"/>
      <c r="C7389" s="1"/>
      <c r="D7389"/>
      <c r="E7389" s="1"/>
      <c r="F7389" s="1"/>
      <c r="G7389"/>
      <c r="H7389"/>
      <c r="I7389" s="1"/>
      <c r="J7389"/>
      <c r="K7389"/>
      <c r="L7389"/>
      <c r="M7389" s="2"/>
      <c r="N7389" s="3"/>
      <c r="O7389"/>
      <c r="P7389"/>
      <c r="Q7389"/>
      <c r="R7389"/>
      <c r="S7389"/>
      <c r="T7389"/>
      <c r="U7389" s="1"/>
      <c r="V7389"/>
      <c r="W7389" s="1"/>
      <c r="X7389"/>
      <c r="Y7389"/>
      <c r="Z7389" s="1"/>
      <c r="AA7389" s="1"/>
      <c r="AB7389" s="1"/>
      <c r="AC7389" s="1"/>
      <c r="AD7389"/>
    </row>
    <row r="7390" spans="1:30" x14ac:dyDescent="0.25">
      <c r="A7390" s="1"/>
      <c r="B7390" s="1"/>
      <c r="C7390" s="1"/>
      <c r="D7390"/>
      <c r="E7390" s="1"/>
      <c r="F7390" s="1"/>
      <c r="G7390"/>
      <c r="H7390"/>
      <c r="I7390" s="1"/>
      <c r="J7390"/>
      <c r="K7390"/>
      <c r="L7390"/>
      <c r="M7390" s="2"/>
      <c r="N7390" s="3"/>
      <c r="O7390"/>
      <c r="P7390"/>
      <c r="Q7390"/>
      <c r="R7390"/>
      <c r="S7390"/>
      <c r="T7390"/>
      <c r="U7390" s="1"/>
      <c r="V7390"/>
      <c r="W7390" s="1"/>
      <c r="X7390"/>
      <c r="Y7390"/>
      <c r="Z7390" s="1"/>
      <c r="AA7390" s="1"/>
      <c r="AB7390" s="1"/>
      <c r="AC7390" s="1"/>
      <c r="AD7390"/>
    </row>
    <row r="7391" spans="1:30" x14ac:dyDescent="0.25">
      <c r="A7391" s="1"/>
      <c r="B7391" s="1"/>
      <c r="C7391" s="1"/>
      <c r="D7391"/>
      <c r="E7391" s="1"/>
      <c r="F7391" s="1"/>
      <c r="G7391"/>
      <c r="H7391"/>
      <c r="I7391" s="1"/>
      <c r="J7391"/>
      <c r="K7391"/>
      <c r="L7391"/>
      <c r="M7391" s="2"/>
      <c r="N7391" s="3"/>
      <c r="O7391"/>
      <c r="P7391"/>
      <c r="Q7391"/>
      <c r="R7391"/>
      <c r="S7391"/>
      <c r="T7391"/>
      <c r="U7391" s="1"/>
      <c r="V7391"/>
      <c r="W7391" s="1"/>
      <c r="X7391"/>
      <c r="Y7391"/>
      <c r="Z7391" s="1"/>
      <c r="AA7391" s="1"/>
      <c r="AB7391" s="1"/>
      <c r="AC7391" s="1"/>
      <c r="AD7391"/>
    </row>
    <row r="7392" spans="1:30" x14ac:dyDescent="0.25">
      <c r="A7392" s="1"/>
      <c r="B7392" s="1"/>
      <c r="C7392" s="1"/>
      <c r="D7392"/>
      <c r="E7392" s="1"/>
      <c r="F7392" s="1"/>
      <c r="G7392"/>
      <c r="H7392"/>
      <c r="I7392" s="1"/>
      <c r="J7392"/>
      <c r="K7392"/>
      <c r="L7392"/>
      <c r="M7392" s="2"/>
      <c r="N7392" s="3"/>
      <c r="O7392"/>
      <c r="P7392"/>
      <c r="Q7392"/>
      <c r="R7392"/>
      <c r="S7392"/>
      <c r="T7392"/>
      <c r="U7392" s="1"/>
      <c r="V7392"/>
      <c r="W7392" s="1"/>
      <c r="X7392"/>
      <c r="Y7392"/>
      <c r="Z7392" s="1"/>
      <c r="AA7392" s="1"/>
      <c r="AB7392" s="1"/>
      <c r="AC7392" s="1"/>
      <c r="AD7392"/>
    </row>
    <row r="7393" spans="1:30" x14ac:dyDescent="0.25">
      <c r="A7393" s="1"/>
      <c r="B7393" s="1"/>
      <c r="C7393" s="1"/>
      <c r="D7393"/>
      <c r="E7393" s="1"/>
      <c r="F7393" s="1"/>
      <c r="G7393"/>
      <c r="H7393"/>
      <c r="I7393" s="1"/>
      <c r="J7393"/>
      <c r="K7393"/>
      <c r="L7393"/>
      <c r="M7393" s="2"/>
      <c r="N7393" s="3"/>
      <c r="O7393"/>
      <c r="P7393"/>
      <c r="Q7393"/>
      <c r="R7393"/>
      <c r="S7393"/>
      <c r="T7393"/>
      <c r="U7393" s="1"/>
      <c r="V7393"/>
      <c r="W7393" s="1"/>
      <c r="X7393"/>
      <c r="Y7393"/>
      <c r="Z7393" s="1"/>
      <c r="AA7393" s="1"/>
      <c r="AB7393" s="1"/>
      <c r="AC7393" s="1"/>
      <c r="AD7393"/>
    </row>
    <row r="7394" spans="1:30" x14ac:dyDescent="0.25">
      <c r="A7394" s="1"/>
      <c r="B7394" s="1"/>
      <c r="C7394" s="1"/>
      <c r="D7394"/>
      <c r="E7394" s="1"/>
      <c r="F7394" s="1"/>
      <c r="G7394"/>
      <c r="H7394"/>
      <c r="I7394" s="1"/>
      <c r="J7394"/>
      <c r="K7394"/>
      <c r="L7394"/>
      <c r="M7394" s="2"/>
      <c r="N7394" s="3"/>
      <c r="O7394"/>
      <c r="P7394"/>
      <c r="Q7394"/>
      <c r="R7394"/>
      <c r="S7394"/>
      <c r="T7394"/>
      <c r="U7394" s="1"/>
      <c r="V7394"/>
      <c r="W7394" s="1"/>
      <c r="X7394"/>
      <c r="Y7394"/>
      <c r="Z7394" s="1"/>
      <c r="AA7394" s="1"/>
      <c r="AB7394" s="1"/>
      <c r="AC7394" s="1"/>
      <c r="AD7394"/>
    </row>
    <row r="7395" spans="1:30" x14ac:dyDescent="0.25">
      <c r="A7395" s="1"/>
      <c r="B7395" s="1"/>
      <c r="C7395" s="1"/>
      <c r="D7395"/>
      <c r="E7395" s="1"/>
      <c r="F7395" s="1"/>
      <c r="G7395"/>
      <c r="H7395"/>
      <c r="I7395" s="1"/>
      <c r="J7395"/>
      <c r="K7395"/>
      <c r="L7395"/>
      <c r="M7395" s="2"/>
      <c r="N7395" s="3"/>
      <c r="O7395"/>
      <c r="P7395"/>
      <c r="Q7395"/>
      <c r="R7395"/>
      <c r="S7395"/>
      <c r="T7395"/>
      <c r="U7395" s="1"/>
      <c r="V7395"/>
      <c r="W7395" s="1"/>
      <c r="X7395"/>
      <c r="Y7395"/>
      <c r="Z7395" s="1"/>
      <c r="AA7395" s="1"/>
      <c r="AB7395" s="1"/>
      <c r="AC7395" s="1"/>
      <c r="AD7395"/>
    </row>
    <row r="7396" spans="1:30" x14ac:dyDescent="0.25">
      <c r="A7396" s="1"/>
      <c r="B7396" s="1"/>
      <c r="C7396" s="1"/>
      <c r="D7396"/>
      <c r="E7396" s="1"/>
      <c r="F7396" s="1"/>
      <c r="G7396"/>
      <c r="H7396"/>
      <c r="I7396" s="1"/>
      <c r="J7396"/>
      <c r="K7396"/>
      <c r="L7396"/>
      <c r="M7396" s="2"/>
      <c r="N7396" s="3"/>
      <c r="O7396"/>
      <c r="P7396"/>
      <c r="Q7396"/>
      <c r="R7396"/>
      <c r="S7396"/>
      <c r="T7396"/>
      <c r="U7396" s="1"/>
      <c r="V7396"/>
      <c r="W7396" s="1"/>
      <c r="X7396"/>
      <c r="Y7396"/>
      <c r="Z7396" s="1"/>
      <c r="AA7396" s="1"/>
      <c r="AB7396" s="1"/>
      <c r="AC7396" s="1"/>
      <c r="AD7396"/>
    </row>
    <row r="7397" spans="1:30" x14ac:dyDescent="0.25">
      <c r="A7397" s="1"/>
      <c r="B7397" s="1"/>
      <c r="C7397" s="1"/>
      <c r="D7397"/>
      <c r="E7397" s="1"/>
      <c r="F7397" s="1"/>
      <c r="G7397"/>
      <c r="H7397"/>
      <c r="I7397" s="1"/>
      <c r="J7397"/>
      <c r="K7397"/>
      <c r="L7397"/>
      <c r="M7397" s="2"/>
      <c r="N7397" s="3"/>
      <c r="O7397"/>
      <c r="P7397"/>
      <c r="Q7397"/>
      <c r="R7397"/>
      <c r="S7397"/>
      <c r="T7397"/>
      <c r="U7397" s="1"/>
      <c r="V7397"/>
      <c r="W7397" s="1"/>
      <c r="X7397"/>
      <c r="Y7397"/>
      <c r="Z7397" s="1"/>
      <c r="AA7397" s="1"/>
      <c r="AB7397" s="1"/>
      <c r="AC7397" s="1"/>
      <c r="AD7397"/>
    </row>
    <row r="7398" spans="1:30" x14ac:dyDescent="0.25">
      <c r="A7398" s="1"/>
      <c r="B7398" s="1"/>
      <c r="C7398" s="1"/>
      <c r="D7398"/>
      <c r="E7398" s="1"/>
      <c r="F7398" s="1"/>
      <c r="G7398"/>
      <c r="H7398"/>
      <c r="I7398" s="1"/>
      <c r="J7398"/>
      <c r="K7398"/>
      <c r="L7398"/>
      <c r="M7398" s="2"/>
      <c r="N7398" s="3"/>
      <c r="O7398"/>
      <c r="P7398"/>
      <c r="Q7398"/>
      <c r="R7398"/>
      <c r="S7398"/>
      <c r="T7398"/>
      <c r="U7398" s="1"/>
      <c r="V7398"/>
      <c r="W7398" s="1"/>
      <c r="X7398"/>
      <c r="Y7398"/>
      <c r="Z7398" s="1"/>
      <c r="AA7398" s="1"/>
      <c r="AB7398" s="1"/>
      <c r="AC7398" s="1"/>
      <c r="AD7398"/>
    </row>
    <row r="7399" spans="1:30" x14ac:dyDescent="0.25">
      <c r="A7399" s="1"/>
      <c r="B7399" s="1"/>
      <c r="C7399" s="1"/>
      <c r="D7399"/>
      <c r="E7399" s="1"/>
      <c r="F7399" s="1"/>
      <c r="G7399"/>
      <c r="H7399"/>
      <c r="I7399" s="1"/>
      <c r="J7399"/>
      <c r="K7399"/>
      <c r="L7399"/>
      <c r="M7399" s="2"/>
      <c r="N7399" s="3"/>
      <c r="O7399"/>
      <c r="P7399"/>
      <c r="Q7399"/>
      <c r="R7399"/>
      <c r="S7399"/>
      <c r="T7399"/>
      <c r="U7399" s="1"/>
      <c r="V7399"/>
      <c r="W7399" s="1"/>
      <c r="X7399"/>
      <c r="Y7399"/>
      <c r="Z7399" s="1"/>
      <c r="AA7399" s="1"/>
      <c r="AB7399" s="1"/>
      <c r="AC7399" s="1"/>
      <c r="AD7399"/>
    </row>
    <row r="7400" spans="1:30" x14ac:dyDescent="0.25">
      <c r="A7400" s="1"/>
      <c r="B7400" s="1"/>
      <c r="C7400" s="1"/>
      <c r="D7400"/>
      <c r="E7400" s="1"/>
      <c r="F7400" s="1"/>
      <c r="G7400"/>
      <c r="H7400"/>
      <c r="I7400" s="1"/>
      <c r="J7400"/>
      <c r="K7400"/>
      <c r="L7400"/>
      <c r="M7400" s="2"/>
      <c r="N7400" s="3"/>
      <c r="O7400"/>
      <c r="P7400"/>
      <c r="Q7400"/>
      <c r="R7400"/>
      <c r="S7400"/>
      <c r="T7400"/>
      <c r="U7400" s="1"/>
      <c r="V7400"/>
      <c r="W7400" s="1"/>
      <c r="X7400"/>
      <c r="Y7400"/>
      <c r="Z7400" s="1"/>
      <c r="AA7400" s="1"/>
      <c r="AB7400" s="1"/>
      <c r="AC7400" s="1"/>
      <c r="AD7400"/>
    </row>
    <row r="7401" spans="1:30" x14ac:dyDescent="0.25">
      <c r="A7401" s="1"/>
      <c r="B7401" s="1"/>
      <c r="C7401" s="1"/>
      <c r="D7401"/>
      <c r="E7401" s="1"/>
      <c r="F7401" s="1"/>
      <c r="G7401"/>
      <c r="H7401"/>
      <c r="I7401" s="1"/>
      <c r="J7401"/>
      <c r="K7401"/>
      <c r="L7401"/>
      <c r="M7401" s="2"/>
      <c r="N7401" s="3"/>
      <c r="O7401"/>
      <c r="P7401"/>
      <c r="Q7401"/>
      <c r="R7401"/>
      <c r="S7401"/>
      <c r="T7401"/>
      <c r="U7401" s="1"/>
      <c r="V7401"/>
      <c r="W7401" s="1"/>
      <c r="X7401"/>
      <c r="Y7401"/>
      <c r="Z7401" s="1"/>
      <c r="AA7401" s="1"/>
      <c r="AB7401" s="1"/>
      <c r="AC7401" s="1"/>
      <c r="AD7401"/>
    </row>
    <row r="7402" spans="1:30" x14ac:dyDescent="0.25">
      <c r="A7402" s="1"/>
      <c r="B7402" s="1"/>
      <c r="C7402" s="1"/>
      <c r="D7402"/>
      <c r="E7402" s="1"/>
      <c r="F7402" s="1"/>
      <c r="G7402"/>
      <c r="H7402"/>
      <c r="I7402" s="1"/>
      <c r="J7402"/>
      <c r="K7402"/>
      <c r="L7402"/>
      <c r="M7402" s="2"/>
      <c r="N7402" s="3"/>
      <c r="O7402"/>
      <c r="P7402"/>
      <c r="Q7402"/>
      <c r="R7402"/>
      <c r="S7402"/>
      <c r="T7402"/>
      <c r="U7402" s="1"/>
      <c r="V7402"/>
      <c r="W7402" s="1"/>
      <c r="X7402"/>
      <c r="Y7402"/>
      <c r="Z7402" s="1"/>
      <c r="AA7402" s="1"/>
      <c r="AB7402" s="1"/>
      <c r="AC7402" s="1"/>
      <c r="AD7402"/>
    </row>
    <row r="7403" spans="1:30" x14ac:dyDescent="0.25">
      <c r="A7403" s="1"/>
      <c r="B7403" s="1"/>
      <c r="C7403" s="1"/>
      <c r="D7403"/>
      <c r="E7403" s="1"/>
      <c r="F7403" s="1"/>
      <c r="G7403"/>
      <c r="H7403"/>
      <c r="I7403" s="1"/>
      <c r="J7403"/>
      <c r="K7403"/>
      <c r="L7403"/>
      <c r="M7403" s="2"/>
      <c r="N7403" s="3"/>
      <c r="O7403"/>
      <c r="P7403"/>
      <c r="Q7403"/>
      <c r="R7403"/>
      <c r="S7403"/>
      <c r="T7403"/>
      <c r="U7403" s="1"/>
      <c r="V7403"/>
      <c r="W7403" s="1"/>
      <c r="X7403"/>
      <c r="Y7403"/>
      <c r="Z7403" s="1"/>
      <c r="AA7403" s="1"/>
      <c r="AB7403" s="1"/>
      <c r="AC7403" s="1"/>
      <c r="AD7403"/>
    </row>
    <row r="7404" spans="1:30" x14ac:dyDescent="0.25">
      <c r="A7404" s="1"/>
      <c r="B7404" s="1"/>
      <c r="C7404" s="1"/>
      <c r="D7404"/>
      <c r="E7404" s="1"/>
      <c r="F7404" s="1"/>
      <c r="G7404"/>
      <c r="H7404"/>
      <c r="I7404" s="1"/>
      <c r="J7404"/>
      <c r="K7404"/>
      <c r="L7404"/>
      <c r="M7404" s="2"/>
      <c r="N7404" s="3"/>
      <c r="O7404"/>
      <c r="P7404"/>
      <c r="Q7404"/>
      <c r="R7404"/>
      <c r="S7404"/>
      <c r="T7404"/>
      <c r="U7404" s="1"/>
      <c r="V7404"/>
      <c r="W7404" s="1"/>
      <c r="X7404"/>
      <c r="Y7404"/>
      <c r="Z7404" s="1"/>
      <c r="AA7404" s="1"/>
      <c r="AB7404" s="1"/>
      <c r="AC7404" s="1"/>
      <c r="AD7404"/>
    </row>
    <row r="7405" spans="1:30" x14ac:dyDescent="0.25">
      <c r="A7405" s="1"/>
      <c r="B7405" s="1"/>
      <c r="C7405" s="1"/>
      <c r="D7405"/>
      <c r="E7405" s="1"/>
      <c r="F7405" s="1"/>
      <c r="G7405"/>
      <c r="H7405"/>
      <c r="I7405" s="1"/>
      <c r="J7405"/>
      <c r="K7405"/>
      <c r="L7405"/>
      <c r="M7405" s="2"/>
      <c r="N7405" s="3"/>
      <c r="O7405"/>
      <c r="P7405"/>
      <c r="Q7405"/>
      <c r="R7405"/>
      <c r="S7405"/>
      <c r="T7405"/>
      <c r="U7405" s="1"/>
      <c r="V7405"/>
      <c r="W7405" s="1"/>
      <c r="X7405"/>
      <c r="Y7405"/>
      <c r="Z7405" s="1"/>
      <c r="AA7405" s="1"/>
      <c r="AB7405" s="1"/>
      <c r="AC7405" s="1"/>
      <c r="AD7405"/>
    </row>
    <row r="7406" spans="1:30" x14ac:dyDescent="0.25">
      <c r="A7406" s="1"/>
      <c r="B7406" s="1"/>
      <c r="C7406" s="1"/>
      <c r="D7406"/>
      <c r="E7406" s="1"/>
      <c r="F7406" s="1"/>
      <c r="G7406"/>
      <c r="H7406"/>
      <c r="I7406" s="1"/>
      <c r="J7406"/>
      <c r="K7406"/>
      <c r="L7406"/>
      <c r="M7406" s="2"/>
      <c r="N7406" s="3"/>
      <c r="O7406"/>
      <c r="P7406"/>
      <c r="Q7406"/>
      <c r="R7406"/>
      <c r="S7406"/>
      <c r="T7406"/>
      <c r="U7406" s="1"/>
      <c r="V7406"/>
      <c r="W7406" s="1"/>
      <c r="X7406"/>
      <c r="Y7406"/>
      <c r="Z7406" s="1"/>
      <c r="AA7406" s="1"/>
      <c r="AB7406" s="1"/>
      <c r="AC7406" s="1"/>
      <c r="AD7406"/>
    </row>
    <row r="7407" spans="1:30" x14ac:dyDescent="0.25">
      <c r="A7407" s="1"/>
      <c r="B7407" s="1"/>
      <c r="C7407" s="1"/>
      <c r="D7407"/>
      <c r="E7407" s="1"/>
      <c r="F7407" s="1"/>
      <c r="G7407"/>
      <c r="H7407"/>
      <c r="I7407" s="1"/>
      <c r="J7407"/>
      <c r="K7407"/>
      <c r="L7407"/>
      <c r="M7407" s="2"/>
      <c r="N7407" s="3"/>
      <c r="O7407"/>
      <c r="P7407"/>
      <c r="Q7407"/>
      <c r="R7407"/>
      <c r="S7407"/>
      <c r="T7407"/>
      <c r="U7407" s="1"/>
      <c r="V7407"/>
      <c r="W7407" s="1"/>
      <c r="X7407"/>
      <c r="Y7407"/>
      <c r="Z7407" s="1"/>
      <c r="AA7407" s="1"/>
      <c r="AB7407" s="1"/>
      <c r="AC7407" s="1"/>
      <c r="AD7407"/>
    </row>
    <row r="7408" spans="1:30" x14ac:dyDescent="0.25">
      <c r="A7408" s="1"/>
      <c r="B7408" s="1"/>
      <c r="C7408" s="1"/>
      <c r="D7408"/>
      <c r="E7408" s="1"/>
      <c r="F7408" s="1"/>
      <c r="G7408"/>
      <c r="H7408"/>
      <c r="I7408" s="1"/>
      <c r="J7408"/>
      <c r="K7408"/>
      <c r="L7408"/>
      <c r="M7408" s="2"/>
      <c r="N7408" s="3"/>
      <c r="O7408"/>
      <c r="P7408"/>
      <c r="Q7408"/>
      <c r="R7408"/>
      <c r="S7408"/>
      <c r="T7408"/>
      <c r="U7408" s="1"/>
      <c r="V7408"/>
      <c r="W7408" s="1"/>
      <c r="X7408"/>
      <c r="Y7408"/>
      <c r="Z7408" s="1"/>
      <c r="AA7408" s="1"/>
      <c r="AB7408" s="1"/>
      <c r="AC7408" s="1"/>
      <c r="AD7408"/>
    </row>
    <row r="7409" spans="1:30" x14ac:dyDescent="0.25">
      <c r="A7409" s="1"/>
      <c r="B7409" s="1"/>
      <c r="C7409" s="1"/>
      <c r="D7409"/>
      <c r="E7409" s="1"/>
      <c r="F7409" s="1"/>
      <c r="G7409"/>
      <c r="H7409"/>
      <c r="I7409" s="1"/>
      <c r="J7409"/>
      <c r="K7409"/>
      <c r="L7409"/>
      <c r="M7409" s="2"/>
      <c r="N7409" s="3"/>
      <c r="O7409"/>
      <c r="P7409"/>
      <c r="Q7409"/>
      <c r="R7409"/>
      <c r="S7409"/>
      <c r="T7409"/>
      <c r="U7409" s="1"/>
      <c r="V7409"/>
      <c r="W7409" s="1"/>
      <c r="X7409"/>
      <c r="Y7409"/>
      <c r="Z7409" s="1"/>
      <c r="AA7409" s="1"/>
      <c r="AB7409" s="1"/>
      <c r="AC7409" s="1"/>
      <c r="AD7409"/>
    </row>
    <row r="7410" spans="1:30" x14ac:dyDescent="0.25">
      <c r="A7410" s="1"/>
      <c r="B7410" s="1"/>
      <c r="C7410" s="1"/>
      <c r="D7410"/>
      <c r="E7410" s="1"/>
      <c r="F7410" s="1"/>
      <c r="G7410"/>
      <c r="H7410"/>
      <c r="I7410" s="1"/>
      <c r="J7410"/>
      <c r="K7410"/>
      <c r="L7410"/>
      <c r="M7410" s="2"/>
      <c r="N7410" s="3"/>
      <c r="O7410"/>
      <c r="P7410"/>
      <c r="Q7410"/>
      <c r="R7410"/>
      <c r="S7410"/>
      <c r="T7410"/>
      <c r="U7410" s="1"/>
      <c r="V7410"/>
      <c r="W7410" s="1"/>
      <c r="X7410"/>
      <c r="Y7410"/>
      <c r="Z7410" s="1"/>
      <c r="AA7410" s="1"/>
      <c r="AB7410" s="1"/>
      <c r="AC7410" s="1"/>
      <c r="AD7410"/>
    </row>
    <row r="7411" spans="1:30" x14ac:dyDescent="0.25">
      <c r="A7411" s="1"/>
      <c r="B7411" s="1"/>
      <c r="C7411" s="1"/>
      <c r="D7411"/>
      <c r="E7411" s="1"/>
      <c r="F7411" s="1"/>
      <c r="G7411"/>
      <c r="H7411"/>
      <c r="I7411" s="1"/>
      <c r="J7411"/>
      <c r="K7411"/>
      <c r="L7411"/>
      <c r="M7411" s="2"/>
      <c r="N7411" s="3"/>
      <c r="O7411"/>
      <c r="P7411"/>
      <c r="Q7411"/>
      <c r="R7411"/>
      <c r="S7411"/>
      <c r="T7411"/>
      <c r="U7411" s="1"/>
      <c r="V7411"/>
      <c r="W7411" s="1"/>
      <c r="X7411"/>
      <c r="Y7411"/>
      <c r="Z7411" s="1"/>
      <c r="AA7411" s="1"/>
      <c r="AB7411" s="1"/>
      <c r="AC7411" s="1"/>
      <c r="AD7411"/>
    </row>
    <row r="7412" spans="1:30" x14ac:dyDescent="0.25">
      <c r="A7412" s="1"/>
      <c r="B7412" s="1"/>
      <c r="C7412" s="1"/>
      <c r="D7412"/>
      <c r="E7412" s="1"/>
      <c r="F7412" s="1"/>
      <c r="G7412"/>
      <c r="H7412"/>
      <c r="I7412" s="1"/>
      <c r="J7412"/>
      <c r="K7412"/>
      <c r="L7412"/>
      <c r="M7412" s="2"/>
      <c r="N7412" s="3"/>
      <c r="O7412"/>
      <c r="P7412"/>
      <c r="Q7412"/>
      <c r="R7412"/>
      <c r="S7412"/>
      <c r="T7412"/>
      <c r="U7412" s="1"/>
      <c r="V7412"/>
      <c r="W7412" s="1"/>
      <c r="X7412"/>
      <c r="Y7412"/>
      <c r="Z7412" s="1"/>
      <c r="AA7412" s="1"/>
      <c r="AB7412" s="1"/>
      <c r="AC7412" s="1"/>
      <c r="AD7412"/>
    </row>
    <row r="7413" spans="1:30" x14ac:dyDescent="0.25">
      <c r="A7413" s="1"/>
      <c r="B7413" s="1"/>
      <c r="C7413" s="1"/>
      <c r="D7413"/>
      <c r="E7413" s="1"/>
      <c r="F7413" s="1"/>
      <c r="G7413"/>
      <c r="H7413"/>
      <c r="I7413" s="1"/>
      <c r="J7413"/>
      <c r="K7413"/>
      <c r="L7413"/>
      <c r="M7413" s="2"/>
      <c r="N7413" s="3"/>
      <c r="O7413"/>
      <c r="P7413"/>
      <c r="Q7413"/>
      <c r="R7413"/>
      <c r="S7413"/>
      <c r="T7413"/>
      <c r="U7413" s="1"/>
      <c r="V7413"/>
      <c r="W7413" s="1"/>
      <c r="X7413"/>
      <c r="Y7413"/>
      <c r="Z7413" s="1"/>
      <c r="AA7413" s="1"/>
      <c r="AB7413" s="1"/>
      <c r="AC7413" s="1"/>
      <c r="AD7413"/>
    </row>
    <row r="7414" spans="1:30" x14ac:dyDescent="0.25">
      <c r="A7414" s="1"/>
      <c r="B7414" s="1"/>
      <c r="C7414" s="1"/>
      <c r="D7414"/>
      <c r="E7414" s="1"/>
      <c r="F7414" s="1"/>
      <c r="G7414"/>
      <c r="H7414"/>
      <c r="I7414" s="1"/>
      <c r="J7414"/>
      <c r="K7414"/>
      <c r="L7414"/>
      <c r="M7414" s="2"/>
      <c r="N7414" s="3"/>
      <c r="O7414"/>
      <c r="P7414"/>
      <c r="Q7414"/>
      <c r="R7414"/>
      <c r="S7414"/>
      <c r="T7414"/>
      <c r="U7414" s="1"/>
      <c r="V7414"/>
      <c r="W7414" s="1"/>
      <c r="X7414"/>
      <c r="Y7414"/>
      <c r="Z7414" s="1"/>
      <c r="AA7414" s="1"/>
      <c r="AB7414" s="1"/>
      <c r="AC7414" s="1"/>
      <c r="AD7414"/>
    </row>
    <row r="7415" spans="1:30" x14ac:dyDescent="0.25">
      <c r="A7415" s="1"/>
      <c r="B7415" s="1"/>
      <c r="C7415" s="1"/>
      <c r="D7415"/>
      <c r="E7415" s="1"/>
      <c r="F7415" s="1"/>
      <c r="G7415"/>
      <c r="H7415"/>
      <c r="I7415" s="1"/>
      <c r="J7415"/>
      <c r="K7415"/>
      <c r="L7415"/>
      <c r="M7415" s="2"/>
      <c r="N7415" s="3"/>
      <c r="O7415"/>
      <c r="P7415"/>
      <c r="Q7415"/>
      <c r="R7415"/>
      <c r="S7415"/>
      <c r="T7415"/>
      <c r="U7415" s="1"/>
      <c r="V7415"/>
      <c r="W7415" s="1"/>
      <c r="X7415"/>
      <c r="Y7415"/>
      <c r="Z7415" s="1"/>
      <c r="AA7415" s="1"/>
      <c r="AB7415" s="1"/>
      <c r="AC7415" s="1"/>
      <c r="AD7415"/>
    </row>
    <row r="7416" spans="1:30" x14ac:dyDescent="0.25">
      <c r="A7416" s="1"/>
      <c r="B7416" s="1"/>
      <c r="C7416" s="1"/>
      <c r="D7416"/>
      <c r="E7416" s="1"/>
      <c r="F7416" s="1"/>
      <c r="G7416"/>
      <c r="H7416"/>
      <c r="I7416" s="1"/>
      <c r="J7416"/>
      <c r="K7416"/>
      <c r="L7416"/>
      <c r="M7416" s="2"/>
      <c r="N7416" s="3"/>
      <c r="O7416"/>
      <c r="P7416"/>
      <c r="Q7416"/>
      <c r="R7416"/>
      <c r="S7416"/>
      <c r="T7416"/>
      <c r="U7416" s="1"/>
      <c r="V7416"/>
      <c r="W7416" s="1"/>
      <c r="X7416"/>
      <c r="Y7416"/>
      <c r="Z7416" s="1"/>
      <c r="AA7416" s="1"/>
      <c r="AB7416" s="1"/>
      <c r="AC7416" s="1"/>
      <c r="AD7416"/>
    </row>
    <row r="7417" spans="1:30" x14ac:dyDescent="0.25">
      <c r="A7417" s="1"/>
      <c r="B7417" s="1"/>
      <c r="C7417" s="1"/>
      <c r="D7417"/>
      <c r="E7417" s="1"/>
      <c r="F7417" s="1"/>
      <c r="G7417"/>
      <c r="H7417"/>
      <c r="I7417" s="1"/>
      <c r="J7417"/>
      <c r="K7417"/>
      <c r="L7417"/>
      <c r="M7417" s="2"/>
      <c r="N7417" s="3"/>
      <c r="O7417"/>
      <c r="P7417"/>
      <c r="Q7417"/>
      <c r="R7417"/>
      <c r="S7417"/>
      <c r="T7417"/>
      <c r="U7417" s="1"/>
      <c r="V7417"/>
      <c r="W7417" s="1"/>
      <c r="X7417"/>
      <c r="Y7417"/>
      <c r="Z7417" s="1"/>
      <c r="AA7417" s="1"/>
      <c r="AB7417" s="1"/>
      <c r="AC7417" s="1"/>
      <c r="AD7417"/>
    </row>
    <row r="7418" spans="1:30" x14ac:dyDescent="0.25">
      <c r="A7418" s="1"/>
      <c r="B7418" s="1"/>
      <c r="C7418" s="1"/>
      <c r="D7418"/>
      <c r="E7418" s="1"/>
      <c r="F7418" s="1"/>
      <c r="G7418"/>
      <c r="H7418"/>
      <c r="I7418" s="1"/>
      <c r="J7418"/>
      <c r="K7418"/>
      <c r="L7418"/>
      <c r="M7418" s="2"/>
      <c r="N7418" s="3"/>
      <c r="O7418"/>
      <c r="P7418"/>
      <c r="Q7418"/>
      <c r="R7418"/>
      <c r="S7418"/>
      <c r="T7418"/>
      <c r="U7418" s="1"/>
      <c r="V7418"/>
      <c r="W7418" s="1"/>
      <c r="X7418"/>
      <c r="Y7418"/>
      <c r="Z7418" s="1"/>
      <c r="AA7418" s="1"/>
      <c r="AB7418" s="1"/>
      <c r="AC7418" s="1"/>
      <c r="AD7418"/>
    </row>
    <row r="7419" spans="1:30" x14ac:dyDescent="0.25">
      <c r="A7419" s="1"/>
      <c r="B7419" s="1"/>
      <c r="C7419" s="1"/>
      <c r="D7419"/>
      <c r="E7419" s="1"/>
      <c r="F7419" s="1"/>
      <c r="G7419"/>
      <c r="H7419"/>
      <c r="I7419" s="1"/>
      <c r="J7419"/>
      <c r="K7419"/>
      <c r="L7419"/>
      <c r="M7419" s="2"/>
      <c r="N7419" s="3"/>
      <c r="O7419"/>
      <c r="P7419"/>
      <c r="Q7419"/>
      <c r="R7419"/>
      <c r="S7419"/>
      <c r="T7419"/>
      <c r="U7419" s="1"/>
      <c r="V7419"/>
      <c r="W7419" s="1"/>
      <c r="X7419"/>
      <c r="Y7419"/>
      <c r="Z7419" s="1"/>
      <c r="AA7419" s="1"/>
      <c r="AB7419" s="1"/>
      <c r="AC7419" s="1"/>
      <c r="AD7419"/>
    </row>
    <row r="7420" spans="1:30" x14ac:dyDescent="0.25">
      <c r="A7420" s="1"/>
      <c r="B7420" s="1"/>
      <c r="C7420" s="1"/>
      <c r="D7420"/>
      <c r="E7420" s="1"/>
      <c r="F7420" s="1"/>
      <c r="G7420"/>
      <c r="H7420"/>
      <c r="I7420" s="1"/>
      <c r="J7420"/>
      <c r="K7420"/>
      <c r="L7420"/>
      <c r="M7420" s="2"/>
      <c r="N7420" s="3"/>
      <c r="O7420"/>
      <c r="P7420"/>
      <c r="Q7420"/>
      <c r="R7420"/>
      <c r="S7420"/>
      <c r="T7420"/>
      <c r="U7420" s="1"/>
      <c r="V7420"/>
      <c r="W7420" s="1"/>
      <c r="X7420"/>
      <c r="Y7420"/>
      <c r="Z7420" s="1"/>
      <c r="AA7420" s="1"/>
      <c r="AB7420" s="1"/>
      <c r="AC7420" s="1"/>
      <c r="AD7420"/>
    </row>
    <row r="7421" spans="1:30" x14ac:dyDescent="0.25">
      <c r="A7421" s="1"/>
      <c r="B7421" s="1"/>
      <c r="C7421" s="1"/>
      <c r="D7421"/>
      <c r="E7421" s="1"/>
      <c r="F7421" s="1"/>
      <c r="G7421"/>
      <c r="H7421"/>
      <c r="I7421" s="1"/>
      <c r="J7421"/>
      <c r="K7421"/>
      <c r="L7421"/>
      <c r="M7421" s="2"/>
      <c r="N7421" s="3"/>
      <c r="O7421"/>
      <c r="P7421"/>
      <c r="Q7421"/>
      <c r="R7421"/>
      <c r="S7421"/>
      <c r="T7421"/>
      <c r="U7421" s="1"/>
      <c r="V7421"/>
      <c r="W7421" s="1"/>
      <c r="X7421"/>
      <c r="Y7421"/>
      <c r="Z7421" s="1"/>
      <c r="AA7421" s="1"/>
      <c r="AB7421" s="1"/>
      <c r="AC7421" s="1"/>
      <c r="AD7421"/>
    </row>
    <row r="7422" spans="1:30" x14ac:dyDescent="0.25">
      <c r="A7422" s="1"/>
      <c r="B7422" s="1"/>
      <c r="C7422" s="1"/>
      <c r="D7422"/>
      <c r="E7422" s="1"/>
      <c r="F7422" s="1"/>
      <c r="G7422"/>
      <c r="H7422"/>
      <c r="I7422" s="1"/>
      <c r="J7422"/>
      <c r="K7422"/>
      <c r="L7422"/>
      <c r="M7422" s="2"/>
      <c r="N7422" s="3"/>
      <c r="O7422"/>
      <c r="P7422"/>
      <c r="Q7422"/>
      <c r="R7422"/>
      <c r="S7422"/>
      <c r="T7422"/>
      <c r="U7422" s="1"/>
      <c r="V7422"/>
      <c r="W7422" s="1"/>
      <c r="X7422"/>
      <c r="Y7422"/>
      <c r="Z7422" s="1"/>
      <c r="AA7422" s="1"/>
      <c r="AB7422" s="1"/>
      <c r="AC7422" s="1"/>
      <c r="AD7422"/>
    </row>
    <row r="7423" spans="1:30" x14ac:dyDescent="0.25">
      <c r="A7423" s="1"/>
      <c r="B7423" s="1"/>
      <c r="C7423" s="1"/>
      <c r="D7423"/>
      <c r="E7423" s="1"/>
      <c r="F7423" s="1"/>
      <c r="G7423"/>
      <c r="H7423"/>
      <c r="I7423" s="1"/>
      <c r="J7423"/>
      <c r="K7423"/>
      <c r="L7423"/>
      <c r="M7423" s="2"/>
      <c r="N7423" s="3"/>
      <c r="O7423"/>
      <c r="P7423"/>
      <c r="Q7423"/>
      <c r="R7423"/>
      <c r="S7423"/>
      <c r="T7423"/>
      <c r="U7423" s="1"/>
      <c r="V7423"/>
      <c r="W7423" s="1"/>
      <c r="X7423"/>
      <c r="Y7423"/>
      <c r="Z7423" s="1"/>
      <c r="AA7423" s="1"/>
      <c r="AB7423" s="1"/>
      <c r="AC7423" s="1"/>
      <c r="AD7423"/>
    </row>
    <row r="7424" spans="1:30" x14ac:dyDescent="0.25">
      <c r="A7424" s="1"/>
      <c r="B7424" s="1"/>
      <c r="C7424" s="1"/>
      <c r="D7424"/>
      <c r="E7424" s="1"/>
      <c r="F7424" s="1"/>
      <c r="G7424"/>
      <c r="H7424"/>
      <c r="I7424" s="1"/>
      <c r="J7424"/>
      <c r="K7424"/>
      <c r="L7424"/>
      <c r="M7424" s="2"/>
      <c r="N7424" s="3"/>
      <c r="O7424"/>
      <c r="P7424"/>
      <c r="Q7424"/>
      <c r="R7424"/>
      <c r="S7424"/>
      <c r="T7424"/>
      <c r="U7424" s="1"/>
      <c r="V7424"/>
      <c r="W7424" s="1"/>
      <c r="X7424"/>
      <c r="Y7424"/>
      <c r="Z7424" s="1"/>
      <c r="AA7424" s="1"/>
      <c r="AB7424" s="1"/>
      <c r="AC7424" s="1"/>
      <c r="AD7424"/>
    </row>
    <row r="7425" spans="1:30" x14ac:dyDescent="0.25">
      <c r="A7425" s="1"/>
      <c r="B7425" s="1"/>
      <c r="C7425" s="1"/>
      <c r="D7425"/>
      <c r="E7425" s="1"/>
      <c r="F7425" s="1"/>
      <c r="G7425"/>
      <c r="H7425"/>
      <c r="I7425" s="1"/>
      <c r="J7425"/>
      <c r="K7425"/>
      <c r="L7425"/>
      <c r="M7425" s="2"/>
      <c r="N7425" s="3"/>
      <c r="O7425"/>
      <c r="P7425"/>
      <c r="Q7425"/>
      <c r="R7425"/>
      <c r="S7425"/>
      <c r="T7425"/>
      <c r="U7425" s="1"/>
      <c r="V7425"/>
      <c r="W7425" s="1"/>
      <c r="X7425"/>
      <c r="Y7425"/>
      <c r="Z7425" s="1"/>
      <c r="AA7425" s="1"/>
      <c r="AB7425" s="1"/>
      <c r="AC7425" s="1"/>
      <c r="AD7425"/>
    </row>
    <row r="7426" spans="1:30" x14ac:dyDescent="0.25">
      <c r="A7426" s="1"/>
      <c r="B7426" s="1"/>
      <c r="C7426" s="1"/>
      <c r="D7426"/>
      <c r="E7426" s="1"/>
      <c r="F7426" s="1"/>
      <c r="G7426"/>
      <c r="H7426"/>
      <c r="I7426" s="1"/>
      <c r="J7426"/>
      <c r="K7426"/>
      <c r="L7426"/>
      <c r="M7426" s="2"/>
      <c r="N7426" s="3"/>
      <c r="O7426"/>
      <c r="P7426"/>
      <c r="Q7426"/>
      <c r="R7426"/>
      <c r="S7426"/>
      <c r="T7426"/>
      <c r="U7426" s="1"/>
      <c r="V7426"/>
      <c r="W7426" s="1"/>
      <c r="X7426"/>
      <c r="Y7426"/>
      <c r="Z7426" s="1"/>
      <c r="AA7426" s="1"/>
      <c r="AB7426" s="1"/>
      <c r="AC7426" s="1"/>
      <c r="AD7426"/>
    </row>
    <row r="7427" spans="1:30" x14ac:dyDescent="0.25">
      <c r="A7427" s="1"/>
      <c r="B7427" s="1"/>
      <c r="C7427" s="1"/>
      <c r="D7427"/>
      <c r="E7427" s="1"/>
      <c r="F7427" s="1"/>
      <c r="G7427"/>
      <c r="H7427"/>
      <c r="I7427" s="1"/>
      <c r="J7427"/>
      <c r="K7427"/>
      <c r="L7427"/>
      <c r="M7427" s="2"/>
      <c r="N7427" s="3"/>
      <c r="O7427"/>
      <c r="P7427"/>
      <c r="Q7427"/>
      <c r="R7427"/>
      <c r="S7427"/>
      <c r="T7427"/>
      <c r="U7427" s="1"/>
      <c r="V7427"/>
      <c r="W7427" s="1"/>
      <c r="X7427"/>
      <c r="Y7427"/>
      <c r="Z7427" s="1"/>
      <c r="AA7427" s="1"/>
      <c r="AB7427" s="1"/>
      <c r="AC7427" s="1"/>
      <c r="AD7427"/>
    </row>
    <row r="7428" spans="1:30" x14ac:dyDescent="0.25">
      <c r="A7428" s="1"/>
      <c r="B7428" s="1"/>
      <c r="C7428" s="1"/>
      <c r="D7428"/>
      <c r="E7428" s="1"/>
      <c r="F7428" s="1"/>
      <c r="G7428"/>
      <c r="H7428"/>
      <c r="I7428" s="1"/>
      <c r="J7428"/>
      <c r="K7428"/>
      <c r="L7428"/>
      <c r="M7428" s="2"/>
      <c r="N7428" s="3"/>
      <c r="O7428"/>
      <c r="P7428"/>
      <c r="Q7428"/>
      <c r="R7428"/>
      <c r="S7428"/>
      <c r="T7428"/>
      <c r="U7428" s="1"/>
      <c r="V7428"/>
      <c r="W7428" s="1"/>
      <c r="X7428"/>
      <c r="Y7428"/>
      <c r="Z7428" s="1"/>
      <c r="AA7428" s="1"/>
      <c r="AB7428" s="1"/>
      <c r="AC7428" s="1"/>
      <c r="AD7428"/>
    </row>
    <row r="7429" spans="1:30" x14ac:dyDescent="0.25">
      <c r="A7429" s="1"/>
      <c r="B7429" s="1"/>
      <c r="C7429" s="1"/>
      <c r="D7429"/>
      <c r="E7429" s="1"/>
      <c r="F7429" s="1"/>
      <c r="G7429"/>
      <c r="H7429"/>
      <c r="I7429" s="1"/>
      <c r="J7429"/>
      <c r="K7429"/>
      <c r="L7429"/>
      <c r="M7429" s="2"/>
      <c r="N7429" s="3"/>
      <c r="O7429"/>
      <c r="P7429"/>
      <c r="Q7429"/>
      <c r="R7429"/>
      <c r="S7429"/>
      <c r="T7429"/>
      <c r="U7429" s="1"/>
      <c r="V7429"/>
      <c r="W7429" s="1"/>
      <c r="X7429"/>
      <c r="Y7429"/>
      <c r="Z7429" s="1"/>
      <c r="AA7429" s="1"/>
      <c r="AB7429" s="1"/>
      <c r="AC7429" s="1"/>
      <c r="AD7429"/>
    </row>
    <row r="7430" spans="1:30" x14ac:dyDescent="0.25">
      <c r="A7430" s="1"/>
      <c r="B7430" s="1"/>
      <c r="C7430" s="1"/>
      <c r="D7430"/>
      <c r="E7430" s="1"/>
      <c r="F7430" s="1"/>
      <c r="G7430"/>
      <c r="H7430"/>
      <c r="I7430" s="1"/>
      <c r="J7430"/>
      <c r="K7430"/>
      <c r="L7430"/>
      <c r="M7430" s="2"/>
      <c r="N7430" s="3"/>
      <c r="O7430"/>
      <c r="P7430"/>
      <c r="Q7430"/>
      <c r="R7430"/>
      <c r="S7430"/>
      <c r="T7430"/>
      <c r="U7430" s="1"/>
      <c r="V7430"/>
      <c r="W7430" s="1"/>
      <c r="X7430"/>
      <c r="Y7430"/>
      <c r="Z7430" s="1"/>
      <c r="AA7430" s="1"/>
      <c r="AB7430" s="1"/>
      <c r="AC7430" s="1"/>
      <c r="AD7430"/>
    </row>
    <row r="7431" spans="1:30" x14ac:dyDescent="0.25">
      <c r="A7431" s="1"/>
      <c r="B7431" s="1"/>
      <c r="C7431" s="1"/>
      <c r="D7431"/>
      <c r="E7431" s="1"/>
      <c r="F7431" s="1"/>
      <c r="G7431"/>
      <c r="H7431"/>
      <c r="I7431" s="1"/>
      <c r="J7431"/>
      <c r="K7431"/>
      <c r="L7431"/>
      <c r="M7431" s="2"/>
      <c r="N7431" s="3"/>
      <c r="O7431"/>
      <c r="P7431"/>
      <c r="Q7431"/>
      <c r="R7431"/>
      <c r="S7431"/>
      <c r="T7431"/>
      <c r="U7431" s="1"/>
      <c r="V7431"/>
      <c r="W7431" s="1"/>
      <c r="X7431"/>
      <c r="Y7431"/>
      <c r="Z7431" s="1"/>
      <c r="AA7431" s="1"/>
      <c r="AB7431" s="1"/>
      <c r="AC7431" s="1"/>
      <c r="AD7431"/>
    </row>
    <row r="7432" spans="1:30" x14ac:dyDescent="0.25">
      <c r="A7432" s="1"/>
      <c r="B7432" s="1"/>
      <c r="C7432" s="1"/>
      <c r="D7432"/>
      <c r="E7432" s="1"/>
      <c r="F7432" s="1"/>
      <c r="G7432"/>
      <c r="H7432"/>
      <c r="I7432" s="1"/>
      <c r="J7432"/>
      <c r="K7432"/>
      <c r="L7432"/>
      <c r="M7432" s="2"/>
      <c r="N7432" s="3"/>
      <c r="O7432"/>
      <c r="P7432"/>
      <c r="Q7432"/>
      <c r="R7432"/>
      <c r="S7432"/>
      <c r="T7432"/>
      <c r="U7432" s="1"/>
      <c r="V7432"/>
      <c r="W7432" s="1"/>
      <c r="X7432"/>
      <c r="Y7432"/>
      <c r="Z7432" s="1"/>
      <c r="AA7432" s="1"/>
      <c r="AB7432" s="1"/>
      <c r="AC7432" s="1"/>
      <c r="AD7432"/>
    </row>
    <row r="7433" spans="1:30" x14ac:dyDescent="0.25">
      <c r="A7433" s="1"/>
      <c r="B7433" s="1"/>
      <c r="C7433" s="1"/>
      <c r="D7433"/>
      <c r="E7433" s="1"/>
      <c r="F7433" s="1"/>
      <c r="G7433"/>
      <c r="H7433"/>
      <c r="I7433" s="1"/>
      <c r="J7433"/>
      <c r="K7433"/>
      <c r="L7433"/>
      <c r="M7433" s="2"/>
      <c r="N7433" s="3"/>
      <c r="O7433"/>
      <c r="P7433"/>
      <c r="Q7433"/>
      <c r="R7433"/>
      <c r="S7433"/>
      <c r="T7433"/>
      <c r="U7433" s="1"/>
      <c r="V7433"/>
      <c r="W7433" s="1"/>
      <c r="X7433"/>
      <c r="Y7433"/>
      <c r="Z7433" s="1"/>
      <c r="AA7433" s="1"/>
      <c r="AB7433" s="1"/>
      <c r="AC7433" s="1"/>
      <c r="AD7433"/>
    </row>
    <row r="7434" spans="1:30" x14ac:dyDescent="0.25">
      <c r="A7434" s="1"/>
      <c r="B7434" s="1"/>
      <c r="C7434" s="1"/>
      <c r="D7434"/>
      <c r="E7434" s="1"/>
      <c r="F7434" s="1"/>
      <c r="G7434"/>
      <c r="H7434"/>
      <c r="I7434" s="1"/>
      <c r="J7434"/>
      <c r="K7434"/>
      <c r="L7434"/>
      <c r="M7434" s="2"/>
      <c r="N7434" s="3"/>
      <c r="O7434"/>
      <c r="P7434"/>
      <c r="Q7434"/>
      <c r="R7434"/>
      <c r="S7434"/>
      <c r="T7434"/>
      <c r="U7434" s="1"/>
      <c r="V7434"/>
      <c r="W7434" s="1"/>
      <c r="X7434"/>
      <c r="Y7434"/>
      <c r="Z7434" s="1"/>
      <c r="AA7434" s="1"/>
      <c r="AB7434" s="1"/>
      <c r="AC7434" s="1"/>
      <c r="AD7434"/>
    </row>
    <row r="7435" spans="1:30" x14ac:dyDescent="0.25">
      <c r="A7435" s="1"/>
      <c r="B7435" s="1"/>
      <c r="C7435" s="1"/>
      <c r="D7435"/>
      <c r="E7435" s="1"/>
      <c r="F7435" s="1"/>
      <c r="G7435"/>
      <c r="H7435"/>
      <c r="I7435" s="1"/>
      <c r="J7435"/>
      <c r="K7435"/>
      <c r="L7435"/>
      <c r="M7435" s="2"/>
      <c r="N7435" s="3"/>
      <c r="O7435"/>
      <c r="P7435"/>
      <c r="Q7435"/>
      <c r="R7435"/>
      <c r="S7435"/>
      <c r="T7435"/>
      <c r="U7435" s="1"/>
      <c r="V7435"/>
      <c r="W7435" s="1"/>
      <c r="X7435"/>
      <c r="Y7435"/>
      <c r="Z7435" s="1"/>
      <c r="AA7435" s="1"/>
      <c r="AB7435" s="1"/>
      <c r="AC7435" s="1"/>
      <c r="AD7435"/>
    </row>
    <row r="7436" spans="1:30" x14ac:dyDescent="0.25">
      <c r="A7436" s="1"/>
      <c r="B7436" s="1"/>
      <c r="C7436" s="1"/>
      <c r="D7436"/>
      <c r="E7436" s="1"/>
      <c r="F7436" s="1"/>
      <c r="G7436"/>
      <c r="H7436"/>
      <c r="I7436" s="1"/>
      <c r="J7436"/>
      <c r="K7436"/>
      <c r="L7436"/>
      <c r="M7436" s="2"/>
      <c r="N7436" s="3"/>
      <c r="O7436"/>
      <c r="P7436"/>
      <c r="Q7436"/>
      <c r="R7436"/>
      <c r="S7436"/>
      <c r="T7436"/>
      <c r="U7436" s="1"/>
      <c r="V7436"/>
      <c r="W7436" s="1"/>
      <c r="X7436"/>
      <c r="Y7436"/>
      <c r="Z7436" s="1"/>
      <c r="AA7436" s="1"/>
      <c r="AB7436" s="1"/>
      <c r="AC7436" s="1"/>
      <c r="AD7436"/>
    </row>
    <row r="7437" spans="1:30" x14ac:dyDescent="0.25">
      <c r="A7437" s="1"/>
      <c r="B7437" s="1"/>
      <c r="C7437" s="1"/>
      <c r="D7437"/>
      <c r="E7437" s="1"/>
      <c r="F7437" s="1"/>
      <c r="G7437"/>
      <c r="H7437"/>
      <c r="I7437" s="1"/>
      <c r="J7437"/>
      <c r="K7437"/>
      <c r="L7437"/>
      <c r="M7437" s="2"/>
      <c r="N7437" s="3"/>
      <c r="O7437"/>
      <c r="P7437"/>
      <c r="Q7437"/>
      <c r="R7437"/>
      <c r="S7437"/>
      <c r="T7437"/>
      <c r="U7437" s="1"/>
      <c r="V7437"/>
      <c r="W7437" s="1"/>
      <c r="X7437"/>
      <c r="Y7437"/>
      <c r="Z7437" s="1"/>
      <c r="AA7437" s="1"/>
      <c r="AB7437" s="1"/>
      <c r="AC7437" s="1"/>
      <c r="AD7437"/>
    </row>
    <row r="7438" spans="1:30" x14ac:dyDescent="0.25">
      <c r="A7438" s="1"/>
      <c r="B7438" s="1"/>
      <c r="C7438" s="1"/>
      <c r="D7438"/>
      <c r="E7438" s="1"/>
      <c r="F7438" s="1"/>
      <c r="G7438"/>
      <c r="H7438"/>
      <c r="I7438" s="1"/>
      <c r="J7438"/>
      <c r="K7438"/>
      <c r="L7438"/>
      <c r="M7438" s="2"/>
      <c r="N7438" s="3"/>
      <c r="O7438"/>
      <c r="P7438"/>
      <c r="Q7438"/>
      <c r="R7438"/>
      <c r="S7438"/>
      <c r="T7438"/>
      <c r="U7438" s="1"/>
      <c r="V7438"/>
      <c r="W7438" s="1"/>
      <c r="X7438"/>
      <c r="Y7438"/>
      <c r="Z7438" s="1"/>
      <c r="AA7438" s="1"/>
      <c r="AB7438" s="1"/>
      <c r="AC7438" s="1"/>
      <c r="AD7438"/>
    </row>
    <row r="7439" spans="1:30" x14ac:dyDescent="0.25">
      <c r="A7439" s="1"/>
      <c r="B7439" s="1"/>
      <c r="C7439" s="1"/>
      <c r="D7439"/>
      <c r="E7439" s="1"/>
      <c r="F7439" s="1"/>
      <c r="G7439"/>
      <c r="H7439"/>
      <c r="I7439" s="1"/>
      <c r="J7439"/>
      <c r="K7439"/>
      <c r="L7439"/>
      <c r="M7439" s="2"/>
      <c r="N7439" s="3"/>
      <c r="O7439"/>
      <c r="P7439"/>
      <c r="Q7439"/>
      <c r="R7439"/>
      <c r="S7439"/>
      <c r="T7439"/>
      <c r="U7439" s="1"/>
      <c r="V7439"/>
      <c r="W7439" s="1"/>
      <c r="X7439"/>
      <c r="Y7439"/>
      <c r="Z7439" s="1"/>
      <c r="AA7439" s="1"/>
      <c r="AB7439" s="1"/>
      <c r="AC7439" s="1"/>
      <c r="AD7439"/>
    </row>
    <row r="7440" spans="1:30" x14ac:dyDescent="0.25">
      <c r="A7440" s="1"/>
      <c r="B7440" s="1"/>
      <c r="C7440" s="1"/>
      <c r="D7440"/>
      <c r="E7440" s="1"/>
      <c r="F7440" s="1"/>
      <c r="G7440"/>
      <c r="H7440"/>
      <c r="I7440" s="1"/>
      <c r="J7440"/>
      <c r="K7440"/>
      <c r="L7440"/>
      <c r="M7440" s="2"/>
      <c r="N7440" s="3"/>
      <c r="O7440"/>
      <c r="P7440"/>
      <c r="Q7440"/>
      <c r="R7440"/>
      <c r="S7440"/>
      <c r="T7440"/>
      <c r="U7440" s="1"/>
      <c r="V7440"/>
      <c r="W7440" s="1"/>
      <c r="X7440"/>
      <c r="Y7440"/>
      <c r="Z7440" s="1"/>
      <c r="AA7440" s="1"/>
      <c r="AB7440" s="1"/>
      <c r="AC7440" s="1"/>
      <c r="AD7440"/>
    </row>
    <row r="7441" spans="1:30" x14ac:dyDescent="0.25">
      <c r="A7441" s="1"/>
      <c r="B7441" s="1"/>
      <c r="C7441" s="1"/>
      <c r="D7441"/>
      <c r="E7441" s="1"/>
      <c r="F7441" s="1"/>
      <c r="G7441"/>
      <c r="H7441"/>
      <c r="I7441" s="1"/>
      <c r="J7441"/>
      <c r="K7441"/>
      <c r="L7441"/>
      <c r="M7441" s="2"/>
      <c r="N7441" s="3"/>
      <c r="O7441"/>
      <c r="P7441"/>
      <c r="Q7441"/>
      <c r="R7441"/>
      <c r="S7441"/>
      <c r="T7441"/>
      <c r="U7441" s="1"/>
      <c r="V7441"/>
      <c r="W7441" s="1"/>
      <c r="X7441"/>
      <c r="Y7441"/>
      <c r="Z7441" s="1"/>
      <c r="AA7441" s="1"/>
      <c r="AB7441" s="1"/>
      <c r="AC7441" s="1"/>
      <c r="AD7441"/>
    </row>
    <row r="7442" spans="1:30" x14ac:dyDescent="0.25">
      <c r="A7442" s="1"/>
      <c r="B7442" s="1"/>
      <c r="C7442" s="1"/>
      <c r="D7442"/>
      <c r="E7442" s="1"/>
      <c r="F7442" s="1"/>
      <c r="G7442"/>
      <c r="H7442"/>
      <c r="I7442" s="1"/>
      <c r="J7442"/>
      <c r="K7442"/>
      <c r="L7442"/>
      <c r="M7442" s="2"/>
      <c r="N7442" s="3"/>
      <c r="O7442"/>
      <c r="P7442"/>
      <c r="Q7442"/>
      <c r="R7442"/>
      <c r="S7442"/>
      <c r="T7442"/>
      <c r="U7442" s="1"/>
      <c r="V7442"/>
      <c r="W7442" s="1"/>
      <c r="X7442"/>
      <c r="Y7442"/>
      <c r="Z7442" s="1"/>
      <c r="AA7442" s="1"/>
      <c r="AB7442" s="1"/>
      <c r="AC7442" s="1"/>
      <c r="AD7442"/>
    </row>
    <row r="7443" spans="1:30" x14ac:dyDescent="0.25">
      <c r="A7443" s="1"/>
      <c r="B7443" s="1"/>
      <c r="C7443" s="1"/>
      <c r="D7443"/>
      <c r="E7443" s="1"/>
      <c r="F7443" s="1"/>
      <c r="G7443"/>
      <c r="H7443"/>
      <c r="I7443" s="1"/>
      <c r="J7443"/>
      <c r="K7443"/>
      <c r="L7443"/>
      <c r="M7443" s="2"/>
      <c r="N7443" s="3"/>
      <c r="O7443"/>
      <c r="P7443"/>
      <c r="Q7443"/>
      <c r="R7443"/>
      <c r="S7443"/>
      <c r="T7443"/>
      <c r="U7443" s="1"/>
      <c r="V7443"/>
      <c r="W7443" s="1"/>
      <c r="X7443"/>
      <c r="Y7443"/>
      <c r="Z7443" s="1"/>
      <c r="AA7443" s="1"/>
      <c r="AB7443" s="1"/>
      <c r="AC7443" s="1"/>
      <c r="AD7443"/>
    </row>
    <row r="7444" spans="1:30" x14ac:dyDescent="0.25">
      <c r="A7444" s="1"/>
      <c r="B7444" s="1"/>
      <c r="C7444" s="1"/>
      <c r="D7444"/>
      <c r="E7444" s="1"/>
      <c r="F7444" s="1"/>
      <c r="G7444"/>
      <c r="H7444"/>
      <c r="I7444" s="1"/>
      <c r="J7444"/>
      <c r="K7444"/>
      <c r="L7444"/>
      <c r="M7444" s="2"/>
      <c r="N7444" s="3"/>
      <c r="O7444"/>
      <c r="P7444"/>
      <c r="Q7444"/>
      <c r="R7444"/>
      <c r="S7444"/>
      <c r="T7444"/>
      <c r="U7444" s="1"/>
      <c r="V7444"/>
      <c r="W7444" s="1"/>
      <c r="X7444"/>
      <c r="Y7444"/>
      <c r="Z7444" s="1"/>
      <c r="AA7444" s="1"/>
      <c r="AB7444" s="1"/>
      <c r="AC7444" s="1"/>
      <c r="AD7444"/>
    </row>
    <row r="7445" spans="1:30" x14ac:dyDescent="0.25">
      <c r="A7445" s="1"/>
      <c r="B7445" s="1"/>
      <c r="C7445" s="1"/>
      <c r="D7445"/>
      <c r="E7445" s="1"/>
      <c r="F7445" s="1"/>
      <c r="G7445"/>
      <c r="H7445"/>
      <c r="I7445" s="1"/>
      <c r="J7445"/>
      <c r="K7445"/>
      <c r="L7445"/>
      <c r="M7445" s="2"/>
      <c r="N7445" s="3"/>
      <c r="O7445"/>
      <c r="P7445"/>
      <c r="Q7445"/>
      <c r="R7445"/>
      <c r="S7445"/>
      <c r="T7445"/>
      <c r="U7445" s="1"/>
      <c r="V7445"/>
      <c r="W7445" s="1"/>
      <c r="X7445"/>
      <c r="Y7445"/>
      <c r="Z7445" s="1"/>
      <c r="AA7445" s="1"/>
      <c r="AB7445" s="1"/>
      <c r="AC7445" s="1"/>
      <c r="AD7445"/>
    </row>
    <row r="7446" spans="1:30" x14ac:dyDescent="0.25">
      <c r="A7446" s="1"/>
      <c r="B7446" s="1"/>
      <c r="C7446" s="1"/>
      <c r="D7446"/>
      <c r="E7446" s="1"/>
      <c r="F7446" s="1"/>
      <c r="G7446"/>
      <c r="H7446"/>
      <c r="I7446" s="1"/>
      <c r="J7446"/>
      <c r="K7446"/>
      <c r="L7446"/>
      <c r="M7446" s="2"/>
      <c r="N7446" s="3"/>
      <c r="O7446"/>
      <c r="P7446"/>
      <c r="Q7446"/>
      <c r="R7446"/>
      <c r="S7446"/>
      <c r="T7446"/>
      <c r="U7446" s="1"/>
      <c r="V7446"/>
      <c r="W7446" s="1"/>
      <c r="X7446"/>
      <c r="Y7446"/>
      <c r="Z7446" s="1"/>
      <c r="AA7446" s="1"/>
      <c r="AB7446" s="1"/>
      <c r="AC7446" s="1"/>
      <c r="AD7446"/>
    </row>
    <row r="7447" spans="1:30" x14ac:dyDescent="0.25">
      <c r="A7447" s="1"/>
      <c r="B7447" s="1"/>
      <c r="C7447" s="1"/>
      <c r="D7447"/>
      <c r="E7447" s="1"/>
      <c r="F7447" s="1"/>
      <c r="G7447"/>
      <c r="H7447"/>
      <c r="I7447" s="1"/>
      <c r="J7447"/>
      <c r="K7447"/>
      <c r="L7447"/>
      <c r="M7447" s="2"/>
      <c r="N7447" s="3"/>
      <c r="O7447"/>
      <c r="P7447"/>
      <c r="Q7447"/>
      <c r="R7447"/>
      <c r="S7447"/>
      <c r="T7447"/>
      <c r="U7447" s="1"/>
      <c r="V7447"/>
      <c r="W7447" s="1"/>
      <c r="X7447"/>
      <c r="Y7447"/>
      <c r="Z7447" s="1"/>
      <c r="AA7447" s="1"/>
      <c r="AB7447" s="1"/>
      <c r="AC7447" s="1"/>
      <c r="AD7447"/>
    </row>
    <row r="7448" spans="1:30" x14ac:dyDescent="0.25">
      <c r="A7448" s="1"/>
      <c r="B7448" s="1"/>
      <c r="C7448" s="1"/>
      <c r="D7448"/>
      <c r="E7448" s="1"/>
      <c r="F7448" s="1"/>
      <c r="G7448"/>
      <c r="H7448"/>
      <c r="I7448" s="1"/>
      <c r="J7448"/>
      <c r="K7448"/>
      <c r="L7448"/>
      <c r="M7448" s="2"/>
      <c r="N7448" s="3"/>
      <c r="O7448"/>
      <c r="P7448"/>
      <c r="Q7448"/>
      <c r="R7448"/>
      <c r="S7448"/>
      <c r="T7448"/>
      <c r="U7448" s="1"/>
      <c r="V7448"/>
      <c r="W7448" s="1"/>
      <c r="X7448"/>
      <c r="Y7448"/>
      <c r="Z7448" s="1"/>
      <c r="AA7448" s="1"/>
      <c r="AB7448" s="1"/>
      <c r="AC7448" s="1"/>
      <c r="AD7448"/>
    </row>
    <row r="7449" spans="1:30" x14ac:dyDescent="0.25">
      <c r="A7449" s="1"/>
      <c r="B7449" s="1"/>
      <c r="C7449" s="1"/>
      <c r="D7449"/>
      <c r="E7449" s="1"/>
      <c r="F7449" s="1"/>
      <c r="G7449"/>
      <c r="H7449"/>
      <c r="I7449" s="1"/>
      <c r="J7449"/>
      <c r="K7449"/>
      <c r="L7449"/>
      <c r="M7449" s="2"/>
      <c r="N7449" s="3"/>
      <c r="O7449"/>
      <c r="P7449"/>
      <c r="Q7449"/>
      <c r="R7449"/>
      <c r="S7449"/>
      <c r="T7449"/>
      <c r="U7449" s="1"/>
      <c r="V7449"/>
      <c r="W7449" s="1"/>
      <c r="X7449"/>
      <c r="Y7449"/>
      <c r="Z7449" s="1"/>
      <c r="AA7449" s="1"/>
      <c r="AB7449" s="1"/>
      <c r="AC7449" s="1"/>
      <c r="AD7449"/>
    </row>
    <row r="7450" spans="1:30" x14ac:dyDescent="0.25">
      <c r="A7450" s="1"/>
      <c r="B7450" s="1"/>
      <c r="C7450" s="1"/>
      <c r="D7450"/>
      <c r="E7450" s="1"/>
      <c r="F7450" s="1"/>
      <c r="G7450"/>
      <c r="H7450"/>
      <c r="I7450" s="1"/>
      <c r="J7450"/>
      <c r="K7450"/>
      <c r="L7450"/>
      <c r="M7450" s="2"/>
      <c r="N7450" s="3"/>
      <c r="O7450"/>
      <c r="P7450"/>
      <c r="Q7450"/>
      <c r="R7450"/>
      <c r="S7450"/>
      <c r="T7450"/>
      <c r="U7450" s="1"/>
      <c r="V7450"/>
      <c r="W7450" s="1"/>
      <c r="X7450"/>
      <c r="Y7450"/>
      <c r="Z7450" s="1"/>
      <c r="AA7450" s="1"/>
      <c r="AB7450" s="1"/>
      <c r="AC7450" s="1"/>
      <c r="AD7450"/>
    </row>
    <row r="7451" spans="1:30" x14ac:dyDescent="0.25">
      <c r="A7451" s="1"/>
      <c r="B7451" s="1"/>
      <c r="C7451" s="1"/>
      <c r="D7451"/>
      <c r="E7451" s="1"/>
      <c r="F7451" s="1"/>
      <c r="G7451"/>
      <c r="H7451"/>
      <c r="I7451" s="1"/>
      <c r="J7451"/>
      <c r="K7451"/>
      <c r="L7451"/>
      <c r="M7451" s="2"/>
      <c r="N7451" s="3"/>
      <c r="O7451"/>
      <c r="P7451"/>
      <c r="Q7451"/>
      <c r="R7451"/>
      <c r="S7451"/>
      <c r="T7451"/>
      <c r="U7451" s="1"/>
      <c r="V7451"/>
      <c r="W7451" s="1"/>
      <c r="X7451"/>
      <c r="Y7451"/>
      <c r="Z7451" s="1"/>
      <c r="AA7451" s="1"/>
      <c r="AB7451" s="1"/>
      <c r="AC7451" s="1"/>
      <c r="AD7451"/>
    </row>
    <row r="7452" spans="1:30" x14ac:dyDescent="0.25">
      <c r="A7452" s="1"/>
      <c r="B7452" s="1"/>
      <c r="C7452" s="1"/>
      <c r="D7452"/>
      <c r="E7452" s="1"/>
      <c r="F7452" s="1"/>
      <c r="G7452"/>
      <c r="H7452"/>
      <c r="I7452" s="1"/>
      <c r="J7452"/>
      <c r="K7452"/>
      <c r="L7452"/>
      <c r="M7452" s="2"/>
      <c r="N7452" s="3"/>
      <c r="O7452"/>
      <c r="P7452"/>
      <c r="Q7452"/>
      <c r="R7452"/>
      <c r="S7452"/>
      <c r="T7452"/>
      <c r="U7452" s="1"/>
      <c r="V7452"/>
      <c r="W7452" s="1"/>
      <c r="X7452"/>
      <c r="Y7452"/>
      <c r="Z7452" s="1"/>
      <c r="AA7452" s="1"/>
      <c r="AB7452" s="1"/>
      <c r="AC7452" s="1"/>
      <c r="AD7452"/>
    </row>
    <row r="7453" spans="1:30" x14ac:dyDescent="0.25">
      <c r="A7453" s="1"/>
      <c r="B7453" s="1"/>
      <c r="C7453" s="1"/>
      <c r="D7453"/>
      <c r="E7453" s="1"/>
      <c r="F7453" s="1"/>
      <c r="G7453"/>
      <c r="H7453"/>
      <c r="I7453" s="1"/>
      <c r="J7453"/>
      <c r="K7453"/>
      <c r="L7453"/>
      <c r="M7453" s="2"/>
      <c r="N7453" s="3"/>
      <c r="O7453"/>
      <c r="P7453"/>
      <c r="Q7453"/>
      <c r="R7453"/>
      <c r="S7453"/>
      <c r="T7453"/>
      <c r="U7453" s="1"/>
      <c r="V7453"/>
      <c r="W7453" s="1"/>
      <c r="X7453"/>
      <c r="Y7453"/>
      <c r="Z7453" s="1"/>
      <c r="AA7453" s="1"/>
      <c r="AB7453" s="1"/>
      <c r="AC7453" s="1"/>
      <c r="AD7453"/>
    </row>
    <row r="7454" spans="1:30" x14ac:dyDescent="0.25">
      <c r="A7454" s="1"/>
      <c r="B7454" s="1"/>
      <c r="C7454" s="1"/>
      <c r="D7454"/>
      <c r="E7454" s="1"/>
      <c r="F7454" s="1"/>
      <c r="G7454"/>
      <c r="H7454"/>
      <c r="I7454" s="1"/>
      <c r="J7454"/>
      <c r="K7454"/>
      <c r="L7454"/>
      <c r="M7454" s="2"/>
      <c r="N7454" s="3"/>
      <c r="O7454"/>
      <c r="P7454"/>
      <c r="Q7454"/>
      <c r="R7454"/>
      <c r="S7454"/>
      <c r="T7454"/>
      <c r="U7454" s="1"/>
      <c r="V7454"/>
      <c r="W7454" s="1"/>
      <c r="X7454"/>
      <c r="Y7454"/>
      <c r="Z7454" s="1"/>
      <c r="AA7454" s="1"/>
      <c r="AB7454" s="1"/>
      <c r="AC7454" s="1"/>
      <c r="AD7454"/>
    </row>
    <row r="7455" spans="1:30" x14ac:dyDescent="0.25">
      <c r="A7455" s="1"/>
      <c r="B7455" s="1"/>
      <c r="C7455" s="1"/>
      <c r="D7455"/>
      <c r="E7455" s="1"/>
      <c r="F7455" s="1"/>
      <c r="G7455"/>
      <c r="H7455"/>
      <c r="I7455" s="1"/>
      <c r="J7455"/>
      <c r="K7455"/>
      <c r="L7455"/>
      <c r="M7455" s="2"/>
      <c r="N7455" s="3"/>
      <c r="O7455"/>
      <c r="P7455"/>
      <c r="Q7455"/>
      <c r="R7455"/>
      <c r="S7455"/>
      <c r="T7455"/>
      <c r="U7455" s="1"/>
      <c r="V7455"/>
      <c r="W7455" s="1"/>
      <c r="X7455"/>
      <c r="Y7455"/>
      <c r="Z7455" s="1"/>
      <c r="AA7455" s="1"/>
      <c r="AB7455" s="1"/>
      <c r="AC7455" s="1"/>
      <c r="AD7455"/>
    </row>
    <row r="7456" spans="1:30" x14ac:dyDescent="0.25">
      <c r="A7456" s="1"/>
      <c r="B7456" s="1"/>
      <c r="C7456" s="1"/>
      <c r="D7456"/>
      <c r="E7456" s="1"/>
      <c r="F7456" s="1"/>
      <c r="G7456"/>
      <c r="H7456"/>
      <c r="I7456" s="1"/>
      <c r="J7456"/>
      <c r="K7456"/>
      <c r="L7456"/>
      <c r="M7456" s="2"/>
      <c r="N7456" s="3"/>
      <c r="O7456"/>
      <c r="P7456"/>
      <c r="Q7456"/>
      <c r="R7456"/>
      <c r="S7456"/>
      <c r="T7456"/>
      <c r="U7456" s="1"/>
      <c r="V7456"/>
      <c r="W7456" s="1"/>
      <c r="X7456"/>
      <c r="Y7456"/>
      <c r="Z7456" s="1"/>
      <c r="AA7456" s="1"/>
      <c r="AB7456" s="1"/>
      <c r="AC7456" s="1"/>
      <c r="AD7456"/>
    </row>
    <row r="7457" spans="1:30" x14ac:dyDescent="0.25">
      <c r="A7457" s="1"/>
      <c r="B7457" s="1"/>
      <c r="C7457" s="1"/>
      <c r="D7457"/>
      <c r="E7457" s="1"/>
      <c r="F7457" s="1"/>
      <c r="G7457"/>
      <c r="H7457"/>
      <c r="I7457" s="1"/>
      <c r="J7457"/>
      <c r="K7457"/>
      <c r="L7457"/>
      <c r="M7457" s="2"/>
      <c r="N7457" s="3"/>
      <c r="O7457"/>
      <c r="P7457"/>
      <c r="Q7457"/>
      <c r="R7457"/>
      <c r="S7457"/>
      <c r="T7457"/>
      <c r="U7457" s="1"/>
      <c r="V7457"/>
      <c r="W7457" s="1"/>
      <c r="X7457"/>
      <c r="Y7457"/>
      <c r="Z7457" s="1"/>
      <c r="AA7457" s="1"/>
      <c r="AB7457" s="1"/>
      <c r="AC7457" s="1"/>
      <c r="AD7457"/>
    </row>
    <row r="7458" spans="1:30" x14ac:dyDescent="0.25">
      <c r="A7458" s="1"/>
      <c r="B7458" s="1"/>
      <c r="C7458" s="1"/>
      <c r="D7458"/>
      <c r="E7458" s="1"/>
      <c r="F7458" s="1"/>
      <c r="G7458"/>
      <c r="H7458"/>
      <c r="I7458" s="1"/>
      <c r="J7458"/>
      <c r="K7458"/>
      <c r="L7458"/>
      <c r="M7458" s="2"/>
      <c r="N7458" s="3"/>
      <c r="O7458"/>
      <c r="P7458"/>
      <c r="Q7458"/>
      <c r="R7458"/>
      <c r="S7458"/>
      <c r="T7458"/>
      <c r="U7458" s="1"/>
      <c r="V7458"/>
      <c r="W7458" s="1"/>
      <c r="X7458"/>
      <c r="Y7458"/>
      <c r="Z7458" s="1"/>
      <c r="AA7458" s="1"/>
      <c r="AB7458" s="1"/>
      <c r="AC7458" s="1"/>
      <c r="AD7458"/>
    </row>
    <row r="7459" spans="1:30" x14ac:dyDescent="0.25">
      <c r="A7459" s="1"/>
      <c r="B7459" s="1"/>
      <c r="C7459" s="1"/>
      <c r="D7459"/>
      <c r="E7459" s="1"/>
      <c r="F7459" s="1"/>
      <c r="G7459"/>
      <c r="H7459"/>
      <c r="I7459" s="1"/>
      <c r="J7459"/>
      <c r="K7459"/>
      <c r="L7459"/>
      <c r="M7459" s="2"/>
      <c r="N7459" s="3"/>
      <c r="O7459"/>
      <c r="P7459"/>
      <c r="Q7459"/>
      <c r="R7459"/>
      <c r="S7459"/>
      <c r="T7459"/>
      <c r="U7459" s="1"/>
      <c r="V7459"/>
      <c r="W7459" s="1"/>
      <c r="X7459"/>
      <c r="Y7459"/>
      <c r="Z7459" s="1"/>
      <c r="AA7459" s="1"/>
      <c r="AB7459" s="1"/>
      <c r="AC7459" s="1"/>
      <c r="AD7459"/>
    </row>
    <row r="7460" spans="1:30" x14ac:dyDescent="0.25">
      <c r="A7460" s="1"/>
      <c r="B7460" s="1"/>
      <c r="C7460" s="1"/>
      <c r="D7460"/>
      <c r="E7460" s="1"/>
      <c r="F7460" s="1"/>
      <c r="G7460"/>
      <c r="H7460"/>
      <c r="I7460" s="1"/>
      <c r="J7460"/>
      <c r="K7460"/>
      <c r="L7460"/>
      <c r="M7460" s="2"/>
      <c r="N7460" s="3"/>
      <c r="O7460"/>
      <c r="P7460"/>
      <c r="Q7460"/>
      <c r="R7460"/>
      <c r="S7460"/>
      <c r="T7460"/>
      <c r="U7460" s="1"/>
      <c r="V7460"/>
      <c r="W7460" s="1"/>
      <c r="X7460"/>
      <c r="Y7460"/>
      <c r="Z7460" s="1"/>
      <c r="AA7460" s="1"/>
      <c r="AB7460" s="1"/>
      <c r="AC7460" s="1"/>
      <c r="AD7460"/>
    </row>
    <row r="7461" spans="1:30" x14ac:dyDescent="0.25">
      <c r="A7461" s="1"/>
      <c r="B7461" s="1"/>
      <c r="C7461" s="1"/>
      <c r="D7461"/>
      <c r="E7461" s="1"/>
      <c r="F7461" s="1"/>
      <c r="G7461"/>
      <c r="H7461"/>
      <c r="I7461" s="1"/>
      <c r="J7461"/>
      <c r="K7461"/>
      <c r="L7461"/>
      <c r="M7461" s="2"/>
      <c r="N7461" s="3"/>
      <c r="O7461"/>
      <c r="P7461"/>
      <c r="Q7461"/>
      <c r="R7461"/>
      <c r="S7461"/>
      <c r="T7461"/>
      <c r="U7461" s="1"/>
      <c r="V7461"/>
      <c r="W7461" s="1"/>
      <c r="X7461"/>
      <c r="Y7461"/>
      <c r="Z7461" s="1"/>
      <c r="AA7461" s="1"/>
      <c r="AB7461" s="1"/>
      <c r="AC7461" s="1"/>
      <c r="AD7461"/>
    </row>
    <row r="7462" spans="1:30" x14ac:dyDescent="0.25">
      <c r="A7462" s="1"/>
      <c r="B7462" s="1"/>
      <c r="C7462" s="1"/>
      <c r="D7462"/>
      <c r="E7462" s="1"/>
      <c r="F7462" s="1"/>
      <c r="G7462"/>
      <c r="H7462"/>
      <c r="I7462" s="1"/>
      <c r="J7462"/>
      <c r="K7462"/>
      <c r="L7462"/>
      <c r="M7462" s="2"/>
      <c r="N7462" s="3"/>
      <c r="O7462"/>
      <c r="P7462"/>
      <c r="Q7462"/>
      <c r="R7462"/>
      <c r="S7462"/>
      <c r="T7462"/>
      <c r="U7462" s="1"/>
      <c r="V7462"/>
      <c r="W7462" s="1"/>
      <c r="X7462"/>
      <c r="Y7462"/>
      <c r="Z7462" s="1"/>
      <c r="AA7462" s="1"/>
      <c r="AB7462" s="1"/>
      <c r="AC7462" s="1"/>
      <c r="AD7462"/>
    </row>
    <row r="7463" spans="1:30" x14ac:dyDescent="0.25">
      <c r="A7463" s="1"/>
      <c r="B7463" s="1"/>
      <c r="C7463" s="1"/>
      <c r="D7463"/>
      <c r="E7463" s="1"/>
      <c r="F7463" s="1"/>
      <c r="G7463"/>
      <c r="H7463"/>
      <c r="I7463" s="1"/>
      <c r="J7463"/>
      <c r="K7463"/>
      <c r="L7463"/>
      <c r="M7463" s="2"/>
      <c r="N7463" s="3"/>
      <c r="O7463"/>
      <c r="P7463"/>
      <c r="Q7463"/>
      <c r="R7463"/>
      <c r="S7463"/>
      <c r="T7463"/>
      <c r="U7463" s="1"/>
      <c r="V7463"/>
      <c r="W7463" s="1"/>
      <c r="X7463"/>
      <c r="Y7463"/>
      <c r="Z7463" s="1"/>
      <c r="AA7463" s="1"/>
      <c r="AB7463" s="1"/>
      <c r="AC7463" s="1"/>
      <c r="AD7463"/>
    </row>
    <row r="7464" spans="1:30" x14ac:dyDescent="0.25">
      <c r="A7464" s="1"/>
      <c r="B7464" s="1"/>
      <c r="C7464" s="1"/>
      <c r="D7464"/>
      <c r="E7464" s="1"/>
      <c r="F7464" s="1"/>
      <c r="G7464"/>
      <c r="H7464"/>
      <c r="I7464" s="1"/>
      <c r="J7464"/>
      <c r="K7464"/>
      <c r="L7464"/>
      <c r="M7464" s="2"/>
      <c r="N7464" s="3"/>
      <c r="O7464"/>
      <c r="P7464"/>
      <c r="Q7464"/>
      <c r="R7464"/>
      <c r="S7464"/>
      <c r="T7464"/>
      <c r="U7464" s="1"/>
      <c r="V7464"/>
      <c r="W7464" s="1"/>
      <c r="X7464"/>
      <c r="Y7464"/>
      <c r="Z7464" s="1"/>
      <c r="AA7464" s="1"/>
      <c r="AB7464" s="1"/>
      <c r="AC7464" s="1"/>
      <c r="AD7464"/>
    </row>
    <row r="7465" spans="1:30" x14ac:dyDescent="0.25">
      <c r="A7465" s="1"/>
      <c r="B7465" s="1"/>
      <c r="C7465" s="1"/>
      <c r="D7465"/>
      <c r="E7465" s="1"/>
      <c r="F7465" s="1"/>
      <c r="G7465"/>
      <c r="H7465"/>
      <c r="I7465" s="1"/>
      <c r="J7465"/>
      <c r="K7465"/>
      <c r="L7465"/>
      <c r="M7465" s="2"/>
      <c r="N7465" s="3"/>
      <c r="O7465"/>
      <c r="P7465"/>
      <c r="Q7465"/>
      <c r="R7465"/>
      <c r="S7465"/>
      <c r="T7465"/>
      <c r="U7465" s="1"/>
      <c r="V7465"/>
      <c r="W7465" s="1"/>
      <c r="X7465"/>
      <c r="Y7465"/>
      <c r="Z7465" s="1"/>
      <c r="AA7465" s="1"/>
      <c r="AB7465" s="1"/>
      <c r="AC7465" s="1"/>
      <c r="AD7465"/>
    </row>
    <row r="7466" spans="1:30" x14ac:dyDescent="0.25">
      <c r="A7466" s="1"/>
      <c r="B7466" s="1"/>
      <c r="C7466" s="1"/>
      <c r="D7466"/>
      <c r="E7466" s="1"/>
      <c r="F7466" s="1"/>
      <c r="G7466"/>
      <c r="H7466"/>
      <c r="I7466" s="1"/>
      <c r="J7466"/>
      <c r="K7466"/>
      <c r="L7466"/>
      <c r="M7466" s="2"/>
      <c r="N7466" s="3"/>
      <c r="O7466"/>
      <c r="P7466"/>
      <c r="Q7466"/>
      <c r="R7466"/>
      <c r="S7466"/>
      <c r="T7466"/>
      <c r="U7466" s="1"/>
      <c r="V7466"/>
      <c r="W7466" s="1"/>
      <c r="X7466"/>
      <c r="Y7466"/>
      <c r="Z7466" s="1"/>
      <c r="AA7466" s="1"/>
      <c r="AB7466" s="1"/>
      <c r="AC7466" s="1"/>
      <c r="AD7466"/>
    </row>
    <row r="7467" spans="1:30" x14ac:dyDescent="0.25">
      <c r="A7467" s="1"/>
      <c r="B7467" s="1"/>
      <c r="C7467" s="1"/>
      <c r="D7467"/>
      <c r="E7467" s="1"/>
      <c r="F7467" s="1"/>
      <c r="G7467"/>
      <c r="H7467"/>
      <c r="I7467" s="1"/>
      <c r="J7467"/>
      <c r="K7467"/>
      <c r="L7467"/>
      <c r="M7467" s="2"/>
      <c r="N7467" s="3"/>
      <c r="O7467"/>
      <c r="P7467"/>
      <c r="Q7467"/>
      <c r="R7467"/>
      <c r="S7467"/>
      <c r="T7467"/>
      <c r="U7467" s="1"/>
      <c r="V7467"/>
      <c r="W7467" s="1"/>
      <c r="X7467"/>
      <c r="Y7467"/>
      <c r="Z7467" s="1"/>
      <c r="AA7467" s="1"/>
      <c r="AB7467" s="1"/>
      <c r="AC7467" s="1"/>
      <c r="AD7467"/>
    </row>
    <row r="7468" spans="1:30" x14ac:dyDescent="0.25">
      <c r="A7468" s="1"/>
      <c r="B7468" s="1"/>
      <c r="C7468" s="1"/>
      <c r="D7468"/>
      <c r="E7468" s="1"/>
      <c r="F7468" s="1"/>
      <c r="G7468"/>
      <c r="H7468"/>
      <c r="I7468" s="1"/>
      <c r="J7468"/>
      <c r="K7468"/>
      <c r="L7468"/>
      <c r="M7468" s="2"/>
      <c r="N7468" s="3"/>
      <c r="O7468"/>
      <c r="P7468"/>
      <c r="Q7468"/>
      <c r="R7468"/>
      <c r="S7468"/>
      <c r="T7468"/>
      <c r="U7468" s="1"/>
      <c r="V7468"/>
      <c r="W7468" s="1"/>
      <c r="X7468"/>
      <c r="Y7468"/>
      <c r="Z7468" s="1"/>
      <c r="AA7468" s="1"/>
      <c r="AB7468" s="1"/>
      <c r="AC7468" s="1"/>
      <c r="AD7468"/>
    </row>
    <row r="7469" spans="1:30" x14ac:dyDescent="0.25">
      <c r="A7469" s="1"/>
      <c r="B7469" s="1"/>
      <c r="C7469" s="1"/>
      <c r="D7469"/>
      <c r="E7469" s="1"/>
      <c r="F7469" s="1"/>
      <c r="G7469"/>
      <c r="H7469"/>
      <c r="I7469" s="1"/>
      <c r="J7469"/>
      <c r="K7469"/>
      <c r="L7469"/>
      <c r="M7469" s="2"/>
      <c r="N7469" s="3"/>
      <c r="O7469"/>
      <c r="P7469"/>
      <c r="Q7469"/>
      <c r="R7469"/>
      <c r="S7469"/>
      <c r="T7469"/>
      <c r="U7469" s="1"/>
      <c r="V7469"/>
      <c r="W7469" s="1"/>
      <c r="X7469"/>
      <c r="Y7469"/>
      <c r="Z7469" s="1"/>
      <c r="AA7469" s="1"/>
      <c r="AB7469" s="1"/>
      <c r="AC7469" s="1"/>
      <c r="AD7469"/>
    </row>
    <row r="7470" spans="1:30" x14ac:dyDescent="0.25">
      <c r="A7470" s="1"/>
      <c r="B7470" s="1"/>
      <c r="C7470" s="1"/>
      <c r="D7470"/>
      <c r="E7470" s="1"/>
      <c r="F7470" s="1"/>
      <c r="G7470"/>
      <c r="H7470"/>
      <c r="I7470" s="1"/>
      <c r="J7470"/>
      <c r="K7470"/>
      <c r="L7470"/>
      <c r="M7470" s="2"/>
      <c r="N7470" s="3"/>
      <c r="O7470"/>
      <c r="P7470"/>
      <c r="Q7470"/>
      <c r="R7470"/>
      <c r="S7470"/>
      <c r="T7470"/>
      <c r="U7470" s="1"/>
      <c r="V7470"/>
      <c r="W7470" s="1"/>
      <c r="X7470"/>
      <c r="Y7470"/>
      <c r="Z7470" s="1"/>
      <c r="AA7470" s="1"/>
      <c r="AB7470" s="1"/>
      <c r="AC7470" s="1"/>
      <c r="AD7470"/>
    </row>
    <row r="7471" spans="1:30" x14ac:dyDescent="0.25">
      <c r="A7471" s="1"/>
      <c r="B7471" s="1"/>
      <c r="C7471" s="1"/>
      <c r="D7471"/>
      <c r="E7471" s="1"/>
      <c r="F7471" s="1"/>
      <c r="G7471"/>
      <c r="H7471"/>
      <c r="I7471" s="1"/>
      <c r="J7471"/>
      <c r="K7471"/>
      <c r="L7471"/>
      <c r="M7471" s="2"/>
      <c r="N7471" s="3"/>
      <c r="O7471"/>
      <c r="P7471"/>
      <c r="Q7471"/>
      <c r="R7471"/>
      <c r="S7471"/>
      <c r="T7471"/>
      <c r="U7471" s="1"/>
      <c r="V7471"/>
      <c r="W7471" s="1"/>
      <c r="X7471"/>
      <c r="Y7471"/>
      <c r="Z7471" s="1"/>
      <c r="AA7471" s="1"/>
      <c r="AB7471" s="1"/>
      <c r="AC7471" s="1"/>
      <c r="AD7471"/>
    </row>
    <row r="7472" spans="1:30" x14ac:dyDescent="0.25">
      <c r="A7472" s="1"/>
      <c r="B7472" s="1"/>
      <c r="C7472" s="1"/>
      <c r="D7472"/>
      <c r="E7472" s="1"/>
      <c r="F7472" s="1"/>
      <c r="G7472"/>
      <c r="H7472"/>
      <c r="I7472" s="1"/>
      <c r="J7472"/>
      <c r="K7472"/>
      <c r="L7472"/>
      <c r="M7472" s="2"/>
      <c r="N7472" s="3"/>
      <c r="O7472"/>
      <c r="P7472"/>
      <c r="Q7472"/>
      <c r="R7472"/>
      <c r="S7472"/>
      <c r="T7472"/>
      <c r="U7472" s="1"/>
      <c r="V7472"/>
      <c r="W7472" s="1"/>
      <c r="X7472"/>
      <c r="Y7472"/>
      <c r="Z7472" s="1"/>
      <c r="AA7472" s="1"/>
      <c r="AB7472" s="1"/>
      <c r="AC7472" s="1"/>
      <c r="AD7472"/>
    </row>
    <row r="7473" spans="1:30" x14ac:dyDescent="0.25">
      <c r="A7473" s="1"/>
      <c r="B7473" s="1"/>
      <c r="C7473" s="1"/>
      <c r="D7473"/>
      <c r="E7473" s="1"/>
      <c r="F7473" s="1"/>
      <c r="G7473"/>
      <c r="H7473"/>
      <c r="I7473" s="1"/>
      <c r="J7473"/>
      <c r="K7473"/>
      <c r="L7473"/>
      <c r="M7473" s="2"/>
      <c r="N7473" s="3"/>
      <c r="O7473"/>
      <c r="P7473"/>
      <c r="Q7473"/>
      <c r="R7473"/>
      <c r="S7473"/>
      <c r="T7473"/>
      <c r="U7473" s="1"/>
      <c r="V7473"/>
      <c r="W7473" s="1"/>
      <c r="X7473"/>
      <c r="Y7473"/>
      <c r="Z7473" s="1"/>
      <c r="AA7473" s="1"/>
      <c r="AB7473" s="1"/>
      <c r="AC7473" s="1"/>
      <c r="AD7473"/>
    </row>
    <row r="7474" spans="1:30" x14ac:dyDescent="0.25">
      <c r="A7474" s="1"/>
      <c r="B7474" s="1"/>
      <c r="C7474" s="1"/>
      <c r="D7474"/>
      <c r="E7474" s="1"/>
      <c r="F7474" s="1"/>
      <c r="G7474"/>
      <c r="H7474"/>
      <c r="I7474" s="1"/>
      <c r="J7474"/>
      <c r="K7474"/>
      <c r="L7474"/>
      <c r="M7474" s="2"/>
      <c r="N7474" s="3"/>
      <c r="O7474"/>
      <c r="P7474"/>
      <c r="Q7474"/>
      <c r="R7474"/>
      <c r="S7474"/>
      <c r="T7474"/>
      <c r="U7474" s="1"/>
      <c r="V7474"/>
      <c r="W7474" s="1"/>
      <c r="X7474"/>
      <c r="Y7474"/>
      <c r="Z7474" s="1"/>
      <c r="AA7474" s="1"/>
      <c r="AB7474" s="1"/>
      <c r="AC7474" s="1"/>
      <c r="AD7474"/>
    </row>
    <row r="7475" spans="1:30" x14ac:dyDescent="0.25">
      <c r="A7475" s="1"/>
      <c r="B7475" s="1"/>
      <c r="C7475" s="1"/>
      <c r="D7475"/>
      <c r="E7475" s="1"/>
      <c r="F7475" s="1"/>
      <c r="G7475"/>
      <c r="H7475"/>
      <c r="I7475" s="1"/>
      <c r="J7475"/>
      <c r="K7475"/>
      <c r="L7475"/>
      <c r="M7475" s="2"/>
      <c r="N7475" s="3"/>
      <c r="O7475"/>
      <c r="P7475"/>
      <c r="Q7475"/>
      <c r="R7475"/>
      <c r="S7475"/>
      <c r="T7475"/>
      <c r="U7475" s="1"/>
      <c r="V7475"/>
      <c r="W7475" s="1"/>
      <c r="X7475"/>
      <c r="Y7475"/>
      <c r="Z7475" s="1"/>
      <c r="AA7475" s="1"/>
      <c r="AB7475" s="1"/>
      <c r="AC7475" s="1"/>
      <c r="AD7475"/>
    </row>
    <row r="7476" spans="1:30" x14ac:dyDescent="0.25">
      <c r="A7476" s="1"/>
      <c r="B7476" s="1"/>
      <c r="C7476" s="1"/>
      <c r="D7476"/>
      <c r="E7476" s="1"/>
      <c r="F7476" s="1"/>
      <c r="G7476"/>
      <c r="H7476"/>
      <c r="I7476" s="1"/>
      <c r="J7476"/>
      <c r="K7476"/>
      <c r="L7476"/>
      <c r="M7476" s="2"/>
      <c r="N7476" s="3"/>
      <c r="O7476"/>
      <c r="P7476"/>
      <c r="Q7476"/>
      <c r="R7476"/>
      <c r="S7476"/>
      <c r="T7476"/>
      <c r="U7476" s="1"/>
      <c r="V7476"/>
      <c r="W7476" s="1"/>
      <c r="X7476"/>
      <c r="Y7476"/>
      <c r="Z7476" s="1"/>
      <c r="AA7476" s="1"/>
      <c r="AB7476" s="1"/>
      <c r="AC7476" s="1"/>
      <c r="AD7476"/>
    </row>
    <row r="7477" spans="1:30" x14ac:dyDescent="0.25">
      <c r="A7477" s="1"/>
      <c r="B7477" s="1"/>
      <c r="C7477" s="1"/>
      <c r="D7477"/>
      <c r="E7477" s="1"/>
      <c r="F7477" s="1"/>
      <c r="G7477"/>
      <c r="H7477"/>
      <c r="I7477" s="1"/>
      <c r="J7477"/>
      <c r="K7477"/>
      <c r="L7477"/>
      <c r="M7477" s="2"/>
      <c r="N7477" s="3"/>
      <c r="O7477"/>
      <c r="P7477"/>
      <c r="Q7477"/>
      <c r="R7477"/>
      <c r="S7477"/>
      <c r="T7477"/>
      <c r="U7477" s="1"/>
      <c r="V7477"/>
      <c r="W7477" s="1"/>
      <c r="X7477"/>
      <c r="Y7477"/>
      <c r="Z7477" s="1"/>
      <c r="AA7477" s="1"/>
      <c r="AB7477" s="1"/>
      <c r="AC7477" s="1"/>
      <c r="AD7477"/>
    </row>
    <row r="7478" spans="1:30" x14ac:dyDescent="0.25">
      <c r="A7478" s="1"/>
      <c r="B7478" s="1"/>
      <c r="C7478" s="1"/>
      <c r="D7478"/>
      <c r="E7478" s="1"/>
      <c r="F7478" s="1"/>
      <c r="G7478"/>
      <c r="H7478"/>
      <c r="I7478" s="1"/>
      <c r="J7478"/>
      <c r="K7478"/>
      <c r="L7478"/>
      <c r="M7478" s="2"/>
      <c r="N7478" s="3"/>
      <c r="O7478"/>
      <c r="P7478"/>
      <c r="Q7478"/>
      <c r="R7478"/>
      <c r="S7478"/>
      <c r="T7478"/>
      <c r="U7478" s="1"/>
      <c r="V7478"/>
      <c r="W7478" s="1"/>
      <c r="X7478"/>
      <c r="Y7478"/>
      <c r="Z7478" s="1"/>
      <c r="AA7478" s="1"/>
      <c r="AB7478" s="1"/>
      <c r="AC7478" s="1"/>
      <c r="AD7478"/>
    </row>
    <row r="7479" spans="1:30" x14ac:dyDescent="0.25">
      <c r="A7479" s="1"/>
      <c r="B7479" s="1"/>
      <c r="C7479" s="1"/>
      <c r="D7479"/>
      <c r="E7479" s="1"/>
      <c r="F7479" s="1"/>
      <c r="G7479"/>
      <c r="H7479"/>
      <c r="I7479" s="1"/>
      <c r="J7479"/>
      <c r="K7479"/>
      <c r="L7479"/>
      <c r="M7479" s="2"/>
      <c r="N7479" s="3"/>
      <c r="O7479"/>
      <c r="P7479"/>
      <c r="Q7479"/>
      <c r="R7479"/>
      <c r="S7479"/>
      <c r="T7479"/>
      <c r="U7479" s="1"/>
      <c r="V7479"/>
      <c r="W7479" s="1"/>
      <c r="X7479"/>
      <c r="Y7479"/>
      <c r="Z7479" s="1"/>
      <c r="AA7479" s="1"/>
      <c r="AB7479" s="1"/>
      <c r="AC7479" s="1"/>
      <c r="AD7479"/>
    </row>
    <row r="7480" spans="1:30" x14ac:dyDescent="0.25">
      <c r="A7480" s="1"/>
      <c r="B7480" s="1"/>
      <c r="C7480" s="1"/>
      <c r="D7480"/>
      <c r="E7480" s="1"/>
      <c r="F7480" s="1"/>
      <c r="G7480"/>
      <c r="H7480"/>
      <c r="I7480" s="1"/>
      <c r="J7480"/>
      <c r="K7480"/>
      <c r="L7480"/>
      <c r="M7480" s="2"/>
      <c r="N7480" s="3"/>
      <c r="O7480"/>
      <c r="P7480"/>
      <c r="Q7480"/>
      <c r="R7480"/>
      <c r="S7480"/>
      <c r="T7480"/>
      <c r="U7480" s="1"/>
      <c r="V7480"/>
      <c r="W7480" s="1"/>
      <c r="X7480"/>
      <c r="Y7480"/>
      <c r="Z7480" s="1"/>
      <c r="AA7480" s="1"/>
      <c r="AB7480" s="1"/>
      <c r="AC7480" s="1"/>
      <c r="AD7480"/>
    </row>
    <row r="7481" spans="1:30" x14ac:dyDescent="0.25">
      <c r="A7481" s="1"/>
      <c r="B7481" s="1"/>
      <c r="C7481" s="1"/>
      <c r="D7481"/>
      <c r="E7481" s="1"/>
      <c r="F7481" s="1"/>
      <c r="G7481"/>
      <c r="H7481"/>
      <c r="I7481" s="1"/>
      <c r="J7481"/>
      <c r="K7481"/>
      <c r="L7481"/>
      <c r="M7481" s="2"/>
      <c r="N7481" s="3"/>
      <c r="O7481"/>
      <c r="P7481"/>
      <c r="Q7481"/>
      <c r="R7481"/>
      <c r="S7481"/>
      <c r="T7481"/>
      <c r="U7481" s="1"/>
      <c r="V7481"/>
      <c r="W7481" s="1"/>
      <c r="X7481"/>
      <c r="Y7481"/>
      <c r="Z7481" s="1"/>
      <c r="AA7481" s="1"/>
      <c r="AB7481" s="1"/>
      <c r="AC7481" s="1"/>
      <c r="AD7481"/>
    </row>
    <row r="7482" spans="1:30" x14ac:dyDescent="0.25">
      <c r="A7482" s="1"/>
      <c r="B7482" s="1"/>
      <c r="C7482" s="1"/>
      <c r="D7482"/>
      <c r="E7482" s="1"/>
      <c r="F7482" s="1"/>
      <c r="G7482"/>
      <c r="H7482"/>
      <c r="I7482" s="1"/>
      <c r="J7482"/>
      <c r="K7482"/>
      <c r="L7482"/>
      <c r="M7482" s="2"/>
      <c r="N7482" s="3"/>
      <c r="O7482"/>
      <c r="P7482"/>
      <c r="Q7482"/>
      <c r="R7482"/>
      <c r="S7482"/>
      <c r="T7482"/>
      <c r="U7482" s="1"/>
      <c r="V7482"/>
      <c r="W7482" s="1"/>
      <c r="X7482"/>
      <c r="Y7482"/>
      <c r="Z7482" s="1"/>
      <c r="AA7482" s="1"/>
      <c r="AB7482" s="1"/>
      <c r="AC7482" s="1"/>
      <c r="AD7482"/>
    </row>
    <row r="7483" spans="1:30" x14ac:dyDescent="0.25">
      <c r="A7483" s="1"/>
      <c r="B7483" s="1"/>
      <c r="C7483" s="1"/>
      <c r="D7483"/>
      <c r="E7483" s="1"/>
      <c r="F7483" s="1"/>
      <c r="G7483"/>
      <c r="H7483"/>
      <c r="I7483" s="1"/>
      <c r="J7483"/>
      <c r="K7483"/>
      <c r="L7483"/>
      <c r="M7483" s="2"/>
      <c r="N7483" s="3"/>
      <c r="O7483"/>
      <c r="P7483"/>
      <c r="Q7483"/>
      <c r="R7483"/>
      <c r="S7483"/>
      <c r="T7483"/>
      <c r="U7483" s="1"/>
      <c r="V7483"/>
      <c r="W7483" s="1"/>
      <c r="X7483"/>
      <c r="Y7483"/>
      <c r="Z7483" s="1"/>
      <c r="AA7483" s="1"/>
      <c r="AB7483" s="1"/>
      <c r="AC7483" s="1"/>
      <c r="AD7483"/>
    </row>
    <row r="7484" spans="1:30" x14ac:dyDescent="0.25">
      <c r="A7484" s="1"/>
      <c r="B7484" s="1"/>
      <c r="C7484" s="1"/>
      <c r="D7484"/>
      <c r="E7484" s="1"/>
      <c r="F7484" s="1"/>
      <c r="G7484"/>
      <c r="H7484"/>
      <c r="I7484" s="1"/>
      <c r="J7484"/>
      <c r="K7484"/>
      <c r="L7484"/>
      <c r="M7484" s="2"/>
      <c r="N7484" s="3"/>
      <c r="O7484"/>
      <c r="P7484"/>
      <c r="Q7484"/>
      <c r="R7484"/>
      <c r="S7484"/>
      <c r="T7484"/>
      <c r="U7484" s="1"/>
      <c r="V7484"/>
      <c r="W7484" s="1"/>
      <c r="X7484"/>
      <c r="Y7484"/>
      <c r="Z7484" s="1"/>
      <c r="AA7484" s="1"/>
      <c r="AB7484" s="1"/>
      <c r="AC7484" s="1"/>
      <c r="AD7484"/>
    </row>
    <row r="7485" spans="1:30" x14ac:dyDescent="0.25">
      <c r="A7485" s="1"/>
      <c r="B7485" s="1"/>
      <c r="C7485" s="1"/>
      <c r="D7485"/>
      <c r="E7485" s="1"/>
      <c r="F7485" s="1"/>
      <c r="G7485"/>
      <c r="H7485"/>
      <c r="I7485" s="1"/>
      <c r="J7485"/>
      <c r="K7485"/>
      <c r="L7485"/>
      <c r="M7485" s="2"/>
      <c r="N7485" s="3"/>
      <c r="O7485"/>
      <c r="P7485"/>
      <c r="Q7485"/>
      <c r="R7485"/>
      <c r="S7485"/>
      <c r="T7485"/>
      <c r="U7485" s="1"/>
      <c r="V7485"/>
      <c r="W7485" s="1"/>
      <c r="X7485"/>
      <c r="Y7485"/>
      <c r="Z7485" s="1"/>
      <c r="AA7485" s="1"/>
      <c r="AB7485" s="1"/>
      <c r="AC7485" s="1"/>
      <c r="AD7485"/>
    </row>
    <row r="7486" spans="1:30" x14ac:dyDescent="0.25">
      <c r="A7486" s="1"/>
      <c r="B7486" s="1"/>
      <c r="C7486" s="1"/>
      <c r="D7486"/>
      <c r="E7486" s="1"/>
      <c r="F7486" s="1"/>
      <c r="G7486"/>
      <c r="H7486"/>
      <c r="I7486" s="1"/>
      <c r="J7486"/>
      <c r="K7486"/>
      <c r="L7486"/>
      <c r="M7486" s="2"/>
      <c r="N7486" s="3"/>
      <c r="O7486"/>
      <c r="P7486"/>
      <c r="Q7486"/>
      <c r="R7486"/>
      <c r="S7486"/>
      <c r="T7486"/>
      <c r="U7486" s="1"/>
      <c r="V7486"/>
      <c r="W7486" s="1"/>
      <c r="X7486"/>
      <c r="Y7486"/>
      <c r="Z7486" s="1"/>
      <c r="AA7486" s="1"/>
      <c r="AB7486" s="1"/>
      <c r="AC7486" s="1"/>
      <c r="AD7486"/>
    </row>
    <row r="7487" spans="1:30" x14ac:dyDescent="0.25">
      <c r="A7487" s="1"/>
      <c r="B7487" s="1"/>
      <c r="C7487" s="1"/>
      <c r="D7487"/>
      <c r="E7487" s="1"/>
      <c r="F7487" s="1"/>
      <c r="G7487"/>
      <c r="H7487"/>
      <c r="I7487" s="1"/>
      <c r="J7487"/>
      <c r="K7487"/>
      <c r="L7487"/>
      <c r="M7487" s="2"/>
      <c r="N7487" s="3"/>
      <c r="O7487"/>
      <c r="P7487"/>
      <c r="Q7487"/>
      <c r="R7487"/>
      <c r="S7487"/>
      <c r="T7487"/>
      <c r="U7487" s="1"/>
      <c r="V7487"/>
      <c r="W7487" s="1"/>
      <c r="X7487"/>
      <c r="Y7487"/>
      <c r="Z7487" s="1"/>
      <c r="AA7487" s="1"/>
      <c r="AB7487" s="1"/>
      <c r="AC7487" s="1"/>
      <c r="AD7487"/>
    </row>
    <row r="7488" spans="1:30" x14ac:dyDescent="0.25">
      <c r="A7488" s="1"/>
      <c r="B7488" s="1"/>
      <c r="C7488" s="1"/>
      <c r="D7488"/>
      <c r="E7488" s="1"/>
      <c r="F7488" s="1"/>
      <c r="G7488"/>
      <c r="H7488"/>
      <c r="I7488" s="1"/>
      <c r="J7488"/>
      <c r="K7488"/>
      <c r="L7488"/>
      <c r="M7488" s="2"/>
      <c r="N7488" s="3"/>
      <c r="O7488"/>
      <c r="P7488"/>
      <c r="Q7488"/>
      <c r="R7488"/>
      <c r="S7488"/>
      <c r="T7488"/>
      <c r="U7488" s="1"/>
      <c r="V7488"/>
      <c r="W7488" s="1"/>
      <c r="X7488"/>
      <c r="Y7488"/>
      <c r="Z7488" s="1"/>
      <c r="AA7488" s="1"/>
      <c r="AB7488" s="1"/>
      <c r="AC7488" s="1"/>
      <c r="AD7488"/>
    </row>
    <row r="7489" spans="1:30" x14ac:dyDescent="0.25">
      <c r="A7489" s="1"/>
      <c r="B7489" s="1"/>
      <c r="C7489" s="1"/>
      <c r="D7489"/>
      <c r="E7489" s="1"/>
      <c r="F7489" s="1"/>
      <c r="G7489"/>
      <c r="H7489"/>
      <c r="I7489" s="1"/>
      <c r="J7489"/>
      <c r="K7489"/>
      <c r="L7489"/>
      <c r="M7489" s="2"/>
      <c r="N7489" s="3"/>
      <c r="O7489"/>
      <c r="P7489"/>
      <c r="Q7489"/>
      <c r="R7489"/>
      <c r="S7489"/>
      <c r="T7489"/>
      <c r="U7489" s="1"/>
      <c r="V7489"/>
      <c r="W7489" s="1"/>
      <c r="X7489"/>
      <c r="Y7489"/>
      <c r="Z7489" s="1"/>
      <c r="AA7489" s="1"/>
      <c r="AB7489" s="1"/>
      <c r="AC7489" s="1"/>
      <c r="AD7489"/>
    </row>
    <row r="7490" spans="1:30" x14ac:dyDescent="0.25">
      <c r="A7490" s="1"/>
      <c r="B7490" s="1"/>
      <c r="C7490" s="1"/>
      <c r="D7490"/>
      <c r="E7490" s="1"/>
      <c r="F7490" s="1"/>
      <c r="G7490"/>
      <c r="H7490"/>
      <c r="I7490" s="1"/>
      <c r="J7490"/>
      <c r="K7490"/>
      <c r="L7490"/>
      <c r="M7490" s="2"/>
      <c r="N7490" s="3"/>
      <c r="O7490"/>
      <c r="P7490"/>
      <c r="Q7490"/>
      <c r="R7490"/>
      <c r="S7490"/>
      <c r="T7490"/>
      <c r="U7490" s="1"/>
      <c r="V7490"/>
      <c r="W7490" s="1"/>
      <c r="X7490"/>
      <c r="Y7490"/>
      <c r="Z7490" s="1"/>
      <c r="AA7490" s="1"/>
      <c r="AB7490" s="1"/>
      <c r="AC7490" s="1"/>
      <c r="AD7490"/>
    </row>
    <row r="7491" spans="1:30" x14ac:dyDescent="0.25">
      <c r="A7491" s="1"/>
      <c r="B7491" s="1"/>
      <c r="C7491" s="1"/>
      <c r="D7491"/>
      <c r="E7491" s="1"/>
      <c r="F7491" s="1"/>
      <c r="G7491"/>
      <c r="H7491"/>
      <c r="I7491" s="1"/>
      <c r="J7491"/>
      <c r="K7491"/>
      <c r="L7491"/>
      <c r="M7491" s="2"/>
      <c r="N7491" s="3"/>
      <c r="O7491"/>
      <c r="P7491"/>
      <c r="Q7491"/>
      <c r="R7491"/>
      <c r="S7491"/>
      <c r="T7491"/>
      <c r="U7491" s="1"/>
      <c r="V7491"/>
      <c r="W7491" s="1"/>
      <c r="X7491"/>
      <c r="Y7491"/>
      <c r="Z7491" s="1"/>
      <c r="AA7491" s="1"/>
      <c r="AB7491" s="1"/>
      <c r="AC7491" s="1"/>
      <c r="AD7491"/>
    </row>
    <row r="7492" spans="1:30" x14ac:dyDescent="0.25">
      <c r="A7492" s="1"/>
      <c r="B7492" s="1"/>
      <c r="C7492" s="1"/>
      <c r="D7492"/>
      <c r="E7492" s="1"/>
      <c r="F7492" s="1"/>
      <c r="G7492"/>
      <c r="H7492"/>
      <c r="I7492" s="1"/>
      <c r="J7492"/>
      <c r="K7492"/>
      <c r="L7492"/>
      <c r="M7492" s="2"/>
      <c r="N7492" s="3"/>
      <c r="O7492"/>
      <c r="P7492"/>
      <c r="Q7492"/>
      <c r="R7492"/>
      <c r="S7492"/>
      <c r="T7492"/>
      <c r="U7492" s="1"/>
      <c r="V7492"/>
      <c r="W7492" s="1"/>
      <c r="X7492"/>
      <c r="Y7492"/>
      <c r="Z7492" s="1"/>
      <c r="AA7492" s="1"/>
      <c r="AB7492" s="1"/>
      <c r="AC7492" s="1"/>
      <c r="AD7492"/>
    </row>
    <row r="7493" spans="1:30" x14ac:dyDescent="0.25">
      <c r="A7493" s="1"/>
      <c r="B7493" s="1"/>
      <c r="C7493" s="1"/>
      <c r="D7493"/>
      <c r="E7493" s="1"/>
      <c r="F7493" s="1"/>
      <c r="G7493"/>
      <c r="H7493"/>
      <c r="I7493" s="1"/>
      <c r="J7493"/>
      <c r="K7493"/>
      <c r="L7493"/>
      <c r="M7493" s="2"/>
      <c r="N7493" s="3"/>
      <c r="O7493"/>
      <c r="P7493"/>
      <c r="Q7493"/>
      <c r="R7493"/>
      <c r="S7493"/>
      <c r="T7493"/>
      <c r="U7493" s="1"/>
      <c r="V7493"/>
      <c r="W7493" s="1"/>
      <c r="X7493"/>
      <c r="Y7493"/>
      <c r="Z7493" s="1"/>
      <c r="AA7493" s="1"/>
      <c r="AB7493" s="1"/>
      <c r="AC7493" s="1"/>
      <c r="AD7493"/>
    </row>
    <row r="7494" spans="1:30" x14ac:dyDescent="0.25">
      <c r="A7494" s="1"/>
      <c r="B7494" s="1"/>
      <c r="C7494" s="1"/>
      <c r="D7494"/>
      <c r="E7494" s="1"/>
      <c r="F7494" s="1"/>
      <c r="G7494"/>
      <c r="H7494"/>
      <c r="I7494" s="1"/>
      <c r="J7494"/>
      <c r="K7494"/>
      <c r="L7494"/>
      <c r="M7494" s="2"/>
      <c r="N7494" s="3"/>
      <c r="O7494"/>
      <c r="P7494"/>
      <c r="Q7494"/>
      <c r="R7494"/>
      <c r="S7494"/>
      <c r="T7494"/>
      <c r="U7494" s="1"/>
      <c r="V7494"/>
      <c r="W7494" s="1"/>
      <c r="X7494"/>
      <c r="Y7494"/>
      <c r="Z7494" s="1"/>
      <c r="AA7494" s="1"/>
      <c r="AB7494" s="1"/>
      <c r="AC7494" s="1"/>
      <c r="AD7494"/>
    </row>
    <row r="7495" spans="1:30" x14ac:dyDescent="0.25">
      <c r="A7495" s="1"/>
      <c r="B7495" s="1"/>
      <c r="C7495" s="1"/>
      <c r="D7495"/>
      <c r="E7495" s="1"/>
      <c r="F7495" s="1"/>
      <c r="G7495"/>
      <c r="H7495"/>
      <c r="I7495" s="1"/>
      <c r="J7495"/>
      <c r="K7495"/>
      <c r="L7495"/>
      <c r="M7495" s="2"/>
      <c r="N7495" s="3"/>
      <c r="O7495"/>
      <c r="P7495"/>
      <c r="Q7495"/>
      <c r="R7495"/>
      <c r="S7495"/>
      <c r="T7495"/>
      <c r="U7495" s="1"/>
      <c r="V7495"/>
      <c r="W7495" s="1"/>
      <c r="X7495"/>
      <c r="Y7495"/>
      <c r="Z7495" s="1"/>
      <c r="AA7495" s="1"/>
      <c r="AB7495" s="1"/>
      <c r="AC7495" s="1"/>
      <c r="AD7495"/>
    </row>
    <row r="7496" spans="1:30" x14ac:dyDescent="0.25">
      <c r="A7496" s="1"/>
      <c r="B7496" s="1"/>
      <c r="C7496" s="1"/>
      <c r="D7496"/>
      <c r="E7496" s="1"/>
      <c r="F7496" s="1"/>
      <c r="G7496"/>
      <c r="H7496"/>
      <c r="I7496" s="1"/>
      <c r="J7496"/>
      <c r="K7496"/>
      <c r="L7496"/>
      <c r="M7496" s="2"/>
      <c r="N7496" s="3"/>
      <c r="O7496"/>
      <c r="P7496"/>
      <c r="Q7496"/>
      <c r="R7496"/>
      <c r="S7496"/>
      <c r="T7496"/>
      <c r="U7496" s="1"/>
      <c r="V7496"/>
      <c r="W7496" s="1"/>
      <c r="X7496"/>
      <c r="Y7496"/>
      <c r="Z7496" s="1"/>
      <c r="AA7496" s="1"/>
      <c r="AB7496" s="1"/>
      <c r="AC7496" s="1"/>
      <c r="AD7496"/>
    </row>
    <row r="7497" spans="1:30" x14ac:dyDescent="0.25">
      <c r="A7497" s="1"/>
      <c r="B7497" s="1"/>
      <c r="C7497" s="1"/>
      <c r="D7497"/>
      <c r="E7497" s="1"/>
      <c r="F7497" s="1"/>
      <c r="G7497"/>
      <c r="H7497"/>
      <c r="I7497" s="1"/>
      <c r="J7497"/>
      <c r="K7497"/>
      <c r="L7497"/>
      <c r="M7497" s="2"/>
      <c r="N7497" s="3"/>
      <c r="O7497"/>
      <c r="P7497"/>
      <c r="Q7497"/>
      <c r="R7497"/>
      <c r="S7497"/>
      <c r="T7497"/>
      <c r="U7497" s="1"/>
      <c r="V7497"/>
      <c r="W7497" s="1"/>
      <c r="X7497"/>
      <c r="Y7497"/>
      <c r="Z7497" s="1"/>
      <c r="AA7497" s="1"/>
      <c r="AB7497" s="1"/>
      <c r="AC7497" s="1"/>
      <c r="AD7497"/>
    </row>
    <row r="7498" spans="1:30" x14ac:dyDescent="0.25">
      <c r="A7498" s="1"/>
      <c r="B7498" s="1"/>
      <c r="C7498" s="1"/>
      <c r="D7498"/>
      <c r="E7498" s="1"/>
      <c r="F7498" s="1"/>
      <c r="G7498"/>
      <c r="H7498"/>
      <c r="I7498" s="1"/>
      <c r="J7498"/>
      <c r="K7498"/>
      <c r="L7498"/>
      <c r="M7498" s="2"/>
      <c r="N7498" s="3"/>
      <c r="O7498"/>
      <c r="P7498"/>
      <c r="Q7498"/>
      <c r="R7498"/>
      <c r="S7498"/>
      <c r="T7498"/>
      <c r="U7498" s="1"/>
      <c r="V7498"/>
      <c r="W7498" s="1"/>
      <c r="X7498"/>
      <c r="Y7498"/>
      <c r="Z7498" s="1"/>
      <c r="AA7498" s="1"/>
      <c r="AB7498" s="1"/>
      <c r="AC7498" s="1"/>
      <c r="AD7498"/>
    </row>
    <row r="7499" spans="1:30" x14ac:dyDescent="0.25">
      <c r="A7499" s="1"/>
      <c r="B7499" s="1"/>
      <c r="C7499" s="1"/>
      <c r="D7499"/>
      <c r="E7499" s="1"/>
      <c r="F7499" s="1"/>
      <c r="G7499"/>
      <c r="H7499"/>
      <c r="I7499" s="1"/>
      <c r="J7499"/>
      <c r="K7499"/>
      <c r="L7499"/>
      <c r="M7499" s="2"/>
      <c r="N7499" s="3"/>
      <c r="O7499"/>
      <c r="P7499"/>
      <c r="Q7499"/>
      <c r="R7499"/>
      <c r="S7499"/>
      <c r="T7499"/>
      <c r="U7499" s="1"/>
      <c r="V7499"/>
      <c r="W7499" s="1"/>
      <c r="X7499"/>
      <c r="Y7499"/>
      <c r="Z7499" s="1"/>
      <c r="AA7499" s="1"/>
      <c r="AB7499" s="1"/>
      <c r="AC7499" s="1"/>
      <c r="AD7499"/>
    </row>
    <row r="7500" spans="1:30" x14ac:dyDescent="0.25">
      <c r="A7500" s="1"/>
      <c r="B7500" s="1"/>
      <c r="C7500" s="1"/>
      <c r="D7500"/>
      <c r="E7500" s="1"/>
      <c r="F7500" s="1"/>
      <c r="G7500"/>
      <c r="H7500"/>
      <c r="I7500" s="1"/>
      <c r="J7500"/>
      <c r="K7500"/>
      <c r="L7500"/>
      <c r="M7500" s="2"/>
      <c r="N7500" s="3"/>
      <c r="O7500"/>
      <c r="P7500"/>
      <c r="Q7500"/>
      <c r="R7500"/>
      <c r="S7500"/>
      <c r="T7500"/>
      <c r="U7500" s="1"/>
      <c r="V7500"/>
      <c r="W7500" s="1"/>
      <c r="X7500"/>
      <c r="Y7500"/>
      <c r="Z7500" s="1"/>
      <c r="AA7500" s="1"/>
      <c r="AB7500" s="1"/>
      <c r="AC7500" s="1"/>
      <c r="AD7500"/>
    </row>
    <row r="7501" spans="1:30" x14ac:dyDescent="0.25">
      <c r="A7501" s="1"/>
      <c r="B7501" s="1"/>
      <c r="C7501" s="1"/>
      <c r="D7501"/>
      <c r="E7501" s="1"/>
      <c r="F7501" s="1"/>
      <c r="G7501"/>
      <c r="H7501"/>
      <c r="I7501" s="1"/>
      <c r="J7501"/>
      <c r="K7501"/>
      <c r="L7501"/>
      <c r="M7501" s="2"/>
      <c r="N7501" s="3"/>
      <c r="O7501"/>
      <c r="P7501"/>
      <c r="Q7501"/>
      <c r="R7501"/>
      <c r="S7501"/>
      <c r="T7501"/>
      <c r="U7501" s="1"/>
      <c r="V7501"/>
      <c r="W7501" s="1"/>
      <c r="X7501"/>
      <c r="Y7501"/>
      <c r="Z7501" s="1"/>
      <c r="AA7501" s="1"/>
      <c r="AB7501" s="1"/>
      <c r="AC7501" s="1"/>
      <c r="AD7501"/>
    </row>
    <row r="7502" spans="1:30" x14ac:dyDescent="0.25">
      <c r="A7502" s="1"/>
      <c r="B7502" s="1"/>
      <c r="C7502" s="1"/>
      <c r="D7502"/>
      <c r="E7502" s="1"/>
      <c r="F7502" s="1"/>
      <c r="G7502"/>
      <c r="H7502"/>
      <c r="I7502" s="1"/>
      <c r="J7502"/>
      <c r="K7502"/>
      <c r="L7502"/>
      <c r="M7502" s="2"/>
      <c r="N7502" s="3"/>
      <c r="O7502"/>
      <c r="P7502"/>
      <c r="Q7502"/>
      <c r="R7502"/>
      <c r="S7502"/>
      <c r="T7502"/>
      <c r="U7502" s="1"/>
      <c r="V7502"/>
      <c r="W7502" s="1"/>
      <c r="X7502"/>
      <c r="Y7502"/>
      <c r="Z7502" s="1"/>
      <c r="AA7502" s="1"/>
      <c r="AB7502" s="1"/>
      <c r="AC7502" s="1"/>
      <c r="AD7502"/>
    </row>
    <row r="7503" spans="1:30" x14ac:dyDescent="0.25">
      <c r="A7503" s="1"/>
      <c r="B7503" s="1"/>
      <c r="C7503" s="1"/>
      <c r="D7503"/>
      <c r="E7503" s="1"/>
      <c r="F7503" s="1"/>
      <c r="G7503"/>
      <c r="H7503"/>
      <c r="I7503" s="1"/>
      <c r="J7503"/>
      <c r="K7503"/>
      <c r="L7503"/>
      <c r="M7503" s="2"/>
      <c r="N7503" s="3"/>
      <c r="O7503"/>
      <c r="P7503"/>
      <c r="Q7503"/>
      <c r="R7503"/>
      <c r="S7503"/>
      <c r="T7503"/>
      <c r="U7503" s="1"/>
      <c r="V7503"/>
      <c r="W7503" s="1"/>
      <c r="X7503"/>
      <c r="Y7503"/>
      <c r="Z7503" s="1"/>
      <c r="AA7503" s="1"/>
      <c r="AB7503" s="1"/>
      <c r="AC7503" s="1"/>
      <c r="AD7503"/>
    </row>
    <row r="7504" spans="1:30" x14ac:dyDescent="0.25">
      <c r="A7504" s="1"/>
      <c r="B7504" s="1"/>
      <c r="C7504" s="1"/>
      <c r="D7504"/>
      <c r="E7504" s="1"/>
      <c r="F7504" s="1"/>
      <c r="G7504"/>
      <c r="H7504"/>
      <c r="I7504" s="1"/>
      <c r="J7504"/>
      <c r="K7504"/>
      <c r="L7504"/>
      <c r="M7504" s="2"/>
      <c r="N7504" s="3"/>
      <c r="O7504"/>
      <c r="P7504"/>
      <c r="Q7504"/>
      <c r="R7504"/>
      <c r="S7504"/>
      <c r="T7504"/>
      <c r="U7504" s="1"/>
      <c r="V7504"/>
      <c r="W7504" s="1"/>
      <c r="X7504"/>
      <c r="Y7504"/>
      <c r="Z7504" s="1"/>
      <c r="AA7504" s="1"/>
      <c r="AB7504" s="1"/>
      <c r="AC7504" s="1"/>
      <c r="AD7504"/>
    </row>
    <row r="7505" spans="1:30" x14ac:dyDescent="0.25">
      <c r="A7505" s="1"/>
      <c r="B7505" s="1"/>
      <c r="C7505" s="1"/>
      <c r="D7505"/>
      <c r="E7505" s="1"/>
      <c r="F7505" s="1"/>
      <c r="G7505"/>
      <c r="H7505"/>
      <c r="I7505" s="1"/>
      <c r="J7505"/>
      <c r="K7505"/>
      <c r="L7505"/>
      <c r="M7505" s="2"/>
      <c r="N7505" s="3"/>
      <c r="O7505"/>
      <c r="P7505"/>
      <c r="Q7505"/>
      <c r="R7505"/>
      <c r="S7505"/>
      <c r="T7505"/>
      <c r="U7505" s="1"/>
      <c r="V7505"/>
      <c r="W7505" s="1"/>
      <c r="X7505"/>
      <c r="Y7505"/>
      <c r="Z7505" s="1"/>
      <c r="AA7505" s="1"/>
      <c r="AB7505" s="1"/>
      <c r="AC7505" s="1"/>
      <c r="AD7505"/>
    </row>
    <row r="7506" spans="1:30" x14ac:dyDescent="0.25">
      <c r="A7506" s="1"/>
      <c r="B7506" s="1"/>
      <c r="C7506" s="1"/>
      <c r="D7506"/>
      <c r="E7506" s="1"/>
      <c r="F7506" s="1"/>
      <c r="G7506"/>
      <c r="H7506"/>
      <c r="I7506" s="1"/>
      <c r="J7506"/>
      <c r="K7506"/>
      <c r="L7506"/>
      <c r="M7506" s="2"/>
      <c r="N7506" s="3"/>
      <c r="O7506"/>
      <c r="P7506"/>
      <c r="Q7506"/>
      <c r="R7506"/>
      <c r="S7506"/>
      <c r="T7506"/>
      <c r="U7506" s="1"/>
      <c r="V7506"/>
      <c r="W7506" s="1"/>
      <c r="X7506"/>
      <c r="Y7506"/>
      <c r="Z7506" s="1"/>
      <c r="AA7506" s="1"/>
      <c r="AB7506" s="1"/>
      <c r="AC7506" s="1"/>
      <c r="AD7506"/>
    </row>
    <row r="7507" spans="1:30" x14ac:dyDescent="0.25">
      <c r="A7507" s="1"/>
      <c r="B7507" s="1"/>
      <c r="C7507" s="1"/>
      <c r="D7507"/>
      <c r="E7507" s="1"/>
      <c r="F7507" s="1"/>
      <c r="G7507"/>
      <c r="H7507"/>
      <c r="I7507" s="1"/>
      <c r="J7507"/>
      <c r="K7507"/>
      <c r="L7507"/>
      <c r="M7507" s="2"/>
      <c r="N7507" s="3"/>
      <c r="O7507"/>
      <c r="P7507"/>
      <c r="Q7507"/>
      <c r="R7507"/>
      <c r="S7507"/>
      <c r="T7507"/>
      <c r="U7507" s="1"/>
      <c r="V7507"/>
      <c r="W7507" s="1"/>
      <c r="X7507"/>
      <c r="Y7507"/>
      <c r="Z7507" s="1"/>
      <c r="AA7507" s="1"/>
      <c r="AB7507" s="1"/>
      <c r="AC7507" s="1"/>
      <c r="AD7507"/>
    </row>
    <row r="7508" spans="1:30" x14ac:dyDescent="0.25">
      <c r="A7508" s="1"/>
      <c r="B7508" s="1"/>
      <c r="C7508" s="1"/>
      <c r="D7508"/>
      <c r="E7508" s="1"/>
      <c r="F7508" s="1"/>
      <c r="G7508"/>
      <c r="H7508"/>
      <c r="I7508" s="1"/>
      <c r="J7508"/>
      <c r="K7508"/>
      <c r="L7508"/>
      <c r="M7508" s="2"/>
      <c r="N7508" s="3"/>
      <c r="O7508"/>
      <c r="P7508"/>
      <c r="Q7508"/>
      <c r="R7508"/>
      <c r="S7508"/>
      <c r="T7508"/>
      <c r="U7508" s="1"/>
      <c r="V7508"/>
      <c r="W7508" s="1"/>
      <c r="X7508"/>
      <c r="Y7508"/>
      <c r="Z7508" s="1"/>
      <c r="AA7508" s="1"/>
      <c r="AB7508" s="1"/>
      <c r="AC7508" s="1"/>
      <c r="AD7508"/>
    </row>
    <row r="7509" spans="1:30" x14ac:dyDescent="0.25">
      <c r="A7509" s="1"/>
      <c r="B7509" s="1"/>
      <c r="C7509" s="1"/>
      <c r="D7509"/>
      <c r="E7509" s="1"/>
      <c r="F7509" s="1"/>
      <c r="G7509"/>
      <c r="H7509"/>
      <c r="I7509" s="1"/>
      <c r="J7509"/>
      <c r="K7509"/>
      <c r="L7509"/>
      <c r="M7509" s="2"/>
      <c r="N7509" s="3"/>
      <c r="O7509"/>
      <c r="P7509"/>
      <c r="Q7509"/>
      <c r="R7509"/>
      <c r="S7509"/>
      <c r="T7509"/>
      <c r="U7509" s="1"/>
      <c r="V7509"/>
      <c r="W7509" s="1"/>
      <c r="X7509"/>
      <c r="Y7509"/>
      <c r="Z7509" s="1"/>
      <c r="AA7509" s="1"/>
      <c r="AB7509" s="1"/>
      <c r="AC7509" s="1"/>
      <c r="AD7509"/>
    </row>
    <row r="7510" spans="1:30" x14ac:dyDescent="0.25">
      <c r="A7510" s="1"/>
      <c r="B7510" s="1"/>
      <c r="C7510" s="1"/>
      <c r="D7510"/>
      <c r="E7510" s="1"/>
      <c r="F7510" s="1"/>
      <c r="G7510"/>
      <c r="H7510"/>
      <c r="I7510" s="1"/>
      <c r="J7510"/>
      <c r="K7510"/>
      <c r="L7510"/>
      <c r="M7510" s="2"/>
      <c r="N7510" s="3"/>
      <c r="O7510"/>
      <c r="P7510"/>
      <c r="Q7510"/>
      <c r="R7510"/>
      <c r="S7510"/>
      <c r="T7510"/>
      <c r="U7510" s="1"/>
      <c r="V7510"/>
      <c r="W7510" s="1"/>
      <c r="X7510"/>
      <c r="Y7510"/>
      <c r="Z7510" s="1"/>
      <c r="AA7510" s="1"/>
      <c r="AB7510" s="1"/>
      <c r="AC7510" s="1"/>
      <c r="AD7510"/>
    </row>
    <row r="7511" spans="1:30" x14ac:dyDescent="0.25">
      <c r="A7511" s="1"/>
      <c r="B7511" s="1"/>
      <c r="C7511" s="1"/>
      <c r="D7511"/>
      <c r="E7511" s="1"/>
      <c r="F7511" s="1"/>
      <c r="G7511"/>
      <c r="H7511"/>
      <c r="I7511" s="1"/>
      <c r="J7511"/>
      <c r="K7511"/>
      <c r="L7511"/>
      <c r="M7511" s="2"/>
      <c r="N7511" s="3"/>
      <c r="O7511"/>
      <c r="P7511"/>
      <c r="Q7511"/>
      <c r="R7511"/>
      <c r="S7511"/>
      <c r="T7511"/>
      <c r="U7511" s="1"/>
      <c r="V7511"/>
      <c r="W7511" s="1"/>
      <c r="X7511"/>
      <c r="Y7511"/>
      <c r="Z7511" s="1"/>
      <c r="AA7511" s="1"/>
      <c r="AB7511" s="1"/>
      <c r="AC7511" s="1"/>
      <c r="AD7511"/>
    </row>
    <row r="7512" spans="1:30" x14ac:dyDescent="0.25">
      <c r="A7512" s="1"/>
      <c r="B7512" s="1"/>
      <c r="C7512" s="1"/>
      <c r="D7512"/>
      <c r="E7512" s="1"/>
      <c r="F7512" s="1"/>
      <c r="G7512"/>
      <c r="H7512"/>
      <c r="I7512" s="1"/>
      <c r="J7512"/>
      <c r="K7512"/>
      <c r="L7512"/>
      <c r="M7512" s="2"/>
      <c r="N7512" s="3"/>
      <c r="O7512"/>
      <c r="P7512"/>
      <c r="Q7512"/>
      <c r="R7512"/>
      <c r="S7512"/>
      <c r="T7512"/>
      <c r="U7512" s="1"/>
      <c r="V7512"/>
      <c r="W7512" s="1"/>
      <c r="X7512"/>
      <c r="Y7512"/>
      <c r="Z7512" s="1"/>
      <c r="AA7512" s="1"/>
      <c r="AB7512" s="1"/>
      <c r="AC7512" s="1"/>
      <c r="AD7512"/>
    </row>
    <row r="7513" spans="1:30" x14ac:dyDescent="0.25">
      <c r="A7513" s="1"/>
      <c r="B7513" s="1"/>
      <c r="C7513" s="1"/>
      <c r="D7513"/>
      <c r="E7513" s="1"/>
      <c r="F7513" s="1"/>
      <c r="G7513"/>
      <c r="H7513"/>
      <c r="I7513" s="1"/>
      <c r="J7513"/>
      <c r="K7513"/>
      <c r="L7513"/>
      <c r="M7513" s="2"/>
      <c r="N7513" s="3"/>
      <c r="O7513"/>
      <c r="P7513"/>
      <c r="Q7513"/>
      <c r="R7513"/>
      <c r="S7513"/>
      <c r="T7513"/>
      <c r="U7513" s="1"/>
      <c r="V7513"/>
      <c r="W7513" s="1"/>
      <c r="X7513"/>
      <c r="Y7513"/>
      <c r="Z7513" s="1"/>
      <c r="AA7513" s="1"/>
      <c r="AB7513" s="1"/>
      <c r="AC7513" s="1"/>
      <c r="AD7513"/>
    </row>
    <row r="7514" spans="1:30" x14ac:dyDescent="0.25">
      <c r="A7514" s="1"/>
      <c r="B7514" s="1"/>
      <c r="C7514" s="1"/>
      <c r="D7514"/>
      <c r="E7514" s="1"/>
      <c r="F7514" s="1"/>
      <c r="G7514"/>
      <c r="H7514"/>
      <c r="I7514" s="1"/>
      <c r="J7514"/>
      <c r="K7514"/>
      <c r="L7514"/>
      <c r="M7514" s="2"/>
      <c r="N7514" s="3"/>
      <c r="O7514"/>
      <c r="P7514"/>
      <c r="Q7514"/>
      <c r="R7514"/>
      <c r="S7514"/>
      <c r="T7514"/>
      <c r="U7514" s="1"/>
      <c r="V7514"/>
      <c r="W7514" s="1"/>
      <c r="X7514"/>
      <c r="Y7514"/>
      <c r="Z7514" s="1"/>
      <c r="AA7514" s="1"/>
      <c r="AB7514" s="1"/>
      <c r="AC7514" s="1"/>
      <c r="AD7514"/>
    </row>
    <row r="7515" spans="1:30" x14ac:dyDescent="0.25">
      <c r="A7515" s="1"/>
      <c r="B7515" s="1"/>
      <c r="C7515" s="1"/>
      <c r="D7515"/>
      <c r="E7515" s="1"/>
      <c r="F7515" s="1"/>
      <c r="G7515"/>
      <c r="H7515"/>
      <c r="I7515" s="1"/>
      <c r="J7515"/>
      <c r="K7515"/>
      <c r="L7515"/>
      <c r="M7515" s="2"/>
      <c r="N7515" s="3"/>
      <c r="O7515"/>
      <c r="P7515"/>
      <c r="Q7515"/>
      <c r="R7515"/>
      <c r="S7515"/>
      <c r="T7515"/>
      <c r="U7515" s="1"/>
      <c r="V7515"/>
      <c r="W7515" s="1"/>
      <c r="X7515"/>
      <c r="Y7515"/>
      <c r="Z7515" s="1"/>
      <c r="AA7515" s="1"/>
      <c r="AB7515" s="1"/>
      <c r="AC7515" s="1"/>
      <c r="AD7515"/>
    </row>
    <row r="7516" spans="1:30" x14ac:dyDescent="0.25">
      <c r="A7516" s="1"/>
      <c r="B7516" s="1"/>
      <c r="C7516" s="1"/>
      <c r="D7516"/>
      <c r="E7516" s="1"/>
      <c r="F7516" s="1"/>
      <c r="G7516"/>
      <c r="H7516"/>
      <c r="I7516" s="1"/>
      <c r="J7516"/>
      <c r="K7516"/>
      <c r="L7516"/>
      <c r="M7516" s="2"/>
      <c r="N7516" s="3"/>
      <c r="O7516"/>
      <c r="P7516"/>
      <c r="Q7516"/>
      <c r="R7516"/>
      <c r="S7516"/>
      <c r="T7516"/>
      <c r="U7516" s="1"/>
      <c r="V7516"/>
      <c r="W7516" s="1"/>
      <c r="X7516"/>
      <c r="Y7516"/>
      <c r="Z7516" s="1"/>
      <c r="AA7516" s="1"/>
      <c r="AB7516" s="1"/>
      <c r="AC7516" s="1"/>
      <c r="AD7516"/>
    </row>
    <row r="7517" spans="1:30" x14ac:dyDescent="0.25">
      <c r="A7517" s="1"/>
      <c r="B7517" s="1"/>
      <c r="C7517" s="1"/>
      <c r="D7517"/>
      <c r="E7517" s="1"/>
      <c r="F7517" s="1"/>
      <c r="G7517"/>
      <c r="H7517"/>
      <c r="I7517" s="1"/>
      <c r="J7517"/>
      <c r="K7517"/>
      <c r="L7517"/>
      <c r="M7517" s="2"/>
      <c r="N7517" s="3"/>
      <c r="O7517"/>
      <c r="P7517"/>
      <c r="Q7517"/>
      <c r="R7517"/>
      <c r="S7517"/>
      <c r="T7517"/>
      <c r="U7517" s="1"/>
      <c r="V7517"/>
      <c r="W7517" s="1"/>
      <c r="X7517"/>
      <c r="Y7517"/>
      <c r="Z7517" s="1"/>
      <c r="AA7517" s="1"/>
      <c r="AB7517" s="1"/>
      <c r="AC7517" s="1"/>
      <c r="AD7517"/>
    </row>
    <row r="7518" spans="1:30" x14ac:dyDescent="0.25">
      <c r="A7518" s="1"/>
      <c r="B7518" s="1"/>
      <c r="C7518" s="1"/>
      <c r="D7518"/>
      <c r="E7518" s="1"/>
      <c r="F7518" s="1"/>
      <c r="G7518"/>
      <c r="H7518"/>
      <c r="I7518" s="1"/>
      <c r="J7518"/>
      <c r="K7518"/>
      <c r="L7518"/>
      <c r="M7518" s="2"/>
      <c r="N7518" s="3"/>
      <c r="O7518"/>
      <c r="P7518"/>
      <c r="Q7518"/>
      <c r="R7518"/>
      <c r="S7518"/>
      <c r="T7518"/>
      <c r="U7518" s="1"/>
      <c r="V7518"/>
      <c r="W7518" s="1"/>
      <c r="X7518"/>
      <c r="Y7518"/>
      <c r="Z7518" s="1"/>
      <c r="AA7518" s="1"/>
      <c r="AB7518" s="1"/>
      <c r="AC7518" s="1"/>
      <c r="AD7518"/>
    </row>
    <row r="7519" spans="1:30" x14ac:dyDescent="0.25">
      <c r="A7519" s="1"/>
      <c r="B7519" s="1"/>
      <c r="C7519" s="1"/>
      <c r="D7519"/>
      <c r="E7519" s="1"/>
      <c r="F7519" s="1"/>
      <c r="G7519"/>
      <c r="H7519"/>
      <c r="I7519" s="1"/>
      <c r="J7519"/>
      <c r="K7519"/>
      <c r="L7519"/>
      <c r="M7519" s="2"/>
      <c r="N7519" s="3"/>
      <c r="O7519"/>
      <c r="P7519"/>
      <c r="Q7519"/>
      <c r="R7519"/>
      <c r="S7519"/>
      <c r="T7519"/>
      <c r="U7519" s="1"/>
      <c r="V7519"/>
      <c r="W7519" s="1"/>
      <c r="X7519"/>
      <c r="Y7519"/>
      <c r="Z7519" s="1"/>
      <c r="AA7519" s="1"/>
      <c r="AB7519" s="1"/>
      <c r="AC7519" s="1"/>
      <c r="AD7519"/>
    </row>
    <row r="7520" spans="1:30" x14ac:dyDescent="0.25">
      <c r="A7520" s="1"/>
      <c r="B7520" s="1"/>
      <c r="C7520" s="1"/>
      <c r="D7520"/>
      <c r="E7520" s="1"/>
      <c r="F7520" s="1"/>
      <c r="G7520"/>
      <c r="H7520"/>
      <c r="I7520" s="1"/>
      <c r="J7520"/>
      <c r="K7520"/>
      <c r="L7520"/>
      <c r="M7520" s="2"/>
      <c r="N7520" s="3"/>
      <c r="O7520"/>
      <c r="P7520"/>
      <c r="Q7520"/>
      <c r="R7520"/>
      <c r="S7520"/>
      <c r="T7520"/>
      <c r="U7520" s="1"/>
      <c r="V7520"/>
      <c r="W7520" s="1"/>
      <c r="X7520"/>
      <c r="Y7520"/>
      <c r="Z7520" s="1"/>
      <c r="AA7520" s="1"/>
      <c r="AB7520" s="1"/>
      <c r="AC7520" s="1"/>
      <c r="AD7520"/>
    </row>
    <row r="7521" spans="1:30" x14ac:dyDescent="0.25">
      <c r="A7521" s="1"/>
      <c r="B7521" s="1"/>
      <c r="C7521" s="1"/>
      <c r="D7521"/>
      <c r="E7521" s="1"/>
      <c r="F7521" s="1"/>
      <c r="G7521"/>
      <c r="H7521"/>
      <c r="I7521" s="1"/>
      <c r="J7521"/>
      <c r="K7521"/>
      <c r="L7521"/>
      <c r="M7521" s="2"/>
      <c r="N7521" s="3"/>
      <c r="O7521"/>
      <c r="P7521"/>
      <c r="Q7521"/>
      <c r="R7521"/>
      <c r="S7521"/>
      <c r="T7521"/>
      <c r="U7521" s="1"/>
      <c r="V7521"/>
      <c r="W7521" s="1"/>
      <c r="X7521"/>
      <c r="Y7521"/>
      <c r="Z7521" s="1"/>
      <c r="AA7521" s="1"/>
      <c r="AB7521" s="1"/>
      <c r="AC7521" s="1"/>
      <c r="AD7521"/>
    </row>
    <row r="7522" spans="1:30" x14ac:dyDescent="0.25">
      <c r="A7522" s="1"/>
      <c r="B7522" s="1"/>
      <c r="C7522" s="1"/>
      <c r="D7522"/>
      <c r="E7522" s="1"/>
      <c r="F7522" s="1"/>
      <c r="G7522"/>
      <c r="H7522"/>
      <c r="I7522" s="1"/>
      <c r="J7522"/>
      <c r="K7522"/>
      <c r="L7522"/>
      <c r="M7522" s="2"/>
      <c r="N7522" s="3"/>
      <c r="O7522"/>
      <c r="P7522"/>
      <c r="Q7522"/>
      <c r="R7522"/>
      <c r="S7522"/>
      <c r="T7522"/>
      <c r="U7522" s="1"/>
      <c r="V7522"/>
      <c r="W7522" s="1"/>
      <c r="X7522"/>
      <c r="Y7522"/>
      <c r="Z7522" s="1"/>
      <c r="AA7522" s="1"/>
      <c r="AB7522" s="1"/>
      <c r="AC7522" s="1"/>
      <c r="AD7522"/>
    </row>
    <row r="7523" spans="1:30" x14ac:dyDescent="0.25">
      <c r="A7523" s="1"/>
      <c r="B7523" s="1"/>
      <c r="C7523" s="1"/>
      <c r="D7523"/>
      <c r="E7523" s="1"/>
      <c r="F7523" s="1"/>
      <c r="G7523"/>
      <c r="H7523"/>
      <c r="I7523" s="1"/>
      <c r="J7523"/>
      <c r="K7523"/>
      <c r="L7523"/>
      <c r="M7523" s="2"/>
      <c r="N7523" s="3"/>
      <c r="O7523"/>
      <c r="P7523"/>
      <c r="Q7523"/>
      <c r="R7523"/>
      <c r="S7523"/>
      <c r="T7523"/>
      <c r="U7523" s="1"/>
      <c r="V7523"/>
      <c r="W7523" s="1"/>
      <c r="X7523"/>
      <c r="Y7523"/>
      <c r="Z7523" s="1"/>
      <c r="AA7523" s="1"/>
      <c r="AB7523" s="1"/>
      <c r="AC7523" s="1"/>
      <c r="AD7523"/>
    </row>
    <row r="7524" spans="1:30" x14ac:dyDescent="0.25">
      <c r="A7524" s="1"/>
      <c r="B7524" s="1"/>
      <c r="C7524" s="1"/>
      <c r="D7524"/>
      <c r="E7524" s="1"/>
      <c r="F7524" s="1"/>
      <c r="G7524"/>
      <c r="H7524"/>
      <c r="I7524" s="1"/>
      <c r="J7524"/>
      <c r="K7524"/>
      <c r="L7524"/>
      <c r="M7524" s="2"/>
      <c r="N7524" s="3"/>
      <c r="O7524"/>
      <c r="P7524"/>
      <c r="Q7524"/>
      <c r="R7524"/>
      <c r="S7524"/>
      <c r="T7524"/>
      <c r="U7524" s="1"/>
      <c r="V7524"/>
      <c r="W7524" s="1"/>
      <c r="X7524"/>
      <c r="Y7524"/>
      <c r="Z7524" s="1"/>
      <c r="AA7524" s="1"/>
      <c r="AB7524" s="1"/>
      <c r="AC7524" s="1"/>
      <c r="AD7524"/>
    </row>
    <row r="7525" spans="1:30" x14ac:dyDescent="0.25">
      <c r="A7525" s="1"/>
      <c r="B7525" s="1"/>
      <c r="C7525" s="1"/>
      <c r="D7525"/>
      <c r="E7525" s="1"/>
      <c r="F7525" s="1"/>
      <c r="G7525"/>
      <c r="H7525"/>
      <c r="I7525" s="1"/>
      <c r="J7525"/>
      <c r="K7525"/>
      <c r="L7525"/>
      <c r="M7525" s="2"/>
      <c r="N7525" s="3"/>
      <c r="O7525"/>
      <c r="P7525"/>
      <c r="Q7525"/>
      <c r="R7525"/>
      <c r="S7525"/>
      <c r="T7525"/>
      <c r="U7525" s="1"/>
      <c r="V7525"/>
      <c r="W7525" s="1"/>
      <c r="X7525"/>
      <c r="Y7525"/>
      <c r="Z7525" s="1"/>
      <c r="AA7525" s="1"/>
      <c r="AB7525" s="1"/>
      <c r="AC7525" s="1"/>
      <c r="AD7525"/>
    </row>
    <row r="7526" spans="1:30" x14ac:dyDescent="0.25">
      <c r="A7526" s="1"/>
      <c r="B7526" s="1"/>
      <c r="C7526" s="1"/>
      <c r="D7526"/>
      <c r="E7526" s="1"/>
      <c r="F7526" s="1"/>
      <c r="G7526"/>
      <c r="H7526"/>
      <c r="I7526" s="1"/>
      <c r="J7526"/>
      <c r="K7526"/>
      <c r="L7526"/>
      <c r="M7526" s="2"/>
      <c r="N7526" s="3"/>
      <c r="O7526"/>
      <c r="P7526"/>
      <c r="Q7526"/>
      <c r="R7526"/>
      <c r="S7526"/>
      <c r="T7526"/>
      <c r="U7526" s="1"/>
      <c r="V7526"/>
      <c r="W7526" s="1"/>
      <c r="X7526"/>
      <c r="Y7526"/>
      <c r="Z7526" s="1"/>
      <c r="AA7526" s="1"/>
      <c r="AB7526" s="1"/>
      <c r="AC7526" s="1"/>
      <c r="AD7526"/>
    </row>
    <row r="7527" spans="1:30" x14ac:dyDescent="0.25">
      <c r="A7527" s="1"/>
      <c r="B7527" s="1"/>
      <c r="C7527" s="1"/>
      <c r="D7527"/>
      <c r="E7527" s="1"/>
      <c r="F7527" s="1"/>
      <c r="G7527"/>
      <c r="H7527"/>
      <c r="I7527" s="1"/>
      <c r="J7527"/>
      <c r="K7527"/>
      <c r="L7527"/>
      <c r="M7527" s="2"/>
      <c r="N7527" s="3"/>
      <c r="O7527"/>
      <c r="P7527"/>
      <c r="Q7527"/>
      <c r="R7527"/>
      <c r="S7527"/>
      <c r="T7527"/>
      <c r="U7527" s="1"/>
      <c r="V7527"/>
      <c r="W7527" s="1"/>
      <c r="X7527"/>
      <c r="Y7527"/>
      <c r="Z7527" s="1"/>
      <c r="AA7527" s="1"/>
      <c r="AB7527" s="1"/>
      <c r="AC7527" s="1"/>
      <c r="AD7527"/>
    </row>
    <row r="7528" spans="1:30" x14ac:dyDescent="0.25">
      <c r="A7528" s="1"/>
      <c r="B7528" s="1"/>
      <c r="C7528" s="1"/>
      <c r="D7528"/>
      <c r="E7528" s="1"/>
      <c r="F7528" s="1"/>
      <c r="G7528"/>
      <c r="H7528"/>
      <c r="I7528" s="1"/>
      <c r="J7528"/>
      <c r="K7528"/>
      <c r="L7528"/>
      <c r="M7528" s="2"/>
      <c r="N7528" s="3"/>
      <c r="O7528"/>
      <c r="P7528"/>
      <c r="Q7528"/>
      <c r="R7528"/>
      <c r="S7528"/>
      <c r="T7528"/>
      <c r="U7528" s="1"/>
      <c r="V7528"/>
      <c r="W7528" s="1"/>
      <c r="X7528"/>
      <c r="Y7528"/>
      <c r="Z7528" s="1"/>
      <c r="AA7528" s="1"/>
      <c r="AB7528" s="1"/>
      <c r="AC7528" s="1"/>
      <c r="AD7528"/>
    </row>
    <row r="7529" spans="1:30" x14ac:dyDescent="0.25">
      <c r="A7529" s="1"/>
      <c r="B7529" s="1"/>
      <c r="C7529" s="1"/>
      <c r="D7529"/>
      <c r="E7529" s="1"/>
      <c r="F7529" s="1"/>
      <c r="G7529"/>
      <c r="H7529"/>
      <c r="I7529" s="1"/>
      <c r="J7529"/>
      <c r="K7529"/>
      <c r="L7529"/>
      <c r="M7529" s="2"/>
      <c r="N7529" s="3"/>
      <c r="O7529"/>
      <c r="P7529"/>
      <c r="Q7529"/>
      <c r="R7529"/>
      <c r="S7529"/>
      <c r="T7529"/>
      <c r="U7529" s="1"/>
      <c r="V7529"/>
      <c r="W7529" s="1"/>
      <c r="X7529"/>
      <c r="Y7529"/>
      <c r="Z7529" s="1"/>
      <c r="AA7529" s="1"/>
      <c r="AB7529" s="1"/>
      <c r="AC7529" s="1"/>
      <c r="AD7529"/>
    </row>
    <row r="7530" spans="1:30" x14ac:dyDescent="0.25">
      <c r="A7530" s="1"/>
      <c r="B7530" s="1"/>
      <c r="C7530" s="1"/>
      <c r="D7530"/>
      <c r="E7530" s="1"/>
      <c r="F7530" s="1"/>
      <c r="G7530"/>
      <c r="H7530"/>
      <c r="I7530" s="1"/>
      <c r="J7530"/>
      <c r="K7530"/>
      <c r="L7530"/>
      <c r="M7530" s="2"/>
      <c r="N7530" s="3"/>
      <c r="O7530"/>
      <c r="P7530"/>
      <c r="Q7530"/>
      <c r="R7530"/>
      <c r="S7530"/>
      <c r="T7530"/>
      <c r="U7530" s="1"/>
      <c r="V7530"/>
      <c r="W7530" s="1"/>
      <c r="X7530"/>
      <c r="Y7530"/>
      <c r="Z7530" s="1"/>
      <c r="AA7530" s="1"/>
      <c r="AB7530" s="1"/>
      <c r="AC7530" s="1"/>
      <c r="AD7530"/>
    </row>
    <row r="7531" spans="1:30" x14ac:dyDescent="0.25">
      <c r="A7531" s="1"/>
      <c r="B7531" s="1"/>
      <c r="C7531" s="1"/>
      <c r="D7531"/>
      <c r="E7531" s="1"/>
      <c r="F7531" s="1"/>
      <c r="G7531"/>
      <c r="H7531"/>
      <c r="I7531" s="1"/>
      <c r="J7531"/>
      <c r="K7531"/>
      <c r="L7531"/>
      <c r="M7531" s="2"/>
      <c r="N7531" s="3"/>
      <c r="O7531"/>
      <c r="P7531"/>
      <c r="Q7531"/>
      <c r="R7531"/>
      <c r="S7531"/>
      <c r="T7531"/>
      <c r="U7531" s="1"/>
      <c r="V7531"/>
      <c r="W7531" s="1"/>
      <c r="X7531"/>
      <c r="Y7531"/>
      <c r="Z7531" s="1"/>
      <c r="AA7531" s="1"/>
      <c r="AB7531" s="1"/>
      <c r="AC7531" s="1"/>
      <c r="AD7531"/>
    </row>
    <row r="7532" spans="1:30" x14ac:dyDescent="0.25">
      <c r="A7532" s="1"/>
      <c r="B7532" s="1"/>
      <c r="C7532" s="1"/>
      <c r="D7532"/>
      <c r="E7532" s="1"/>
      <c r="F7532" s="1"/>
      <c r="G7532"/>
      <c r="H7532"/>
      <c r="I7532" s="1"/>
      <c r="J7532"/>
      <c r="K7532"/>
      <c r="L7532"/>
      <c r="M7532" s="2"/>
      <c r="N7532" s="3"/>
      <c r="O7532"/>
      <c r="P7532"/>
      <c r="Q7532"/>
      <c r="R7532"/>
      <c r="S7532"/>
      <c r="T7532"/>
      <c r="U7532" s="1"/>
      <c r="V7532"/>
      <c r="W7532" s="1"/>
      <c r="X7532"/>
      <c r="Y7532"/>
      <c r="Z7532" s="1"/>
      <c r="AA7532" s="1"/>
      <c r="AB7532" s="1"/>
      <c r="AC7532" s="1"/>
      <c r="AD7532"/>
    </row>
    <row r="7533" spans="1:30" x14ac:dyDescent="0.25">
      <c r="A7533" s="1"/>
      <c r="B7533" s="1"/>
      <c r="C7533" s="1"/>
      <c r="D7533"/>
      <c r="E7533" s="1"/>
      <c r="F7533" s="1"/>
      <c r="G7533"/>
      <c r="H7533"/>
      <c r="I7533" s="1"/>
      <c r="J7533"/>
      <c r="K7533"/>
      <c r="L7533"/>
      <c r="M7533" s="2"/>
      <c r="N7533" s="3"/>
      <c r="O7533"/>
      <c r="P7533"/>
      <c r="Q7533"/>
      <c r="R7533"/>
      <c r="S7533"/>
      <c r="T7533"/>
      <c r="U7533" s="1"/>
      <c r="V7533"/>
      <c r="W7533" s="1"/>
      <c r="X7533"/>
      <c r="Y7533"/>
      <c r="Z7533" s="1"/>
      <c r="AA7533" s="1"/>
      <c r="AB7533" s="1"/>
      <c r="AC7533" s="1"/>
      <c r="AD7533"/>
    </row>
    <row r="7534" spans="1:30" x14ac:dyDescent="0.25">
      <c r="A7534" s="1"/>
      <c r="B7534" s="1"/>
      <c r="C7534" s="1"/>
      <c r="D7534"/>
      <c r="E7534" s="1"/>
      <c r="F7534" s="1"/>
      <c r="G7534"/>
      <c r="H7534"/>
      <c r="I7534" s="1"/>
      <c r="J7534"/>
      <c r="K7534"/>
      <c r="L7534"/>
      <c r="M7534" s="2"/>
      <c r="N7534" s="3"/>
      <c r="O7534"/>
      <c r="P7534"/>
      <c r="Q7534"/>
      <c r="R7534"/>
      <c r="S7534"/>
      <c r="T7534"/>
      <c r="U7534" s="1"/>
      <c r="V7534"/>
      <c r="W7534" s="1"/>
      <c r="X7534"/>
      <c r="Y7534"/>
      <c r="Z7534" s="1"/>
      <c r="AA7534" s="1"/>
      <c r="AB7534" s="1"/>
      <c r="AC7534" s="1"/>
      <c r="AD7534"/>
    </row>
    <row r="7535" spans="1:30" x14ac:dyDescent="0.25">
      <c r="A7535" s="1"/>
      <c r="B7535" s="1"/>
      <c r="C7535" s="1"/>
      <c r="D7535"/>
      <c r="E7535" s="1"/>
      <c r="F7535" s="1"/>
      <c r="G7535"/>
      <c r="H7535"/>
      <c r="I7535" s="1"/>
      <c r="J7535"/>
      <c r="K7535"/>
      <c r="L7535"/>
      <c r="M7535" s="2"/>
      <c r="N7535" s="3"/>
      <c r="O7535"/>
      <c r="P7535"/>
      <c r="Q7535"/>
      <c r="R7535"/>
      <c r="S7535"/>
      <c r="T7535"/>
      <c r="U7535" s="1"/>
      <c r="V7535"/>
      <c r="W7535" s="1"/>
      <c r="X7535"/>
      <c r="Y7535"/>
      <c r="Z7535" s="1"/>
      <c r="AA7535" s="1"/>
      <c r="AB7535" s="1"/>
      <c r="AC7535" s="1"/>
      <c r="AD7535"/>
    </row>
    <row r="7536" spans="1:30" x14ac:dyDescent="0.25">
      <c r="A7536" s="1"/>
      <c r="B7536" s="1"/>
      <c r="C7536" s="1"/>
      <c r="D7536"/>
      <c r="E7536" s="1"/>
      <c r="F7536" s="1"/>
      <c r="G7536"/>
      <c r="H7536"/>
      <c r="I7536" s="1"/>
      <c r="J7536"/>
      <c r="K7536"/>
      <c r="L7536"/>
      <c r="M7536" s="2"/>
      <c r="N7536" s="3"/>
      <c r="O7536"/>
      <c r="P7536"/>
      <c r="Q7536"/>
      <c r="R7536"/>
      <c r="S7536"/>
      <c r="T7536"/>
      <c r="U7536" s="1"/>
      <c r="V7536"/>
      <c r="W7536" s="1"/>
      <c r="X7536"/>
      <c r="Y7536"/>
      <c r="Z7536" s="1"/>
      <c r="AA7536" s="1"/>
      <c r="AB7536" s="1"/>
      <c r="AC7536" s="1"/>
      <c r="AD7536"/>
    </row>
    <row r="7537" spans="1:30" x14ac:dyDescent="0.25">
      <c r="A7537" s="1"/>
      <c r="B7537" s="1"/>
      <c r="C7537" s="1"/>
      <c r="D7537"/>
      <c r="E7537" s="1"/>
      <c r="F7537" s="1"/>
      <c r="G7537"/>
      <c r="H7537"/>
      <c r="I7537" s="1"/>
      <c r="J7537"/>
      <c r="K7537"/>
      <c r="L7537"/>
      <c r="M7537" s="2"/>
      <c r="N7537" s="3"/>
      <c r="O7537"/>
      <c r="P7537"/>
      <c r="Q7537"/>
      <c r="R7537"/>
      <c r="S7537"/>
      <c r="T7537"/>
      <c r="U7537" s="1"/>
      <c r="V7537"/>
      <c r="W7537" s="1"/>
      <c r="X7537"/>
      <c r="Y7537"/>
      <c r="Z7537" s="1"/>
      <c r="AA7537" s="1"/>
      <c r="AB7537" s="1"/>
      <c r="AC7537" s="1"/>
      <c r="AD7537"/>
    </row>
    <row r="7538" spans="1:30" x14ac:dyDescent="0.25">
      <c r="A7538" s="1"/>
      <c r="B7538" s="1"/>
      <c r="C7538" s="1"/>
      <c r="D7538"/>
      <c r="E7538" s="1"/>
      <c r="F7538" s="1"/>
      <c r="G7538"/>
      <c r="H7538"/>
      <c r="I7538" s="1"/>
      <c r="J7538"/>
      <c r="K7538"/>
      <c r="L7538"/>
      <c r="M7538" s="2"/>
      <c r="N7538" s="3"/>
      <c r="O7538"/>
      <c r="P7538"/>
      <c r="Q7538"/>
      <c r="R7538"/>
      <c r="S7538"/>
      <c r="T7538"/>
      <c r="U7538" s="1"/>
      <c r="V7538"/>
      <c r="W7538" s="1"/>
      <c r="X7538"/>
      <c r="Y7538"/>
      <c r="Z7538" s="1"/>
      <c r="AA7538" s="1"/>
      <c r="AB7538" s="1"/>
      <c r="AC7538" s="1"/>
      <c r="AD7538"/>
    </row>
    <row r="7539" spans="1:30" x14ac:dyDescent="0.25">
      <c r="A7539" s="1"/>
      <c r="B7539" s="1"/>
      <c r="C7539" s="1"/>
      <c r="D7539"/>
      <c r="E7539" s="1"/>
      <c r="F7539" s="1"/>
      <c r="G7539"/>
      <c r="H7539"/>
      <c r="I7539" s="1"/>
      <c r="J7539"/>
      <c r="K7539"/>
      <c r="L7539"/>
      <c r="M7539" s="2"/>
      <c r="N7539" s="3"/>
      <c r="O7539"/>
      <c r="P7539"/>
      <c r="Q7539"/>
      <c r="R7539"/>
      <c r="S7539"/>
      <c r="T7539"/>
      <c r="U7539" s="1"/>
      <c r="V7539"/>
      <c r="W7539" s="1"/>
      <c r="X7539"/>
      <c r="Y7539"/>
      <c r="Z7539" s="1"/>
      <c r="AA7539" s="1"/>
      <c r="AB7539" s="1"/>
      <c r="AC7539" s="1"/>
      <c r="AD7539"/>
    </row>
    <row r="7540" spans="1:30" x14ac:dyDescent="0.25">
      <c r="A7540" s="1"/>
      <c r="B7540" s="1"/>
      <c r="C7540" s="1"/>
      <c r="D7540"/>
      <c r="E7540" s="1"/>
      <c r="F7540" s="1"/>
      <c r="G7540"/>
      <c r="H7540"/>
      <c r="I7540" s="1"/>
      <c r="J7540"/>
      <c r="K7540"/>
      <c r="L7540"/>
      <c r="M7540" s="2"/>
      <c r="N7540" s="3"/>
      <c r="O7540"/>
      <c r="P7540"/>
      <c r="Q7540"/>
      <c r="R7540"/>
      <c r="S7540"/>
      <c r="T7540"/>
      <c r="U7540" s="1"/>
      <c r="V7540"/>
      <c r="W7540" s="1"/>
      <c r="X7540"/>
      <c r="Y7540"/>
      <c r="Z7540" s="1"/>
      <c r="AA7540" s="1"/>
      <c r="AB7540" s="1"/>
      <c r="AC7540" s="1"/>
      <c r="AD7540"/>
    </row>
    <row r="7541" spans="1:30" x14ac:dyDescent="0.25">
      <c r="A7541" s="1"/>
      <c r="B7541" s="1"/>
      <c r="C7541" s="1"/>
      <c r="D7541"/>
      <c r="E7541" s="1"/>
      <c r="F7541" s="1"/>
      <c r="G7541"/>
      <c r="H7541"/>
      <c r="I7541" s="1"/>
      <c r="J7541"/>
      <c r="K7541"/>
      <c r="L7541"/>
      <c r="M7541" s="2"/>
      <c r="N7541" s="3"/>
      <c r="O7541"/>
      <c r="P7541"/>
      <c r="Q7541"/>
      <c r="R7541"/>
      <c r="S7541"/>
      <c r="T7541"/>
      <c r="U7541" s="1"/>
      <c r="V7541"/>
      <c r="W7541" s="1"/>
      <c r="X7541"/>
      <c r="Y7541"/>
      <c r="Z7541" s="1"/>
      <c r="AA7541" s="1"/>
      <c r="AB7541" s="1"/>
      <c r="AC7541" s="1"/>
      <c r="AD7541"/>
    </row>
    <row r="7542" spans="1:30" x14ac:dyDescent="0.25">
      <c r="A7542" s="1"/>
      <c r="B7542" s="1"/>
      <c r="C7542" s="1"/>
      <c r="D7542"/>
      <c r="E7542" s="1"/>
      <c r="F7542" s="1"/>
      <c r="G7542"/>
      <c r="H7542"/>
      <c r="I7542" s="1"/>
      <c r="J7542"/>
      <c r="K7542"/>
      <c r="L7542"/>
      <c r="M7542" s="2"/>
      <c r="N7542" s="3"/>
      <c r="O7542"/>
      <c r="P7542"/>
      <c r="Q7542"/>
      <c r="R7542"/>
      <c r="S7542"/>
      <c r="T7542"/>
      <c r="U7542" s="1"/>
      <c r="V7542"/>
      <c r="W7542" s="1"/>
      <c r="X7542"/>
      <c r="Y7542"/>
      <c r="Z7542" s="1"/>
      <c r="AA7542" s="1"/>
      <c r="AB7542" s="1"/>
      <c r="AC7542" s="1"/>
      <c r="AD7542"/>
    </row>
    <row r="7543" spans="1:30" x14ac:dyDescent="0.25">
      <c r="A7543" s="1"/>
      <c r="B7543" s="1"/>
      <c r="C7543" s="1"/>
      <c r="D7543"/>
      <c r="E7543" s="1"/>
      <c r="F7543" s="1"/>
      <c r="G7543"/>
      <c r="H7543"/>
      <c r="I7543" s="1"/>
      <c r="J7543"/>
      <c r="K7543"/>
      <c r="L7543"/>
      <c r="M7543" s="2"/>
      <c r="N7543" s="3"/>
      <c r="O7543"/>
      <c r="P7543"/>
      <c r="Q7543"/>
      <c r="R7543"/>
      <c r="S7543"/>
      <c r="T7543"/>
      <c r="U7543" s="1"/>
      <c r="V7543"/>
      <c r="W7543" s="1"/>
      <c r="X7543"/>
      <c r="Y7543"/>
      <c r="Z7543" s="1"/>
      <c r="AA7543" s="1"/>
      <c r="AB7543" s="1"/>
      <c r="AC7543" s="1"/>
      <c r="AD7543"/>
    </row>
    <row r="7544" spans="1:30" x14ac:dyDescent="0.25">
      <c r="A7544" s="1"/>
      <c r="B7544" s="1"/>
      <c r="C7544" s="1"/>
      <c r="D7544"/>
      <c r="E7544" s="1"/>
      <c r="F7544" s="1"/>
      <c r="G7544"/>
      <c r="H7544"/>
      <c r="I7544" s="1"/>
      <c r="J7544"/>
      <c r="K7544"/>
      <c r="L7544"/>
      <c r="M7544" s="2"/>
      <c r="N7544" s="3"/>
      <c r="O7544"/>
      <c r="P7544"/>
      <c r="Q7544"/>
      <c r="R7544"/>
      <c r="S7544"/>
      <c r="T7544"/>
      <c r="U7544" s="1"/>
      <c r="V7544"/>
      <c r="W7544" s="1"/>
      <c r="X7544"/>
      <c r="Y7544"/>
      <c r="Z7544" s="1"/>
      <c r="AA7544" s="1"/>
      <c r="AB7544" s="1"/>
      <c r="AC7544" s="1"/>
      <c r="AD7544"/>
    </row>
    <row r="7545" spans="1:30" x14ac:dyDescent="0.25">
      <c r="A7545" s="1"/>
      <c r="B7545" s="1"/>
      <c r="C7545" s="1"/>
      <c r="D7545"/>
      <c r="E7545" s="1"/>
      <c r="F7545" s="1"/>
      <c r="G7545"/>
      <c r="H7545"/>
      <c r="I7545" s="1"/>
      <c r="J7545"/>
      <c r="K7545"/>
      <c r="L7545"/>
      <c r="M7545" s="2"/>
      <c r="N7545" s="3"/>
      <c r="O7545"/>
      <c r="P7545"/>
      <c r="Q7545"/>
      <c r="R7545"/>
      <c r="S7545"/>
      <c r="T7545"/>
      <c r="U7545" s="1"/>
      <c r="V7545"/>
      <c r="W7545" s="1"/>
      <c r="X7545"/>
      <c r="Y7545"/>
      <c r="Z7545" s="1"/>
      <c r="AA7545" s="1"/>
      <c r="AB7545" s="1"/>
      <c r="AC7545" s="1"/>
      <c r="AD7545"/>
    </row>
    <row r="7546" spans="1:30" x14ac:dyDescent="0.25">
      <c r="A7546" s="1"/>
      <c r="B7546" s="1"/>
      <c r="C7546" s="1"/>
      <c r="D7546"/>
      <c r="E7546" s="1"/>
      <c r="F7546" s="1"/>
      <c r="G7546"/>
      <c r="H7546"/>
      <c r="I7546" s="1"/>
      <c r="J7546"/>
      <c r="K7546"/>
      <c r="L7546"/>
      <c r="M7546" s="2"/>
      <c r="N7546" s="3"/>
      <c r="O7546"/>
      <c r="P7546"/>
      <c r="Q7546"/>
      <c r="R7546"/>
      <c r="S7546"/>
      <c r="T7546"/>
      <c r="U7546" s="1"/>
      <c r="V7546"/>
      <c r="W7546" s="1"/>
      <c r="X7546"/>
      <c r="Y7546"/>
      <c r="Z7546" s="1"/>
      <c r="AA7546" s="1"/>
      <c r="AB7546" s="1"/>
      <c r="AC7546" s="1"/>
      <c r="AD7546"/>
    </row>
    <row r="7547" spans="1:30" x14ac:dyDescent="0.25">
      <c r="A7547" s="1"/>
      <c r="B7547" s="1"/>
      <c r="C7547" s="1"/>
      <c r="D7547"/>
      <c r="E7547" s="1"/>
      <c r="F7547" s="1"/>
      <c r="G7547"/>
      <c r="H7547"/>
      <c r="I7547" s="1"/>
      <c r="J7547"/>
      <c r="K7547"/>
      <c r="L7547"/>
      <c r="M7547" s="2"/>
      <c r="N7547" s="3"/>
      <c r="O7547"/>
      <c r="P7547"/>
      <c r="Q7547"/>
      <c r="R7547"/>
      <c r="S7547"/>
      <c r="T7547"/>
      <c r="U7547" s="1"/>
      <c r="V7547"/>
      <c r="W7547" s="1"/>
      <c r="X7547"/>
      <c r="Y7547"/>
      <c r="Z7547" s="1"/>
      <c r="AA7547" s="1"/>
      <c r="AB7547" s="1"/>
      <c r="AC7547" s="1"/>
      <c r="AD7547"/>
    </row>
    <row r="7548" spans="1:30" x14ac:dyDescent="0.25">
      <c r="A7548" s="1"/>
      <c r="B7548" s="1"/>
      <c r="C7548" s="1"/>
      <c r="D7548"/>
      <c r="E7548" s="1"/>
      <c r="F7548" s="1"/>
      <c r="G7548"/>
      <c r="H7548"/>
      <c r="I7548" s="1"/>
      <c r="J7548"/>
      <c r="K7548"/>
      <c r="L7548"/>
      <c r="M7548" s="2"/>
      <c r="N7548" s="3"/>
      <c r="O7548"/>
      <c r="P7548"/>
      <c r="Q7548"/>
      <c r="R7548"/>
      <c r="S7548"/>
      <c r="T7548"/>
      <c r="U7548" s="1"/>
      <c r="V7548"/>
      <c r="W7548" s="1"/>
      <c r="X7548"/>
      <c r="Y7548"/>
      <c r="Z7548" s="1"/>
      <c r="AA7548" s="1"/>
      <c r="AB7548" s="1"/>
      <c r="AC7548" s="1"/>
      <c r="AD7548"/>
    </row>
    <row r="7549" spans="1:30" x14ac:dyDescent="0.25">
      <c r="A7549" s="1"/>
      <c r="B7549" s="1"/>
      <c r="C7549" s="1"/>
      <c r="D7549"/>
      <c r="E7549" s="1"/>
      <c r="F7549" s="1"/>
      <c r="G7549"/>
      <c r="H7549"/>
      <c r="I7549" s="1"/>
      <c r="J7549"/>
      <c r="K7549"/>
      <c r="L7549"/>
      <c r="M7549" s="2"/>
      <c r="N7549" s="3"/>
      <c r="O7549"/>
      <c r="P7549"/>
      <c r="Q7549"/>
      <c r="R7549"/>
      <c r="S7549"/>
      <c r="T7549"/>
      <c r="U7549" s="1"/>
      <c r="V7549"/>
      <c r="W7549" s="1"/>
      <c r="X7549"/>
      <c r="Y7549"/>
      <c r="Z7549" s="1"/>
      <c r="AA7549" s="1"/>
      <c r="AB7549" s="1"/>
      <c r="AC7549" s="1"/>
      <c r="AD7549"/>
    </row>
    <row r="7550" spans="1:30" x14ac:dyDescent="0.25">
      <c r="A7550" s="1"/>
      <c r="B7550" s="1"/>
      <c r="C7550" s="1"/>
      <c r="D7550"/>
      <c r="E7550" s="1"/>
      <c r="F7550" s="1"/>
      <c r="G7550"/>
      <c r="H7550"/>
      <c r="I7550" s="1"/>
      <c r="J7550"/>
      <c r="K7550"/>
      <c r="L7550"/>
      <c r="M7550" s="2"/>
      <c r="N7550" s="3"/>
      <c r="O7550"/>
      <c r="P7550"/>
      <c r="Q7550"/>
      <c r="R7550"/>
      <c r="S7550"/>
      <c r="T7550"/>
      <c r="U7550" s="1"/>
      <c r="V7550"/>
      <c r="W7550" s="1"/>
      <c r="X7550"/>
      <c r="Y7550"/>
      <c r="Z7550" s="1"/>
      <c r="AA7550" s="1"/>
      <c r="AB7550" s="1"/>
      <c r="AC7550" s="1"/>
      <c r="AD7550"/>
    </row>
    <row r="7551" spans="1:30" x14ac:dyDescent="0.25">
      <c r="A7551" s="1"/>
      <c r="B7551" s="1"/>
      <c r="C7551" s="1"/>
      <c r="D7551"/>
      <c r="E7551" s="1"/>
      <c r="F7551" s="1"/>
      <c r="G7551"/>
      <c r="H7551"/>
      <c r="I7551" s="1"/>
      <c r="J7551"/>
      <c r="K7551"/>
      <c r="L7551"/>
      <c r="M7551" s="2"/>
      <c r="N7551" s="3"/>
      <c r="O7551"/>
      <c r="P7551"/>
      <c r="Q7551"/>
      <c r="R7551"/>
      <c r="S7551"/>
      <c r="T7551"/>
      <c r="U7551" s="1"/>
      <c r="V7551"/>
      <c r="W7551" s="1"/>
      <c r="X7551"/>
      <c r="Y7551"/>
      <c r="Z7551" s="1"/>
      <c r="AA7551" s="1"/>
      <c r="AB7551" s="1"/>
      <c r="AC7551" s="1"/>
      <c r="AD7551"/>
    </row>
    <row r="7552" spans="1:30" x14ac:dyDescent="0.25">
      <c r="A7552" s="1"/>
      <c r="B7552" s="1"/>
      <c r="C7552" s="1"/>
      <c r="D7552"/>
      <c r="E7552" s="1"/>
      <c r="F7552" s="1"/>
      <c r="G7552"/>
      <c r="H7552"/>
      <c r="I7552" s="1"/>
      <c r="J7552"/>
      <c r="K7552"/>
      <c r="L7552"/>
      <c r="M7552" s="2"/>
      <c r="N7552" s="3"/>
      <c r="O7552"/>
      <c r="P7552"/>
      <c r="Q7552"/>
      <c r="R7552"/>
      <c r="S7552"/>
      <c r="T7552"/>
      <c r="U7552" s="1"/>
      <c r="V7552"/>
      <c r="W7552" s="1"/>
      <c r="X7552"/>
      <c r="Y7552"/>
      <c r="Z7552" s="1"/>
      <c r="AA7552" s="1"/>
      <c r="AB7552" s="1"/>
      <c r="AC7552" s="1"/>
      <c r="AD7552"/>
    </row>
    <row r="7553" spans="1:30" x14ac:dyDescent="0.25">
      <c r="A7553" s="1"/>
      <c r="B7553" s="1"/>
      <c r="C7553" s="1"/>
      <c r="D7553"/>
      <c r="E7553" s="1"/>
      <c r="F7553" s="1"/>
      <c r="G7553"/>
      <c r="H7553"/>
      <c r="I7553" s="1"/>
      <c r="J7553"/>
      <c r="K7553"/>
      <c r="L7553"/>
      <c r="M7553" s="2"/>
      <c r="N7553" s="3"/>
      <c r="O7553"/>
      <c r="P7553"/>
      <c r="Q7553"/>
      <c r="R7553"/>
      <c r="S7553"/>
      <c r="T7553"/>
      <c r="U7553" s="1"/>
      <c r="V7553"/>
      <c r="W7553" s="1"/>
      <c r="X7553"/>
      <c r="Y7553"/>
      <c r="Z7553" s="1"/>
      <c r="AA7553" s="1"/>
      <c r="AB7553" s="1"/>
      <c r="AC7553" s="1"/>
      <c r="AD7553"/>
    </row>
    <row r="7554" spans="1:30" x14ac:dyDescent="0.25">
      <c r="A7554" s="1"/>
      <c r="B7554" s="1"/>
      <c r="C7554" s="1"/>
      <c r="D7554"/>
      <c r="E7554" s="1"/>
      <c r="F7554" s="1"/>
      <c r="G7554"/>
      <c r="H7554"/>
      <c r="I7554" s="1"/>
      <c r="J7554"/>
      <c r="K7554"/>
      <c r="L7554"/>
      <c r="M7554" s="2"/>
      <c r="N7554" s="3"/>
      <c r="O7554"/>
      <c r="P7554"/>
      <c r="Q7554"/>
      <c r="R7554"/>
      <c r="S7554"/>
      <c r="T7554"/>
      <c r="U7554" s="1"/>
      <c r="V7554"/>
      <c r="W7554" s="1"/>
      <c r="X7554"/>
      <c r="Y7554"/>
      <c r="Z7554" s="1"/>
      <c r="AA7554" s="1"/>
      <c r="AB7554" s="1"/>
      <c r="AC7554" s="1"/>
      <c r="AD7554"/>
    </row>
    <row r="7555" spans="1:30" x14ac:dyDescent="0.25">
      <c r="A7555" s="1"/>
      <c r="B7555" s="1"/>
      <c r="C7555" s="1"/>
      <c r="D7555"/>
      <c r="E7555" s="1"/>
      <c r="F7555" s="1"/>
      <c r="G7555"/>
      <c r="H7555"/>
      <c r="I7555" s="1"/>
      <c r="J7555"/>
      <c r="K7555"/>
      <c r="L7555"/>
      <c r="M7555" s="2"/>
      <c r="N7555" s="3"/>
      <c r="O7555"/>
      <c r="P7555"/>
      <c r="Q7555"/>
      <c r="R7555"/>
      <c r="S7555"/>
      <c r="T7555"/>
      <c r="U7555" s="1"/>
      <c r="V7555"/>
      <c r="W7555" s="1"/>
      <c r="X7555"/>
      <c r="Y7555"/>
      <c r="Z7555" s="1"/>
      <c r="AA7555" s="1"/>
      <c r="AB7555" s="1"/>
      <c r="AC7555" s="1"/>
      <c r="AD7555"/>
    </row>
    <row r="7556" spans="1:30" x14ac:dyDescent="0.25">
      <c r="A7556" s="1"/>
      <c r="B7556" s="1"/>
      <c r="C7556" s="1"/>
      <c r="D7556"/>
      <c r="E7556" s="1"/>
      <c r="F7556" s="1"/>
      <c r="G7556"/>
      <c r="H7556"/>
      <c r="I7556" s="1"/>
      <c r="J7556"/>
      <c r="K7556"/>
      <c r="L7556"/>
      <c r="M7556" s="2"/>
      <c r="N7556" s="3"/>
      <c r="O7556"/>
      <c r="P7556"/>
      <c r="Q7556"/>
      <c r="R7556"/>
      <c r="S7556"/>
      <c r="T7556"/>
      <c r="U7556" s="1"/>
      <c r="V7556"/>
      <c r="W7556" s="1"/>
      <c r="X7556"/>
      <c r="Y7556"/>
      <c r="Z7556" s="1"/>
      <c r="AA7556" s="1"/>
      <c r="AB7556" s="1"/>
      <c r="AC7556" s="1"/>
      <c r="AD7556"/>
    </row>
    <row r="7557" spans="1:30" x14ac:dyDescent="0.25">
      <c r="A7557" s="1"/>
      <c r="B7557" s="1"/>
      <c r="C7557" s="1"/>
      <c r="D7557"/>
      <c r="E7557" s="1"/>
      <c r="F7557" s="1"/>
      <c r="G7557"/>
      <c r="H7557"/>
      <c r="I7557" s="1"/>
      <c r="J7557"/>
      <c r="K7557"/>
      <c r="L7557"/>
      <c r="M7557" s="2"/>
      <c r="N7557" s="3"/>
      <c r="O7557"/>
      <c r="P7557"/>
      <c r="Q7557"/>
      <c r="R7557"/>
      <c r="S7557"/>
      <c r="T7557"/>
      <c r="U7557" s="1"/>
      <c r="V7557"/>
      <c r="W7557" s="1"/>
      <c r="X7557"/>
      <c r="Y7557"/>
      <c r="Z7557" s="1"/>
      <c r="AA7557" s="1"/>
      <c r="AB7557" s="1"/>
      <c r="AC7557" s="1"/>
      <c r="AD7557"/>
    </row>
    <row r="7558" spans="1:30" x14ac:dyDescent="0.25">
      <c r="A7558" s="1"/>
      <c r="B7558" s="1"/>
      <c r="C7558" s="1"/>
      <c r="D7558"/>
      <c r="E7558" s="1"/>
      <c r="F7558" s="1"/>
      <c r="G7558"/>
      <c r="H7558"/>
      <c r="I7558" s="1"/>
      <c r="J7558"/>
      <c r="K7558"/>
      <c r="L7558"/>
      <c r="M7558" s="2"/>
      <c r="N7558" s="3"/>
      <c r="O7558"/>
      <c r="P7558"/>
      <c r="Q7558"/>
      <c r="R7558"/>
      <c r="S7558"/>
      <c r="T7558"/>
      <c r="U7558" s="1"/>
      <c r="V7558"/>
      <c r="W7558" s="1"/>
      <c r="X7558"/>
      <c r="Y7558"/>
      <c r="Z7558" s="1"/>
      <c r="AA7558" s="1"/>
      <c r="AB7558" s="1"/>
      <c r="AC7558" s="1"/>
      <c r="AD7558"/>
    </row>
    <row r="7559" spans="1:30" x14ac:dyDescent="0.25">
      <c r="A7559" s="1"/>
      <c r="B7559" s="1"/>
      <c r="C7559" s="1"/>
      <c r="D7559"/>
      <c r="E7559" s="1"/>
      <c r="F7559" s="1"/>
      <c r="G7559"/>
      <c r="H7559"/>
      <c r="I7559" s="1"/>
      <c r="J7559"/>
      <c r="K7559"/>
      <c r="L7559"/>
      <c r="M7559" s="2"/>
      <c r="N7559" s="3"/>
      <c r="O7559"/>
      <c r="P7559"/>
      <c r="Q7559"/>
      <c r="R7559"/>
      <c r="S7559"/>
      <c r="T7559"/>
      <c r="U7559" s="1"/>
      <c r="V7559"/>
      <c r="W7559" s="1"/>
      <c r="X7559"/>
      <c r="Y7559"/>
      <c r="Z7559" s="1"/>
      <c r="AA7559" s="1"/>
      <c r="AB7559" s="1"/>
      <c r="AC7559" s="1"/>
      <c r="AD7559"/>
    </row>
    <row r="7560" spans="1:30" x14ac:dyDescent="0.25">
      <c r="A7560" s="1"/>
      <c r="B7560" s="1"/>
      <c r="C7560" s="1"/>
      <c r="D7560"/>
      <c r="E7560" s="1"/>
      <c r="F7560" s="1"/>
      <c r="G7560"/>
      <c r="H7560"/>
      <c r="I7560" s="1"/>
      <c r="J7560"/>
      <c r="K7560"/>
      <c r="L7560"/>
      <c r="M7560" s="2"/>
      <c r="N7560" s="3"/>
      <c r="O7560"/>
      <c r="P7560"/>
      <c r="Q7560"/>
      <c r="R7560"/>
      <c r="S7560"/>
      <c r="T7560"/>
      <c r="U7560" s="1"/>
      <c r="V7560"/>
      <c r="W7560" s="1"/>
      <c r="X7560"/>
      <c r="Y7560"/>
      <c r="Z7560" s="1"/>
      <c r="AA7560" s="1"/>
      <c r="AB7560" s="1"/>
      <c r="AC7560" s="1"/>
      <c r="AD7560"/>
    </row>
    <row r="7561" spans="1:30" x14ac:dyDescent="0.25">
      <c r="A7561" s="1"/>
      <c r="B7561" s="1"/>
      <c r="C7561" s="1"/>
      <c r="D7561"/>
      <c r="E7561" s="1"/>
      <c r="F7561" s="1"/>
      <c r="G7561"/>
      <c r="H7561"/>
      <c r="I7561" s="1"/>
      <c r="J7561"/>
      <c r="K7561"/>
      <c r="L7561"/>
      <c r="M7561" s="2"/>
      <c r="N7561" s="3"/>
      <c r="O7561"/>
      <c r="P7561"/>
      <c r="Q7561"/>
      <c r="R7561"/>
      <c r="S7561"/>
      <c r="T7561"/>
      <c r="U7561" s="1"/>
      <c r="V7561"/>
      <c r="W7561" s="1"/>
      <c r="X7561"/>
      <c r="Y7561"/>
      <c r="Z7561" s="1"/>
      <c r="AA7561" s="1"/>
      <c r="AB7561" s="1"/>
      <c r="AC7561" s="1"/>
      <c r="AD7561"/>
    </row>
    <row r="7562" spans="1:30" x14ac:dyDescent="0.25">
      <c r="A7562" s="1"/>
      <c r="B7562" s="1"/>
      <c r="C7562" s="1"/>
      <c r="D7562"/>
      <c r="E7562" s="1"/>
      <c r="F7562" s="1"/>
      <c r="G7562"/>
      <c r="H7562"/>
      <c r="I7562" s="1"/>
      <c r="J7562"/>
      <c r="K7562"/>
      <c r="L7562"/>
      <c r="M7562" s="2"/>
      <c r="N7562" s="3"/>
      <c r="O7562"/>
      <c r="P7562"/>
      <c r="Q7562"/>
      <c r="R7562"/>
      <c r="S7562"/>
      <c r="T7562"/>
      <c r="U7562" s="1"/>
      <c r="V7562"/>
      <c r="W7562" s="1"/>
      <c r="X7562"/>
      <c r="Y7562"/>
      <c r="Z7562" s="1"/>
      <c r="AA7562" s="1"/>
      <c r="AB7562" s="1"/>
      <c r="AC7562" s="1"/>
      <c r="AD7562"/>
    </row>
    <row r="7563" spans="1:30" x14ac:dyDescent="0.25">
      <c r="A7563" s="1"/>
      <c r="B7563" s="1"/>
      <c r="C7563" s="1"/>
      <c r="D7563"/>
      <c r="E7563" s="1"/>
      <c r="F7563" s="1"/>
      <c r="G7563"/>
      <c r="H7563"/>
      <c r="I7563" s="1"/>
      <c r="J7563"/>
      <c r="K7563"/>
      <c r="L7563"/>
      <c r="M7563" s="2"/>
      <c r="N7563" s="3"/>
      <c r="O7563"/>
      <c r="P7563"/>
      <c r="Q7563"/>
      <c r="R7563"/>
      <c r="S7563"/>
      <c r="T7563"/>
      <c r="U7563" s="1"/>
      <c r="V7563"/>
      <c r="W7563" s="1"/>
      <c r="X7563"/>
      <c r="Y7563"/>
      <c r="Z7563" s="1"/>
      <c r="AA7563" s="1"/>
      <c r="AB7563" s="1"/>
      <c r="AC7563" s="1"/>
      <c r="AD7563"/>
    </row>
    <row r="7564" spans="1:30" x14ac:dyDescent="0.25">
      <c r="A7564" s="1"/>
      <c r="B7564" s="1"/>
      <c r="C7564" s="1"/>
      <c r="D7564"/>
      <c r="E7564" s="1"/>
      <c r="F7564" s="1"/>
      <c r="G7564"/>
      <c r="H7564"/>
      <c r="I7564" s="1"/>
      <c r="J7564"/>
      <c r="K7564"/>
      <c r="L7564"/>
      <c r="M7564" s="2"/>
      <c r="N7564" s="3"/>
      <c r="O7564"/>
      <c r="P7564"/>
      <c r="Q7564"/>
      <c r="R7564"/>
      <c r="S7564"/>
      <c r="T7564"/>
      <c r="U7564" s="1"/>
      <c r="V7564"/>
      <c r="W7564" s="1"/>
      <c r="X7564"/>
      <c r="Y7564"/>
      <c r="Z7564" s="1"/>
      <c r="AA7564" s="1"/>
      <c r="AB7564" s="1"/>
      <c r="AC7564" s="1"/>
      <c r="AD7564"/>
    </row>
    <row r="7565" spans="1:30" x14ac:dyDescent="0.25">
      <c r="A7565" s="1"/>
      <c r="B7565" s="1"/>
      <c r="C7565" s="1"/>
      <c r="D7565"/>
      <c r="E7565" s="1"/>
      <c r="F7565" s="1"/>
      <c r="G7565"/>
      <c r="H7565"/>
      <c r="I7565" s="1"/>
      <c r="J7565"/>
      <c r="K7565"/>
      <c r="L7565"/>
      <c r="M7565" s="2"/>
      <c r="N7565" s="3"/>
      <c r="O7565"/>
      <c r="P7565"/>
      <c r="Q7565"/>
      <c r="R7565"/>
      <c r="S7565"/>
      <c r="T7565"/>
      <c r="U7565" s="1"/>
      <c r="V7565"/>
      <c r="W7565" s="1"/>
      <c r="X7565"/>
      <c r="Y7565"/>
      <c r="Z7565" s="1"/>
      <c r="AA7565" s="1"/>
      <c r="AB7565" s="1"/>
      <c r="AC7565" s="1"/>
      <c r="AD7565"/>
    </row>
    <row r="7566" spans="1:30" x14ac:dyDescent="0.25">
      <c r="A7566" s="1"/>
      <c r="B7566" s="1"/>
      <c r="C7566" s="1"/>
      <c r="D7566"/>
      <c r="E7566" s="1"/>
      <c r="F7566" s="1"/>
      <c r="G7566"/>
      <c r="H7566"/>
      <c r="I7566" s="1"/>
      <c r="J7566"/>
      <c r="K7566"/>
      <c r="L7566"/>
      <c r="M7566" s="2"/>
      <c r="N7566" s="3"/>
      <c r="O7566"/>
      <c r="P7566"/>
      <c r="Q7566"/>
      <c r="R7566"/>
      <c r="S7566"/>
      <c r="T7566"/>
      <c r="U7566" s="1"/>
      <c r="V7566"/>
      <c r="W7566" s="1"/>
      <c r="X7566"/>
      <c r="Y7566"/>
      <c r="Z7566" s="1"/>
      <c r="AA7566" s="1"/>
      <c r="AB7566" s="1"/>
      <c r="AC7566" s="1"/>
      <c r="AD7566"/>
    </row>
    <row r="7567" spans="1:30" x14ac:dyDescent="0.25">
      <c r="A7567" s="1"/>
      <c r="B7567" s="1"/>
      <c r="C7567" s="1"/>
      <c r="D7567"/>
      <c r="E7567" s="1"/>
      <c r="F7567" s="1"/>
      <c r="G7567"/>
      <c r="H7567"/>
      <c r="I7567" s="1"/>
      <c r="J7567"/>
      <c r="K7567"/>
      <c r="L7567"/>
      <c r="M7567" s="2"/>
      <c r="N7567" s="3"/>
      <c r="O7567"/>
      <c r="P7567"/>
      <c r="Q7567"/>
      <c r="R7567"/>
      <c r="S7567"/>
      <c r="T7567"/>
      <c r="U7567" s="1"/>
      <c r="V7567"/>
      <c r="W7567" s="1"/>
      <c r="X7567"/>
      <c r="Y7567"/>
      <c r="Z7567" s="1"/>
      <c r="AA7567" s="1"/>
      <c r="AB7567" s="1"/>
      <c r="AC7567" s="1"/>
      <c r="AD7567"/>
    </row>
    <row r="7568" spans="1:30" x14ac:dyDescent="0.25">
      <c r="A7568" s="1"/>
      <c r="B7568" s="1"/>
      <c r="C7568" s="1"/>
      <c r="D7568"/>
      <c r="E7568" s="1"/>
      <c r="F7568" s="1"/>
      <c r="G7568"/>
      <c r="H7568"/>
      <c r="I7568" s="1"/>
      <c r="J7568"/>
      <c r="K7568"/>
      <c r="L7568"/>
      <c r="M7568" s="2"/>
      <c r="N7568" s="3"/>
      <c r="O7568"/>
      <c r="P7568"/>
      <c r="Q7568"/>
      <c r="R7568"/>
      <c r="S7568"/>
      <c r="T7568"/>
      <c r="U7568" s="1"/>
      <c r="V7568"/>
      <c r="W7568" s="1"/>
      <c r="X7568"/>
      <c r="Y7568"/>
      <c r="Z7568" s="1"/>
      <c r="AA7568" s="1"/>
      <c r="AB7568" s="1"/>
      <c r="AC7568" s="1"/>
      <c r="AD7568"/>
    </row>
    <row r="7569" spans="1:30" x14ac:dyDescent="0.25">
      <c r="A7569" s="1"/>
      <c r="B7569" s="1"/>
      <c r="C7569" s="1"/>
      <c r="D7569"/>
      <c r="E7569" s="1"/>
      <c r="F7569" s="1"/>
      <c r="G7569"/>
      <c r="H7569"/>
      <c r="I7569" s="1"/>
      <c r="J7569"/>
      <c r="K7569"/>
      <c r="L7569"/>
      <c r="M7569" s="2"/>
      <c r="N7569" s="3"/>
      <c r="O7569"/>
      <c r="P7569"/>
      <c r="Q7569"/>
      <c r="R7569"/>
      <c r="S7569"/>
      <c r="T7569"/>
      <c r="U7569" s="1"/>
      <c r="V7569"/>
      <c r="W7569" s="1"/>
      <c r="X7569"/>
      <c r="Y7569"/>
      <c r="Z7569" s="1"/>
      <c r="AA7569" s="1"/>
      <c r="AB7569" s="1"/>
      <c r="AC7569" s="1"/>
      <c r="AD7569"/>
    </row>
    <row r="7570" spans="1:30" x14ac:dyDescent="0.25">
      <c r="A7570" s="1"/>
      <c r="B7570" s="1"/>
      <c r="C7570" s="1"/>
      <c r="D7570"/>
      <c r="E7570" s="1"/>
      <c r="F7570" s="1"/>
      <c r="G7570"/>
      <c r="H7570"/>
      <c r="I7570" s="1"/>
      <c r="J7570"/>
      <c r="K7570"/>
      <c r="L7570"/>
      <c r="M7570" s="2"/>
      <c r="N7570" s="3"/>
      <c r="O7570"/>
      <c r="P7570"/>
      <c r="Q7570"/>
      <c r="R7570"/>
      <c r="S7570"/>
      <c r="T7570"/>
      <c r="U7570" s="1"/>
      <c r="V7570"/>
      <c r="W7570" s="1"/>
      <c r="X7570"/>
      <c r="Y7570"/>
      <c r="Z7570" s="1"/>
      <c r="AA7570" s="1"/>
      <c r="AB7570" s="1"/>
      <c r="AC7570" s="1"/>
      <c r="AD7570"/>
    </row>
    <row r="7571" spans="1:30" x14ac:dyDescent="0.25">
      <c r="A7571" s="1"/>
      <c r="B7571" s="1"/>
      <c r="C7571" s="1"/>
      <c r="D7571"/>
      <c r="E7571" s="1"/>
      <c r="F7571" s="1"/>
      <c r="G7571"/>
      <c r="H7571"/>
      <c r="I7571" s="1"/>
      <c r="J7571"/>
      <c r="K7571"/>
      <c r="L7571"/>
      <c r="M7571" s="2"/>
      <c r="N7571" s="3"/>
      <c r="O7571"/>
      <c r="P7571"/>
      <c r="Q7571"/>
      <c r="R7571"/>
      <c r="S7571"/>
      <c r="T7571"/>
      <c r="U7571" s="1"/>
      <c r="V7571"/>
      <c r="W7571" s="1"/>
      <c r="X7571"/>
      <c r="Y7571"/>
      <c r="Z7571" s="1"/>
      <c r="AA7571" s="1"/>
      <c r="AB7571" s="1"/>
      <c r="AC7571" s="1"/>
      <c r="AD7571"/>
    </row>
    <row r="7572" spans="1:30" x14ac:dyDescent="0.25">
      <c r="A7572" s="1"/>
      <c r="B7572" s="1"/>
      <c r="C7572" s="1"/>
      <c r="D7572"/>
      <c r="E7572" s="1"/>
      <c r="F7572" s="1"/>
      <c r="G7572"/>
      <c r="H7572"/>
      <c r="I7572" s="1"/>
      <c r="J7572"/>
      <c r="K7572"/>
      <c r="L7572"/>
      <c r="M7572" s="2"/>
      <c r="N7572" s="3"/>
      <c r="O7572"/>
      <c r="P7572"/>
      <c r="Q7572"/>
      <c r="R7572"/>
      <c r="S7572"/>
      <c r="T7572"/>
      <c r="U7572" s="1"/>
      <c r="V7572"/>
      <c r="W7572" s="1"/>
      <c r="X7572"/>
      <c r="Y7572"/>
      <c r="Z7572" s="1"/>
      <c r="AA7572" s="1"/>
      <c r="AB7572" s="1"/>
      <c r="AC7572" s="1"/>
      <c r="AD7572"/>
    </row>
    <row r="7573" spans="1:30" x14ac:dyDescent="0.25">
      <c r="A7573" s="1"/>
      <c r="B7573" s="1"/>
      <c r="C7573" s="1"/>
      <c r="D7573"/>
      <c r="E7573" s="1"/>
      <c r="F7573" s="1"/>
      <c r="G7573"/>
      <c r="H7573"/>
      <c r="I7573" s="1"/>
      <c r="J7573"/>
      <c r="K7573"/>
      <c r="L7573"/>
      <c r="M7573" s="2"/>
      <c r="N7573" s="3"/>
      <c r="O7573"/>
      <c r="P7573"/>
      <c r="Q7573"/>
      <c r="R7573"/>
      <c r="S7573"/>
      <c r="T7573"/>
      <c r="U7573" s="1"/>
      <c r="V7573"/>
      <c r="W7573" s="1"/>
      <c r="X7573"/>
      <c r="Y7573"/>
      <c r="Z7573" s="1"/>
      <c r="AA7573" s="1"/>
      <c r="AB7573" s="1"/>
      <c r="AC7573" s="1"/>
      <c r="AD7573"/>
    </row>
    <row r="7574" spans="1:30" x14ac:dyDescent="0.25">
      <c r="A7574" s="1"/>
      <c r="B7574" s="1"/>
      <c r="C7574" s="1"/>
      <c r="D7574"/>
      <c r="E7574" s="1"/>
      <c r="F7574" s="1"/>
      <c r="G7574"/>
      <c r="H7574"/>
      <c r="I7574" s="1"/>
      <c r="J7574"/>
      <c r="K7574"/>
      <c r="L7574"/>
      <c r="M7574" s="2"/>
      <c r="N7574" s="3"/>
      <c r="O7574"/>
      <c r="P7574"/>
      <c r="Q7574"/>
      <c r="R7574"/>
      <c r="S7574"/>
      <c r="T7574"/>
      <c r="U7574" s="1"/>
      <c r="V7574"/>
      <c r="W7574" s="1"/>
      <c r="X7574"/>
      <c r="Y7574"/>
      <c r="Z7574" s="1"/>
      <c r="AA7574" s="1"/>
      <c r="AB7574" s="1"/>
      <c r="AC7574" s="1"/>
      <c r="AD7574"/>
    </row>
    <row r="7575" spans="1:30" x14ac:dyDescent="0.25">
      <c r="A7575" s="1"/>
      <c r="B7575" s="1"/>
      <c r="C7575" s="1"/>
      <c r="D7575"/>
      <c r="E7575" s="1"/>
      <c r="F7575" s="1"/>
      <c r="G7575"/>
      <c r="H7575"/>
      <c r="I7575" s="1"/>
      <c r="J7575"/>
      <c r="K7575"/>
      <c r="L7575"/>
      <c r="M7575" s="2"/>
      <c r="N7575" s="3"/>
      <c r="O7575"/>
      <c r="P7575"/>
      <c r="Q7575"/>
      <c r="R7575"/>
      <c r="S7575"/>
      <c r="T7575"/>
      <c r="U7575" s="1"/>
      <c r="V7575"/>
      <c r="W7575" s="1"/>
      <c r="X7575"/>
      <c r="Y7575"/>
      <c r="Z7575" s="1"/>
      <c r="AA7575" s="1"/>
      <c r="AB7575" s="1"/>
      <c r="AC7575" s="1"/>
      <c r="AD7575"/>
    </row>
    <row r="7576" spans="1:30" x14ac:dyDescent="0.25">
      <c r="A7576" s="1"/>
      <c r="B7576" s="1"/>
      <c r="C7576" s="1"/>
      <c r="D7576"/>
      <c r="E7576" s="1"/>
      <c r="F7576" s="1"/>
      <c r="G7576"/>
      <c r="H7576"/>
      <c r="I7576" s="1"/>
      <c r="J7576"/>
      <c r="K7576"/>
      <c r="L7576"/>
      <c r="M7576" s="2"/>
      <c r="N7576" s="3"/>
      <c r="O7576"/>
      <c r="P7576"/>
      <c r="Q7576"/>
      <c r="R7576"/>
      <c r="S7576"/>
      <c r="T7576"/>
      <c r="U7576" s="1"/>
      <c r="V7576"/>
      <c r="W7576" s="1"/>
      <c r="X7576"/>
      <c r="Y7576"/>
      <c r="Z7576" s="1"/>
      <c r="AA7576" s="1"/>
      <c r="AB7576" s="1"/>
      <c r="AC7576" s="1"/>
      <c r="AD7576"/>
    </row>
    <row r="7577" spans="1:30" x14ac:dyDescent="0.25">
      <c r="A7577" s="1"/>
      <c r="B7577" s="1"/>
      <c r="C7577" s="1"/>
      <c r="D7577"/>
      <c r="E7577" s="1"/>
      <c r="F7577" s="1"/>
      <c r="G7577"/>
      <c r="H7577"/>
      <c r="I7577" s="1"/>
      <c r="J7577"/>
      <c r="K7577"/>
      <c r="L7577"/>
      <c r="M7577" s="2"/>
      <c r="N7577" s="3"/>
      <c r="O7577"/>
      <c r="P7577"/>
      <c r="Q7577"/>
      <c r="R7577"/>
      <c r="S7577"/>
      <c r="T7577"/>
      <c r="U7577" s="1"/>
      <c r="V7577"/>
      <c r="W7577" s="1"/>
      <c r="X7577"/>
      <c r="Y7577"/>
      <c r="Z7577" s="1"/>
      <c r="AA7577" s="1"/>
      <c r="AB7577" s="1"/>
      <c r="AC7577" s="1"/>
      <c r="AD7577"/>
    </row>
    <row r="7578" spans="1:30" x14ac:dyDescent="0.25">
      <c r="A7578" s="1"/>
      <c r="B7578" s="1"/>
      <c r="C7578" s="1"/>
      <c r="D7578"/>
      <c r="E7578" s="1"/>
      <c r="F7578" s="1"/>
      <c r="G7578"/>
      <c r="H7578"/>
      <c r="I7578" s="1"/>
      <c r="J7578"/>
      <c r="K7578"/>
      <c r="L7578"/>
      <c r="M7578" s="2"/>
      <c r="N7578" s="3"/>
      <c r="O7578"/>
      <c r="P7578"/>
      <c r="Q7578"/>
      <c r="R7578"/>
      <c r="S7578"/>
      <c r="T7578"/>
      <c r="U7578" s="1"/>
      <c r="V7578"/>
      <c r="W7578" s="1"/>
      <c r="X7578"/>
      <c r="Y7578"/>
      <c r="Z7578" s="1"/>
      <c r="AA7578" s="1"/>
      <c r="AB7578" s="1"/>
      <c r="AC7578" s="1"/>
      <c r="AD7578"/>
    </row>
    <row r="7579" spans="1:30" x14ac:dyDescent="0.25">
      <c r="A7579" s="1"/>
      <c r="B7579" s="1"/>
      <c r="C7579" s="1"/>
      <c r="D7579"/>
      <c r="E7579" s="1"/>
      <c r="F7579" s="1"/>
      <c r="G7579"/>
      <c r="H7579"/>
      <c r="I7579" s="1"/>
      <c r="J7579"/>
      <c r="K7579"/>
      <c r="L7579"/>
      <c r="M7579" s="2"/>
      <c r="N7579" s="3"/>
      <c r="O7579"/>
      <c r="P7579"/>
      <c r="Q7579"/>
      <c r="R7579"/>
      <c r="S7579"/>
      <c r="T7579"/>
      <c r="U7579" s="1"/>
      <c r="V7579"/>
      <c r="W7579" s="1"/>
      <c r="X7579"/>
      <c r="Y7579"/>
      <c r="Z7579" s="1"/>
      <c r="AA7579" s="1"/>
      <c r="AB7579" s="1"/>
      <c r="AC7579" s="1"/>
      <c r="AD7579"/>
    </row>
    <row r="7580" spans="1:30" x14ac:dyDescent="0.25">
      <c r="A7580" s="1"/>
      <c r="B7580" s="1"/>
      <c r="C7580" s="1"/>
      <c r="D7580"/>
      <c r="E7580" s="1"/>
      <c r="F7580" s="1"/>
      <c r="G7580"/>
      <c r="H7580"/>
      <c r="I7580" s="1"/>
      <c r="J7580"/>
      <c r="K7580"/>
      <c r="L7580"/>
      <c r="M7580" s="2"/>
      <c r="N7580" s="3"/>
      <c r="O7580"/>
      <c r="P7580"/>
      <c r="Q7580"/>
      <c r="R7580"/>
      <c r="S7580"/>
      <c r="T7580"/>
      <c r="U7580" s="1"/>
      <c r="V7580"/>
      <c r="W7580" s="1"/>
      <c r="X7580"/>
      <c r="Y7580"/>
      <c r="Z7580" s="1"/>
      <c r="AA7580" s="1"/>
      <c r="AB7580" s="1"/>
      <c r="AC7580" s="1"/>
      <c r="AD7580"/>
    </row>
    <row r="7581" spans="1:30" x14ac:dyDescent="0.25">
      <c r="A7581" s="1"/>
      <c r="B7581" s="1"/>
      <c r="C7581" s="1"/>
      <c r="D7581"/>
      <c r="E7581" s="1"/>
      <c r="F7581" s="1"/>
      <c r="G7581"/>
      <c r="H7581"/>
      <c r="I7581" s="1"/>
      <c r="J7581"/>
      <c r="K7581"/>
      <c r="L7581"/>
      <c r="M7581" s="2"/>
      <c r="N7581" s="3"/>
      <c r="O7581"/>
      <c r="P7581"/>
      <c r="Q7581"/>
      <c r="R7581"/>
      <c r="S7581"/>
      <c r="T7581"/>
      <c r="U7581" s="1"/>
      <c r="V7581"/>
      <c r="W7581" s="1"/>
      <c r="X7581"/>
      <c r="Y7581"/>
      <c r="Z7581" s="1"/>
      <c r="AA7581" s="1"/>
      <c r="AB7581" s="1"/>
      <c r="AC7581" s="1"/>
      <c r="AD7581"/>
    </row>
    <row r="7582" spans="1:30" x14ac:dyDescent="0.25">
      <c r="A7582" s="1"/>
      <c r="B7582" s="1"/>
      <c r="C7582" s="1"/>
      <c r="D7582"/>
      <c r="E7582" s="1"/>
      <c r="F7582" s="1"/>
      <c r="G7582"/>
      <c r="H7582"/>
      <c r="I7582" s="1"/>
      <c r="J7582"/>
      <c r="K7582"/>
      <c r="L7582"/>
      <c r="M7582" s="2"/>
      <c r="N7582" s="3"/>
      <c r="O7582"/>
      <c r="P7582"/>
      <c r="Q7582"/>
      <c r="R7582"/>
      <c r="S7582"/>
      <c r="T7582"/>
      <c r="U7582" s="1"/>
      <c r="V7582"/>
      <c r="W7582" s="1"/>
      <c r="X7582"/>
      <c r="Y7582"/>
      <c r="Z7582" s="1"/>
      <c r="AA7582" s="1"/>
      <c r="AB7582" s="1"/>
      <c r="AC7582" s="1"/>
      <c r="AD7582"/>
    </row>
    <row r="7583" spans="1:30" x14ac:dyDescent="0.25">
      <c r="A7583" s="1"/>
      <c r="B7583" s="1"/>
      <c r="C7583" s="1"/>
      <c r="D7583"/>
      <c r="E7583" s="1"/>
      <c r="F7583" s="1"/>
      <c r="G7583"/>
      <c r="H7583"/>
      <c r="I7583" s="1"/>
      <c r="J7583"/>
      <c r="K7583"/>
      <c r="L7583"/>
      <c r="M7583" s="2"/>
      <c r="N7583" s="3"/>
      <c r="O7583"/>
      <c r="P7583"/>
      <c r="Q7583"/>
      <c r="R7583"/>
      <c r="S7583"/>
      <c r="T7583"/>
      <c r="U7583" s="1"/>
      <c r="V7583"/>
      <c r="W7583" s="1"/>
      <c r="X7583"/>
      <c r="Y7583"/>
      <c r="Z7583" s="1"/>
      <c r="AA7583" s="1"/>
      <c r="AB7583" s="1"/>
      <c r="AC7583" s="1"/>
      <c r="AD7583"/>
    </row>
    <row r="7584" spans="1:30" x14ac:dyDescent="0.25">
      <c r="A7584" s="1"/>
      <c r="B7584" s="1"/>
      <c r="C7584" s="1"/>
      <c r="D7584"/>
      <c r="E7584" s="1"/>
      <c r="F7584" s="1"/>
      <c r="G7584"/>
      <c r="H7584"/>
      <c r="I7584" s="1"/>
      <c r="J7584"/>
      <c r="K7584"/>
      <c r="L7584"/>
      <c r="M7584" s="2"/>
      <c r="N7584" s="3"/>
      <c r="O7584"/>
      <c r="P7584"/>
      <c r="Q7584"/>
      <c r="R7584"/>
      <c r="S7584"/>
      <c r="T7584"/>
      <c r="U7584" s="1"/>
      <c r="V7584"/>
      <c r="W7584" s="1"/>
      <c r="X7584"/>
      <c r="Y7584"/>
      <c r="Z7584" s="1"/>
      <c r="AA7584" s="1"/>
      <c r="AB7584" s="1"/>
      <c r="AC7584" s="1"/>
      <c r="AD7584"/>
    </row>
    <row r="7585" spans="1:30" x14ac:dyDescent="0.25">
      <c r="A7585" s="1"/>
      <c r="B7585" s="1"/>
      <c r="C7585" s="1"/>
      <c r="D7585"/>
      <c r="E7585" s="1"/>
      <c r="F7585" s="1"/>
      <c r="G7585"/>
      <c r="H7585"/>
      <c r="I7585" s="1"/>
      <c r="J7585"/>
      <c r="K7585"/>
      <c r="L7585"/>
      <c r="M7585" s="2"/>
      <c r="N7585" s="3"/>
      <c r="O7585"/>
      <c r="P7585"/>
      <c r="Q7585"/>
      <c r="R7585"/>
      <c r="S7585"/>
      <c r="T7585"/>
      <c r="U7585" s="1"/>
      <c r="V7585"/>
      <c r="W7585" s="1"/>
      <c r="X7585"/>
      <c r="Y7585"/>
      <c r="Z7585" s="1"/>
      <c r="AA7585" s="1"/>
      <c r="AB7585" s="1"/>
      <c r="AC7585" s="1"/>
      <c r="AD7585"/>
    </row>
    <row r="7586" spans="1:30" x14ac:dyDescent="0.25">
      <c r="A7586" s="1"/>
      <c r="B7586" s="1"/>
      <c r="C7586" s="1"/>
      <c r="D7586"/>
      <c r="E7586" s="1"/>
      <c r="F7586" s="1"/>
      <c r="G7586"/>
      <c r="H7586"/>
      <c r="I7586" s="1"/>
      <c r="J7586"/>
      <c r="K7586"/>
      <c r="L7586"/>
      <c r="M7586" s="2"/>
      <c r="N7586" s="3"/>
      <c r="O7586"/>
      <c r="P7586"/>
      <c r="Q7586"/>
      <c r="R7586"/>
      <c r="S7586"/>
      <c r="T7586"/>
      <c r="U7586" s="1"/>
      <c r="V7586"/>
      <c r="W7586" s="1"/>
      <c r="X7586"/>
      <c r="Y7586"/>
      <c r="Z7586" s="1"/>
      <c r="AA7586" s="1"/>
      <c r="AB7586" s="1"/>
      <c r="AC7586" s="1"/>
      <c r="AD7586"/>
    </row>
    <row r="7587" spans="1:30" x14ac:dyDescent="0.25">
      <c r="A7587" s="1"/>
      <c r="B7587" s="1"/>
      <c r="C7587" s="1"/>
      <c r="D7587"/>
      <c r="E7587" s="1"/>
      <c r="F7587" s="1"/>
      <c r="G7587"/>
      <c r="H7587"/>
      <c r="I7587" s="1"/>
      <c r="J7587"/>
      <c r="K7587"/>
      <c r="L7587"/>
      <c r="M7587" s="2"/>
      <c r="N7587" s="3"/>
      <c r="O7587"/>
      <c r="P7587"/>
      <c r="Q7587"/>
      <c r="R7587"/>
      <c r="S7587"/>
      <c r="T7587"/>
      <c r="U7587" s="1"/>
      <c r="V7587"/>
      <c r="W7587" s="1"/>
      <c r="X7587"/>
      <c r="Y7587"/>
      <c r="Z7587" s="1"/>
      <c r="AA7587" s="1"/>
      <c r="AB7587" s="1"/>
      <c r="AC7587" s="1"/>
      <c r="AD7587"/>
    </row>
    <row r="7588" spans="1:30" x14ac:dyDescent="0.25">
      <c r="A7588" s="1"/>
      <c r="B7588" s="1"/>
      <c r="C7588" s="1"/>
      <c r="D7588"/>
      <c r="E7588" s="1"/>
      <c r="F7588" s="1"/>
      <c r="G7588"/>
      <c r="H7588"/>
      <c r="I7588" s="1"/>
      <c r="J7588"/>
      <c r="K7588"/>
      <c r="L7588"/>
      <c r="M7588" s="2"/>
      <c r="N7588" s="3"/>
      <c r="O7588"/>
      <c r="P7588"/>
      <c r="Q7588"/>
      <c r="R7588"/>
      <c r="S7588"/>
      <c r="T7588"/>
      <c r="U7588" s="1"/>
      <c r="V7588"/>
      <c r="W7588" s="1"/>
      <c r="X7588"/>
      <c r="Y7588"/>
      <c r="Z7588" s="1"/>
      <c r="AA7588" s="1"/>
      <c r="AB7588" s="1"/>
      <c r="AC7588" s="1"/>
      <c r="AD7588"/>
    </row>
    <row r="7589" spans="1:30" x14ac:dyDescent="0.25">
      <c r="A7589" s="1"/>
      <c r="B7589" s="1"/>
      <c r="C7589" s="1"/>
      <c r="D7589"/>
      <c r="E7589" s="1"/>
      <c r="F7589" s="1"/>
      <c r="G7589"/>
      <c r="H7589"/>
      <c r="I7589" s="1"/>
      <c r="J7589"/>
      <c r="K7589"/>
      <c r="L7589"/>
      <c r="M7589" s="2"/>
      <c r="N7589" s="3"/>
      <c r="O7589"/>
      <c r="P7589"/>
      <c r="Q7589"/>
      <c r="R7589"/>
      <c r="S7589"/>
      <c r="T7589"/>
      <c r="U7589" s="1"/>
      <c r="V7589"/>
      <c r="W7589" s="1"/>
      <c r="X7589"/>
      <c r="Y7589"/>
      <c r="Z7589" s="1"/>
      <c r="AA7589" s="1"/>
      <c r="AB7589" s="1"/>
      <c r="AC7589" s="1"/>
      <c r="AD7589"/>
    </row>
    <row r="7590" spans="1:30" x14ac:dyDescent="0.25">
      <c r="A7590" s="1"/>
      <c r="B7590" s="1"/>
      <c r="C7590" s="1"/>
      <c r="D7590"/>
      <c r="E7590" s="1"/>
      <c r="F7590" s="1"/>
      <c r="G7590"/>
      <c r="H7590"/>
      <c r="I7590" s="1"/>
      <c r="J7590"/>
      <c r="K7590"/>
      <c r="L7590"/>
      <c r="M7590" s="2"/>
      <c r="N7590" s="3"/>
      <c r="O7590"/>
      <c r="P7590"/>
      <c r="Q7590"/>
      <c r="R7590"/>
      <c r="S7590"/>
      <c r="T7590"/>
      <c r="U7590" s="1"/>
      <c r="V7590"/>
      <c r="W7590" s="1"/>
      <c r="X7590"/>
      <c r="Y7590"/>
      <c r="Z7590" s="1"/>
      <c r="AA7590" s="1"/>
      <c r="AB7590" s="1"/>
      <c r="AC7590" s="1"/>
      <c r="AD7590"/>
    </row>
    <row r="7591" spans="1:30" x14ac:dyDescent="0.25">
      <c r="A7591" s="1"/>
      <c r="B7591" s="1"/>
      <c r="C7591" s="1"/>
      <c r="D7591"/>
      <c r="E7591" s="1"/>
      <c r="F7591" s="1"/>
      <c r="G7591"/>
      <c r="H7591"/>
      <c r="I7591" s="1"/>
      <c r="J7591"/>
      <c r="K7591"/>
      <c r="L7591"/>
      <c r="M7591" s="2"/>
      <c r="N7591" s="3"/>
      <c r="O7591"/>
      <c r="P7591"/>
      <c r="Q7591"/>
      <c r="R7591"/>
      <c r="S7591"/>
      <c r="T7591"/>
      <c r="U7591" s="1"/>
      <c r="V7591"/>
      <c r="W7591" s="1"/>
      <c r="X7591"/>
      <c r="Y7591"/>
      <c r="Z7591" s="1"/>
      <c r="AA7591" s="1"/>
      <c r="AB7591" s="1"/>
      <c r="AC7591" s="1"/>
      <c r="AD7591"/>
    </row>
    <row r="7592" spans="1:30" x14ac:dyDescent="0.25">
      <c r="A7592" s="1"/>
      <c r="B7592" s="1"/>
      <c r="C7592" s="1"/>
      <c r="D7592"/>
      <c r="E7592" s="1"/>
      <c r="F7592" s="1"/>
      <c r="G7592"/>
      <c r="H7592"/>
      <c r="I7592" s="1"/>
      <c r="J7592"/>
      <c r="K7592"/>
      <c r="L7592"/>
      <c r="M7592" s="2"/>
      <c r="N7592" s="3"/>
      <c r="O7592"/>
      <c r="P7592"/>
      <c r="Q7592"/>
      <c r="R7592"/>
      <c r="S7592"/>
      <c r="T7592"/>
      <c r="U7592" s="1"/>
      <c r="V7592"/>
      <c r="W7592" s="1"/>
      <c r="X7592"/>
      <c r="Y7592"/>
      <c r="Z7592" s="1"/>
      <c r="AA7592" s="1"/>
      <c r="AB7592" s="1"/>
      <c r="AC7592" s="1"/>
      <c r="AD7592"/>
    </row>
    <row r="7593" spans="1:30" x14ac:dyDescent="0.25">
      <c r="A7593" s="1"/>
      <c r="B7593" s="1"/>
      <c r="C7593" s="1"/>
      <c r="D7593"/>
      <c r="E7593" s="1"/>
      <c r="F7593" s="1"/>
      <c r="G7593"/>
      <c r="H7593"/>
      <c r="I7593" s="1"/>
      <c r="J7593"/>
      <c r="K7593"/>
      <c r="L7593"/>
      <c r="M7593" s="2"/>
      <c r="N7593" s="3"/>
      <c r="O7593"/>
      <c r="P7593"/>
      <c r="Q7593"/>
      <c r="R7593"/>
      <c r="S7593"/>
      <c r="T7593"/>
      <c r="U7593" s="1"/>
      <c r="V7593"/>
      <c r="W7593" s="1"/>
      <c r="X7593"/>
      <c r="Y7593"/>
      <c r="Z7593" s="1"/>
      <c r="AA7593" s="1"/>
      <c r="AB7593" s="1"/>
      <c r="AC7593" s="1"/>
      <c r="AD7593"/>
    </row>
    <row r="7594" spans="1:30" x14ac:dyDescent="0.25">
      <c r="A7594" s="1"/>
      <c r="B7594" s="1"/>
      <c r="C7594" s="1"/>
      <c r="D7594"/>
      <c r="E7594" s="1"/>
      <c r="F7594" s="1"/>
      <c r="G7594"/>
      <c r="H7594"/>
      <c r="I7594" s="1"/>
      <c r="J7594"/>
      <c r="K7594"/>
      <c r="L7594"/>
      <c r="M7594" s="2"/>
      <c r="N7594" s="3"/>
      <c r="O7594"/>
      <c r="P7594"/>
      <c r="Q7594"/>
      <c r="R7594"/>
      <c r="S7594"/>
      <c r="T7594"/>
      <c r="U7594" s="1"/>
      <c r="V7594"/>
      <c r="W7594" s="1"/>
      <c r="X7594"/>
      <c r="Y7594"/>
      <c r="Z7594" s="1"/>
      <c r="AA7594" s="1"/>
      <c r="AB7594" s="1"/>
      <c r="AC7594" s="1"/>
      <c r="AD7594"/>
    </row>
    <row r="7595" spans="1:30" x14ac:dyDescent="0.25">
      <c r="A7595" s="1"/>
      <c r="B7595" s="1"/>
      <c r="C7595" s="1"/>
      <c r="D7595"/>
      <c r="E7595" s="1"/>
      <c r="F7595" s="1"/>
      <c r="G7595"/>
      <c r="H7595"/>
      <c r="I7595" s="1"/>
      <c r="J7595"/>
      <c r="K7595"/>
      <c r="L7595"/>
      <c r="M7595" s="2"/>
      <c r="N7595" s="3"/>
      <c r="O7595"/>
      <c r="P7595"/>
      <c r="Q7595"/>
      <c r="R7595"/>
      <c r="S7595"/>
      <c r="T7595"/>
      <c r="U7595" s="1"/>
      <c r="V7595"/>
      <c r="W7595" s="1"/>
      <c r="X7595"/>
      <c r="Y7595"/>
      <c r="Z7595" s="1"/>
      <c r="AA7595" s="1"/>
      <c r="AB7595" s="1"/>
      <c r="AC7595" s="1"/>
      <c r="AD7595"/>
    </row>
    <row r="7596" spans="1:30" x14ac:dyDescent="0.25">
      <c r="A7596" s="1"/>
      <c r="B7596" s="1"/>
      <c r="C7596" s="1"/>
      <c r="D7596"/>
      <c r="E7596" s="1"/>
      <c r="F7596" s="1"/>
      <c r="G7596"/>
      <c r="H7596"/>
      <c r="I7596" s="1"/>
      <c r="J7596"/>
      <c r="K7596"/>
      <c r="L7596"/>
      <c r="M7596" s="2"/>
      <c r="N7596" s="3"/>
      <c r="O7596"/>
      <c r="P7596"/>
      <c r="Q7596"/>
      <c r="R7596"/>
      <c r="S7596"/>
      <c r="T7596"/>
      <c r="U7596" s="1"/>
      <c r="V7596"/>
      <c r="W7596" s="1"/>
      <c r="X7596"/>
      <c r="Y7596"/>
      <c r="Z7596" s="1"/>
      <c r="AA7596" s="1"/>
      <c r="AB7596" s="1"/>
      <c r="AC7596" s="1"/>
      <c r="AD7596"/>
    </row>
    <row r="7597" spans="1:30" x14ac:dyDescent="0.25">
      <c r="A7597" s="1"/>
      <c r="B7597" s="1"/>
      <c r="C7597" s="1"/>
      <c r="D7597"/>
      <c r="E7597" s="1"/>
      <c r="F7597" s="1"/>
      <c r="G7597"/>
      <c r="H7597"/>
      <c r="I7597" s="1"/>
      <c r="J7597"/>
      <c r="K7597"/>
      <c r="L7597"/>
      <c r="M7597" s="2"/>
      <c r="N7597" s="3"/>
      <c r="O7597"/>
      <c r="P7597"/>
      <c r="Q7597"/>
      <c r="R7597"/>
      <c r="S7597"/>
      <c r="T7597"/>
      <c r="U7597" s="1"/>
      <c r="V7597"/>
      <c r="W7597" s="1"/>
      <c r="X7597"/>
      <c r="Y7597"/>
      <c r="Z7597" s="1"/>
      <c r="AA7597" s="1"/>
      <c r="AB7597" s="1"/>
      <c r="AC7597" s="1"/>
      <c r="AD7597"/>
    </row>
    <row r="7598" spans="1:30" x14ac:dyDescent="0.25">
      <c r="A7598" s="1"/>
      <c r="B7598" s="1"/>
      <c r="C7598" s="1"/>
      <c r="D7598"/>
      <c r="E7598" s="1"/>
      <c r="F7598" s="1"/>
      <c r="G7598"/>
      <c r="H7598"/>
      <c r="I7598" s="1"/>
      <c r="J7598"/>
      <c r="K7598"/>
      <c r="L7598"/>
      <c r="M7598" s="2"/>
      <c r="N7598" s="3"/>
      <c r="O7598"/>
      <c r="P7598"/>
      <c r="Q7598"/>
      <c r="R7598"/>
      <c r="S7598"/>
      <c r="T7598"/>
      <c r="U7598" s="1"/>
      <c r="V7598"/>
      <c r="W7598" s="1"/>
      <c r="X7598"/>
      <c r="Y7598"/>
      <c r="Z7598" s="1"/>
      <c r="AA7598" s="1"/>
      <c r="AB7598" s="1"/>
      <c r="AC7598" s="1"/>
      <c r="AD7598"/>
    </row>
    <row r="7599" spans="1:30" x14ac:dyDescent="0.25">
      <c r="A7599" s="1"/>
      <c r="B7599" s="1"/>
      <c r="C7599" s="1"/>
      <c r="D7599"/>
      <c r="E7599" s="1"/>
      <c r="F7599" s="1"/>
      <c r="G7599"/>
      <c r="H7599"/>
      <c r="I7599" s="1"/>
      <c r="J7599"/>
      <c r="K7599"/>
      <c r="L7599"/>
      <c r="M7599" s="2"/>
      <c r="N7599" s="3"/>
      <c r="O7599"/>
      <c r="P7599"/>
      <c r="Q7599"/>
      <c r="R7599"/>
      <c r="S7599"/>
      <c r="T7599"/>
      <c r="U7599" s="1"/>
      <c r="V7599"/>
      <c r="W7599" s="1"/>
      <c r="X7599"/>
      <c r="Y7599"/>
      <c r="Z7599" s="1"/>
      <c r="AA7599" s="1"/>
      <c r="AB7599" s="1"/>
      <c r="AC7599" s="1"/>
      <c r="AD7599"/>
    </row>
    <row r="7600" spans="1:30" x14ac:dyDescent="0.25">
      <c r="A7600" s="1"/>
      <c r="B7600" s="1"/>
      <c r="C7600" s="1"/>
      <c r="D7600"/>
      <c r="E7600" s="1"/>
      <c r="F7600" s="1"/>
      <c r="G7600"/>
      <c r="H7600"/>
      <c r="I7600" s="1"/>
      <c r="J7600"/>
      <c r="K7600"/>
      <c r="L7600"/>
      <c r="M7600" s="2"/>
      <c r="N7600" s="3"/>
      <c r="O7600"/>
      <c r="P7600"/>
      <c r="Q7600"/>
      <c r="R7600"/>
      <c r="S7600"/>
      <c r="T7600"/>
      <c r="U7600" s="1"/>
      <c r="V7600"/>
      <c r="W7600" s="1"/>
      <c r="X7600"/>
      <c r="Y7600"/>
      <c r="Z7600" s="1"/>
      <c r="AA7600" s="1"/>
      <c r="AB7600" s="1"/>
      <c r="AC7600" s="1"/>
      <c r="AD7600"/>
    </row>
    <row r="7601" spans="1:30" x14ac:dyDescent="0.25">
      <c r="A7601" s="1"/>
      <c r="B7601" s="1"/>
      <c r="C7601" s="1"/>
      <c r="D7601"/>
      <c r="E7601" s="1"/>
      <c r="F7601" s="1"/>
      <c r="G7601"/>
      <c r="H7601"/>
      <c r="I7601" s="1"/>
      <c r="J7601"/>
      <c r="K7601"/>
      <c r="L7601"/>
      <c r="M7601" s="2"/>
      <c r="N7601" s="3"/>
      <c r="O7601"/>
      <c r="P7601"/>
      <c r="Q7601"/>
      <c r="R7601"/>
      <c r="S7601"/>
      <c r="T7601"/>
      <c r="U7601" s="1"/>
      <c r="V7601"/>
      <c r="W7601" s="1"/>
      <c r="X7601"/>
      <c r="Y7601"/>
      <c r="Z7601" s="1"/>
      <c r="AA7601" s="1"/>
      <c r="AB7601" s="1"/>
      <c r="AC7601" s="1"/>
      <c r="AD7601"/>
    </row>
    <row r="7602" spans="1:30" x14ac:dyDescent="0.25">
      <c r="A7602" s="1"/>
      <c r="B7602" s="1"/>
      <c r="C7602" s="1"/>
      <c r="D7602"/>
      <c r="E7602" s="1"/>
      <c r="F7602" s="1"/>
      <c r="G7602"/>
      <c r="H7602"/>
      <c r="I7602" s="1"/>
      <c r="J7602"/>
      <c r="K7602"/>
      <c r="L7602"/>
      <c r="M7602" s="2"/>
      <c r="N7602" s="3"/>
      <c r="O7602"/>
      <c r="P7602"/>
      <c r="Q7602"/>
      <c r="R7602"/>
      <c r="S7602"/>
      <c r="T7602"/>
      <c r="U7602" s="1"/>
      <c r="V7602"/>
      <c r="W7602" s="1"/>
      <c r="X7602"/>
      <c r="Y7602"/>
      <c r="Z7602" s="1"/>
      <c r="AA7602" s="1"/>
      <c r="AB7602" s="1"/>
      <c r="AC7602" s="1"/>
      <c r="AD7602"/>
    </row>
    <row r="7603" spans="1:30" x14ac:dyDescent="0.25">
      <c r="A7603" s="1"/>
      <c r="B7603" s="1"/>
      <c r="C7603" s="1"/>
      <c r="D7603"/>
      <c r="E7603" s="1"/>
      <c r="F7603" s="1"/>
      <c r="G7603"/>
      <c r="H7603"/>
      <c r="I7603" s="1"/>
      <c r="J7603"/>
      <c r="K7603"/>
      <c r="L7603"/>
      <c r="M7603" s="2"/>
      <c r="N7603" s="3"/>
      <c r="O7603"/>
      <c r="P7603"/>
      <c r="Q7603"/>
      <c r="R7603"/>
      <c r="S7603"/>
      <c r="T7603"/>
      <c r="U7603" s="1"/>
      <c r="V7603"/>
      <c r="W7603" s="1"/>
      <c r="X7603"/>
      <c r="Y7603"/>
      <c r="Z7603" s="1"/>
      <c r="AA7603" s="1"/>
      <c r="AB7603" s="1"/>
      <c r="AC7603" s="1"/>
      <c r="AD7603"/>
    </row>
    <row r="7604" spans="1:30" x14ac:dyDescent="0.25">
      <c r="A7604" s="1"/>
      <c r="B7604" s="1"/>
      <c r="C7604" s="1"/>
      <c r="D7604"/>
      <c r="E7604" s="1"/>
      <c r="F7604" s="1"/>
      <c r="G7604"/>
      <c r="H7604"/>
      <c r="I7604" s="1"/>
      <c r="J7604"/>
      <c r="K7604"/>
      <c r="L7604"/>
      <c r="M7604" s="2"/>
      <c r="N7604" s="3"/>
      <c r="O7604"/>
      <c r="P7604"/>
      <c r="Q7604"/>
      <c r="R7604"/>
      <c r="S7604"/>
      <c r="T7604"/>
      <c r="U7604" s="1"/>
      <c r="V7604"/>
      <c r="W7604" s="1"/>
      <c r="X7604"/>
      <c r="Y7604"/>
      <c r="Z7604" s="1"/>
      <c r="AA7604" s="1"/>
      <c r="AB7604" s="1"/>
      <c r="AC7604" s="1"/>
      <c r="AD7604"/>
    </row>
    <row r="7605" spans="1:30" x14ac:dyDescent="0.25">
      <c r="A7605" s="1"/>
      <c r="B7605" s="1"/>
      <c r="C7605" s="1"/>
      <c r="D7605"/>
      <c r="E7605" s="1"/>
      <c r="F7605" s="1"/>
      <c r="G7605"/>
      <c r="H7605"/>
      <c r="I7605" s="1"/>
      <c r="J7605"/>
      <c r="K7605"/>
      <c r="L7605"/>
      <c r="M7605" s="2"/>
      <c r="N7605" s="3"/>
      <c r="O7605"/>
      <c r="P7605"/>
      <c r="Q7605"/>
      <c r="R7605"/>
      <c r="S7605"/>
      <c r="T7605"/>
      <c r="U7605" s="1"/>
      <c r="V7605"/>
      <c r="W7605" s="1"/>
      <c r="X7605"/>
      <c r="Y7605"/>
      <c r="Z7605" s="1"/>
      <c r="AA7605" s="1"/>
      <c r="AB7605" s="1"/>
      <c r="AC7605" s="1"/>
      <c r="AD7605"/>
    </row>
    <row r="7606" spans="1:30" x14ac:dyDescent="0.25">
      <c r="A7606" s="1"/>
      <c r="B7606" s="1"/>
      <c r="C7606" s="1"/>
      <c r="D7606"/>
      <c r="E7606" s="1"/>
      <c r="F7606" s="1"/>
      <c r="G7606"/>
      <c r="H7606"/>
      <c r="I7606" s="1"/>
      <c r="J7606"/>
      <c r="K7606"/>
      <c r="L7606"/>
      <c r="M7606" s="2"/>
      <c r="N7606" s="3"/>
      <c r="O7606"/>
      <c r="P7606"/>
      <c r="Q7606"/>
      <c r="R7606"/>
      <c r="S7606"/>
      <c r="T7606"/>
      <c r="U7606" s="1"/>
      <c r="V7606"/>
      <c r="W7606" s="1"/>
      <c r="X7606"/>
      <c r="Y7606"/>
      <c r="Z7606" s="1"/>
      <c r="AA7606" s="1"/>
      <c r="AB7606" s="1"/>
      <c r="AC7606" s="1"/>
      <c r="AD7606"/>
    </row>
    <row r="7607" spans="1:30" x14ac:dyDescent="0.25">
      <c r="A7607" s="1"/>
      <c r="B7607" s="1"/>
      <c r="C7607" s="1"/>
      <c r="D7607"/>
      <c r="E7607" s="1"/>
      <c r="F7607" s="1"/>
      <c r="G7607"/>
      <c r="H7607"/>
      <c r="I7607" s="1"/>
      <c r="J7607"/>
      <c r="K7607"/>
      <c r="L7607"/>
      <c r="M7607" s="2"/>
      <c r="N7607" s="3"/>
      <c r="O7607"/>
      <c r="P7607"/>
      <c r="Q7607"/>
      <c r="R7607"/>
      <c r="S7607"/>
      <c r="T7607"/>
      <c r="U7607" s="1"/>
      <c r="V7607"/>
      <c r="W7607" s="1"/>
      <c r="X7607"/>
      <c r="Y7607"/>
      <c r="Z7607" s="1"/>
      <c r="AA7607" s="1"/>
      <c r="AB7607" s="1"/>
      <c r="AC7607" s="1"/>
      <c r="AD7607"/>
    </row>
    <row r="7608" spans="1:30" x14ac:dyDescent="0.25">
      <c r="A7608" s="1"/>
      <c r="B7608" s="1"/>
      <c r="C7608" s="1"/>
      <c r="D7608"/>
      <c r="E7608" s="1"/>
      <c r="F7608" s="1"/>
      <c r="G7608"/>
      <c r="H7608"/>
      <c r="I7608" s="1"/>
      <c r="J7608"/>
      <c r="K7608"/>
      <c r="L7608"/>
      <c r="M7608" s="2"/>
      <c r="N7608" s="3"/>
      <c r="O7608"/>
      <c r="P7608"/>
      <c r="Q7608"/>
      <c r="R7608"/>
      <c r="S7608"/>
      <c r="T7608"/>
      <c r="U7608" s="1"/>
      <c r="V7608"/>
      <c r="W7608" s="1"/>
      <c r="X7608"/>
      <c r="Y7608"/>
      <c r="Z7608" s="1"/>
      <c r="AA7608" s="1"/>
      <c r="AB7608" s="1"/>
      <c r="AC7608" s="1"/>
      <c r="AD7608"/>
    </row>
    <row r="7609" spans="1:30" x14ac:dyDescent="0.25">
      <c r="A7609" s="1"/>
      <c r="B7609" s="1"/>
      <c r="C7609" s="1"/>
      <c r="D7609"/>
      <c r="E7609" s="1"/>
      <c r="F7609" s="1"/>
      <c r="G7609"/>
      <c r="H7609"/>
      <c r="I7609" s="1"/>
      <c r="J7609"/>
      <c r="K7609"/>
      <c r="L7609"/>
      <c r="M7609" s="2"/>
      <c r="N7609" s="3"/>
      <c r="O7609"/>
      <c r="P7609"/>
      <c r="Q7609"/>
      <c r="R7609"/>
      <c r="S7609"/>
      <c r="T7609"/>
      <c r="U7609" s="1"/>
      <c r="V7609"/>
      <c r="W7609" s="1"/>
      <c r="X7609"/>
      <c r="Y7609"/>
      <c r="Z7609" s="1"/>
      <c r="AA7609" s="1"/>
      <c r="AB7609" s="1"/>
      <c r="AC7609" s="1"/>
      <c r="AD7609"/>
    </row>
    <row r="7610" spans="1:30" x14ac:dyDescent="0.25">
      <c r="A7610" s="1"/>
      <c r="B7610" s="1"/>
      <c r="C7610" s="1"/>
      <c r="D7610"/>
      <c r="E7610" s="1"/>
      <c r="F7610" s="1"/>
      <c r="G7610"/>
      <c r="H7610"/>
      <c r="I7610" s="1"/>
      <c r="J7610"/>
      <c r="K7610"/>
      <c r="L7610"/>
      <c r="M7610" s="2"/>
      <c r="N7610" s="3"/>
      <c r="O7610"/>
      <c r="P7610"/>
      <c r="Q7610"/>
      <c r="R7610"/>
      <c r="S7610"/>
      <c r="T7610"/>
      <c r="U7610" s="1"/>
      <c r="V7610"/>
      <c r="W7610" s="1"/>
      <c r="X7610"/>
      <c r="Y7610"/>
      <c r="Z7610" s="1"/>
      <c r="AA7610" s="1"/>
      <c r="AB7610" s="1"/>
      <c r="AC7610" s="1"/>
      <c r="AD7610"/>
    </row>
    <row r="7611" spans="1:30" x14ac:dyDescent="0.25">
      <c r="A7611" s="1"/>
      <c r="B7611" s="1"/>
      <c r="C7611" s="1"/>
      <c r="D7611"/>
      <c r="E7611" s="1"/>
      <c r="F7611" s="1"/>
      <c r="G7611"/>
      <c r="H7611"/>
      <c r="I7611" s="1"/>
      <c r="J7611"/>
      <c r="K7611"/>
      <c r="L7611"/>
      <c r="M7611" s="2"/>
      <c r="N7611" s="3"/>
      <c r="O7611"/>
      <c r="P7611"/>
      <c r="Q7611"/>
      <c r="R7611"/>
      <c r="S7611"/>
      <c r="T7611"/>
      <c r="U7611" s="1"/>
      <c r="V7611"/>
      <c r="W7611" s="1"/>
      <c r="X7611"/>
      <c r="Y7611"/>
      <c r="Z7611" s="1"/>
      <c r="AA7611" s="1"/>
      <c r="AB7611" s="1"/>
      <c r="AC7611" s="1"/>
      <c r="AD7611"/>
    </row>
    <row r="7612" spans="1:30" x14ac:dyDescent="0.25">
      <c r="A7612" s="1"/>
      <c r="B7612" s="1"/>
      <c r="C7612" s="1"/>
      <c r="D7612"/>
      <c r="E7612" s="1"/>
      <c r="F7612" s="1"/>
      <c r="G7612"/>
      <c r="H7612"/>
      <c r="I7612" s="1"/>
      <c r="J7612"/>
      <c r="K7612"/>
      <c r="L7612"/>
      <c r="M7612" s="2"/>
      <c r="N7612" s="3"/>
      <c r="O7612"/>
      <c r="P7612"/>
      <c r="Q7612"/>
      <c r="R7612"/>
      <c r="S7612"/>
      <c r="T7612"/>
      <c r="U7612" s="1"/>
      <c r="V7612"/>
      <c r="W7612" s="1"/>
      <c r="X7612"/>
      <c r="Y7612"/>
      <c r="Z7612" s="1"/>
      <c r="AA7612" s="1"/>
      <c r="AB7612" s="1"/>
      <c r="AC7612" s="1"/>
      <c r="AD7612"/>
    </row>
    <row r="7613" spans="1:30" x14ac:dyDescent="0.25">
      <c r="A7613" s="1"/>
      <c r="B7613" s="1"/>
      <c r="C7613" s="1"/>
      <c r="D7613"/>
      <c r="E7613" s="1"/>
      <c r="F7613" s="1"/>
      <c r="G7613"/>
      <c r="H7613"/>
      <c r="I7613" s="1"/>
      <c r="J7613"/>
      <c r="K7613"/>
      <c r="L7613"/>
      <c r="M7613" s="2"/>
      <c r="N7613" s="3"/>
      <c r="O7613"/>
      <c r="P7613"/>
      <c r="Q7613"/>
      <c r="R7613"/>
      <c r="S7613"/>
      <c r="T7613"/>
      <c r="U7613" s="1"/>
      <c r="V7613"/>
      <c r="W7613" s="1"/>
      <c r="X7613"/>
      <c r="Y7613"/>
      <c r="Z7613" s="1"/>
      <c r="AA7613" s="1"/>
      <c r="AB7613" s="1"/>
      <c r="AC7613" s="1"/>
      <c r="AD7613"/>
    </row>
    <row r="7614" spans="1:30" x14ac:dyDescent="0.25">
      <c r="A7614" s="1"/>
      <c r="B7614" s="1"/>
      <c r="C7614" s="1"/>
      <c r="D7614"/>
      <c r="E7614" s="1"/>
      <c r="F7614" s="1"/>
      <c r="G7614"/>
      <c r="H7614"/>
      <c r="I7614" s="1"/>
      <c r="J7614"/>
      <c r="K7614"/>
      <c r="L7614"/>
      <c r="M7614" s="2"/>
      <c r="N7614" s="3"/>
      <c r="O7614"/>
      <c r="P7614"/>
      <c r="Q7614"/>
      <c r="R7614"/>
      <c r="S7614"/>
      <c r="T7614"/>
      <c r="U7614" s="1"/>
      <c r="V7614"/>
      <c r="W7614" s="1"/>
      <c r="X7614"/>
      <c r="Y7614"/>
      <c r="Z7614" s="1"/>
      <c r="AA7614" s="1"/>
      <c r="AB7614" s="1"/>
      <c r="AC7614" s="1"/>
      <c r="AD7614"/>
    </row>
    <row r="7615" spans="1:30" x14ac:dyDescent="0.25">
      <c r="A7615" s="1"/>
      <c r="B7615" s="1"/>
      <c r="C7615" s="1"/>
      <c r="D7615"/>
      <c r="E7615" s="1"/>
      <c r="F7615" s="1"/>
      <c r="G7615"/>
      <c r="H7615"/>
      <c r="I7615" s="1"/>
      <c r="J7615"/>
      <c r="K7615"/>
      <c r="L7615"/>
      <c r="M7615" s="2"/>
      <c r="N7615" s="3"/>
      <c r="O7615"/>
      <c r="P7615"/>
      <c r="Q7615"/>
      <c r="R7615"/>
      <c r="S7615"/>
      <c r="T7615"/>
      <c r="U7615" s="1"/>
      <c r="V7615"/>
      <c r="W7615" s="1"/>
      <c r="X7615"/>
      <c r="Y7615"/>
      <c r="Z7615" s="1"/>
      <c r="AA7615" s="1"/>
      <c r="AB7615" s="1"/>
      <c r="AC7615" s="1"/>
      <c r="AD7615"/>
    </row>
    <row r="7616" spans="1:30" x14ac:dyDescent="0.25">
      <c r="A7616" s="1"/>
      <c r="B7616" s="1"/>
      <c r="C7616" s="1"/>
      <c r="D7616"/>
      <c r="E7616" s="1"/>
      <c r="F7616" s="1"/>
      <c r="G7616"/>
      <c r="H7616"/>
      <c r="I7616" s="1"/>
      <c r="J7616"/>
      <c r="K7616"/>
      <c r="L7616"/>
      <c r="M7616" s="2"/>
      <c r="N7616" s="3"/>
      <c r="O7616"/>
      <c r="P7616"/>
      <c r="Q7616"/>
      <c r="R7616"/>
      <c r="S7616"/>
      <c r="T7616"/>
      <c r="U7616" s="1"/>
      <c r="V7616"/>
      <c r="W7616" s="1"/>
      <c r="X7616"/>
      <c r="Y7616"/>
      <c r="Z7616" s="1"/>
      <c r="AA7616" s="1"/>
      <c r="AB7616" s="1"/>
      <c r="AC7616" s="1"/>
      <c r="AD7616"/>
    </row>
    <row r="7617" spans="1:30" x14ac:dyDescent="0.25">
      <c r="A7617" s="1"/>
      <c r="B7617" s="1"/>
      <c r="C7617" s="1"/>
      <c r="D7617"/>
      <c r="E7617" s="1"/>
      <c r="F7617" s="1"/>
      <c r="G7617"/>
      <c r="H7617"/>
      <c r="I7617" s="1"/>
      <c r="J7617"/>
      <c r="K7617"/>
      <c r="L7617"/>
      <c r="M7617" s="2"/>
      <c r="N7617" s="3"/>
      <c r="O7617"/>
      <c r="P7617"/>
      <c r="Q7617"/>
      <c r="R7617"/>
      <c r="S7617"/>
      <c r="T7617"/>
      <c r="U7617" s="1"/>
      <c r="V7617"/>
      <c r="W7617" s="1"/>
      <c r="X7617"/>
      <c r="Y7617"/>
      <c r="Z7617" s="1"/>
      <c r="AA7617" s="1"/>
      <c r="AB7617" s="1"/>
      <c r="AC7617" s="1"/>
      <c r="AD7617"/>
    </row>
    <row r="7618" spans="1:30" x14ac:dyDescent="0.25">
      <c r="A7618" s="1"/>
      <c r="B7618" s="1"/>
      <c r="C7618" s="1"/>
      <c r="D7618"/>
      <c r="E7618" s="1"/>
      <c r="F7618" s="1"/>
      <c r="G7618"/>
      <c r="H7618"/>
      <c r="I7618" s="1"/>
      <c r="J7618"/>
      <c r="K7618"/>
      <c r="L7618"/>
      <c r="M7618" s="2"/>
      <c r="N7618" s="3"/>
      <c r="O7618"/>
      <c r="P7618"/>
      <c r="Q7618"/>
      <c r="R7618"/>
      <c r="S7618"/>
      <c r="T7618"/>
      <c r="U7618" s="1"/>
      <c r="V7618"/>
      <c r="W7618" s="1"/>
      <c r="X7618"/>
      <c r="Y7618"/>
      <c r="Z7618" s="1"/>
      <c r="AA7618" s="1"/>
      <c r="AB7618" s="1"/>
      <c r="AC7618" s="1"/>
      <c r="AD7618"/>
    </row>
    <row r="7619" spans="1:30" x14ac:dyDescent="0.25">
      <c r="A7619" s="1"/>
      <c r="B7619" s="1"/>
      <c r="C7619" s="1"/>
      <c r="D7619"/>
      <c r="E7619" s="1"/>
      <c r="F7619" s="1"/>
      <c r="G7619"/>
      <c r="H7619"/>
      <c r="I7619" s="1"/>
      <c r="J7619"/>
      <c r="K7619"/>
      <c r="L7619"/>
      <c r="M7619" s="2"/>
      <c r="N7619" s="3"/>
      <c r="O7619"/>
      <c r="P7619"/>
      <c r="Q7619"/>
      <c r="R7619"/>
      <c r="S7619"/>
      <c r="T7619"/>
      <c r="U7619" s="1"/>
      <c r="V7619"/>
      <c r="W7619" s="1"/>
      <c r="X7619"/>
      <c r="Y7619"/>
      <c r="Z7619" s="1"/>
      <c r="AA7619" s="1"/>
      <c r="AB7619" s="1"/>
      <c r="AC7619" s="1"/>
      <c r="AD7619"/>
    </row>
    <row r="7620" spans="1:30" x14ac:dyDescent="0.25">
      <c r="A7620" s="1"/>
      <c r="B7620" s="1"/>
      <c r="C7620" s="1"/>
      <c r="D7620"/>
      <c r="E7620" s="1"/>
      <c r="F7620" s="1"/>
      <c r="G7620"/>
      <c r="H7620"/>
      <c r="I7620" s="1"/>
      <c r="J7620"/>
      <c r="K7620"/>
      <c r="L7620"/>
      <c r="M7620" s="2"/>
      <c r="N7620" s="3"/>
      <c r="O7620"/>
      <c r="P7620"/>
      <c r="Q7620"/>
      <c r="R7620"/>
      <c r="S7620"/>
      <c r="T7620"/>
      <c r="U7620" s="1"/>
      <c r="V7620"/>
      <c r="W7620" s="1"/>
      <c r="X7620"/>
      <c r="Y7620"/>
      <c r="Z7620" s="1"/>
      <c r="AA7620" s="1"/>
      <c r="AB7620" s="1"/>
      <c r="AC7620" s="1"/>
      <c r="AD7620"/>
    </row>
    <row r="7621" spans="1:30" x14ac:dyDescent="0.25">
      <c r="A7621" s="1"/>
      <c r="B7621" s="1"/>
      <c r="C7621" s="1"/>
      <c r="D7621"/>
      <c r="E7621" s="1"/>
      <c r="F7621" s="1"/>
      <c r="G7621"/>
      <c r="H7621"/>
      <c r="I7621" s="1"/>
      <c r="J7621"/>
      <c r="K7621"/>
      <c r="L7621"/>
      <c r="M7621" s="2"/>
      <c r="N7621" s="3"/>
      <c r="O7621"/>
      <c r="P7621"/>
      <c r="Q7621"/>
      <c r="R7621"/>
      <c r="S7621"/>
      <c r="T7621"/>
      <c r="U7621" s="1"/>
      <c r="V7621"/>
      <c r="W7621" s="1"/>
      <c r="X7621"/>
      <c r="Y7621"/>
      <c r="Z7621" s="1"/>
      <c r="AA7621" s="1"/>
      <c r="AB7621" s="1"/>
      <c r="AC7621" s="1"/>
      <c r="AD7621"/>
    </row>
    <row r="7622" spans="1:30" x14ac:dyDescent="0.25">
      <c r="A7622" s="1"/>
      <c r="B7622" s="1"/>
      <c r="C7622" s="1"/>
      <c r="D7622"/>
      <c r="E7622" s="1"/>
      <c r="F7622" s="1"/>
      <c r="G7622"/>
      <c r="H7622"/>
      <c r="I7622" s="1"/>
      <c r="J7622"/>
      <c r="K7622"/>
      <c r="L7622"/>
      <c r="M7622" s="2"/>
      <c r="N7622" s="3"/>
      <c r="O7622"/>
      <c r="P7622"/>
      <c r="Q7622"/>
      <c r="R7622"/>
      <c r="S7622"/>
      <c r="T7622"/>
      <c r="U7622" s="1"/>
      <c r="V7622"/>
      <c r="W7622" s="1"/>
      <c r="X7622"/>
      <c r="Y7622"/>
      <c r="Z7622" s="1"/>
      <c r="AA7622" s="1"/>
      <c r="AB7622" s="1"/>
      <c r="AC7622" s="1"/>
      <c r="AD7622"/>
    </row>
    <row r="7623" spans="1:30" x14ac:dyDescent="0.25">
      <c r="A7623" s="1"/>
      <c r="B7623" s="1"/>
      <c r="C7623" s="1"/>
      <c r="D7623"/>
      <c r="E7623" s="1"/>
      <c r="F7623" s="1"/>
      <c r="G7623"/>
      <c r="H7623"/>
      <c r="I7623" s="1"/>
      <c r="J7623"/>
      <c r="K7623"/>
      <c r="L7623"/>
      <c r="M7623" s="2"/>
      <c r="N7623" s="3"/>
      <c r="O7623"/>
      <c r="P7623"/>
      <c r="Q7623"/>
      <c r="R7623"/>
      <c r="S7623"/>
      <c r="T7623"/>
      <c r="U7623" s="1"/>
      <c r="V7623"/>
      <c r="W7623" s="1"/>
      <c r="X7623"/>
      <c r="Y7623"/>
      <c r="Z7623" s="1"/>
      <c r="AA7623" s="1"/>
      <c r="AB7623" s="1"/>
      <c r="AC7623" s="1"/>
      <c r="AD7623"/>
    </row>
    <row r="7624" spans="1:30" x14ac:dyDescent="0.25">
      <c r="A7624" s="1"/>
      <c r="B7624" s="1"/>
      <c r="C7624" s="1"/>
      <c r="D7624"/>
      <c r="E7624" s="1"/>
      <c r="F7624" s="1"/>
      <c r="G7624"/>
      <c r="H7624"/>
      <c r="I7624" s="1"/>
      <c r="J7624"/>
      <c r="K7624"/>
      <c r="L7624"/>
      <c r="M7624" s="2"/>
      <c r="N7624" s="3"/>
      <c r="O7624"/>
      <c r="P7624"/>
      <c r="Q7624"/>
      <c r="R7624"/>
      <c r="S7624"/>
      <c r="T7624"/>
      <c r="U7624" s="1"/>
      <c r="V7624"/>
      <c r="W7624" s="1"/>
      <c r="X7624"/>
      <c r="Y7624"/>
      <c r="Z7624" s="1"/>
      <c r="AA7624" s="1"/>
      <c r="AB7624" s="1"/>
      <c r="AC7624" s="1"/>
      <c r="AD7624"/>
    </row>
    <row r="7625" spans="1:30" x14ac:dyDescent="0.25">
      <c r="A7625" s="1"/>
      <c r="B7625" s="1"/>
      <c r="C7625" s="1"/>
      <c r="D7625"/>
      <c r="E7625" s="1"/>
      <c r="F7625" s="1"/>
      <c r="G7625"/>
      <c r="H7625"/>
      <c r="I7625" s="1"/>
      <c r="J7625"/>
      <c r="K7625"/>
      <c r="L7625"/>
      <c r="M7625" s="2"/>
      <c r="N7625" s="3"/>
      <c r="O7625"/>
      <c r="P7625"/>
      <c r="Q7625"/>
      <c r="R7625"/>
      <c r="S7625"/>
      <c r="T7625"/>
      <c r="U7625" s="1"/>
      <c r="V7625"/>
      <c r="W7625" s="1"/>
      <c r="X7625"/>
      <c r="Y7625"/>
      <c r="Z7625" s="1"/>
      <c r="AA7625" s="1"/>
      <c r="AB7625" s="1"/>
      <c r="AC7625" s="1"/>
      <c r="AD7625"/>
    </row>
    <row r="7626" spans="1:30" x14ac:dyDescent="0.25">
      <c r="A7626" s="1"/>
      <c r="B7626" s="1"/>
      <c r="C7626" s="1"/>
      <c r="D7626"/>
      <c r="E7626" s="1"/>
      <c r="F7626" s="1"/>
      <c r="G7626"/>
      <c r="H7626"/>
      <c r="I7626" s="1"/>
      <c r="J7626"/>
      <c r="K7626"/>
      <c r="L7626"/>
      <c r="M7626" s="2"/>
      <c r="N7626" s="3"/>
      <c r="O7626"/>
      <c r="P7626"/>
      <c r="Q7626"/>
      <c r="R7626"/>
      <c r="S7626"/>
      <c r="T7626"/>
      <c r="U7626" s="1"/>
      <c r="V7626"/>
      <c r="W7626" s="1"/>
      <c r="X7626"/>
      <c r="Y7626"/>
      <c r="Z7626" s="1"/>
      <c r="AA7626" s="1"/>
      <c r="AB7626" s="1"/>
      <c r="AC7626" s="1"/>
      <c r="AD7626"/>
    </row>
    <row r="7627" spans="1:30" x14ac:dyDescent="0.25">
      <c r="A7627" s="1"/>
      <c r="B7627" s="1"/>
      <c r="C7627" s="1"/>
      <c r="D7627"/>
      <c r="E7627" s="1"/>
      <c r="F7627" s="1"/>
      <c r="G7627"/>
      <c r="H7627"/>
      <c r="I7627" s="1"/>
      <c r="J7627"/>
      <c r="K7627"/>
      <c r="L7627"/>
      <c r="M7627" s="2"/>
      <c r="N7627" s="3"/>
      <c r="O7627"/>
      <c r="P7627"/>
      <c r="Q7627"/>
      <c r="R7627"/>
      <c r="S7627"/>
      <c r="T7627"/>
      <c r="U7627" s="1"/>
      <c r="V7627"/>
      <c r="W7627" s="1"/>
      <c r="X7627"/>
      <c r="Y7627"/>
      <c r="Z7627" s="1"/>
      <c r="AA7627" s="1"/>
      <c r="AB7627" s="1"/>
      <c r="AC7627" s="1"/>
      <c r="AD7627"/>
    </row>
    <row r="7628" spans="1:30" x14ac:dyDescent="0.25">
      <c r="A7628" s="1"/>
      <c r="B7628" s="1"/>
      <c r="C7628" s="1"/>
      <c r="D7628"/>
      <c r="E7628" s="1"/>
      <c r="F7628" s="1"/>
      <c r="G7628"/>
      <c r="H7628"/>
      <c r="I7628" s="1"/>
      <c r="J7628"/>
      <c r="K7628"/>
      <c r="L7628"/>
      <c r="M7628" s="2"/>
      <c r="N7628" s="3"/>
      <c r="O7628"/>
      <c r="P7628"/>
      <c r="Q7628"/>
      <c r="R7628"/>
      <c r="S7628"/>
      <c r="T7628"/>
      <c r="U7628" s="1"/>
      <c r="V7628"/>
      <c r="W7628" s="1"/>
      <c r="X7628"/>
      <c r="Y7628"/>
      <c r="Z7628" s="1"/>
      <c r="AA7628" s="1"/>
      <c r="AB7628" s="1"/>
      <c r="AC7628" s="1"/>
      <c r="AD7628"/>
    </row>
    <row r="7629" spans="1:30" x14ac:dyDescent="0.25">
      <c r="A7629" s="1"/>
      <c r="B7629" s="1"/>
      <c r="C7629" s="1"/>
      <c r="D7629"/>
      <c r="E7629" s="1"/>
      <c r="F7629" s="1"/>
      <c r="G7629"/>
      <c r="H7629"/>
      <c r="I7629" s="1"/>
      <c r="J7629"/>
      <c r="K7629"/>
      <c r="L7629"/>
      <c r="M7629" s="2"/>
      <c r="N7629" s="3"/>
      <c r="O7629"/>
      <c r="P7629"/>
      <c r="Q7629"/>
      <c r="R7629"/>
      <c r="S7629"/>
      <c r="T7629"/>
      <c r="U7629" s="1"/>
      <c r="V7629"/>
      <c r="W7629" s="1"/>
      <c r="X7629"/>
      <c r="Y7629"/>
      <c r="Z7629" s="1"/>
      <c r="AA7629" s="1"/>
      <c r="AB7629" s="1"/>
      <c r="AC7629" s="1"/>
      <c r="AD7629"/>
    </row>
    <row r="7630" spans="1:30" x14ac:dyDescent="0.25">
      <c r="A7630" s="1"/>
      <c r="B7630" s="1"/>
      <c r="C7630" s="1"/>
      <c r="D7630"/>
      <c r="E7630" s="1"/>
      <c r="F7630" s="1"/>
      <c r="G7630"/>
      <c r="H7630"/>
      <c r="I7630" s="1"/>
      <c r="J7630"/>
      <c r="K7630"/>
      <c r="L7630"/>
      <c r="M7630" s="2"/>
      <c r="N7630" s="3"/>
      <c r="O7630"/>
      <c r="P7630"/>
      <c r="Q7630"/>
      <c r="R7630"/>
      <c r="S7630"/>
      <c r="T7630"/>
      <c r="U7630" s="1"/>
      <c r="V7630"/>
      <c r="W7630" s="1"/>
      <c r="X7630"/>
      <c r="Y7630"/>
      <c r="Z7630" s="1"/>
      <c r="AA7630" s="1"/>
      <c r="AB7630" s="1"/>
      <c r="AC7630" s="1"/>
      <c r="AD7630"/>
    </row>
    <row r="7631" spans="1:30" x14ac:dyDescent="0.25">
      <c r="A7631" s="1"/>
      <c r="B7631" s="1"/>
      <c r="C7631" s="1"/>
      <c r="D7631"/>
      <c r="E7631" s="1"/>
      <c r="F7631" s="1"/>
      <c r="G7631"/>
      <c r="H7631"/>
      <c r="I7631" s="1"/>
      <c r="J7631"/>
      <c r="K7631"/>
      <c r="L7631"/>
      <c r="M7631" s="2"/>
      <c r="N7631" s="3"/>
      <c r="O7631"/>
      <c r="P7631"/>
      <c r="Q7631"/>
      <c r="R7631"/>
      <c r="S7631"/>
      <c r="T7631"/>
      <c r="U7631" s="1"/>
      <c r="V7631"/>
      <c r="W7631" s="1"/>
      <c r="X7631"/>
      <c r="Y7631"/>
      <c r="Z7631" s="1"/>
      <c r="AA7631" s="1"/>
      <c r="AB7631" s="1"/>
      <c r="AC7631" s="1"/>
      <c r="AD7631"/>
    </row>
    <row r="7632" spans="1:30" x14ac:dyDescent="0.25">
      <c r="A7632" s="1"/>
      <c r="B7632" s="1"/>
      <c r="C7632" s="1"/>
      <c r="D7632"/>
      <c r="E7632" s="1"/>
      <c r="F7632" s="1"/>
      <c r="G7632"/>
      <c r="H7632"/>
      <c r="I7632" s="1"/>
      <c r="J7632"/>
      <c r="K7632"/>
      <c r="L7632"/>
      <c r="M7632" s="2"/>
      <c r="N7632" s="3"/>
      <c r="O7632"/>
      <c r="P7632"/>
      <c r="Q7632"/>
      <c r="R7632"/>
      <c r="S7632"/>
      <c r="T7632"/>
      <c r="U7632" s="1"/>
      <c r="V7632"/>
      <c r="W7632" s="1"/>
      <c r="X7632"/>
      <c r="Y7632"/>
      <c r="Z7632" s="1"/>
      <c r="AA7632" s="1"/>
      <c r="AB7632" s="1"/>
      <c r="AC7632" s="1"/>
      <c r="AD7632"/>
    </row>
    <row r="7633" spans="1:30" x14ac:dyDescent="0.25">
      <c r="A7633" s="1"/>
      <c r="B7633" s="1"/>
      <c r="C7633" s="1"/>
      <c r="D7633"/>
      <c r="E7633" s="1"/>
      <c r="F7633" s="1"/>
      <c r="G7633"/>
      <c r="H7633"/>
      <c r="I7633" s="1"/>
      <c r="J7633"/>
      <c r="K7633"/>
      <c r="L7633"/>
      <c r="M7633" s="2"/>
      <c r="N7633" s="3"/>
      <c r="O7633"/>
      <c r="P7633"/>
      <c r="Q7633"/>
      <c r="R7633"/>
      <c r="S7633"/>
      <c r="T7633"/>
      <c r="U7633" s="1"/>
      <c r="V7633"/>
      <c r="W7633" s="1"/>
      <c r="X7633"/>
      <c r="Y7633"/>
      <c r="Z7633" s="1"/>
      <c r="AA7633" s="1"/>
      <c r="AB7633" s="1"/>
      <c r="AC7633" s="1"/>
      <c r="AD7633"/>
    </row>
    <row r="7634" spans="1:30" x14ac:dyDescent="0.25">
      <c r="A7634" s="1"/>
      <c r="B7634" s="1"/>
      <c r="C7634" s="1"/>
      <c r="D7634"/>
      <c r="E7634" s="1"/>
      <c r="F7634" s="1"/>
      <c r="G7634"/>
      <c r="H7634"/>
      <c r="I7634" s="1"/>
      <c r="J7634"/>
      <c r="K7634"/>
      <c r="L7634"/>
      <c r="M7634" s="2"/>
      <c r="N7634" s="3"/>
      <c r="O7634"/>
      <c r="P7634"/>
      <c r="Q7634"/>
      <c r="R7634"/>
      <c r="S7634"/>
      <c r="T7634"/>
      <c r="U7634" s="1"/>
      <c r="V7634"/>
      <c r="W7634" s="1"/>
      <c r="X7634"/>
      <c r="Y7634"/>
      <c r="Z7634" s="1"/>
      <c r="AA7634" s="1"/>
      <c r="AB7634" s="1"/>
      <c r="AC7634" s="1"/>
      <c r="AD7634"/>
    </row>
    <row r="7635" spans="1:30" x14ac:dyDescent="0.25">
      <c r="A7635" s="1"/>
      <c r="B7635" s="1"/>
      <c r="C7635" s="1"/>
      <c r="D7635"/>
      <c r="E7635" s="1"/>
      <c r="F7635" s="1"/>
      <c r="G7635"/>
      <c r="H7635"/>
      <c r="I7635" s="1"/>
      <c r="J7635"/>
      <c r="K7635"/>
      <c r="L7635"/>
      <c r="M7635" s="2"/>
      <c r="N7635" s="3"/>
      <c r="O7635"/>
      <c r="P7635"/>
      <c r="Q7635"/>
      <c r="R7635"/>
      <c r="S7635"/>
      <c r="T7635"/>
      <c r="U7635" s="1"/>
      <c r="V7635"/>
      <c r="W7635" s="1"/>
      <c r="X7635"/>
      <c r="Y7635"/>
      <c r="Z7635" s="1"/>
      <c r="AA7635" s="1"/>
      <c r="AB7635" s="1"/>
      <c r="AC7635" s="1"/>
      <c r="AD7635"/>
    </row>
    <row r="7636" spans="1:30" x14ac:dyDescent="0.25">
      <c r="A7636" s="1"/>
      <c r="B7636" s="1"/>
      <c r="C7636" s="1"/>
      <c r="D7636"/>
      <c r="E7636" s="1"/>
      <c r="F7636" s="1"/>
      <c r="G7636"/>
      <c r="H7636"/>
      <c r="I7636" s="1"/>
      <c r="J7636"/>
      <c r="K7636"/>
      <c r="L7636"/>
      <c r="M7636" s="2"/>
      <c r="N7636" s="3"/>
      <c r="O7636"/>
      <c r="P7636"/>
      <c r="Q7636"/>
      <c r="R7636"/>
      <c r="S7636"/>
      <c r="T7636"/>
      <c r="U7636" s="1"/>
      <c r="V7636"/>
      <c r="W7636" s="1"/>
      <c r="X7636"/>
      <c r="Y7636"/>
      <c r="Z7636" s="1"/>
      <c r="AA7636" s="1"/>
      <c r="AB7636" s="1"/>
      <c r="AC7636" s="1"/>
      <c r="AD7636"/>
    </row>
    <row r="7637" spans="1:30" x14ac:dyDescent="0.25">
      <c r="A7637" s="1"/>
      <c r="B7637" s="1"/>
      <c r="C7637" s="1"/>
      <c r="D7637"/>
      <c r="E7637" s="1"/>
      <c r="F7637" s="1"/>
      <c r="G7637"/>
      <c r="H7637"/>
      <c r="I7637" s="1"/>
      <c r="J7637"/>
      <c r="K7637"/>
      <c r="L7637"/>
      <c r="M7637" s="2"/>
      <c r="N7637" s="3"/>
      <c r="O7637"/>
      <c r="P7637"/>
      <c r="Q7637"/>
      <c r="R7637"/>
      <c r="S7637"/>
      <c r="T7637"/>
      <c r="U7637" s="1"/>
      <c r="V7637"/>
      <c r="W7637" s="1"/>
      <c r="X7637"/>
      <c r="Y7637"/>
      <c r="Z7637" s="1"/>
      <c r="AA7637" s="1"/>
      <c r="AB7637" s="1"/>
      <c r="AC7637" s="1"/>
      <c r="AD7637"/>
    </row>
    <row r="7638" spans="1:30" x14ac:dyDescent="0.25">
      <c r="A7638" s="1"/>
      <c r="B7638" s="1"/>
      <c r="C7638" s="1"/>
      <c r="D7638"/>
      <c r="E7638" s="1"/>
      <c r="F7638" s="1"/>
      <c r="G7638"/>
      <c r="H7638"/>
      <c r="I7638" s="1"/>
      <c r="J7638"/>
      <c r="K7638"/>
      <c r="L7638"/>
      <c r="M7638" s="2"/>
      <c r="N7638" s="3"/>
      <c r="O7638"/>
      <c r="P7638"/>
      <c r="Q7638"/>
      <c r="R7638"/>
      <c r="S7638"/>
      <c r="T7638"/>
      <c r="U7638" s="1"/>
      <c r="V7638"/>
      <c r="W7638" s="1"/>
      <c r="X7638"/>
      <c r="Y7638"/>
      <c r="Z7638" s="1"/>
      <c r="AA7638" s="1"/>
      <c r="AB7638" s="1"/>
      <c r="AC7638" s="1"/>
      <c r="AD7638"/>
    </row>
    <row r="7639" spans="1:30" x14ac:dyDescent="0.25">
      <c r="A7639" s="1"/>
      <c r="B7639" s="1"/>
      <c r="C7639" s="1"/>
      <c r="D7639"/>
      <c r="E7639" s="1"/>
      <c r="F7639" s="1"/>
      <c r="G7639"/>
      <c r="H7639"/>
      <c r="I7639" s="1"/>
      <c r="J7639"/>
      <c r="K7639"/>
      <c r="L7639"/>
      <c r="M7639" s="2"/>
      <c r="N7639" s="3"/>
      <c r="O7639"/>
      <c r="P7639"/>
      <c r="Q7639"/>
      <c r="R7639"/>
      <c r="S7639"/>
      <c r="T7639"/>
      <c r="U7639" s="1"/>
      <c r="V7639"/>
      <c r="W7639" s="1"/>
      <c r="X7639"/>
      <c r="Y7639"/>
      <c r="Z7639" s="1"/>
      <c r="AA7639" s="1"/>
      <c r="AB7639" s="1"/>
      <c r="AC7639" s="1"/>
      <c r="AD7639"/>
    </row>
    <row r="7640" spans="1:30" x14ac:dyDescent="0.25">
      <c r="A7640" s="1"/>
      <c r="B7640" s="1"/>
      <c r="C7640" s="1"/>
      <c r="D7640"/>
      <c r="E7640" s="1"/>
      <c r="F7640" s="1"/>
      <c r="G7640"/>
      <c r="H7640"/>
      <c r="I7640" s="1"/>
      <c r="J7640"/>
      <c r="K7640"/>
      <c r="L7640"/>
      <c r="M7640" s="2"/>
      <c r="N7640" s="3"/>
      <c r="O7640"/>
      <c r="P7640"/>
      <c r="Q7640"/>
      <c r="R7640"/>
      <c r="S7640"/>
      <c r="T7640"/>
      <c r="U7640" s="1"/>
      <c r="V7640"/>
      <c r="W7640" s="1"/>
      <c r="X7640"/>
      <c r="Y7640"/>
      <c r="Z7640" s="1"/>
      <c r="AA7640" s="1"/>
      <c r="AB7640" s="1"/>
      <c r="AC7640" s="1"/>
      <c r="AD7640"/>
    </row>
    <row r="7641" spans="1:30" x14ac:dyDescent="0.25">
      <c r="A7641" s="1"/>
      <c r="B7641" s="1"/>
      <c r="C7641" s="1"/>
      <c r="D7641"/>
      <c r="E7641" s="1"/>
      <c r="F7641" s="1"/>
      <c r="G7641"/>
      <c r="H7641"/>
      <c r="I7641" s="1"/>
      <c r="J7641"/>
      <c r="K7641"/>
      <c r="L7641"/>
      <c r="M7641" s="2"/>
      <c r="N7641" s="3"/>
      <c r="O7641"/>
      <c r="P7641"/>
      <c r="Q7641"/>
      <c r="R7641"/>
      <c r="S7641"/>
      <c r="T7641"/>
      <c r="U7641" s="1"/>
      <c r="V7641"/>
      <c r="W7641" s="1"/>
      <c r="X7641"/>
      <c r="Y7641"/>
      <c r="Z7641" s="1"/>
      <c r="AA7641" s="1"/>
      <c r="AB7641" s="1"/>
      <c r="AC7641" s="1"/>
      <c r="AD7641"/>
    </row>
    <row r="7642" spans="1:30" x14ac:dyDescent="0.25">
      <c r="A7642" s="1"/>
      <c r="B7642" s="1"/>
      <c r="C7642" s="1"/>
      <c r="D7642"/>
      <c r="E7642" s="1"/>
      <c r="F7642" s="1"/>
      <c r="G7642"/>
      <c r="H7642"/>
      <c r="I7642" s="1"/>
      <c r="J7642"/>
      <c r="K7642"/>
      <c r="L7642"/>
      <c r="M7642" s="2"/>
      <c r="N7642" s="3"/>
      <c r="O7642"/>
      <c r="P7642"/>
      <c r="Q7642"/>
      <c r="R7642"/>
      <c r="S7642"/>
      <c r="T7642"/>
      <c r="U7642" s="1"/>
      <c r="V7642"/>
      <c r="W7642" s="1"/>
      <c r="X7642"/>
      <c r="Y7642"/>
      <c r="Z7642" s="1"/>
      <c r="AA7642" s="1"/>
      <c r="AB7642" s="1"/>
      <c r="AC7642" s="1"/>
      <c r="AD7642"/>
    </row>
    <row r="7643" spans="1:30" x14ac:dyDescent="0.25">
      <c r="A7643" s="1"/>
      <c r="B7643" s="1"/>
      <c r="C7643" s="1"/>
      <c r="D7643"/>
      <c r="E7643" s="1"/>
      <c r="F7643" s="1"/>
      <c r="G7643"/>
      <c r="H7643"/>
      <c r="I7643" s="1"/>
      <c r="J7643"/>
      <c r="K7643"/>
      <c r="L7643"/>
      <c r="M7643" s="2"/>
      <c r="N7643" s="3"/>
      <c r="O7643"/>
      <c r="P7643"/>
      <c r="Q7643"/>
      <c r="R7643"/>
      <c r="S7643"/>
      <c r="T7643"/>
      <c r="U7643" s="1"/>
      <c r="V7643"/>
      <c r="W7643" s="1"/>
      <c r="X7643"/>
      <c r="Y7643"/>
      <c r="Z7643" s="1"/>
      <c r="AA7643" s="1"/>
      <c r="AB7643" s="1"/>
      <c r="AC7643" s="1"/>
      <c r="AD7643"/>
    </row>
    <row r="7644" spans="1:30" x14ac:dyDescent="0.25">
      <c r="A7644" s="1"/>
      <c r="B7644" s="1"/>
      <c r="C7644" s="1"/>
      <c r="D7644"/>
      <c r="E7644" s="1"/>
      <c r="F7644" s="1"/>
      <c r="G7644"/>
      <c r="H7644"/>
      <c r="I7644" s="1"/>
      <c r="J7644"/>
      <c r="K7644"/>
      <c r="L7644"/>
      <c r="M7644" s="2"/>
      <c r="N7644" s="3"/>
      <c r="O7644"/>
      <c r="P7644"/>
      <c r="Q7644"/>
      <c r="R7644"/>
      <c r="S7644"/>
      <c r="T7644"/>
      <c r="U7644" s="1"/>
      <c r="V7644"/>
      <c r="W7644" s="1"/>
      <c r="X7644"/>
      <c r="Y7644"/>
      <c r="Z7644" s="1"/>
      <c r="AA7644" s="1"/>
      <c r="AB7644" s="1"/>
      <c r="AC7644" s="1"/>
      <c r="AD7644"/>
    </row>
    <row r="7645" spans="1:30" x14ac:dyDescent="0.25">
      <c r="A7645" s="1"/>
      <c r="B7645" s="1"/>
      <c r="C7645" s="1"/>
      <c r="D7645"/>
      <c r="E7645" s="1"/>
      <c r="F7645" s="1"/>
      <c r="G7645"/>
      <c r="H7645"/>
      <c r="I7645" s="1"/>
      <c r="J7645"/>
      <c r="K7645"/>
      <c r="L7645"/>
      <c r="M7645" s="2"/>
      <c r="N7645" s="3"/>
      <c r="O7645"/>
      <c r="P7645"/>
      <c r="Q7645"/>
      <c r="R7645"/>
      <c r="S7645"/>
      <c r="T7645"/>
      <c r="U7645" s="1"/>
      <c r="V7645"/>
      <c r="W7645" s="1"/>
      <c r="X7645"/>
      <c r="Y7645"/>
      <c r="Z7645" s="1"/>
      <c r="AA7645" s="1"/>
      <c r="AB7645" s="1"/>
      <c r="AC7645" s="1"/>
      <c r="AD7645"/>
    </row>
    <row r="7646" spans="1:30" x14ac:dyDescent="0.25">
      <c r="A7646" s="1"/>
      <c r="B7646" s="1"/>
      <c r="C7646" s="1"/>
      <c r="D7646"/>
      <c r="E7646" s="1"/>
      <c r="F7646" s="1"/>
      <c r="G7646"/>
      <c r="H7646"/>
      <c r="I7646" s="1"/>
      <c r="J7646"/>
      <c r="K7646"/>
      <c r="L7646"/>
      <c r="M7646" s="2"/>
      <c r="N7646" s="3"/>
      <c r="O7646"/>
      <c r="P7646"/>
      <c r="Q7646"/>
      <c r="R7646"/>
      <c r="S7646"/>
      <c r="T7646"/>
      <c r="U7646" s="1"/>
      <c r="V7646"/>
      <c r="W7646" s="1"/>
      <c r="X7646"/>
      <c r="Y7646"/>
      <c r="Z7646" s="1"/>
      <c r="AA7646" s="1"/>
      <c r="AB7646" s="1"/>
      <c r="AC7646" s="1"/>
      <c r="AD7646"/>
    </row>
    <row r="7647" spans="1:30" x14ac:dyDescent="0.25">
      <c r="A7647" s="1"/>
      <c r="B7647" s="1"/>
      <c r="C7647" s="1"/>
      <c r="D7647"/>
      <c r="E7647" s="1"/>
      <c r="F7647" s="1"/>
      <c r="G7647"/>
      <c r="H7647"/>
      <c r="I7647" s="1"/>
      <c r="J7647"/>
      <c r="K7647"/>
      <c r="L7647"/>
      <c r="M7647" s="2"/>
      <c r="N7647" s="3"/>
      <c r="O7647"/>
      <c r="P7647"/>
      <c r="Q7647"/>
      <c r="R7647"/>
      <c r="S7647"/>
      <c r="T7647"/>
      <c r="U7647" s="1"/>
      <c r="V7647"/>
      <c r="W7647" s="1"/>
      <c r="X7647"/>
      <c r="Y7647"/>
      <c r="Z7647" s="1"/>
      <c r="AA7647" s="1"/>
      <c r="AB7647" s="1"/>
      <c r="AC7647" s="1"/>
      <c r="AD7647"/>
    </row>
    <row r="7648" spans="1:30" x14ac:dyDescent="0.25">
      <c r="A7648" s="1"/>
      <c r="B7648" s="1"/>
      <c r="C7648" s="1"/>
      <c r="D7648"/>
      <c r="E7648" s="1"/>
      <c r="F7648" s="1"/>
      <c r="G7648"/>
      <c r="H7648"/>
      <c r="I7648" s="1"/>
      <c r="J7648"/>
      <c r="K7648"/>
      <c r="L7648"/>
      <c r="M7648" s="2"/>
      <c r="N7648" s="3"/>
      <c r="O7648"/>
      <c r="P7648"/>
      <c r="Q7648"/>
      <c r="R7648"/>
      <c r="S7648"/>
      <c r="T7648"/>
      <c r="U7648" s="1"/>
      <c r="V7648"/>
      <c r="W7648" s="1"/>
      <c r="X7648"/>
      <c r="Y7648"/>
      <c r="Z7648" s="1"/>
      <c r="AA7648" s="1"/>
      <c r="AB7648" s="1"/>
      <c r="AC7648" s="1"/>
      <c r="AD7648"/>
    </row>
    <row r="7649" spans="1:30" x14ac:dyDescent="0.25">
      <c r="A7649" s="1"/>
      <c r="B7649" s="1"/>
      <c r="C7649" s="1"/>
      <c r="D7649"/>
      <c r="E7649" s="1"/>
      <c r="F7649" s="1"/>
      <c r="G7649"/>
      <c r="H7649"/>
      <c r="I7649" s="1"/>
      <c r="J7649"/>
      <c r="K7649"/>
      <c r="L7649"/>
      <c r="M7649" s="2"/>
      <c r="N7649" s="3"/>
      <c r="O7649"/>
      <c r="P7649"/>
      <c r="Q7649"/>
      <c r="R7649"/>
      <c r="S7649"/>
      <c r="T7649"/>
      <c r="U7649" s="1"/>
      <c r="V7649"/>
      <c r="W7649" s="1"/>
      <c r="X7649"/>
      <c r="Y7649"/>
      <c r="Z7649" s="1"/>
      <c r="AA7649" s="1"/>
      <c r="AB7649" s="1"/>
      <c r="AC7649" s="1"/>
      <c r="AD7649"/>
    </row>
    <row r="7650" spans="1:30" x14ac:dyDescent="0.25">
      <c r="A7650" s="1"/>
      <c r="B7650" s="1"/>
      <c r="C7650" s="1"/>
      <c r="D7650"/>
      <c r="E7650" s="1"/>
      <c r="F7650" s="1"/>
      <c r="G7650"/>
      <c r="H7650"/>
      <c r="I7650" s="1"/>
      <c r="J7650"/>
      <c r="K7650"/>
      <c r="L7650"/>
      <c r="M7650" s="2"/>
      <c r="N7650" s="3"/>
      <c r="O7650"/>
      <c r="P7650"/>
      <c r="Q7650"/>
      <c r="R7650"/>
      <c r="S7650"/>
      <c r="T7650"/>
      <c r="U7650" s="1"/>
      <c r="V7650"/>
      <c r="W7650" s="1"/>
      <c r="X7650"/>
      <c r="Y7650"/>
      <c r="Z7650" s="1"/>
      <c r="AA7650" s="1"/>
      <c r="AB7650" s="1"/>
      <c r="AC7650" s="1"/>
      <c r="AD7650"/>
    </row>
    <row r="7651" spans="1:30" x14ac:dyDescent="0.25">
      <c r="A7651" s="1"/>
      <c r="B7651" s="1"/>
      <c r="C7651" s="1"/>
      <c r="D7651"/>
      <c r="E7651" s="1"/>
      <c r="F7651" s="1"/>
      <c r="G7651"/>
      <c r="H7651"/>
      <c r="I7651" s="1"/>
      <c r="J7651"/>
      <c r="K7651"/>
      <c r="L7651"/>
      <c r="M7651" s="2"/>
      <c r="N7651" s="3"/>
      <c r="O7651"/>
      <c r="P7651"/>
      <c r="Q7651"/>
      <c r="R7651"/>
      <c r="S7651"/>
      <c r="T7651"/>
      <c r="U7651" s="1"/>
      <c r="V7651"/>
      <c r="W7651" s="1"/>
      <c r="X7651"/>
      <c r="Y7651"/>
      <c r="Z7651" s="1"/>
      <c r="AA7651" s="1"/>
      <c r="AB7651" s="1"/>
      <c r="AC7651" s="1"/>
      <c r="AD7651"/>
    </row>
    <row r="7652" spans="1:30" x14ac:dyDescent="0.25">
      <c r="A7652" s="1"/>
      <c r="B7652" s="1"/>
      <c r="C7652" s="1"/>
      <c r="D7652"/>
      <c r="E7652" s="1"/>
      <c r="F7652" s="1"/>
      <c r="G7652"/>
      <c r="H7652"/>
      <c r="I7652" s="1"/>
      <c r="J7652"/>
      <c r="K7652"/>
      <c r="L7652"/>
      <c r="M7652" s="2"/>
      <c r="N7652" s="3"/>
      <c r="O7652"/>
      <c r="P7652"/>
      <c r="Q7652"/>
      <c r="R7652"/>
      <c r="S7652"/>
      <c r="T7652"/>
      <c r="U7652" s="1"/>
      <c r="V7652"/>
      <c r="W7652" s="1"/>
      <c r="X7652"/>
      <c r="Y7652"/>
      <c r="Z7652" s="1"/>
      <c r="AA7652" s="1"/>
      <c r="AB7652" s="1"/>
      <c r="AC7652" s="1"/>
      <c r="AD7652"/>
    </row>
    <row r="7653" spans="1:30" x14ac:dyDescent="0.25">
      <c r="A7653" s="1"/>
      <c r="B7653" s="1"/>
      <c r="C7653" s="1"/>
      <c r="D7653"/>
      <c r="E7653" s="1"/>
      <c r="F7653" s="1"/>
      <c r="G7653"/>
      <c r="H7653"/>
      <c r="I7653" s="1"/>
      <c r="J7653"/>
      <c r="K7653"/>
      <c r="L7653"/>
      <c r="M7653" s="2"/>
      <c r="N7653" s="3"/>
      <c r="O7653"/>
      <c r="P7653"/>
      <c r="Q7653"/>
      <c r="R7653"/>
      <c r="S7653"/>
      <c r="T7653"/>
      <c r="U7653" s="1"/>
      <c r="V7653"/>
      <c r="W7653" s="1"/>
      <c r="X7653"/>
      <c r="Y7653"/>
      <c r="Z7653" s="1"/>
      <c r="AA7653" s="1"/>
      <c r="AB7653" s="1"/>
      <c r="AC7653" s="1"/>
      <c r="AD7653"/>
    </row>
    <row r="7654" spans="1:30" x14ac:dyDescent="0.25">
      <c r="A7654" s="1"/>
      <c r="B7654" s="1"/>
      <c r="C7654" s="1"/>
      <c r="D7654"/>
      <c r="E7654" s="1"/>
      <c r="F7654" s="1"/>
      <c r="G7654"/>
      <c r="H7654"/>
      <c r="I7654" s="1"/>
      <c r="J7654"/>
      <c r="K7654"/>
      <c r="L7654"/>
      <c r="M7654" s="2"/>
      <c r="N7654" s="3"/>
      <c r="O7654"/>
      <c r="P7654"/>
      <c r="Q7654"/>
      <c r="R7654"/>
      <c r="S7654"/>
      <c r="T7654"/>
      <c r="U7654" s="1"/>
      <c r="V7654"/>
      <c r="W7654" s="1"/>
      <c r="X7654"/>
      <c r="Y7654"/>
      <c r="Z7654" s="1"/>
      <c r="AA7654" s="1"/>
      <c r="AB7654" s="1"/>
      <c r="AC7654" s="1"/>
      <c r="AD7654"/>
    </row>
    <row r="7655" spans="1:30" x14ac:dyDescent="0.25">
      <c r="A7655" s="1"/>
      <c r="B7655" s="1"/>
      <c r="C7655" s="1"/>
      <c r="D7655"/>
      <c r="E7655" s="1"/>
      <c r="F7655" s="1"/>
      <c r="G7655"/>
      <c r="H7655"/>
      <c r="I7655" s="1"/>
      <c r="J7655"/>
      <c r="K7655"/>
      <c r="L7655"/>
      <c r="M7655" s="2"/>
      <c r="N7655" s="3"/>
      <c r="O7655"/>
      <c r="P7655"/>
      <c r="Q7655"/>
      <c r="R7655"/>
      <c r="S7655"/>
      <c r="T7655"/>
      <c r="U7655" s="1"/>
      <c r="V7655"/>
      <c r="W7655" s="1"/>
      <c r="X7655"/>
      <c r="Y7655"/>
      <c r="Z7655" s="1"/>
      <c r="AA7655" s="1"/>
      <c r="AB7655" s="1"/>
      <c r="AC7655" s="1"/>
      <c r="AD7655"/>
    </row>
    <row r="7656" spans="1:30" x14ac:dyDescent="0.25">
      <c r="A7656" s="1"/>
      <c r="B7656" s="1"/>
      <c r="C7656" s="1"/>
      <c r="D7656"/>
      <c r="E7656" s="1"/>
      <c r="F7656" s="1"/>
      <c r="G7656"/>
      <c r="H7656"/>
      <c r="I7656" s="1"/>
      <c r="J7656"/>
      <c r="K7656"/>
      <c r="L7656"/>
      <c r="M7656" s="2"/>
      <c r="N7656" s="3"/>
      <c r="O7656"/>
      <c r="P7656"/>
      <c r="Q7656"/>
      <c r="R7656"/>
      <c r="S7656"/>
      <c r="T7656"/>
      <c r="U7656" s="1"/>
      <c r="V7656"/>
      <c r="W7656" s="1"/>
      <c r="X7656"/>
      <c r="Y7656"/>
      <c r="Z7656" s="1"/>
      <c r="AA7656" s="1"/>
      <c r="AB7656" s="1"/>
      <c r="AC7656" s="1"/>
      <c r="AD7656"/>
    </row>
    <row r="7657" spans="1:30" x14ac:dyDescent="0.25">
      <c r="A7657" s="1"/>
      <c r="B7657" s="1"/>
      <c r="C7657" s="1"/>
      <c r="D7657"/>
      <c r="E7657" s="1"/>
      <c r="F7657" s="1"/>
      <c r="G7657"/>
      <c r="H7657"/>
      <c r="I7657" s="1"/>
      <c r="J7657"/>
      <c r="K7657"/>
      <c r="L7657"/>
      <c r="M7657" s="2"/>
      <c r="N7657" s="3"/>
      <c r="O7657"/>
      <c r="P7657"/>
      <c r="Q7657"/>
      <c r="R7657"/>
      <c r="S7657"/>
      <c r="T7657"/>
      <c r="U7657" s="1"/>
      <c r="V7657"/>
      <c r="W7657" s="1"/>
      <c r="X7657"/>
      <c r="Y7657"/>
      <c r="Z7657" s="1"/>
      <c r="AA7657" s="1"/>
      <c r="AB7657" s="1"/>
      <c r="AC7657" s="1"/>
      <c r="AD7657"/>
    </row>
    <row r="7658" spans="1:30" x14ac:dyDescent="0.25">
      <c r="A7658" s="1"/>
      <c r="B7658" s="1"/>
      <c r="C7658" s="1"/>
      <c r="D7658"/>
      <c r="E7658" s="1"/>
      <c r="F7658" s="1"/>
      <c r="G7658"/>
      <c r="H7658"/>
      <c r="I7658" s="1"/>
      <c r="J7658"/>
      <c r="K7658"/>
      <c r="L7658"/>
      <c r="M7658" s="2"/>
      <c r="N7658" s="3"/>
      <c r="O7658"/>
      <c r="P7658"/>
      <c r="Q7658"/>
      <c r="R7658"/>
      <c r="S7658"/>
      <c r="T7658"/>
      <c r="U7658" s="1"/>
      <c r="V7658"/>
      <c r="W7658" s="1"/>
      <c r="X7658"/>
      <c r="Y7658"/>
      <c r="Z7658" s="1"/>
      <c r="AA7658" s="1"/>
      <c r="AB7658" s="1"/>
      <c r="AC7658" s="1"/>
      <c r="AD7658"/>
    </row>
    <row r="7659" spans="1:30" x14ac:dyDescent="0.25">
      <c r="A7659" s="1"/>
      <c r="B7659" s="1"/>
      <c r="C7659" s="1"/>
      <c r="D7659"/>
      <c r="E7659" s="1"/>
      <c r="F7659" s="1"/>
      <c r="G7659"/>
      <c r="H7659"/>
      <c r="I7659" s="1"/>
      <c r="J7659"/>
      <c r="K7659"/>
      <c r="L7659"/>
      <c r="M7659" s="2"/>
      <c r="N7659" s="3"/>
      <c r="O7659"/>
      <c r="P7659"/>
      <c r="Q7659"/>
      <c r="R7659"/>
      <c r="S7659"/>
      <c r="T7659"/>
      <c r="U7659" s="1"/>
      <c r="V7659"/>
      <c r="W7659" s="1"/>
      <c r="X7659"/>
      <c r="Y7659"/>
      <c r="Z7659" s="1"/>
      <c r="AA7659" s="1"/>
      <c r="AB7659" s="1"/>
      <c r="AC7659" s="1"/>
      <c r="AD7659"/>
    </row>
    <row r="7660" spans="1:30" x14ac:dyDescent="0.25">
      <c r="A7660" s="1"/>
      <c r="B7660" s="1"/>
      <c r="C7660" s="1"/>
      <c r="D7660"/>
      <c r="E7660" s="1"/>
      <c r="F7660" s="1"/>
      <c r="G7660"/>
      <c r="H7660"/>
      <c r="I7660" s="1"/>
      <c r="J7660"/>
      <c r="K7660"/>
      <c r="L7660"/>
      <c r="M7660" s="2"/>
      <c r="N7660" s="3"/>
      <c r="O7660"/>
      <c r="P7660"/>
      <c r="Q7660"/>
      <c r="R7660"/>
      <c r="S7660"/>
      <c r="T7660"/>
      <c r="U7660" s="1"/>
      <c r="V7660"/>
      <c r="W7660" s="1"/>
      <c r="X7660"/>
      <c r="Y7660"/>
      <c r="Z7660" s="1"/>
      <c r="AA7660" s="1"/>
      <c r="AB7660" s="1"/>
      <c r="AC7660" s="1"/>
      <c r="AD7660"/>
    </row>
    <row r="7661" spans="1:30" x14ac:dyDescent="0.25">
      <c r="A7661" s="1"/>
      <c r="B7661" s="1"/>
      <c r="C7661" s="1"/>
      <c r="D7661"/>
      <c r="E7661" s="1"/>
      <c r="F7661" s="1"/>
      <c r="G7661"/>
      <c r="H7661"/>
      <c r="I7661" s="1"/>
      <c r="J7661"/>
      <c r="K7661"/>
      <c r="L7661"/>
      <c r="M7661" s="2"/>
      <c r="N7661" s="3"/>
      <c r="O7661"/>
      <c r="P7661"/>
      <c r="Q7661"/>
      <c r="R7661"/>
      <c r="S7661"/>
      <c r="T7661"/>
      <c r="U7661" s="1"/>
      <c r="V7661"/>
      <c r="W7661" s="1"/>
      <c r="X7661"/>
      <c r="Y7661"/>
      <c r="Z7661" s="1"/>
      <c r="AA7661" s="1"/>
      <c r="AB7661" s="1"/>
      <c r="AC7661" s="1"/>
      <c r="AD7661"/>
    </row>
    <row r="7662" spans="1:30" x14ac:dyDescent="0.25">
      <c r="A7662" s="1"/>
      <c r="B7662" s="1"/>
      <c r="C7662" s="1"/>
      <c r="D7662"/>
      <c r="E7662" s="1"/>
      <c r="F7662" s="1"/>
      <c r="G7662"/>
      <c r="H7662"/>
      <c r="I7662" s="1"/>
      <c r="J7662"/>
      <c r="K7662"/>
      <c r="L7662"/>
      <c r="M7662" s="2"/>
      <c r="N7662" s="3"/>
      <c r="O7662"/>
      <c r="P7662"/>
      <c r="Q7662"/>
      <c r="R7662"/>
      <c r="S7662"/>
      <c r="T7662"/>
      <c r="U7662" s="1"/>
      <c r="V7662"/>
      <c r="W7662" s="1"/>
      <c r="X7662"/>
      <c r="Y7662"/>
      <c r="Z7662" s="1"/>
      <c r="AA7662" s="1"/>
      <c r="AB7662" s="1"/>
      <c r="AC7662" s="1"/>
      <c r="AD7662"/>
    </row>
    <row r="7663" spans="1:30" x14ac:dyDescent="0.25">
      <c r="A7663" s="1"/>
      <c r="B7663" s="1"/>
      <c r="C7663" s="1"/>
      <c r="D7663"/>
      <c r="E7663" s="1"/>
      <c r="F7663" s="1"/>
      <c r="G7663"/>
      <c r="H7663"/>
      <c r="I7663" s="1"/>
      <c r="J7663"/>
      <c r="K7663"/>
      <c r="L7663"/>
      <c r="M7663" s="2"/>
      <c r="N7663" s="3"/>
      <c r="O7663"/>
      <c r="P7663"/>
      <c r="Q7663"/>
      <c r="R7663"/>
      <c r="S7663"/>
      <c r="T7663"/>
      <c r="U7663" s="1"/>
      <c r="V7663"/>
      <c r="W7663" s="1"/>
      <c r="X7663"/>
      <c r="Y7663"/>
      <c r="Z7663" s="1"/>
      <c r="AA7663" s="1"/>
      <c r="AB7663" s="1"/>
      <c r="AC7663" s="1"/>
      <c r="AD7663"/>
    </row>
    <row r="7664" spans="1:30" x14ac:dyDescent="0.25">
      <c r="A7664" s="1"/>
      <c r="B7664" s="1"/>
      <c r="C7664" s="1"/>
      <c r="D7664"/>
      <c r="E7664" s="1"/>
      <c r="F7664" s="1"/>
      <c r="G7664"/>
      <c r="H7664"/>
      <c r="I7664" s="1"/>
      <c r="J7664"/>
      <c r="K7664"/>
      <c r="L7664"/>
      <c r="M7664" s="2"/>
      <c r="N7664" s="3"/>
      <c r="O7664"/>
      <c r="P7664"/>
      <c r="Q7664"/>
      <c r="R7664"/>
      <c r="S7664"/>
      <c r="T7664"/>
      <c r="U7664" s="1"/>
      <c r="V7664"/>
      <c r="W7664" s="1"/>
      <c r="X7664"/>
      <c r="Y7664"/>
      <c r="Z7664" s="1"/>
      <c r="AA7664" s="1"/>
      <c r="AB7664" s="1"/>
      <c r="AC7664" s="1"/>
      <c r="AD7664"/>
    </row>
    <row r="7665" spans="1:30" x14ac:dyDescent="0.25">
      <c r="A7665" s="1"/>
      <c r="B7665" s="1"/>
      <c r="C7665" s="1"/>
      <c r="D7665"/>
      <c r="E7665" s="1"/>
      <c r="F7665" s="1"/>
      <c r="G7665"/>
      <c r="H7665"/>
      <c r="I7665" s="1"/>
      <c r="J7665"/>
      <c r="K7665"/>
      <c r="L7665"/>
      <c r="M7665" s="2"/>
      <c r="N7665" s="3"/>
      <c r="O7665"/>
      <c r="P7665"/>
      <c r="Q7665"/>
      <c r="R7665"/>
      <c r="S7665"/>
      <c r="T7665"/>
      <c r="U7665" s="1"/>
      <c r="V7665"/>
      <c r="W7665" s="1"/>
      <c r="X7665"/>
      <c r="Y7665"/>
      <c r="Z7665" s="1"/>
      <c r="AA7665" s="1"/>
      <c r="AB7665" s="1"/>
      <c r="AC7665" s="1"/>
      <c r="AD7665"/>
    </row>
    <row r="7666" spans="1:30" x14ac:dyDescent="0.25">
      <c r="A7666" s="1"/>
      <c r="B7666" s="1"/>
      <c r="C7666" s="1"/>
      <c r="D7666"/>
      <c r="E7666" s="1"/>
      <c r="F7666" s="1"/>
      <c r="G7666"/>
      <c r="H7666"/>
      <c r="I7666" s="1"/>
      <c r="J7666"/>
      <c r="K7666"/>
      <c r="L7666"/>
      <c r="M7666" s="2"/>
      <c r="N7666" s="3"/>
      <c r="O7666"/>
      <c r="P7666"/>
      <c r="Q7666"/>
      <c r="R7666"/>
      <c r="S7666"/>
      <c r="T7666"/>
      <c r="U7666" s="1"/>
      <c r="V7666"/>
      <c r="W7666" s="1"/>
      <c r="X7666"/>
      <c r="Y7666"/>
      <c r="Z7666" s="1"/>
      <c r="AA7666" s="1"/>
      <c r="AB7666" s="1"/>
      <c r="AC7666" s="1"/>
      <c r="AD7666"/>
    </row>
    <row r="7667" spans="1:30" x14ac:dyDescent="0.25">
      <c r="A7667" s="1"/>
      <c r="B7667" s="1"/>
      <c r="C7667" s="1"/>
      <c r="D7667"/>
      <c r="E7667" s="1"/>
      <c r="F7667" s="1"/>
      <c r="G7667"/>
      <c r="H7667"/>
      <c r="I7667" s="1"/>
      <c r="J7667"/>
      <c r="K7667"/>
      <c r="L7667"/>
      <c r="M7667" s="2"/>
      <c r="N7667" s="3"/>
      <c r="O7667"/>
      <c r="P7667"/>
      <c r="Q7667"/>
      <c r="R7667"/>
      <c r="S7667"/>
      <c r="T7667"/>
      <c r="U7667" s="1"/>
      <c r="V7667"/>
      <c r="W7667" s="1"/>
      <c r="X7667"/>
      <c r="Y7667"/>
      <c r="Z7667" s="1"/>
      <c r="AA7667" s="1"/>
      <c r="AB7667" s="1"/>
      <c r="AC7667" s="1"/>
      <c r="AD7667"/>
    </row>
    <row r="7668" spans="1:30" x14ac:dyDescent="0.25">
      <c r="A7668" s="1"/>
      <c r="B7668" s="1"/>
      <c r="C7668" s="1"/>
      <c r="D7668"/>
      <c r="E7668" s="1"/>
      <c r="F7668" s="1"/>
      <c r="G7668"/>
      <c r="H7668"/>
      <c r="I7668" s="1"/>
      <c r="J7668"/>
      <c r="K7668"/>
      <c r="L7668"/>
      <c r="M7668" s="2"/>
      <c r="N7668" s="3"/>
      <c r="O7668"/>
      <c r="P7668"/>
      <c r="Q7668"/>
      <c r="R7668"/>
      <c r="S7668"/>
      <c r="T7668"/>
      <c r="U7668" s="1"/>
      <c r="V7668"/>
      <c r="W7668" s="1"/>
      <c r="X7668"/>
      <c r="Y7668"/>
      <c r="Z7668" s="1"/>
      <c r="AA7668" s="1"/>
      <c r="AB7668" s="1"/>
      <c r="AC7668" s="1"/>
      <c r="AD7668"/>
    </row>
    <row r="7669" spans="1:30" x14ac:dyDescent="0.25">
      <c r="A7669" s="1"/>
      <c r="B7669" s="1"/>
      <c r="C7669" s="1"/>
      <c r="D7669"/>
      <c r="E7669" s="1"/>
      <c r="F7669" s="1"/>
      <c r="G7669"/>
      <c r="H7669"/>
      <c r="I7669" s="1"/>
      <c r="J7669"/>
      <c r="K7669"/>
      <c r="L7669"/>
      <c r="M7669" s="2"/>
      <c r="N7669" s="3"/>
      <c r="O7669"/>
      <c r="P7669"/>
      <c r="Q7669"/>
      <c r="R7669"/>
      <c r="S7669"/>
      <c r="T7669"/>
      <c r="U7669" s="1"/>
      <c r="V7669"/>
      <c r="W7669" s="1"/>
      <c r="X7669"/>
      <c r="Y7669"/>
      <c r="Z7669" s="1"/>
      <c r="AA7669" s="1"/>
      <c r="AB7669" s="1"/>
      <c r="AC7669" s="1"/>
      <c r="AD7669"/>
    </row>
    <row r="7670" spans="1:30" x14ac:dyDescent="0.25">
      <c r="A7670" s="1"/>
      <c r="B7670" s="1"/>
      <c r="C7670" s="1"/>
      <c r="D7670"/>
      <c r="E7670" s="1"/>
      <c r="F7670" s="1"/>
      <c r="G7670"/>
      <c r="H7670"/>
      <c r="I7670" s="1"/>
      <c r="J7670"/>
      <c r="K7670"/>
      <c r="L7670"/>
      <c r="M7670" s="2"/>
      <c r="N7670" s="3"/>
      <c r="O7670"/>
      <c r="P7670"/>
      <c r="Q7670"/>
      <c r="R7670"/>
      <c r="S7670"/>
      <c r="T7670"/>
      <c r="U7670" s="1"/>
      <c r="V7670"/>
      <c r="W7670" s="1"/>
      <c r="X7670"/>
      <c r="Y7670"/>
      <c r="Z7670" s="1"/>
      <c r="AA7670" s="1"/>
      <c r="AB7670" s="1"/>
      <c r="AC7670" s="1"/>
      <c r="AD7670"/>
    </row>
    <row r="7671" spans="1:30" x14ac:dyDescent="0.25">
      <c r="A7671" s="1"/>
      <c r="B7671" s="1"/>
      <c r="C7671" s="1"/>
      <c r="D7671"/>
      <c r="E7671" s="1"/>
      <c r="F7671" s="1"/>
      <c r="G7671"/>
      <c r="H7671"/>
      <c r="I7671" s="1"/>
      <c r="J7671"/>
      <c r="K7671"/>
      <c r="L7671"/>
      <c r="M7671" s="2"/>
      <c r="N7671" s="3"/>
      <c r="O7671"/>
      <c r="P7671"/>
      <c r="Q7671"/>
      <c r="R7671"/>
      <c r="S7671"/>
      <c r="T7671"/>
      <c r="U7671" s="1"/>
      <c r="V7671"/>
      <c r="W7671" s="1"/>
      <c r="X7671"/>
      <c r="Y7671"/>
      <c r="Z7671" s="1"/>
      <c r="AA7671" s="1"/>
      <c r="AB7671" s="1"/>
      <c r="AC7671" s="1"/>
      <c r="AD7671"/>
    </row>
    <row r="7672" spans="1:30" x14ac:dyDescent="0.25">
      <c r="A7672" s="1"/>
      <c r="B7672" s="1"/>
      <c r="C7672" s="1"/>
      <c r="D7672"/>
      <c r="E7672" s="1"/>
      <c r="F7672" s="1"/>
      <c r="G7672"/>
      <c r="H7672"/>
      <c r="I7672" s="1"/>
      <c r="J7672"/>
      <c r="K7672"/>
      <c r="L7672"/>
      <c r="M7672" s="2"/>
      <c r="N7672" s="3"/>
      <c r="O7672"/>
      <c r="P7672"/>
      <c r="Q7672"/>
      <c r="R7672"/>
      <c r="S7672"/>
      <c r="T7672"/>
      <c r="U7672" s="1"/>
      <c r="V7672"/>
      <c r="W7672" s="1"/>
      <c r="X7672"/>
      <c r="Y7672"/>
      <c r="Z7672" s="1"/>
      <c r="AA7672" s="1"/>
      <c r="AB7672" s="1"/>
      <c r="AC7672" s="1"/>
      <c r="AD7672"/>
    </row>
    <row r="7673" spans="1:30" x14ac:dyDescent="0.25">
      <c r="A7673" s="1"/>
      <c r="B7673" s="1"/>
      <c r="C7673" s="1"/>
      <c r="D7673"/>
      <c r="E7673" s="1"/>
      <c r="F7673" s="1"/>
      <c r="G7673"/>
      <c r="H7673"/>
      <c r="I7673" s="1"/>
      <c r="J7673"/>
      <c r="K7673"/>
      <c r="L7673"/>
      <c r="M7673" s="2"/>
      <c r="N7673" s="3"/>
      <c r="O7673"/>
      <c r="P7673"/>
      <c r="Q7673"/>
      <c r="R7673"/>
      <c r="S7673"/>
      <c r="T7673"/>
      <c r="U7673" s="1"/>
      <c r="V7673"/>
      <c r="W7673" s="1"/>
      <c r="X7673"/>
      <c r="Y7673"/>
      <c r="Z7673" s="1"/>
      <c r="AA7673" s="1"/>
      <c r="AB7673" s="1"/>
      <c r="AC7673" s="1"/>
      <c r="AD7673"/>
    </row>
    <row r="7674" spans="1:30" x14ac:dyDescent="0.25">
      <c r="A7674" s="1"/>
      <c r="B7674" s="1"/>
      <c r="C7674" s="1"/>
      <c r="D7674"/>
      <c r="E7674" s="1"/>
      <c r="F7674" s="1"/>
      <c r="G7674"/>
      <c r="H7674"/>
      <c r="I7674" s="1"/>
      <c r="J7674"/>
      <c r="K7674"/>
      <c r="L7674"/>
      <c r="M7674" s="2"/>
      <c r="N7674" s="3"/>
      <c r="O7674"/>
      <c r="P7674"/>
      <c r="Q7674"/>
      <c r="R7674"/>
      <c r="S7674"/>
      <c r="T7674"/>
      <c r="U7674" s="1"/>
      <c r="V7674"/>
      <c r="W7674" s="1"/>
      <c r="X7674"/>
      <c r="Y7674"/>
      <c r="Z7674" s="1"/>
      <c r="AA7674" s="1"/>
      <c r="AB7674" s="1"/>
      <c r="AC7674" s="1"/>
      <c r="AD7674"/>
    </row>
    <row r="7675" spans="1:30" x14ac:dyDescent="0.25">
      <c r="A7675" s="1"/>
      <c r="B7675" s="1"/>
      <c r="C7675" s="1"/>
      <c r="D7675"/>
      <c r="E7675" s="1"/>
      <c r="F7675" s="1"/>
      <c r="G7675"/>
      <c r="H7675"/>
      <c r="I7675" s="1"/>
      <c r="J7675"/>
      <c r="K7675"/>
      <c r="L7675"/>
      <c r="M7675" s="2"/>
      <c r="N7675" s="3"/>
      <c r="O7675"/>
      <c r="P7675"/>
      <c r="Q7675"/>
      <c r="R7675"/>
      <c r="S7675"/>
      <c r="T7675"/>
      <c r="U7675" s="1"/>
      <c r="V7675"/>
      <c r="W7675" s="1"/>
      <c r="X7675"/>
      <c r="Y7675"/>
      <c r="Z7675" s="1"/>
      <c r="AA7675" s="1"/>
      <c r="AB7675" s="1"/>
      <c r="AC7675" s="1"/>
      <c r="AD7675"/>
    </row>
    <row r="7676" spans="1:30" x14ac:dyDescent="0.25">
      <c r="A7676" s="1"/>
      <c r="B7676" s="1"/>
      <c r="C7676" s="1"/>
      <c r="D7676"/>
      <c r="E7676" s="1"/>
      <c r="F7676" s="1"/>
      <c r="G7676"/>
      <c r="H7676"/>
      <c r="I7676" s="1"/>
      <c r="J7676"/>
      <c r="K7676"/>
      <c r="L7676"/>
      <c r="M7676" s="2"/>
      <c r="N7676" s="3"/>
      <c r="O7676"/>
      <c r="P7676"/>
      <c r="Q7676"/>
      <c r="R7676"/>
      <c r="S7676"/>
      <c r="T7676"/>
      <c r="U7676" s="1"/>
      <c r="V7676"/>
      <c r="W7676" s="1"/>
      <c r="X7676"/>
      <c r="Y7676"/>
      <c r="Z7676" s="1"/>
      <c r="AA7676" s="1"/>
      <c r="AB7676" s="1"/>
      <c r="AC7676" s="1"/>
      <c r="AD7676"/>
    </row>
    <row r="7677" spans="1:30" x14ac:dyDescent="0.25">
      <c r="A7677" s="1"/>
      <c r="B7677" s="1"/>
      <c r="C7677" s="1"/>
      <c r="D7677"/>
      <c r="E7677" s="1"/>
      <c r="F7677" s="1"/>
      <c r="G7677"/>
      <c r="H7677"/>
      <c r="I7677" s="1"/>
      <c r="J7677"/>
      <c r="K7677"/>
      <c r="L7677"/>
      <c r="M7677" s="2"/>
      <c r="N7677" s="3"/>
      <c r="O7677"/>
      <c r="P7677"/>
      <c r="Q7677"/>
      <c r="R7677"/>
      <c r="S7677"/>
      <c r="T7677"/>
      <c r="U7677" s="1"/>
      <c r="V7677"/>
      <c r="W7677" s="1"/>
      <c r="X7677"/>
      <c r="Y7677"/>
      <c r="Z7677" s="1"/>
      <c r="AA7677" s="1"/>
      <c r="AB7677" s="1"/>
      <c r="AC7677" s="1"/>
      <c r="AD7677"/>
    </row>
    <row r="7678" spans="1:30" x14ac:dyDescent="0.25">
      <c r="A7678" s="1"/>
      <c r="B7678" s="1"/>
      <c r="C7678" s="1"/>
      <c r="D7678"/>
      <c r="E7678" s="1"/>
      <c r="F7678" s="1"/>
      <c r="G7678"/>
      <c r="H7678"/>
      <c r="I7678" s="1"/>
      <c r="J7678"/>
      <c r="K7678"/>
      <c r="L7678"/>
      <c r="M7678" s="2"/>
      <c r="N7678" s="3"/>
      <c r="O7678"/>
      <c r="P7678"/>
      <c r="Q7678"/>
      <c r="R7678"/>
      <c r="S7678"/>
      <c r="T7678"/>
      <c r="U7678" s="1"/>
      <c r="V7678"/>
      <c r="W7678" s="1"/>
      <c r="X7678"/>
      <c r="Y7678"/>
      <c r="Z7678" s="1"/>
      <c r="AA7678" s="1"/>
      <c r="AB7678" s="1"/>
      <c r="AC7678" s="1"/>
      <c r="AD7678"/>
    </row>
    <row r="7679" spans="1:30" x14ac:dyDescent="0.25">
      <c r="A7679" s="1"/>
      <c r="B7679" s="1"/>
      <c r="C7679" s="1"/>
      <c r="D7679"/>
      <c r="E7679" s="1"/>
      <c r="F7679" s="1"/>
      <c r="G7679"/>
      <c r="H7679"/>
      <c r="I7679" s="1"/>
      <c r="J7679"/>
      <c r="K7679"/>
      <c r="L7679"/>
      <c r="M7679" s="2"/>
      <c r="N7679" s="3"/>
      <c r="O7679"/>
      <c r="P7679"/>
      <c r="Q7679"/>
      <c r="R7679"/>
      <c r="S7679"/>
      <c r="T7679"/>
      <c r="U7679" s="1"/>
      <c r="V7679"/>
      <c r="W7679" s="1"/>
      <c r="X7679"/>
      <c r="Y7679"/>
      <c r="Z7679" s="1"/>
      <c r="AA7679" s="1"/>
      <c r="AB7679" s="1"/>
      <c r="AC7679" s="1"/>
      <c r="AD7679"/>
    </row>
    <row r="7680" spans="1:30" x14ac:dyDescent="0.25">
      <c r="A7680" s="1"/>
      <c r="B7680" s="1"/>
      <c r="C7680" s="1"/>
      <c r="D7680"/>
      <c r="E7680" s="1"/>
      <c r="F7680" s="1"/>
      <c r="G7680"/>
      <c r="H7680"/>
      <c r="I7680" s="1"/>
      <c r="J7680"/>
      <c r="K7680"/>
      <c r="L7680"/>
      <c r="M7680" s="2"/>
      <c r="N7680" s="3"/>
      <c r="O7680"/>
      <c r="P7680"/>
      <c r="Q7680"/>
      <c r="R7680"/>
      <c r="S7680"/>
      <c r="T7680"/>
      <c r="U7680" s="1"/>
      <c r="V7680"/>
      <c r="W7680" s="1"/>
      <c r="X7680"/>
      <c r="Y7680"/>
      <c r="Z7680" s="1"/>
      <c r="AA7680" s="1"/>
      <c r="AB7680" s="1"/>
      <c r="AC7680" s="1"/>
      <c r="AD7680"/>
    </row>
    <row r="7681" spans="1:30" x14ac:dyDescent="0.25">
      <c r="A7681" s="1"/>
      <c r="B7681" s="1"/>
      <c r="C7681" s="1"/>
      <c r="D7681"/>
      <c r="E7681" s="1"/>
      <c r="F7681" s="1"/>
      <c r="G7681"/>
      <c r="H7681"/>
      <c r="I7681" s="1"/>
      <c r="J7681"/>
      <c r="K7681"/>
      <c r="L7681"/>
      <c r="M7681" s="2"/>
      <c r="N7681" s="3"/>
      <c r="O7681"/>
      <c r="P7681"/>
      <c r="Q7681"/>
      <c r="R7681"/>
      <c r="S7681"/>
      <c r="T7681"/>
      <c r="U7681" s="1"/>
      <c r="V7681"/>
      <c r="W7681" s="1"/>
      <c r="X7681"/>
      <c r="Y7681"/>
      <c r="Z7681" s="1"/>
      <c r="AA7681" s="1"/>
      <c r="AB7681" s="1"/>
      <c r="AC7681" s="1"/>
      <c r="AD7681"/>
    </row>
    <row r="7682" spans="1:30" x14ac:dyDescent="0.25">
      <c r="A7682" s="1"/>
      <c r="B7682" s="1"/>
      <c r="C7682" s="1"/>
      <c r="D7682"/>
      <c r="E7682" s="1"/>
      <c r="F7682" s="1"/>
      <c r="G7682"/>
      <c r="H7682"/>
      <c r="I7682" s="1"/>
      <c r="J7682"/>
      <c r="K7682"/>
      <c r="L7682"/>
      <c r="M7682" s="2"/>
      <c r="N7682" s="3"/>
      <c r="O7682"/>
      <c r="P7682"/>
      <c r="Q7682"/>
      <c r="R7682"/>
      <c r="S7682"/>
      <c r="T7682"/>
      <c r="U7682" s="1"/>
      <c r="V7682"/>
      <c r="W7682" s="1"/>
      <c r="X7682"/>
      <c r="Y7682"/>
      <c r="Z7682" s="1"/>
      <c r="AA7682" s="1"/>
      <c r="AB7682" s="1"/>
      <c r="AC7682" s="1"/>
      <c r="AD7682"/>
    </row>
    <row r="7683" spans="1:30" x14ac:dyDescent="0.25">
      <c r="A7683" s="1"/>
      <c r="B7683" s="1"/>
      <c r="C7683" s="1"/>
      <c r="D7683"/>
      <c r="E7683" s="1"/>
      <c r="F7683" s="1"/>
      <c r="G7683"/>
      <c r="H7683"/>
      <c r="I7683" s="1"/>
      <c r="J7683"/>
      <c r="K7683"/>
      <c r="L7683"/>
      <c r="M7683" s="2"/>
      <c r="N7683" s="3"/>
      <c r="O7683"/>
      <c r="P7683"/>
      <c r="Q7683"/>
      <c r="R7683"/>
      <c r="S7683"/>
      <c r="T7683"/>
      <c r="U7683" s="1"/>
      <c r="V7683"/>
      <c r="W7683" s="1"/>
      <c r="X7683"/>
      <c r="Y7683"/>
      <c r="Z7683" s="1"/>
      <c r="AA7683" s="1"/>
      <c r="AB7683" s="1"/>
      <c r="AC7683" s="1"/>
      <c r="AD7683"/>
    </row>
    <row r="7684" spans="1:30" x14ac:dyDescent="0.25">
      <c r="A7684" s="1"/>
      <c r="B7684" s="1"/>
      <c r="C7684" s="1"/>
      <c r="D7684"/>
      <c r="E7684" s="1"/>
      <c r="F7684" s="1"/>
      <c r="G7684"/>
      <c r="H7684"/>
      <c r="I7684" s="1"/>
      <c r="J7684"/>
      <c r="K7684"/>
      <c r="L7684"/>
      <c r="M7684" s="2"/>
      <c r="N7684" s="3"/>
      <c r="O7684"/>
      <c r="P7684"/>
      <c r="Q7684"/>
      <c r="R7684"/>
      <c r="S7684"/>
      <c r="T7684"/>
      <c r="U7684" s="1"/>
      <c r="V7684"/>
      <c r="W7684" s="1"/>
      <c r="X7684"/>
      <c r="Y7684"/>
      <c r="Z7684" s="1"/>
      <c r="AA7684" s="1"/>
      <c r="AB7684" s="1"/>
      <c r="AC7684" s="1"/>
      <c r="AD7684"/>
    </row>
    <row r="7685" spans="1:30" x14ac:dyDescent="0.25">
      <c r="A7685" s="1"/>
      <c r="B7685" s="1"/>
      <c r="C7685" s="1"/>
      <c r="D7685"/>
      <c r="E7685" s="1"/>
      <c r="F7685" s="1"/>
      <c r="G7685"/>
      <c r="H7685"/>
      <c r="I7685" s="1"/>
      <c r="J7685"/>
      <c r="K7685"/>
      <c r="L7685"/>
      <c r="M7685" s="2"/>
      <c r="N7685" s="3"/>
      <c r="O7685"/>
      <c r="P7685"/>
      <c r="Q7685"/>
      <c r="R7685"/>
      <c r="S7685"/>
      <c r="T7685"/>
      <c r="U7685" s="1"/>
      <c r="V7685"/>
      <c r="W7685" s="1"/>
      <c r="X7685"/>
      <c r="Y7685"/>
      <c r="Z7685" s="1"/>
      <c r="AA7685" s="1"/>
      <c r="AB7685" s="1"/>
      <c r="AC7685" s="1"/>
      <c r="AD7685"/>
    </row>
    <row r="7686" spans="1:30" x14ac:dyDescent="0.25">
      <c r="A7686" s="1"/>
      <c r="B7686" s="1"/>
      <c r="C7686" s="1"/>
      <c r="D7686"/>
      <c r="E7686" s="1"/>
      <c r="F7686" s="1"/>
      <c r="G7686"/>
      <c r="H7686"/>
      <c r="I7686" s="1"/>
      <c r="J7686"/>
      <c r="K7686"/>
      <c r="L7686"/>
      <c r="M7686" s="2"/>
      <c r="N7686" s="3"/>
      <c r="O7686"/>
      <c r="P7686"/>
      <c r="Q7686"/>
      <c r="R7686"/>
      <c r="S7686"/>
      <c r="T7686"/>
      <c r="U7686" s="1"/>
      <c r="V7686"/>
      <c r="W7686" s="1"/>
      <c r="X7686"/>
      <c r="Y7686"/>
      <c r="Z7686" s="1"/>
      <c r="AA7686" s="1"/>
      <c r="AB7686" s="1"/>
      <c r="AC7686" s="1"/>
      <c r="AD7686"/>
    </row>
    <row r="7687" spans="1:30" x14ac:dyDescent="0.25">
      <c r="A7687" s="1"/>
      <c r="B7687" s="1"/>
      <c r="C7687" s="1"/>
      <c r="D7687"/>
      <c r="E7687" s="1"/>
      <c r="F7687" s="1"/>
      <c r="G7687"/>
      <c r="H7687"/>
      <c r="I7687" s="1"/>
      <c r="J7687"/>
      <c r="K7687"/>
      <c r="L7687"/>
      <c r="M7687" s="2"/>
      <c r="N7687" s="3"/>
      <c r="O7687"/>
      <c r="P7687"/>
      <c r="Q7687"/>
      <c r="R7687"/>
      <c r="S7687"/>
      <c r="T7687"/>
      <c r="U7687" s="1"/>
      <c r="V7687"/>
      <c r="W7687" s="1"/>
      <c r="X7687"/>
      <c r="Y7687"/>
      <c r="Z7687" s="1"/>
      <c r="AA7687" s="1"/>
      <c r="AB7687" s="1"/>
      <c r="AC7687" s="1"/>
      <c r="AD7687"/>
    </row>
    <row r="7688" spans="1:30" x14ac:dyDescent="0.25">
      <c r="A7688" s="1"/>
      <c r="B7688" s="1"/>
      <c r="C7688" s="1"/>
      <c r="D7688"/>
      <c r="E7688" s="1"/>
      <c r="F7688" s="1"/>
      <c r="G7688"/>
      <c r="H7688"/>
      <c r="I7688" s="1"/>
      <c r="J7688"/>
      <c r="K7688"/>
      <c r="L7688"/>
      <c r="M7688" s="2"/>
      <c r="N7688" s="3"/>
      <c r="O7688"/>
      <c r="P7688"/>
      <c r="Q7688"/>
      <c r="R7688"/>
      <c r="S7688"/>
      <c r="T7688"/>
      <c r="U7688" s="1"/>
      <c r="V7688"/>
      <c r="W7688" s="1"/>
      <c r="X7688"/>
      <c r="Y7688"/>
      <c r="Z7688" s="1"/>
      <c r="AA7688" s="1"/>
      <c r="AB7688" s="1"/>
      <c r="AC7688" s="1"/>
      <c r="AD7688"/>
    </row>
    <row r="7689" spans="1:30" x14ac:dyDescent="0.25">
      <c r="A7689" s="1"/>
      <c r="B7689" s="1"/>
      <c r="C7689" s="1"/>
      <c r="D7689"/>
      <c r="E7689" s="1"/>
      <c r="F7689" s="1"/>
      <c r="G7689"/>
      <c r="H7689"/>
      <c r="I7689" s="1"/>
      <c r="J7689"/>
      <c r="K7689"/>
      <c r="L7689"/>
      <c r="M7689" s="2"/>
      <c r="N7689" s="3"/>
      <c r="O7689"/>
      <c r="P7689"/>
      <c r="Q7689"/>
      <c r="R7689"/>
      <c r="S7689"/>
      <c r="T7689"/>
      <c r="U7689" s="1"/>
      <c r="V7689"/>
      <c r="W7689" s="1"/>
      <c r="X7689"/>
      <c r="Y7689"/>
      <c r="Z7689" s="1"/>
      <c r="AA7689" s="1"/>
      <c r="AB7689" s="1"/>
      <c r="AC7689" s="1"/>
      <c r="AD7689"/>
    </row>
    <row r="7690" spans="1:30" x14ac:dyDescent="0.25">
      <c r="A7690" s="1"/>
      <c r="B7690" s="1"/>
      <c r="C7690" s="1"/>
      <c r="D7690"/>
      <c r="E7690" s="1"/>
      <c r="F7690" s="1"/>
      <c r="G7690"/>
      <c r="H7690"/>
      <c r="I7690" s="1"/>
      <c r="J7690"/>
      <c r="K7690"/>
      <c r="L7690"/>
      <c r="M7690" s="2"/>
      <c r="N7690" s="3"/>
      <c r="O7690"/>
      <c r="P7690"/>
      <c r="Q7690"/>
      <c r="R7690"/>
      <c r="S7690"/>
      <c r="T7690"/>
      <c r="U7690" s="1"/>
      <c r="V7690"/>
      <c r="W7690" s="1"/>
      <c r="X7690"/>
      <c r="Y7690"/>
      <c r="Z7690" s="1"/>
      <c r="AA7690" s="1"/>
      <c r="AB7690" s="1"/>
      <c r="AC7690" s="1"/>
      <c r="AD7690"/>
    </row>
    <row r="7691" spans="1:30" x14ac:dyDescent="0.25">
      <c r="A7691" s="1"/>
      <c r="B7691" s="1"/>
      <c r="C7691" s="1"/>
      <c r="D7691"/>
      <c r="E7691" s="1"/>
      <c r="F7691" s="1"/>
      <c r="G7691"/>
      <c r="H7691"/>
      <c r="I7691" s="1"/>
      <c r="J7691"/>
      <c r="K7691"/>
      <c r="L7691"/>
      <c r="M7691" s="2"/>
      <c r="N7691" s="3"/>
      <c r="O7691"/>
      <c r="P7691"/>
      <c r="Q7691"/>
      <c r="R7691"/>
      <c r="S7691"/>
      <c r="T7691"/>
      <c r="U7691" s="1"/>
      <c r="V7691"/>
      <c r="W7691" s="1"/>
      <c r="X7691"/>
      <c r="Y7691"/>
      <c r="Z7691" s="1"/>
      <c r="AA7691" s="1"/>
      <c r="AB7691" s="1"/>
      <c r="AC7691" s="1"/>
      <c r="AD7691"/>
    </row>
    <row r="7692" spans="1:30" x14ac:dyDescent="0.25">
      <c r="A7692" s="1"/>
      <c r="B7692" s="1"/>
      <c r="C7692" s="1"/>
      <c r="D7692"/>
      <c r="E7692" s="1"/>
      <c r="F7692" s="1"/>
      <c r="G7692"/>
      <c r="H7692"/>
      <c r="I7692" s="1"/>
      <c r="J7692"/>
      <c r="K7692"/>
      <c r="L7692"/>
      <c r="M7692" s="2"/>
      <c r="N7692" s="3"/>
      <c r="O7692"/>
      <c r="P7692"/>
      <c r="Q7692"/>
      <c r="R7692"/>
      <c r="S7692"/>
      <c r="T7692"/>
      <c r="U7692" s="1"/>
      <c r="V7692"/>
      <c r="W7692" s="1"/>
      <c r="X7692"/>
      <c r="Y7692"/>
      <c r="Z7692" s="1"/>
      <c r="AA7692" s="1"/>
      <c r="AB7692" s="1"/>
      <c r="AC7692" s="1"/>
      <c r="AD7692"/>
    </row>
    <row r="7693" spans="1:30" x14ac:dyDescent="0.25">
      <c r="A7693" s="1"/>
      <c r="B7693" s="1"/>
      <c r="C7693" s="1"/>
      <c r="D7693"/>
      <c r="E7693" s="1"/>
      <c r="F7693" s="1"/>
      <c r="G7693"/>
      <c r="H7693"/>
      <c r="I7693" s="1"/>
      <c r="J7693"/>
      <c r="K7693"/>
      <c r="L7693"/>
      <c r="M7693" s="2"/>
      <c r="N7693" s="3"/>
      <c r="O7693"/>
      <c r="P7693"/>
      <c r="Q7693"/>
      <c r="R7693"/>
      <c r="S7693"/>
      <c r="T7693"/>
      <c r="U7693" s="1"/>
      <c r="V7693"/>
      <c r="W7693" s="1"/>
      <c r="X7693"/>
      <c r="Y7693"/>
      <c r="Z7693" s="1"/>
      <c r="AA7693" s="1"/>
      <c r="AB7693" s="1"/>
      <c r="AC7693" s="1"/>
      <c r="AD7693"/>
    </row>
    <row r="7694" spans="1:30" x14ac:dyDescent="0.25">
      <c r="A7694" s="1"/>
      <c r="B7694" s="1"/>
      <c r="C7694" s="1"/>
      <c r="D7694"/>
      <c r="E7694" s="1"/>
      <c r="F7694" s="1"/>
      <c r="G7694"/>
      <c r="H7694"/>
      <c r="I7694" s="1"/>
      <c r="J7694"/>
      <c r="K7694"/>
      <c r="L7694"/>
      <c r="M7694" s="2"/>
      <c r="N7694" s="3"/>
      <c r="O7694"/>
      <c r="P7694"/>
      <c r="Q7694"/>
      <c r="R7694"/>
      <c r="S7694"/>
      <c r="T7694"/>
      <c r="U7694" s="1"/>
      <c r="V7694"/>
      <c r="W7694" s="1"/>
      <c r="X7694"/>
      <c r="Y7694"/>
      <c r="Z7694" s="1"/>
      <c r="AA7694" s="1"/>
      <c r="AB7694" s="1"/>
      <c r="AC7694" s="1"/>
      <c r="AD7694"/>
    </row>
    <row r="7695" spans="1:30" x14ac:dyDescent="0.25">
      <c r="A7695" s="1"/>
      <c r="B7695" s="1"/>
      <c r="C7695" s="1"/>
      <c r="D7695"/>
      <c r="E7695" s="1"/>
      <c r="F7695" s="1"/>
      <c r="G7695"/>
      <c r="H7695"/>
      <c r="I7695" s="1"/>
      <c r="J7695"/>
      <c r="K7695"/>
      <c r="L7695"/>
      <c r="M7695" s="2"/>
      <c r="N7695" s="3"/>
      <c r="O7695"/>
      <c r="P7695"/>
      <c r="Q7695"/>
      <c r="R7695"/>
      <c r="S7695"/>
      <c r="T7695"/>
      <c r="U7695" s="1"/>
      <c r="V7695"/>
      <c r="W7695" s="1"/>
      <c r="X7695"/>
      <c r="Y7695"/>
      <c r="Z7695" s="1"/>
      <c r="AA7695" s="1"/>
      <c r="AB7695" s="1"/>
      <c r="AC7695" s="1"/>
      <c r="AD7695"/>
    </row>
    <row r="7696" spans="1:30" x14ac:dyDescent="0.25">
      <c r="A7696" s="1"/>
      <c r="B7696" s="1"/>
      <c r="C7696" s="1"/>
      <c r="D7696"/>
      <c r="E7696" s="1"/>
      <c r="F7696" s="1"/>
      <c r="G7696"/>
      <c r="H7696"/>
      <c r="I7696" s="1"/>
      <c r="J7696"/>
      <c r="K7696"/>
      <c r="L7696"/>
      <c r="M7696" s="2"/>
      <c r="N7696" s="3"/>
      <c r="O7696"/>
      <c r="P7696"/>
      <c r="Q7696"/>
      <c r="R7696"/>
      <c r="S7696"/>
      <c r="T7696"/>
      <c r="U7696" s="1"/>
      <c r="V7696"/>
      <c r="W7696" s="1"/>
      <c r="X7696"/>
      <c r="Y7696"/>
      <c r="Z7696" s="1"/>
      <c r="AA7696" s="1"/>
      <c r="AB7696" s="1"/>
      <c r="AC7696" s="1"/>
      <c r="AD7696"/>
    </row>
    <row r="7697" spans="1:30" x14ac:dyDescent="0.25">
      <c r="A7697" s="1"/>
      <c r="B7697" s="1"/>
      <c r="C7697" s="1"/>
      <c r="D7697"/>
      <c r="E7697" s="1"/>
      <c r="F7697" s="1"/>
      <c r="G7697"/>
      <c r="H7697"/>
      <c r="I7697" s="1"/>
      <c r="J7697"/>
      <c r="K7697"/>
      <c r="L7697"/>
      <c r="M7697" s="2"/>
      <c r="N7697" s="3"/>
      <c r="O7697"/>
      <c r="P7697"/>
      <c r="Q7697"/>
      <c r="R7697"/>
      <c r="S7697"/>
      <c r="T7697"/>
      <c r="U7697" s="1"/>
      <c r="V7697"/>
      <c r="W7697" s="1"/>
      <c r="X7697"/>
      <c r="Y7697"/>
      <c r="Z7697" s="1"/>
      <c r="AA7697" s="1"/>
      <c r="AB7697" s="1"/>
      <c r="AC7697" s="1"/>
      <c r="AD7697"/>
    </row>
    <row r="7698" spans="1:30" x14ac:dyDescent="0.25">
      <c r="A7698" s="1"/>
      <c r="B7698" s="1"/>
      <c r="C7698" s="1"/>
      <c r="D7698"/>
      <c r="E7698" s="1"/>
      <c r="F7698" s="1"/>
      <c r="G7698"/>
      <c r="H7698"/>
      <c r="I7698" s="1"/>
      <c r="J7698"/>
      <c r="K7698"/>
      <c r="L7698"/>
      <c r="M7698" s="2"/>
      <c r="N7698" s="3"/>
      <c r="O7698"/>
      <c r="P7698"/>
      <c r="Q7698"/>
      <c r="R7698"/>
      <c r="S7698"/>
      <c r="T7698"/>
      <c r="U7698" s="1"/>
      <c r="V7698"/>
      <c r="W7698" s="1"/>
      <c r="X7698"/>
      <c r="Y7698"/>
      <c r="Z7698" s="1"/>
      <c r="AA7698" s="1"/>
      <c r="AB7698" s="1"/>
      <c r="AC7698" s="1"/>
      <c r="AD7698"/>
    </row>
    <row r="7699" spans="1:30" x14ac:dyDescent="0.25">
      <c r="A7699" s="1"/>
      <c r="B7699" s="1"/>
      <c r="C7699" s="1"/>
      <c r="D7699"/>
      <c r="E7699" s="1"/>
      <c r="F7699" s="1"/>
      <c r="G7699"/>
      <c r="H7699"/>
      <c r="I7699" s="1"/>
      <c r="J7699"/>
      <c r="K7699"/>
      <c r="L7699"/>
      <c r="M7699" s="2"/>
      <c r="N7699" s="3"/>
      <c r="O7699"/>
      <c r="P7699"/>
      <c r="Q7699"/>
      <c r="R7699"/>
      <c r="S7699"/>
      <c r="T7699"/>
      <c r="U7699" s="1"/>
      <c r="V7699"/>
      <c r="W7699" s="1"/>
      <c r="X7699"/>
      <c r="Y7699"/>
      <c r="Z7699" s="1"/>
      <c r="AA7699" s="1"/>
      <c r="AB7699" s="1"/>
      <c r="AC7699" s="1"/>
      <c r="AD7699"/>
    </row>
    <row r="7700" spans="1:30" x14ac:dyDescent="0.25">
      <c r="A7700" s="1"/>
      <c r="B7700" s="1"/>
      <c r="C7700" s="1"/>
      <c r="D7700"/>
      <c r="E7700" s="1"/>
      <c r="F7700" s="1"/>
      <c r="G7700"/>
      <c r="H7700"/>
      <c r="I7700" s="1"/>
      <c r="J7700"/>
      <c r="K7700"/>
      <c r="L7700"/>
      <c r="M7700" s="2"/>
      <c r="N7700" s="3"/>
      <c r="O7700"/>
      <c r="P7700"/>
      <c r="Q7700"/>
      <c r="R7700"/>
      <c r="S7700"/>
      <c r="T7700"/>
      <c r="U7700" s="1"/>
      <c r="V7700"/>
      <c r="W7700" s="1"/>
      <c r="X7700"/>
      <c r="Y7700"/>
      <c r="Z7700" s="1"/>
      <c r="AA7700" s="1"/>
      <c r="AB7700" s="1"/>
      <c r="AC7700" s="1"/>
      <c r="AD7700"/>
    </row>
    <row r="7701" spans="1:30" x14ac:dyDescent="0.25">
      <c r="A7701" s="1"/>
      <c r="B7701" s="1"/>
      <c r="C7701" s="1"/>
      <c r="D7701"/>
      <c r="E7701" s="1"/>
      <c r="F7701" s="1"/>
      <c r="G7701"/>
      <c r="H7701"/>
      <c r="I7701" s="1"/>
      <c r="J7701"/>
      <c r="K7701"/>
      <c r="L7701"/>
      <c r="M7701" s="2"/>
      <c r="N7701" s="3"/>
      <c r="O7701"/>
      <c r="P7701"/>
      <c r="Q7701"/>
      <c r="R7701"/>
      <c r="S7701"/>
      <c r="T7701"/>
      <c r="U7701" s="1"/>
      <c r="V7701"/>
      <c r="W7701" s="1"/>
      <c r="X7701"/>
      <c r="Y7701"/>
      <c r="Z7701" s="1"/>
      <c r="AA7701" s="1"/>
      <c r="AB7701" s="1"/>
      <c r="AC7701" s="1"/>
      <c r="AD7701"/>
    </row>
    <row r="7702" spans="1:30" x14ac:dyDescent="0.25">
      <c r="A7702" s="1"/>
      <c r="B7702" s="1"/>
      <c r="C7702" s="1"/>
      <c r="D7702"/>
      <c r="E7702" s="1"/>
      <c r="F7702" s="1"/>
      <c r="G7702"/>
      <c r="H7702"/>
      <c r="I7702" s="1"/>
      <c r="J7702"/>
      <c r="K7702"/>
      <c r="L7702"/>
      <c r="M7702" s="2"/>
      <c r="N7702" s="3"/>
      <c r="O7702"/>
      <c r="P7702"/>
      <c r="Q7702"/>
      <c r="R7702"/>
      <c r="S7702"/>
      <c r="T7702"/>
      <c r="U7702" s="1"/>
      <c r="V7702"/>
      <c r="W7702" s="1"/>
      <c r="X7702"/>
      <c r="Y7702"/>
      <c r="Z7702" s="1"/>
      <c r="AA7702" s="1"/>
      <c r="AB7702" s="1"/>
      <c r="AC7702" s="1"/>
      <c r="AD7702"/>
    </row>
    <row r="7703" spans="1:30" x14ac:dyDescent="0.25">
      <c r="A7703" s="1"/>
      <c r="B7703" s="1"/>
      <c r="C7703" s="1"/>
      <c r="D7703"/>
      <c r="E7703" s="1"/>
      <c r="F7703" s="1"/>
      <c r="G7703"/>
      <c r="H7703"/>
      <c r="I7703" s="1"/>
      <c r="J7703"/>
      <c r="K7703"/>
      <c r="L7703"/>
      <c r="M7703" s="2"/>
      <c r="N7703" s="3"/>
      <c r="O7703"/>
      <c r="P7703"/>
      <c r="Q7703"/>
      <c r="R7703"/>
      <c r="S7703"/>
      <c r="T7703"/>
      <c r="U7703" s="1"/>
      <c r="V7703"/>
      <c r="W7703" s="1"/>
      <c r="X7703"/>
      <c r="Y7703"/>
      <c r="Z7703" s="1"/>
      <c r="AA7703" s="1"/>
      <c r="AB7703" s="1"/>
      <c r="AC7703" s="1"/>
      <c r="AD7703"/>
    </row>
    <row r="7704" spans="1:30" x14ac:dyDescent="0.25">
      <c r="A7704" s="1"/>
      <c r="B7704" s="1"/>
      <c r="C7704" s="1"/>
      <c r="D7704"/>
      <c r="E7704" s="1"/>
      <c r="F7704" s="1"/>
      <c r="G7704"/>
      <c r="H7704"/>
      <c r="I7704" s="1"/>
      <c r="J7704"/>
      <c r="K7704"/>
      <c r="L7704"/>
      <c r="M7704" s="2"/>
      <c r="N7704" s="3"/>
      <c r="O7704"/>
      <c r="P7704"/>
      <c r="Q7704"/>
      <c r="R7704"/>
      <c r="S7704"/>
      <c r="T7704"/>
      <c r="U7704" s="1"/>
      <c r="V7704"/>
      <c r="W7704" s="1"/>
      <c r="X7704"/>
      <c r="Y7704"/>
      <c r="Z7704" s="1"/>
      <c r="AA7704" s="1"/>
      <c r="AB7704" s="1"/>
      <c r="AC7704" s="1"/>
      <c r="AD7704"/>
    </row>
    <row r="7705" spans="1:30" x14ac:dyDescent="0.25">
      <c r="A7705" s="1"/>
      <c r="B7705" s="1"/>
      <c r="C7705" s="1"/>
      <c r="D7705"/>
      <c r="E7705" s="1"/>
      <c r="F7705" s="1"/>
      <c r="G7705"/>
      <c r="H7705"/>
      <c r="I7705" s="1"/>
      <c r="J7705"/>
      <c r="K7705"/>
      <c r="L7705"/>
      <c r="M7705" s="2"/>
      <c r="N7705" s="3"/>
      <c r="O7705"/>
      <c r="P7705"/>
      <c r="Q7705"/>
      <c r="R7705"/>
      <c r="S7705"/>
      <c r="T7705"/>
      <c r="U7705" s="1"/>
      <c r="V7705"/>
      <c r="W7705" s="1"/>
      <c r="X7705"/>
      <c r="Y7705"/>
      <c r="Z7705" s="1"/>
      <c r="AA7705" s="1"/>
      <c r="AB7705" s="1"/>
      <c r="AC7705" s="1"/>
      <c r="AD7705"/>
    </row>
    <row r="7706" spans="1:30" x14ac:dyDescent="0.25">
      <c r="A7706" s="1"/>
      <c r="B7706" s="1"/>
      <c r="C7706" s="1"/>
      <c r="D7706"/>
      <c r="E7706" s="1"/>
      <c r="F7706" s="1"/>
      <c r="G7706"/>
      <c r="H7706"/>
      <c r="I7706" s="1"/>
      <c r="J7706"/>
      <c r="K7706"/>
      <c r="L7706"/>
      <c r="M7706" s="2"/>
      <c r="N7706" s="3"/>
      <c r="O7706"/>
      <c r="P7706"/>
      <c r="Q7706"/>
      <c r="R7706"/>
      <c r="S7706"/>
      <c r="T7706"/>
      <c r="U7706" s="1"/>
      <c r="V7706"/>
      <c r="W7706" s="1"/>
      <c r="X7706"/>
      <c r="Y7706"/>
      <c r="Z7706" s="1"/>
      <c r="AA7706" s="1"/>
      <c r="AB7706" s="1"/>
      <c r="AC7706" s="1"/>
      <c r="AD7706"/>
    </row>
    <row r="7707" spans="1:30" x14ac:dyDescent="0.25">
      <c r="A7707" s="1"/>
      <c r="B7707" s="1"/>
      <c r="C7707" s="1"/>
      <c r="D7707"/>
      <c r="E7707" s="1"/>
      <c r="F7707" s="1"/>
      <c r="G7707"/>
      <c r="H7707"/>
      <c r="I7707" s="1"/>
      <c r="J7707"/>
      <c r="K7707"/>
      <c r="L7707"/>
      <c r="M7707" s="2"/>
      <c r="N7707" s="3"/>
      <c r="O7707"/>
      <c r="P7707"/>
      <c r="Q7707"/>
      <c r="R7707"/>
      <c r="S7707"/>
      <c r="T7707"/>
      <c r="U7707" s="1"/>
      <c r="V7707"/>
      <c r="W7707" s="1"/>
      <c r="X7707"/>
      <c r="Y7707"/>
      <c r="Z7707" s="1"/>
      <c r="AA7707" s="1"/>
      <c r="AB7707" s="1"/>
      <c r="AC7707" s="1"/>
      <c r="AD7707"/>
    </row>
    <row r="7708" spans="1:30" x14ac:dyDescent="0.25">
      <c r="A7708" s="1"/>
      <c r="B7708" s="1"/>
      <c r="C7708" s="1"/>
      <c r="D7708"/>
      <c r="E7708" s="1"/>
      <c r="F7708" s="1"/>
      <c r="G7708"/>
      <c r="H7708"/>
      <c r="I7708" s="1"/>
      <c r="J7708"/>
      <c r="K7708"/>
      <c r="L7708"/>
      <c r="M7708" s="2"/>
      <c r="N7708" s="3"/>
      <c r="O7708"/>
      <c r="P7708"/>
      <c r="Q7708"/>
      <c r="R7708"/>
      <c r="S7708"/>
      <c r="T7708"/>
      <c r="U7708" s="1"/>
      <c r="V7708"/>
      <c r="W7708" s="1"/>
      <c r="X7708"/>
      <c r="Y7708"/>
      <c r="Z7708" s="1"/>
      <c r="AA7708" s="1"/>
      <c r="AB7708" s="1"/>
      <c r="AC7708" s="1"/>
      <c r="AD7708"/>
    </row>
    <row r="7709" spans="1:30" x14ac:dyDescent="0.25">
      <c r="A7709" s="1"/>
      <c r="B7709" s="1"/>
      <c r="C7709" s="1"/>
      <c r="D7709"/>
      <c r="E7709" s="1"/>
      <c r="F7709" s="1"/>
      <c r="G7709"/>
      <c r="H7709"/>
      <c r="I7709" s="1"/>
      <c r="J7709"/>
      <c r="K7709"/>
      <c r="L7709"/>
      <c r="M7709" s="2"/>
      <c r="N7709" s="3"/>
      <c r="O7709"/>
      <c r="P7709"/>
      <c r="Q7709"/>
      <c r="R7709"/>
      <c r="S7709"/>
      <c r="T7709"/>
      <c r="U7709" s="1"/>
      <c r="V7709"/>
      <c r="W7709" s="1"/>
      <c r="X7709"/>
      <c r="Y7709"/>
      <c r="Z7709" s="1"/>
      <c r="AA7709" s="1"/>
      <c r="AB7709" s="1"/>
      <c r="AC7709" s="1"/>
      <c r="AD7709"/>
    </row>
    <row r="7710" spans="1:30" x14ac:dyDescent="0.25">
      <c r="A7710" s="1"/>
      <c r="B7710" s="1"/>
      <c r="C7710" s="1"/>
      <c r="D7710"/>
      <c r="E7710" s="1"/>
      <c r="F7710" s="1"/>
      <c r="G7710"/>
      <c r="H7710"/>
      <c r="I7710" s="1"/>
      <c r="J7710"/>
      <c r="K7710"/>
      <c r="L7710"/>
      <c r="M7710" s="2"/>
      <c r="N7710" s="3"/>
      <c r="O7710"/>
      <c r="P7710"/>
      <c r="Q7710"/>
      <c r="R7710"/>
      <c r="S7710"/>
      <c r="T7710"/>
      <c r="U7710" s="1"/>
      <c r="V7710"/>
      <c r="W7710" s="1"/>
      <c r="X7710"/>
      <c r="Y7710"/>
      <c r="Z7710" s="1"/>
      <c r="AA7710" s="1"/>
      <c r="AB7710" s="1"/>
      <c r="AC7710" s="1"/>
      <c r="AD7710"/>
    </row>
    <row r="7711" spans="1:30" x14ac:dyDescent="0.25">
      <c r="A7711" s="1"/>
      <c r="B7711" s="1"/>
      <c r="C7711" s="1"/>
      <c r="D7711"/>
      <c r="E7711" s="1"/>
      <c r="F7711" s="1"/>
      <c r="G7711"/>
      <c r="H7711"/>
      <c r="I7711" s="1"/>
      <c r="J7711"/>
      <c r="K7711"/>
      <c r="L7711"/>
      <c r="M7711" s="2"/>
      <c r="N7711" s="3"/>
      <c r="O7711"/>
      <c r="P7711"/>
      <c r="Q7711"/>
      <c r="R7711"/>
      <c r="S7711"/>
      <c r="T7711"/>
      <c r="U7711" s="1"/>
      <c r="V7711"/>
      <c r="W7711" s="1"/>
      <c r="X7711"/>
      <c r="Y7711"/>
      <c r="Z7711" s="1"/>
      <c r="AA7711" s="1"/>
      <c r="AB7711" s="1"/>
      <c r="AC7711" s="1"/>
      <c r="AD7711"/>
    </row>
    <row r="7712" spans="1:30" x14ac:dyDescent="0.25">
      <c r="A7712" s="1"/>
      <c r="B7712" s="1"/>
      <c r="C7712" s="1"/>
      <c r="D7712"/>
      <c r="E7712" s="1"/>
      <c r="F7712" s="1"/>
      <c r="G7712"/>
      <c r="H7712"/>
      <c r="I7712" s="1"/>
      <c r="J7712"/>
      <c r="K7712"/>
      <c r="L7712"/>
      <c r="M7712" s="2"/>
      <c r="N7712" s="3"/>
      <c r="O7712"/>
      <c r="P7712"/>
      <c r="Q7712"/>
      <c r="R7712"/>
      <c r="S7712"/>
      <c r="T7712"/>
      <c r="U7712" s="1"/>
      <c r="V7712"/>
      <c r="W7712" s="1"/>
      <c r="X7712"/>
      <c r="Y7712"/>
      <c r="Z7712" s="1"/>
      <c r="AA7712" s="1"/>
      <c r="AB7712" s="1"/>
      <c r="AC7712" s="1"/>
      <c r="AD7712"/>
    </row>
    <row r="7713" spans="1:30" x14ac:dyDescent="0.25">
      <c r="A7713" s="1"/>
      <c r="B7713" s="1"/>
      <c r="C7713" s="1"/>
      <c r="D7713"/>
      <c r="E7713" s="1"/>
      <c r="F7713" s="1"/>
      <c r="G7713"/>
      <c r="H7713"/>
      <c r="I7713" s="1"/>
      <c r="J7713"/>
      <c r="K7713"/>
      <c r="L7713"/>
      <c r="M7713" s="2"/>
      <c r="N7713" s="3"/>
      <c r="O7713"/>
      <c r="P7713"/>
      <c r="Q7713"/>
      <c r="R7713"/>
      <c r="S7713"/>
      <c r="T7713"/>
      <c r="U7713" s="1"/>
      <c r="V7713"/>
      <c r="W7713" s="1"/>
      <c r="X7713"/>
      <c r="Y7713"/>
      <c r="Z7713" s="1"/>
      <c r="AA7713" s="1"/>
      <c r="AB7713" s="1"/>
      <c r="AC7713" s="1"/>
      <c r="AD7713"/>
    </row>
    <row r="7714" spans="1:30" x14ac:dyDescent="0.25">
      <c r="A7714" s="1"/>
      <c r="B7714" s="1"/>
      <c r="C7714" s="1"/>
      <c r="D7714"/>
      <c r="E7714" s="1"/>
      <c r="F7714" s="1"/>
      <c r="G7714"/>
      <c r="H7714"/>
      <c r="I7714" s="1"/>
      <c r="J7714"/>
      <c r="K7714"/>
      <c r="L7714"/>
      <c r="M7714" s="2"/>
      <c r="N7714" s="3"/>
      <c r="O7714"/>
      <c r="P7714"/>
      <c r="Q7714"/>
      <c r="R7714"/>
      <c r="S7714"/>
      <c r="T7714"/>
      <c r="U7714" s="1"/>
      <c r="V7714"/>
      <c r="W7714" s="1"/>
      <c r="X7714"/>
      <c r="Y7714"/>
      <c r="Z7714" s="1"/>
      <c r="AA7714" s="1"/>
      <c r="AB7714" s="1"/>
      <c r="AC7714" s="1"/>
      <c r="AD7714"/>
    </row>
    <row r="7715" spans="1:30" x14ac:dyDescent="0.25">
      <c r="A7715" s="1"/>
      <c r="B7715" s="1"/>
      <c r="C7715" s="1"/>
      <c r="D7715"/>
      <c r="E7715" s="1"/>
      <c r="F7715" s="1"/>
      <c r="G7715"/>
      <c r="H7715"/>
      <c r="I7715" s="1"/>
      <c r="J7715"/>
      <c r="K7715"/>
      <c r="L7715"/>
      <c r="M7715" s="2"/>
      <c r="N7715" s="3"/>
      <c r="O7715"/>
      <c r="P7715"/>
      <c r="Q7715"/>
      <c r="R7715"/>
      <c r="S7715"/>
      <c r="T7715"/>
      <c r="U7715" s="1"/>
      <c r="V7715"/>
      <c r="W7715" s="1"/>
      <c r="X7715"/>
      <c r="Y7715"/>
      <c r="Z7715" s="1"/>
      <c r="AA7715" s="1"/>
      <c r="AB7715" s="1"/>
      <c r="AC7715" s="1"/>
      <c r="AD7715"/>
    </row>
    <row r="7716" spans="1:30" x14ac:dyDescent="0.25">
      <c r="A7716" s="1"/>
      <c r="B7716" s="1"/>
      <c r="C7716" s="1"/>
      <c r="D7716"/>
      <c r="E7716" s="1"/>
      <c r="F7716" s="1"/>
      <c r="G7716"/>
      <c r="H7716"/>
      <c r="I7716" s="1"/>
      <c r="J7716"/>
      <c r="K7716"/>
      <c r="L7716"/>
      <c r="M7716" s="2"/>
      <c r="N7716" s="3"/>
      <c r="O7716"/>
      <c r="P7716"/>
      <c r="Q7716"/>
      <c r="R7716"/>
      <c r="S7716"/>
      <c r="T7716"/>
      <c r="U7716" s="1"/>
      <c r="V7716"/>
      <c r="W7716" s="1"/>
      <c r="X7716"/>
      <c r="Y7716"/>
      <c r="Z7716" s="1"/>
      <c r="AA7716" s="1"/>
      <c r="AB7716" s="1"/>
      <c r="AC7716" s="1"/>
      <c r="AD7716"/>
    </row>
    <row r="7717" spans="1:30" x14ac:dyDescent="0.25">
      <c r="A7717" s="1"/>
      <c r="B7717" s="1"/>
      <c r="C7717" s="1"/>
      <c r="D7717"/>
      <c r="E7717" s="1"/>
      <c r="F7717" s="1"/>
      <c r="G7717"/>
      <c r="H7717"/>
      <c r="I7717" s="1"/>
      <c r="J7717"/>
      <c r="K7717"/>
      <c r="L7717"/>
      <c r="M7717" s="2"/>
      <c r="N7717" s="3"/>
      <c r="O7717"/>
      <c r="P7717"/>
      <c r="Q7717"/>
      <c r="R7717"/>
      <c r="S7717"/>
      <c r="T7717"/>
      <c r="U7717" s="1"/>
      <c r="V7717"/>
      <c r="W7717" s="1"/>
      <c r="X7717"/>
      <c r="Y7717"/>
      <c r="Z7717" s="1"/>
      <c r="AA7717" s="1"/>
      <c r="AB7717" s="1"/>
      <c r="AC7717" s="1"/>
      <c r="AD7717"/>
    </row>
    <row r="7718" spans="1:30" x14ac:dyDescent="0.25">
      <c r="A7718" s="1"/>
      <c r="B7718" s="1"/>
      <c r="C7718" s="1"/>
      <c r="D7718"/>
      <c r="E7718" s="1"/>
      <c r="F7718" s="1"/>
      <c r="G7718"/>
      <c r="H7718"/>
      <c r="I7718" s="1"/>
      <c r="J7718"/>
      <c r="K7718"/>
      <c r="L7718"/>
      <c r="M7718" s="2"/>
      <c r="N7718" s="3"/>
      <c r="O7718"/>
      <c r="P7718"/>
      <c r="Q7718"/>
      <c r="R7718"/>
      <c r="S7718"/>
      <c r="T7718"/>
      <c r="U7718" s="1"/>
      <c r="V7718"/>
      <c r="W7718" s="1"/>
      <c r="X7718"/>
      <c r="Y7718"/>
      <c r="Z7718" s="1"/>
      <c r="AA7718" s="1"/>
      <c r="AB7718" s="1"/>
      <c r="AC7718" s="1"/>
      <c r="AD7718"/>
    </row>
    <row r="7719" spans="1:30" x14ac:dyDescent="0.25">
      <c r="A7719" s="1"/>
      <c r="B7719" s="1"/>
      <c r="C7719" s="1"/>
      <c r="D7719"/>
      <c r="E7719" s="1"/>
      <c r="F7719" s="1"/>
      <c r="G7719"/>
      <c r="H7719"/>
      <c r="I7719" s="1"/>
      <c r="J7719"/>
      <c r="K7719"/>
      <c r="L7719"/>
      <c r="M7719" s="2"/>
      <c r="N7719" s="3"/>
      <c r="O7719"/>
      <c r="P7719"/>
      <c r="Q7719"/>
      <c r="R7719"/>
      <c r="S7719"/>
      <c r="T7719"/>
      <c r="U7719" s="1"/>
      <c r="V7719"/>
      <c r="W7719" s="1"/>
      <c r="X7719"/>
      <c r="Y7719"/>
      <c r="Z7719" s="1"/>
      <c r="AA7719" s="1"/>
      <c r="AB7719" s="1"/>
      <c r="AC7719" s="1"/>
      <c r="AD7719"/>
    </row>
    <row r="7720" spans="1:30" x14ac:dyDescent="0.25">
      <c r="A7720" s="1"/>
      <c r="B7720" s="1"/>
      <c r="C7720" s="1"/>
      <c r="D7720"/>
      <c r="E7720" s="1"/>
      <c r="F7720" s="1"/>
      <c r="G7720"/>
      <c r="H7720"/>
      <c r="I7720" s="1"/>
      <c r="J7720"/>
      <c r="K7720"/>
      <c r="L7720"/>
      <c r="M7720" s="2"/>
      <c r="N7720" s="3"/>
      <c r="O7720"/>
      <c r="P7720"/>
      <c r="Q7720"/>
      <c r="R7720"/>
      <c r="S7720"/>
      <c r="T7720"/>
      <c r="U7720" s="1"/>
      <c r="V7720"/>
      <c r="W7720" s="1"/>
      <c r="X7720"/>
      <c r="Y7720"/>
      <c r="Z7720" s="1"/>
      <c r="AA7720" s="1"/>
      <c r="AB7720" s="1"/>
      <c r="AC7720" s="1"/>
      <c r="AD7720"/>
    </row>
    <row r="7721" spans="1:30" x14ac:dyDescent="0.25">
      <c r="A7721" s="1"/>
      <c r="B7721" s="1"/>
      <c r="C7721" s="1"/>
      <c r="D7721"/>
      <c r="E7721" s="1"/>
      <c r="F7721" s="1"/>
      <c r="G7721"/>
      <c r="H7721"/>
      <c r="I7721" s="1"/>
      <c r="J7721"/>
      <c r="K7721"/>
      <c r="L7721"/>
      <c r="M7721" s="2"/>
      <c r="N7721" s="3"/>
      <c r="O7721"/>
      <c r="P7721"/>
      <c r="Q7721"/>
      <c r="R7721"/>
      <c r="S7721"/>
      <c r="T7721"/>
      <c r="U7721" s="1"/>
      <c r="V7721"/>
      <c r="W7721" s="1"/>
      <c r="X7721"/>
      <c r="Y7721"/>
      <c r="Z7721" s="1"/>
      <c r="AA7721" s="1"/>
      <c r="AB7721" s="1"/>
      <c r="AC7721" s="1"/>
      <c r="AD7721"/>
    </row>
    <row r="7722" spans="1:30" x14ac:dyDescent="0.25">
      <c r="A7722" s="1"/>
      <c r="B7722" s="1"/>
      <c r="C7722" s="1"/>
      <c r="D7722"/>
      <c r="E7722" s="1"/>
      <c r="F7722" s="1"/>
      <c r="G7722"/>
      <c r="H7722"/>
      <c r="I7722" s="1"/>
      <c r="J7722"/>
      <c r="K7722"/>
      <c r="L7722"/>
      <c r="M7722" s="2"/>
      <c r="N7722" s="3"/>
      <c r="O7722"/>
      <c r="P7722"/>
      <c r="Q7722"/>
      <c r="R7722"/>
      <c r="S7722"/>
      <c r="T7722"/>
      <c r="U7722" s="1"/>
      <c r="V7722"/>
      <c r="W7722" s="1"/>
      <c r="X7722"/>
      <c r="Y7722"/>
      <c r="Z7722" s="1"/>
      <c r="AA7722" s="1"/>
      <c r="AB7722" s="1"/>
      <c r="AC7722" s="1"/>
      <c r="AD7722"/>
    </row>
    <row r="7723" spans="1:30" x14ac:dyDescent="0.25">
      <c r="A7723" s="1"/>
      <c r="B7723" s="1"/>
      <c r="C7723" s="1"/>
      <c r="D7723"/>
      <c r="E7723" s="1"/>
      <c r="F7723" s="1"/>
      <c r="G7723"/>
      <c r="H7723"/>
      <c r="I7723" s="1"/>
      <c r="J7723"/>
      <c r="K7723"/>
      <c r="L7723"/>
      <c r="M7723" s="2"/>
      <c r="N7723" s="3"/>
      <c r="O7723"/>
      <c r="P7723"/>
      <c r="Q7723"/>
      <c r="R7723"/>
      <c r="S7723"/>
      <c r="T7723"/>
      <c r="U7723" s="1"/>
      <c r="V7723"/>
      <c r="W7723" s="1"/>
      <c r="X7723"/>
      <c r="Y7723"/>
      <c r="Z7723" s="1"/>
      <c r="AA7723" s="1"/>
      <c r="AB7723" s="1"/>
      <c r="AC7723" s="1"/>
      <c r="AD7723"/>
    </row>
    <row r="7724" spans="1:30" x14ac:dyDescent="0.25">
      <c r="A7724" s="1"/>
      <c r="B7724" s="1"/>
      <c r="C7724" s="1"/>
      <c r="D7724"/>
      <c r="E7724" s="1"/>
      <c r="F7724" s="1"/>
      <c r="G7724"/>
      <c r="H7724"/>
      <c r="I7724" s="1"/>
      <c r="J7724"/>
      <c r="K7724"/>
      <c r="L7724"/>
      <c r="M7724" s="2"/>
      <c r="N7724" s="3"/>
      <c r="O7724"/>
      <c r="P7724"/>
      <c r="Q7724"/>
      <c r="R7724"/>
      <c r="S7724"/>
      <c r="T7724"/>
      <c r="U7724" s="1"/>
      <c r="V7724"/>
      <c r="W7724" s="1"/>
      <c r="X7724"/>
      <c r="Y7724"/>
      <c r="Z7724" s="1"/>
      <c r="AA7724" s="1"/>
      <c r="AB7724" s="1"/>
      <c r="AC7724" s="1"/>
      <c r="AD7724"/>
    </row>
    <row r="7725" spans="1:30" x14ac:dyDescent="0.25">
      <c r="A7725" s="1"/>
      <c r="B7725" s="1"/>
      <c r="C7725" s="1"/>
      <c r="D7725"/>
      <c r="E7725" s="1"/>
      <c r="F7725" s="1"/>
      <c r="G7725"/>
      <c r="H7725"/>
      <c r="I7725" s="1"/>
      <c r="J7725"/>
      <c r="K7725"/>
      <c r="L7725"/>
      <c r="M7725" s="2"/>
      <c r="N7725" s="3"/>
      <c r="O7725"/>
      <c r="P7725"/>
      <c r="Q7725"/>
      <c r="R7725"/>
      <c r="S7725"/>
      <c r="T7725"/>
      <c r="U7725" s="1"/>
      <c r="V7725"/>
      <c r="W7725" s="1"/>
      <c r="X7725"/>
      <c r="Y7725"/>
      <c r="Z7725" s="1"/>
      <c r="AA7725" s="1"/>
      <c r="AB7725" s="1"/>
      <c r="AC7725" s="1"/>
      <c r="AD7725"/>
    </row>
    <row r="7726" spans="1:30" x14ac:dyDescent="0.25">
      <c r="A7726" s="1"/>
      <c r="B7726" s="1"/>
      <c r="C7726" s="1"/>
      <c r="D7726"/>
      <c r="E7726" s="1"/>
      <c r="F7726" s="1"/>
      <c r="G7726"/>
      <c r="H7726"/>
      <c r="I7726" s="1"/>
      <c r="J7726"/>
      <c r="K7726"/>
      <c r="L7726"/>
      <c r="M7726" s="2"/>
      <c r="N7726" s="3"/>
      <c r="O7726"/>
      <c r="P7726"/>
      <c r="Q7726"/>
      <c r="R7726"/>
      <c r="S7726"/>
      <c r="T7726"/>
      <c r="U7726" s="1"/>
      <c r="V7726"/>
      <c r="W7726" s="1"/>
      <c r="X7726"/>
      <c r="Y7726"/>
      <c r="Z7726" s="1"/>
      <c r="AA7726" s="1"/>
      <c r="AB7726" s="1"/>
      <c r="AC7726" s="1"/>
      <c r="AD7726"/>
    </row>
    <row r="7727" spans="1:30" x14ac:dyDescent="0.25">
      <c r="A7727" s="1"/>
      <c r="B7727" s="1"/>
      <c r="C7727" s="1"/>
      <c r="D7727"/>
      <c r="E7727" s="1"/>
      <c r="F7727" s="1"/>
      <c r="G7727"/>
      <c r="H7727"/>
      <c r="I7727" s="1"/>
      <c r="J7727"/>
      <c r="K7727"/>
      <c r="L7727"/>
      <c r="M7727" s="2"/>
      <c r="N7727" s="3"/>
      <c r="O7727"/>
      <c r="P7727"/>
      <c r="Q7727"/>
      <c r="R7727"/>
      <c r="S7727"/>
      <c r="T7727"/>
      <c r="U7727" s="1"/>
      <c r="V7727"/>
      <c r="W7727" s="1"/>
      <c r="X7727"/>
      <c r="Y7727"/>
      <c r="Z7727" s="1"/>
      <c r="AA7727" s="1"/>
      <c r="AB7727" s="1"/>
      <c r="AC7727" s="1"/>
      <c r="AD7727"/>
    </row>
    <row r="7728" spans="1:30" x14ac:dyDescent="0.25">
      <c r="A7728" s="1"/>
      <c r="B7728" s="1"/>
      <c r="C7728" s="1"/>
      <c r="D7728"/>
      <c r="E7728" s="1"/>
      <c r="F7728" s="1"/>
      <c r="G7728"/>
      <c r="H7728"/>
      <c r="I7728" s="1"/>
      <c r="J7728"/>
      <c r="K7728"/>
      <c r="L7728"/>
      <c r="M7728" s="2"/>
      <c r="N7728" s="3"/>
      <c r="O7728"/>
      <c r="P7728"/>
      <c r="Q7728"/>
      <c r="R7728"/>
      <c r="S7728"/>
      <c r="T7728"/>
      <c r="U7728" s="1"/>
      <c r="V7728"/>
      <c r="W7728" s="1"/>
      <c r="X7728"/>
      <c r="Y7728"/>
      <c r="Z7728" s="1"/>
      <c r="AA7728" s="1"/>
      <c r="AB7728" s="1"/>
      <c r="AC7728" s="1"/>
      <c r="AD7728"/>
    </row>
    <row r="7729" spans="1:30" x14ac:dyDescent="0.25">
      <c r="A7729" s="1"/>
      <c r="B7729" s="1"/>
      <c r="C7729" s="1"/>
      <c r="D7729"/>
      <c r="E7729" s="1"/>
      <c r="F7729" s="1"/>
      <c r="G7729"/>
      <c r="H7729"/>
      <c r="I7729" s="1"/>
      <c r="J7729"/>
      <c r="K7729"/>
      <c r="L7729"/>
      <c r="M7729" s="2"/>
      <c r="N7729" s="3"/>
      <c r="O7729"/>
      <c r="P7729"/>
      <c r="Q7729"/>
      <c r="R7729"/>
      <c r="S7729"/>
      <c r="T7729"/>
      <c r="U7729" s="1"/>
      <c r="V7729"/>
      <c r="W7729" s="1"/>
      <c r="X7729"/>
      <c r="Y7729"/>
      <c r="Z7729" s="1"/>
      <c r="AA7729" s="1"/>
      <c r="AB7729" s="1"/>
      <c r="AC7729" s="1"/>
      <c r="AD7729"/>
    </row>
    <row r="7730" spans="1:30" x14ac:dyDescent="0.25">
      <c r="A7730" s="1"/>
      <c r="B7730" s="1"/>
      <c r="C7730" s="1"/>
      <c r="D7730"/>
      <c r="E7730" s="1"/>
      <c r="F7730" s="1"/>
      <c r="G7730"/>
      <c r="H7730"/>
      <c r="I7730" s="1"/>
      <c r="J7730"/>
      <c r="K7730"/>
      <c r="L7730"/>
      <c r="M7730" s="2"/>
      <c r="N7730" s="3"/>
      <c r="O7730"/>
      <c r="P7730"/>
      <c r="Q7730"/>
      <c r="R7730"/>
      <c r="S7730"/>
      <c r="T7730"/>
      <c r="U7730" s="1"/>
      <c r="V7730"/>
      <c r="W7730" s="1"/>
      <c r="X7730"/>
      <c r="Y7730"/>
      <c r="Z7730" s="1"/>
      <c r="AA7730" s="1"/>
      <c r="AB7730" s="1"/>
      <c r="AC7730" s="1"/>
      <c r="AD7730"/>
    </row>
    <row r="7731" spans="1:30" x14ac:dyDescent="0.25">
      <c r="A7731" s="1"/>
      <c r="B7731" s="1"/>
      <c r="C7731" s="1"/>
      <c r="D7731"/>
      <c r="E7731" s="1"/>
      <c r="F7731" s="1"/>
      <c r="G7731"/>
      <c r="H7731"/>
      <c r="I7731" s="1"/>
      <c r="J7731"/>
      <c r="K7731"/>
      <c r="L7731"/>
      <c r="M7731" s="2"/>
      <c r="N7731" s="3"/>
      <c r="O7731"/>
      <c r="P7731"/>
      <c r="Q7731"/>
      <c r="R7731"/>
      <c r="S7731"/>
      <c r="T7731"/>
      <c r="U7731" s="1"/>
      <c r="V7731"/>
      <c r="W7731" s="1"/>
      <c r="X7731"/>
      <c r="Y7731"/>
      <c r="Z7731" s="1"/>
      <c r="AA7731" s="1"/>
      <c r="AB7731" s="1"/>
      <c r="AC7731" s="1"/>
      <c r="AD7731"/>
    </row>
    <row r="7732" spans="1:30" x14ac:dyDescent="0.25">
      <c r="A7732" s="1"/>
      <c r="B7732" s="1"/>
      <c r="C7732" s="1"/>
      <c r="D7732"/>
      <c r="E7732" s="1"/>
      <c r="F7732" s="1"/>
      <c r="G7732"/>
      <c r="H7732"/>
      <c r="I7732" s="1"/>
      <c r="J7732"/>
      <c r="K7732"/>
      <c r="L7732"/>
      <c r="M7732" s="2"/>
      <c r="N7732" s="3"/>
      <c r="O7732"/>
      <c r="P7732"/>
      <c r="Q7732"/>
      <c r="R7732"/>
      <c r="S7732"/>
      <c r="T7732"/>
      <c r="U7732" s="1"/>
      <c r="V7732"/>
      <c r="W7732" s="1"/>
      <c r="X7732"/>
      <c r="Y7732"/>
      <c r="Z7732" s="1"/>
      <c r="AA7732" s="1"/>
      <c r="AB7732" s="1"/>
      <c r="AC7732" s="1"/>
      <c r="AD7732"/>
    </row>
    <row r="7733" spans="1:30" x14ac:dyDescent="0.25">
      <c r="A7733" s="1"/>
      <c r="B7733" s="1"/>
      <c r="C7733" s="1"/>
      <c r="D7733"/>
      <c r="E7733" s="1"/>
      <c r="F7733" s="1"/>
      <c r="G7733"/>
      <c r="H7733"/>
      <c r="I7733" s="1"/>
      <c r="J7733"/>
      <c r="K7733"/>
      <c r="L7733"/>
      <c r="M7733" s="2"/>
      <c r="N7733" s="3"/>
      <c r="O7733"/>
      <c r="P7733"/>
      <c r="Q7733"/>
      <c r="R7733"/>
      <c r="S7733"/>
      <c r="T7733"/>
      <c r="U7733" s="1"/>
      <c r="V7733"/>
      <c r="W7733" s="1"/>
      <c r="X7733"/>
      <c r="Y7733"/>
      <c r="Z7733" s="1"/>
      <c r="AA7733" s="1"/>
      <c r="AB7733" s="1"/>
      <c r="AC7733" s="1"/>
      <c r="AD7733"/>
    </row>
    <row r="7734" spans="1:30" x14ac:dyDescent="0.25">
      <c r="A7734" s="1"/>
      <c r="B7734" s="1"/>
      <c r="C7734" s="1"/>
      <c r="D7734"/>
      <c r="E7734" s="1"/>
      <c r="F7734" s="1"/>
      <c r="G7734"/>
      <c r="H7734"/>
      <c r="I7734" s="1"/>
      <c r="J7734"/>
      <c r="K7734"/>
      <c r="L7734"/>
      <c r="M7734" s="2"/>
      <c r="N7734" s="3"/>
      <c r="O7734"/>
      <c r="P7734"/>
      <c r="Q7734"/>
      <c r="R7734"/>
      <c r="S7734"/>
      <c r="T7734"/>
      <c r="U7734" s="1"/>
      <c r="V7734"/>
      <c r="W7734" s="1"/>
      <c r="X7734"/>
      <c r="Y7734"/>
      <c r="Z7734" s="1"/>
      <c r="AA7734" s="1"/>
      <c r="AB7734" s="1"/>
      <c r="AC7734" s="1"/>
      <c r="AD7734"/>
    </row>
    <row r="7735" spans="1:30" x14ac:dyDescent="0.25">
      <c r="A7735" s="1"/>
      <c r="B7735" s="1"/>
      <c r="C7735" s="1"/>
      <c r="D7735"/>
      <c r="E7735" s="1"/>
      <c r="F7735" s="1"/>
      <c r="G7735"/>
      <c r="H7735"/>
      <c r="I7735" s="1"/>
      <c r="J7735"/>
      <c r="K7735"/>
      <c r="L7735"/>
      <c r="M7735" s="2"/>
      <c r="N7735" s="3"/>
      <c r="O7735"/>
      <c r="P7735"/>
      <c r="Q7735"/>
      <c r="R7735"/>
      <c r="S7735"/>
      <c r="T7735"/>
      <c r="U7735" s="1"/>
      <c r="V7735"/>
      <c r="W7735" s="1"/>
      <c r="X7735"/>
      <c r="Y7735"/>
      <c r="Z7735" s="1"/>
      <c r="AA7735" s="1"/>
      <c r="AB7735" s="1"/>
      <c r="AC7735" s="1"/>
      <c r="AD7735"/>
    </row>
    <row r="7736" spans="1:30" x14ac:dyDescent="0.25">
      <c r="A7736" s="1"/>
      <c r="B7736" s="1"/>
      <c r="C7736" s="1"/>
      <c r="D7736"/>
      <c r="E7736" s="1"/>
      <c r="F7736" s="1"/>
      <c r="G7736"/>
      <c r="H7736"/>
      <c r="I7736" s="1"/>
      <c r="J7736"/>
      <c r="K7736"/>
      <c r="L7736"/>
      <c r="M7736" s="2"/>
      <c r="N7736" s="3"/>
      <c r="O7736"/>
      <c r="P7736"/>
      <c r="Q7736"/>
      <c r="R7736"/>
      <c r="S7736"/>
      <c r="T7736"/>
      <c r="U7736" s="1"/>
      <c r="V7736"/>
      <c r="W7736" s="1"/>
      <c r="X7736"/>
      <c r="Y7736"/>
      <c r="Z7736" s="1"/>
      <c r="AA7736" s="1"/>
      <c r="AB7736" s="1"/>
      <c r="AC7736" s="1"/>
      <c r="AD7736"/>
    </row>
    <row r="7737" spans="1:30" x14ac:dyDescent="0.25">
      <c r="A7737" s="1"/>
      <c r="B7737" s="1"/>
      <c r="C7737" s="1"/>
      <c r="D7737"/>
      <c r="E7737" s="1"/>
      <c r="F7737" s="1"/>
      <c r="G7737"/>
      <c r="H7737"/>
      <c r="I7737" s="1"/>
      <c r="J7737"/>
      <c r="K7737"/>
      <c r="L7737"/>
      <c r="M7737" s="2"/>
      <c r="N7737" s="3"/>
      <c r="O7737"/>
      <c r="P7737"/>
      <c r="Q7737"/>
      <c r="R7737"/>
      <c r="S7737"/>
      <c r="T7737"/>
      <c r="U7737" s="1"/>
      <c r="V7737"/>
      <c r="W7737" s="1"/>
      <c r="X7737"/>
      <c r="Y7737"/>
      <c r="Z7737" s="1"/>
      <c r="AA7737" s="1"/>
      <c r="AB7737" s="1"/>
      <c r="AC7737" s="1"/>
      <c r="AD7737"/>
    </row>
    <row r="7738" spans="1:30" x14ac:dyDescent="0.25">
      <c r="A7738" s="1"/>
      <c r="B7738" s="1"/>
      <c r="C7738" s="1"/>
      <c r="D7738"/>
      <c r="E7738" s="1"/>
      <c r="F7738" s="1"/>
      <c r="G7738"/>
      <c r="H7738"/>
      <c r="I7738" s="1"/>
      <c r="J7738"/>
      <c r="K7738"/>
      <c r="L7738"/>
      <c r="M7738" s="2"/>
      <c r="N7738" s="3"/>
      <c r="O7738"/>
      <c r="P7738"/>
      <c r="Q7738"/>
      <c r="R7738"/>
      <c r="S7738"/>
      <c r="T7738"/>
      <c r="U7738" s="1"/>
      <c r="V7738"/>
      <c r="W7738" s="1"/>
      <c r="X7738"/>
      <c r="Y7738"/>
      <c r="Z7738" s="1"/>
      <c r="AA7738" s="1"/>
      <c r="AB7738" s="1"/>
      <c r="AC7738" s="1"/>
      <c r="AD7738"/>
    </row>
    <row r="7739" spans="1:30" x14ac:dyDescent="0.25">
      <c r="A7739" s="1"/>
      <c r="B7739" s="1"/>
      <c r="C7739" s="1"/>
      <c r="D7739"/>
      <c r="E7739" s="1"/>
      <c r="F7739" s="1"/>
      <c r="G7739"/>
      <c r="H7739"/>
      <c r="I7739" s="1"/>
      <c r="J7739"/>
      <c r="K7739"/>
      <c r="L7739"/>
      <c r="M7739" s="2"/>
      <c r="N7739" s="3"/>
      <c r="O7739"/>
      <c r="P7739"/>
      <c r="Q7739"/>
      <c r="R7739"/>
      <c r="S7739"/>
      <c r="T7739"/>
      <c r="U7739" s="1"/>
      <c r="V7739"/>
      <c r="W7739" s="1"/>
      <c r="X7739"/>
      <c r="Y7739"/>
      <c r="Z7739" s="1"/>
      <c r="AA7739" s="1"/>
      <c r="AB7739" s="1"/>
      <c r="AC7739" s="1"/>
      <c r="AD7739"/>
    </row>
    <row r="7740" spans="1:30" x14ac:dyDescent="0.25">
      <c r="A7740" s="1"/>
      <c r="B7740" s="1"/>
      <c r="C7740" s="1"/>
      <c r="D7740"/>
      <c r="E7740" s="1"/>
      <c r="F7740" s="1"/>
      <c r="G7740"/>
      <c r="H7740"/>
      <c r="I7740" s="1"/>
      <c r="J7740"/>
      <c r="K7740"/>
      <c r="L7740"/>
      <c r="M7740" s="2"/>
      <c r="N7740" s="3"/>
      <c r="O7740"/>
      <c r="P7740"/>
      <c r="Q7740"/>
      <c r="R7740"/>
      <c r="S7740"/>
      <c r="T7740"/>
      <c r="U7740" s="1"/>
      <c r="V7740"/>
      <c r="W7740" s="1"/>
      <c r="X7740"/>
      <c r="Y7740"/>
      <c r="Z7740" s="1"/>
      <c r="AA7740" s="1"/>
      <c r="AB7740" s="1"/>
      <c r="AC7740" s="1"/>
      <c r="AD7740"/>
    </row>
    <row r="7741" spans="1:30" x14ac:dyDescent="0.25">
      <c r="A7741" s="1"/>
      <c r="B7741" s="1"/>
      <c r="C7741" s="1"/>
      <c r="D7741"/>
      <c r="E7741" s="1"/>
      <c r="F7741" s="1"/>
      <c r="G7741"/>
      <c r="H7741"/>
      <c r="I7741" s="1"/>
      <c r="J7741"/>
      <c r="K7741"/>
      <c r="L7741"/>
      <c r="M7741" s="2"/>
      <c r="N7741" s="3"/>
      <c r="O7741"/>
      <c r="P7741"/>
      <c r="Q7741"/>
      <c r="R7741"/>
      <c r="S7741"/>
      <c r="T7741"/>
      <c r="U7741" s="1"/>
      <c r="V7741"/>
      <c r="W7741" s="1"/>
      <c r="X7741"/>
      <c r="Y7741"/>
      <c r="Z7741" s="1"/>
      <c r="AA7741" s="1"/>
      <c r="AB7741" s="1"/>
      <c r="AC7741" s="1"/>
      <c r="AD7741"/>
    </row>
    <row r="7742" spans="1:30" x14ac:dyDescent="0.25">
      <c r="A7742" s="1"/>
      <c r="B7742" s="1"/>
      <c r="C7742" s="1"/>
      <c r="D7742"/>
      <c r="E7742" s="1"/>
      <c r="F7742" s="1"/>
      <c r="G7742"/>
      <c r="H7742"/>
      <c r="I7742" s="1"/>
      <c r="J7742"/>
      <c r="K7742"/>
      <c r="L7742"/>
      <c r="M7742" s="2"/>
      <c r="N7742" s="3"/>
      <c r="O7742"/>
      <c r="P7742"/>
      <c r="Q7742"/>
      <c r="R7742"/>
      <c r="S7742"/>
      <c r="T7742"/>
      <c r="U7742" s="1"/>
      <c r="V7742"/>
      <c r="W7742" s="1"/>
      <c r="X7742"/>
      <c r="Y7742"/>
      <c r="Z7742" s="1"/>
      <c r="AA7742" s="1"/>
      <c r="AB7742" s="1"/>
      <c r="AC7742" s="1"/>
      <c r="AD7742"/>
    </row>
    <row r="7743" spans="1:30" x14ac:dyDescent="0.25">
      <c r="A7743" s="1"/>
      <c r="B7743" s="1"/>
      <c r="C7743" s="1"/>
      <c r="D7743"/>
      <c r="E7743" s="1"/>
      <c r="F7743" s="1"/>
      <c r="G7743"/>
      <c r="H7743"/>
      <c r="I7743" s="1"/>
      <c r="J7743"/>
      <c r="K7743"/>
      <c r="L7743"/>
      <c r="M7743" s="2"/>
      <c r="N7743" s="3"/>
      <c r="O7743"/>
      <c r="P7743"/>
      <c r="Q7743"/>
      <c r="R7743"/>
      <c r="S7743"/>
      <c r="T7743"/>
      <c r="U7743" s="1"/>
      <c r="V7743"/>
      <c r="W7743" s="1"/>
      <c r="X7743"/>
      <c r="Y7743"/>
      <c r="Z7743" s="1"/>
      <c r="AA7743" s="1"/>
      <c r="AB7743" s="1"/>
      <c r="AC7743" s="1"/>
      <c r="AD7743"/>
    </row>
    <row r="7744" spans="1:30" x14ac:dyDescent="0.25">
      <c r="A7744" s="1"/>
      <c r="B7744" s="1"/>
      <c r="C7744" s="1"/>
      <c r="D7744"/>
      <c r="E7744" s="1"/>
      <c r="F7744" s="1"/>
      <c r="G7744"/>
      <c r="H7744"/>
      <c r="I7744" s="1"/>
      <c r="J7744"/>
      <c r="K7744"/>
      <c r="L7744"/>
      <c r="M7744" s="2"/>
      <c r="N7744" s="3"/>
      <c r="O7744"/>
      <c r="P7744"/>
      <c r="Q7744"/>
      <c r="R7744"/>
      <c r="S7744"/>
      <c r="T7744"/>
      <c r="U7744" s="1"/>
      <c r="V7744"/>
      <c r="W7744" s="1"/>
      <c r="X7744"/>
      <c r="Y7744"/>
      <c r="Z7744" s="1"/>
      <c r="AA7744" s="1"/>
      <c r="AB7744" s="1"/>
      <c r="AC7744" s="1"/>
      <c r="AD7744"/>
    </row>
    <row r="7745" spans="1:30" x14ac:dyDescent="0.25">
      <c r="A7745" s="1"/>
      <c r="B7745" s="1"/>
      <c r="C7745" s="1"/>
      <c r="D7745"/>
      <c r="E7745" s="1"/>
      <c r="F7745" s="1"/>
      <c r="G7745"/>
      <c r="H7745"/>
      <c r="I7745" s="1"/>
      <c r="J7745"/>
      <c r="K7745"/>
      <c r="L7745"/>
      <c r="M7745" s="2"/>
      <c r="N7745" s="3"/>
      <c r="O7745"/>
      <c r="P7745"/>
      <c r="Q7745"/>
      <c r="R7745"/>
      <c r="S7745"/>
      <c r="T7745"/>
      <c r="U7745" s="1"/>
      <c r="V7745"/>
      <c r="W7745" s="1"/>
      <c r="X7745"/>
      <c r="Y7745"/>
      <c r="Z7745" s="1"/>
      <c r="AA7745" s="1"/>
      <c r="AB7745" s="1"/>
      <c r="AC7745" s="1"/>
      <c r="AD7745"/>
    </row>
    <row r="7746" spans="1:30" x14ac:dyDescent="0.25">
      <c r="A7746" s="1"/>
      <c r="B7746" s="1"/>
      <c r="C7746" s="1"/>
      <c r="D7746"/>
      <c r="E7746" s="1"/>
      <c r="F7746" s="1"/>
      <c r="G7746"/>
      <c r="H7746"/>
      <c r="I7746" s="1"/>
      <c r="J7746"/>
      <c r="K7746"/>
      <c r="L7746"/>
      <c r="M7746" s="2"/>
      <c r="N7746" s="3"/>
      <c r="O7746"/>
      <c r="P7746"/>
      <c r="Q7746"/>
      <c r="R7746"/>
      <c r="S7746"/>
      <c r="T7746"/>
      <c r="U7746" s="1"/>
      <c r="V7746"/>
      <c r="W7746" s="1"/>
      <c r="X7746"/>
      <c r="Y7746"/>
      <c r="Z7746" s="1"/>
      <c r="AA7746" s="1"/>
      <c r="AB7746" s="1"/>
      <c r="AC7746" s="1"/>
      <c r="AD7746"/>
    </row>
    <row r="7747" spans="1:30" x14ac:dyDescent="0.25">
      <c r="A7747" s="1"/>
      <c r="B7747" s="1"/>
      <c r="C7747" s="1"/>
      <c r="D7747"/>
      <c r="E7747" s="1"/>
      <c r="F7747" s="1"/>
      <c r="G7747"/>
      <c r="H7747"/>
      <c r="I7747" s="1"/>
      <c r="J7747"/>
      <c r="K7747"/>
      <c r="L7747"/>
      <c r="M7747" s="2"/>
      <c r="N7747" s="3"/>
      <c r="O7747"/>
      <c r="P7747"/>
      <c r="Q7747"/>
      <c r="R7747"/>
      <c r="S7747"/>
      <c r="T7747"/>
      <c r="U7747" s="1"/>
      <c r="V7747"/>
      <c r="W7747" s="1"/>
      <c r="X7747"/>
      <c r="Y7747"/>
      <c r="Z7747" s="1"/>
      <c r="AA7747" s="1"/>
      <c r="AB7747" s="1"/>
      <c r="AC7747" s="1"/>
      <c r="AD7747"/>
    </row>
    <row r="7748" spans="1:30" x14ac:dyDescent="0.25">
      <c r="A7748" s="1"/>
      <c r="B7748" s="1"/>
      <c r="C7748" s="1"/>
      <c r="D7748"/>
      <c r="E7748" s="1"/>
      <c r="F7748" s="1"/>
      <c r="G7748"/>
      <c r="H7748"/>
      <c r="I7748" s="1"/>
      <c r="J7748"/>
      <c r="K7748"/>
      <c r="L7748"/>
      <c r="M7748" s="2"/>
      <c r="N7748" s="3"/>
      <c r="O7748"/>
      <c r="P7748"/>
      <c r="Q7748"/>
      <c r="R7748"/>
      <c r="S7748"/>
      <c r="T7748"/>
      <c r="U7748" s="1"/>
      <c r="V7748"/>
      <c r="W7748" s="1"/>
      <c r="X7748"/>
      <c r="Y7748"/>
      <c r="Z7748" s="1"/>
      <c r="AA7748" s="1"/>
      <c r="AB7748" s="1"/>
      <c r="AC7748" s="1"/>
      <c r="AD7748"/>
    </row>
    <row r="7749" spans="1:30" x14ac:dyDescent="0.25">
      <c r="A7749" s="1"/>
      <c r="B7749" s="1"/>
      <c r="C7749" s="1"/>
      <c r="D7749"/>
      <c r="E7749" s="1"/>
      <c r="F7749" s="1"/>
      <c r="G7749"/>
      <c r="H7749"/>
      <c r="I7749" s="1"/>
      <c r="J7749"/>
      <c r="K7749"/>
      <c r="L7749"/>
      <c r="M7749" s="2"/>
      <c r="N7749" s="3"/>
      <c r="O7749"/>
      <c r="P7749"/>
      <c r="Q7749"/>
      <c r="R7749"/>
      <c r="S7749"/>
      <c r="T7749"/>
      <c r="U7749" s="1"/>
      <c r="V7749"/>
      <c r="W7749" s="1"/>
      <c r="X7749"/>
      <c r="Y7749"/>
      <c r="Z7749" s="1"/>
      <c r="AA7749" s="1"/>
      <c r="AB7749" s="1"/>
      <c r="AC7749" s="1"/>
      <c r="AD7749"/>
    </row>
    <row r="7750" spans="1:30" x14ac:dyDescent="0.25">
      <c r="A7750" s="1"/>
      <c r="B7750" s="1"/>
      <c r="C7750" s="1"/>
      <c r="D7750"/>
      <c r="E7750" s="1"/>
      <c r="F7750" s="1"/>
      <c r="G7750"/>
      <c r="H7750"/>
      <c r="I7750" s="1"/>
      <c r="J7750"/>
      <c r="K7750"/>
      <c r="L7750"/>
      <c r="M7750" s="2"/>
      <c r="N7750" s="3"/>
      <c r="O7750"/>
      <c r="P7750"/>
      <c r="Q7750"/>
      <c r="R7750"/>
      <c r="S7750"/>
      <c r="T7750"/>
      <c r="U7750" s="1"/>
      <c r="V7750"/>
      <c r="W7750" s="1"/>
      <c r="X7750"/>
      <c r="Y7750"/>
      <c r="Z7750" s="1"/>
      <c r="AA7750" s="1"/>
      <c r="AB7750" s="1"/>
      <c r="AC7750" s="1"/>
      <c r="AD7750"/>
    </row>
    <row r="7751" spans="1:30" x14ac:dyDescent="0.25">
      <c r="A7751" s="1"/>
      <c r="B7751" s="1"/>
      <c r="C7751" s="1"/>
      <c r="D7751"/>
      <c r="E7751" s="1"/>
      <c r="F7751" s="1"/>
      <c r="G7751"/>
      <c r="H7751"/>
      <c r="I7751" s="1"/>
      <c r="J7751"/>
      <c r="K7751"/>
      <c r="L7751"/>
      <c r="M7751" s="2"/>
      <c r="N7751" s="3"/>
      <c r="O7751"/>
      <c r="P7751"/>
      <c r="Q7751"/>
      <c r="R7751"/>
      <c r="S7751"/>
      <c r="T7751"/>
      <c r="U7751" s="1"/>
      <c r="V7751"/>
      <c r="W7751" s="1"/>
      <c r="X7751"/>
      <c r="Y7751"/>
      <c r="Z7751" s="1"/>
      <c r="AA7751" s="1"/>
      <c r="AB7751" s="1"/>
      <c r="AC7751" s="1"/>
      <c r="AD7751"/>
    </row>
    <row r="7752" spans="1:30" x14ac:dyDescent="0.25">
      <c r="A7752" s="1"/>
      <c r="B7752" s="1"/>
      <c r="C7752" s="1"/>
      <c r="D7752"/>
      <c r="E7752" s="1"/>
      <c r="F7752" s="1"/>
      <c r="G7752"/>
      <c r="H7752"/>
      <c r="I7752" s="1"/>
      <c r="J7752"/>
      <c r="K7752"/>
      <c r="L7752"/>
      <c r="M7752" s="2"/>
      <c r="N7752" s="3"/>
      <c r="O7752"/>
      <c r="P7752"/>
      <c r="Q7752"/>
      <c r="R7752"/>
      <c r="S7752"/>
      <c r="T7752"/>
      <c r="U7752" s="1"/>
      <c r="V7752"/>
      <c r="W7752" s="1"/>
      <c r="X7752"/>
      <c r="Y7752"/>
      <c r="Z7752" s="1"/>
      <c r="AA7752" s="1"/>
      <c r="AB7752" s="1"/>
      <c r="AC7752" s="1"/>
      <c r="AD7752"/>
    </row>
    <row r="7753" spans="1:30" x14ac:dyDescent="0.25">
      <c r="A7753" s="1"/>
      <c r="B7753" s="1"/>
      <c r="C7753" s="1"/>
      <c r="D7753"/>
      <c r="E7753" s="1"/>
      <c r="F7753" s="1"/>
      <c r="G7753"/>
      <c r="H7753"/>
      <c r="I7753" s="1"/>
      <c r="J7753"/>
      <c r="K7753"/>
      <c r="L7753"/>
      <c r="M7753" s="2"/>
      <c r="N7753" s="3"/>
      <c r="O7753"/>
      <c r="P7753"/>
      <c r="Q7753"/>
      <c r="R7753"/>
      <c r="S7753"/>
      <c r="T7753"/>
      <c r="U7753" s="1"/>
      <c r="V7753"/>
      <c r="W7753" s="1"/>
      <c r="X7753"/>
      <c r="Y7753"/>
      <c r="Z7753" s="1"/>
      <c r="AA7753" s="1"/>
      <c r="AB7753" s="1"/>
      <c r="AC7753" s="1"/>
      <c r="AD7753"/>
    </row>
    <row r="7754" spans="1:30" x14ac:dyDescent="0.25">
      <c r="A7754" s="1"/>
      <c r="B7754" s="1"/>
      <c r="C7754" s="1"/>
      <c r="D7754"/>
      <c r="E7754" s="1"/>
      <c r="F7754" s="1"/>
      <c r="G7754"/>
      <c r="H7754"/>
      <c r="I7754" s="1"/>
      <c r="J7754"/>
      <c r="K7754"/>
      <c r="L7754"/>
      <c r="M7754" s="2"/>
      <c r="N7754" s="3"/>
      <c r="O7754"/>
      <c r="P7754"/>
      <c r="Q7754"/>
      <c r="R7754"/>
      <c r="S7754"/>
      <c r="T7754"/>
      <c r="U7754" s="1"/>
      <c r="V7754"/>
      <c r="W7754" s="1"/>
      <c r="X7754"/>
      <c r="Y7754"/>
      <c r="Z7754" s="1"/>
      <c r="AA7754" s="1"/>
      <c r="AB7754" s="1"/>
      <c r="AC7754" s="1"/>
      <c r="AD7754"/>
    </row>
    <row r="7755" spans="1:30" x14ac:dyDescent="0.25">
      <c r="A7755" s="1"/>
      <c r="B7755" s="1"/>
      <c r="C7755" s="1"/>
      <c r="D7755"/>
      <c r="E7755" s="1"/>
      <c r="F7755" s="1"/>
      <c r="G7755"/>
      <c r="H7755"/>
      <c r="I7755" s="1"/>
      <c r="J7755"/>
      <c r="K7755"/>
      <c r="L7755"/>
      <c r="M7755" s="2"/>
      <c r="N7755" s="3"/>
      <c r="O7755"/>
      <c r="P7755"/>
      <c r="Q7755"/>
      <c r="R7755"/>
      <c r="S7755"/>
      <c r="T7755"/>
      <c r="U7755" s="1"/>
      <c r="V7755"/>
      <c r="W7755" s="1"/>
      <c r="X7755"/>
      <c r="Y7755"/>
      <c r="Z7755" s="1"/>
      <c r="AA7755" s="1"/>
      <c r="AB7755" s="1"/>
      <c r="AC7755" s="1"/>
      <c r="AD7755"/>
    </row>
    <row r="7756" spans="1:30" x14ac:dyDescent="0.25">
      <c r="A7756" s="1"/>
      <c r="B7756" s="1"/>
      <c r="C7756" s="1"/>
      <c r="D7756"/>
      <c r="E7756" s="1"/>
      <c r="F7756" s="1"/>
      <c r="G7756"/>
      <c r="H7756"/>
      <c r="I7756" s="1"/>
      <c r="J7756"/>
      <c r="K7756"/>
      <c r="L7756"/>
      <c r="M7756" s="2"/>
      <c r="N7756" s="3"/>
      <c r="O7756"/>
      <c r="P7756"/>
      <c r="Q7756"/>
      <c r="R7756"/>
      <c r="S7756"/>
      <c r="T7756"/>
      <c r="U7756" s="1"/>
      <c r="V7756"/>
      <c r="W7756" s="1"/>
      <c r="X7756"/>
      <c r="Y7756"/>
      <c r="Z7756" s="1"/>
      <c r="AA7756" s="1"/>
      <c r="AB7756" s="1"/>
      <c r="AC7756" s="1"/>
      <c r="AD7756"/>
    </row>
    <row r="7757" spans="1:30" x14ac:dyDescent="0.25">
      <c r="A7757" s="1"/>
      <c r="B7757" s="1"/>
      <c r="C7757" s="1"/>
      <c r="D7757"/>
      <c r="E7757" s="1"/>
      <c r="F7757" s="1"/>
      <c r="G7757"/>
      <c r="H7757"/>
      <c r="I7757" s="1"/>
      <c r="J7757"/>
      <c r="K7757"/>
      <c r="L7757"/>
      <c r="M7757" s="2"/>
      <c r="N7757" s="3"/>
      <c r="O7757"/>
      <c r="P7757"/>
      <c r="Q7757"/>
      <c r="R7757"/>
      <c r="S7757"/>
      <c r="T7757"/>
      <c r="U7757" s="1"/>
      <c r="V7757"/>
      <c r="W7757" s="1"/>
      <c r="X7757"/>
      <c r="Y7757"/>
      <c r="Z7757" s="1"/>
      <c r="AA7757" s="1"/>
      <c r="AB7757" s="1"/>
      <c r="AC7757" s="1"/>
      <c r="AD7757"/>
    </row>
    <row r="7758" spans="1:30" x14ac:dyDescent="0.25">
      <c r="A7758" s="1"/>
      <c r="B7758" s="1"/>
      <c r="C7758" s="1"/>
      <c r="D7758"/>
      <c r="E7758" s="1"/>
      <c r="F7758" s="1"/>
      <c r="G7758"/>
      <c r="H7758"/>
      <c r="I7758" s="1"/>
      <c r="J7758"/>
      <c r="K7758"/>
      <c r="L7758"/>
      <c r="M7758" s="2"/>
      <c r="N7758" s="3"/>
      <c r="O7758"/>
      <c r="P7758"/>
      <c r="Q7758"/>
      <c r="R7758"/>
      <c r="S7758"/>
      <c r="T7758"/>
      <c r="U7758" s="1"/>
      <c r="V7758"/>
      <c r="W7758" s="1"/>
      <c r="X7758"/>
      <c r="Y7758"/>
      <c r="Z7758" s="1"/>
      <c r="AA7758" s="1"/>
      <c r="AB7758" s="1"/>
      <c r="AC7758" s="1"/>
      <c r="AD7758"/>
    </row>
    <row r="7759" spans="1:30" x14ac:dyDescent="0.25">
      <c r="A7759" s="1"/>
      <c r="B7759" s="1"/>
      <c r="C7759" s="1"/>
      <c r="D7759"/>
      <c r="E7759" s="1"/>
      <c r="F7759" s="1"/>
      <c r="G7759"/>
      <c r="H7759"/>
      <c r="I7759" s="1"/>
      <c r="J7759"/>
      <c r="K7759"/>
      <c r="L7759"/>
      <c r="M7759" s="2"/>
      <c r="N7759" s="3"/>
      <c r="O7759"/>
      <c r="P7759"/>
      <c r="Q7759"/>
      <c r="R7759"/>
      <c r="S7759"/>
      <c r="T7759"/>
      <c r="U7759" s="1"/>
      <c r="V7759"/>
      <c r="W7759" s="1"/>
      <c r="X7759"/>
      <c r="Y7759"/>
      <c r="Z7759" s="1"/>
      <c r="AA7759" s="1"/>
      <c r="AB7759" s="1"/>
      <c r="AC7759" s="1"/>
      <c r="AD7759"/>
    </row>
    <row r="7760" spans="1:30" x14ac:dyDescent="0.25">
      <c r="A7760" s="1"/>
      <c r="B7760" s="1"/>
      <c r="C7760" s="1"/>
      <c r="D7760"/>
      <c r="E7760" s="1"/>
      <c r="F7760" s="1"/>
      <c r="G7760"/>
      <c r="H7760"/>
      <c r="I7760" s="1"/>
      <c r="J7760"/>
      <c r="K7760"/>
      <c r="L7760"/>
      <c r="M7760" s="2"/>
      <c r="N7760" s="3"/>
      <c r="O7760"/>
      <c r="P7760"/>
      <c r="Q7760"/>
      <c r="R7760"/>
      <c r="S7760"/>
      <c r="T7760"/>
      <c r="U7760" s="1"/>
      <c r="V7760"/>
      <c r="W7760" s="1"/>
      <c r="X7760"/>
      <c r="Y7760"/>
      <c r="Z7760" s="1"/>
      <c r="AA7760" s="1"/>
      <c r="AB7760" s="1"/>
      <c r="AC7760" s="1"/>
      <c r="AD7760"/>
    </row>
    <row r="7761" spans="1:30" x14ac:dyDescent="0.25">
      <c r="A7761" s="1"/>
      <c r="B7761" s="1"/>
      <c r="C7761" s="1"/>
      <c r="D7761"/>
      <c r="E7761" s="1"/>
      <c r="F7761" s="1"/>
      <c r="G7761"/>
      <c r="H7761"/>
      <c r="I7761" s="1"/>
      <c r="J7761"/>
      <c r="K7761"/>
      <c r="L7761"/>
      <c r="M7761" s="2"/>
      <c r="N7761" s="3"/>
      <c r="O7761"/>
      <c r="P7761"/>
      <c r="Q7761"/>
      <c r="R7761"/>
      <c r="S7761"/>
      <c r="T7761"/>
      <c r="U7761" s="1"/>
      <c r="V7761"/>
      <c r="W7761" s="1"/>
      <c r="X7761"/>
      <c r="Y7761"/>
      <c r="Z7761" s="1"/>
      <c r="AA7761" s="1"/>
      <c r="AB7761" s="1"/>
      <c r="AC7761" s="1"/>
      <c r="AD7761"/>
    </row>
    <row r="7762" spans="1:30" x14ac:dyDescent="0.25">
      <c r="A7762" s="1"/>
      <c r="B7762" s="1"/>
      <c r="C7762" s="1"/>
      <c r="D7762"/>
      <c r="E7762" s="1"/>
      <c r="F7762" s="1"/>
      <c r="G7762"/>
      <c r="H7762"/>
      <c r="I7762" s="1"/>
      <c r="J7762"/>
      <c r="K7762"/>
      <c r="L7762"/>
      <c r="M7762" s="2"/>
      <c r="N7762" s="3"/>
      <c r="O7762"/>
      <c r="P7762"/>
      <c r="Q7762"/>
      <c r="R7762"/>
      <c r="S7762"/>
      <c r="T7762"/>
      <c r="U7762" s="1"/>
      <c r="V7762"/>
      <c r="W7762" s="1"/>
      <c r="X7762"/>
      <c r="Y7762"/>
      <c r="Z7762" s="1"/>
      <c r="AA7762" s="1"/>
      <c r="AB7762" s="1"/>
      <c r="AC7762" s="1"/>
      <c r="AD7762"/>
    </row>
    <row r="7763" spans="1:30" x14ac:dyDescent="0.25">
      <c r="A7763" s="1"/>
      <c r="B7763" s="1"/>
      <c r="C7763" s="1"/>
      <c r="D7763"/>
      <c r="E7763" s="1"/>
      <c r="F7763" s="1"/>
      <c r="G7763"/>
      <c r="H7763"/>
      <c r="I7763" s="1"/>
      <c r="J7763"/>
      <c r="K7763"/>
      <c r="L7763"/>
      <c r="M7763" s="2"/>
      <c r="N7763" s="3"/>
      <c r="O7763"/>
      <c r="P7763"/>
      <c r="Q7763"/>
      <c r="R7763"/>
      <c r="S7763"/>
      <c r="T7763"/>
      <c r="U7763" s="1"/>
      <c r="V7763"/>
      <c r="W7763" s="1"/>
      <c r="X7763"/>
      <c r="Y7763"/>
      <c r="Z7763" s="1"/>
      <c r="AA7763" s="1"/>
      <c r="AB7763" s="1"/>
      <c r="AC7763" s="1"/>
      <c r="AD7763"/>
    </row>
    <row r="7764" spans="1:30" x14ac:dyDescent="0.25">
      <c r="A7764" s="1"/>
      <c r="B7764" s="1"/>
      <c r="C7764" s="1"/>
      <c r="D7764"/>
      <c r="E7764" s="1"/>
      <c r="F7764" s="1"/>
      <c r="G7764"/>
      <c r="H7764"/>
      <c r="I7764" s="1"/>
      <c r="J7764"/>
      <c r="K7764"/>
      <c r="L7764"/>
      <c r="M7764" s="2"/>
      <c r="N7764" s="3"/>
      <c r="O7764"/>
      <c r="P7764"/>
      <c r="Q7764"/>
      <c r="R7764"/>
      <c r="S7764"/>
      <c r="T7764"/>
      <c r="U7764" s="1"/>
      <c r="V7764"/>
      <c r="W7764" s="1"/>
      <c r="X7764"/>
      <c r="Y7764"/>
      <c r="Z7764" s="1"/>
      <c r="AA7764" s="1"/>
      <c r="AB7764" s="1"/>
      <c r="AC7764" s="1"/>
      <c r="AD7764"/>
    </row>
    <row r="7765" spans="1:30" x14ac:dyDescent="0.25">
      <c r="A7765" s="1"/>
      <c r="B7765" s="1"/>
      <c r="C7765" s="1"/>
      <c r="D7765"/>
      <c r="E7765" s="1"/>
      <c r="F7765" s="1"/>
      <c r="G7765"/>
      <c r="H7765"/>
      <c r="I7765" s="1"/>
      <c r="J7765"/>
      <c r="K7765"/>
      <c r="L7765"/>
      <c r="M7765" s="2"/>
      <c r="N7765" s="3"/>
      <c r="O7765"/>
      <c r="P7765"/>
      <c r="Q7765"/>
      <c r="R7765"/>
      <c r="S7765"/>
      <c r="T7765"/>
      <c r="U7765" s="1"/>
      <c r="V7765"/>
      <c r="W7765" s="1"/>
      <c r="X7765"/>
      <c r="Y7765"/>
      <c r="Z7765" s="1"/>
      <c r="AA7765" s="1"/>
      <c r="AB7765" s="1"/>
      <c r="AC7765" s="1"/>
      <c r="AD7765"/>
    </row>
    <row r="7766" spans="1:30" x14ac:dyDescent="0.25">
      <c r="A7766" s="1"/>
      <c r="B7766" s="1"/>
      <c r="C7766" s="1"/>
      <c r="D7766"/>
      <c r="E7766" s="1"/>
      <c r="F7766" s="1"/>
      <c r="G7766"/>
      <c r="H7766"/>
      <c r="I7766" s="1"/>
      <c r="J7766"/>
      <c r="K7766"/>
      <c r="L7766"/>
      <c r="M7766" s="2"/>
      <c r="N7766" s="3"/>
      <c r="O7766"/>
      <c r="P7766"/>
      <c r="Q7766"/>
      <c r="R7766"/>
      <c r="S7766"/>
      <c r="T7766"/>
      <c r="U7766" s="1"/>
      <c r="V7766"/>
      <c r="W7766" s="1"/>
      <c r="X7766"/>
      <c r="Y7766"/>
      <c r="Z7766" s="1"/>
      <c r="AA7766" s="1"/>
      <c r="AB7766" s="1"/>
      <c r="AC7766" s="1"/>
      <c r="AD7766"/>
    </row>
    <row r="7767" spans="1:30" x14ac:dyDescent="0.25">
      <c r="A7767" s="1"/>
      <c r="B7767" s="1"/>
      <c r="C7767" s="1"/>
      <c r="D7767"/>
      <c r="E7767" s="1"/>
      <c r="F7767" s="1"/>
      <c r="G7767"/>
      <c r="H7767"/>
      <c r="I7767" s="1"/>
      <c r="J7767"/>
      <c r="K7767"/>
      <c r="L7767"/>
      <c r="M7767" s="2"/>
      <c r="N7767" s="3"/>
      <c r="O7767"/>
      <c r="P7767"/>
      <c r="Q7767"/>
      <c r="R7767"/>
      <c r="S7767"/>
      <c r="T7767"/>
      <c r="U7767" s="1"/>
      <c r="V7767"/>
      <c r="W7767" s="1"/>
      <c r="X7767"/>
      <c r="Y7767"/>
      <c r="Z7767" s="1"/>
      <c r="AA7767" s="1"/>
      <c r="AB7767" s="1"/>
      <c r="AC7767" s="1"/>
      <c r="AD7767"/>
    </row>
    <row r="7768" spans="1:30" x14ac:dyDescent="0.25">
      <c r="A7768" s="1"/>
      <c r="B7768" s="1"/>
      <c r="C7768" s="1"/>
      <c r="D7768"/>
      <c r="E7768" s="1"/>
      <c r="F7768" s="1"/>
      <c r="G7768"/>
      <c r="H7768"/>
      <c r="I7768" s="1"/>
      <c r="J7768"/>
      <c r="K7768"/>
      <c r="L7768"/>
      <c r="M7768" s="2"/>
      <c r="N7768" s="3"/>
      <c r="O7768"/>
      <c r="P7768"/>
      <c r="Q7768"/>
      <c r="R7768"/>
      <c r="S7768"/>
      <c r="T7768"/>
      <c r="U7768" s="1"/>
      <c r="V7768"/>
      <c r="W7768" s="1"/>
      <c r="X7768"/>
      <c r="Y7768"/>
      <c r="Z7768" s="1"/>
      <c r="AA7768" s="1"/>
      <c r="AB7768" s="1"/>
      <c r="AC7768" s="1"/>
      <c r="AD7768"/>
    </row>
    <row r="7769" spans="1:30" x14ac:dyDescent="0.25">
      <c r="A7769" s="1"/>
      <c r="B7769" s="1"/>
      <c r="C7769" s="1"/>
      <c r="D7769"/>
      <c r="E7769" s="1"/>
      <c r="F7769" s="1"/>
      <c r="G7769"/>
      <c r="H7769"/>
      <c r="I7769" s="1"/>
      <c r="J7769"/>
      <c r="K7769"/>
      <c r="L7769"/>
      <c r="M7769" s="2"/>
      <c r="N7769" s="3"/>
      <c r="O7769"/>
      <c r="P7769"/>
      <c r="Q7769"/>
      <c r="R7769"/>
      <c r="S7769"/>
      <c r="T7769"/>
      <c r="U7769" s="1"/>
      <c r="V7769"/>
      <c r="W7769" s="1"/>
      <c r="X7769"/>
      <c r="Y7769"/>
      <c r="Z7769" s="1"/>
      <c r="AA7769" s="1"/>
      <c r="AB7769" s="1"/>
      <c r="AC7769" s="1"/>
      <c r="AD7769"/>
    </row>
    <row r="7770" spans="1:30" x14ac:dyDescent="0.25">
      <c r="A7770" s="1"/>
      <c r="B7770" s="1"/>
      <c r="C7770" s="1"/>
      <c r="D7770"/>
      <c r="E7770" s="1"/>
      <c r="F7770" s="1"/>
      <c r="G7770"/>
      <c r="H7770"/>
      <c r="I7770" s="1"/>
      <c r="J7770"/>
      <c r="K7770"/>
      <c r="L7770"/>
      <c r="M7770" s="2"/>
      <c r="N7770" s="3"/>
      <c r="O7770"/>
      <c r="P7770"/>
      <c r="Q7770"/>
      <c r="R7770"/>
      <c r="S7770"/>
      <c r="T7770"/>
      <c r="U7770" s="1"/>
      <c r="V7770"/>
      <c r="W7770" s="1"/>
      <c r="X7770"/>
      <c r="Y7770"/>
      <c r="Z7770" s="1"/>
      <c r="AA7770" s="1"/>
      <c r="AB7770" s="1"/>
      <c r="AC7770" s="1"/>
      <c r="AD7770"/>
    </row>
    <row r="7771" spans="1:30" x14ac:dyDescent="0.25">
      <c r="A7771" s="1"/>
      <c r="B7771" s="1"/>
      <c r="C7771" s="1"/>
      <c r="D7771"/>
      <c r="E7771" s="1"/>
      <c r="F7771" s="1"/>
      <c r="G7771"/>
      <c r="H7771"/>
      <c r="I7771" s="1"/>
      <c r="J7771"/>
      <c r="K7771"/>
      <c r="L7771"/>
      <c r="M7771" s="2"/>
      <c r="N7771" s="3"/>
      <c r="O7771"/>
      <c r="P7771"/>
      <c r="Q7771"/>
      <c r="R7771"/>
      <c r="S7771"/>
      <c r="T7771"/>
      <c r="U7771" s="1"/>
      <c r="V7771"/>
      <c r="W7771" s="1"/>
      <c r="X7771"/>
      <c r="Y7771"/>
      <c r="Z7771" s="1"/>
      <c r="AA7771" s="1"/>
      <c r="AB7771" s="1"/>
      <c r="AC7771" s="1"/>
      <c r="AD7771"/>
    </row>
    <row r="7772" spans="1:30" x14ac:dyDescent="0.25">
      <c r="A7772" s="1"/>
      <c r="B7772" s="1"/>
      <c r="C7772" s="1"/>
      <c r="D7772"/>
      <c r="E7772" s="1"/>
      <c r="F7772" s="1"/>
      <c r="G7772"/>
      <c r="H7772"/>
      <c r="I7772" s="1"/>
      <c r="J7772"/>
      <c r="K7772"/>
      <c r="L7772"/>
      <c r="M7772" s="2"/>
      <c r="N7772" s="3"/>
      <c r="O7772"/>
      <c r="P7772"/>
      <c r="Q7772"/>
      <c r="R7772"/>
      <c r="S7772"/>
      <c r="T7772"/>
      <c r="U7772" s="1"/>
      <c r="V7772"/>
      <c r="W7772" s="1"/>
      <c r="X7772"/>
      <c r="Y7772"/>
      <c r="Z7772" s="1"/>
      <c r="AA7772" s="1"/>
      <c r="AB7772" s="1"/>
      <c r="AC7772" s="1"/>
      <c r="AD7772"/>
    </row>
    <row r="7773" spans="1:30" x14ac:dyDescent="0.25">
      <c r="A7773" s="1"/>
      <c r="B7773" s="1"/>
      <c r="C7773" s="1"/>
      <c r="D7773"/>
      <c r="E7773" s="1"/>
      <c r="F7773" s="1"/>
      <c r="G7773"/>
      <c r="H7773"/>
      <c r="I7773" s="1"/>
      <c r="J7773"/>
      <c r="K7773"/>
      <c r="L7773"/>
      <c r="M7773" s="2"/>
      <c r="N7773" s="3"/>
      <c r="O7773"/>
      <c r="P7773"/>
      <c r="Q7773"/>
      <c r="R7773"/>
      <c r="S7773"/>
      <c r="T7773"/>
      <c r="U7773" s="1"/>
      <c r="V7773"/>
      <c r="W7773" s="1"/>
      <c r="X7773"/>
      <c r="Y7773"/>
      <c r="Z7773" s="1"/>
      <c r="AA7773" s="1"/>
      <c r="AB7773" s="1"/>
      <c r="AC7773" s="1"/>
      <c r="AD7773"/>
    </row>
    <row r="7774" spans="1:30" x14ac:dyDescent="0.25">
      <c r="A7774" s="1"/>
      <c r="B7774" s="1"/>
      <c r="C7774" s="1"/>
      <c r="D7774"/>
      <c r="E7774" s="1"/>
      <c r="F7774" s="1"/>
      <c r="G7774"/>
      <c r="H7774"/>
      <c r="I7774" s="1"/>
      <c r="J7774"/>
      <c r="K7774"/>
      <c r="L7774"/>
      <c r="M7774" s="2"/>
      <c r="N7774" s="3"/>
      <c r="O7774"/>
      <c r="P7774"/>
      <c r="Q7774"/>
      <c r="R7774"/>
      <c r="S7774"/>
      <c r="T7774"/>
      <c r="U7774" s="1"/>
      <c r="V7774"/>
      <c r="W7774" s="1"/>
      <c r="X7774"/>
      <c r="Y7774"/>
      <c r="Z7774" s="1"/>
      <c r="AA7774" s="1"/>
      <c r="AB7774" s="1"/>
      <c r="AC7774" s="1"/>
      <c r="AD7774"/>
    </row>
    <row r="7775" spans="1:30" x14ac:dyDescent="0.25">
      <c r="A7775" s="1"/>
      <c r="B7775" s="1"/>
      <c r="C7775" s="1"/>
      <c r="D7775"/>
      <c r="E7775" s="1"/>
      <c r="F7775" s="1"/>
      <c r="G7775"/>
      <c r="H7775"/>
      <c r="I7775" s="1"/>
      <c r="J7775"/>
      <c r="K7775"/>
      <c r="L7775"/>
      <c r="M7775" s="2"/>
      <c r="N7775" s="3"/>
      <c r="O7775"/>
      <c r="P7775"/>
      <c r="Q7775"/>
      <c r="R7775"/>
      <c r="S7775"/>
      <c r="T7775"/>
      <c r="U7775" s="1"/>
      <c r="V7775"/>
      <c r="W7775" s="1"/>
      <c r="X7775"/>
      <c r="Y7775"/>
      <c r="Z7775" s="1"/>
      <c r="AA7775" s="1"/>
      <c r="AB7775" s="1"/>
      <c r="AC7775" s="1"/>
      <c r="AD7775"/>
    </row>
    <row r="7776" spans="1:30" x14ac:dyDescent="0.25">
      <c r="A7776" s="1"/>
      <c r="B7776" s="1"/>
      <c r="C7776" s="1"/>
      <c r="D7776"/>
      <c r="E7776" s="1"/>
      <c r="F7776" s="1"/>
      <c r="G7776"/>
      <c r="H7776"/>
      <c r="I7776" s="1"/>
      <c r="J7776"/>
      <c r="K7776"/>
      <c r="L7776"/>
      <c r="M7776" s="2"/>
      <c r="N7776" s="3"/>
      <c r="O7776"/>
      <c r="P7776"/>
      <c r="Q7776"/>
      <c r="R7776"/>
      <c r="S7776"/>
      <c r="T7776"/>
      <c r="U7776" s="1"/>
      <c r="V7776"/>
      <c r="W7776" s="1"/>
      <c r="X7776"/>
      <c r="Y7776"/>
      <c r="Z7776" s="1"/>
      <c r="AA7776" s="1"/>
      <c r="AB7776" s="1"/>
      <c r="AC7776" s="1"/>
      <c r="AD7776"/>
    </row>
    <row r="7777" spans="1:30" x14ac:dyDescent="0.25">
      <c r="A7777" s="1"/>
      <c r="B7777" s="1"/>
      <c r="C7777" s="1"/>
      <c r="D7777"/>
      <c r="E7777" s="1"/>
      <c r="F7777" s="1"/>
      <c r="G7777"/>
      <c r="H7777"/>
      <c r="I7777" s="1"/>
      <c r="J7777"/>
      <c r="K7777"/>
      <c r="L7777"/>
      <c r="M7777" s="2"/>
      <c r="N7777" s="3"/>
      <c r="O7777"/>
      <c r="P7777"/>
      <c r="Q7777"/>
      <c r="R7777"/>
      <c r="S7777"/>
      <c r="T7777"/>
      <c r="U7777" s="1"/>
      <c r="V7777"/>
      <c r="W7777" s="1"/>
      <c r="X7777"/>
      <c r="Y7777"/>
      <c r="Z7777" s="1"/>
      <c r="AA7777" s="1"/>
      <c r="AB7777" s="1"/>
      <c r="AC7777" s="1"/>
      <c r="AD7777"/>
    </row>
    <row r="7778" spans="1:30" x14ac:dyDescent="0.25">
      <c r="A7778" s="1"/>
      <c r="B7778" s="1"/>
      <c r="C7778" s="1"/>
      <c r="D7778"/>
      <c r="E7778" s="1"/>
      <c r="F7778" s="1"/>
      <c r="G7778"/>
      <c r="H7778"/>
      <c r="I7778" s="1"/>
      <c r="J7778"/>
      <c r="K7778"/>
      <c r="L7778"/>
      <c r="M7778" s="2"/>
      <c r="N7778" s="3"/>
      <c r="O7778"/>
      <c r="P7778"/>
      <c r="Q7778"/>
      <c r="R7778"/>
      <c r="S7778"/>
      <c r="T7778"/>
      <c r="U7778" s="1"/>
      <c r="V7778"/>
      <c r="W7778" s="1"/>
      <c r="X7778"/>
      <c r="Y7778"/>
      <c r="Z7778" s="1"/>
      <c r="AA7778" s="1"/>
      <c r="AB7778" s="1"/>
      <c r="AC7778" s="1"/>
      <c r="AD7778"/>
    </row>
    <row r="7779" spans="1:30" x14ac:dyDescent="0.25">
      <c r="A7779" s="1"/>
      <c r="B7779" s="1"/>
      <c r="C7779" s="1"/>
      <c r="D7779"/>
      <c r="E7779" s="1"/>
      <c r="F7779" s="1"/>
      <c r="G7779"/>
      <c r="H7779"/>
      <c r="I7779" s="1"/>
      <c r="J7779"/>
      <c r="K7779"/>
      <c r="L7779"/>
      <c r="M7779" s="2"/>
      <c r="N7779" s="3"/>
      <c r="O7779"/>
      <c r="P7779"/>
      <c r="Q7779"/>
      <c r="R7779"/>
      <c r="S7779"/>
      <c r="T7779"/>
      <c r="U7779" s="1"/>
      <c r="V7779"/>
      <c r="W7779" s="1"/>
      <c r="X7779"/>
      <c r="Y7779"/>
      <c r="Z7779" s="1"/>
      <c r="AA7779" s="1"/>
      <c r="AB7779" s="1"/>
      <c r="AC7779" s="1"/>
      <c r="AD7779"/>
    </row>
    <row r="7780" spans="1:30" x14ac:dyDescent="0.25">
      <c r="A7780" s="1"/>
      <c r="B7780" s="1"/>
      <c r="C7780" s="1"/>
      <c r="D7780"/>
      <c r="E7780" s="1"/>
      <c r="F7780" s="1"/>
      <c r="G7780"/>
      <c r="H7780"/>
      <c r="I7780" s="1"/>
      <c r="J7780"/>
      <c r="K7780"/>
      <c r="L7780"/>
      <c r="M7780" s="2"/>
      <c r="N7780" s="3"/>
      <c r="O7780"/>
      <c r="P7780"/>
      <c r="Q7780"/>
      <c r="R7780"/>
      <c r="S7780"/>
      <c r="T7780"/>
      <c r="U7780" s="1"/>
      <c r="V7780"/>
      <c r="W7780" s="1"/>
      <c r="X7780"/>
      <c r="Y7780"/>
      <c r="Z7780" s="1"/>
      <c r="AA7780" s="1"/>
      <c r="AB7780" s="1"/>
      <c r="AC7780" s="1"/>
      <c r="AD7780"/>
    </row>
    <row r="7781" spans="1:30" x14ac:dyDescent="0.25">
      <c r="A7781" s="1"/>
      <c r="B7781" s="1"/>
      <c r="C7781" s="1"/>
      <c r="D7781"/>
      <c r="E7781" s="1"/>
      <c r="F7781" s="1"/>
      <c r="G7781"/>
      <c r="H7781"/>
      <c r="I7781" s="1"/>
      <c r="J7781"/>
      <c r="K7781"/>
      <c r="L7781"/>
      <c r="M7781" s="2"/>
      <c r="N7781" s="3"/>
      <c r="O7781"/>
      <c r="P7781"/>
      <c r="Q7781"/>
      <c r="R7781"/>
      <c r="S7781"/>
      <c r="T7781"/>
      <c r="U7781" s="1"/>
      <c r="V7781"/>
      <c r="W7781" s="1"/>
      <c r="X7781"/>
      <c r="Y7781"/>
      <c r="Z7781" s="1"/>
      <c r="AA7781" s="1"/>
      <c r="AB7781" s="1"/>
      <c r="AC7781" s="1"/>
      <c r="AD7781"/>
    </row>
    <row r="7782" spans="1:30" x14ac:dyDescent="0.25">
      <c r="A7782" s="1"/>
      <c r="B7782" s="1"/>
      <c r="C7782" s="1"/>
      <c r="D7782"/>
      <c r="E7782" s="1"/>
      <c r="F7782" s="1"/>
      <c r="G7782"/>
      <c r="H7782"/>
      <c r="I7782" s="1"/>
      <c r="J7782"/>
      <c r="K7782"/>
      <c r="L7782"/>
      <c r="M7782" s="2"/>
      <c r="N7782" s="3"/>
      <c r="O7782"/>
      <c r="P7782"/>
      <c r="Q7782"/>
      <c r="R7782"/>
      <c r="S7782"/>
      <c r="T7782"/>
      <c r="U7782" s="1"/>
      <c r="V7782"/>
      <c r="W7782" s="1"/>
      <c r="X7782"/>
      <c r="Y7782"/>
      <c r="Z7782" s="1"/>
      <c r="AA7782" s="1"/>
      <c r="AB7782" s="1"/>
      <c r="AC7782" s="1"/>
      <c r="AD7782"/>
    </row>
    <row r="7783" spans="1:30" x14ac:dyDescent="0.25">
      <c r="A7783" s="1"/>
      <c r="B7783" s="1"/>
      <c r="C7783" s="1"/>
      <c r="D7783"/>
      <c r="E7783" s="1"/>
      <c r="F7783" s="1"/>
      <c r="G7783"/>
      <c r="H7783"/>
      <c r="I7783" s="1"/>
      <c r="J7783"/>
      <c r="K7783"/>
      <c r="L7783"/>
      <c r="M7783" s="2"/>
      <c r="N7783" s="3"/>
      <c r="O7783"/>
      <c r="P7783"/>
      <c r="Q7783"/>
      <c r="R7783"/>
      <c r="S7783"/>
      <c r="T7783"/>
      <c r="U7783" s="1"/>
      <c r="V7783"/>
      <c r="W7783" s="1"/>
      <c r="X7783"/>
      <c r="Y7783"/>
      <c r="Z7783" s="1"/>
      <c r="AA7783" s="1"/>
      <c r="AB7783" s="1"/>
      <c r="AC7783" s="1"/>
      <c r="AD7783"/>
    </row>
    <row r="7784" spans="1:30" x14ac:dyDescent="0.25">
      <c r="A7784" s="1"/>
      <c r="B7784" s="1"/>
      <c r="C7784" s="1"/>
      <c r="D7784"/>
      <c r="E7784" s="1"/>
      <c r="F7784" s="1"/>
      <c r="G7784"/>
      <c r="H7784"/>
      <c r="I7784" s="1"/>
      <c r="J7784"/>
      <c r="K7784"/>
      <c r="L7784"/>
      <c r="M7784" s="2"/>
      <c r="N7784" s="3"/>
      <c r="O7784"/>
      <c r="P7784"/>
      <c r="Q7784"/>
      <c r="R7784"/>
      <c r="S7784"/>
      <c r="T7784"/>
      <c r="U7784" s="1"/>
      <c r="V7784"/>
      <c r="W7784" s="1"/>
      <c r="X7784"/>
      <c r="Y7784"/>
      <c r="Z7784" s="1"/>
      <c r="AA7784" s="1"/>
      <c r="AB7784" s="1"/>
      <c r="AC7784" s="1"/>
      <c r="AD7784"/>
    </row>
    <row r="7785" spans="1:30" x14ac:dyDescent="0.25">
      <c r="A7785" s="1"/>
      <c r="B7785" s="1"/>
      <c r="C7785" s="1"/>
      <c r="D7785"/>
      <c r="E7785" s="1"/>
      <c r="F7785" s="1"/>
      <c r="G7785"/>
      <c r="H7785"/>
      <c r="I7785" s="1"/>
      <c r="J7785"/>
      <c r="K7785"/>
      <c r="L7785"/>
      <c r="M7785" s="2"/>
      <c r="N7785" s="3"/>
      <c r="O7785"/>
      <c r="P7785"/>
      <c r="Q7785"/>
      <c r="R7785"/>
      <c r="S7785"/>
      <c r="T7785"/>
      <c r="U7785" s="1"/>
      <c r="V7785"/>
      <c r="W7785" s="1"/>
      <c r="X7785"/>
      <c r="Y7785"/>
      <c r="Z7785" s="1"/>
      <c r="AA7785" s="1"/>
      <c r="AB7785" s="1"/>
      <c r="AC7785" s="1"/>
      <c r="AD7785"/>
    </row>
    <row r="7786" spans="1:30" x14ac:dyDescent="0.25">
      <c r="A7786" s="1"/>
      <c r="B7786" s="1"/>
      <c r="C7786" s="1"/>
      <c r="D7786"/>
      <c r="E7786" s="1"/>
      <c r="F7786" s="1"/>
      <c r="G7786"/>
      <c r="H7786"/>
      <c r="I7786" s="1"/>
      <c r="J7786"/>
      <c r="K7786"/>
      <c r="L7786"/>
      <c r="M7786" s="2"/>
      <c r="N7786" s="3"/>
      <c r="O7786"/>
      <c r="P7786"/>
      <c r="Q7786"/>
      <c r="R7786"/>
      <c r="S7786"/>
      <c r="T7786"/>
      <c r="U7786" s="1"/>
      <c r="V7786"/>
      <c r="W7786" s="1"/>
      <c r="X7786"/>
      <c r="Y7786"/>
      <c r="Z7786" s="1"/>
      <c r="AA7786" s="1"/>
      <c r="AB7786" s="1"/>
      <c r="AC7786" s="1"/>
      <c r="AD7786"/>
    </row>
    <row r="7787" spans="1:30" x14ac:dyDescent="0.25">
      <c r="A7787" s="1"/>
      <c r="B7787" s="1"/>
      <c r="C7787" s="1"/>
      <c r="D7787"/>
      <c r="E7787" s="1"/>
      <c r="F7787" s="1"/>
      <c r="G7787"/>
      <c r="H7787"/>
      <c r="I7787" s="1"/>
      <c r="J7787"/>
      <c r="K7787"/>
      <c r="L7787"/>
      <c r="M7787" s="2"/>
      <c r="N7787" s="3"/>
      <c r="O7787"/>
      <c r="P7787"/>
      <c r="Q7787"/>
      <c r="R7787"/>
      <c r="S7787"/>
      <c r="T7787"/>
      <c r="U7787" s="1"/>
      <c r="V7787"/>
      <c r="W7787" s="1"/>
      <c r="X7787"/>
      <c r="Y7787"/>
      <c r="Z7787" s="1"/>
      <c r="AA7787" s="1"/>
      <c r="AB7787" s="1"/>
      <c r="AC7787" s="1"/>
      <c r="AD7787"/>
    </row>
    <row r="7788" spans="1:30" x14ac:dyDescent="0.25">
      <c r="A7788" s="1"/>
      <c r="B7788" s="1"/>
      <c r="C7788" s="1"/>
      <c r="D7788"/>
      <c r="E7788" s="1"/>
      <c r="F7788" s="1"/>
      <c r="G7788"/>
      <c r="H7788"/>
      <c r="I7788" s="1"/>
      <c r="J7788"/>
      <c r="K7788"/>
      <c r="L7788"/>
      <c r="M7788" s="2"/>
      <c r="N7788" s="3"/>
      <c r="O7788"/>
      <c r="P7788"/>
      <c r="Q7788"/>
      <c r="R7788"/>
      <c r="S7788"/>
      <c r="T7788"/>
      <c r="U7788" s="1"/>
      <c r="V7788"/>
      <c r="W7788" s="1"/>
      <c r="X7788"/>
      <c r="Y7788"/>
      <c r="Z7788" s="1"/>
      <c r="AA7788" s="1"/>
      <c r="AB7788" s="1"/>
      <c r="AC7788" s="1"/>
      <c r="AD7788"/>
    </row>
    <row r="7789" spans="1:30" x14ac:dyDescent="0.25">
      <c r="A7789" s="1"/>
      <c r="B7789" s="1"/>
      <c r="C7789" s="1"/>
      <c r="D7789"/>
      <c r="E7789" s="1"/>
      <c r="F7789" s="1"/>
      <c r="G7789"/>
      <c r="H7789"/>
      <c r="I7789" s="1"/>
      <c r="J7789"/>
      <c r="K7789"/>
      <c r="L7789"/>
      <c r="M7789" s="2"/>
      <c r="N7789" s="3"/>
      <c r="O7789"/>
      <c r="P7789"/>
      <c r="Q7789"/>
      <c r="R7789"/>
      <c r="S7789"/>
      <c r="T7789"/>
      <c r="U7789" s="1"/>
      <c r="V7789"/>
      <c r="W7789" s="1"/>
      <c r="X7789"/>
      <c r="Y7789"/>
      <c r="Z7789" s="1"/>
      <c r="AA7789" s="1"/>
      <c r="AB7789" s="1"/>
      <c r="AC7789" s="1"/>
      <c r="AD7789"/>
    </row>
    <row r="7790" spans="1:30" x14ac:dyDescent="0.25">
      <c r="A7790" s="1"/>
      <c r="B7790" s="1"/>
      <c r="C7790" s="1"/>
      <c r="D7790"/>
      <c r="E7790" s="1"/>
      <c r="F7790" s="1"/>
      <c r="G7790"/>
      <c r="H7790"/>
      <c r="I7790" s="1"/>
      <c r="J7790"/>
      <c r="K7790"/>
      <c r="L7790"/>
      <c r="M7790" s="2"/>
      <c r="N7790" s="3"/>
      <c r="O7790"/>
      <c r="P7790"/>
      <c r="Q7790"/>
      <c r="R7790"/>
      <c r="S7790"/>
      <c r="T7790"/>
      <c r="U7790" s="1"/>
      <c r="V7790"/>
      <c r="W7790" s="1"/>
      <c r="X7790"/>
      <c r="Y7790"/>
      <c r="Z7790" s="1"/>
      <c r="AA7790" s="1"/>
      <c r="AB7790" s="1"/>
      <c r="AC7790" s="1"/>
      <c r="AD7790"/>
    </row>
    <row r="7791" spans="1:30" x14ac:dyDescent="0.25">
      <c r="A7791" s="1"/>
      <c r="B7791" s="1"/>
      <c r="C7791" s="1"/>
      <c r="D7791"/>
      <c r="E7791" s="1"/>
      <c r="F7791" s="1"/>
      <c r="G7791"/>
      <c r="H7791"/>
      <c r="I7791" s="1"/>
      <c r="J7791"/>
      <c r="K7791"/>
      <c r="L7791"/>
      <c r="M7791" s="2"/>
      <c r="N7791" s="3"/>
      <c r="O7791"/>
      <c r="P7791"/>
      <c r="Q7791"/>
      <c r="R7791"/>
      <c r="S7791"/>
      <c r="T7791"/>
      <c r="U7791" s="1"/>
      <c r="V7791"/>
      <c r="W7791" s="1"/>
      <c r="X7791"/>
      <c r="Y7791"/>
      <c r="Z7791" s="1"/>
      <c r="AA7791" s="1"/>
      <c r="AB7791" s="1"/>
      <c r="AC7791" s="1"/>
      <c r="AD7791"/>
    </row>
    <row r="7792" spans="1:30" x14ac:dyDescent="0.25">
      <c r="A7792" s="1"/>
      <c r="B7792" s="1"/>
      <c r="C7792" s="1"/>
      <c r="D7792"/>
      <c r="E7792" s="1"/>
      <c r="F7792" s="1"/>
      <c r="G7792"/>
      <c r="H7792"/>
      <c r="I7792" s="1"/>
      <c r="J7792"/>
      <c r="K7792"/>
      <c r="L7792"/>
      <c r="M7792" s="2"/>
      <c r="N7792" s="3"/>
      <c r="O7792"/>
      <c r="P7792"/>
      <c r="Q7792"/>
      <c r="R7792"/>
      <c r="S7792"/>
      <c r="T7792"/>
      <c r="U7792" s="1"/>
      <c r="V7792"/>
      <c r="W7792" s="1"/>
      <c r="X7792"/>
      <c r="Y7792"/>
      <c r="Z7792" s="1"/>
      <c r="AA7792" s="1"/>
      <c r="AB7792" s="1"/>
      <c r="AC7792" s="1"/>
      <c r="AD7792"/>
    </row>
    <row r="7793" spans="1:30" x14ac:dyDescent="0.25">
      <c r="A7793" s="1"/>
      <c r="B7793" s="1"/>
      <c r="C7793" s="1"/>
      <c r="D7793"/>
      <c r="E7793" s="1"/>
      <c r="F7793" s="1"/>
      <c r="G7793"/>
      <c r="H7793"/>
      <c r="I7793" s="1"/>
      <c r="J7793"/>
      <c r="K7793"/>
      <c r="L7793"/>
      <c r="M7793" s="2"/>
      <c r="N7793" s="3"/>
      <c r="O7793"/>
      <c r="P7793"/>
      <c r="Q7793"/>
      <c r="R7793"/>
      <c r="S7793"/>
      <c r="T7793"/>
      <c r="U7793" s="1"/>
      <c r="V7793"/>
      <c r="W7793" s="1"/>
      <c r="X7793"/>
      <c r="Y7793"/>
      <c r="Z7793" s="1"/>
      <c r="AA7793" s="1"/>
      <c r="AB7793" s="1"/>
      <c r="AC7793" s="1"/>
      <c r="AD7793"/>
    </row>
    <row r="7794" spans="1:30" x14ac:dyDescent="0.25">
      <c r="A7794" s="1"/>
      <c r="B7794" s="1"/>
      <c r="C7794" s="1"/>
      <c r="D7794"/>
      <c r="E7794" s="1"/>
      <c r="F7794" s="1"/>
      <c r="G7794"/>
      <c r="H7794"/>
      <c r="I7794" s="1"/>
      <c r="J7794"/>
      <c r="K7794"/>
      <c r="L7794"/>
      <c r="M7794" s="2"/>
      <c r="N7794" s="3"/>
      <c r="O7794"/>
      <c r="P7794"/>
      <c r="Q7794"/>
      <c r="R7794"/>
      <c r="S7794"/>
      <c r="T7794"/>
      <c r="U7794" s="1"/>
      <c r="V7794"/>
      <c r="W7794" s="1"/>
      <c r="X7794"/>
      <c r="Y7794"/>
      <c r="Z7794" s="1"/>
      <c r="AA7794" s="1"/>
      <c r="AB7794" s="1"/>
      <c r="AC7794" s="1"/>
      <c r="AD7794"/>
    </row>
    <row r="7795" spans="1:30" x14ac:dyDescent="0.25">
      <c r="A7795" s="1"/>
      <c r="B7795" s="1"/>
      <c r="C7795" s="1"/>
      <c r="D7795"/>
      <c r="E7795" s="1"/>
      <c r="F7795" s="1"/>
      <c r="G7795"/>
      <c r="H7795"/>
      <c r="I7795" s="1"/>
      <c r="J7795"/>
      <c r="K7795"/>
      <c r="L7795"/>
      <c r="M7795" s="2"/>
      <c r="N7795" s="3"/>
      <c r="O7795"/>
      <c r="P7795"/>
      <c r="Q7795"/>
      <c r="R7795"/>
      <c r="S7795"/>
      <c r="T7795"/>
      <c r="U7795" s="1"/>
      <c r="V7795"/>
      <c r="W7795" s="1"/>
      <c r="X7795"/>
      <c r="Y7795"/>
      <c r="Z7795" s="1"/>
      <c r="AA7795" s="1"/>
      <c r="AB7795" s="1"/>
      <c r="AC7795" s="1"/>
      <c r="AD7795"/>
    </row>
    <row r="7796" spans="1:30" x14ac:dyDescent="0.25">
      <c r="A7796" s="1"/>
      <c r="B7796" s="1"/>
      <c r="C7796" s="1"/>
      <c r="D7796"/>
      <c r="E7796" s="1"/>
      <c r="F7796" s="1"/>
      <c r="G7796"/>
      <c r="H7796"/>
      <c r="I7796" s="1"/>
      <c r="J7796"/>
      <c r="K7796"/>
      <c r="L7796"/>
      <c r="M7796" s="2"/>
      <c r="N7796" s="3"/>
      <c r="O7796"/>
      <c r="P7796"/>
      <c r="Q7796"/>
      <c r="R7796"/>
      <c r="S7796"/>
      <c r="T7796"/>
      <c r="U7796" s="1"/>
      <c r="V7796"/>
      <c r="W7796" s="1"/>
      <c r="X7796"/>
      <c r="Y7796"/>
      <c r="Z7796" s="1"/>
      <c r="AA7796" s="1"/>
      <c r="AB7796" s="1"/>
      <c r="AC7796" s="1"/>
      <c r="AD7796"/>
    </row>
    <row r="7797" spans="1:30" x14ac:dyDescent="0.25">
      <c r="A7797" s="1"/>
      <c r="B7797" s="1"/>
      <c r="C7797" s="1"/>
      <c r="D7797"/>
      <c r="E7797" s="1"/>
      <c r="F7797" s="1"/>
      <c r="G7797"/>
      <c r="H7797"/>
      <c r="I7797" s="1"/>
      <c r="J7797"/>
      <c r="K7797"/>
      <c r="L7797"/>
      <c r="M7797" s="2"/>
      <c r="N7797" s="3"/>
      <c r="O7797"/>
      <c r="P7797"/>
      <c r="Q7797"/>
      <c r="R7797"/>
      <c r="S7797"/>
      <c r="T7797"/>
      <c r="U7797" s="1"/>
      <c r="V7797"/>
      <c r="W7797" s="1"/>
      <c r="X7797"/>
      <c r="Y7797"/>
      <c r="Z7797" s="1"/>
      <c r="AA7797" s="1"/>
      <c r="AB7797" s="1"/>
      <c r="AC7797" s="1"/>
      <c r="AD7797"/>
    </row>
    <row r="7798" spans="1:30" x14ac:dyDescent="0.25">
      <c r="A7798" s="1"/>
      <c r="B7798" s="1"/>
      <c r="C7798" s="1"/>
      <c r="D7798"/>
      <c r="E7798" s="1"/>
      <c r="F7798" s="1"/>
      <c r="G7798"/>
      <c r="H7798"/>
      <c r="I7798" s="1"/>
      <c r="J7798"/>
      <c r="K7798"/>
      <c r="L7798"/>
      <c r="M7798" s="2"/>
      <c r="N7798" s="3"/>
      <c r="O7798"/>
      <c r="P7798"/>
      <c r="Q7798"/>
      <c r="R7798"/>
      <c r="S7798"/>
      <c r="T7798"/>
      <c r="U7798" s="1"/>
      <c r="V7798"/>
      <c r="W7798" s="1"/>
      <c r="X7798"/>
      <c r="Y7798"/>
      <c r="Z7798" s="1"/>
      <c r="AA7798" s="1"/>
      <c r="AB7798" s="1"/>
      <c r="AC7798" s="1"/>
      <c r="AD7798"/>
    </row>
    <row r="7799" spans="1:30" x14ac:dyDescent="0.25">
      <c r="A7799" s="1"/>
      <c r="B7799" s="1"/>
      <c r="C7799" s="1"/>
      <c r="D7799"/>
      <c r="E7799" s="1"/>
      <c r="F7799" s="1"/>
      <c r="G7799"/>
      <c r="H7799"/>
      <c r="I7799" s="1"/>
      <c r="J7799"/>
      <c r="K7799"/>
      <c r="L7799"/>
      <c r="M7799" s="2"/>
      <c r="N7799" s="3"/>
      <c r="O7799"/>
      <c r="P7799"/>
      <c r="Q7799"/>
      <c r="R7799"/>
      <c r="S7799"/>
      <c r="T7799"/>
      <c r="U7799" s="1"/>
      <c r="V7799"/>
      <c r="W7799" s="1"/>
      <c r="X7799"/>
      <c r="Y7799"/>
      <c r="Z7799" s="1"/>
      <c r="AA7799" s="1"/>
      <c r="AB7799" s="1"/>
      <c r="AC7799" s="1"/>
      <c r="AD7799"/>
    </row>
    <row r="7800" spans="1:30" x14ac:dyDescent="0.25">
      <c r="A7800" s="1"/>
      <c r="B7800" s="1"/>
      <c r="C7800" s="1"/>
      <c r="D7800"/>
      <c r="E7800" s="1"/>
      <c r="F7800" s="1"/>
      <c r="G7800"/>
      <c r="H7800"/>
      <c r="I7800" s="1"/>
      <c r="J7800"/>
      <c r="K7800"/>
      <c r="L7800"/>
      <c r="M7800" s="2"/>
      <c r="N7800" s="3"/>
      <c r="O7800"/>
      <c r="P7800"/>
      <c r="Q7800"/>
      <c r="R7800"/>
      <c r="S7800"/>
      <c r="T7800"/>
      <c r="U7800" s="1"/>
      <c r="V7800"/>
      <c r="W7800" s="1"/>
      <c r="X7800"/>
      <c r="Y7800"/>
      <c r="Z7800" s="1"/>
      <c r="AA7800" s="1"/>
      <c r="AB7800" s="1"/>
      <c r="AC7800" s="1"/>
      <c r="AD7800"/>
    </row>
    <row r="7801" spans="1:30" x14ac:dyDescent="0.25">
      <c r="A7801" s="1"/>
      <c r="B7801" s="1"/>
      <c r="C7801" s="1"/>
      <c r="D7801"/>
      <c r="E7801" s="1"/>
      <c r="F7801" s="1"/>
      <c r="G7801"/>
      <c r="H7801"/>
      <c r="I7801" s="1"/>
      <c r="J7801"/>
      <c r="K7801"/>
      <c r="L7801"/>
      <c r="M7801" s="2"/>
      <c r="N7801" s="3"/>
      <c r="O7801"/>
      <c r="P7801"/>
      <c r="Q7801"/>
      <c r="R7801"/>
      <c r="S7801"/>
      <c r="T7801"/>
      <c r="U7801" s="1"/>
      <c r="V7801"/>
      <c r="W7801" s="1"/>
      <c r="X7801"/>
      <c r="Y7801"/>
      <c r="Z7801" s="1"/>
      <c r="AA7801" s="1"/>
      <c r="AB7801" s="1"/>
      <c r="AC7801" s="1"/>
      <c r="AD7801"/>
    </row>
    <row r="7802" spans="1:30" x14ac:dyDescent="0.25">
      <c r="A7802" s="1"/>
      <c r="B7802" s="1"/>
      <c r="C7802" s="1"/>
      <c r="D7802"/>
      <c r="E7802" s="1"/>
      <c r="F7802" s="1"/>
      <c r="G7802"/>
      <c r="H7802"/>
      <c r="I7802" s="1"/>
      <c r="J7802"/>
      <c r="K7802"/>
      <c r="L7802"/>
      <c r="M7802" s="2"/>
      <c r="N7802" s="3"/>
      <c r="O7802"/>
      <c r="P7802"/>
      <c r="Q7802"/>
      <c r="R7802"/>
      <c r="S7802"/>
      <c r="T7802"/>
      <c r="U7802" s="1"/>
      <c r="V7802"/>
      <c r="W7802" s="1"/>
      <c r="X7802"/>
      <c r="Y7802"/>
      <c r="Z7802" s="1"/>
      <c r="AA7802" s="1"/>
      <c r="AB7802" s="1"/>
      <c r="AC7802" s="1"/>
      <c r="AD7802"/>
    </row>
    <row r="7803" spans="1:30" x14ac:dyDescent="0.25">
      <c r="A7803" s="1"/>
      <c r="B7803" s="1"/>
      <c r="C7803" s="1"/>
      <c r="D7803"/>
      <c r="E7803" s="1"/>
      <c r="F7803" s="1"/>
      <c r="G7803"/>
      <c r="H7803"/>
      <c r="I7803" s="1"/>
      <c r="J7803"/>
      <c r="K7803"/>
      <c r="L7803"/>
      <c r="M7803" s="2"/>
      <c r="N7803" s="3"/>
      <c r="O7803"/>
      <c r="P7803"/>
      <c r="Q7803"/>
      <c r="R7803"/>
      <c r="S7803"/>
      <c r="T7803"/>
      <c r="U7803" s="1"/>
      <c r="V7803"/>
      <c r="W7803" s="1"/>
      <c r="X7803"/>
      <c r="Y7803"/>
      <c r="Z7803" s="1"/>
      <c r="AA7803" s="1"/>
      <c r="AB7803" s="1"/>
      <c r="AC7803" s="1"/>
      <c r="AD7803"/>
    </row>
    <row r="7804" spans="1:30" x14ac:dyDescent="0.25">
      <c r="A7804" s="1"/>
      <c r="B7804" s="1"/>
      <c r="C7804" s="1"/>
      <c r="D7804"/>
      <c r="E7804" s="1"/>
      <c r="F7804" s="1"/>
      <c r="G7804"/>
      <c r="H7804"/>
      <c r="I7804" s="1"/>
      <c r="J7804"/>
      <c r="K7804"/>
      <c r="L7804"/>
      <c r="M7804" s="2"/>
      <c r="N7804" s="3"/>
      <c r="O7804"/>
      <c r="P7804"/>
      <c r="Q7804"/>
      <c r="R7804"/>
      <c r="S7804"/>
      <c r="T7804"/>
      <c r="U7804" s="1"/>
      <c r="V7804"/>
      <c r="W7804" s="1"/>
      <c r="X7804"/>
      <c r="Y7804"/>
      <c r="Z7804" s="1"/>
      <c r="AA7804" s="1"/>
      <c r="AB7804" s="1"/>
      <c r="AC7804" s="1"/>
      <c r="AD7804"/>
    </row>
    <row r="7805" spans="1:30" x14ac:dyDescent="0.25">
      <c r="A7805" s="1"/>
      <c r="B7805" s="1"/>
      <c r="C7805" s="1"/>
      <c r="D7805"/>
      <c r="E7805" s="1"/>
      <c r="F7805" s="1"/>
      <c r="G7805"/>
      <c r="H7805"/>
      <c r="I7805" s="1"/>
      <c r="J7805"/>
      <c r="K7805"/>
      <c r="L7805"/>
      <c r="M7805" s="2"/>
      <c r="N7805" s="3"/>
      <c r="O7805"/>
      <c r="P7805"/>
      <c r="Q7805"/>
      <c r="R7805"/>
      <c r="S7805"/>
      <c r="T7805"/>
      <c r="U7805" s="1"/>
      <c r="V7805"/>
      <c r="W7805" s="1"/>
      <c r="X7805"/>
      <c r="Y7805"/>
      <c r="Z7805" s="1"/>
      <c r="AA7805" s="1"/>
      <c r="AB7805" s="1"/>
      <c r="AC7805" s="1"/>
      <c r="AD7805"/>
    </row>
    <row r="7806" spans="1:30" x14ac:dyDescent="0.25">
      <c r="A7806" s="1"/>
      <c r="B7806" s="1"/>
      <c r="C7806" s="1"/>
      <c r="D7806"/>
      <c r="E7806" s="1"/>
      <c r="F7806" s="1"/>
      <c r="G7806"/>
      <c r="H7806"/>
      <c r="I7806" s="1"/>
      <c r="J7806"/>
      <c r="K7806"/>
      <c r="L7806"/>
      <c r="M7806" s="2"/>
      <c r="N7806" s="3"/>
      <c r="O7806"/>
      <c r="P7806"/>
      <c r="Q7806"/>
      <c r="R7806"/>
      <c r="S7806"/>
      <c r="T7806"/>
      <c r="U7806" s="1"/>
      <c r="V7806"/>
      <c r="W7806" s="1"/>
      <c r="X7806"/>
      <c r="Y7806"/>
      <c r="Z7806" s="1"/>
      <c r="AA7806" s="1"/>
      <c r="AB7806" s="1"/>
      <c r="AC7806" s="1"/>
      <c r="AD7806"/>
    </row>
    <row r="7807" spans="1:30" x14ac:dyDescent="0.25">
      <c r="A7807" s="1"/>
      <c r="B7807" s="1"/>
      <c r="C7807" s="1"/>
      <c r="D7807"/>
      <c r="E7807" s="1"/>
      <c r="F7807" s="1"/>
      <c r="G7807"/>
      <c r="H7807"/>
      <c r="I7807" s="1"/>
      <c r="J7807"/>
      <c r="K7807"/>
      <c r="L7807"/>
      <c r="M7807" s="2"/>
      <c r="N7807" s="3"/>
      <c r="O7807"/>
      <c r="P7807"/>
      <c r="Q7807"/>
      <c r="R7807"/>
      <c r="S7807"/>
      <c r="T7807"/>
      <c r="U7807" s="1"/>
      <c r="V7807"/>
      <c r="W7807" s="1"/>
      <c r="X7807"/>
      <c r="Y7807"/>
      <c r="Z7807" s="1"/>
      <c r="AA7807" s="1"/>
      <c r="AB7807" s="1"/>
      <c r="AC7807" s="1"/>
      <c r="AD7807"/>
    </row>
    <row r="7808" spans="1:30" x14ac:dyDescent="0.25">
      <c r="A7808" s="1"/>
      <c r="B7808" s="1"/>
      <c r="C7808" s="1"/>
      <c r="D7808"/>
      <c r="E7808" s="1"/>
      <c r="F7808" s="1"/>
      <c r="G7808"/>
      <c r="H7808"/>
      <c r="I7808" s="1"/>
      <c r="J7808"/>
      <c r="K7808"/>
      <c r="L7808"/>
      <c r="M7808" s="2"/>
      <c r="N7808" s="3"/>
      <c r="O7808"/>
      <c r="P7808"/>
      <c r="Q7808"/>
      <c r="R7808"/>
      <c r="S7808"/>
      <c r="T7808"/>
      <c r="U7808" s="1"/>
      <c r="V7808"/>
      <c r="W7808" s="1"/>
      <c r="X7808"/>
      <c r="Y7808"/>
      <c r="Z7808" s="1"/>
      <c r="AA7808" s="1"/>
      <c r="AB7808" s="1"/>
      <c r="AC7808" s="1"/>
      <c r="AD7808"/>
    </row>
    <row r="7809" spans="1:30" x14ac:dyDescent="0.25">
      <c r="A7809" s="1"/>
      <c r="B7809" s="1"/>
      <c r="C7809" s="1"/>
      <c r="D7809"/>
      <c r="E7809" s="1"/>
      <c r="F7809" s="1"/>
      <c r="G7809"/>
      <c r="H7809"/>
      <c r="I7809" s="1"/>
      <c r="J7809"/>
      <c r="K7809"/>
      <c r="L7809"/>
      <c r="M7809" s="2"/>
      <c r="N7809" s="3"/>
      <c r="O7809"/>
      <c r="P7809"/>
      <c r="Q7809"/>
      <c r="R7809"/>
      <c r="S7809"/>
      <c r="T7809"/>
      <c r="U7809" s="1"/>
      <c r="V7809"/>
      <c r="W7809" s="1"/>
      <c r="X7809"/>
      <c r="Y7809"/>
      <c r="Z7809" s="1"/>
      <c r="AA7809" s="1"/>
      <c r="AB7809" s="1"/>
      <c r="AC7809" s="1"/>
      <c r="AD7809"/>
    </row>
    <row r="7810" spans="1:30" x14ac:dyDescent="0.25">
      <c r="A7810" s="1"/>
      <c r="B7810" s="1"/>
      <c r="C7810" s="1"/>
      <c r="D7810"/>
      <c r="E7810" s="1"/>
      <c r="F7810" s="1"/>
      <c r="G7810"/>
      <c r="H7810"/>
      <c r="I7810" s="1"/>
      <c r="J7810"/>
      <c r="K7810"/>
      <c r="L7810"/>
      <c r="M7810" s="2"/>
      <c r="N7810" s="3"/>
      <c r="O7810"/>
      <c r="P7810"/>
      <c r="Q7810"/>
      <c r="R7810"/>
      <c r="S7810"/>
      <c r="T7810"/>
      <c r="U7810" s="1"/>
      <c r="V7810"/>
      <c r="W7810" s="1"/>
      <c r="X7810"/>
      <c r="Y7810"/>
      <c r="Z7810" s="1"/>
      <c r="AA7810" s="1"/>
      <c r="AB7810" s="1"/>
      <c r="AC7810" s="1"/>
      <c r="AD7810"/>
    </row>
    <row r="7811" spans="1:30" x14ac:dyDescent="0.25">
      <c r="A7811" s="1"/>
      <c r="B7811" s="1"/>
      <c r="C7811" s="1"/>
      <c r="D7811"/>
      <c r="E7811" s="1"/>
      <c r="F7811" s="1"/>
      <c r="G7811"/>
      <c r="H7811"/>
      <c r="I7811" s="1"/>
      <c r="J7811"/>
      <c r="K7811"/>
      <c r="L7811"/>
      <c r="M7811" s="2"/>
      <c r="N7811" s="3"/>
      <c r="O7811"/>
      <c r="P7811"/>
      <c r="Q7811"/>
      <c r="R7811"/>
      <c r="S7811"/>
      <c r="T7811"/>
      <c r="U7811" s="1"/>
      <c r="V7811"/>
      <c r="W7811" s="1"/>
      <c r="X7811"/>
      <c r="Y7811"/>
      <c r="Z7811" s="1"/>
      <c r="AA7811" s="1"/>
      <c r="AB7811" s="1"/>
      <c r="AC7811" s="1"/>
      <c r="AD7811"/>
    </row>
    <row r="7812" spans="1:30" x14ac:dyDescent="0.25">
      <c r="A7812" s="1"/>
      <c r="B7812" s="1"/>
      <c r="C7812" s="1"/>
      <c r="D7812"/>
      <c r="E7812" s="1"/>
      <c r="F7812" s="1"/>
      <c r="G7812"/>
      <c r="H7812"/>
      <c r="I7812" s="1"/>
      <c r="J7812"/>
      <c r="K7812"/>
      <c r="L7812"/>
      <c r="M7812" s="2"/>
      <c r="N7812" s="3"/>
      <c r="O7812"/>
      <c r="P7812"/>
      <c r="Q7812"/>
      <c r="R7812"/>
      <c r="S7812"/>
      <c r="T7812"/>
      <c r="U7812" s="1"/>
      <c r="V7812"/>
      <c r="W7812" s="1"/>
      <c r="X7812"/>
      <c r="Y7812"/>
      <c r="Z7812" s="1"/>
      <c r="AA7812" s="1"/>
      <c r="AB7812" s="1"/>
      <c r="AC7812" s="1"/>
      <c r="AD7812"/>
    </row>
    <row r="7813" spans="1:30" x14ac:dyDescent="0.25">
      <c r="A7813" s="1"/>
      <c r="B7813" s="1"/>
      <c r="C7813" s="1"/>
      <c r="D7813"/>
      <c r="E7813" s="1"/>
      <c r="F7813" s="1"/>
      <c r="G7813"/>
      <c r="H7813"/>
      <c r="I7813" s="1"/>
      <c r="J7813"/>
      <c r="K7813"/>
      <c r="L7813"/>
      <c r="M7813" s="2"/>
      <c r="N7813" s="3"/>
      <c r="O7813"/>
      <c r="P7813"/>
      <c r="Q7813"/>
      <c r="R7813"/>
      <c r="S7813"/>
      <c r="T7813"/>
      <c r="U7813" s="1"/>
      <c r="V7813"/>
      <c r="W7813" s="1"/>
      <c r="X7813"/>
      <c r="Y7813"/>
      <c r="Z7813" s="1"/>
      <c r="AA7813" s="1"/>
      <c r="AB7813" s="1"/>
      <c r="AC7813" s="1"/>
      <c r="AD7813"/>
    </row>
    <row r="7814" spans="1:30" x14ac:dyDescent="0.25">
      <c r="A7814" s="1"/>
      <c r="B7814" s="1"/>
      <c r="C7814" s="1"/>
      <c r="D7814"/>
      <c r="E7814" s="1"/>
      <c r="F7814" s="1"/>
      <c r="G7814"/>
      <c r="H7814"/>
      <c r="I7814" s="1"/>
      <c r="J7814"/>
      <c r="K7814"/>
      <c r="L7814"/>
      <c r="M7814" s="2"/>
      <c r="N7814" s="3"/>
      <c r="O7814"/>
      <c r="P7814"/>
      <c r="Q7814"/>
      <c r="R7814"/>
      <c r="S7814"/>
      <c r="T7814"/>
      <c r="U7814" s="1"/>
      <c r="V7814"/>
      <c r="W7814" s="1"/>
      <c r="X7814"/>
      <c r="Y7814"/>
      <c r="Z7814" s="1"/>
      <c r="AA7814" s="1"/>
      <c r="AB7814" s="1"/>
      <c r="AC7814" s="1"/>
      <c r="AD7814"/>
    </row>
    <row r="7815" spans="1:30" x14ac:dyDescent="0.25">
      <c r="A7815" s="1"/>
      <c r="B7815" s="1"/>
      <c r="C7815" s="1"/>
      <c r="D7815"/>
      <c r="E7815" s="1"/>
      <c r="F7815" s="1"/>
      <c r="G7815"/>
      <c r="H7815"/>
      <c r="I7815" s="1"/>
      <c r="J7815"/>
      <c r="K7815"/>
      <c r="L7815"/>
      <c r="M7815" s="2"/>
      <c r="N7815" s="3"/>
      <c r="O7815"/>
      <c r="P7815"/>
      <c r="Q7815"/>
      <c r="R7815"/>
      <c r="S7815"/>
      <c r="T7815"/>
      <c r="U7815" s="1"/>
      <c r="V7815"/>
      <c r="W7815" s="1"/>
      <c r="X7815"/>
      <c r="Y7815"/>
      <c r="Z7815" s="1"/>
      <c r="AA7815" s="1"/>
      <c r="AB7815" s="1"/>
      <c r="AC7815" s="1"/>
      <c r="AD7815"/>
    </row>
    <row r="7816" spans="1:30" x14ac:dyDescent="0.25">
      <c r="A7816" s="1"/>
      <c r="B7816" s="1"/>
      <c r="C7816" s="1"/>
      <c r="D7816"/>
      <c r="E7816" s="1"/>
      <c r="F7816" s="1"/>
      <c r="G7816"/>
      <c r="H7816"/>
      <c r="I7816" s="1"/>
      <c r="J7816"/>
      <c r="K7816"/>
      <c r="L7816"/>
      <c r="M7816" s="2"/>
      <c r="N7816" s="3"/>
      <c r="O7816"/>
      <c r="P7816"/>
      <c r="Q7816"/>
      <c r="R7816"/>
      <c r="S7816"/>
      <c r="T7816"/>
      <c r="U7816" s="1"/>
      <c r="V7816"/>
      <c r="W7816" s="1"/>
      <c r="X7816"/>
      <c r="Y7816"/>
      <c r="Z7816" s="1"/>
      <c r="AA7816" s="1"/>
      <c r="AB7816" s="1"/>
      <c r="AC7816" s="1"/>
      <c r="AD7816"/>
    </row>
    <row r="7817" spans="1:30" x14ac:dyDescent="0.25">
      <c r="A7817" s="1"/>
      <c r="B7817" s="1"/>
      <c r="C7817" s="1"/>
      <c r="D7817"/>
      <c r="E7817" s="1"/>
      <c r="F7817" s="1"/>
      <c r="G7817"/>
      <c r="H7817"/>
      <c r="I7817" s="1"/>
      <c r="J7817"/>
      <c r="K7817"/>
      <c r="L7817"/>
      <c r="M7817" s="2"/>
      <c r="N7817" s="3"/>
      <c r="O7817"/>
      <c r="P7817"/>
      <c r="Q7817"/>
      <c r="R7817"/>
      <c r="S7817"/>
      <c r="T7817"/>
      <c r="U7817" s="1"/>
      <c r="V7817"/>
      <c r="W7817" s="1"/>
      <c r="X7817"/>
      <c r="Y7817"/>
      <c r="Z7817" s="1"/>
      <c r="AA7817" s="1"/>
      <c r="AB7817" s="1"/>
      <c r="AC7817" s="1"/>
      <c r="AD7817"/>
    </row>
    <row r="7818" spans="1:30" x14ac:dyDescent="0.25">
      <c r="A7818" s="1"/>
      <c r="B7818" s="1"/>
      <c r="C7818" s="1"/>
      <c r="D7818"/>
      <c r="E7818" s="1"/>
      <c r="F7818" s="1"/>
      <c r="G7818"/>
      <c r="H7818"/>
      <c r="I7818" s="1"/>
      <c r="J7818"/>
      <c r="K7818"/>
      <c r="L7818"/>
      <c r="M7818" s="2"/>
      <c r="N7818" s="3"/>
      <c r="O7818"/>
      <c r="P7818"/>
      <c r="Q7818"/>
      <c r="R7818"/>
      <c r="S7818"/>
      <c r="T7818"/>
      <c r="U7818" s="1"/>
      <c r="V7818"/>
      <c r="W7818" s="1"/>
      <c r="X7818"/>
      <c r="Y7818"/>
      <c r="Z7818" s="1"/>
      <c r="AA7818" s="1"/>
      <c r="AB7818" s="1"/>
      <c r="AC7818" s="1"/>
      <c r="AD7818"/>
    </row>
    <row r="7819" spans="1:30" x14ac:dyDescent="0.25">
      <c r="A7819" s="1"/>
      <c r="B7819" s="1"/>
      <c r="C7819" s="1"/>
      <c r="D7819"/>
      <c r="E7819" s="1"/>
      <c r="F7819" s="1"/>
      <c r="G7819"/>
      <c r="H7819"/>
      <c r="I7819" s="1"/>
      <c r="J7819"/>
      <c r="K7819"/>
      <c r="L7819"/>
      <c r="M7819" s="2"/>
      <c r="N7819" s="3"/>
      <c r="O7819"/>
      <c r="P7819"/>
      <c r="Q7819"/>
      <c r="R7819"/>
      <c r="S7819"/>
      <c r="T7819"/>
      <c r="U7819" s="1"/>
      <c r="V7819"/>
      <c r="W7819" s="1"/>
      <c r="X7819"/>
      <c r="Y7819"/>
      <c r="Z7819" s="1"/>
      <c r="AA7819" s="1"/>
      <c r="AB7819" s="1"/>
      <c r="AC7819" s="1"/>
      <c r="AD7819"/>
    </row>
    <row r="7820" spans="1:30" x14ac:dyDescent="0.25">
      <c r="A7820" s="1"/>
      <c r="B7820" s="1"/>
      <c r="C7820" s="1"/>
      <c r="D7820"/>
      <c r="E7820" s="1"/>
      <c r="F7820" s="1"/>
      <c r="G7820"/>
      <c r="H7820"/>
      <c r="I7820" s="1"/>
      <c r="J7820"/>
      <c r="K7820"/>
      <c r="L7820"/>
      <c r="M7820" s="2"/>
      <c r="N7820" s="3"/>
      <c r="O7820"/>
      <c r="P7820"/>
      <c r="Q7820"/>
      <c r="R7820"/>
      <c r="S7820"/>
      <c r="T7820"/>
      <c r="U7820" s="1"/>
      <c r="V7820"/>
      <c r="W7820" s="1"/>
      <c r="X7820"/>
      <c r="Y7820"/>
      <c r="Z7820" s="1"/>
      <c r="AA7820" s="1"/>
      <c r="AB7820" s="1"/>
      <c r="AC7820" s="1"/>
      <c r="AD7820"/>
    </row>
    <row r="7821" spans="1:30" x14ac:dyDescent="0.25">
      <c r="A7821" s="1"/>
      <c r="B7821" s="1"/>
      <c r="C7821" s="1"/>
      <c r="D7821"/>
      <c r="E7821" s="1"/>
      <c r="F7821" s="1"/>
      <c r="G7821"/>
      <c r="H7821"/>
      <c r="I7821" s="1"/>
      <c r="J7821"/>
      <c r="K7821"/>
      <c r="L7821"/>
      <c r="M7821" s="2"/>
      <c r="N7821" s="3"/>
      <c r="O7821"/>
      <c r="P7821"/>
      <c r="Q7821"/>
      <c r="R7821"/>
      <c r="S7821"/>
      <c r="T7821"/>
      <c r="U7821" s="1"/>
      <c r="V7821"/>
      <c r="W7821" s="1"/>
      <c r="X7821"/>
      <c r="Y7821"/>
      <c r="Z7821" s="1"/>
      <c r="AA7821" s="1"/>
      <c r="AB7821" s="1"/>
      <c r="AC7821" s="1"/>
      <c r="AD7821"/>
    </row>
    <row r="7822" spans="1:30" x14ac:dyDescent="0.25">
      <c r="A7822" s="1"/>
      <c r="B7822" s="1"/>
      <c r="C7822" s="1"/>
      <c r="D7822"/>
      <c r="E7822" s="1"/>
      <c r="F7822" s="1"/>
      <c r="G7822"/>
      <c r="H7822"/>
      <c r="I7822" s="1"/>
      <c r="J7822"/>
      <c r="K7822"/>
      <c r="L7822"/>
      <c r="M7822" s="2"/>
      <c r="N7822" s="3"/>
      <c r="O7822"/>
      <c r="P7822"/>
      <c r="Q7822"/>
      <c r="R7822"/>
      <c r="S7822"/>
      <c r="T7822"/>
      <c r="U7822" s="1"/>
      <c r="V7822"/>
      <c r="W7822" s="1"/>
      <c r="X7822"/>
      <c r="Y7822"/>
      <c r="Z7822" s="1"/>
      <c r="AA7822" s="1"/>
      <c r="AB7822" s="1"/>
      <c r="AC7822" s="1"/>
      <c r="AD7822"/>
    </row>
    <row r="7823" spans="1:30" x14ac:dyDescent="0.25">
      <c r="A7823" s="1"/>
      <c r="B7823" s="1"/>
      <c r="C7823" s="1"/>
      <c r="D7823"/>
      <c r="E7823" s="1"/>
      <c r="F7823" s="1"/>
      <c r="G7823"/>
      <c r="H7823"/>
      <c r="I7823" s="1"/>
      <c r="J7823"/>
      <c r="K7823"/>
      <c r="L7823"/>
      <c r="M7823" s="2"/>
      <c r="N7823" s="3"/>
      <c r="O7823"/>
      <c r="P7823"/>
      <c r="Q7823"/>
      <c r="R7823"/>
      <c r="S7823"/>
      <c r="T7823"/>
      <c r="U7823" s="1"/>
      <c r="V7823"/>
      <c r="W7823" s="1"/>
      <c r="X7823"/>
      <c r="Y7823"/>
      <c r="Z7823" s="1"/>
      <c r="AA7823" s="1"/>
      <c r="AB7823" s="1"/>
      <c r="AC7823" s="1"/>
      <c r="AD7823"/>
    </row>
    <row r="7824" spans="1:30" x14ac:dyDescent="0.25">
      <c r="A7824" s="1"/>
      <c r="B7824" s="1"/>
      <c r="C7824" s="1"/>
      <c r="D7824"/>
      <c r="E7824" s="1"/>
      <c r="F7824" s="1"/>
      <c r="G7824"/>
      <c r="H7824"/>
      <c r="I7824" s="1"/>
      <c r="J7824"/>
      <c r="K7824"/>
      <c r="L7824"/>
      <c r="M7824" s="2"/>
      <c r="N7824" s="3"/>
      <c r="O7824"/>
      <c r="P7824"/>
      <c r="Q7824"/>
      <c r="R7824"/>
      <c r="S7824"/>
      <c r="T7824"/>
      <c r="U7824" s="1"/>
      <c r="V7824"/>
      <c r="W7824" s="1"/>
      <c r="X7824"/>
      <c r="Y7824"/>
      <c r="Z7824" s="1"/>
      <c r="AA7824" s="1"/>
      <c r="AB7824" s="1"/>
      <c r="AC7824" s="1"/>
      <c r="AD7824"/>
    </row>
    <row r="7825" spans="1:30" x14ac:dyDescent="0.25">
      <c r="A7825" s="1"/>
      <c r="B7825" s="1"/>
      <c r="C7825" s="1"/>
      <c r="D7825"/>
      <c r="E7825" s="1"/>
      <c r="F7825" s="1"/>
      <c r="G7825"/>
      <c r="H7825"/>
      <c r="I7825" s="1"/>
      <c r="J7825"/>
      <c r="K7825"/>
      <c r="L7825"/>
      <c r="M7825" s="2"/>
      <c r="N7825" s="3"/>
      <c r="O7825"/>
      <c r="P7825"/>
      <c r="Q7825"/>
      <c r="R7825"/>
      <c r="S7825"/>
      <c r="T7825"/>
      <c r="U7825" s="1"/>
      <c r="V7825"/>
      <c r="W7825" s="1"/>
      <c r="X7825"/>
      <c r="Y7825"/>
      <c r="Z7825" s="1"/>
      <c r="AA7825" s="1"/>
      <c r="AB7825" s="1"/>
      <c r="AC7825" s="1"/>
      <c r="AD7825"/>
    </row>
    <row r="7826" spans="1:30" x14ac:dyDescent="0.25">
      <c r="A7826" s="1"/>
      <c r="B7826" s="1"/>
      <c r="C7826" s="1"/>
      <c r="D7826"/>
      <c r="E7826" s="1"/>
      <c r="F7826" s="1"/>
      <c r="G7826"/>
      <c r="H7826"/>
      <c r="I7826" s="1"/>
      <c r="J7826"/>
      <c r="K7826"/>
      <c r="L7826"/>
      <c r="M7826" s="2"/>
      <c r="N7826" s="3"/>
      <c r="O7826"/>
      <c r="P7826"/>
      <c r="Q7826"/>
      <c r="R7826"/>
      <c r="S7826"/>
      <c r="T7826"/>
      <c r="U7826" s="1"/>
      <c r="V7826"/>
      <c r="W7826" s="1"/>
      <c r="X7826"/>
      <c r="Y7826"/>
      <c r="Z7826" s="1"/>
      <c r="AA7826" s="1"/>
      <c r="AB7826" s="1"/>
      <c r="AC7826" s="1"/>
      <c r="AD7826"/>
    </row>
    <row r="7827" spans="1:30" x14ac:dyDescent="0.25">
      <c r="A7827" s="1"/>
      <c r="B7827" s="1"/>
      <c r="C7827" s="1"/>
      <c r="D7827"/>
      <c r="E7827" s="1"/>
      <c r="F7827" s="1"/>
      <c r="G7827"/>
      <c r="H7827"/>
      <c r="I7827" s="1"/>
      <c r="J7827"/>
      <c r="K7827"/>
      <c r="L7827"/>
      <c r="M7827" s="2"/>
      <c r="N7827" s="3"/>
      <c r="O7827"/>
      <c r="P7827"/>
      <c r="Q7827"/>
      <c r="R7827"/>
      <c r="S7827"/>
      <c r="T7827"/>
      <c r="U7827" s="1"/>
      <c r="V7827"/>
      <c r="W7827" s="1"/>
      <c r="X7827"/>
      <c r="Y7827"/>
      <c r="Z7827" s="1"/>
      <c r="AA7827" s="1"/>
      <c r="AB7827" s="1"/>
      <c r="AC7827" s="1"/>
      <c r="AD7827"/>
    </row>
    <row r="7828" spans="1:30" x14ac:dyDescent="0.25">
      <c r="A7828" s="1"/>
      <c r="B7828" s="1"/>
      <c r="C7828" s="1"/>
      <c r="D7828"/>
      <c r="E7828" s="1"/>
      <c r="F7828" s="1"/>
      <c r="G7828"/>
      <c r="H7828"/>
      <c r="I7828" s="1"/>
      <c r="J7828"/>
      <c r="K7828"/>
      <c r="L7828"/>
      <c r="M7828" s="2"/>
      <c r="N7828" s="3"/>
      <c r="O7828"/>
      <c r="P7828"/>
      <c r="Q7828"/>
      <c r="R7828"/>
      <c r="S7828"/>
      <c r="T7828"/>
      <c r="U7828" s="1"/>
      <c r="V7828"/>
      <c r="W7828" s="1"/>
      <c r="X7828"/>
      <c r="Y7828"/>
      <c r="Z7828" s="1"/>
      <c r="AA7828" s="1"/>
      <c r="AB7828" s="1"/>
      <c r="AC7828" s="1"/>
      <c r="AD7828"/>
    </row>
    <row r="7829" spans="1:30" x14ac:dyDescent="0.25">
      <c r="A7829" s="1"/>
      <c r="B7829" s="1"/>
      <c r="C7829" s="1"/>
      <c r="D7829"/>
      <c r="E7829" s="1"/>
      <c r="F7829" s="1"/>
      <c r="G7829"/>
      <c r="H7829"/>
      <c r="I7829" s="1"/>
      <c r="J7829"/>
      <c r="K7829"/>
      <c r="L7829"/>
      <c r="M7829" s="2"/>
      <c r="N7829" s="3"/>
      <c r="O7829"/>
      <c r="P7829"/>
      <c r="Q7829"/>
      <c r="R7829"/>
      <c r="S7829"/>
      <c r="T7829"/>
      <c r="U7829" s="1"/>
      <c r="V7829"/>
      <c r="W7829" s="1"/>
      <c r="X7829"/>
      <c r="Y7829"/>
      <c r="Z7829" s="1"/>
      <c r="AA7829" s="1"/>
      <c r="AB7829" s="1"/>
      <c r="AC7829" s="1"/>
      <c r="AD7829"/>
    </row>
    <row r="7830" spans="1:30" x14ac:dyDescent="0.25">
      <c r="A7830" s="1"/>
      <c r="B7830" s="1"/>
      <c r="C7830" s="1"/>
      <c r="D7830"/>
      <c r="E7830" s="1"/>
      <c r="F7830" s="1"/>
      <c r="G7830"/>
      <c r="H7830"/>
      <c r="I7830" s="1"/>
      <c r="J7830"/>
      <c r="K7830"/>
      <c r="L7830"/>
      <c r="M7830" s="2"/>
      <c r="N7830" s="3"/>
      <c r="O7830"/>
      <c r="P7830"/>
      <c r="Q7830"/>
      <c r="R7830"/>
      <c r="S7830"/>
      <c r="T7830"/>
      <c r="U7830" s="1"/>
      <c r="V7830"/>
      <c r="W7830" s="1"/>
      <c r="X7830"/>
      <c r="Y7830"/>
      <c r="Z7830" s="1"/>
      <c r="AA7830" s="1"/>
      <c r="AB7830" s="1"/>
      <c r="AC7830" s="1"/>
      <c r="AD7830"/>
    </row>
    <row r="7831" spans="1:30" x14ac:dyDescent="0.25">
      <c r="A7831" s="1"/>
      <c r="B7831" s="1"/>
      <c r="C7831" s="1"/>
      <c r="D7831"/>
      <c r="E7831" s="1"/>
      <c r="F7831" s="1"/>
      <c r="G7831"/>
      <c r="H7831"/>
      <c r="I7831" s="1"/>
      <c r="J7831"/>
      <c r="K7831"/>
      <c r="L7831"/>
      <c r="M7831" s="2"/>
      <c r="N7831" s="3"/>
      <c r="O7831"/>
      <c r="P7831"/>
      <c r="Q7831"/>
      <c r="R7831"/>
      <c r="S7831"/>
      <c r="T7831"/>
      <c r="U7831" s="1"/>
      <c r="V7831"/>
      <c r="W7831" s="1"/>
      <c r="X7831"/>
      <c r="Y7831"/>
      <c r="Z7831" s="1"/>
      <c r="AA7831" s="1"/>
      <c r="AB7831" s="1"/>
      <c r="AC7831" s="1"/>
      <c r="AD7831"/>
    </row>
    <row r="7832" spans="1:30" x14ac:dyDescent="0.25">
      <c r="A7832" s="1"/>
      <c r="B7832" s="1"/>
      <c r="C7832" s="1"/>
      <c r="D7832"/>
      <c r="E7832" s="1"/>
      <c r="F7832" s="1"/>
      <c r="G7832"/>
      <c r="H7832"/>
      <c r="I7832" s="1"/>
      <c r="J7832"/>
      <c r="K7832"/>
      <c r="L7832"/>
      <c r="M7832" s="2"/>
      <c r="N7832" s="3"/>
      <c r="O7832"/>
      <c r="P7832"/>
      <c r="Q7832"/>
      <c r="R7832"/>
      <c r="S7832"/>
      <c r="T7832"/>
      <c r="U7832" s="1"/>
      <c r="V7832"/>
      <c r="W7832" s="1"/>
      <c r="X7832"/>
      <c r="Y7832"/>
      <c r="Z7832" s="1"/>
      <c r="AA7832" s="1"/>
      <c r="AB7832" s="1"/>
      <c r="AC7832" s="1"/>
      <c r="AD7832"/>
    </row>
    <row r="7833" spans="1:30" x14ac:dyDescent="0.25">
      <c r="A7833" s="1"/>
      <c r="B7833" s="1"/>
      <c r="C7833" s="1"/>
      <c r="D7833"/>
      <c r="E7833" s="1"/>
      <c r="F7833" s="1"/>
      <c r="G7833"/>
      <c r="H7833"/>
      <c r="I7833" s="1"/>
      <c r="J7833"/>
      <c r="K7833"/>
      <c r="L7833"/>
      <c r="M7833" s="2"/>
      <c r="N7833" s="3"/>
      <c r="O7833"/>
      <c r="P7833"/>
      <c r="Q7833"/>
      <c r="R7833"/>
      <c r="S7833"/>
      <c r="T7833"/>
      <c r="U7833" s="1"/>
      <c r="V7833"/>
      <c r="W7833" s="1"/>
      <c r="X7833"/>
      <c r="Y7833"/>
      <c r="Z7833" s="1"/>
      <c r="AA7833" s="1"/>
      <c r="AB7833" s="1"/>
      <c r="AC7833" s="1"/>
      <c r="AD7833"/>
    </row>
    <row r="7834" spans="1:30" x14ac:dyDescent="0.25">
      <c r="A7834" s="1"/>
      <c r="B7834" s="1"/>
      <c r="C7834" s="1"/>
      <c r="D7834"/>
      <c r="E7834" s="1"/>
      <c r="F7834" s="1"/>
      <c r="G7834"/>
      <c r="H7834"/>
      <c r="I7834" s="1"/>
      <c r="J7834"/>
      <c r="K7834"/>
      <c r="L7834"/>
      <c r="M7834" s="2"/>
      <c r="N7834" s="3"/>
      <c r="O7834"/>
      <c r="P7834"/>
      <c r="Q7834"/>
      <c r="R7834"/>
      <c r="S7834"/>
      <c r="T7834"/>
      <c r="U7834" s="1"/>
      <c r="V7834"/>
      <c r="W7834" s="1"/>
      <c r="X7834"/>
      <c r="Y7834"/>
      <c r="Z7834" s="1"/>
      <c r="AA7834" s="1"/>
      <c r="AB7834" s="1"/>
      <c r="AC7834" s="1"/>
      <c r="AD7834"/>
    </row>
    <row r="7835" spans="1:30" x14ac:dyDescent="0.25">
      <c r="A7835" s="1"/>
      <c r="B7835" s="1"/>
      <c r="C7835" s="1"/>
      <c r="D7835"/>
      <c r="E7835" s="1"/>
      <c r="F7835" s="1"/>
      <c r="G7835"/>
      <c r="H7835"/>
      <c r="I7835" s="1"/>
      <c r="J7835"/>
      <c r="K7835"/>
      <c r="L7835"/>
      <c r="M7835" s="2"/>
      <c r="N7835" s="3"/>
      <c r="O7835"/>
      <c r="P7835"/>
      <c r="Q7835"/>
      <c r="R7835"/>
      <c r="S7835"/>
      <c r="T7835"/>
      <c r="U7835" s="1"/>
      <c r="V7835"/>
      <c r="W7835" s="1"/>
      <c r="X7835"/>
      <c r="Y7835"/>
      <c r="Z7835" s="1"/>
      <c r="AA7835" s="1"/>
      <c r="AB7835" s="1"/>
      <c r="AC7835" s="1"/>
      <c r="AD7835"/>
    </row>
    <row r="7836" spans="1:30" x14ac:dyDescent="0.25">
      <c r="A7836" s="1"/>
      <c r="B7836" s="1"/>
      <c r="C7836" s="1"/>
      <c r="D7836"/>
      <c r="E7836" s="1"/>
      <c r="F7836" s="1"/>
      <c r="G7836"/>
      <c r="H7836"/>
      <c r="I7836" s="1"/>
      <c r="J7836"/>
      <c r="K7836"/>
      <c r="L7836"/>
      <c r="M7836" s="2"/>
      <c r="N7836" s="3"/>
      <c r="O7836"/>
      <c r="P7836"/>
      <c r="Q7836"/>
      <c r="R7836"/>
      <c r="S7836"/>
      <c r="T7836"/>
      <c r="U7836" s="1"/>
      <c r="V7836"/>
      <c r="W7836" s="1"/>
      <c r="X7836"/>
      <c r="Y7836"/>
      <c r="Z7836" s="1"/>
      <c r="AA7836" s="1"/>
      <c r="AB7836" s="1"/>
      <c r="AC7836" s="1"/>
      <c r="AD7836"/>
    </row>
    <row r="7837" spans="1:30" x14ac:dyDescent="0.25">
      <c r="A7837" s="1"/>
      <c r="B7837" s="1"/>
      <c r="C7837" s="1"/>
      <c r="D7837"/>
      <c r="E7837" s="1"/>
      <c r="F7837" s="1"/>
      <c r="G7837"/>
      <c r="H7837"/>
      <c r="I7837" s="1"/>
      <c r="J7837"/>
      <c r="K7837"/>
      <c r="L7837"/>
      <c r="M7837" s="2"/>
      <c r="N7837" s="3"/>
      <c r="O7837"/>
      <c r="P7837"/>
      <c r="Q7837"/>
      <c r="R7837"/>
      <c r="S7837"/>
      <c r="T7837"/>
      <c r="U7837" s="1"/>
      <c r="V7837"/>
      <c r="W7837" s="1"/>
      <c r="X7837"/>
      <c r="Y7837"/>
      <c r="Z7837" s="1"/>
      <c r="AA7837" s="1"/>
      <c r="AB7837" s="1"/>
      <c r="AC7837" s="1"/>
      <c r="AD7837"/>
    </row>
    <row r="7838" spans="1:30" x14ac:dyDescent="0.25">
      <c r="A7838" s="1"/>
      <c r="B7838" s="1"/>
      <c r="C7838" s="1"/>
      <c r="D7838"/>
      <c r="E7838" s="1"/>
      <c r="F7838" s="1"/>
      <c r="G7838"/>
      <c r="H7838"/>
      <c r="I7838" s="1"/>
      <c r="J7838"/>
      <c r="K7838"/>
      <c r="L7838"/>
      <c r="M7838" s="2"/>
      <c r="N7838" s="3"/>
      <c r="O7838"/>
      <c r="P7838"/>
      <c r="Q7838"/>
      <c r="R7838"/>
      <c r="S7838"/>
      <c r="T7838"/>
      <c r="U7838" s="1"/>
      <c r="V7838"/>
      <c r="W7838" s="1"/>
      <c r="X7838"/>
      <c r="Y7838"/>
      <c r="Z7838" s="1"/>
      <c r="AA7838" s="1"/>
      <c r="AB7838" s="1"/>
      <c r="AC7838" s="1"/>
      <c r="AD7838"/>
    </row>
    <row r="7839" spans="1:30" x14ac:dyDescent="0.25">
      <c r="A7839" s="1"/>
      <c r="B7839" s="1"/>
      <c r="C7839" s="1"/>
      <c r="D7839"/>
      <c r="E7839" s="1"/>
      <c r="F7839" s="1"/>
      <c r="G7839"/>
      <c r="H7839"/>
      <c r="I7839" s="1"/>
      <c r="J7839"/>
      <c r="K7839"/>
      <c r="L7839"/>
      <c r="M7839" s="2"/>
      <c r="N7839" s="3"/>
      <c r="O7839"/>
      <c r="P7839"/>
      <c r="Q7839"/>
      <c r="R7839"/>
      <c r="S7839"/>
      <c r="T7839"/>
      <c r="U7839" s="1"/>
      <c r="V7839"/>
      <c r="W7839" s="1"/>
      <c r="X7839"/>
      <c r="Y7839"/>
      <c r="Z7839" s="1"/>
      <c r="AA7839" s="1"/>
      <c r="AB7839" s="1"/>
      <c r="AC7839" s="1"/>
      <c r="AD7839"/>
    </row>
    <row r="7840" spans="1:30" x14ac:dyDescent="0.25">
      <c r="A7840" s="1"/>
      <c r="B7840" s="1"/>
      <c r="C7840" s="1"/>
      <c r="D7840"/>
      <c r="E7840" s="1"/>
      <c r="F7840" s="1"/>
      <c r="G7840"/>
      <c r="H7840"/>
      <c r="I7840" s="1"/>
      <c r="J7840"/>
      <c r="K7840"/>
      <c r="L7840"/>
      <c r="M7840" s="2"/>
      <c r="N7840" s="3"/>
      <c r="O7840"/>
      <c r="P7840"/>
      <c r="Q7840"/>
      <c r="R7840"/>
      <c r="S7840"/>
      <c r="T7840"/>
      <c r="U7840" s="1"/>
      <c r="V7840"/>
      <c r="W7840" s="1"/>
      <c r="X7840"/>
      <c r="Y7840"/>
      <c r="Z7840" s="1"/>
      <c r="AA7840" s="1"/>
      <c r="AB7840" s="1"/>
      <c r="AC7840" s="1"/>
      <c r="AD7840"/>
    </row>
    <row r="7841" spans="1:30" x14ac:dyDescent="0.25">
      <c r="A7841" s="1"/>
      <c r="B7841" s="1"/>
      <c r="C7841" s="1"/>
      <c r="D7841"/>
      <c r="E7841" s="1"/>
      <c r="F7841" s="1"/>
      <c r="G7841"/>
      <c r="H7841"/>
      <c r="I7841" s="1"/>
      <c r="J7841"/>
      <c r="K7841"/>
      <c r="L7841"/>
      <c r="M7841" s="2"/>
      <c r="N7841" s="3"/>
      <c r="O7841"/>
      <c r="P7841"/>
      <c r="Q7841"/>
      <c r="R7841"/>
      <c r="S7841"/>
      <c r="T7841"/>
      <c r="U7841" s="1"/>
      <c r="V7841"/>
      <c r="W7841" s="1"/>
      <c r="X7841"/>
      <c r="Y7841"/>
      <c r="Z7841" s="1"/>
      <c r="AA7841" s="1"/>
      <c r="AB7841" s="1"/>
      <c r="AC7841" s="1"/>
      <c r="AD7841"/>
    </row>
    <row r="7842" spans="1:30" x14ac:dyDescent="0.25">
      <c r="A7842" s="1"/>
      <c r="B7842" s="1"/>
      <c r="C7842" s="1"/>
      <c r="D7842"/>
      <c r="E7842" s="1"/>
      <c r="F7842" s="1"/>
      <c r="G7842"/>
      <c r="H7842"/>
      <c r="I7842" s="1"/>
      <c r="J7842"/>
      <c r="K7842"/>
      <c r="L7842"/>
      <c r="M7842" s="2"/>
      <c r="N7842" s="3"/>
      <c r="O7842"/>
      <c r="P7842"/>
      <c r="Q7842"/>
      <c r="R7842"/>
      <c r="S7842"/>
      <c r="T7842"/>
      <c r="U7842" s="1"/>
      <c r="V7842"/>
      <c r="W7842" s="1"/>
      <c r="X7842"/>
      <c r="Y7842"/>
      <c r="Z7842" s="1"/>
      <c r="AA7842" s="1"/>
      <c r="AB7842" s="1"/>
      <c r="AC7842" s="1"/>
      <c r="AD7842"/>
    </row>
    <row r="7843" spans="1:30" x14ac:dyDescent="0.25">
      <c r="A7843" s="1"/>
      <c r="B7843" s="1"/>
      <c r="C7843" s="1"/>
      <c r="D7843"/>
      <c r="E7843" s="1"/>
      <c r="F7843" s="1"/>
      <c r="G7843"/>
      <c r="H7843"/>
      <c r="I7843" s="1"/>
      <c r="J7843"/>
      <c r="K7843"/>
      <c r="L7843"/>
      <c r="M7843" s="2"/>
      <c r="N7843" s="3"/>
      <c r="O7843"/>
      <c r="P7843"/>
      <c r="Q7843"/>
      <c r="R7843"/>
      <c r="S7843"/>
      <c r="T7843"/>
      <c r="U7843" s="1"/>
      <c r="V7843"/>
      <c r="W7843" s="1"/>
      <c r="X7843"/>
      <c r="Y7843"/>
      <c r="Z7843" s="1"/>
      <c r="AA7843" s="1"/>
      <c r="AB7843" s="1"/>
      <c r="AC7843" s="1"/>
      <c r="AD7843"/>
    </row>
    <row r="7844" spans="1:30" x14ac:dyDescent="0.25">
      <c r="A7844" s="1"/>
      <c r="B7844" s="1"/>
      <c r="C7844" s="1"/>
      <c r="D7844"/>
      <c r="E7844" s="1"/>
      <c r="F7844" s="1"/>
      <c r="G7844"/>
      <c r="H7844"/>
      <c r="I7844" s="1"/>
      <c r="J7844"/>
      <c r="K7844"/>
      <c r="L7844"/>
      <c r="M7844" s="2"/>
      <c r="N7844" s="3"/>
      <c r="O7844"/>
      <c r="P7844"/>
      <c r="Q7844"/>
      <c r="R7844"/>
      <c r="S7844"/>
      <c r="T7844"/>
      <c r="U7844" s="1"/>
      <c r="V7844"/>
      <c r="W7844" s="1"/>
      <c r="X7844"/>
      <c r="Y7844"/>
      <c r="Z7844" s="1"/>
      <c r="AA7844" s="1"/>
      <c r="AB7844" s="1"/>
      <c r="AC7844" s="1"/>
      <c r="AD7844"/>
    </row>
    <row r="7845" spans="1:30" x14ac:dyDescent="0.25">
      <c r="A7845" s="1"/>
      <c r="B7845" s="1"/>
      <c r="C7845" s="1"/>
      <c r="D7845"/>
      <c r="E7845" s="1"/>
      <c r="F7845" s="1"/>
      <c r="G7845"/>
      <c r="H7845"/>
      <c r="I7845" s="1"/>
      <c r="J7845"/>
      <c r="K7845"/>
      <c r="L7845"/>
      <c r="M7845" s="2"/>
      <c r="N7845" s="3"/>
      <c r="O7845"/>
      <c r="P7845"/>
      <c r="Q7845"/>
      <c r="R7845"/>
      <c r="S7845"/>
      <c r="T7845"/>
      <c r="U7845" s="1"/>
      <c r="V7845"/>
      <c r="W7845" s="1"/>
      <c r="X7845"/>
      <c r="Y7845"/>
      <c r="Z7845" s="1"/>
      <c r="AA7845" s="1"/>
      <c r="AB7845" s="1"/>
      <c r="AC7845" s="1"/>
      <c r="AD7845"/>
    </row>
    <row r="7846" spans="1:30" x14ac:dyDescent="0.25">
      <c r="A7846" s="1"/>
      <c r="B7846" s="1"/>
      <c r="C7846" s="1"/>
      <c r="D7846"/>
      <c r="E7846" s="1"/>
      <c r="F7846" s="1"/>
      <c r="G7846"/>
      <c r="H7846"/>
      <c r="I7846" s="1"/>
      <c r="J7846"/>
      <c r="K7846"/>
      <c r="L7846"/>
      <c r="M7846" s="2"/>
      <c r="N7846" s="3"/>
      <c r="O7846"/>
      <c r="P7846"/>
      <c r="Q7846"/>
      <c r="R7846"/>
      <c r="S7846"/>
      <c r="T7846"/>
      <c r="U7846" s="1"/>
      <c r="V7846"/>
      <c r="W7846" s="1"/>
      <c r="X7846"/>
      <c r="Y7846"/>
      <c r="Z7846" s="1"/>
      <c r="AA7846" s="1"/>
      <c r="AB7846" s="1"/>
      <c r="AC7846" s="1"/>
      <c r="AD7846"/>
    </row>
    <row r="7847" spans="1:30" x14ac:dyDescent="0.25">
      <c r="A7847" s="1"/>
      <c r="B7847" s="1"/>
      <c r="C7847" s="1"/>
      <c r="D7847"/>
      <c r="E7847" s="1"/>
      <c r="F7847" s="1"/>
      <c r="G7847"/>
      <c r="H7847"/>
      <c r="I7847" s="1"/>
      <c r="J7847"/>
      <c r="K7847"/>
      <c r="L7847"/>
      <c r="M7847" s="2"/>
      <c r="N7847" s="3"/>
      <c r="O7847"/>
      <c r="P7847"/>
      <c r="Q7847"/>
      <c r="R7847"/>
      <c r="S7847"/>
      <c r="T7847"/>
      <c r="U7847" s="1"/>
      <c r="V7847"/>
      <c r="W7847" s="1"/>
      <c r="X7847"/>
      <c r="Y7847"/>
      <c r="Z7847" s="1"/>
      <c r="AA7847" s="1"/>
      <c r="AB7847" s="1"/>
      <c r="AC7847" s="1"/>
      <c r="AD7847"/>
    </row>
    <row r="7848" spans="1:30" x14ac:dyDescent="0.25">
      <c r="A7848" s="1"/>
      <c r="B7848" s="1"/>
      <c r="C7848" s="1"/>
      <c r="D7848"/>
      <c r="E7848" s="1"/>
      <c r="F7848" s="1"/>
      <c r="G7848"/>
      <c r="H7848"/>
      <c r="I7848" s="1"/>
      <c r="J7848"/>
      <c r="K7848"/>
      <c r="L7848"/>
      <c r="M7848" s="2"/>
      <c r="N7848" s="3"/>
      <c r="O7848"/>
      <c r="P7848"/>
      <c r="Q7848"/>
      <c r="R7848"/>
      <c r="S7848"/>
      <c r="T7848"/>
      <c r="U7848" s="1"/>
      <c r="V7848"/>
      <c r="W7848" s="1"/>
      <c r="X7848"/>
      <c r="Y7848"/>
      <c r="Z7848" s="1"/>
      <c r="AA7848" s="1"/>
      <c r="AB7848" s="1"/>
      <c r="AC7848" s="1"/>
      <c r="AD7848"/>
    </row>
    <row r="7849" spans="1:30" x14ac:dyDescent="0.25">
      <c r="A7849" s="1"/>
      <c r="B7849" s="1"/>
      <c r="C7849" s="1"/>
      <c r="D7849"/>
      <c r="E7849" s="1"/>
      <c r="F7849" s="1"/>
      <c r="G7849"/>
      <c r="H7849"/>
      <c r="I7849" s="1"/>
      <c r="J7849"/>
      <c r="K7849"/>
      <c r="L7849"/>
      <c r="M7849" s="2"/>
      <c r="N7849" s="3"/>
      <c r="O7849"/>
      <c r="P7849"/>
      <c r="Q7849"/>
      <c r="R7849"/>
      <c r="S7849"/>
      <c r="T7849"/>
      <c r="U7849" s="1"/>
      <c r="V7849"/>
      <c r="W7849" s="1"/>
      <c r="X7849"/>
      <c r="Y7849"/>
      <c r="Z7849" s="1"/>
      <c r="AA7849" s="1"/>
      <c r="AB7849" s="1"/>
      <c r="AC7849" s="1"/>
      <c r="AD7849"/>
    </row>
    <row r="7850" spans="1:30" x14ac:dyDescent="0.25">
      <c r="A7850" s="1"/>
      <c r="B7850" s="1"/>
      <c r="C7850" s="1"/>
      <c r="D7850"/>
      <c r="E7850" s="1"/>
      <c r="F7850" s="1"/>
      <c r="G7850"/>
      <c r="H7850"/>
      <c r="I7850" s="1"/>
      <c r="J7850"/>
      <c r="K7850"/>
      <c r="L7850"/>
      <c r="M7850" s="2"/>
      <c r="N7850" s="3"/>
      <c r="O7850"/>
      <c r="P7850"/>
      <c r="Q7850"/>
      <c r="R7850"/>
      <c r="S7850"/>
      <c r="T7850"/>
      <c r="U7850" s="1"/>
      <c r="V7850"/>
      <c r="W7850" s="1"/>
      <c r="X7850"/>
      <c r="Y7850"/>
      <c r="Z7850" s="1"/>
      <c r="AA7850" s="1"/>
      <c r="AB7850" s="1"/>
      <c r="AC7850" s="1"/>
      <c r="AD7850"/>
    </row>
    <row r="7851" spans="1:30" x14ac:dyDescent="0.25">
      <c r="A7851" s="1"/>
      <c r="B7851" s="1"/>
      <c r="C7851" s="1"/>
      <c r="D7851"/>
      <c r="E7851" s="1"/>
      <c r="F7851" s="1"/>
      <c r="G7851"/>
      <c r="H7851"/>
      <c r="I7851" s="1"/>
      <c r="J7851"/>
      <c r="K7851"/>
      <c r="L7851"/>
      <c r="M7851" s="2"/>
      <c r="N7851" s="3"/>
      <c r="O7851"/>
      <c r="P7851"/>
      <c r="Q7851"/>
      <c r="R7851"/>
      <c r="S7851"/>
      <c r="T7851"/>
      <c r="U7851" s="1"/>
      <c r="V7851"/>
      <c r="W7851" s="1"/>
      <c r="X7851"/>
      <c r="Y7851"/>
      <c r="Z7851" s="1"/>
      <c r="AA7851" s="1"/>
      <c r="AB7851" s="1"/>
      <c r="AC7851" s="1"/>
      <c r="AD7851"/>
    </row>
    <row r="7852" spans="1:30" x14ac:dyDescent="0.25">
      <c r="A7852" s="1"/>
      <c r="B7852" s="1"/>
      <c r="C7852" s="1"/>
      <c r="D7852"/>
      <c r="E7852" s="1"/>
      <c r="F7852" s="1"/>
      <c r="G7852"/>
      <c r="H7852"/>
      <c r="I7852" s="1"/>
      <c r="J7852"/>
      <c r="K7852"/>
      <c r="L7852"/>
      <c r="M7852" s="2"/>
      <c r="N7852" s="3"/>
      <c r="O7852"/>
      <c r="P7852"/>
      <c r="Q7852"/>
      <c r="R7852"/>
      <c r="S7852"/>
      <c r="T7852"/>
      <c r="U7852" s="1"/>
      <c r="V7852"/>
      <c r="W7852" s="1"/>
      <c r="X7852"/>
      <c r="Y7852"/>
      <c r="Z7852" s="1"/>
      <c r="AA7852" s="1"/>
      <c r="AB7852" s="1"/>
      <c r="AC7852" s="1"/>
      <c r="AD7852"/>
    </row>
    <row r="7853" spans="1:30" x14ac:dyDescent="0.25">
      <c r="A7853" s="1"/>
      <c r="B7853" s="1"/>
      <c r="C7853" s="1"/>
      <c r="D7853"/>
      <c r="E7853" s="1"/>
      <c r="F7853" s="1"/>
      <c r="G7853"/>
      <c r="H7853"/>
      <c r="I7853" s="1"/>
      <c r="J7853"/>
      <c r="K7853"/>
      <c r="L7853"/>
      <c r="M7853" s="2"/>
      <c r="N7853" s="3"/>
      <c r="O7853"/>
      <c r="P7853"/>
      <c r="Q7853"/>
      <c r="R7853"/>
      <c r="S7853"/>
      <c r="T7853"/>
      <c r="U7853" s="1"/>
      <c r="V7853"/>
      <c r="W7853" s="1"/>
      <c r="X7853"/>
      <c r="Y7853"/>
      <c r="Z7853" s="1"/>
      <c r="AA7853" s="1"/>
      <c r="AB7853" s="1"/>
      <c r="AC7853" s="1"/>
      <c r="AD7853"/>
    </row>
    <row r="7854" spans="1:30" x14ac:dyDescent="0.25">
      <c r="A7854" s="1"/>
      <c r="B7854" s="1"/>
      <c r="C7854" s="1"/>
      <c r="D7854"/>
      <c r="E7854" s="1"/>
      <c r="F7854" s="1"/>
      <c r="G7854"/>
      <c r="H7854"/>
      <c r="I7854" s="1"/>
      <c r="J7854"/>
      <c r="K7854"/>
      <c r="L7854"/>
      <c r="M7854" s="2"/>
      <c r="N7854" s="3"/>
      <c r="O7854"/>
      <c r="P7854"/>
      <c r="Q7854"/>
      <c r="R7854"/>
      <c r="S7854"/>
      <c r="T7854"/>
      <c r="U7854" s="1"/>
      <c r="V7854"/>
      <c r="W7854" s="1"/>
      <c r="X7854"/>
      <c r="Y7854"/>
      <c r="Z7854" s="1"/>
      <c r="AA7854" s="1"/>
      <c r="AB7854" s="1"/>
      <c r="AC7854" s="1"/>
      <c r="AD7854"/>
    </row>
    <row r="7855" spans="1:30" x14ac:dyDescent="0.25">
      <c r="A7855" s="1"/>
      <c r="B7855" s="1"/>
      <c r="C7855" s="1"/>
      <c r="D7855"/>
      <c r="E7855" s="1"/>
      <c r="F7855" s="1"/>
      <c r="G7855"/>
      <c r="H7855"/>
      <c r="I7855" s="1"/>
      <c r="J7855"/>
      <c r="K7855"/>
      <c r="L7855"/>
      <c r="M7855" s="2"/>
      <c r="N7855" s="3"/>
      <c r="O7855"/>
      <c r="P7855"/>
      <c r="Q7855"/>
      <c r="R7855"/>
      <c r="S7855"/>
      <c r="T7855"/>
      <c r="U7855" s="1"/>
      <c r="V7855"/>
      <c r="W7855" s="1"/>
      <c r="X7855"/>
      <c r="Y7855"/>
      <c r="Z7855" s="1"/>
      <c r="AA7855" s="1"/>
      <c r="AB7855" s="1"/>
      <c r="AC7855" s="1"/>
      <c r="AD7855"/>
    </row>
    <row r="7856" spans="1:30" x14ac:dyDescent="0.25">
      <c r="A7856" s="1"/>
      <c r="B7856" s="1"/>
      <c r="C7856" s="1"/>
      <c r="D7856"/>
      <c r="E7856" s="1"/>
      <c r="F7856" s="1"/>
      <c r="G7856"/>
      <c r="H7856"/>
      <c r="I7856" s="1"/>
      <c r="J7856"/>
      <c r="K7856"/>
      <c r="L7856"/>
      <c r="M7856" s="2"/>
      <c r="N7856" s="3"/>
      <c r="O7856"/>
      <c r="P7856"/>
      <c r="Q7856"/>
      <c r="R7856"/>
      <c r="S7856"/>
      <c r="T7856"/>
      <c r="U7856" s="1"/>
      <c r="V7856"/>
      <c r="W7856" s="1"/>
      <c r="X7856"/>
      <c r="Y7856"/>
      <c r="Z7856" s="1"/>
      <c r="AA7856" s="1"/>
      <c r="AB7856" s="1"/>
      <c r="AC7856" s="1"/>
      <c r="AD7856"/>
    </row>
    <row r="7857" spans="1:30" x14ac:dyDescent="0.25">
      <c r="A7857" s="1"/>
      <c r="B7857" s="1"/>
      <c r="C7857" s="1"/>
      <c r="D7857"/>
      <c r="E7857" s="1"/>
      <c r="F7857" s="1"/>
      <c r="G7857"/>
      <c r="H7857"/>
      <c r="I7857" s="1"/>
      <c r="J7857"/>
      <c r="K7857"/>
      <c r="L7857"/>
      <c r="M7857" s="2"/>
      <c r="N7857" s="3"/>
      <c r="O7857"/>
      <c r="P7857"/>
      <c r="Q7857"/>
      <c r="R7857"/>
      <c r="S7857"/>
      <c r="T7857"/>
      <c r="U7857" s="1"/>
      <c r="V7857"/>
      <c r="W7857" s="1"/>
      <c r="X7857"/>
      <c r="Y7857"/>
      <c r="Z7857" s="1"/>
      <c r="AA7857" s="1"/>
      <c r="AB7857" s="1"/>
      <c r="AC7857" s="1"/>
      <c r="AD7857"/>
    </row>
    <row r="7858" spans="1:30" x14ac:dyDescent="0.25">
      <c r="A7858" s="1"/>
      <c r="B7858" s="1"/>
      <c r="C7858" s="1"/>
      <c r="D7858"/>
      <c r="E7858" s="1"/>
      <c r="F7858" s="1"/>
      <c r="G7858"/>
      <c r="H7858"/>
      <c r="I7858" s="1"/>
      <c r="J7858"/>
      <c r="K7858"/>
      <c r="L7858"/>
      <c r="M7858" s="2"/>
      <c r="N7858" s="3"/>
      <c r="O7858"/>
      <c r="P7858"/>
      <c r="Q7858"/>
      <c r="R7858"/>
      <c r="S7858"/>
      <c r="T7858"/>
      <c r="U7858" s="1"/>
      <c r="V7858"/>
      <c r="W7858" s="1"/>
      <c r="X7858"/>
      <c r="Y7858"/>
      <c r="Z7858" s="1"/>
      <c r="AA7858" s="1"/>
      <c r="AB7858" s="1"/>
      <c r="AC7858" s="1"/>
      <c r="AD7858"/>
    </row>
    <row r="7859" spans="1:30" x14ac:dyDescent="0.25">
      <c r="A7859" s="1"/>
      <c r="B7859" s="1"/>
      <c r="C7859" s="1"/>
      <c r="D7859"/>
      <c r="E7859" s="1"/>
      <c r="F7859" s="1"/>
      <c r="G7859"/>
      <c r="H7859"/>
      <c r="I7859" s="1"/>
      <c r="J7859"/>
      <c r="K7859"/>
      <c r="L7859"/>
      <c r="M7859" s="2"/>
      <c r="N7859" s="3"/>
      <c r="O7859"/>
      <c r="P7859"/>
      <c r="Q7859"/>
      <c r="R7859"/>
      <c r="S7859"/>
      <c r="T7859"/>
      <c r="U7859" s="1"/>
      <c r="V7859"/>
      <c r="W7859" s="1"/>
      <c r="X7859"/>
      <c r="Y7859"/>
      <c r="Z7859" s="1"/>
      <c r="AA7859" s="1"/>
      <c r="AB7859" s="1"/>
      <c r="AC7859" s="1"/>
      <c r="AD7859"/>
    </row>
    <row r="7860" spans="1:30" x14ac:dyDescent="0.25">
      <c r="A7860" s="1"/>
      <c r="B7860" s="1"/>
      <c r="C7860" s="1"/>
      <c r="D7860"/>
      <c r="E7860" s="1"/>
      <c r="F7860" s="1"/>
      <c r="G7860"/>
      <c r="H7860"/>
      <c r="I7860" s="1"/>
      <c r="J7860"/>
      <c r="K7860"/>
      <c r="L7860"/>
      <c r="M7860" s="2"/>
      <c r="N7860" s="3"/>
      <c r="O7860"/>
      <c r="P7860"/>
      <c r="Q7860"/>
      <c r="R7860"/>
      <c r="S7860"/>
      <c r="T7860"/>
      <c r="U7860" s="1"/>
      <c r="V7860"/>
      <c r="W7860" s="1"/>
      <c r="X7860"/>
      <c r="Y7860"/>
      <c r="Z7860" s="1"/>
      <c r="AA7860" s="1"/>
      <c r="AB7860" s="1"/>
      <c r="AC7860" s="1"/>
      <c r="AD7860"/>
    </row>
    <row r="7861" spans="1:30" x14ac:dyDescent="0.25">
      <c r="A7861" s="1"/>
      <c r="B7861" s="1"/>
      <c r="C7861" s="1"/>
      <c r="D7861"/>
      <c r="E7861" s="1"/>
      <c r="F7861" s="1"/>
      <c r="G7861"/>
      <c r="H7861"/>
      <c r="I7861" s="1"/>
      <c r="J7861"/>
      <c r="K7861"/>
      <c r="L7861"/>
      <c r="M7861" s="2"/>
      <c r="N7861" s="3"/>
      <c r="O7861"/>
      <c r="P7861"/>
      <c r="Q7861"/>
      <c r="R7861"/>
      <c r="S7861"/>
      <c r="T7861"/>
      <c r="U7861" s="1"/>
      <c r="V7861"/>
      <c r="W7861" s="1"/>
      <c r="X7861"/>
      <c r="Y7861"/>
      <c r="Z7861" s="1"/>
      <c r="AA7861" s="1"/>
      <c r="AB7861" s="1"/>
      <c r="AC7861" s="1"/>
      <c r="AD7861"/>
    </row>
    <row r="7862" spans="1:30" x14ac:dyDescent="0.25">
      <c r="A7862" s="1"/>
      <c r="B7862" s="1"/>
      <c r="C7862" s="1"/>
      <c r="D7862"/>
      <c r="E7862" s="1"/>
      <c r="F7862" s="1"/>
      <c r="G7862"/>
      <c r="H7862"/>
      <c r="I7862" s="1"/>
      <c r="J7862"/>
      <c r="K7862"/>
      <c r="L7862"/>
      <c r="M7862" s="2"/>
      <c r="N7862" s="3"/>
      <c r="O7862"/>
      <c r="P7862"/>
      <c r="Q7862"/>
      <c r="R7862"/>
      <c r="S7862"/>
      <c r="T7862"/>
      <c r="U7862" s="1"/>
      <c r="V7862"/>
      <c r="W7862" s="1"/>
      <c r="X7862"/>
      <c r="Y7862"/>
      <c r="Z7862" s="1"/>
      <c r="AA7862" s="1"/>
      <c r="AB7862" s="1"/>
      <c r="AC7862" s="1"/>
      <c r="AD7862"/>
    </row>
    <row r="7863" spans="1:30" x14ac:dyDescent="0.25">
      <c r="A7863" s="1"/>
      <c r="B7863" s="1"/>
      <c r="C7863" s="1"/>
      <c r="D7863"/>
      <c r="E7863" s="1"/>
      <c r="F7863" s="1"/>
      <c r="G7863"/>
      <c r="H7863"/>
      <c r="I7863" s="1"/>
      <c r="J7863"/>
      <c r="K7863"/>
      <c r="L7863"/>
      <c r="M7863" s="2"/>
      <c r="N7863" s="3"/>
      <c r="O7863"/>
      <c r="P7863"/>
      <c r="Q7863"/>
      <c r="R7863"/>
      <c r="S7863"/>
      <c r="T7863"/>
      <c r="U7863" s="1"/>
      <c r="V7863"/>
      <c r="W7863" s="1"/>
      <c r="X7863"/>
      <c r="Y7863"/>
      <c r="Z7863" s="1"/>
      <c r="AA7863" s="1"/>
      <c r="AB7863" s="1"/>
      <c r="AC7863" s="1"/>
      <c r="AD7863"/>
    </row>
    <row r="7864" spans="1:30" x14ac:dyDescent="0.25">
      <c r="A7864" s="1"/>
      <c r="B7864" s="1"/>
      <c r="C7864" s="1"/>
      <c r="D7864"/>
      <c r="E7864" s="1"/>
      <c r="F7864" s="1"/>
      <c r="G7864"/>
      <c r="H7864"/>
      <c r="I7864" s="1"/>
      <c r="J7864"/>
      <c r="K7864"/>
      <c r="L7864"/>
      <c r="M7864" s="2"/>
      <c r="N7864" s="3"/>
      <c r="O7864"/>
      <c r="P7864"/>
      <c r="Q7864"/>
      <c r="R7864"/>
      <c r="S7864"/>
      <c r="T7864"/>
      <c r="U7864" s="1"/>
      <c r="V7864"/>
      <c r="W7864" s="1"/>
      <c r="X7864"/>
      <c r="Y7864"/>
      <c r="Z7864" s="1"/>
      <c r="AA7864" s="1"/>
      <c r="AB7864" s="1"/>
      <c r="AC7864" s="1"/>
      <c r="AD7864"/>
    </row>
    <row r="7865" spans="1:30" x14ac:dyDescent="0.25">
      <c r="A7865" s="1"/>
      <c r="B7865" s="1"/>
      <c r="C7865" s="1"/>
      <c r="D7865"/>
      <c r="E7865" s="1"/>
      <c r="F7865" s="1"/>
      <c r="G7865"/>
      <c r="H7865"/>
      <c r="I7865" s="1"/>
      <c r="J7865"/>
      <c r="K7865"/>
      <c r="L7865"/>
      <c r="M7865" s="2"/>
      <c r="N7865" s="3"/>
      <c r="O7865"/>
      <c r="P7865"/>
      <c r="Q7865"/>
      <c r="R7865"/>
      <c r="S7865"/>
      <c r="T7865"/>
      <c r="U7865" s="1"/>
      <c r="V7865"/>
      <c r="W7865" s="1"/>
      <c r="X7865"/>
      <c r="Y7865"/>
      <c r="Z7865" s="1"/>
      <c r="AA7865" s="1"/>
      <c r="AB7865" s="1"/>
      <c r="AC7865" s="1"/>
      <c r="AD7865"/>
    </row>
    <row r="7866" spans="1:30" x14ac:dyDescent="0.25">
      <c r="A7866" s="1"/>
      <c r="B7866" s="1"/>
      <c r="C7866" s="1"/>
      <c r="D7866"/>
      <c r="E7866" s="1"/>
      <c r="F7866" s="1"/>
      <c r="G7866"/>
      <c r="H7866"/>
      <c r="I7866" s="1"/>
      <c r="J7866"/>
      <c r="K7866"/>
      <c r="L7866"/>
      <c r="M7866" s="2"/>
      <c r="N7866" s="3"/>
      <c r="O7866"/>
      <c r="P7866"/>
      <c r="Q7866"/>
      <c r="R7866"/>
      <c r="S7866"/>
      <c r="T7866"/>
      <c r="U7866" s="1"/>
      <c r="V7866"/>
      <c r="W7866" s="1"/>
      <c r="X7866"/>
      <c r="Y7866"/>
      <c r="Z7866" s="1"/>
      <c r="AA7866" s="1"/>
      <c r="AB7866" s="1"/>
      <c r="AC7866" s="1"/>
      <c r="AD7866"/>
    </row>
    <row r="7867" spans="1:30" x14ac:dyDescent="0.25">
      <c r="A7867" s="1"/>
      <c r="B7867" s="1"/>
      <c r="C7867" s="1"/>
      <c r="D7867"/>
      <c r="E7867" s="1"/>
      <c r="F7867" s="1"/>
      <c r="G7867"/>
      <c r="H7867"/>
      <c r="I7867" s="1"/>
      <c r="J7867"/>
      <c r="K7867"/>
      <c r="L7867"/>
      <c r="M7867" s="2"/>
      <c r="N7867" s="3"/>
      <c r="O7867"/>
      <c r="P7867"/>
      <c r="Q7867"/>
      <c r="R7867"/>
      <c r="S7867"/>
      <c r="T7867"/>
      <c r="U7867" s="1"/>
      <c r="V7867"/>
      <c r="W7867" s="1"/>
      <c r="X7867"/>
      <c r="Y7867"/>
      <c r="Z7867" s="1"/>
      <c r="AA7867" s="1"/>
      <c r="AB7867" s="1"/>
      <c r="AC7867" s="1"/>
      <c r="AD7867"/>
    </row>
    <row r="7868" spans="1:30" x14ac:dyDescent="0.25">
      <c r="A7868" s="1"/>
      <c r="B7868" s="1"/>
      <c r="C7868" s="1"/>
      <c r="D7868"/>
      <c r="E7868" s="1"/>
      <c r="F7868" s="1"/>
      <c r="G7868"/>
      <c r="H7868"/>
      <c r="I7868" s="1"/>
      <c r="J7868"/>
      <c r="K7868"/>
      <c r="L7868"/>
      <c r="M7868" s="2"/>
      <c r="N7868" s="3"/>
      <c r="O7868"/>
      <c r="P7868"/>
      <c r="Q7868"/>
      <c r="R7868"/>
      <c r="S7868"/>
      <c r="T7868"/>
      <c r="U7868" s="1"/>
      <c r="V7868"/>
      <c r="W7868" s="1"/>
      <c r="X7868"/>
      <c r="Y7868"/>
      <c r="Z7868" s="1"/>
      <c r="AA7868" s="1"/>
      <c r="AB7868" s="1"/>
      <c r="AC7868" s="1"/>
      <c r="AD7868"/>
    </row>
    <row r="7869" spans="1:30" x14ac:dyDescent="0.25">
      <c r="A7869" s="1"/>
      <c r="B7869" s="1"/>
      <c r="C7869" s="1"/>
      <c r="D7869"/>
      <c r="E7869" s="1"/>
      <c r="F7869" s="1"/>
      <c r="G7869"/>
      <c r="H7869"/>
      <c r="I7869" s="1"/>
      <c r="J7869"/>
      <c r="K7869"/>
      <c r="L7869"/>
      <c r="M7869" s="2"/>
      <c r="N7869" s="3"/>
      <c r="O7869"/>
      <c r="P7869"/>
      <c r="Q7869"/>
      <c r="R7869"/>
      <c r="S7869"/>
      <c r="T7869"/>
      <c r="U7869" s="1"/>
      <c r="V7869"/>
      <c r="W7869" s="1"/>
      <c r="X7869"/>
      <c r="Y7869"/>
      <c r="Z7869" s="1"/>
      <c r="AA7869" s="1"/>
      <c r="AB7869" s="1"/>
      <c r="AC7869" s="1"/>
      <c r="AD7869"/>
    </row>
    <row r="7870" spans="1:30" x14ac:dyDescent="0.25">
      <c r="A7870" s="1"/>
      <c r="B7870" s="1"/>
      <c r="C7870" s="1"/>
      <c r="D7870"/>
      <c r="E7870" s="1"/>
      <c r="F7870" s="1"/>
      <c r="G7870"/>
      <c r="H7870"/>
      <c r="I7870" s="1"/>
      <c r="J7870"/>
      <c r="K7870"/>
      <c r="L7870"/>
      <c r="M7870" s="2"/>
      <c r="N7870" s="3"/>
      <c r="O7870"/>
      <c r="P7870"/>
      <c r="Q7870"/>
      <c r="R7870"/>
      <c r="S7870"/>
      <c r="T7870"/>
      <c r="U7870" s="1"/>
      <c r="V7870"/>
      <c r="W7870" s="1"/>
      <c r="X7870"/>
      <c r="Y7870"/>
      <c r="Z7870" s="1"/>
      <c r="AA7870" s="1"/>
      <c r="AB7870" s="1"/>
      <c r="AC7870" s="1"/>
      <c r="AD7870"/>
    </row>
    <row r="7871" spans="1:30" x14ac:dyDescent="0.25">
      <c r="A7871" s="1"/>
      <c r="B7871" s="1"/>
      <c r="C7871" s="1"/>
      <c r="D7871"/>
      <c r="E7871" s="1"/>
      <c r="F7871" s="1"/>
      <c r="G7871"/>
      <c r="H7871"/>
      <c r="I7871" s="1"/>
      <c r="J7871"/>
      <c r="K7871"/>
      <c r="L7871"/>
      <c r="M7871" s="2"/>
      <c r="N7871" s="3"/>
      <c r="O7871"/>
      <c r="P7871"/>
      <c r="Q7871"/>
      <c r="R7871"/>
      <c r="S7871"/>
      <c r="T7871"/>
      <c r="U7871" s="1"/>
      <c r="V7871"/>
      <c r="W7871" s="1"/>
      <c r="X7871"/>
      <c r="Y7871"/>
      <c r="Z7871" s="1"/>
      <c r="AA7871" s="1"/>
      <c r="AB7871" s="1"/>
      <c r="AC7871" s="1"/>
      <c r="AD7871"/>
    </row>
    <row r="7872" spans="1:30" x14ac:dyDescent="0.25">
      <c r="A7872" s="1"/>
      <c r="B7872" s="1"/>
      <c r="C7872" s="1"/>
      <c r="D7872"/>
      <c r="E7872" s="1"/>
      <c r="F7872" s="1"/>
      <c r="G7872"/>
      <c r="H7872"/>
      <c r="I7872" s="1"/>
      <c r="J7872"/>
      <c r="K7872"/>
      <c r="L7872"/>
      <c r="M7872" s="2"/>
      <c r="N7872" s="3"/>
      <c r="O7872"/>
      <c r="P7872"/>
      <c r="Q7872"/>
      <c r="R7872"/>
      <c r="S7872"/>
      <c r="T7872"/>
      <c r="U7872" s="1"/>
      <c r="V7872"/>
      <c r="W7872" s="1"/>
      <c r="X7872"/>
      <c r="Y7872"/>
      <c r="Z7872" s="1"/>
      <c r="AA7872" s="1"/>
      <c r="AB7872" s="1"/>
      <c r="AC7872" s="1"/>
      <c r="AD7872"/>
    </row>
    <row r="7873" spans="1:30" x14ac:dyDescent="0.25">
      <c r="A7873" s="1"/>
      <c r="B7873" s="1"/>
      <c r="C7873" s="1"/>
      <c r="D7873"/>
      <c r="E7873" s="1"/>
      <c r="F7873" s="1"/>
      <c r="G7873"/>
      <c r="H7873"/>
      <c r="I7873" s="1"/>
      <c r="J7873"/>
      <c r="K7873"/>
      <c r="L7873"/>
      <c r="M7873" s="2"/>
      <c r="N7873" s="3"/>
      <c r="O7873"/>
      <c r="P7873"/>
      <c r="Q7873"/>
      <c r="R7873"/>
      <c r="S7873"/>
      <c r="T7873"/>
      <c r="U7873" s="1"/>
      <c r="V7873"/>
      <c r="W7873" s="1"/>
      <c r="X7873"/>
      <c r="Y7873"/>
      <c r="Z7873" s="1"/>
      <c r="AA7873" s="1"/>
      <c r="AB7873" s="1"/>
      <c r="AC7873" s="1"/>
      <c r="AD7873"/>
    </row>
    <row r="7874" spans="1:30" x14ac:dyDescent="0.25">
      <c r="A7874" s="1"/>
      <c r="B7874" s="1"/>
      <c r="C7874" s="1"/>
      <c r="D7874"/>
      <c r="E7874" s="1"/>
      <c r="F7874" s="1"/>
      <c r="G7874"/>
      <c r="H7874"/>
      <c r="I7874" s="1"/>
      <c r="J7874"/>
      <c r="K7874"/>
      <c r="L7874"/>
      <c r="M7874" s="2"/>
      <c r="N7874" s="3"/>
      <c r="O7874"/>
      <c r="P7874"/>
      <c r="Q7874"/>
      <c r="R7874"/>
      <c r="S7874"/>
      <c r="T7874"/>
      <c r="U7874" s="1"/>
      <c r="V7874"/>
      <c r="W7874" s="1"/>
      <c r="X7874"/>
      <c r="Y7874"/>
      <c r="Z7874" s="1"/>
      <c r="AA7874" s="1"/>
      <c r="AB7874" s="1"/>
      <c r="AC7874" s="1"/>
      <c r="AD7874"/>
    </row>
    <row r="7875" spans="1:30" x14ac:dyDescent="0.25">
      <c r="A7875" s="1"/>
      <c r="B7875" s="1"/>
      <c r="C7875" s="1"/>
      <c r="D7875"/>
      <c r="E7875" s="1"/>
      <c r="F7875" s="1"/>
      <c r="G7875"/>
      <c r="H7875"/>
      <c r="I7875" s="1"/>
      <c r="J7875"/>
      <c r="K7875"/>
      <c r="L7875"/>
      <c r="M7875" s="2"/>
      <c r="N7875" s="3"/>
      <c r="O7875"/>
      <c r="P7875"/>
      <c r="Q7875"/>
      <c r="R7875"/>
      <c r="S7875"/>
      <c r="T7875"/>
      <c r="U7875" s="1"/>
      <c r="V7875"/>
      <c r="W7875" s="1"/>
      <c r="X7875"/>
      <c r="Y7875"/>
      <c r="Z7875" s="1"/>
      <c r="AA7875" s="1"/>
      <c r="AB7875" s="1"/>
      <c r="AC7875" s="1"/>
      <c r="AD7875"/>
    </row>
    <row r="7876" spans="1:30" x14ac:dyDescent="0.25">
      <c r="A7876" s="1"/>
      <c r="B7876" s="1"/>
      <c r="C7876" s="1"/>
      <c r="D7876"/>
      <c r="E7876" s="1"/>
      <c r="F7876" s="1"/>
      <c r="G7876"/>
      <c r="H7876"/>
      <c r="I7876" s="1"/>
      <c r="J7876"/>
      <c r="K7876"/>
      <c r="L7876"/>
      <c r="M7876" s="2"/>
      <c r="N7876" s="3"/>
      <c r="O7876"/>
      <c r="P7876"/>
      <c r="Q7876"/>
      <c r="R7876"/>
      <c r="S7876"/>
      <c r="T7876"/>
      <c r="U7876" s="1"/>
      <c r="V7876"/>
      <c r="W7876" s="1"/>
      <c r="X7876"/>
      <c r="Y7876"/>
      <c r="Z7876" s="1"/>
      <c r="AA7876" s="1"/>
      <c r="AB7876" s="1"/>
      <c r="AC7876" s="1"/>
      <c r="AD7876"/>
    </row>
    <row r="7877" spans="1:30" x14ac:dyDescent="0.25">
      <c r="A7877" s="1"/>
      <c r="B7877" s="1"/>
      <c r="C7877" s="1"/>
      <c r="D7877"/>
      <c r="E7877" s="1"/>
      <c r="F7877" s="1"/>
      <c r="G7877"/>
      <c r="H7877"/>
      <c r="I7877" s="1"/>
      <c r="J7877"/>
      <c r="K7877"/>
      <c r="L7877"/>
      <c r="M7877" s="2"/>
      <c r="N7877" s="3"/>
      <c r="O7877"/>
      <c r="P7877"/>
      <c r="Q7877"/>
      <c r="R7877"/>
      <c r="S7877"/>
      <c r="T7877"/>
      <c r="U7877" s="1"/>
      <c r="V7877"/>
      <c r="W7877" s="1"/>
      <c r="X7877"/>
      <c r="Y7877"/>
      <c r="Z7877" s="1"/>
      <c r="AA7877" s="1"/>
      <c r="AB7877" s="1"/>
      <c r="AC7877" s="1"/>
      <c r="AD7877"/>
    </row>
    <row r="7878" spans="1:30" x14ac:dyDescent="0.25">
      <c r="A7878" s="1"/>
      <c r="B7878" s="1"/>
      <c r="C7878" s="1"/>
      <c r="D7878"/>
      <c r="E7878" s="1"/>
      <c r="F7878" s="1"/>
      <c r="G7878"/>
      <c r="H7878"/>
      <c r="I7878" s="1"/>
      <c r="J7878"/>
      <c r="K7878"/>
      <c r="L7878"/>
      <c r="M7878" s="2"/>
      <c r="N7878" s="3"/>
      <c r="O7878"/>
      <c r="P7878"/>
      <c r="Q7878"/>
      <c r="R7878"/>
      <c r="S7878"/>
      <c r="T7878"/>
      <c r="U7878" s="1"/>
      <c r="V7878"/>
      <c r="W7878" s="1"/>
      <c r="X7878"/>
      <c r="Y7878"/>
      <c r="Z7878" s="1"/>
      <c r="AA7878" s="1"/>
      <c r="AB7878" s="1"/>
      <c r="AC7878" s="1"/>
      <c r="AD7878"/>
    </row>
    <row r="7879" spans="1:30" x14ac:dyDescent="0.25">
      <c r="A7879" s="1"/>
      <c r="B7879" s="1"/>
      <c r="C7879" s="1"/>
      <c r="D7879"/>
      <c r="E7879" s="1"/>
      <c r="F7879" s="1"/>
      <c r="G7879"/>
      <c r="H7879"/>
      <c r="I7879" s="1"/>
      <c r="J7879"/>
      <c r="K7879"/>
      <c r="L7879"/>
      <c r="M7879" s="2"/>
      <c r="N7879" s="3"/>
      <c r="O7879"/>
      <c r="P7879"/>
      <c r="Q7879"/>
      <c r="R7879"/>
      <c r="S7879"/>
      <c r="T7879"/>
      <c r="U7879" s="1"/>
      <c r="V7879"/>
      <c r="W7879" s="1"/>
      <c r="X7879"/>
      <c r="Y7879"/>
      <c r="Z7879" s="1"/>
      <c r="AA7879" s="1"/>
      <c r="AB7879" s="1"/>
      <c r="AC7879" s="1"/>
      <c r="AD7879"/>
    </row>
    <row r="7880" spans="1:30" x14ac:dyDescent="0.25">
      <c r="A7880" s="1"/>
      <c r="B7880" s="1"/>
      <c r="C7880" s="1"/>
      <c r="D7880"/>
      <c r="E7880" s="1"/>
      <c r="F7880" s="1"/>
      <c r="G7880"/>
      <c r="H7880"/>
      <c r="I7880" s="1"/>
      <c r="J7880"/>
      <c r="K7880"/>
      <c r="L7880"/>
      <c r="M7880" s="2"/>
      <c r="N7880" s="3"/>
      <c r="O7880"/>
      <c r="P7880"/>
      <c r="Q7880"/>
      <c r="R7880"/>
      <c r="S7880"/>
      <c r="T7880"/>
      <c r="U7880" s="1"/>
      <c r="V7880"/>
      <c r="W7880" s="1"/>
      <c r="X7880"/>
      <c r="Y7880"/>
      <c r="Z7880" s="1"/>
      <c r="AA7880" s="1"/>
      <c r="AB7880" s="1"/>
      <c r="AC7880" s="1"/>
      <c r="AD7880"/>
    </row>
    <row r="7881" spans="1:30" x14ac:dyDescent="0.25">
      <c r="A7881" s="1"/>
      <c r="B7881" s="1"/>
      <c r="C7881" s="1"/>
      <c r="D7881"/>
      <c r="E7881" s="1"/>
      <c r="F7881" s="1"/>
      <c r="G7881"/>
      <c r="H7881"/>
      <c r="I7881" s="1"/>
      <c r="J7881"/>
      <c r="K7881"/>
      <c r="L7881"/>
      <c r="M7881" s="2"/>
      <c r="N7881" s="3"/>
      <c r="O7881"/>
      <c r="P7881"/>
      <c r="Q7881"/>
      <c r="R7881"/>
      <c r="S7881"/>
      <c r="T7881"/>
      <c r="U7881" s="1"/>
      <c r="V7881"/>
      <c r="W7881" s="1"/>
      <c r="X7881"/>
      <c r="Y7881"/>
      <c r="Z7881" s="1"/>
      <c r="AA7881" s="1"/>
      <c r="AB7881" s="1"/>
      <c r="AC7881" s="1"/>
      <c r="AD7881"/>
    </row>
    <row r="7882" spans="1:30" x14ac:dyDescent="0.25">
      <c r="A7882" s="1"/>
      <c r="B7882" s="1"/>
      <c r="C7882" s="1"/>
      <c r="D7882"/>
      <c r="E7882" s="1"/>
      <c r="F7882" s="1"/>
      <c r="G7882"/>
      <c r="H7882"/>
      <c r="I7882" s="1"/>
      <c r="J7882"/>
      <c r="K7882"/>
      <c r="L7882"/>
      <c r="M7882" s="2"/>
      <c r="N7882" s="3"/>
      <c r="O7882"/>
      <c r="P7882"/>
      <c r="Q7882"/>
      <c r="R7882"/>
      <c r="S7882"/>
      <c r="T7882"/>
      <c r="U7882" s="1"/>
      <c r="V7882"/>
      <c r="W7882" s="1"/>
      <c r="X7882"/>
      <c r="Y7882"/>
      <c r="Z7882" s="1"/>
      <c r="AA7882" s="1"/>
      <c r="AB7882" s="1"/>
      <c r="AC7882" s="1"/>
      <c r="AD7882"/>
    </row>
    <row r="7883" spans="1:30" x14ac:dyDescent="0.25">
      <c r="A7883" s="1"/>
      <c r="B7883" s="1"/>
      <c r="C7883" s="1"/>
      <c r="D7883"/>
      <c r="E7883" s="1"/>
      <c r="F7883" s="1"/>
      <c r="G7883"/>
      <c r="H7883"/>
      <c r="I7883" s="1"/>
      <c r="J7883"/>
      <c r="K7883"/>
      <c r="L7883"/>
      <c r="M7883" s="2"/>
      <c r="N7883" s="3"/>
      <c r="O7883"/>
      <c r="P7883"/>
      <c r="Q7883"/>
      <c r="R7883"/>
      <c r="S7883"/>
      <c r="T7883"/>
      <c r="U7883" s="1"/>
      <c r="V7883"/>
      <c r="W7883" s="1"/>
      <c r="X7883"/>
      <c r="Y7883"/>
      <c r="Z7883" s="1"/>
      <c r="AA7883" s="1"/>
      <c r="AB7883" s="1"/>
      <c r="AC7883" s="1"/>
      <c r="AD7883"/>
    </row>
    <row r="7884" spans="1:30" x14ac:dyDescent="0.25">
      <c r="A7884" s="1"/>
      <c r="B7884" s="1"/>
      <c r="C7884" s="1"/>
      <c r="D7884"/>
      <c r="E7884" s="1"/>
      <c r="F7884" s="1"/>
      <c r="G7884"/>
      <c r="H7884"/>
      <c r="I7884" s="1"/>
      <c r="J7884"/>
      <c r="K7884"/>
      <c r="L7884"/>
      <c r="M7884" s="2"/>
      <c r="N7884" s="3"/>
      <c r="O7884"/>
      <c r="P7884"/>
      <c r="Q7884"/>
      <c r="R7884"/>
      <c r="S7884"/>
      <c r="T7884"/>
      <c r="U7884" s="1"/>
      <c r="V7884"/>
      <c r="W7884" s="1"/>
      <c r="X7884"/>
      <c r="Y7884"/>
      <c r="Z7884" s="1"/>
      <c r="AA7884" s="1"/>
      <c r="AB7884" s="1"/>
      <c r="AC7884" s="1"/>
      <c r="AD7884"/>
    </row>
    <row r="7885" spans="1:30" x14ac:dyDescent="0.25">
      <c r="A7885" s="1"/>
      <c r="B7885" s="1"/>
      <c r="C7885" s="1"/>
      <c r="D7885"/>
      <c r="E7885" s="1"/>
      <c r="F7885" s="1"/>
      <c r="G7885"/>
      <c r="H7885"/>
      <c r="I7885" s="1"/>
      <c r="J7885"/>
      <c r="K7885"/>
      <c r="L7885"/>
      <c r="M7885" s="2"/>
      <c r="N7885" s="3"/>
      <c r="O7885"/>
      <c r="P7885"/>
      <c r="Q7885"/>
      <c r="R7885"/>
      <c r="S7885"/>
      <c r="T7885"/>
      <c r="U7885" s="1"/>
      <c r="V7885"/>
      <c r="W7885" s="1"/>
      <c r="X7885"/>
      <c r="Y7885"/>
      <c r="Z7885" s="1"/>
      <c r="AA7885" s="1"/>
      <c r="AB7885" s="1"/>
      <c r="AC7885" s="1"/>
      <c r="AD7885"/>
    </row>
    <row r="7886" spans="1:30" x14ac:dyDescent="0.25">
      <c r="A7886" s="1"/>
      <c r="B7886" s="1"/>
      <c r="C7886" s="1"/>
      <c r="D7886"/>
      <c r="E7886" s="1"/>
      <c r="F7886" s="1"/>
      <c r="G7886"/>
      <c r="H7886"/>
      <c r="I7886" s="1"/>
      <c r="J7886"/>
      <c r="K7886"/>
      <c r="L7886"/>
      <c r="M7886" s="2"/>
      <c r="N7886" s="3"/>
      <c r="O7886"/>
      <c r="P7886"/>
      <c r="Q7886"/>
      <c r="R7886"/>
      <c r="S7886"/>
      <c r="T7886"/>
      <c r="U7886" s="1"/>
      <c r="V7886"/>
      <c r="W7886" s="1"/>
      <c r="X7886"/>
      <c r="Y7886"/>
      <c r="Z7886" s="1"/>
      <c r="AA7886" s="1"/>
      <c r="AB7886" s="1"/>
      <c r="AC7886" s="1"/>
      <c r="AD7886"/>
    </row>
    <row r="7887" spans="1:30" x14ac:dyDescent="0.25">
      <c r="A7887" s="1"/>
      <c r="B7887" s="1"/>
      <c r="C7887" s="1"/>
      <c r="D7887"/>
      <c r="E7887" s="1"/>
      <c r="F7887" s="1"/>
      <c r="G7887"/>
      <c r="H7887"/>
      <c r="I7887" s="1"/>
      <c r="J7887"/>
      <c r="K7887"/>
      <c r="L7887"/>
      <c r="M7887" s="2"/>
      <c r="N7887" s="3"/>
      <c r="O7887"/>
      <c r="P7887"/>
      <c r="Q7887"/>
      <c r="R7887"/>
      <c r="S7887"/>
      <c r="T7887"/>
      <c r="U7887" s="1"/>
      <c r="V7887"/>
      <c r="W7887" s="1"/>
      <c r="X7887"/>
      <c r="Y7887"/>
      <c r="Z7887" s="1"/>
      <c r="AA7887" s="1"/>
      <c r="AB7887" s="1"/>
      <c r="AC7887" s="1"/>
      <c r="AD7887"/>
    </row>
    <row r="7888" spans="1:30" x14ac:dyDescent="0.25">
      <c r="A7888" s="1"/>
      <c r="B7888" s="1"/>
      <c r="C7888" s="1"/>
      <c r="D7888"/>
      <c r="E7888" s="1"/>
      <c r="F7888" s="1"/>
      <c r="G7888"/>
      <c r="H7888"/>
      <c r="I7888" s="1"/>
      <c r="J7888"/>
      <c r="K7888"/>
      <c r="L7888"/>
      <c r="M7888" s="2"/>
      <c r="N7888" s="3"/>
      <c r="O7888"/>
      <c r="P7888"/>
      <c r="Q7888"/>
      <c r="R7888"/>
      <c r="S7888"/>
      <c r="T7888"/>
      <c r="U7888" s="1"/>
      <c r="V7888"/>
      <c r="W7888" s="1"/>
      <c r="X7888"/>
      <c r="Y7888"/>
      <c r="Z7888" s="1"/>
      <c r="AA7888" s="1"/>
      <c r="AB7888" s="1"/>
      <c r="AC7888" s="1"/>
      <c r="AD7888"/>
    </row>
    <row r="7889" spans="1:30" x14ac:dyDescent="0.25">
      <c r="A7889" s="1"/>
      <c r="B7889" s="1"/>
      <c r="C7889" s="1"/>
      <c r="D7889"/>
      <c r="E7889" s="1"/>
      <c r="F7889" s="1"/>
      <c r="G7889"/>
      <c r="H7889"/>
      <c r="I7889" s="1"/>
      <c r="J7889"/>
      <c r="K7889"/>
      <c r="L7889"/>
      <c r="M7889" s="2"/>
      <c r="N7889" s="3"/>
      <c r="O7889"/>
      <c r="P7889"/>
      <c r="Q7889"/>
      <c r="R7889"/>
      <c r="S7889"/>
      <c r="T7889"/>
      <c r="U7889" s="1"/>
      <c r="V7889"/>
      <c r="W7889" s="1"/>
      <c r="X7889"/>
      <c r="Y7889"/>
      <c r="Z7889" s="1"/>
      <c r="AA7889" s="1"/>
      <c r="AB7889" s="1"/>
      <c r="AC7889" s="1"/>
      <c r="AD7889"/>
    </row>
    <row r="7890" spans="1:30" x14ac:dyDescent="0.25">
      <c r="A7890" s="1"/>
      <c r="B7890" s="1"/>
      <c r="C7890" s="1"/>
      <c r="D7890"/>
      <c r="E7890" s="1"/>
      <c r="F7890" s="1"/>
      <c r="G7890"/>
      <c r="H7890"/>
      <c r="I7890" s="1"/>
      <c r="J7890"/>
      <c r="K7890"/>
      <c r="L7890"/>
      <c r="M7890" s="2"/>
      <c r="N7890" s="3"/>
      <c r="O7890"/>
      <c r="P7890"/>
      <c r="Q7890"/>
      <c r="R7890"/>
      <c r="S7890"/>
      <c r="T7890"/>
      <c r="U7890" s="1"/>
      <c r="V7890"/>
      <c r="W7890" s="1"/>
      <c r="X7890"/>
      <c r="Y7890"/>
      <c r="Z7890" s="1"/>
      <c r="AA7890" s="1"/>
      <c r="AB7890" s="1"/>
      <c r="AC7890" s="1"/>
      <c r="AD7890"/>
    </row>
    <row r="7891" spans="1:30" x14ac:dyDescent="0.25">
      <c r="A7891" s="1"/>
      <c r="B7891" s="1"/>
      <c r="C7891" s="1"/>
      <c r="D7891"/>
      <c r="E7891" s="1"/>
      <c r="F7891" s="1"/>
      <c r="G7891"/>
      <c r="H7891"/>
      <c r="I7891" s="1"/>
      <c r="J7891"/>
      <c r="K7891"/>
      <c r="L7891"/>
      <c r="M7891" s="2"/>
      <c r="N7891" s="3"/>
      <c r="O7891"/>
      <c r="P7891"/>
      <c r="Q7891"/>
      <c r="R7891"/>
      <c r="S7891"/>
      <c r="T7891"/>
      <c r="U7891" s="1"/>
      <c r="V7891"/>
      <c r="W7891" s="1"/>
      <c r="X7891"/>
      <c r="Y7891"/>
      <c r="Z7891" s="1"/>
      <c r="AA7891" s="1"/>
      <c r="AB7891" s="1"/>
      <c r="AC7891" s="1"/>
      <c r="AD7891"/>
    </row>
    <row r="7892" spans="1:30" x14ac:dyDescent="0.25">
      <c r="A7892" s="1"/>
      <c r="B7892" s="1"/>
      <c r="C7892" s="1"/>
      <c r="D7892"/>
      <c r="E7892" s="1"/>
      <c r="F7892" s="1"/>
      <c r="G7892"/>
      <c r="H7892"/>
      <c r="I7892" s="1"/>
      <c r="J7892"/>
      <c r="K7892"/>
      <c r="L7892"/>
      <c r="M7892" s="2"/>
      <c r="N7892" s="3"/>
      <c r="O7892"/>
      <c r="P7892"/>
      <c r="Q7892"/>
      <c r="R7892"/>
      <c r="S7892"/>
      <c r="T7892"/>
      <c r="U7892" s="1"/>
      <c r="V7892"/>
      <c r="W7892" s="1"/>
      <c r="X7892"/>
      <c r="Y7892"/>
      <c r="Z7892" s="1"/>
      <c r="AA7892" s="1"/>
      <c r="AB7892" s="1"/>
      <c r="AC7892" s="1"/>
      <c r="AD7892"/>
    </row>
    <row r="7893" spans="1:30" x14ac:dyDescent="0.25">
      <c r="A7893" s="1"/>
      <c r="B7893" s="1"/>
      <c r="C7893" s="1"/>
      <c r="D7893"/>
      <c r="E7893" s="1"/>
      <c r="F7893" s="1"/>
      <c r="G7893"/>
      <c r="H7893"/>
      <c r="I7893" s="1"/>
      <c r="J7893"/>
      <c r="K7893"/>
      <c r="L7893"/>
      <c r="M7893" s="2"/>
      <c r="N7893" s="3"/>
      <c r="O7893"/>
      <c r="P7893"/>
      <c r="Q7893"/>
      <c r="R7893"/>
      <c r="S7893"/>
      <c r="T7893"/>
      <c r="U7893" s="1"/>
      <c r="V7893"/>
      <c r="W7893" s="1"/>
      <c r="X7893"/>
      <c r="Y7893"/>
      <c r="Z7893" s="1"/>
      <c r="AA7893" s="1"/>
      <c r="AB7893" s="1"/>
      <c r="AC7893" s="1"/>
      <c r="AD7893"/>
    </row>
    <row r="7894" spans="1:30" x14ac:dyDescent="0.25">
      <c r="A7894" s="1"/>
      <c r="B7894" s="1"/>
      <c r="C7894" s="1"/>
      <c r="D7894"/>
      <c r="E7894" s="1"/>
      <c r="F7894" s="1"/>
      <c r="G7894"/>
      <c r="H7894"/>
      <c r="I7894" s="1"/>
      <c r="J7894"/>
      <c r="K7894"/>
      <c r="L7894"/>
      <c r="M7894" s="2"/>
      <c r="N7894" s="3"/>
      <c r="O7894"/>
      <c r="P7894"/>
      <c r="Q7894"/>
      <c r="R7894"/>
      <c r="S7894"/>
      <c r="T7894"/>
      <c r="U7894" s="1"/>
      <c r="V7894"/>
      <c r="W7894" s="1"/>
      <c r="X7894"/>
      <c r="Y7894"/>
      <c r="Z7894" s="1"/>
      <c r="AA7894" s="1"/>
      <c r="AB7894" s="1"/>
      <c r="AC7894" s="1"/>
      <c r="AD7894"/>
    </row>
    <row r="7895" spans="1:30" x14ac:dyDescent="0.25">
      <c r="A7895" s="1"/>
      <c r="B7895" s="1"/>
      <c r="C7895" s="1"/>
      <c r="D7895"/>
      <c r="E7895" s="1"/>
      <c r="F7895" s="1"/>
      <c r="G7895"/>
      <c r="H7895"/>
      <c r="I7895" s="1"/>
      <c r="J7895"/>
      <c r="K7895"/>
      <c r="L7895"/>
      <c r="M7895" s="2"/>
      <c r="N7895" s="3"/>
      <c r="O7895"/>
      <c r="P7895"/>
      <c r="Q7895"/>
      <c r="R7895"/>
      <c r="S7895"/>
      <c r="T7895"/>
      <c r="U7895" s="1"/>
      <c r="V7895"/>
      <c r="W7895" s="1"/>
      <c r="X7895"/>
      <c r="Y7895"/>
      <c r="Z7895" s="1"/>
      <c r="AA7895" s="1"/>
      <c r="AB7895" s="1"/>
      <c r="AC7895" s="1"/>
      <c r="AD7895"/>
    </row>
    <row r="7896" spans="1:30" x14ac:dyDescent="0.25">
      <c r="A7896" s="1"/>
      <c r="B7896" s="1"/>
      <c r="C7896" s="1"/>
      <c r="D7896"/>
      <c r="E7896" s="1"/>
      <c r="F7896" s="1"/>
      <c r="G7896"/>
      <c r="H7896"/>
      <c r="I7896" s="1"/>
      <c r="J7896"/>
      <c r="K7896"/>
      <c r="L7896"/>
      <c r="M7896" s="2"/>
      <c r="N7896" s="3"/>
      <c r="O7896"/>
      <c r="P7896"/>
      <c r="Q7896"/>
      <c r="R7896"/>
      <c r="S7896"/>
      <c r="T7896"/>
      <c r="U7896" s="1"/>
      <c r="V7896"/>
      <c r="W7896" s="1"/>
      <c r="X7896"/>
      <c r="Y7896"/>
      <c r="Z7896" s="1"/>
      <c r="AA7896" s="1"/>
      <c r="AB7896" s="1"/>
      <c r="AC7896" s="1"/>
      <c r="AD7896"/>
    </row>
    <row r="7897" spans="1:30" x14ac:dyDescent="0.25">
      <c r="A7897" s="1"/>
      <c r="B7897" s="1"/>
      <c r="C7897" s="1"/>
      <c r="D7897"/>
      <c r="E7897" s="1"/>
      <c r="F7897" s="1"/>
      <c r="G7897"/>
      <c r="H7897"/>
      <c r="I7897" s="1"/>
      <c r="J7897"/>
      <c r="K7897"/>
      <c r="L7897"/>
      <c r="M7897" s="2"/>
      <c r="N7897" s="3"/>
      <c r="O7897"/>
      <c r="P7897"/>
      <c r="Q7897"/>
      <c r="R7897"/>
      <c r="S7897"/>
      <c r="T7897"/>
      <c r="U7897" s="1"/>
      <c r="V7897"/>
      <c r="W7897" s="1"/>
      <c r="X7897"/>
      <c r="Y7897"/>
      <c r="Z7897" s="1"/>
      <c r="AA7897" s="1"/>
      <c r="AB7897" s="1"/>
      <c r="AC7897" s="1"/>
      <c r="AD7897"/>
    </row>
    <row r="7898" spans="1:30" x14ac:dyDescent="0.25">
      <c r="A7898" s="1"/>
      <c r="B7898" s="1"/>
      <c r="C7898" s="1"/>
      <c r="D7898"/>
      <c r="E7898" s="1"/>
      <c r="F7898" s="1"/>
      <c r="G7898"/>
      <c r="H7898"/>
      <c r="I7898" s="1"/>
      <c r="J7898"/>
      <c r="K7898"/>
      <c r="L7898"/>
      <c r="M7898" s="2"/>
      <c r="N7898" s="3"/>
      <c r="O7898"/>
      <c r="P7898"/>
      <c r="Q7898"/>
      <c r="R7898"/>
      <c r="S7898"/>
      <c r="T7898"/>
      <c r="U7898" s="1"/>
      <c r="V7898"/>
      <c r="W7898" s="1"/>
      <c r="X7898"/>
      <c r="Y7898"/>
      <c r="Z7898" s="1"/>
      <c r="AA7898" s="1"/>
      <c r="AB7898" s="1"/>
      <c r="AC7898" s="1"/>
      <c r="AD7898"/>
    </row>
    <row r="7899" spans="1:30" x14ac:dyDescent="0.25">
      <c r="A7899" s="1"/>
      <c r="B7899" s="1"/>
      <c r="C7899" s="1"/>
      <c r="D7899"/>
      <c r="E7899" s="1"/>
      <c r="F7899" s="1"/>
      <c r="G7899"/>
      <c r="H7899"/>
      <c r="I7899" s="1"/>
      <c r="J7899"/>
      <c r="K7899"/>
      <c r="L7899"/>
      <c r="M7899" s="2"/>
      <c r="N7899" s="3"/>
      <c r="O7899"/>
      <c r="P7899"/>
      <c r="Q7899"/>
      <c r="R7899"/>
      <c r="S7899"/>
      <c r="T7899"/>
      <c r="U7899" s="1"/>
      <c r="V7899"/>
      <c r="W7899" s="1"/>
      <c r="X7899"/>
      <c r="Y7899"/>
      <c r="Z7899" s="1"/>
      <c r="AA7899" s="1"/>
      <c r="AB7899" s="1"/>
      <c r="AC7899" s="1"/>
      <c r="AD7899"/>
    </row>
    <row r="7900" spans="1:30" x14ac:dyDescent="0.25">
      <c r="A7900" s="1"/>
      <c r="B7900" s="1"/>
      <c r="C7900" s="1"/>
      <c r="D7900"/>
      <c r="E7900" s="1"/>
      <c r="F7900" s="1"/>
      <c r="G7900"/>
      <c r="H7900"/>
      <c r="I7900" s="1"/>
      <c r="J7900"/>
      <c r="K7900"/>
      <c r="L7900"/>
      <c r="M7900" s="2"/>
      <c r="N7900" s="3"/>
      <c r="O7900"/>
      <c r="P7900"/>
      <c r="Q7900"/>
      <c r="R7900"/>
      <c r="S7900"/>
      <c r="T7900"/>
      <c r="U7900" s="1"/>
      <c r="V7900"/>
      <c r="W7900" s="1"/>
      <c r="X7900"/>
      <c r="Y7900"/>
      <c r="Z7900" s="1"/>
      <c r="AA7900" s="1"/>
      <c r="AB7900" s="1"/>
      <c r="AC7900" s="1"/>
      <c r="AD7900"/>
    </row>
    <row r="7901" spans="1:30" x14ac:dyDescent="0.25">
      <c r="A7901" s="1"/>
      <c r="B7901" s="1"/>
      <c r="C7901" s="1"/>
      <c r="D7901"/>
      <c r="E7901" s="1"/>
      <c r="F7901" s="1"/>
      <c r="G7901"/>
      <c r="H7901"/>
      <c r="I7901" s="1"/>
      <c r="J7901"/>
      <c r="K7901"/>
      <c r="L7901"/>
      <c r="M7901" s="2"/>
      <c r="N7901" s="3"/>
      <c r="O7901"/>
      <c r="P7901"/>
      <c r="Q7901"/>
      <c r="R7901"/>
      <c r="S7901"/>
      <c r="T7901"/>
      <c r="U7901" s="1"/>
      <c r="V7901"/>
      <c r="W7901" s="1"/>
      <c r="X7901"/>
      <c r="Y7901"/>
      <c r="Z7901" s="1"/>
      <c r="AA7901" s="1"/>
      <c r="AB7901" s="1"/>
      <c r="AC7901" s="1"/>
      <c r="AD7901"/>
    </row>
    <row r="7902" spans="1:30" x14ac:dyDescent="0.25">
      <c r="A7902" s="1"/>
      <c r="B7902" s="1"/>
      <c r="C7902" s="1"/>
      <c r="D7902"/>
      <c r="E7902" s="1"/>
      <c r="F7902" s="1"/>
      <c r="G7902"/>
      <c r="H7902"/>
      <c r="I7902" s="1"/>
      <c r="J7902"/>
      <c r="K7902"/>
      <c r="L7902"/>
      <c r="M7902" s="2"/>
      <c r="N7902" s="3"/>
      <c r="O7902"/>
      <c r="P7902"/>
      <c r="Q7902"/>
      <c r="R7902"/>
      <c r="S7902"/>
      <c r="T7902"/>
      <c r="U7902" s="1"/>
      <c r="V7902"/>
      <c r="W7902" s="1"/>
      <c r="X7902"/>
      <c r="Y7902"/>
      <c r="Z7902" s="1"/>
      <c r="AA7902" s="1"/>
      <c r="AB7902" s="1"/>
      <c r="AC7902" s="1"/>
      <c r="AD7902"/>
    </row>
    <row r="7903" spans="1:30" x14ac:dyDescent="0.25">
      <c r="A7903" s="1"/>
      <c r="B7903" s="1"/>
      <c r="C7903" s="1"/>
      <c r="D7903"/>
      <c r="E7903" s="1"/>
      <c r="F7903" s="1"/>
      <c r="G7903"/>
      <c r="H7903"/>
      <c r="I7903" s="1"/>
      <c r="J7903"/>
      <c r="K7903"/>
      <c r="L7903"/>
      <c r="M7903" s="2"/>
      <c r="N7903" s="3"/>
      <c r="O7903"/>
      <c r="P7903"/>
      <c r="Q7903"/>
      <c r="R7903"/>
      <c r="S7903"/>
      <c r="T7903"/>
      <c r="U7903" s="1"/>
      <c r="V7903"/>
      <c r="W7903" s="1"/>
      <c r="X7903"/>
      <c r="Y7903"/>
      <c r="Z7903" s="1"/>
      <c r="AA7903" s="1"/>
      <c r="AB7903" s="1"/>
      <c r="AC7903" s="1"/>
      <c r="AD7903"/>
    </row>
    <row r="7904" spans="1:30" x14ac:dyDescent="0.25">
      <c r="A7904" s="1"/>
      <c r="B7904" s="1"/>
      <c r="C7904" s="1"/>
      <c r="D7904"/>
      <c r="E7904" s="1"/>
      <c r="F7904" s="1"/>
      <c r="G7904"/>
      <c r="H7904"/>
      <c r="I7904" s="1"/>
      <c r="J7904"/>
      <c r="K7904"/>
      <c r="L7904"/>
      <c r="M7904" s="2"/>
      <c r="N7904" s="3"/>
      <c r="O7904"/>
      <c r="P7904"/>
      <c r="Q7904"/>
      <c r="R7904"/>
      <c r="S7904"/>
      <c r="T7904"/>
      <c r="U7904" s="1"/>
      <c r="V7904"/>
      <c r="W7904" s="1"/>
      <c r="X7904"/>
      <c r="Y7904"/>
      <c r="Z7904" s="1"/>
      <c r="AA7904" s="1"/>
      <c r="AB7904" s="1"/>
      <c r="AC7904" s="1"/>
      <c r="AD7904"/>
    </row>
    <row r="7905" spans="1:30" x14ac:dyDescent="0.25">
      <c r="A7905" s="1"/>
      <c r="B7905" s="1"/>
      <c r="C7905" s="1"/>
      <c r="D7905"/>
      <c r="E7905" s="1"/>
      <c r="F7905" s="1"/>
      <c r="G7905"/>
      <c r="H7905"/>
      <c r="I7905" s="1"/>
      <c r="J7905"/>
      <c r="K7905"/>
      <c r="L7905"/>
      <c r="M7905" s="2"/>
      <c r="N7905" s="3"/>
      <c r="O7905"/>
      <c r="P7905"/>
      <c r="Q7905"/>
      <c r="R7905"/>
      <c r="S7905"/>
      <c r="T7905"/>
      <c r="U7905" s="1"/>
      <c r="V7905"/>
      <c r="W7905" s="1"/>
      <c r="X7905"/>
      <c r="Y7905"/>
      <c r="Z7905" s="1"/>
      <c r="AA7905" s="1"/>
      <c r="AB7905" s="1"/>
      <c r="AC7905" s="1"/>
      <c r="AD7905"/>
    </row>
    <row r="7906" spans="1:30" x14ac:dyDescent="0.25">
      <c r="A7906" s="1"/>
      <c r="B7906" s="1"/>
      <c r="C7906" s="1"/>
      <c r="D7906"/>
      <c r="E7906" s="1"/>
      <c r="F7906" s="1"/>
      <c r="G7906"/>
      <c r="H7906"/>
      <c r="I7906" s="1"/>
      <c r="J7906"/>
      <c r="K7906"/>
      <c r="L7906"/>
      <c r="M7906" s="2"/>
      <c r="N7906" s="3"/>
      <c r="O7906"/>
      <c r="P7906"/>
      <c r="Q7906"/>
      <c r="R7906"/>
      <c r="S7906"/>
      <c r="T7906"/>
      <c r="U7906" s="1"/>
      <c r="V7906"/>
      <c r="W7906" s="1"/>
      <c r="X7906"/>
      <c r="Y7906"/>
      <c r="Z7906" s="1"/>
      <c r="AA7906" s="1"/>
      <c r="AB7906" s="1"/>
      <c r="AC7906" s="1"/>
      <c r="AD7906"/>
    </row>
    <row r="7907" spans="1:30" x14ac:dyDescent="0.25">
      <c r="A7907" s="1"/>
      <c r="B7907" s="1"/>
      <c r="C7907" s="1"/>
      <c r="D7907"/>
      <c r="E7907" s="1"/>
      <c r="F7907" s="1"/>
      <c r="G7907"/>
      <c r="H7907"/>
      <c r="I7907" s="1"/>
      <c r="J7907"/>
      <c r="K7907"/>
      <c r="L7907"/>
      <c r="M7907" s="2"/>
      <c r="N7907" s="3"/>
      <c r="O7907"/>
      <c r="P7907"/>
      <c r="Q7907"/>
      <c r="R7907"/>
      <c r="S7907"/>
      <c r="T7907"/>
      <c r="U7907" s="1"/>
      <c r="V7907"/>
      <c r="W7907" s="1"/>
      <c r="X7907"/>
      <c r="Y7907"/>
      <c r="Z7907" s="1"/>
      <c r="AA7907" s="1"/>
      <c r="AB7907" s="1"/>
      <c r="AC7907" s="1"/>
      <c r="AD7907"/>
    </row>
    <row r="7908" spans="1:30" x14ac:dyDescent="0.25">
      <c r="A7908" s="1"/>
      <c r="B7908" s="1"/>
      <c r="C7908" s="1"/>
      <c r="D7908"/>
      <c r="E7908" s="1"/>
      <c r="F7908" s="1"/>
      <c r="G7908"/>
      <c r="H7908"/>
      <c r="I7908" s="1"/>
      <c r="J7908"/>
      <c r="K7908"/>
      <c r="L7908"/>
      <c r="M7908" s="2"/>
      <c r="N7908" s="3"/>
      <c r="O7908"/>
      <c r="P7908"/>
      <c r="Q7908"/>
      <c r="R7908"/>
      <c r="S7908"/>
      <c r="T7908"/>
      <c r="U7908" s="1"/>
      <c r="V7908"/>
      <c r="W7908" s="1"/>
      <c r="X7908"/>
      <c r="Y7908"/>
      <c r="Z7908" s="1"/>
      <c r="AA7908" s="1"/>
      <c r="AB7908" s="1"/>
      <c r="AC7908" s="1"/>
      <c r="AD7908"/>
    </row>
    <row r="7909" spans="1:30" x14ac:dyDescent="0.25">
      <c r="A7909" s="1"/>
      <c r="B7909" s="1"/>
      <c r="C7909" s="1"/>
      <c r="D7909"/>
      <c r="E7909" s="1"/>
      <c r="F7909" s="1"/>
      <c r="G7909"/>
      <c r="H7909"/>
      <c r="I7909" s="1"/>
      <c r="J7909"/>
      <c r="K7909"/>
      <c r="L7909"/>
      <c r="M7909" s="2"/>
      <c r="N7909" s="3"/>
      <c r="O7909"/>
      <c r="P7909"/>
      <c r="Q7909"/>
      <c r="R7909"/>
      <c r="S7909"/>
      <c r="T7909"/>
      <c r="U7909" s="1"/>
      <c r="V7909"/>
      <c r="W7909" s="1"/>
      <c r="X7909"/>
      <c r="Y7909"/>
      <c r="Z7909" s="1"/>
      <c r="AA7909" s="1"/>
      <c r="AB7909" s="1"/>
      <c r="AC7909" s="1"/>
      <c r="AD7909"/>
    </row>
    <row r="7910" spans="1:30" x14ac:dyDescent="0.25">
      <c r="A7910" s="1"/>
      <c r="B7910" s="1"/>
      <c r="C7910" s="1"/>
      <c r="D7910"/>
      <c r="E7910" s="1"/>
      <c r="F7910" s="1"/>
      <c r="G7910"/>
      <c r="H7910"/>
      <c r="I7910" s="1"/>
      <c r="J7910"/>
      <c r="K7910"/>
      <c r="L7910"/>
      <c r="M7910" s="2"/>
      <c r="N7910" s="3"/>
      <c r="O7910"/>
      <c r="P7910"/>
      <c r="Q7910"/>
      <c r="R7910"/>
      <c r="S7910"/>
      <c r="T7910"/>
      <c r="U7910" s="1"/>
      <c r="V7910"/>
      <c r="W7910" s="1"/>
      <c r="X7910"/>
      <c r="Y7910"/>
      <c r="Z7910" s="1"/>
      <c r="AA7910" s="1"/>
      <c r="AB7910" s="1"/>
      <c r="AC7910" s="1"/>
      <c r="AD7910"/>
    </row>
    <row r="7911" spans="1:30" x14ac:dyDescent="0.25">
      <c r="A7911" s="1"/>
      <c r="B7911" s="1"/>
      <c r="C7911" s="1"/>
      <c r="D7911"/>
      <c r="E7911" s="1"/>
      <c r="F7911" s="1"/>
      <c r="G7911"/>
      <c r="H7911"/>
      <c r="I7911" s="1"/>
      <c r="J7911"/>
      <c r="K7911"/>
      <c r="L7911"/>
      <c r="M7911" s="2"/>
      <c r="N7911" s="3"/>
      <c r="O7911"/>
      <c r="P7911"/>
      <c r="Q7911"/>
      <c r="R7911"/>
      <c r="S7911"/>
      <c r="T7911"/>
      <c r="U7911" s="1"/>
      <c r="V7911"/>
      <c r="W7911" s="1"/>
      <c r="X7911"/>
      <c r="Y7911"/>
      <c r="Z7911" s="1"/>
      <c r="AA7911" s="1"/>
      <c r="AB7911" s="1"/>
      <c r="AC7911" s="1"/>
      <c r="AD7911"/>
    </row>
    <row r="7912" spans="1:30" x14ac:dyDescent="0.25">
      <c r="A7912" s="1"/>
      <c r="B7912" s="1"/>
      <c r="C7912" s="1"/>
      <c r="D7912"/>
      <c r="E7912" s="1"/>
      <c r="F7912" s="1"/>
      <c r="G7912"/>
      <c r="H7912"/>
      <c r="I7912" s="1"/>
      <c r="J7912"/>
      <c r="K7912"/>
      <c r="L7912"/>
      <c r="M7912" s="2"/>
      <c r="N7912" s="3"/>
      <c r="O7912"/>
      <c r="P7912"/>
      <c r="Q7912"/>
      <c r="R7912"/>
      <c r="S7912"/>
      <c r="T7912"/>
      <c r="U7912" s="1"/>
      <c r="V7912"/>
      <c r="W7912" s="1"/>
      <c r="X7912"/>
      <c r="Y7912"/>
      <c r="Z7912" s="1"/>
      <c r="AA7912" s="1"/>
      <c r="AB7912" s="1"/>
      <c r="AC7912" s="1"/>
      <c r="AD7912"/>
    </row>
    <row r="7913" spans="1:30" x14ac:dyDescent="0.25">
      <c r="A7913" s="1"/>
      <c r="B7913" s="1"/>
      <c r="C7913" s="1"/>
      <c r="D7913"/>
      <c r="E7913" s="1"/>
      <c r="F7913" s="1"/>
      <c r="G7913"/>
      <c r="H7913"/>
      <c r="I7913" s="1"/>
      <c r="J7913"/>
      <c r="K7913"/>
      <c r="L7913"/>
      <c r="M7913" s="2"/>
      <c r="N7913" s="3"/>
      <c r="O7913"/>
      <c r="P7913"/>
      <c r="Q7913"/>
      <c r="R7913"/>
      <c r="S7913"/>
      <c r="T7913"/>
      <c r="U7913" s="1"/>
      <c r="V7913"/>
      <c r="W7913" s="1"/>
      <c r="X7913"/>
      <c r="Y7913"/>
      <c r="Z7913" s="1"/>
      <c r="AA7913" s="1"/>
      <c r="AB7913" s="1"/>
      <c r="AC7913" s="1"/>
      <c r="AD7913"/>
    </row>
    <row r="7914" spans="1:30" x14ac:dyDescent="0.25">
      <c r="A7914" s="1"/>
      <c r="B7914" s="1"/>
      <c r="C7914" s="1"/>
      <c r="D7914"/>
      <c r="E7914" s="1"/>
      <c r="F7914" s="1"/>
      <c r="G7914"/>
      <c r="H7914"/>
      <c r="I7914" s="1"/>
      <c r="J7914"/>
      <c r="K7914"/>
      <c r="L7914"/>
      <c r="M7914" s="2"/>
      <c r="N7914" s="3"/>
      <c r="O7914"/>
      <c r="P7914"/>
      <c r="Q7914"/>
      <c r="R7914"/>
      <c r="S7914"/>
      <c r="T7914"/>
      <c r="U7914" s="1"/>
      <c r="V7914"/>
      <c r="W7914" s="1"/>
      <c r="X7914"/>
      <c r="Y7914"/>
      <c r="Z7914" s="1"/>
      <c r="AA7914" s="1"/>
      <c r="AB7914" s="1"/>
      <c r="AC7914" s="1"/>
      <c r="AD7914"/>
    </row>
    <row r="7915" spans="1:30" x14ac:dyDescent="0.25">
      <c r="A7915" s="1"/>
      <c r="B7915" s="1"/>
      <c r="C7915" s="1"/>
      <c r="D7915"/>
      <c r="E7915" s="1"/>
      <c r="F7915" s="1"/>
      <c r="G7915"/>
      <c r="H7915"/>
      <c r="I7915" s="1"/>
      <c r="J7915"/>
      <c r="K7915"/>
      <c r="L7915"/>
      <c r="M7915" s="2"/>
      <c r="N7915" s="3"/>
      <c r="O7915"/>
      <c r="P7915"/>
      <c r="Q7915"/>
      <c r="R7915"/>
      <c r="S7915"/>
      <c r="T7915"/>
      <c r="U7915" s="1"/>
      <c r="V7915"/>
      <c r="W7915" s="1"/>
      <c r="X7915"/>
      <c r="Y7915"/>
      <c r="Z7915" s="1"/>
      <c r="AA7915" s="1"/>
      <c r="AB7915" s="1"/>
      <c r="AC7915" s="1"/>
      <c r="AD7915"/>
    </row>
    <row r="7916" spans="1:30" x14ac:dyDescent="0.25">
      <c r="A7916" s="1"/>
      <c r="B7916" s="1"/>
      <c r="C7916" s="1"/>
      <c r="D7916"/>
      <c r="E7916" s="1"/>
      <c r="F7916" s="1"/>
      <c r="G7916"/>
      <c r="H7916"/>
      <c r="I7916" s="1"/>
      <c r="J7916"/>
      <c r="K7916"/>
      <c r="L7916"/>
      <c r="M7916" s="2"/>
      <c r="N7916" s="3"/>
      <c r="O7916"/>
      <c r="P7916"/>
      <c r="Q7916"/>
      <c r="R7916"/>
      <c r="S7916"/>
      <c r="T7916"/>
      <c r="U7916" s="1"/>
      <c r="V7916"/>
      <c r="W7916" s="1"/>
      <c r="X7916"/>
      <c r="Y7916"/>
      <c r="Z7916" s="1"/>
      <c r="AA7916" s="1"/>
      <c r="AB7916" s="1"/>
      <c r="AC7916" s="1"/>
      <c r="AD7916"/>
    </row>
    <row r="7917" spans="1:30" x14ac:dyDescent="0.25">
      <c r="A7917" s="1"/>
      <c r="B7917" s="1"/>
      <c r="C7917" s="1"/>
      <c r="D7917"/>
      <c r="E7917" s="1"/>
      <c r="F7917" s="1"/>
      <c r="G7917"/>
      <c r="H7917"/>
      <c r="I7917" s="1"/>
      <c r="J7917"/>
      <c r="K7917"/>
      <c r="L7917"/>
      <c r="M7917" s="2"/>
      <c r="N7917" s="3"/>
      <c r="O7917"/>
      <c r="P7917"/>
      <c r="Q7917"/>
      <c r="R7917"/>
      <c r="S7917"/>
      <c r="T7917"/>
      <c r="U7917" s="1"/>
      <c r="V7917"/>
      <c r="W7917" s="1"/>
      <c r="X7917"/>
      <c r="Y7917"/>
      <c r="Z7917" s="1"/>
      <c r="AA7917" s="1"/>
      <c r="AB7917" s="1"/>
      <c r="AC7917" s="1"/>
      <c r="AD7917"/>
    </row>
    <row r="7918" spans="1:30" x14ac:dyDescent="0.25">
      <c r="A7918" s="1"/>
      <c r="B7918" s="1"/>
      <c r="C7918" s="1"/>
      <c r="D7918"/>
      <c r="E7918" s="1"/>
      <c r="F7918" s="1"/>
      <c r="G7918"/>
      <c r="H7918"/>
      <c r="I7918" s="1"/>
      <c r="J7918"/>
      <c r="K7918"/>
      <c r="L7918"/>
      <c r="M7918" s="2"/>
      <c r="N7918" s="3"/>
      <c r="O7918"/>
      <c r="P7918"/>
      <c r="Q7918"/>
      <c r="R7918"/>
      <c r="S7918"/>
      <c r="T7918"/>
      <c r="U7918" s="1"/>
      <c r="V7918"/>
      <c r="W7918" s="1"/>
      <c r="X7918"/>
      <c r="Y7918"/>
      <c r="Z7918" s="1"/>
      <c r="AA7918" s="1"/>
      <c r="AB7918" s="1"/>
      <c r="AC7918" s="1"/>
      <c r="AD7918"/>
    </row>
    <row r="7919" spans="1:30" x14ac:dyDescent="0.25">
      <c r="A7919" s="1"/>
      <c r="B7919" s="1"/>
      <c r="C7919" s="1"/>
      <c r="D7919"/>
      <c r="E7919" s="1"/>
      <c r="F7919" s="1"/>
      <c r="G7919"/>
      <c r="H7919"/>
      <c r="I7919" s="1"/>
      <c r="J7919"/>
      <c r="K7919"/>
      <c r="L7919"/>
      <c r="M7919" s="2"/>
      <c r="N7919" s="3"/>
      <c r="O7919"/>
      <c r="P7919"/>
      <c r="Q7919"/>
      <c r="R7919"/>
      <c r="S7919"/>
      <c r="T7919"/>
      <c r="U7919" s="1"/>
      <c r="V7919"/>
      <c r="W7919" s="1"/>
      <c r="X7919"/>
      <c r="Y7919"/>
      <c r="Z7919" s="1"/>
      <c r="AA7919" s="1"/>
      <c r="AB7919" s="1"/>
      <c r="AC7919" s="1"/>
      <c r="AD7919"/>
    </row>
    <row r="7920" spans="1:30" x14ac:dyDescent="0.25">
      <c r="A7920" s="1"/>
      <c r="B7920" s="1"/>
      <c r="C7920" s="1"/>
      <c r="D7920"/>
      <c r="E7920" s="1"/>
      <c r="F7920" s="1"/>
      <c r="G7920"/>
      <c r="H7920"/>
      <c r="I7920" s="1"/>
      <c r="J7920"/>
      <c r="K7920"/>
      <c r="L7920"/>
      <c r="M7920" s="2"/>
      <c r="N7920" s="3"/>
      <c r="O7920"/>
      <c r="P7920"/>
      <c r="Q7920"/>
      <c r="R7920"/>
      <c r="S7920"/>
      <c r="T7920"/>
      <c r="U7920" s="1"/>
      <c r="V7920"/>
      <c r="W7920" s="1"/>
      <c r="X7920"/>
      <c r="Y7920"/>
      <c r="Z7920" s="1"/>
      <c r="AA7920" s="1"/>
      <c r="AB7920" s="1"/>
      <c r="AC7920" s="1"/>
      <c r="AD7920"/>
    </row>
    <row r="7921" spans="1:30" x14ac:dyDescent="0.25">
      <c r="A7921" s="1"/>
      <c r="B7921" s="1"/>
      <c r="C7921" s="1"/>
      <c r="D7921"/>
      <c r="E7921" s="1"/>
      <c r="F7921" s="1"/>
      <c r="G7921"/>
      <c r="H7921"/>
      <c r="I7921" s="1"/>
      <c r="J7921"/>
      <c r="K7921"/>
      <c r="L7921"/>
      <c r="M7921" s="2"/>
      <c r="N7921" s="3"/>
      <c r="O7921"/>
      <c r="P7921"/>
      <c r="Q7921"/>
      <c r="R7921"/>
      <c r="S7921"/>
      <c r="T7921"/>
      <c r="U7921" s="1"/>
      <c r="V7921"/>
      <c r="W7921" s="1"/>
      <c r="X7921"/>
      <c r="Y7921"/>
      <c r="Z7921" s="1"/>
      <c r="AA7921" s="1"/>
      <c r="AB7921" s="1"/>
      <c r="AC7921" s="1"/>
      <c r="AD7921"/>
    </row>
    <row r="7922" spans="1:30" x14ac:dyDescent="0.25">
      <c r="A7922" s="1"/>
      <c r="B7922" s="1"/>
      <c r="C7922" s="1"/>
      <c r="D7922"/>
      <c r="E7922" s="1"/>
      <c r="F7922" s="1"/>
      <c r="G7922"/>
      <c r="H7922"/>
      <c r="I7922" s="1"/>
      <c r="J7922"/>
      <c r="K7922"/>
      <c r="L7922"/>
      <c r="M7922" s="2"/>
      <c r="N7922" s="3"/>
      <c r="O7922"/>
      <c r="P7922"/>
      <c r="Q7922"/>
      <c r="R7922"/>
      <c r="S7922"/>
      <c r="T7922"/>
      <c r="U7922" s="1"/>
      <c r="V7922"/>
      <c r="W7922" s="1"/>
      <c r="X7922"/>
      <c r="Y7922"/>
      <c r="Z7922" s="1"/>
      <c r="AA7922" s="1"/>
      <c r="AB7922" s="1"/>
      <c r="AC7922" s="1"/>
      <c r="AD7922"/>
    </row>
    <row r="7923" spans="1:30" x14ac:dyDescent="0.25">
      <c r="A7923" s="1"/>
      <c r="B7923" s="1"/>
      <c r="C7923" s="1"/>
      <c r="D7923"/>
      <c r="E7923" s="1"/>
      <c r="F7923" s="1"/>
      <c r="G7923"/>
      <c r="H7923"/>
      <c r="I7923" s="1"/>
      <c r="J7923"/>
      <c r="K7923"/>
      <c r="L7923"/>
      <c r="M7923" s="2"/>
      <c r="N7923" s="3"/>
      <c r="O7923"/>
      <c r="P7923"/>
      <c r="Q7923"/>
      <c r="R7923"/>
      <c r="S7923"/>
      <c r="T7923"/>
      <c r="U7923" s="1"/>
      <c r="V7923"/>
      <c r="W7923" s="1"/>
      <c r="X7923"/>
      <c r="Y7923"/>
      <c r="Z7923" s="1"/>
      <c r="AA7923" s="1"/>
      <c r="AB7923" s="1"/>
      <c r="AC7923" s="1"/>
      <c r="AD7923"/>
    </row>
    <row r="7924" spans="1:30" x14ac:dyDescent="0.25">
      <c r="A7924" s="1"/>
      <c r="B7924" s="1"/>
      <c r="C7924" s="1"/>
      <c r="D7924"/>
      <c r="E7924" s="1"/>
      <c r="F7924" s="1"/>
      <c r="G7924"/>
      <c r="H7924"/>
      <c r="I7924" s="1"/>
      <c r="J7924"/>
      <c r="K7924"/>
      <c r="L7924"/>
      <c r="M7924" s="2"/>
      <c r="N7924" s="3"/>
      <c r="O7924"/>
      <c r="P7924"/>
      <c r="Q7924"/>
      <c r="R7924"/>
      <c r="S7924"/>
      <c r="T7924"/>
      <c r="U7924" s="1"/>
      <c r="V7924"/>
      <c r="W7924" s="1"/>
      <c r="X7924"/>
      <c r="Y7924"/>
      <c r="Z7924" s="1"/>
      <c r="AA7924" s="1"/>
      <c r="AB7924" s="1"/>
      <c r="AC7924" s="1"/>
      <c r="AD7924"/>
    </row>
    <row r="7925" spans="1:30" x14ac:dyDescent="0.25">
      <c r="A7925" s="1"/>
      <c r="B7925" s="1"/>
      <c r="C7925" s="1"/>
      <c r="D7925"/>
      <c r="E7925" s="1"/>
      <c r="F7925" s="1"/>
      <c r="G7925"/>
      <c r="H7925"/>
      <c r="I7925" s="1"/>
      <c r="J7925"/>
      <c r="K7925"/>
      <c r="L7925"/>
      <c r="M7925" s="2"/>
      <c r="N7925" s="3"/>
      <c r="O7925"/>
      <c r="P7925"/>
      <c r="Q7925"/>
      <c r="R7925"/>
      <c r="S7925"/>
      <c r="T7925"/>
      <c r="U7925" s="1"/>
      <c r="V7925"/>
      <c r="W7925" s="1"/>
      <c r="X7925"/>
      <c r="Y7925"/>
      <c r="Z7925" s="1"/>
      <c r="AA7925" s="1"/>
      <c r="AB7925" s="1"/>
      <c r="AC7925" s="1"/>
      <c r="AD7925"/>
    </row>
    <row r="7926" spans="1:30" x14ac:dyDescent="0.25">
      <c r="A7926" s="1"/>
      <c r="B7926" s="1"/>
      <c r="C7926" s="1"/>
      <c r="D7926"/>
      <c r="E7926" s="1"/>
      <c r="F7926" s="1"/>
      <c r="G7926"/>
      <c r="H7926"/>
      <c r="I7926" s="1"/>
      <c r="J7926"/>
      <c r="K7926"/>
      <c r="L7926"/>
      <c r="M7926" s="2"/>
      <c r="N7926" s="3"/>
      <c r="O7926"/>
      <c r="P7926"/>
      <c r="Q7926"/>
      <c r="R7926"/>
      <c r="S7926"/>
      <c r="T7926"/>
      <c r="U7926" s="1"/>
      <c r="V7926"/>
      <c r="W7926" s="1"/>
      <c r="X7926"/>
      <c r="Y7926"/>
      <c r="Z7926" s="1"/>
      <c r="AA7926" s="1"/>
      <c r="AB7926" s="1"/>
      <c r="AC7926" s="1"/>
      <c r="AD7926"/>
    </row>
    <row r="7927" spans="1:30" x14ac:dyDescent="0.25">
      <c r="A7927" s="1"/>
      <c r="B7927" s="1"/>
      <c r="C7927" s="1"/>
      <c r="D7927"/>
      <c r="E7927" s="1"/>
      <c r="F7927" s="1"/>
      <c r="G7927"/>
      <c r="H7927"/>
      <c r="I7927" s="1"/>
      <c r="J7927"/>
      <c r="K7927"/>
      <c r="L7927"/>
      <c r="M7927" s="2"/>
      <c r="N7927" s="3"/>
      <c r="O7927"/>
      <c r="P7927"/>
      <c r="Q7927"/>
      <c r="R7927"/>
      <c r="S7927"/>
      <c r="T7927"/>
      <c r="U7927" s="1"/>
      <c r="V7927"/>
      <c r="W7927" s="1"/>
      <c r="X7927"/>
      <c r="Y7927"/>
      <c r="Z7927" s="1"/>
      <c r="AA7927" s="1"/>
      <c r="AB7927" s="1"/>
      <c r="AC7927" s="1"/>
      <c r="AD7927"/>
    </row>
    <row r="7928" spans="1:30" x14ac:dyDescent="0.25">
      <c r="A7928" s="1"/>
      <c r="B7928" s="1"/>
      <c r="C7928" s="1"/>
      <c r="D7928"/>
      <c r="E7928" s="1"/>
      <c r="F7928" s="1"/>
      <c r="G7928"/>
      <c r="H7928"/>
      <c r="I7928" s="1"/>
      <c r="J7928"/>
      <c r="K7928"/>
      <c r="L7928"/>
      <c r="M7928" s="2"/>
      <c r="N7928" s="3"/>
      <c r="O7928"/>
      <c r="P7928"/>
      <c r="Q7928"/>
      <c r="R7928"/>
      <c r="S7928"/>
      <c r="T7928"/>
      <c r="U7928" s="1"/>
      <c r="V7928"/>
      <c r="W7928" s="1"/>
      <c r="X7928"/>
      <c r="Y7928"/>
      <c r="Z7928" s="1"/>
      <c r="AA7928" s="1"/>
      <c r="AB7928" s="1"/>
      <c r="AC7928" s="1"/>
      <c r="AD7928"/>
    </row>
    <row r="7929" spans="1:30" x14ac:dyDescent="0.25">
      <c r="A7929" s="1"/>
      <c r="B7929" s="1"/>
      <c r="C7929" s="1"/>
      <c r="D7929"/>
      <c r="E7929" s="1"/>
      <c r="F7929" s="1"/>
      <c r="G7929"/>
      <c r="H7929"/>
      <c r="I7929" s="1"/>
      <c r="J7929"/>
      <c r="K7929"/>
      <c r="L7929"/>
      <c r="M7929" s="2"/>
      <c r="N7929" s="3"/>
      <c r="O7929"/>
      <c r="P7929"/>
      <c r="Q7929"/>
      <c r="R7929"/>
      <c r="S7929"/>
      <c r="T7929"/>
      <c r="U7929" s="1"/>
      <c r="V7929"/>
      <c r="W7929" s="1"/>
      <c r="X7929"/>
      <c r="Y7929"/>
      <c r="Z7929" s="1"/>
      <c r="AA7929" s="1"/>
      <c r="AB7929" s="1"/>
      <c r="AC7929" s="1"/>
      <c r="AD7929"/>
    </row>
    <row r="7930" spans="1:30" x14ac:dyDescent="0.25">
      <c r="A7930" s="1"/>
      <c r="B7930" s="1"/>
      <c r="C7930" s="1"/>
      <c r="D7930"/>
      <c r="E7930" s="1"/>
      <c r="F7930" s="1"/>
      <c r="G7930"/>
      <c r="H7930"/>
      <c r="I7930" s="1"/>
      <c r="J7930"/>
      <c r="K7930"/>
      <c r="L7930"/>
      <c r="M7930" s="2"/>
      <c r="N7930" s="3"/>
      <c r="O7930"/>
      <c r="P7930"/>
      <c r="Q7930"/>
      <c r="R7930"/>
      <c r="S7930"/>
      <c r="T7930"/>
      <c r="U7930" s="1"/>
      <c r="V7930"/>
      <c r="W7930" s="1"/>
      <c r="X7930"/>
      <c r="Y7930"/>
      <c r="Z7930" s="1"/>
      <c r="AA7930" s="1"/>
      <c r="AB7930" s="1"/>
      <c r="AC7930" s="1"/>
      <c r="AD7930"/>
    </row>
    <row r="7931" spans="1:30" x14ac:dyDescent="0.25">
      <c r="A7931" s="1"/>
      <c r="B7931" s="1"/>
      <c r="C7931" s="1"/>
      <c r="D7931"/>
      <c r="E7931" s="1"/>
      <c r="F7931" s="1"/>
      <c r="G7931"/>
      <c r="H7931"/>
      <c r="I7931" s="1"/>
      <c r="J7931"/>
      <c r="K7931"/>
      <c r="L7931"/>
      <c r="M7931" s="2"/>
      <c r="N7931" s="3"/>
      <c r="O7931"/>
      <c r="P7931"/>
      <c r="Q7931"/>
      <c r="R7931"/>
      <c r="S7931"/>
      <c r="T7931"/>
      <c r="U7931" s="1"/>
      <c r="V7931"/>
      <c r="W7931" s="1"/>
      <c r="X7931"/>
      <c r="Y7931"/>
      <c r="Z7931" s="1"/>
      <c r="AA7931" s="1"/>
      <c r="AB7931" s="1"/>
      <c r="AC7931" s="1"/>
      <c r="AD7931"/>
    </row>
    <row r="7932" spans="1:30" x14ac:dyDescent="0.25">
      <c r="A7932" s="1"/>
      <c r="B7932" s="1"/>
      <c r="C7932" s="1"/>
      <c r="D7932"/>
      <c r="E7932" s="1"/>
      <c r="F7932" s="1"/>
      <c r="G7932"/>
      <c r="H7932"/>
      <c r="I7932" s="1"/>
      <c r="J7932"/>
      <c r="K7932"/>
      <c r="L7932"/>
      <c r="M7932" s="2"/>
      <c r="N7932" s="3"/>
      <c r="O7932"/>
      <c r="P7932"/>
      <c r="Q7932"/>
      <c r="R7932"/>
      <c r="S7932"/>
      <c r="T7932"/>
      <c r="U7932" s="1"/>
      <c r="V7932"/>
      <c r="W7932" s="1"/>
      <c r="X7932"/>
      <c r="Y7932"/>
      <c r="Z7932" s="1"/>
      <c r="AA7932" s="1"/>
      <c r="AB7932" s="1"/>
      <c r="AC7932" s="1"/>
      <c r="AD7932"/>
    </row>
    <row r="7933" spans="1:30" x14ac:dyDescent="0.25">
      <c r="A7933" s="1"/>
      <c r="B7933" s="1"/>
      <c r="C7933" s="1"/>
      <c r="D7933"/>
      <c r="E7933" s="1"/>
      <c r="F7933" s="1"/>
      <c r="G7933"/>
      <c r="H7933"/>
      <c r="I7933" s="1"/>
      <c r="J7933"/>
      <c r="K7933"/>
      <c r="L7933"/>
      <c r="M7933" s="2"/>
      <c r="N7933" s="3"/>
      <c r="O7933"/>
      <c r="P7933"/>
      <c r="Q7933"/>
      <c r="R7933"/>
      <c r="S7933"/>
      <c r="T7933"/>
      <c r="U7933" s="1"/>
      <c r="V7933"/>
      <c r="W7933" s="1"/>
      <c r="X7933"/>
      <c r="Y7933"/>
      <c r="Z7933" s="1"/>
      <c r="AA7933" s="1"/>
      <c r="AB7933" s="1"/>
      <c r="AC7933" s="1"/>
      <c r="AD7933"/>
    </row>
    <row r="7934" spans="1:30" x14ac:dyDescent="0.25">
      <c r="A7934" s="1"/>
      <c r="B7934" s="1"/>
      <c r="C7934" s="1"/>
      <c r="D7934"/>
      <c r="E7934" s="1"/>
      <c r="F7934" s="1"/>
      <c r="G7934"/>
      <c r="H7934"/>
      <c r="I7934" s="1"/>
      <c r="J7934"/>
      <c r="K7934"/>
      <c r="L7934"/>
      <c r="M7934" s="2"/>
      <c r="N7934" s="3"/>
      <c r="O7934"/>
      <c r="P7934"/>
      <c r="Q7934"/>
      <c r="R7934"/>
      <c r="S7934"/>
      <c r="T7934"/>
      <c r="U7934" s="1"/>
      <c r="V7934"/>
      <c r="W7934" s="1"/>
      <c r="X7934"/>
      <c r="Y7934"/>
      <c r="Z7934" s="1"/>
      <c r="AA7934" s="1"/>
      <c r="AB7934" s="1"/>
      <c r="AC7934" s="1"/>
      <c r="AD7934"/>
    </row>
    <row r="7935" spans="1:30" x14ac:dyDescent="0.25">
      <c r="A7935" s="1"/>
      <c r="B7935" s="1"/>
      <c r="C7935" s="1"/>
      <c r="D7935"/>
      <c r="E7935" s="1"/>
      <c r="F7935" s="1"/>
      <c r="G7935"/>
      <c r="H7935"/>
      <c r="I7935" s="1"/>
      <c r="J7935"/>
      <c r="K7935"/>
      <c r="L7935"/>
      <c r="M7935" s="2"/>
      <c r="N7935" s="3"/>
      <c r="O7935"/>
      <c r="P7935"/>
      <c r="Q7935"/>
      <c r="R7935"/>
      <c r="S7935"/>
      <c r="T7935"/>
      <c r="U7935" s="1"/>
      <c r="V7935"/>
      <c r="W7935" s="1"/>
      <c r="X7935"/>
      <c r="Y7935"/>
      <c r="Z7935" s="1"/>
      <c r="AA7935" s="1"/>
      <c r="AB7935" s="1"/>
      <c r="AC7935" s="1"/>
      <c r="AD7935"/>
    </row>
    <row r="7936" spans="1:30" x14ac:dyDescent="0.25">
      <c r="A7936" s="1"/>
      <c r="B7936" s="1"/>
      <c r="C7936" s="1"/>
      <c r="D7936"/>
      <c r="E7936" s="1"/>
      <c r="F7936" s="1"/>
      <c r="G7936"/>
      <c r="H7936"/>
      <c r="I7936" s="1"/>
      <c r="J7936"/>
      <c r="K7936"/>
      <c r="L7936"/>
      <c r="M7936" s="2"/>
      <c r="N7936" s="3"/>
      <c r="O7936"/>
      <c r="P7936"/>
      <c r="Q7936"/>
      <c r="R7936"/>
      <c r="S7936"/>
      <c r="T7936"/>
      <c r="U7936" s="1"/>
      <c r="V7936"/>
      <c r="W7936" s="1"/>
      <c r="X7936"/>
      <c r="Y7936"/>
      <c r="Z7936" s="1"/>
      <c r="AA7936" s="1"/>
      <c r="AB7936" s="1"/>
      <c r="AC7936" s="1"/>
      <c r="AD7936"/>
    </row>
    <row r="7937" spans="1:30" x14ac:dyDescent="0.25">
      <c r="A7937" s="1"/>
      <c r="B7937" s="1"/>
      <c r="C7937" s="1"/>
      <c r="D7937"/>
      <c r="E7937" s="1"/>
      <c r="F7937" s="1"/>
      <c r="G7937"/>
      <c r="H7937"/>
      <c r="I7937" s="1"/>
      <c r="J7937"/>
      <c r="K7937"/>
      <c r="L7937"/>
      <c r="M7937" s="2"/>
      <c r="N7937" s="3"/>
      <c r="O7937"/>
      <c r="P7937"/>
      <c r="Q7937"/>
      <c r="R7937"/>
      <c r="S7937"/>
      <c r="T7937"/>
      <c r="U7937" s="1"/>
      <c r="V7937"/>
      <c r="W7937" s="1"/>
      <c r="X7937"/>
      <c r="Y7937"/>
      <c r="Z7937" s="1"/>
      <c r="AA7937" s="1"/>
      <c r="AB7937" s="1"/>
      <c r="AC7937" s="1"/>
      <c r="AD7937"/>
    </row>
    <row r="7938" spans="1:30" x14ac:dyDescent="0.25">
      <c r="A7938" s="1"/>
      <c r="B7938" s="1"/>
      <c r="C7938" s="1"/>
      <c r="D7938"/>
      <c r="E7938" s="1"/>
      <c r="F7938" s="1"/>
      <c r="G7938"/>
      <c r="H7938"/>
      <c r="I7938" s="1"/>
      <c r="J7938"/>
      <c r="K7938"/>
      <c r="L7938"/>
      <c r="M7938" s="2"/>
      <c r="N7938" s="3"/>
      <c r="O7938"/>
      <c r="P7938"/>
      <c r="Q7938"/>
      <c r="R7938"/>
      <c r="S7938"/>
      <c r="T7938"/>
      <c r="U7938" s="1"/>
      <c r="V7938"/>
      <c r="W7938" s="1"/>
      <c r="X7938"/>
      <c r="Y7938"/>
      <c r="Z7938" s="1"/>
      <c r="AA7938" s="1"/>
      <c r="AB7938" s="1"/>
      <c r="AC7938" s="1"/>
      <c r="AD7938"/>
    </row>
    <row r="7939" spans="1:30" x14ac:dyDescent="0.25">
      <c r="A7939" s="1"/>
      <c r="B7939" s="1"/>
      <c r="C7939" s="1"/>
      <c r="D7939"/>
      <c r="E7939" s="1"/>
      <c r="F7939" s="1"/>
      <c r="G7939"/>
      <c r="H7939"/>
      <c r="I7939" s="1"/>
      <c r="J7939"/>
      <c r="K7939"/>
      <c r="L7939"/>
      <c r="M7939" s="2"/>
      <c r="N7939" s="3"/>
      <c r="O7939"/>
      <c r="P7939"/>
      <c r="Q7939"/>
      <c r="R7939"/>
      <c r="S7939"/>
      <c r="T7939"/>
      <c r="U7939" s="1"/>
      <c r="V7939"/>
      <c r="W7939" s="1"/>
      <c r="X7939"/>
      <c r="Y7939"/>
      <c r="Z7939" s="1"/>
      <c r="AA7939" s="1"/>
      <c r="AB7939" s="1"/>
      <c r="AC7939" s="1"/>
      <c r="AD7939"/>
    </row>
    <row r="7940" spans="1:30" x14ac:dyDescent="0.25">
      <c r="A7940" s="1"/>
      <c r="B7940" s="1"/>
      <c r="C7940" s="1"/>
      <c r="D7940"/>
      <c r="E7940" s="1"/>
      <c r="F7940" s="1"/>
      <c r="G7940"/>
      <c r="H7940"/>
      <c r="I7940" s="1"/>
      <c r="J7940"/>
      <c r="K7940"/>
      <c r="L7940"/>
      <c r="M7940" s="2"/>
      <c r="N7940" s="3"/>
      <c r="O7940"/>
      <c r="P7940"/>
      <c r="Q7940"/>
      <c r="R7940"/>
      <c r="S7940"/>
      <c r="T7940"/>
      <c r="U7940" s="1"/>
      <c r="V7940"/>
      <c r="W7940" s="1"/>
      <c r="X7940"/>
      <c r="Y7940"/>
      <c r="Z7940" s="1"/>
      <c r="AA7940" s="1"/>
      <c r="AB7940" s="1"/>
      <c r="AC7940" s="1"/>
      <c r="AD7940"/>
    </row>
    <row r="7941" spans="1:30" x14ac:dyDescent="0.25">
      <c r="A7941" s="1"/>
      <c r="B7941" s="1"/>
      <c r="C7941" s="1"/>
      <c r="D7941"/>
      <c r="E7941" s="1"/>
      <c r="F7941" s="1"/>
      <c r="G7941"/>
      <c r="H7941"/>
      <c r="I7941" s="1"/>
      <c r="J7941"/>
      <c r="K7941"/>
      <c r="L7941"/>
      <c r="M7941" s="2"/>
      <c r="N7941" s="3"/>
      <c r="O7941"/>
      <c r="P7941"/>
      <c r="Q7941"/>
      <c r="R7941"/>
      <c r="S7941"/>
      <c r="T7941"/>
      <c r="U7941" s="1"/>
      <c r="V7941"/>
      <c r="W7941" s="1"/>
      <c r="X7941"/>
      <c r="Y7941"/>
      <c r="Z7941" s="1"/>
      <c r="AA7941" s="1"/>
      <c r="AB7941" s="1"/>
      <c r="AC7941" s="1"/>
      <c r="AD7941"/>
    </row>
    <row r="7942" spans="1:30" x14ac:dyDescent="0.25">
      <c r="A7942" s="1"/>
      <c r="B7942" s="1"/>
      <c r="C7942" s="1"/>
      <c r="D7942"/>
      <c r="E7942" s="1"/>
      <c r="F7942" s="1"/>
      <c r="G7942"/>
      <c r="H7942"/>
      <c r="I7942" s="1"/>
      <c r="J7942"/>
      <c r="K7942"/>
      <c r="L7942"/>
      <c r="M7942" s="2"/>
      <c r="N7942" s="3"/>
      <c r="O7942"/>
      <c r="P7942"/>
      <c r="Q7942"/>
      <c r="R7942"/>
      <c r="S7942"/>
      <c r="T7942"/>
      <c r="U7942" s="1"/>
      <c r="V7942"/>
      <c r="W7942" s="1"/>
      <c r="X7942"/>
      <c r="Y7942"/>
      <c r="Z7942" s="1"/>
      <c r="AA7942" s="1"/>
      <c r="AB7942" s="1"/>
      <c r="AC7942" s="1"/>
      <c r="AD7942"/>
    </row>
    <row r="7943" spans="1:30" x14ac:dyDescent="0.25">
      <c r="A7943" s="1"/>
      <c r="B7943" s="1"/>
      <c r="C7943" s="1"/>
      <c r="D7943"/>
      <c r="E7943" s="1"/>
      <c r="F7943" s="1"/>
      <c r="G7943"/>
      <c r="H7943"/>
      <c r="I7943" s="1"/>
      <c r="J7943"/>
      <c r="K7943"/>
      <c r="L7943"/>
      <c r="M7943" s="2"/>
      <c r="N7943" s="3"/>
      <c r="O7943"/>
      <c r="P7943"/>
      <c r="Q7943"/>
      <c r="R7943"/>
      <c r="S7943"/>
      <c r="T7943"/>
      <c r="U7943" s="1"/>
      <c r="V7943"/>
      <c r="W7943" s="1"/>
      <c r="X7943"/>
      <c r="Y7943"/>
      <c r="Z7943" s="1"/>
      <c r="AA7943" s="1"/>
      <c r="AB7943" s="1"/>
      <c r="AC7943" s="1"/>
      <c r="AD7943"/>
    </row>
    <row r="7944" spans="1:30" x14ac:dyDescent="0.25">
      <c r="A7944" s="1"/>
      <c r="B7944" s="1"/>
      <c r="C7944" s="1"/>
      <c r="D7944"/>
      <c r="E7944" s="1"/>
      <c r="F7944" s="1"/>
      <c r="G7944"/>
      <c r="H7944"/>
      <c r="I7944" s="1"/>
      <c r="J7944"/>
      <c r="K7944"/>
      <c r="L7944"/>
      <c r="M7944" s="2"/>
      <c r="N7944" s="3"/>
      <c r="O7944"/>
      <c r="P7944"/>
      <c r="Q7944"/>
      <c r="R7944"/>
      <c r="S7944"/>
      <c r="T7944"/>
      <c r="U7944" s="1"/>
      <c r="V7944"/>
      <c r="W7944" s="1"/>
      <c r="X7944"/>
      <c r="Y7944"/>
      <c r="Z7944" s="1"/>
      <c r="AA7944" s="1"/>
      <c r="AB7944" s="1"/>
      <c r="AC7944" s="1"/>
      <c r="AD7944"/>
    </row>
    <row r="7945" spans="1:30" x14ac:dyDescent="0.25">
      <c r="A7945" s="1"/>
      <c r="B7945" s="1"/>
      <c r="C7945" s="1"/>
      <c r="D7945"/>
      <c r="E7945" s="1"/>
      <c r="F7945" s="1"/>
      <c r="G7945"/>
      <c r="H7945"/>
      <c r="I7945" s="1"/>
      <c r="J7945"/>
      <c r="K7945"/>
      <c r="L7945"/>
      <c r="M7945" s="2"/>
      <c r="N7945" s="3"/>
      <c r="O7945"/>
      <c r="P7945"/>
      <c r="Q7945"/>
      <c r="R7945"/>
      <c r="S7945"/>
      <c r="T7945"/>
      <c r="U7945" s="1"/>
      <c r="V7945"/>
      <c r="W7945" s="1"/>
      <c r="X7945"/>
      <c r="Y7945"/>
      <c r="Z7945" s="1"/>
      <c r="AA7945" s="1"/>
      <c r="AB7945" s="1"/>
      <c r="AC7945" s="1"/>
      <c r="AD7945"/>
    </row>
    <row r="7946" spans="1:30" x14ac:dyDescent="0.25">
      <c r="A7946" s="1"/>
      <c r="B7946" s="1"/>
      <c r="C7946" s="1"/>
      <c r="D7946"/>
      <c r="E7946" s="1"/>
      <c r="F7946" s="1"/>
      <c r="G7946"/>
      <c r="H7946"/>
      <c r="I7946" s="1"/>
      <c r="J7946"/>
      <c r="K7946"/>
      <c r="L7946"/>
      <c r="M7946" s="2"/>
      <c r="N7946" s="3"/>
      <c r="O7946"/>
      <c r="P7946"/>
      <c r="Q7946"/>
      <c r="R7946"/>
      <c r="S7946"/>
      <c r="T7946"/>
      <c r="U7946" s="1"/>
      <c r="V7946"/>
      <c r="W7946" s="1"/>
      <c r="X7946"/>
      <c r="Y7946"/>
      <c r="Z7946" s="1"/>
      <c r="AA7946" s="1"/>
      <c r="AB7946" s="1"/>
      <c r="AC7946" s="1"/>
      <c r="AD7946"/>
    </row>
    <row r="7947" spans="1:30" x14ac:dyDescent="0.25">
      <c r="A7947" s="1"/>
      <c r="B7947" s="1"/>
      <c r="C7947" s="1"/>
      <c r="D7947"/>
      <c r="E7947" s="1"/>
      <c r="F7947" s="1"/>
      <c r="G7947"/>
      <c r="H7947"/>
      <c r="I7947" s="1"/>
      <c r="J7947"/>
      <c r="K7947"/>
      <c r="L7947"/>
      <c r="M7947" s="2"/>
      <c r="N7947" s="3"/>
      <c r="O7947"/>
      <c r="P7947"/>
      <c r="Q7947"/>
      <c r="R7947"/>
      <c r="S7947"/>
      <c r="T7947"/>
      <c r="U7947" s="1"/>
      <c r="V7947"/>
      <c r="W7947" s="1"/>
      <c r="X7947"/>
      <c r="Y7947"/>
      <c r="Z7947" s="1"/>
      <c r="AA7947" s="1"/>
      <c r="AB7947" s="1"/>
      <c r="AC7947" s="1"/>
      <c r="AD7947"/>
    </row>
    <row r="7948" spans="1:30" x14ac:dyDescent="0.25">
      <c r="A7948" s="1"/>
      <c r="B7948" s="1"/>
      <c r="C7948" s="1"/>
      <c r="D7948"/>
      <c r="E7948" s="1"/>
      <c r="F7948" s="1"/>
      <c r="G7948"/>
      <c r="H7948"/>
      <c r="I7948" s="1"/>
      <c r="J7948"/>
      <c r="K7948"/>
      <c r="L7948"/>
      <c r="M7948" s="2"/>
      <c r="N7948" s="3"/>
      <c r="O7948"/>
      <c r="P7948"/>
      <c r="Q7948"/>
      <c r="R7948"/>
      <c r="S7948"/>
      <c r="T7948"/>
      <c r="U7948" s="1"/>
      <c r="V7948"/>
      <c r="W7948" s="1"/>
      <c r="X7948"/>
      <c r="Y7948"/>
      <c r="Z7948" s="1"/>
      <c r="AA7948" s="1"/>
      <c r="AB7948" s="1"/>
      <c r="AC7948" s="1"/>
      <c r="AD7948"/>
    </row>
    <row r="7949" spans="1:30" x14ac:dyDescent="0.25">
      <c r="A7949" s="1"/>
      <c r="B7949" s="1"/>
      <c r="C7949" s="1"/>
      <c r="D7949"/>
      <c r="E7949" s="1"/>
      <c r="F7949" s="1"/>
      <c r="G7949"/>
      <c r="H7949"/>
      <c r="I7949" s="1"/>
      <c r="J7949"/>
      <c r="K7949"/>
      <c r="L7949"/>
      <c r="M7949" s="2"/>
      <c r="N7949" s="3"/>
      <c r="O7949"/>
      <c r="P7949"/>
      <c r="Q7949"/>
      <c r="R7949"/>
      <c r="S7949"/>
      <c r="T7949"/>
      <c r="U7949" s="1"/>
      <c r="V7949"/>
      <c r="W7949" s="1"/>
      <c r="X7949"/>
      <c r="Y7949"/>
      <c r="Z7949" s="1"/>
      <c r="AA7949" s="1"/>
      <c r="AB7949" s="1"/>
      <c r="AC7949" s="1"/>
      <c r="AD7949"/>
    </row>
    <row r="7950" spans="1:30" x14ac:dyDescent="0.25">
      <c r="A7950" s="1"/>
      <c r="B7950" s="1"/>
      <c r="C7950" s="1"/>
      <c r="D7950"/>
      <c r="E7950" s="1"/>
      <c r="F7950" s="1"/>
      <c r="G7950"/>
      <c r="H7950"/>
      <c r="I7950" s="1"/>
      <c r="J7950"/>
      <c r="K7950"/>
      <c r="L7950"/>
      <c r="M7950" s="2"/>
      <c r="N7950" s="3"/>
      <c r="O7950"/>
      <c r="P7950"/>
      <c r="Q7950"/>
      <c r="R7950"/>
      <c r="S7950"/>
      <c r="T7950"/>
      <c r="U7950" s="1"/>
      <c r="V7950"/>
      <c r="W7950" s="1"/>
      <c r="X7950"/>
      <c r="Y7950"/>
      <c r="Z7950" s="1"/>
      <c r="AA7950" s="1"/>
      <c r="AB7950" s="1"/>
      <c r="AC7950" s="1"/>
      <c r="AD7950"/>
    </row>
    <row r="7951" spans="1:30" x14ac:dyDescent="0.25">
      <c r="A7951" s="1"/>
      <c r="B7951" s="1"/>
      <c r="C7951" s="1"/>
      <c r="D7951"/>
      <c r="E7951" s="1"/>
      <c r="F7951" s="1"/>
      <c r="G7951"/>
      <c r="H7951"/>
      <c r="I7951" s="1"/>
      <c r="J7951"/>
      <c r="K7951"/>
      <c r="L7951"/>
      <c r="M7951" s="2"/>
      <c r="N7951" s="3"/>
      <c r="O7951"/>
      <c r="P7951"/>
      <c r="Q7951"/>
      <c r="R7951"/>
      <c r="S7951"/>
      <c r="T7951"/>
      <c r="U7951" s="1"/>
      <c r="V7951"/>
      <c r="W7951" s="1"/>
      <c r="X7951"/>
      <c r="Y7951"/>
      <c r="Z7951" s="1"/>
      <c r="AA7951" s="1"/>
      <c r="AB7951" s="1"/>
      <c r="AC7951" s="1"/>
      <c r="AD7951"/>
    </row>
    <row r="7952" spans="1:30" x14ac:dyDescent="0.25">
      <c r="A7952" s="1"/>
      <c r="B7952" s="1"/>
      <c r="C7952" s="1"/>
      <c r="D7952"/>
      <c r="E7952" s="1"/>
      <c r="F7952" s="1"/>
      <c r="G7952"/>
      <c r="H7952"/>
      <c r="I7952" s="1"/>
      <c r="J7952"/>
      <c r="K7952"/>
      <c r="L7952"/>
      <c r="M7952" s="2"/>
      <c r="N7952" s="3"/>
      <c r="O7952"/>
      <c r="P7952"/>
      <c r="Q7952"/>
      <c r="R7952"/>
      <c r="S7952"/>
      <c r="T7952"/>
      <c r="U7952" s="1"/>
      <c r="V7952"/>
      <c r="W7952" s="1"/>
      <c r="X7952"/>
      <c r="Y7952"/>
      <c r="Z7952" s="1"/>
      <c r="AA7952" s="1"/>
      <c r="AB7952" s="1"/>
      <c r="AC7952" s="1"/>
      <c r="AD7952"/>
    </row>
    <row r="7953" spans="1:30" x14ac:dyDescent="0.25">
      <c r="A7953" s="1"/>
      <c r="B7953" s="1"/>
      <c r="C7953" s="1"/>
      <c r="D7953"/>
      <c r="E7953" s="1"/>
      <c r="F7953" s="1"/>
      <c r="G7953"/>
      <c r="H7953"/>
      <c r="I7953" s="1"/>
      <c r="J7953"/>
      <c r="K7953"/>
      <c r="L7953"/>
      <c r="M7953" s="2"/>
      <c r="N7953" s="3"/>
      <c r="O7953"/>
      <c r="P7953"/>
      <c r="Q7953"/>
      <c r="R7953"/>
      <c r="S7953"/>
      <c r="T7953"/>
      <c r="U7953" s="1"/>
      <c r="V7953"/>
      <c r="W7953" s="1"/>
      <c r="X7953"/>
      <c r="Y7953"/>
      <c r="Z7953" s="1"/>
      <c r="AA7953" s="1"/>
      <c r="AB7953" s="1"/>
      <c r="AC7953" s="1"/>
      <c r="AD7953"/>
    </row>
    <row r="7954" spans="1:30" x14ac:dyDescent="0.25">
      <c r="A7954" s="1"/>
      <c r="B7954" s="1"/>
      <c r="C7954" s="1"/>
      <c r="D7954"/>
      <c r="E7954" s="1"/>
      <c r="F7954" s="1"/>
      <c r="G7954"/>
      <c r="H7954"/>
      <c r="I7954" s="1"/>
      <c r="J7954"/>
      <c r="K7954"/>
      <c r="L7954"/>
      <c r="M7954" s="2"/>
      <c r="N7954" s="3"/>
      <c r="O7954"/>
      <c r="P7954"/>
      <c r="Q7954"/>
      <c r="R7954"/>
      <c r="S7954"/>
      <c r="T7954"/>
      <c r="U7954" s="1"/>
      <c r="V7954"/>
      <c r="W7954" s="1"/>
      <c r="X7954"/>
      <c r="Y7954"/>
      <c r="Z7954" s="1"/>
      <c r="AA7954" s="1"/>
      <c r="AB7954" s="1"/>
      <c r="AC7954" s="1"/>
      <c r="AD7954"/>
    </row>
    <row r="7955" spans="1:30" x14ac:dyDescent="0.25">
      <c r="A7955" s="1"/>
      <c r="B7955" s="1"/>
      <c r="C7955" s="1"/>
      <c r="D7955"/>
      <c r="E7955" s="1"/>
      <c r="F7955" s="1"/>
      <c r="G7955"/>
      <c r="H7955"/>
      <c r="I7955" s="1"/>
      <c r="J7955"/>
      <c r="K7955"/>
      <c r="L7955"/>
      <c r="M7955" s="2"/>
      <c r="N7955" s="3"/>
      <c r="O7955"/>
      <c r="P7955"/>
      <c r="Q7955"/>
      <c r="R7955"/>
      <c r="S7955"/>
      <c r="T7955"/>
      <c r="U7955" s="1"/>
      <c r="V7955"/>
      <c r="W7955" s="1"/>
      <c r="X7955"/>
      <c r="Y7955"/>
      <c r="Z7955" s="1"/>
      <c r="AA7955" s="1"/>
      <c r="AB7955" s="1"/>
      <c r="AC7955" s="1"/>
      <c r="AD7955"/>
    </row>
    <row r="7956" spans="1:30" x14ac:dyDescent="0.25">
      <c r="A7956" s="1"/>
      <c r="B7956" s="1"/>
      <c r="C7956" s="1"/>
      <c r="D7956"/>
      <c r="E7956" s="1"/>
      <c r="F7956" s="1"/>
      <c r="G7956"/>
      <c r="H7956"/>
      <c r="I7956" s="1"/>
      <c r="J7956"/>
      <c r="K7956"/>
      <c r="L7956"/>
      <c r="M7956" s="2"/>
      <c r="N7956" s="3"/>
      <c r="O7956"/>
      <c r="P7956"/>
      <c r="Q7956"/>
      <c r="R7956"/>
      <c r="S7956"/>
      <c r="T7956"/>
      <c r="U7956" s="1"/>
      <c r="V7956"/>
      <c r="W7956" s="1"/>
      <c r="X7956"/>
      <c r="Y7956"/>
      <c r="Z7956" s="1"/>
      <c r="AA7956" s="1"/>
      <c r="AB7956" s="1"/>
      <c r="AC7956" s="1"/>
      <c r="AD7956"/>
    </row>
    <row r="7957" spans="1:30" x14ac:dyDescent="0.25">
      <c r="A7957" s="1"/>
      <c r="B7957" s="1"/>
      <c r="C7957" s="1"/>
      <c r="D7957"/>
      <c r="E7957" s="1"/>
      <c r="F7957" s="1"/>
      <c r="G7957"/>
      <c r="H7957"/>
      <c r="I7957" s="1"/>
      <c r="J7957"/>
      <c r="K7957"/>
      <c r="L7957"/>
      <c r="M7957" s="2"/>
      <c r="N7957" s="3"/>
      <c r="O7957"/>
      <c r="P7957"/>
      <c r="Q7957"/>
      <c r="R7957"/>
      <c r="S7957"/>
      <c r="T7957"/>
      <c r="U7957" s="1"/>
      <c r="V7957"/>
      <c r="W7957" s="1"/>
      <c r="X7957"/>
      <c r="Y7957"/>
      <c r="Z7957" s="1"/>
      <c r="AA7957" s="1"/>
      <c r="AB7957" s="1"/>
      <c r="AC7957" s="1"/>
      <c r="AD7957"/>
    </row>
    <row r="7958" spans="1:30" x14ac:dyDescent="0.25">
      <c r="A7958" s="1"/>
      <c r="B7958" s="1"/>
      <c r="C7958" s="1"/>
      <c r="D7958"/>
      <c r="E7958" s="1"/>
      <c r="F7958" s="1"/>
      <c r="G7958"/>
      <c r="H7958"/>
      <c r="I7958" s="1"/>
      <c r="J7958"/>
      <c r="K7958"/>
      <c r="L7958"/>
      <c r="M7958" s="2"/>
      <c r="N7958" s="3"/>
      <c r="O7958"/>
      <c r="P7958"/>
      <c r="Q7958"/>
      <c r="R7958"/>
      <c r="S7958"/>
      <c r="T7958"/>
      <c r="U7958" s="1"/>
      <c r="V7958"/>
      <c r="W7958" s="1"/>
      <c r="X7958"/>
      <c r="Y7958"/>
      <c r="Z7958" s="1"/>
      <c r="AA7958" s="1"/>
      <c r="AB7958" s="1"/>
      <c r="AC7958" s="1"/>
      <c r="AD7958"/>
    </row>
    <row r="7959" spans="1:30" x14ac:dyDescent="0.25">
      <c r="A7959" s="1"/>
      <c r="B7959" s="1"/>
      <c r="C7959" s="1"/>
      <c r="D7959"/>
      <c r="E7959" s="1"/>
      <c r="F7959" s="1"/>
      <c r="G7959"/>
      <c r="H7959"/>
      <c r="I7959" s="1"/>
      <c r="J7959"/>
      <c r="K7959"/>
      <c r="L7959"/>
      <c r="M7959" s="2"/>
      <c r="N7959" s="3"/>
      <c r="O7959"/>
      <c r="P7959"/>
      <c r="Q7959"/>
      <c r="R7959"/>
      <c r="S7959"/>
      <c r="T7959"/>
      <c r="U7959" s="1"/>
      <c r="V7959"/>
      <c r="W7959" s="1"/>
      <c r="X7959"/>
      <c r="Y7959"/>
      <c r="Z7959" s="1"/>
      <c r="AA7959" s="1"/>
      <c r="AB7959" s="1"/>
      <c r="AC7959" s="1"/>
      <c r="AD7959"/>
    </row>
    <row r="7960" spans="1:30" x14ac:dyDescent="0.25">
      <c r="A7960" s="1"/>
      <c r="B7960" s="1"/>
      <c r="C7960" s="1"/>
      <c r="D7960"/>
      <c r="E7960" s="1"/>
      <c r="F7960" s="1"/>
      <c r="G7960"/>
      <c r="H7960"/>
      <c r="I7960" s="1"/>
      <c r="J7960"/>
      <c r="K7960"/>
      <c r="L7960"/>
      <c r="M7960" s="2"/>
      <c r="N7960" s="3"/>
      <c r="O7960"/>
      <c r="P7960"/>
      <c r="Q7960"/>
      <c r="R7960"/>
      <c r="S7960"/>
      <c r="T7960"/>
      <c r="U7960" s="1"/>
      <c r="V7960"/>
      <c r="W7960" s="1"/>
      <c r="X7960"/>
      <c r="Y7960"/>
      <c r="Z7960" s="1"/>
      <c r="AA7960" s="1"/>
      <c r="AB7960" s="1"/>
      <c r="AC7960" s="1"/>
      <c r="AD7960"/>
    </row>
    <row r="7961" spans="1:30" x14ac:dyDescent="0.25">
      <c r="A7961" s="1"/>
      <c r="B7961" s="1"/>
      <c r="C7961" s="1"/>
      <c r="D7961"/>
      <c r="E7961" s="1"/>
      <c r="F7961" s="1"/>
      <c r="G7961"/>
      <c r="H7961"/>
      <c r="I7961" s="1"/>
      <c r="J7961"/>
      <c r="K7961"/>
      <c r="L7961"/>
      <c r="M7961" s="2"/>
      <c r="N7961" s="3"/>
      <c r="O7961"/>
      <c r="P7961"/>
      <c r="Q7961"/>
      <c r="R7961"/>
      <c r="S7961"/>
      <c r="T7961"/>
      <c r="U7961" s="1"/>
      <c r="V7961"/>
      <c r="W7961" s="1"/>
      <c r="X7961"/>
      <c r="Y7961"/>
      <c r="Z7961" s="1"/>
      <c r="AA7961" s="1"/>
      <c r="AB7961" s="1"/>
      <c r="AC7961" s="1"/>
      <c r="AD7961"/>
    </row>
    <row r="7962" spans="1:30" x14ac:dyDescent="0.25">
      <c r="A7962" s="1"/>
      <c r="B7962" s="1"/>
      <c r="C7962" s="1"/>
      <c r="D7962"/>
      <c r="E7962" s="1"/>
      <c r="F7962" s="1"/>
      <c r="G7962"/>
      <c r="H7962"/>
      <c r="I7962" s="1"/>
      <c r="J7962"/>
      <c r="K7962"/>
      <c r="L7962"/>
      <c r="M7962" s="2"/>
      <c r="N7962" s="3"/>
      <c r="O7962"/>
      <c r="P7962"/>
      <c r="Q7962"/>
      <c r="R7962"/>
      <c r="S7962"/>
      <c r="T7962"/>
      <c r="U7962" s="1"/>
      <c r="V7962"/>
      <c r="W7962" s="1"/>
      <c r="X7962"/>
      <c r="Y7962"/>
      <c r="Z7962" s="1"/>
      <c r="AA7962" s="1"/>
      <c r="AB7962" s="1"/>
      <c r="AC7962" s="1"/>
      <c r="AD7962"/>
    </row>
    <row r="7963" spans="1:30" x14ac:dyDescent="0.25">
      <c r="A7963" s="1"/>
      <c r="B7963" s="1"/>
      <c r="C7963" s="1"/>
      <c r="D7963"/>
      <c r="E7963" s="1"/>
      <c r="F7963" s="1"/>
      <c r="G7963"/>
      <c r="H7963"/>
      <c r="I7963" s="1"/>
      <c r="J7963"/>
      <c r="K7963"/>
      <c r="L7963"/>
      <c r="M7963" s="2"/>
      <c r="N7963" s="3"/>
      <c r="O7963"/>
      <c r="P7963"/>
      <c r="Q7963"/>
      <c r="R7963"/>
      <c r="S7963"/>
      <c r="T7963"/>
      <c r="U7963" s="1"/>
      <c r="V7963"/>
      <c r="W7963" s="1"/>
      <c r="X7963"/>
      <c r="Y7963"/>
      <c r="Z7963" s="1"/>
      <c r="AA7963" s="1"/>
      <c r="AB7963" s="1"/>
      <c r="AC7963" s="1"/>
      <c r="AD7963"/>
    </row>
    <row r="7964" spans="1:30" x14ac:dyDescent="0.25">
      <c r="A7964" s="1"/>
      <c r="B7964" s="1"/>
      <c r="C7964" s="1"/>
      <c r="D7964"/>
      <c r="E7964" s="1"/>
      <c r="F7964" s="1"/>
      <c r="G7964"/>
      <c r="H7964"/>
      <c r="I7964" s="1"/>
      <c r="J7964"/>
      <c r="K7964"/>
      <c r="L7964"/>
      <c r="M7964" s="2"/>
      <c r="N7964" s="3"/>
      <c r="O7964"/>
      <c r="P7964"/>
      <c r="Q7964"/>
      <c r="R7964"/>
      <c r="S7964"/>
      <c r="T7964"/>
      <c r="U7964" s="1"/>
      <c r="V7964"/>
      <c r="W7964" s="1"/>
      <c r="X7964"/>
      <c r="Y7964"/>
      <c r="Z7964" s="1"/>
      <c r="AA7964" s="1"/>
      <c r="AB7964" s="1"/>
      <c r="AC7964" s="1"/>
      <c r="AD7964"/>
    </row>
    <row r="7965" spans="1:30" x14ac:dyDescent="0.25">
      <c r="A7965" s="1"/>
      <c r="B7965" s="1"/>
      <c r="C7965" s="1"/>
      <c r="D7965"/>
      <c r="E7965" s="1"/>
      <c r="F7965" s="1"/>
      <c r="G7965"/>
      <c r="H7965"/>
      <c r="I7965" s="1"/>
      <c r="J7965"/>
      <c r="K7965"/>
      <c r="L7965"/>
      <c r="M7965" s="2"/>
      <c r="N7965" s="3"/>
      <c r="O7965"/>
      <c r="P7965"/>
      <c r="Q7965"/>
      <c r="R7965"/>
      <c r="S7965"/>
      <c r="T7965"/>
      <c r="U7965" s="1"/>
      <c r="V7965"/>
      <c r="W7965" s="1"/>
      <c r="X7965"/>
      <c r="Y7965"/>
      <c r="Z7965" s="1"/>
      <c r="AA7965" s="1"/>
      <c r="AB7965" s="1"/>
      <c r="AC7965" s="1"/>
      <c r="AD7965"/>
    </row>
    <row r="7966" spans="1:30" x14ac:dyDescent="0.25">
      <c r="A7966" s="1"/>
      <c r="B7966" s="1"/>
      <c r="C7966" s="1"/>
      <c r="D7966"/>
      <c r="E7966" s="1"/>
      <c r="F7966" s="1"/>
      <c r="G7966"/>
      <c r="H7966"/>
      <c r="I7966" s="1"/>
      <c r="J7966"/>
      <c r="K7966"/>
      <c r="L7966"/>
      <c r="M7966" s="2"/>
      <c r="N7966" s="3"/>
      <c r="O7966"/>
      <c r="P7966"/>
      <c r="Q7966"/>
      <c r="R7966"/>
      <c r="S7966"/>
      <c r="T7966"/>
      <c r="U7966" s="1"/>
      <c r="V7966"/>
      <c r="W7966" s="1"/>
      <c r="X7966"/>
      <c r="Y7966"/>
      <c r="Z7966" s="1"/>
      <c r="AA7966" s="1"/>
      <c r="AB7966" s="1"/>
      <c r="AC7966" s="1"/>
      <c r="AD7966"/>
    </row>
    <row r="7967" spans="1:30" x14ac:dyDescent="0.25">
      <c r="A7967" s="1"/>
      <c r="B7967" s="1"/>
      <c r="C7967" s="1"/>
      <c r="D7967"/>
      <c r="E7967" s="1"/>
      <c r="F7967" s="1"/>
      <c r="G7967"/>
      <c r="H7967"/>
      <c r="I7967" s="1"/>
      <c r="J7967"/>
      <c r="K7967"/>
      <c r="L7967"/>
      <c r="M7967" s="2"/>
      <c r="N7967" s="3"/>
      <c r="O7967"/>
      <c r="P7967"/>
      <c r="Q7967"/>
      <c r="R7967"/>
      <c r="S7967"/>
      <c r="T7967"/>
      <c r="U7967" s="1"/>
      <c r="V7967"/>
      <c r="W7967" s="1"/>
      <c r="X7967"/>
      <c r="Y7967"/>
      <c r="Z7967" s="1"/>
      <c r="AA7967" s="1"/>
      <c r="AB7967" s="1"/>
      <c r="AC7967" s="1"/>
      <c r="AD7967"/>
    </row>
    <row r="7968" spans="1:30" x14ac:dyDescent="0.25">
      <c r="A7968" s="1"/>
      <c r="B7968" s="1"/>
      <c r="C7968" s="1"/>
      <c r="D7968"/>
      <c r="E7968" s="1"/>
      <c r="F7968" s="1"/>
      <c r="G7968"/>
      <c r="H7968"/>
      <c r="I7968" s="1"/>
      <c r="J7968"/>
      <c r="K7968"/>
      <c r="L7968"/>
      <c r="M7968" s="2"/>
      <c r="N7968" s="3"/>
      <c r="O7968"/>
      <c r="P7968"/>
      <c r="Q7968"/>
      <c r="R7968"/>
      <c r="S7968"/>
      <c r="T7968"/>
      <c r="U7968" s="1"/>
      <c r="V7968"/>
      <c r="W7968" s="1"/>
      <c r="X7968"/>
      <c r="Y7968"/>
      <c r="Z7968" s="1"/>
      <c r="AA7968" s="1"/>
      <c r="AB7968" s="1"/>
      <c r="AC7968" s="1"/>
      <c r="AD7968"/>
    </row>
    <row r="7969" spans="1:30" x14ac:dyDescent="0.25">
      <c r="A7969" s="1"/>
      <c r="B7969" s="1"/>
      <c r="C7969" s="1"/>
      <c r="D7969"/>
      <c r="E7969" s="1"/>
      <c r="F7969" s="1"/>
      <c r="G7969"/>
      <c r="H7969"/>
      <c r="I7969" s="1"/>
      <c r="J7969"/>
      <c r="K7969"/>
      <c r="L7969"/>
      <c r="M7969" s="2"/>
      <c r="N7969" s="3"/>
      <c r="O7969"/>
      <c r="P7969"/>
      <c r="Q7969"/>
      <c r="R7969"/>
      <c r="S7969"/>
      <c r="T7969"/>
      <c r="U7969" s="1"/>
      <c r="V7969"/>
      <c r="W7969" s="1"/>
      <c r="X7969"/>
      <c r="Y7969"/>
      <c r="Z7969" s="1"/>
      <c r="AA7969" s="1"/>
      <c r="AB7969" s="1"/>
      <c r="AC7969" s="1"/>
      <c r="AD7969"/>
    </row>
    <row r="7970" spans="1:30" x14ac:dyDescent="0.25">
      <c r="A7970" s="1"/>
      <c r="B7970" s="1"/>
      <c r="C7970" s="1"/>
      <c r="D7970"/>
      <c r="E7970" s="1"/>
      <c r="F7970" s="1"/>
      <c r="G7970"/>
      <c r="H7970"/>
      <c r="I7970" s="1"/>
      <c r="J7970"/>
      <c r="K7970"/>
      <c r="L7970"/>
      <c r="M7970" s="2"/>
      <c r="N7970" s="3"/>
      <c r="O7970"/>
      <c r="P7970"/>
      <c r="Q7970"/>
      <c r="R7970"/>
      <c r="S7970"/>
      <c r="T7970"/>
      <c r="U7970" s="1"/>
      <c r="V7970"/>
      <c r="W7970" s="1"/>
      <c r="X7970"/>
      <c r="Y7970"/>
      <c r="Z7970" s="1"/>
      <c r="AA7970" s="1"/>
      <c r="AB7970" s="1"/>
      <c r="AC7970" s="1"/>
      <c r="AD7970"/>
    </row>
    <row r="7971" spans="1:30" x14ac:dyDescent="0.25">
      <c r="A7971" s="1"/>
      <c r="B7971" s="1"/>
      <c r="C7971" s="1"/>
      <c r="D7971"/>
      <c r="E7971" s="1"/>
      <c r="F7971" s="1"/>
      <c r="G7971"/>
      <c r="H7971"/>
      <c r="I7971" s="1"/>
      <c r="J7971"/>
      <c r="K7971"/>
      <c r="L7971"/>
      <c r="M7971" s="2"/>
      <c r="N7971" s="3"/>
      <c r="O7971"/>
      <c r="P7971"/>
      <c r="Q7971"/>
      <c r="R7971"/>
      <c r="S7971"/>
      <c r="T7971"/>
      <c r="U7971" s="1"/>
      <c r="V7971"/>
      <c r="W7971" s="1"/>
      <c r="X7971"/>
      <c r="Y7971"/>
      <c r="Z7971" s="1"/>
      <c r="AA7971" s="1"/>
      <c r="AB7971" s="1"/>
      <c r="AC7971" s="1"/>
      <c r="AD7971"/>
    </row>
    <row r="7972" spans="1:30" x14ac:dyDescent="0.25">
      <c r="A7972" s="1"/>
      <c r="B7972" s="1"/>
      <c r="C7972" s="1"/>
      <c r="D7972"/>
      <c r="E7972" s="1"/>
      <c r="F7972" s="1"/>
      <c r="G7972"/>
      <c r="H7972"/>
      <c r="I7972" s="1"/>
      <c r="J7972"/>
      <c r="K7972"/>
      <c r="L7972"/>
      <c r="M7972" s="2"/>
      <c r="N7972" s="3"/>
      <c r="O7972"/>
      <c r="P7972"/>
      <c r="Q7972"/>
      <c r="R7972"/>
      <c r="S7972"/>
      <c r="T7972"/>
      <c r="U7972" s="1"/>
      <c r="V7972"/>
      <c r="W7972" s="1"/>
      <c r="X7972"/>
      <c r="Y7972"/>
      <c r="Z7972" s="1"/>
      <c r="AA7972" s="1"/>
      <c r="AB7972" s="1"/>
      <c r="AC7972" s="1"/>
      <c r="AD7972"/>
    </row>
    <row r="7973" spans="1:30" x14ac:dyDescent="0.25">
      <c r="A7973" s="1"/>
      <c r="B7973" s="1"/>
      <c r="C7973" s="1"/>
      <c r="D7973"/>
      <c r="E7973" s="1"/>
      <c r="F7973" s="1"/>
      <c r="G7973"/>
      <c r="H7973"/>
      <c r="I7973" s="1"/>
      <c r="J7973"/>
      <c r="K7973"/>
      <c r="L7973"/>
      <c r="M7973" s="2"/>
      <c r="N7973" s="3"/>
      <c r="O7973"/>
      <c r="P7973"/>
      <c r="Q7973"/>
      <c r="R7973"/>
      <c r="S7973"/>
      <c r="T7973"/>
      <c r="U7973" s="1"/>
      <c r="V7973"/>
      <c r="W7973" s="1"/>
      <c r="X7973"/>
      <c r="Y7973"/>
      <c r="Z7973" s="1"/>
      <c r="AA7973" s="1"/>
      <c r="AB7973" s="1"/>
      <c r="AC7973" s="1"/>
      <c r="AD7973"/>
    </row>
    <row r="7974" spans="1:30" x14ac:dyDescent="0.25">
      <c r="A7974" s="1"/>
      <c r="B7974" s="1"/>
      <c r="C7974" s="1"/>
      <c r="D7974"/>
      <c r="E7974" s="1"/>
      <c r="F7974" s="1"/>
      <c r="G7974"/>
      <c r="H7974"/>
      <c r="I7974" s="1"/>
      <c r="J7974"/>
      <c r="K7974"/>
      <c r="L7974"/>
      <c r="M7974" s="2"/>
      <c r="N7974" s="3"/>
      <c r="O7974"/>
      <c r="P7974"/>
      <c r="Q7974"/>
      <c r="R7974"/>
      <c r="S7974"/>
      <c r="T7974"/>
      <c r="U7974" s="1"/>
      <c r="V7974"/>
      <c r="W7974" s="1"/>
      <c r="X7974"/>
      <c r="Y7974"/>
      <c r="Z7974" s="1"/>
      <c r="AA7974" s="1"/>
      <c r="AB7974" s="1"/>
      <c r="AC7974" s="1"/>
      <c r="AD7974"/>
    </row>
    <row r="7975" spans="1:30" x14ac:dyDescent="0.25">
      <c r="A7975" s="1"/>
      <c r="B7975" s="1"/>
      <c r="C7975" s="1"/>
      <c r="D7975"/>
      <c r="E7975" s="1"/>
      <c r="F7975" s="1"/>
      <c r="G7975"/>
      <c r="H7975"/>
      <c r="I7975" s="1"/>
      <c r="J7975"/>
      <c r="K7975"/>
      <c r="L7975"/>
      <c r="M7975" s="2"/>
      <c r="N7975" s="3"/>
      <c r="O7975"/>
      <c r="P7975"/>
      <c r="Q7975"/>
      <c r="R7975"/>
      <c r="S7975"/>
      <c r="T7975"/>
      <c r="U7975" s="1"/>
      <c r="V7975"/>
      <c r="W7975" s="1"/>
      <c r="X7975"/>
      <c r="Y7975"/>
      <c r="Z7975" s="1"/>
      <c r="AA7975" s="1"/>
      <c r="AB7975" s="1"/>
      <c r="AC7975" s="1"/>
      <c r="AD7975"/>
    </row>
    <row r="7976" spans="1:30" x14ac:dyDescent="0.25">
      <c r="A7976" s="1"/>
      <c r="B7976" s="1"/>
      <c r="C7976" s="1"/>
      <c r="D7976"/>
      <c r="E7976" s="1"/>
      <c r="F7976" s="1"/>
      <c r="G7976"/>
      <c r="H7976"/>
      <c r="I7976" s="1"/>
      <c r="J7976"/>
      <c r="K7976"/>
      <c r="L7976"/>
      <c r="M7976" s="2"/>
      <c r="N7976" s="3"/>
      <c r="O7976"/>
      <c r="P7976"/>
      <c r="Q7976"/>
      <c r="R7976"/>
      <c r="S7976"/>
      <c r="T7976"/>
      <c r="U7976" s="1"/>
      <c r="V7976"/>
      <c r="W7976" s="1"/>
      <c r="X7976"/>
      <c r="Y7976"/>
      <c r="Z7976" s="1"/>
      <c r="AA7976" s="1"/>
      <c r="AB7976" s="1"/>
      <c r="AC7976" s="1"/>
      <c r="AD7976"/>
    </row>
    <row r="7977" spans="1:30" x14ac:dyDescent="0.25">
      <c r="A7977" s="1"/>
      <c r="B7977" s="1"/>
      <c r="C7977" s="1"/>
      <c r="D7977"/>
      <c r="E7977" s="1"/>
      <c r="F7977" s="1"/>
      <c r="G7977"/>
      <c r="H7977"/>
      <c r="I7977" s="1"/>
      <c r="J7977"/>
      <c r="K7977"/>
      <c r="L7977"/>
      <c r="M7977" s="2"/>
      <c r="N7977" s="3"/>
      <c r="O7977"/>
      <c r="P7977"/>
      <c r="Q7977"/>
      <c r="R7977"/>
      <c r="S7977"/>
      <c r="T7977"/>
      <c r="U7977" s="1"/>
      <c r="V7977"/>
      <c r="W7977" s="1"/>
      <c r="X7977"/>
      <c r="Y7977"/>
      <c r="Z7977" s="1"/>
      <c r="AA7977" s="1"/>
      <c r="AB7977" s="1"/>
      <c r="AC7977" s="1"/>
      <c r="AD7977"/>
    </row>
    <row r="7978" spans="1:30" x14ac:dyDescent="0.25">
      <c r="A7978" s="1"/>
      <c r="B7978" s="1"/>
      <c r="C7978" s="1"/>
      <c r="D7978"/>
      <c r="E7978" s="1"/>
      <c r="F7978" s="1"/>
      <c r="G7978"/>
      <c r="H7978"/>
      <c r="I7978" s="1"/>
      <c r="J7978"/>
      <c r="K7978"/>
      <c r="L7978"/>
      <c r="M7978" s="2"/>
      <c r="N7978" s="3"/>
      <c r="O7978"/>
      <c r="P7978"/>
      <c r="Q7978"/>
      <c r="R7978"/>
      <c r="S7978"/>
      <c r="T7978"/>
      <c r="U7978" s="1"/>
      <c r="V7978"/>
      <c r="W7978" s="1"/>
      <c r="X7978"/>
      <c r="Y7978"/>
      <c r="Z7978" s="1"/>
      <c r="AA7978" s="1"/>
      <c r="AB7978" s="1"/>
      <c r="AC7978" s="1"/>
      <c r="AD7978"/>
    </row>
    <row r="7979" spans="1:30" x14ac:dyDescent="0.25">
      <c r="A7979" s="1"/>
      <c r="B7979" s="1"/>
      <c r="C7979" s="1"/>
      <c r="D7979"/>
      <c r="E7979" s="1"/>
      <c r="F7979" s="1"/>
      <c r="G7979"/>
      <c r="H7979"/>
      <c r="I7979" s="1"/>
      <c r="J7979"/>
      <c r="K7979"/>
      <c r="L7979"/>
      <c r="M7979" s="2"/>
      <c r="N7979" s="3"/>
      <c r="O7979"/>
      <c r="P7979"/>
      <c r="Q7979"/>
      <c r="R7979"/>
      <c r="S7979"/>
      <c r="T7979"/>
      <c r="U7979" s="1"/>
      <c r="V7979"/>
      <c r="W7979" s="1"/>
      <c r="X7979"/>
      <c r="Y7979"/>
      <c r="Z7979" s="1"/>
      <c r="AA7979" s="1"/>
      <c r="AB7979" s="1"/>
      <c r="AC7979" s="1"/>
      <c r="AD7979"/>
    </row>
    <row r="7980" spans="1:30" x14ac:dyDescent="0.25">
      <c r="A7980" s="1"/>
      <c r="B7980" s="1"/>
      <c r="C7980" s="1"/>
      <c r="D7980"/>
      <c r="E7980" s="1"/>
      <c r="F7980" s="1"/>
      <c r="G7980"/>
      <c r="H7980"/>
      <c r="I7980" s="1"/>
      <c r="J7980"/>
      <c r="K7980"/>
      <c r="L7980"/>
      <c r="M7980" s="2"/>
      <c r="N7980" s="3"/>
      <c r="O7980"/>
      <c r="P7980"/>
      <c r="Q7980"/>
      <c r="R7980"/>
      <c r="S7980"/>
      <c r="T7980"/>
      <c r="U7980" s="1"/>
      <c r="V7980"/>
      <c r="W7980" s="1"/>
      <c r="X7980"/>
      <c r="Y7980"/>
      <c r="Z7980" s="1"/>
      <c r="AA7980" s="1"/>
      <c r="AB7980" s="1"/>
      <c r="AC7980" s="1"/>
      <c r="AD7980"/>
    </row>
    <row r="7981" spans="1:30" x14ac:dyDescent="0.25">
      <c r="A7981" s="1"/>
      <c r="B7981" s="1"/>
      <c r="C7981" s="1"/>
      <c r="D7981"/>
      <c r="E7981" s="1"/>
      <c r="F7981" s="1"/>
      <c r="G7981"/>
      <c r="H7981"/>
      <c r="I7981" s="1"/>
      <c r="J7981"/>
      <c r="K7981"/>
      <c r="L7981"/>
      <c r="M7981" s="2"/>
      <c r="N7981" s="3"/>
      <c r="O7981"/>
      <c r="P7981"/>
      <c r="Q7981"/>
      <c r="R7981"/>
      <c r="S7981"/>
      <c r="T7981"/>
      <c r="U7981" s="1"/>
      <c r="V7981"/>
      <c r="W7981" s="1"/>
      <c r="X7981"/>
      <c r="Y7981"/>
      <c r="Z7981" s="1"/>
      <c r="AA7981" s="1"/>
      <c r="AB7981" s="1"/>
      <c r="AC7981" s="1"/>
      <c r="AD7981"/>
    </row>
    <row r="7982" spans="1:30" x14ac:dyDescent="0.25">
      <c r="A7982" s="1"/>
      <c r="B7982" s="1"/>
      <c r="C7982" s="1"/>
      <c r="D7982"/>
      <c r="E7982" s="1"/>
      <c r="F7982" s="1"/>
      <c r="G7982"/>
      <c r="H7982"/>
      <c r="I7982" s="1"/>
      <c r="J7982"/>
      <c r="K7982"/>
      <c r="L7982"/>
      <c r="M7982" s="2"/>
      <c r="N7982" s="3"/>
      <c r="O7982"/>
      <c r="P7982"/>
      <c r="Q7982"/>
      <c r="R7982"/>
      <c r="S7982"/>
      <c r="T7982"/>
      <c r="U7982" s="1"/>
      <c r="V7982"/>
      <c r="W7982" s="1"/>
      <c r="X7982"/>
      <c r="Y7982"/>
      <c r="Z7982" s="1"/>
      <c r="AA7982" s="1"/>
      <c r="AB7982" s="1"/>
      <c r="AC7982" s="1"/>
      <c r="AD7982"/>
    </row>
    <row r="7983" spans="1:30" x14ac:dyDescent="0.25">
      <c r="A7983" s="1"/>
      <c r="B7983" s="1"/>
      <c r="C7983" s="1"/>
      <c r="D7983"/>
      <c r="E7983" s="1"/>
      <c r="F7983" s="1"/>
      <c r="G7983"/>
      <c r="H7983"/>
      <c r="I7983" s="1"/>
      <c r="J7983"/>
      <c r="K7983"/>
      <c r="L7983"/>
      <c r="M7983" s="2"/>
      <c r="N7983" s="3"/>
      <c r="O7983"/>
      <c r="P7983"/>
      <c r="Q7983"/>
      <c r="R7983"/>
      <c r="S7983"/>
      <c r="T7983"/>
      <c r="U7983" s="1"/>
      <c r="V7983"/>
      <c r="W7983" s="1"/>
      <c r="X7983"/>
      <c r="Y7983"/>
      <c r="Z7983" s="1"/>
      <c r="AA7983" s="1"/>
      <c r="AB7983" s="1"/>
      <c r="AC7983" s="1"/>
      <c r="AD7983"/>
    </row>
    <row r="7984" spans="1:30" x14ac:dyDescent="0.25">
      <c r="A7984" s="1"/>
      <c r="B7984" s="1"/>
      <c r="C7984" s="1"/>
      <c r="D7984"/>
      <c r="E7984" s="1"/>
      <c r="F7984" s="1"/>
      <c r="G7984"/>
      <c r="H7984"/>
      <c r="I7984" s="1"/>
      <c r="J7984"/>
      <c r="K7984"/>
      <c r="L7984"/>
      <c r="M7984" s="2"/>
      <c r="N7984" s="3"/>
      <c r="O7984"/>
      <c r="P7984"/>
      <c r="Q7984"/>
      <c r="R7984"/>
      <c r="S7984"/>
      <c r="T7984"/>
      <c r="U7984" s="1"/>
      <c r="V7984"/>
      <c r="W7984" s="1"/>
      <c r="X7984"/>
      <c r="Y7984"/>
      <c r="Z7984" s="1"/>
      <c r="AA7984" s="1"/>
      <c r="AB7984" s="1"/>
      <c r="AC7984" s="1"/>
      <c r="AD7984"/>
    </row>
    <row r="7985" spans="1:30" x14ac:dyDescent="0.25">
      <c r="A7985" s="1"/>
      <c r="B7985" s="1"/>
      <c r="C7985" s="1"/>
      <c r="D7985"/>
      <c r="E7985" s="1"/>
      <c r="F7985" s="1"/>
      <c r="G7985"/>
      <c r="H7985"/>
      <c r="I7985" s="1"/>
      <c r="J7985"/>
      <c r="K7985"/>
      <c r="L7985"/>
      <c r="M7985" s="2"/>
      <c r="N7985" s="3"/>
      <c r="O7985"/>
      <c r="P7985"/>
      <c r="Q7985"/>
      <c r="R7985"/>
      <c r="S7985"/>
      <c r="T7985"/>
      <c r="U7985" s="1"/>
      <c r="V7985"/>
      <c r="W7985" s="1"/>
      <c r="X7985"/>
      <c r="Y7985"/>
      <c r="Z7985" s="1"/>
      <c r="AA7985" s="1"/>
      <c r="AB7985" s="1"/>
      <c r="AC7985" s="1"/>
      <c r="AD7985"/>
    </row>
    <row r="7986" spans="1:30" x14ac:dyDescent="0.25">
      <c r="A7986" s="1"/>
      <c r="B7986" s="1"/>
      <c r="C7986" s="1"/>
      <c r="D7986"/>
      <c r="E7986" s="1"/>
      <c r="F7986" s="1"/>
      <c r="G7986"/>
      <c r="H7986"/>
      <c r="I7986" s="1"/>
      <c r="J7986"/>
      <c r="K7986"/>
      <c r="L7986"/>
      <c r="M7986" s="2"/>
      <c r="N7986" s="3"/>
      <c r="O7986"/>
      <c r="P7986"/>
      <c r="Q7986"/>
      <c r="R7986"/>
      <c r="S7986"/>
      <c r="T7986"/>
      <c r="U7986" s="1"/>
      <c r="V7986"/>
      <c r="W7986" s="1"/>
      <c r="X7986"/>
      <c r="Y7986"/>
      <c r="Z7986" s="1"/>
      <c r="AA7986" s="1"/>
      <c r="AB7986" s="1"/>
      <c r="AC7986" s="1"/>
      <c r="AD7986"/>
    </row>
    <row r="7987" spans="1:30" x14ac:dyDescent="0.25">
      <c r="A7987" s="1"/>
      <c r="B7987" s="1"/>
      <c r="C7987" s="1"/>
      <c r="D7987"/>
      <c r="E7987" s="1"/>
      <c r="F7987" s="1"/>
      <c r="G7987"/>
      <c r="H7987"/>
      <c r="I7987" s="1"/>
      <c r="J7987"/>
      <c r="K7987"/>
      <c r="L7987"/>
      <c r="M7987" s="2"/>
      <c r="N7987" s="3"/>
      <c r="O7987"/>
      <c r="P7987"/>
      <c r="Q7987"/>
      <c r="R7987"/>
      <c r="S7987"/>
      <c r="T7987"/>
      <c r="U7987" s="1"/>
      <c r="V7987"/>
      <c r="W7987" s="1"/>
      <c r="X7987"/>
      <c r="Y7987"/>
      <c r="Z7987" s="1"/>
      <c r="AA7987" s="1"/>
      <c r="AB7987" s="1"/>
      <c r="AC7987" s="1"/>
      <c r="AD7987"/>
    </row>
    <row r="7988" spans="1:30" x14ac:dyDescent="0.25">
      <c r="A7988" s="1"/>
      <c r="B7988" s="1"/>
      <c r="C7988" s="1"/>
      <c r="D7988"/>
      <c r="E7988" s="1"/>
      <c r="F7988" s="1"/>
      <c r="G7988"/>
      <c r="H7988"/>
      <c r="I7988" s="1"/>
      <c r="J7988"/>
      <c r="K7988"/>
      <c r="L7988"/>
      <c r="M7988" s="2"/>
      <c r="N7988" s="3"/>
      <c r="O7988"/>
      <c r="P7988"/>
      <c r="Q7988"/>
      <c r="R7988"/>
      <c r="S7988"/>
      <c r="T7988"/>
      <c r="U7988" s="1"/>
      <c r="V7988"/>
      <c r="W7988" s="1"/>
      <c r="X7988"/>
      <c r="Y7988"/>
      <c r="Z7988" s="1"/>
      <c r="AA7988" s="1"/>
      <c r="AB7988" s="1"/>
      <c r="AC7988" s="1"/>
      <c r="AD7988"/>
    </row>
    <row r="7989" spans="1:30" x14ac:dyDescent="0.25">
      <c r="A7989" s="1"/>
      <c r="B7989" s="1"/>
      <c r="C7989" s="1"/>
      <c r="D7989"/>
      <c r="E7989" s="1"/>
      <c r="F7989" s="1"/>
      <c r="G7989"/>
      <c r="H7989"/>
      <c r="I7989" s="1"/>
      <c r="J7989"/>
      <c r="K7989"/>
      <c r="L7989"/>
      <c r="M7989" s="2"/>
      <c r="N7989" s="3"/>
      <c r="O7989"/>
      <c r="P7989"/>
      <c r="Q7989"/>
      <c r="R7989"/>
      <c r="S7989"/>
      <c r="T7989"/>
      <c r="U7989" s="1"/>
      <c r="V7989"/>
      <c r="W7989" s="1"/>
      <c r="X7989"/>
      <c r="Y7989"/>
      <c r="Z7989" s="1"/>
      <c r="AA7989" s="1"/>
      <c r="AB7989" s="1"/>
      <c r="AC7989" s="1"/>
      <c r="AD7989"/>
    </row>
    <row r="7990" spans="1:30" x14ac:dyDescent="0.25">
      <c r="A7990" s="1"/>
      <c r="B7990" s="1"/>
      <c r="C7990" s="1"/>
      <c r="D7990"/>
      <c r="E7990" s="1"/>
      <c r="F7990" s="1"/>
      <c r="G7990"/>
      <c r="H7990"/>
      <c r="I7990" s="1"/>
      <c r="J7990"/>
      <c r="K7990"/>
      <c r="L7990"/>
      <c r="M7990" s="2"/>
      <c r="N7990" s="3"/>
      <c r="O7990"/>
      <c r="P7990"/>
      <c r="Q7990"/>
      <c r="R7990"/>
      <c r="S7990"/>
      <c r="T7990"/>
      <c r="U7990" s="1"/>
      <c r="V7990"/>
      <c r="W7990" s="1"/>
      <c r="X7990"/>
      <c r="Y7990"/>
      <c r="Z7990" s="1"/>
      <c r="AA7990" s="1"/>
      <c r="AB7990" s="1"/>
      <c r="AC7990" s="1"/>
      <c r="AD7990"/>
    </row>
    <row r="7991" spans="1:30" x14ac:dyDescent="0.25">
      <c r="A7991" s="1"/>
      <c r="B7991" s="1"/>
      <c r="C7991" s="1"/>
      <c r="D7991"/>
      <c r="E7991" s="1"/>
      <c r="F7991" s="1"/>
      <c r="G7991"/>
      <c r="H7991"/>
      <c r="I7991" s="1"/>
      <c r="J7991"/>
      <c r="K7991"/>
      <c r="L7991"/>
      <c r="M7991" s="2"/>
      <c r="N7991" s="3"/>
      <c r="O7991"/>
      <c r="P7991"/>
      <c r="Q7991"/>
      <c r="R7991"/>
      <c r="S7991"/>
      <c r="T7991"/>
      <c r="U7991" s="1"/>
      <c r="V7991"/>
      <c r="W7991" s="1"/>
      <c r="X7991"/>
      <c r="Y7991"/>
      <c r="Z7991" s="1"/>
      <c r="AA7991" s="1"/>
      <c r="AB7991" s="1"/>
      <c r="AC7991" s="1"/>
      <c r="AD7991"/>
    </row>
    <row r="7992" spans="1:30" x14ac:dyDescent="0.25">
      <c r="A7992" s="1"/>
      <c r="B7992" s="1"/>
      <c r="C7992" s="1"/>
      <c r="D7992"/>
      <c r="E7992" s="1"/>
      <c r="F7992" s="1"/>
      <c r="G7992"/>
      <c r="H7992"/>
      <c r="I7992" s="1"/>
      <c r="J7992"/>
      <c r="K7992"/>
      <c r="L7992"/>
      <c r="M7992" s="2"/>
      <c r="N7992" s="3"/>
      <c r="O7992"/>
      <c r="P7992"/>
      <c r="Q7992"/>
      <c r="R7992"/>
      <c r="S7992"/>
      <c r="T7992"/>
      <c r="U7992" s="1"/>
      <c r="V7992"/>
      <c r="W7992" s="1"/>
      <c r="X7992"/>
      <c r="Y7992"/>
      <c r="Z7992" s="1"/>
      <c r="AA7992" s="1"/>
      <c r="AB7992" s="1"/>
      <c r="AC7992" s="1"/>
      <c r="AD7992"/>
    </row>
    <row r="7993" spans="1:30" x14ac:dyDescent="0.25">
      <c r="A7993" s="1"/>
      <c r="B7993" s="1"/>
      <c r="C7993" s="1"/>
      <c r="D7993"/>
      <c r="E7993" s="1"/>
      <c r="F7993" s="1"/>
      <c r="G7993"/>
      <c r="H7993"/>
      <c r="I7993" s="1"/>
      <c r="J7993"/>
      <c r="K7993"/>
      <c r="L7993"/>
      <c r="M7993" s="2"/>
      <c r="N7993" s="3"/>
      <c r="O7993"/>
      <c r="P7993"/>
      <c r="Q7993"/>
      <c r="R7993"/>
      <c r="S7993"/>
      <c r="T7993"/>
      <c r="U7993" s="1"/>
      <c r="V7993"/>
      <c r="W7993" s="1"/>
      <c r="X7993"/>
      <c r="Y7993"/>
      <c r="Z7993" s="1"/>
      <c r="AA7993" s="1"/>
      <c r="AB7993" s="1"/>
      <c r="AC7993" s="1"/>
      <c r="AD7993"/>
    </row>
    <row r="7994" spans="1:30" x14ac:dyDescent="0.25">
      <c r="A7994" s="1"/>
      <c r="B7994" s="1"/>
      <c r="C7994" s="1"/>
      <c r="D7994"/>
      <c r="E7994" s="1"/>
      <c r="F7994" s="1"/>
      <c r="G7994"/>
      <c r="H7994"/>
      <c r="I7994" s="1"/>
      <c r="J7994"/>
      <c r="K7994"/>
      <c r="L7994"/>
      <c r="M7994" s="2"/>
      <c r="N7994" s="3"/>
      <c r="O7994"/>
      <c r="P7994"/>
      <c r="Q7994"/>
      <c r="R7994"/>
      <c r="S7994"/>
      <c r="T7994"/>
      <c r="U7994" s="1"/>
      <c r="V7994"/>
      <c r="W7994" s="1"/>
      <c r="X7994"/>
      <c r="Y7994"/>
      <c r="Z7994" s="1"/>
      <c r="AA7994" s="1"/>
      <c r="AB7994" s="1"/>
      <c r="AC7994" s="1"/>
      <c r="AD7994"/>
    </row>
    <row r="7995" spans="1:30" x14ac:dyDescent="0.25">
      <c r="A7995" s="1"/>
      <c r="B7995" s="1"/>
      <c r="C7995" s="1"/>
      <c r="D7995"/>
      <c r="E7995" s="1"/>
      <c r="F7995" s="1"/>
      <c r="G7995"/>
      <c r="H7995"/>
      <c r="I7995" s="1"/>
      <c r="J7995"/>
      <c r="K7995"/>
      <c r="L7995"/>
      <c r="M7995" s="2"/>
      <c r="N7995" s="3"/>
      <c r="O7995"/>
      <c r="P7995"/>
      <c r="Q7995"/>
      <c r="R7995"/>
      <c r="S7995"/>
      <c r="T7995"/>
      <c r="U7995" s="1"/>
      <c r="V7995"/>
      <c r="W7995" s="1"/>
      <c r="X7995"/>
      <c r="Y7995"/>
      <c r="Z7995" s="1"/>
      <c r="AA7995" s="1"/>
      <c r="AB7995" s="1"/>
      <c r="AC7995" s="1"/>
      <c r="AD7995"/>
    </row>
    <row r="7996" spans="1:30" x14ac:dyDescent="0.25">
      <c r="A7996" s="1"/>
      <c r="B7996" s="1"/>
      <c r="C7996" s="1"/>
      <c r="D7996"/>
      <c r="E7996" s="1"/>
      <c r="F7996" s="1"/>
      <c r="G7996"/>
      <c r="H7996"/>
      <c r="I7996" s="1"/>
      <c r="J7996"/>
      <c r="K7996"/>
      <c r="L7996"/>
      <c r="M7996" s="2"/>
      <c r="N7996" s="3"/>
      <c r="O7996"/>
      <c r="P7996"/>
      <c r="Q7996"/>
      <c r="R7996"/>
      <c r="S7996"/>
      <c r="T7996"/>
      <c r="U7996" s="1"/>
      <c r="V7996"/>
      <c r="W7996" s="1"/>
      <c r="X7996"/>
      <c r="Y7996"/>
      <c r="Z7996" s="1"/>
      <c r="AA7996" s="1"/>
      <c r="AB7996" s="1"/>
      <c r="AC7996" s="1"/>
      <c r="AD7996"/>
    </row>
    <row r="7997" spans="1:30" x14ac:dyDescent="0.25">
      <c r="A7997" s="1"/>
      <c r="B7997" s="1"/>
      <c r="C7997" s="1"/>
      <c r="D7997"/>
      <c r="E7997" s="1"/>
      <c r="F7997" s="1"/>
      <c r="G7997"/>
      <c r="H7997"/>
      <c r="I7997" s="1"/>
      <c r="J7997"/>
      <c r="K7997"/>
      <c r="L7997"/>
      <c r="M7997" s="2"/>
      <c r="N7997" s="3"/>
      <c r="O7997"/>
      <c r="P7997"/>
      <c r="Q7997"/>
      <c r="R7997"/>
      <c r="S7997"/>
      <c r="T7997"/>
      <c r="U7997" s="1"/>
      <c r="V7997"/>
      <c r="W7997" s="1"/>
      <c r="X7997"/>
      <c r="Y7997"/>
      <c r="Z7997" s="1"/>
      <c r="AA7997" s="1"/>
      <c r="AB7997" s="1"/>
      <c r="AC7997" s="1"/>
      <c r="AD7997"/>
    </row>
    <row r="7998" spans="1:30" x14ac:dyDescent="0.25">
      <c r="A7998" s="1"/>
      <c r="B7998" s="1"/>
      <c r="C7998" s="1"/>
      <c r="D7998"/>
      <c r="E7998" s="1"/>
      <c r="F7998" s="1"/>
      <c r="G7998"/>
      <c r="H7998"/>
      <c r="I7998" s="1"/>
      <c r="J7998"/>
      <c r="K7998"/>
      <c r="L7998"/>
      <c r="M7998" s="2"/>
      <c r="N7998" s="3"/>
      <c r="O7998"/>
      <c r="P7998"/>
      <c r="Q7998"/>
      <c r="R7998"/>
      <c r="S7998"/>
      <c r="T7998"/>
      <c r="U7998" s="1"/>
      <c r="V7998"/>
      <c r="W7998" s="1"/>
      <c r="X7998"/>
      <c r="Y7998"/>
      <c r="Z7998" s="1"/>
      <c r="AA7998" s="1"/>
      <c r="AB7998" s="1"/>
      <c r="AC7998" s="1"/>
      <c r="AD7998"/>
    </row>
    <row r="7999" spans="1:30" x14ac:dyDescent="0.25">
      <c r="A7999" s="1"/>
      <c r="B7999" s="1"/>
      <c r="C7999" s="1"/>
      <c r="D7999"/>
      <c r="E7999" s="1"/>
      <c r="F7999" s="1"/>
      <c r="G7999"/>
      <c r="H7999"/>
      <c r="I7999" s="1"/>
      <c r="J7999"/>
      <c r="K7999"/>
      <c r="L7999"/>
      <c r="M7999" s="2"/>
      <c r="N7999" s="3"/>
      <c r="O7999"/>
      <c r="P7999"/>
      <c r="Q7999"/>
      <c r="R7999"/>
      <c r="S7999"/>
      <c r="T7999"/>
      <c r="U7999" s="1"/>
      <c r="V7999"/>
      <c r="W7999" s="1"/>
      <c r="X7999"/>
      <c r="Y7999"/>
      <c r="Z7999" s="1"/>
      <c r="AA7999" s="1"/>
      <c r="AB7999" s="1"/>
      <c r="AC7999" s="1"/>
      <c r="AD7999"/>
    </row>
    <row r="8000" spans="1:30" x14ac:dyDescent="0.25">
      <c r="A8000" s="1"/>
      <c r="B8000" s="1"/>
      <c r="C8000" s="1"/>
      <c r="D8000"/>
      <c r="E8000" s="1"/>
      <c r="F8000" s="1"/>
      <c r="G8000"/>
      <c r="H8000"/>
      <c r="I8000" s="1"/>
      <c r="J8000"/>
      <c r="K8000"/>
      <c r="L8000"/>
      <c r="M8000" s="2"/>
      <c r="N8000" s="3"/>
      <c r="O8000"/>
      <c r="P8000"/>
      <c r="Q8000"/>
      <c r="R8000"/>
      <c r="S8000"/>
      <c r="T8000"/>
      <c r="U8000" s="1"/>
      <c r="V8000"/>
      <c r="W8000" s="1"/>
      <c r="X8000"/>
      <c r="Y8000"/>
      <c r="Z8000" s="1"/>
      <c r="AA8000" s="1"/>
      <c r="AB8000" s="1"/>
      <c r="AC8000" s="1"/>
      <c r="AD8000"/>
    </row>
    <row r="8001" spans="1:30" x14ac:dyDescent="0.25">
      <c r="A8001" s="1"/>
      <c r="B8001" s="1"/>
      <c r="C8001" s="1"/>
      <c r="D8001"/>
      <c r="E8001" s="1"/>
      <c r="F8001" s="1"/>
      <c r="G8001"/>
      <c r="H8001"/>
      <c r="I8001" s="1"/>
      <c r="J8001"/>
      <c r="K8001"/>
      <c r="L8001"/>
      <c r="M8001" s="2"/>
      <c r="N8001" s="3"/>
      <c r="O8001"/>
      <c r="P8001"/>
      <c r="Q8001"/>
      <c r="R8001"/>
      <c r="S8001"/>
      <c r="T8001"/>
      <c r="U8001" s="1"/>
      <c r="V8001"/>
      <c r="W8001" s="1"/>
      <c r="X8001"/>
      <c r="Y8001"/>
      <c r="Z8001" s="1"/>
      <c r="AA8001" s="1"/>
      <c r="AB8001" s="1"/>
      <c r="AC8001" s="1"/>
      <c r="AD8001"/>
    </row>
    <row r="8002" spans="1:30" x14ac:dyDescent="0.25">
      <c r="A8002" s="1"/>
      <c r="B8002" s="1"/>
      <c r="C8002" s="1"/>
      <c r="D8002"/>
      <c r="E8002" s="1"/>
      <c r="F8002" s="1"/>
      <c r="G8002"/>
      <c r="H8002"/>
      <c r="I8002" s="1"/>
      <c r="J8002"/>
      <c r="K8002"/>
      <c r="L8002"/>
      <c r="M8002" s="2"/>
      <c r="N8002" s="3"/>
      <c r="O8002"/>
      <c r="P8002"/>
      <c r="Q8002"/>
      <c r="R8002"/>
      <c r="S8002"/>
      <c r="T8002"/>
      <c r="U8002" s="1"/>
      <c r="V8002"/>
      <c r="W8002" s="1"/>
      <c r="X8002"/>
      <c r="Y8002"/>
      <c r="Z8002" s="1"/>
      <c r="AA8002" s="1"/>
      <c r="AB8002" s="1"/>
      <c r="AC8002" s="1"/>
      <c r="AD8002"/>
    </row>
    <row r="8003" spans="1:30" x14ac:dyDescent="0.25">
      <c r="A8003" s="1"/>
      <c r="B8003" s="1"/>
      <c r="C8003" s="1"/>
      <c r="D8003"/>
      <c r="E8003" s="1"/>
      <c r="F8003" s="1"/>
      <c r="G8003"/>
      <c r="H8003"/>
      <c r="I8003" s="1"/>
      <c r="J8003"/>
      <c r="K8003"/>
      <c r="L8003"/>
      <c r="M8003" s="2"/>
      <c r="N8003" s="3"/>
      <c r="O8003"/>
      <c r="P8003"/>
      <c r="Q8003"/>
      <c r="R8003"/>
      <c r="S8003"/>
      <c r="T8003"/>
      <c r="U8003" s="1"/>
      <c r="V8003"/>
      <c r="W8003" s="1"/>
      <c r="X8003"/>
      <c r="Y8003"/>
      <c r="Z8003" s="1"/>
      <c r="AA8003" s="1"/>
      <c r="AB8003" s="1"/>
      <c r="AC8003" s="1"/>
      <c r="AD8003"/>
    </row>
    <row r="8004" spans="1:30" x14ac:dyDescent="0.25">
      <c r="A8004" s="1"/>
      <c r="B8004" s="1"/>
      <c r="C8004" s="1"/>
      <c r="D8004"/>
      <c r="E8004" s="1"/>
      <c r="F8004" s="1"/>
      <c r="G8004"/>
      <c r="H8004"/>
      <c r="I8004" s="1"/>
      <c r="J8004"/>
      <c r="K8004"/>
      <c r="L8004"/>
      <c r="M8004" s="2"/>
      <c r="N8004" s="3"/>
      <c r="O8004"/>
      <c r="P8004"/>
      <c r="Q8004"/>
      <c r="R8004"/>
      <c r="S8004"/>
      <c r="T8004"/>
      <c r="U8004" s="1"/>
      <c r="V8004"/>
      <c r="W8004" s="1"/>
      <c r="X8004"/>
      <c r="Y8004"/>
      <c r="Z8004" s="1"/>
      <c r="AA8004" s="1"/>
      <c r="AB8004" s="1"/>
      <c r="AC8004" s="1"/>
      <c r="AD8004"/>
    </row>
    <row r="8005" spans="1:30" x14ac:dyDescent="0.25">
      <c r="A8005" s="1"/>
      <c r="B8005" s="1"/>
      <c r="C8005" s="1"/>
      <c r="D8005"/>
      <c r="E8005" s="1"/>
      <c r="F8005" s="1"/>
      <c r="G8005"/>
      <c r="H8005"/>
      <c r="I8005" s="1"/>
      <c r="J8005"/>
      <c r="K8005"/>
      <c r="L8005"/>
      <c r="M8005" s="2"/>
      <c r="N8005" s="3"/>
      <c r="O8005"/>
      <c r="P8005"/>
      <c r="Q8005"/>
      <c r="R8005"/>
      <c r="S8005"/>
      <c r="T8005"/>
      <c r="U8005" s="1"/>
      <c r="V8005"/>
      <c r="W8005" s="1"/>
      <c r="X8005"/>
      <c r="Y8005"/>
      <c r="Z8005" s="1"/>
      <c r="AA8005" s="1"/>
      <c r="AB8005" s="1"/>
      <c r="AC8005" s="1"/>
      <c r="AD8005"/>
    </row>
    <row r="8006" spans="1:30" x14ac:dyDescent="0.25">
      <c r="A8006" s="1"/>
      <c r="B8006" s="1"/>
      <c r="C8006" s="1"/>
      <c r="D8006"/>
      <c r="E8006" s="1"/>
      <c r="F8006" s="1"/>
      <c r="G8006"/>
      <c r="H8006"/>
      <c r="I8006" s="1"/>
      <c r="J8006"/>
      <c r="K8006"/>
      <c r="L8006"/>
      <c r="M8006" s="2"/>
      <c r="N8006" s="3"/>
      <c r="O8006"/>
      <c r="P8006"/>
      <c r="Q8006"/>
      <c r="R8006"/>
      <c r="S8006"/>
      <c r="T8006"/>
      <c r="U8006" s="1"/>
      <c r="V8006"/>
      <c r="W8006" s="1"/>
      <c r="X8006"/>
      <c r="Y8006"/>
      <c r="Z8006" s="1"/>
      <c r="AA8006" s="1"/>
      <c r="AB8006" s="1"/>
      <c r="AC8006" s="1"/>
      <c r="AD8006"/>
    </row>
    <row r="8007" spans="1:30" x14ac:dyDescent="0.25">
      <c r="A8007" s="1"/>
      <c r="B8007" s="1"/>
      <c r="C8007" s="1"/>
      <c r="D8007"/>
      <c r="E8007" s="1"/>
      <c r="F8007" s="1"/>
      <c r="G8007"/>
      <c r="H8007"/>
      <c r="I8007" s="1"/>
      <c r="J8007"/>
      <c r="K8007"/>
      <c r="L8007"/>
      <c r="M8007" s="2"/>
      <c r="N8007" s="3"/>
      <c r="O8007"/>
      <c r="P8007"/>
      <c r="Q8007"/>
      <c r="R8007"/>
      <c r="S8007"/>
      <c r="T8007"/>
      <c r="U8007" s="1"/>
      <c r="V8007"/>
      <c r="W8007" s="1"/>
      <c r="X8007"/>
      <c r="Y8007"/>
      <c r="Z8007" s="1"/>
      <c r="AA8007" s="1"/>
      <c r="AB8007" s="1"/>
      <c r="AC8007" s="1"/>
      <c r="AD8007"/>
    </row>
    <row r="8008" spans="1:30" x14ac:dyDescent="0.25">
      <c r="A8008" s="1"/>
      <c r="B8008" s="1"/>
      <c r="C8008" s="1"/>
      <c r="D8008"/>
      <c r="E8008" s="1"/>
      <c r="F8008" s="1"/>
      <c r="G8008"/>
      <c r="H8008"/>
      <c r="I8008" s="1"/>
      <c r="J8008"/>
      <c r="K8008"/>
      <c r="L8008"/>
      <c r="M8008" s="2"/>
      <c r="N8008" s="3"/>
      <c r="O8008"/>
      <c r="P8008"/>
      <c r="Q8008"/>
      <c r="R8008"/>
      <c r="S8008"/>
      <c r="T8008"/>
      <c r="U8008" s="1"/>
      <c r="V8008"/>
      <c r="W8008" s="1"/>
      <c r="X8008"/>
      <c r="Y8008"/>
      <c r="Z8008" s="1"/>
      <c r="AA8008" s="1"/>
      <c r="AB8008" s="1"/>
      <c r="AC8008" s="1"/>
      <c r="AD8008"/>
    </row>
    <row r="8009" spans="1:30" x14ac:dyDescent="0.25">
      <c r="A8009" s="1"/>
      <c r="B8009" s="1"/>
      <c r="C8009" s="1"/>
      <c r="D8009"/>
      <c r="E8009" s="1"/>
      <c r="F8009" s="1"/>
      <c r="G8009"/>
      <c r="H8009"/>
      <c r="I8009" s="1"/>
      <c r="J8009"/>
      <c r="K8009"/>
      <c r="L8009"/>
      <c r="M8009" s="2"/>
      <c r="N8009" s="3"/>
      <c r="O8009"/>
      <c r="P8009"/>
      <c r="Q8009"/>
      <c r="R8009"/>
      <c r="S8009"/>
      <c r="T8009"/>
      <c r="U8009" s="1"/>
      <c r="V8009"/>
      <c r="W8009" s="1"/>
      <c r="X8009"/>
      <c r="Y8009"/>
      <c r="Z8009" s="1"/>
      <c r="AA8009" s="1"/>
      <c r="AB8009" s="1"/>
      <c r="AC8009" s="1"/>
      <c r="AD8009"/>
    </row>
    <row r="8010" spans="1:30" x14ac:dyDescent="0.25">
      <c r="A8010" s="1"/>
      <c r="B8010" s="1"/>
      <c r="C8010" s="1"/>
      <c r="D8010"/>
      <c r="E8010" s="1"/>
      <c r="F8010" s="1"/>
      <c r="G8010"/>
      <c r="H8010"/>
      <c r="I8010" s="1"/>
      <c r="J8010"/>
      <c r="K8010"/>
      <c r="L8010"/>
      <c r="M8010" s="2"/>
      <c r="N8010" s="3"/>
      <c r="O8010"/>
      <c r="P8010"/>
      <c r="Q8010"/>
      <c r="R8010"/>
      <c r="S8010"/>
      <c r="T8010"/>
      <c r="U8010" s="1"/>
      <c r="V8010"/>
      <c r="W8010" s="1"/>
      <c r="X8010"/>
      <c r="Y8010"/>
      <c r="Z8010" s="1"/>
      <c r="AA8010" s="1"/>
      <c r="AB8010" s="1"/>
      <c r="AC8010" s="1"/>
      <c r="AD8010"/>
    </row>
    <row r="8011" spans="1:30" x14ac:dyDescent="0.25">
      <c r="A8011" s="1"/>
      <c r="B8011" s="1"/>
      <c r="C8011" s="1"/>
      <c r="D8011"/>
      <c r="E8011" s="1"/>
      <c r="F8011" s="1"/>
      <c r="G8011"/>
      <c r="H8011"/>
      <c r="I8011" s="1"/>
      <c r="J8011"/>
      <c r="K8011"/>
      <c r="L8011"/>
      <c r="M8011" s="2"/>
      <c r="N8011" s="3"/>
      <c r="O8011"/>
      <c r="P8011"/>
      <c r="Q8011"/>
      <c r="R8011"/>
      <c r="S8011"/>
      <c r="T8011"/>
      <c r="U8011" s="1"/>
      <c r="V8011"/>
      <c r="W8011" s="1"/>
      <c r="X8011"/>
      <c r="Y8011"/>
      <c r="Z8011" s="1"/>
      <c r="AA8011" s="1"/>
      <c r="AB8011" s="1"/>
      <c r="AC8011" s="1"/>
      <c r="AD8011"/>
    </row>
    <row r="8012" spans="1:30" x14ac:dyDescent="0.25">
      <c r="A8012" s="1"/>
      <c r="B8012" s="1"/>
      <c r="C8012" s="1"/>
      <c r="D8012"/>
      <c r="E8012" s="1"/>
      <c r="F8012" s="1"/>
      <c r="G8012"/>
      <c r="H8012"/>
      <c r="I8012" s="1"/>
      <c r="J8012"/>
      <c r="K8012"/>
      <c r="L8012"/>
      <c r="M8012" s="2"/>
      <c r="N8012" s="3"/>
      <c r="O8012"/>
      <c r="P8012"/>
      <c r="Q8012"/>
      <c r="R8012"/>
      <c r="S8012"/>
      <c r="T8012"/>
      <c r="U8012" s="1"/>
      <c r="V8012"/>
      <c r="W8012" s="1"/>
      <c r="X8012"/>
      <c r="Y8012"/>
      <c r="Z8012" s="1"/>
      <c r="AA8012" s="1"/>
      <c r="AB8012" s="1"/>
      <c r="AC8012" s="1"/>
      <c r="AD8012"/>
    </row>
    <row r="8013" spans="1:30" x14ac:dyDescent="0.25">
      <c r="A8013" s="1"/>
      <c r="B8013" s="1"/>
      <c r="C8013" s="1"/>
      <c r="D8013"/>
      <c r="E8013" s="1"/>
      <c r="F8013" s="1"/>
      <c r="G8013"/>
      <c r="H8013"/>
      <c r="I8013" s="1"/>
      <c r="J8013"/>
      <c r="K8013"/>
      <c r="L8013"/>
      <c r="M8013" s="2"/>
      <c r="N8013" s="3"/>
      <c r="O8013"/>
      <c r="P8013"/>
      <c r="Q8013"/>
      <c r="R8013"/>
      <c r="S8013"/>
      <c r="T8013"/>
      <c r="U8013" s="1"/>
      <c r="V8013"/>
      <c r="W8013" s="1"/>
      <c r="X8013"/>
      <c r="Y8013"/>
      <c r="Z8013" s="1"/>
      <c r="AA8013" s="1"/>
      <c r="AB8013" s="1"/>
      <c r="AC8013" s="1"/>
      <c r="AD8013"/>
    </row>
    <row r="8014" spans="1:30" x14ac:dyDescent="0.25">
      <c r="A8014" s="1"/>
      <c r="B8014" s="1"/>
      <c r="C8014" s="1"/>
      <c r="D8014"/>
      <c r="E8014" s="1"/>
      <c r="F8014" s="1"/>
      <c r="G8014"/>
      <c r="H8014"/>
      <c r="I8014" s="1"/>
      <c r="J8014"/>
      <c r="K8014"/>
      <c r="L8014"/>
      <c r="M8014" s="2"/>
      <c r="N8014" s="3"/>
      <c r="O8014"/>
      <c r="P8014"/>
      <c r="Q8014"/>
      <c r="R8014"/>
      <c r="S8014"/>
      <c r="T8014"/>
      <c r="U8014" s="1"/>
      <c r="V8014"/>
      <c r="W8014" s="1"/>
      <c r="X8014"/>
      <c r="Y8014"/>
      <c r="Z8014" s="1"/>
      <c r="AA8014" s="1"/>
      <c r="AB8014" s="1"/>
      <c r="AC8014" s="1"/>
      <c r="AD8014"/>
    </row>
    <row r="8015" spans="1:30" x14ac:dyDescent="0.25">
      <c r="A8015" s="1"/>
      <c r="B8015" s="1"/>
      <c r="C8015" s="1"/>
      <c r="D8015"/>
      <c r="E8015" s="1"/>
      <c r="F8015" s="1"/>
      <c r="G8015"/>
      <c r="H8015"/>
      <c r="I8015" s="1"/>
      <c r="J8015"/>
      <c r="K8015"/>
      <c r="L8015"/>
      <c r="M8015" s="2"/>
      <c r="N8015" s="3"/>
      <c r="O8015"/>
      <c r="P8015"/>
      <c r="Q8015"/>
      <c r="R8015"/>
      <c r="S8015"/>
      <c r="T8015"/>
      <c r="U8015" s="1"/>
      <c r="V8015"/>
      <c r="W8015" s="1"/>
      <c r="X8015"/>
      <c r="Y8015"/>
      <c r="Z8015" s="1"/>
      <c r="AA8015" s="1"/>
      <c r="AB8015" s="1"/>
      <c r="AC8015" s="1"/>
      <c r="AD8015"/>
    </row>
    <row r="8016" spans="1:30" x14ac:dyDescent="0.25">
      <c r="A8016" s="1"/>
      <c r="B8016" s="1"/>
      <c r="C8016" s="1"/>
      <c r="D8016"/>
      <c r="E8016" s="1"/>
      <c r="F8016" s="1"/>
      <c r="G8016"/>
      <c r="H8016"/>
      <c r="I8016" s="1"/>
      <c r="J8016"/>
      <c r="K8016"/>
      <c r="L8016"/>
      <c r="M8016" s="2"/>
      <c r="N8016" s="3"/>
      <c r="O8016"/>
      <c r="P8016"/>
      <c r="Q8016"/>
      <c r="R8016"/>
      <c r="S8016"/>
      <c r="T8016"/>
      <c r="U8016" s="1"/>
      <c r="V8016"/>
      <c r="W8016" s="1"/>
      <c r="X8016"/>
      <c r="Y8016"/>
      <c r="Z8016" s="1"/>
      <c r="AA8016" s="1"/>
      <c r="AB8016" s="1"/>
      <c r="AC8016" s="1"/>
      <c r="AD8016"/>
    </row>
    <row r="8017" spans="1:30" x14ac:dyDescent="0.25">
      <c r="A8017" s="1"/>
      <c r="B8017" s="1"/>
      <c r="C8017" s="1"/>
      <c r="D8017"/>
      <c r="E8017" s="1"/>
      <c r="F8017" s="1"/>
      <c r="G8017"/>
      <c r="H8017"/>
      <c r="I8017" s="1"/>
      <c r="J8017"/>
      <c r="K8017"/>
      <c r="L8017"/>
      <c r="M8017" s="2"/>
      <c r="N8017" s="3"/>
      <c r="O8017"/>
      <c r="P8017"/>
      <c r="Q8017"/>
      <c r="R8017"/>
      <c r="S8017"/>
      <c r="T8017"/>
      <c r="U8017" s="1"/>
      <c r="V8017"/>
      <c r="W8017" s="1"/>
      <c r="X8017"/>
      <c r="Y8017"/>
      <c r="Z8017" s="1"/>
      <c r="AA8017" s="1"/>
      <c r="AB8017" s="1"/>
      <c r="AC8017" s="1"/>
      <c r="AD8017"/>
    </row>
    <row r="8018" spans="1:30" x14ac:dyDescent="0.25">
      <c r="A8018" s="1"/>
      <c r="B8018" s="1"/>
      <c r="C8018" s="1"/>
      <c r="D8018"/>
      <c r="E8018" s="1"/>
      <c r="F8018" s="1"/>
      <c r="G8018"/>
      <c r="H8018"/>
      <c r="I8018" s="1"/>
      <c r="J8018"/>
      <c r="K8018"/>
      <c r="L8018"/>
      <c r="M8018" s="2"/>
      <c r="N8018" s="3"/>
      <c r="O8018"/>
      <c r="P8018"/>
      <c r="Q8018"/>
      <c r="R8018"/>
      <c r="S8018"/>
      <c r="T8018"/>
      <c r="U8018" s="1"/>
      <c r="V8018"/>
      <c r="W8018" s="1"/>
      <c r="X8018"/>
      <c r="Y8018"/>
      <c r="Z8018" s="1"/>
      <c r="AA8018" s="1"/>
      <c r="AB8018" s="1"/>
      <c r="AC8018" s="1"/>
      <c r="AD8018"/>
    </row>
    <row r="8019" spans="1:30" x14ac:dyDescent="0.25">
      <c r="A8019" s="1"/>
      <c r="B8019" s="1"/>
      <c r="C8019" s="1"/>
      <c r="D8019"/>
      <c r="E8019" s="1"/>
      <c r="F8019" s="1"/>
      <c r="G8019"/>
      <c r="H8019"/>
      <c r="I8019" s="1"/>
      <c r="J8019"/>
      <c r="K8019"/>
      <c r="L8019"/>
      <c r="M8019" s="2"/>
      <c r="N8019" s="3"/>
      <c r="O8019"/>
      <c r="P8019"/>
      <c r="Q8019"/>
      <c r="R8019"/>
      <c r="S8019"/>
      <c r="T8019"/>
      <c r="U8019" s="1"/>
      <c r="V8019"/>
      <c r="W8019" s="1"/>
      <c r="X8019"/>
      <c r="Y8019"/>
      <c r="Z8019" s="1"/>
      <c r="AA8019" s="1"/>
      <c r="AB8019" s="1"/>
      <c r="AC8019" s="1"/>
      <c r="AD8019"/>
    </row>
    <row r="8020" spans="1:30" x14ac:dyDescent="0.25">
      <c r="A8020" s="1"/>
      <c r="B8020" s="1"/>
      <c r="C8020" s="1"/>
      <c r="D8020"/>
      <c r="E8020" s="1"/>
      <c r="F8020" s="1"/>
      <c r="G8020"/>
      <c r="H8020"/>
      <c r="I8020" s="1"/>
      <c r="J8020"/>
      <c r="K8020"/>
      <c r="L8020"/>
      <c r="M8020" s="2"/>
      <c r="N8020" s="3"/>
      <c r="O8020"/>
      <c r="P8020"/>
      <c r="Q8020"/>
      <c r="R8020"/>
      <c r="S8020"/>
      <c r="T8020"/>
      <c r="U8020" s="1"/>
      <c r="V8020"/>
      <c r="W8020" s="1"/>
      <c r="X8020"/>
      <c r="Y8020"/>
      <c r="Z8020" s="1"/>
      <c r="AA8020" s="1"/>
      <c r="AB8020" s="1"/>
      <c r="AC8020" s="1"/>
      <c r="AD8020"/>
    </row>
    <row r="8021" spans="1:30" x14ac:dyDescent="0.25">
      <c r="A8021" s="1"/>
      <c r="B8021" s="1"/>
      <c r="C8021" s="1"/>
      <c r="D8021"/>
      <c r="E8021" s="1"/>
      <c r="F8021" s="1"/>
      <c r="G8021"/>
      <c r="H8021"/>
      <c r="I8021" s="1"/>
      <c r="J8021"/>
      <c r="K8021"/>
      <c r="L8021"/>
      <c r="M8021" s="2"/>
      <c r="N8021" s="3"/>
      <c r="O8021"/>
      <c r="P8021"/>
      <c r="Q8021"/>
      <c r="R8021"/>
      <c r="S8021"/>
      <c r="T8021"/>
      <c r="U8021" s="1"/>
      <c r="V8021"/>
      <c r="W8021" s="1"/>
      <c r="X8021"/>
      <c r="Y8021"/>
      <c r="Z8021" s="1"/>
      <c r="AA8021" s="1"/>
      <c r="AB8021" s="1"/>
      <c r="AC8021" s="1"/>
      <c r="AD8021"/>
    </row>
    <row r="8022" spans="1:30" x14ac:dyDescent="0.25">
      <c r="A8022" s="1"/>
      <c r="B8022" s="1"/>
      <c r="C8022" s="1"/>
      <c r="D8022"/>
      <c r="E8022" s="1"/>
      <c r="F8022" s="1"/>
      <c r="G8022"/>
      <c r="H8022"/>
      <c r="I8022" s="1"/>
      <c r="J8022"/>
      <c r="K8022"/>
      <c r="L8022"/>
      <c r="M8022" s="2"/>
      <c r="N8022" s="3"/>
      <c r="O8022"/>
      <c r="P8022"/>
      <c r="Q8022"/>
      <c r="R8022"/>
      <c r="S8022"/>
      <c r="T8022"/>
      <c r="U8022" s="1"/>
      <c r="V8022"/>
      <c r="W8022" s="1"/>
      <c r="X8022"/>
      <c r="Y8022"/>
      <c r="Z8022" s="1"/>
      <c r="AA8022" s="1"/>
      <c r="AB8022" s="1"/>
      <c r="AC8022" s="1"/>
      <c r="AD8022"/>
    </row>
    <row r="8023" spans="1:30" x14ac:dyDescent="0.25">
      <c r="A8023" s="1"/>
      <c r="B8023" s="1"/>
      <c r="C8023" s="1"/>
      <c r="D8023"/>
      <c r="E8023" s="1"/>
      <c r="F8023" s="1"/>
      <c r="G8023"/>
      <c r="H8023"/>
      <c r="I8023" s="1"/>
      <c r="J8023"/>
      <c r="K8023"/>
      <c r="L8023"/>
      <c r="M8023" s="2"/>
      <c r="N8023" s="3"/>
      <c r="O8023"/>
      <c r="P8023"/>
      <c r="Q8023"/>
      <c r="R8023"/>
      <c r="S8023"/>
      <c r="T8023"/>
      <c r="U8023" s="1"/>
      <c r="V8023"/>
      <c r="W8023" s="1"/>
      <c r="X8023"/>
      <c r="Y8023"/>
      <c r="Z8023" s="1"/>
      <c r="AA8023" s="1"/>
      <c r="AB8023" s="1"/>
      <c r="AC8023" s="1"/>
      <c r="AD8023"/>
    </row>
    <row r="8024" spans="1:30" x14ac:dyDescent="0.25">
      <c r="A8024" s="1"/>
      <c r="B8024" s="1"/>
      <c r="C8024" s="1"/>
      <c r="D8024"/>
      <c r="E8024" s="1"/>
      <c r="F8024" s="1"/>
      <c r="G8024"/>
      <c r="H8024"/>
      <c r="I8024" s="1"/>
      <c r="J8024"/>
      <c r="K8024"/>
      <c r="L8024"/>
      <c r="M8024" s="2"/>
      <c r="N8024" s="3"/>
      <c r="O8024"/>
      <c r="P8024"/>
      <c r="Q8024"/>
      <c r="R8024"/>
      <c r="S8024"/>
      <c r="T8024"/>
      <c r="U8024" s="1"/>
      <c r="V8024"/>
      <c r="W8024" s="1"/>
      <c r="X8024"/>
      <c r="Y8024"/>
      <c r="Z8024" s="1"/>
      <c r="AA8024" s="1"/>
      <c r="AB8024" s="1"/>
      <c r="AC8024" s="1"/>
      <c r="AD8024"/>
    </row>
    <row r="8025" spans="1:30" x14ac:dyDescent="0.25">
      <c r="A8025" s="1"/>
      <c r="B8025" s="1"/>
      <c r="C8025" s="1"/>
      <c r="D8025"/>
      <c r="E8025" s="1"/>
      <c r="F8025" s="1"/>
      <c r="G8025"/>
      <c r="H8025"/>
      <c r="I8025" s="1"/>
      <c r="J8025"/>
      <c r="K8025"/>
      <c r="L8025"/>
      <c r="M8025" s="2"/>
      <c r="N8025" s="3"/>
      <c r="O8025"/>
      <c r="P8025"/>
      <c r="Q8025"/>
      <c r="R8025"/>
      <c r="S8025"/>
      <c r="T8025"/>
      <c r="U8025" s="1"/>
      <c r="V8025"/>
      <c r="W8025" s="1"/>
      <c r="X8025"/>
      <c r="Y8025"/>
      <c r="Z8025" s="1"/>
      <c r="AA8025" s="1"/>
      <c r="AB8025" s="1"/>
      <c r="AC8025" s="1"/>
      <c r="AD8025"/>
    </row>
    <row r="8026" spans="1:30" x14ac:dyDescent="0.25">
      <c r="A8026" s="1"/>
      <c r="B8026" s="1"/>
      <c r="C8026" s="1"/>
      <c r="D8026"/>
      <c r="E8026" s="1"/>
      <c r="F8026" s="1"/>
      <c r="G8026"/>
      <c r="H8026"/>
      <c r="I8026" s="1"/>
      <c r="J8026"/>
      <c r="K8026"/>
      <c r="L8026"/>
      <c r="M8026" s="2"/>
      <c r="N8026" s="3"/>
      <c r="O8026"/>
      <c r="P8026"/>
      <c r="Q8026"/>
      <c r="R8026"/>
      <c r="S8026"/>
      <c r="T8026"/>
      <c r="U8026" s="1"/>
      <c r="V8026"/>
      <c r="W8026" s="1"/>
      <c r="X8026"/>
      <c r="Y8026"/>
      <c r="Z8026" s="1"/>
      <c r="AA8026" s="1"/>
      <c r="AB8026" s="1"/>
      <c r="AC8026" s="1"/>
      <c r="AD8026"/>
    </row>
    <row r="8027" spans="1:30" x14ac:dyDescent="0.25">
      <c r="A8027" s="1"/>
      <c r="B8027" s="1"/>
      <c r="C8027" s="1"/>
      <c r="D8027"/>
      <c r="E8027" s="1"/>
      <c r="F8027" s="1"/>
      <c r="G8027"/>
      <c r="H8027"/>
      <c r="I8027" s="1"/>
      <c r="J8027"/>
      <c r="K8027"/>
      <c r="L8027"/>
      <c r="M8027" s="2"/>
      <c r="N8027" s="3"/>
      <c r="O8027"/>
      <c r="P8027"/>
      <c r="Q8027"/>
      <c r="R8027"/>
      <c r="S8027"/>
      <c r="T8027"/>
      <c r="U8027" s="1"/>
      <c r="V8027"/>
      <c r="W8027" s="1"/>
      <c r="X8027"/>
      <c r="Y8027"/>
      <c r="Z8027" s="1"/>
      <c r="AA8027" s="1"/>
      <c r="AB8027" s="1"/>
      <c r="AC8027" s="1"/>
      <c r="AD8027"/>
    </row>
    <row r="8028" spans="1:30" x14ac:dyDescent="0.25">
      <c r="A8028" s="1"/>
      <c r="B8028" s="1"/>
      <c r="C8028" s="1"/>
      <c r="D8028"/>
      <c r="E8028" s="1"/>
      <c r="F8028" s="1"/>
      <c r="G8028"/>
      <c r="H8028"/>
      <c r="I8028" s="1"/>
      <c r="J8028"/>
      <c r="K8028"/>
      <c r="L8028"/>
      <c r="M8028" s="2"/>
      <c r="N8028" s="3"/>
      <c r="O8028"/>
      <c r="P8028"/>
      <c r="Q8028"/>
      <c r="R8028"/>
      <c r="S8028"/>
      <c r="T8028"/>
      <c r="U8028" s="1"/>
      <c r="V8028"/>
      <c r="W8028" s="1"/>
      <c r="X8028"/>
      <c r="Y8028"/>
      <c r="Z8028" s="1"/>
      <c r="AA8028" s="1"/>
      <c r="AB8028" s="1"/>
      <c r="AC8028" s="1"/>
      <c r="AD8028"/>
    </row>
    <row r="8029" spans="1:30" x14ac:dyDescent="0.25">
      <c r="A8029" s="1"/>
      <c r="B8029" s="1"/>
      <c r="C8029" s="1"/>
      <c r="D8029"/>
      <c r="E8029" s="1"/>
      <c r="F8029" s="1"/>
      <c r="G8029"/>
      <c r="H8029"/>
      <c r="I8029" s="1"/>
      <c r="J8029"/>
      <c r="K8029"/>
      <c r="L8029"/>
      <c r="M8029" s="2"/>
      <c r="N8029" s="3"/>
      <c r="O8029"/>
      <c r="P8029"/>
      <c r="Q8029"/>
      <c r="R8029"/>
      <c r="S8029"/>
      <c r="T8029"/>
      <c r="U8029" s="1"/>
      <c r="V8029"/>
      <c r="W8029" s="1"/>
      <c r="X8029"/>
      <c r="Y8029"/>
      <c r="Z8029" s="1"/>
      <c r="AA8029" s="1"/>
      <c r="AB8029" s="1"/>
      <c r="AC8029" s="1"/>
      <c r="AD8029"/>
    </row>
    <row r="8030" spans="1:30" x14ac:dyDescent="0.25">
      <c r="A8030" s="1"/>
      <c r="B8030" s="1"/>
      <c r="C8030" s="1"/>
      <c r="D8030"/>
      <c r="E8030" s="1"/>
      <c r="F8030" s="1"/>
      <c r="G8030"/>
      <c r="H8030"/>
      <c r="I8030" s="1"/>
      <c r="J8030"/>
      <c r="K8030"/>
      <c r="L8030"/>
      <c r="M8030" s="2"/>
      <c r="N8030" s="3"/>
      <c r="O8030"/>
      <c r="P8030"/>
      <c r="Q8030"/>
      <c r="R8030"/>
      <c r="S8030"/>
      <c r="T8030"/>
      <c r="U8030" s="1"/>
      <c r="V8030"/>
      <c r="W8030" s="1"/>
      <c r="X8030"/>
      <c r="Y8030"/>
      <c r="Z8030" s="1"/>
      <c r="AA8030" s="1"/>
      <c r="AB8030" s="1"/>
      <c r="AC8030" s="1"/>
      <c r="AD8030"/>
    </row>
    <row r="8031" spans="1:30" x14ac:dyDescent="0.25">
      <c r="A8031" s="1"/>
      <c r="B8031" s="1"/>
      <c r="C8031" s="1"/>
      <c r="D8031"/>
      <c r="E8031" s="1"/>
      <c r="F8031" s="1"/>
      <c r="G8031"/>
      <c r="H8031"/>
      <c r="I8031" s="1"/>
      <c r="J8031"/>
      <c r="K8031"/>
      <c r="L8031"/>
      <c r="M8031" s="2"/>
      <c r="N8031" s="3"/>
      <c r="O8031"/>
      <c r="P8031"/>
      <c r="Q8031"/>
      <c r="R8031"/>
      <c r="S8031"/>
      <c r="T8031"/>
      <c r="U8031" s="1"/>
      <c r="V8031"/>
      <c r="W8031" s="1"/>
      <c r="X8031"/>
      <c r="Y8031"/>
      <c r="Z8031" s="1"/>
      <c r="AA8031" s="1"/>
      <c r="AB8031" s="1"/>
      <c r="AC8031" s="1"/>
      <c r="AD8031"/>
    </row>
    <row r="8032" spans="1:30" x14ac:dyDescent="0.25">
      <c r="A8032" s="1"/>
      <c r="B8032" s="1"/>
      <c r="C8032" s="1"/>
      <c r="D8032"/>
      <c r="E8032" s="1"/>
      <c r="F8032" s="1"/>
      <c r="G8032"/>
      <c r="H8032"/>
      <c r="I8032" s="1"/>
      <c r="J8032"/>
      <c r="K8032"/>
      <c r="L8032"/>
      <c r="M8032" s="2"/>
      <c r="N8032" s="3"/>
      <c r="O8032"/>
      <c r="P8032"/>
      <c r="Q8032"/>
      <c r="R8032"/>
      <c r="S8032"/>
      <c r="T8032"/>
      <c r="U8032" s="1"/>
      <c r="V8032"/>
      <c r="W8032" s="1"/>
      <c r="X8032"/>
      <c r="Y8032"/>
      <c r="Z8032" s="1"/>
      <c r="AA8032" s="1"/>
      <c r="AB8032" s="1"/>
      <c r="AC8032" s="1"/>
      <c r="AD8032"/>
    </row>
    <row r="8033" spans="1:30" x14ac:dyDescent="0.25">
      <c r="A8033" s="1"/>
      <c r="B8033" s="1"/>
      <c r="C8033" s="1"/>
      <c r="D8033"/>
      <c r="E8033" s="1"/>
      <c r="F8033" s="1"/>
      <c r="G8033"/>
      <c r="H8033"/>
      <c r="I8033" s="1"/>
      <c r="J8033"/>
      <c r="K8033"/>
      <c r="L8033"/>
      <c r="M8033" s="2"/>
      <c r="N8033" s="3"/>
      <c r="O8033"/>
      <c r="P8033"/>
      <c r="Q8033"/>
      <c r="R8033"/>
      <c r="S8033"/>
      <c r="T8033"/>
      <c r="U8033" s="1"/>
      <c r="V8033"/>
      <c r="W8033" s="1"/>
      <c r="X8033"/>
      <c r="Y8033"/>
      <c r="Z8033" s="1"/>
      <c r="AA8033" s="1"/>
      <c r="AB8033" s="1"/>
      <c r="AC8033" s="1"/>
      <c r="AD8033"/>
    </row>
    <row r="8034" spans="1:30" x14ac:dyDescent="0.25">
      <c r="A8034" s="1"/>
      <c r="B8034" s="1"/>
      <c r="C8034" s="1"/>
      <c r="D8034"/>
      <c r="E8034" s="1"/>
      <c r="F8034" s="1"/>
      <c r="G8034"/>
      <c r="H8034"/>
      <c r="I8034" s="1"/>
      <c r="J8034"/>
      <c r="K8034"/>
      <c r="L8034"/>
      <c r="M8034" s="2"/>
      <c r="N8034" s="3"/>
      <c r="O8034"/>
      <c r="P8034"/>
      <c r="Q8034"/>
      <c r="R8034"/>
      <c r="S8034"/>
      <c r="T8034"/>
      <c r="U8034" s="1"/>
      <c r="V8034"/>
      <c r="W8034" s="1"/>
      <c r="X8034"/>
      <c r="Y8034"/>
      <c r="Z8034" s="1"/>
      <c r="AA8034" s="1"/>
      <c r="AB8034" s="1"/>
      <c r="AC8034" s="1"/>
      <c r="AD8034"/>
    </row>
    <row r="8035" spans="1:30" x14ac:dyDescent="0.25">
      <c r="A8035" s="1"/>
      <c r="B8035" s="1"/>
      <c r="C8035" s="1"/>
      <c r="D8035"/>
      <c r="E8035" s="1"/>
      <c r="F8035" s="1"/>
      <c r="G8035"/>
      <c r="H8035"/>
      <c r="I8035" s="1"/>
      <c r="J8035"/>
      <c r="K8035"/>
      <c r="L8035"/>
      <c r="M8035" s="2"/>
      <c r="N8035" s="3"/>
      <c r="O8035"/>
      <c r="P8035"/>
      <c r="Q8035"/>
      <c r="R8035"/>
      <c r="S8035"/>
      <c r="T8035"/>
      <c r="U8035" s="1"/>
      <c r="V8035"/>
      <c r="W8035" s="1"/>
      <c r="X8035"/>
      <c r="Y8035"/>
      <c r="Z8035" s="1"/>
      <c r="AA8035" s="1"/>
      <c r="AB8035" s="1"/>
      <c r="AC8035" s="1"/>
      <c r="AD8035"/>
    </row>
    <row r="8036" spans="1:30" x14ac:dyDescent="0.25">
      <c r="A8036" s="1"/>
      <c r="B8036" s="1"/>
      <c r="C8036" s="1"/>
      <c r="D8036"/>
      <c r="E8036" s="1"/>
      <c r="F8036" s="1"/>
      <c r="G8036"/>
      <c r="H8036"/>
      <c r="I8036" s="1"/>
      <c r="J8036"/>
      <c r="K8036"/>
      <c r="L8036"/>
      <c r="M8036" s="2"/>
      <c r="N8036" s="3"/>
      <c r="O8036"/>
      <c r="P8036"/>
      <c r="Q8036"/>
      <c r="R8036"/>
      <c r="S8036"/>
      <c r="T8036"/>
      <c r="U8036" s="1"/>
      <c r="V8036"/>
      <c r="W8036" s="1"/>
      <c r="X8036"/>
      <c r="Y8036"/>
      <c r="Z8036" s="1"/>
      <c r="AA8036" s="1"/>
      <c r="AB8036" s="1"/>
      <c r="AC8036" s="1"/>
      <c r="AD8036"/>
    </row>
    <row r="8037" spans="1:30" x14ac:dyDescent="0.25">
      <c r="A8037" s="1"/>
      <c r="B8037" s="1"/>
      <c r="C8037" s="1"/>
      <c r="D8037"/>
      <c r="E8037" s="1"/>
      <c r="F8037" s="1"/>
      <c r="G8037"/>
      <c r="H8037"/>
      <c r="I8037" s="1"/>
      <c r="J8037"/>
      <c r="K8037"/>
      <c r="L8037"/>
      <c r="M8037" s="2"/>
      <c r="N8037" s="3"/>
      <c r="O8037"/>
      <c r="P8037"/>
      <c r="Q8037"/>
      <c r="R8037"/>
      <c r="S8037"/>
      <c r="T8037"/>
      <c r="U8037" s="1"/>
      <c r="V8037"/>
      <c r="W8037" s="1"/>
      <c r="X8037"/>
      <c r="Y8037"/>
      <c r="Z8037" s="1"/>
      <c r="AA8037" s="1"/>
      <c r="AB8037" s="1"/>
      <c r="AC8037" s="1"/>
      <c r="AD8037"/>
    </row>
    <row r="8038" spans="1:30" x14ac:dyDescent="0.25">
      <c r="A8038" s="1"/>
      <c r="B8038" s="1"/>
      <c r="C8038" s="1"/>
      <c r="D8038"/>
      <c r="E8038" s="1"/>
      <c r="F8038" s="1"/>
      <c r="G8038"/>
      <c r="H8038"/>
      <c r="I8038" s="1"/>
      <c r="J8038"/>
      <c r="K8038"/>
      <c r="L8038"/>
      <c r="M8038" s="2"/>
      <c r="N8038" s="3"/>
      <c r="O8038"/>
      <c r="P8038"/>
      <c r="Q8038"/>
      <c r="R8038"/>
      <c r="S8038"/>
      <c r="T8038"/>
      <c r="U8038" s="1"/>
      <c r="V8038"/>
      <c r="W8038" s="1"/>
      <c r="X8038"/>
      <c r="Y8038"/>
      <c r="Z8038" s="1"/>
      <c r="AA8038" s="1"/>
      <c r="AB8038" s="1"/>
      <c r="AC8038" s="1"/>
      <c r="AD8038"/>
    </row>
    <row r="8039" spans="1:30" x14ac:dyDescent="0.25">
      <c r="A8039" s="1"/>
      <c r="B8039" s="1"/>
      <c r="C8039" s="1"/>
      <c r="D8039"/>
      <c r="E8039" s="1"/>
      <c r="F8039" s="1"/>
      <c r="G8039"/>
      <c r="H8039"/>
      <c r="I8039" s="1"/>
      <c r="J8039"/>
      <c r="K8039"/>
      <c r="L8039"/>
      <c r="M8039" s="2"/>
      <c r="N8039" s="3"/>
      <c r="O8039"/>
      <c r="P8039"/>
      <c r="Q8039"/>
      <c r="R8039"/>
      <c r="S8039"/>
      <c r="T8039"/>
      <c r="U8039" s="1"/>
      <c r="V8039"/>
      <c r="W8039" s="1"/>
      <c r="X8039"/>
      <c r="Y8039"/>
      <c r="Z8039" s="1"/>
      <c r="AA8039" s="1"/>
      <c r="AB8039" s="1"/>
      <c r="AC8039" s="1"/>
      <c r="AD8039"/>
    </row>
    <row r="8040" spans="1:30" x14ac:dyDescent="0.25">
      <c r="A8040" s="1"/>
      <c r="B8040" s="1"/>
      <c r="C8040" s="1"/>
      <c r="D8040"/>
      <c r="E8040" s="1"/>
      <c r="F8040" s="1"/>
      <c r="G8040"/>
      <c r="H8040"/>
      <c r="I8040" s="1"/>
      <c r="J8040"/>
      <c r="K8040"/>
      <c r="L8040"/>
      <c r="M8040" s="2"/>
      <c r="N8040" s="3"/>
      <c r="O8040"/>
      <c r="P8040"/>
      <c r="Q8040"/>
      <c r="R8040"/>
      <c r="S8040"/>
      <c r="T8040"/>
      <c r="U8040" s="1"/>
      <c r="V8040"/>
      <c r="W8040" s="1"/>
      <c r="X8040"/>
      <c r="Y8040"/>
      <c r="Z8040" s="1"/>
      <c r="AA8040" s="1"/>
      <c r="AB8040" s="1"/>
      <c r="AC8040" s="1"/>
      <c r="AD8040"/>
    </row>
    <row r="8041" spans="1:30" x14ac:dyDescent="0.25">
      <c r="A8041" s="1"/>
      <c r="B8041" s="1"/>
      <c r="C8041" s="1"/>
      <c r="D8041"/>
      <c r="E8041" s="1"/>
      <c r="F8041" s="1"/>
      <c r="G8041"/>
      <c r="H8041"/>
      <c r="I8041" s="1"/>
      <c r="J8041"/>
      <c r="K8041"/>
      <c r="L8041"/>
      <c r="M8041" s="2"/>
      <c r="N8041" s="3"/>
      <c r="O8041"/>
      <c r="P8041"/>
      <c r="Q8041"/>
      <c r="R8041"/>
      <c r="S8041"/>
      <c r="T8041"/>
      <c r="U8041" s="1"/>
      <c r="V8041"/>
      <c r="W8041" s="1"/>
      <c r="X8041"/>
      <c r="Y8041"/>
      <c r="Z8041" s="1"/>
      <c r="AA8041" s="1"/>
      <c r="AB8041" s="1"/>
      <c r="AC8041" s="1"/>
      <c r="AD8041"/>
    </row>
    <row r="8042" spans="1:30" x14ac:dyDescent="0.25">
      <c r="A8042" s="1"/>
      <c r="B8042" s="1"/>
      <c r="C8042" s="1"/>
      <c r="D8042"/>
      <c r="E8042" s="1"/>
      <c r="F8042" s="1"/>
      <c r="G8042"/>
      <c r="H8042"/>
      <c r="I8042" s="1"/>
      <c r="J8042"/>
      <c r="K8042"/>
      <c r="L8042"/>
      <c r="M8042" s="2"/>
      <c r="N8042" s="3"/>
      <c r="O8042"/>
      <c r="P8042"/>
      <c r="Q8042"/>
      <c r="R8042"/>
      <c r="S8042"/>
      <c r="T8042"/>
      <c r="U8042" s="1"/>
      <c r="V8042"/>
      <c r="W8042" s="1"/>
      <c r="X8042"/>
      <c r="Y8042"/>
      <c r="Z8042" s="1"/>
      <c r="AA8042" s="1"/>
      <c r="AB8042" s="1"/>
      <c r="AC8042" s="1"/>
      <c r="AD8042"/>
    </row>
    <row r="8043" spans="1:30" x14ac:dyDescent="0.25">
      <c r="A8043" s="1"/>
      <c r="B8043" s="1"/>
      <c r="C8043" s="1"/>
      <c r="D8043"/>
      <c r="E8043" s="1"/>
      <c r="F8043" s="1"/>
      <c r="G8043"/>
      <c r="H8043"/>
      <c r="I8043" s="1"/>
      <c r="J8043"/>
      <c r="K8043"/>
      <c r="L8043"/>
      <c r="M8043" s="2"/>
      <c r="N8043" s="3"/>
      <c r="O8043"/>
      <c r="P8043"/>
      <c r="Q8043"/>
      <c r="R8043"/>
      <c r="S8043"/>
      <c r="T8043"/>
      <c r="U8043" s="1"/>
      <c r="V8043"/>
      <c r="W8043" s="1"/>
      <c r="X8043"/>
      <c r="Y8043"/>
      <c r="Z8043" s="1"/>
      <c r="AA8043" s="1"/>
      <c r="AB8043" s="1"/>
      <c r="AC8043" s="1"/>
      <c r="AD8043"/>
    </row>
    <row r="8044" spans="1:30" x14ac:dyDescent="0.25">
      <c r="A8044" s="1"/>
      <c r="B8044" s="1"/>
      <c r="C8044" s="1"/>
      <c r="D8044"/>
      <c r="E8044" s="1"/>
      <c r="F8044" s="1"/>
      <c r="G8044"/>
      <c r="H8044"/>
      <c r="I8044" s="1"/>
      <c r="J8044"/>
      <c r="K8044"/>
      <c r="L8044"/>
      <c r="M8044" s="2"/>
      <c r="N8044" s="3"/>
      <c r="O8044"/>
      <c r="P8044"/>
      <c r="Q8044"/>
      <c r="R8044"/>
      <c r="S8044"/>
      <c r="T8044"/>
      <c r="U8044" s="1"/>
      <c r="V8044"/>
      <c r="W8044" s="1"/>
      <c r="X8044"/>
      <c r="Y8044"/>
      <c r="Z8044" s="1"/>
      <c r="AA8044" s="1"/>
      <c r="AB8044" s="1"/>
      <c r="AC8044" s="1"/>
      <c r="AD8044"/>
    </row>
    <row r="8045" spans="1:30" x14ac:dyDescent="0.25">
      <c r="A8045" s="1"/>
      <c r="B8045" s="1"/>
      <c r="C8045" s="1"/>
      <c r="D8045"/>
      <c r="E8045" s="1"/>
      <c r="F8045" s="1"/>
      <c r="G8045"/>
      <c r="H8045"/>
      <c r="I8045" s="1"/>
      <c r="J8045"/>
      <c r="K8045"/>
      <c r="L8045"/>
      <c r="M8045" s="2"/>
      <c r="N8045" s="3"/>
      <c r="O8045"/>
      <c r="P8045"/>
      <c r="Q8045"/>
      <c r="R8045"/>
      <c r="S8045"/>
      <c r="T8045"/>
      <c r="U8045" s="1"/>
      <c r="V8045"/>
      <c r="W8045" s="1"/>
      <c r="X8045"/>
      <c r="Y8045"/>
      <c r="Z8045" s="1"/>
      <c r="AA8045" s="1"/>
      <c r="AB8045" s="1"/>
      <c r="AC8045" s="1"/>
      <c r="AD8045"/>
    </row>
    <row r="8046" spans="1:30" x14ac:dyDescent="0.25">
      <c r="A8046" s="1"/>
      <c r="B8046" s="1"/>
      <c r="C8046" s="1"/>
      <c r="D8046"/>
      <c r="E8046" s="1"/>
      <c r="F8046" s="1"/>
      <c r="G8046"/>
      <c r="H8046"/>
      <c r="I8046" s="1"/>
      <c r="J8046"/>
      <c r="K8046"/>
      <c r="L8046"/>
      <c r="M8046" s="2"/>
      <c r="N8046" s="3"/>
      <c r="O8046"/>
      <c r="P8046"/>
      <c r="Q8046"/>
      <c r="R8046"/>
      <c r="S8046"/>
      <c r="T8046"/>
      <c r="U8046" s="1"/>
      <c r="V8046"/>
      <c r="W8046" s="1"/>
      <c r="X8046"/>
      <c r="Y8046"/>
      <c r="Z8046" s="1"/>
      <c r="AA8046" s="1"/>
      <c r="AB8046" s="1"/>
      <c r="AC8046" s="1"/>
      <c r="AD8046"/>
    </row>
    <row r="8047" spans="1:30" x14ac:dyDescent="0.25">
      <c r="A8047" s="1"/>
      <c r="B8047" s="1"/>
      <c r="C8047" s="1"/>
      <c r="D8047"/>
      <c r="E8047" s="1"/>
      <c r="F8047" s="1"/>
      <c r="G8047"/>
      <c r="H8047"/>
      <c r="I8047" s="1"/>
      <c r="J8047"/>
      <c r="K8047"/>
      <c r="L8047"/>
      <c r="M8047" s="2"/>
      <c r="N8047" s="3"/>
      <c r="O8047"/>
      <c r="P8047"/>
      <c r="Q8047"/>
      <c r="R8047"/>
      <c r="S8047"/>
      <c r="T8047"/>
      <c r="U8047" s="1"/>
      <c r="V8047"/>
      <c r="W8047" s="1"/>
      <c r="X8047"/>
      <c r="Y8047"/>
      <c r="Z8047" s="1"/>
      <c r="AA8047" s="1"/>
      <c r="AB8047" s="1"/>
      <c r="AC8047" s="1"/>
      <c r="AD8047"/>
    </row>
    <row r="8048" spans="1:30" x14ac:dyDescent="0.25">
      <c r="A8048" s="1"/>
      <c r="B8048" s="1"/>
      <c r="C8048" s="1"/>
      <c r="D8048"/>
      <c r="E8048" s="1"/>
      <c r="F8048" s="1"/>
      <c r="G8048"/>
      <c r="H8048"/>
      <c r="I8048" s="1"/>
      <c r="J8048"/>
      <c r="K8048"/>
      <c r="L8048"/>
      <c r="M8048" s="2"/>
      <c r="N8048" s="3"/>
      <c r="O8048"/>
      <c r="P8048"/>
      <c r="Q8048"/>
      <c r="R8048"/>
      <c r="S8048"/>
      <c r="T8048"/>
      <c r="U8048" s="1"/>
      <c r="V8048"/>
      <c r="W8048" s="1"/>
      <c r="X8048"/>
      <c r="Y8048"/>
      <c r="Z8048" s="1"/>
      <c r="AA8048" s="1"/>
      <c r="AB8048" s="1"/>
      <c r="AC8048" s="1"/>
      <c r="AD8048"/>
    </row>
    <row r="8049" spans="1:30" x14ac:dyDescent="0.25">
      <c r="A8049" s="1"/>
      <c r="B8049" s="1"/>
      <c r="C8049" s="1"/>
      <c r="D8049"/>
      <c r="E8049" s="1"/>
      <c r="F8049" s="1"/>
      <c r="G8049"/>
      <c r="H8049"/>
      <c r="I8049" s="1"/>
      <c r="J8049"/>
      <c r="K8049"/>
      <c r="L8049"/>
      <c r="M8049" s="2"/>
      <c r="N8049" s="3"/>
      <c r="O8049"/>
      <c r="P8049"/>
      <c r="Q8049"/>
      <c r="R8049"/>
      <c r="S8049"/>
      <c r="T8049"/>
      <c r="U8049" s="1"/>
      <c r="V8049"/>
      <c r="W8049" s="1"/>
      <c r="X8049"/>
      <c r="Y8049"/>
      <c r="Z8049" s="1"/>
      <c r="AA8049" s="1"/>
      <c r="AB8049" s="1"/>
      <c r="AC8049" s="1"/>
      <c r="AD8049"/>
    </row>
    <row r="8050" spans="1:30" x14ac:dyDescent="0.25">
      <c r="A8050" s="1"/>
      <c r="B8050" s="1"/>
      <c r="C8050" s="1"/>
      <c r="D8050"/>
      <c r="E8050" s="1"/>
      <c r="F8050" s="1"/>
      <c r="G8050"/>
      <c r="H8050"/>
      <c r="I8050" s="1"/>
      <c r="J8050"/>
      <c r="K8050"/>
      <c r="L8050"/>
      <c r="M8050" s="2"/>
      <c r="N8050" s="3"/>
      <c r="O8050"/>
      <c r="P8050"/>
      <c r="Q8050"/>
      <c r="R8050"/>
      <c r="S8050"/>
      <c r="T8050"/>
      <c r="U8050" s="1"/>
      <c r="V8050"/>
      <c r="W8050" s="1"/>
      <c r="X8050"/>
      <c r="Y8050"/>
      <c r="Z8050" s="1"/>
      <c r="AA8050" s="1"/>
      <c r="AB8050" s="1"/>
      <c r="AC8050" s="1"/>
      <c r="AD8050"/>
    </row>
    <row r="8051" spans="1:30" x14ac:dyDescent="0.25">
      <c r="A8051" s="1"/>
      <c r="B8051" s="1"/>
      <c r="C8051" s="1"/>
      <c r="D8051"/>
      <c r="E8051" s="1"/>
      <c r="F8051" s="1"/>
      <c r="G8051"/>
      <c r="H8051"/>
      <c r="I8051" s="1"/>
      <c r="J8051"/>
      <c r="K8051"/>
      <c r="L8051"/>
      <c r="M8051" s="2"/>
      <c r="N8051" s="3"/>
      <c r="O8051"/>
      <c r="P8051"/>
      <c r="Q8051"/>
      <c r="R8051"/>
      <c r="S8051"/>
      <c r="T8051"/>
      <c r="U8051" s="1"/>
      <c r="V8051"/>
      <c r="W8051" s="1"/>
      <c r="X8051"/>
      <c r="Y8051"/>
      <c r="Z8051" s="1"/>
      <c r="AA8051" s="1"/>
      <c r="AB8051" s="1"/>
      <c r="AC8051" s="1"/>
      <c r="AD8051"/>
    </row>
    <row r="8052" spans="1:30" x14ac:dyDescent="0.25">
      <c r="A8052" s="1"/>
      <c r="B8052" s="1"/>
      <c r="C8052" s="1"/>
      <c r="D8052"/>
      <c r="E8052" s="1"/>
      <c r="F8052" s="1"/>
      <c r="G8052"/>
      <c r="H8052"/>
      <c r="I8052" s="1"/>
      <c r="J8052"/>
      <c r="K8052"/>
      <c r="L8052"/>
      <c r="M8052" s="2"/>
      <c r="N8052" s="3"/>
      <c r="O8052"/>
      <c r="P8052"/>
      <c r="Q8052"/>
      <c r="R8052"/>
      <c r="S8052"/>
      <c r="T8052"/>
      <c r="U8052" s="1"/>
      <c r="V8052"/>
      <c r="W8052" s="1"/>
      <c r="X8052"/>
      <c r="Y8052"/>
      <c r="Z8052" s="1"/>
      <c r="AA8052" s="1"/>
      <c r="AB8052" s="1"/>
      <c r="AC8052" s="1"/>
      <c r="AD8052"/>
    </row>
    <row r="8053" spans="1:30" x14ac:dyDescent="0.25">
      <c r="A8053" s="1"/>
      <c r="B8053" s="1"/>
      <c r="C8053" s="1"/>
      <c r="D8053"/>
      <c r="E8053" s="1"/>
      <c r="F8053" s="1"/>
      <c r="G8053"/>
      <c r="H8053"/>
      <c r="I8053" s="1"/>
      <c r="J8053"/>
      <c r="K8053"/>
      <c r="L8053"/>
      <c r="M8053" s="2"/>
      <c r="N8053" s="3"/>
      <c r="O8053"/>
      <c r="P8053"/>
      <c r="Q8053"/>
      <c r="R8053"/>
      <c r="S8053"/>
      <c r="T8053"/>
      <c r="U8053" s="1"/>
      <c r="V8053"/>
      <c r="W8053" s="1"/>
      <c r="X8053"/>
      <c r="Y8053"/>
      <c r="Z8053" s="1"/>
      <c r="AA8053" s="1"/>
      <c r="AB8053" s="1"/>
      <c r="AC8053" s="1"/>
      <c r="AD8053"/>
    </row>
    <row r="8054" spans="1:30" x14ac:dyDescent="0.25">
      <c r="A8054" s="1"/>
      <c r="B8054" s="1"/>
      <c r="C8054" s="1"/>
      <c r="D8054"/>
      <c r="E8054" s="1"/>
      <c r="F8054" s="1"/>
      <c r="G8054"/>
      <c r="H8054"/>
      <c r="I8054" s="1"/>
      <c r="J8054"/>
      <c r="K8054"/>
      <c r="L8054"/>
      <c r="M8054" s="2"/>
      <c r="N8054" s="3"/>
      <c r="O8054"/>
      <c r="P8054"/>
      <c r="Q8054"/>
      <c r="R8054"/>
      <c r="S8054"/>
      <c r="T8054"/>
      <c r="U8054" s="1"/>
      <c r="V8054"/>
      <c r="W8054" s="1"/>
      <c r="X8054"/>
      <c r="Y8054"/>
      <c r="Z8054" s="1"/>
      <c r="AA8054" s="1"/>
      <c r="AB8054" s="1"/>
      <c r="AC8054" s="1"/>
      <c r="AD8054"/>
    </row>
    <row r="8055" spans="1:30" x14ac:dyDescent="0.25">
      <c r="A8055" s="1"/>
      <c r="B8055" s="1"/>
      <c r="C8055" s="1"/>
      <c r="D8055"/>
      <c r="E8055" s="1"/>
      <c r="F8055" s="1"/>
      <c r="G8055"/>
      <c r="H8055"/>
      <c r="I8055" s="1"/>
      <c r="J8055"/>
      <c r="K8055"/>
      <c r="L8055"/>
      <c r="M8055" s="2"/>
      <c r="N8055" s="3"/>
      <c r="O8055"/>
      <c r="P8055"/>
      <c r="Q8055"/>
      <c r="R8055"/>
      <c r="S8055"/>
      <c r="T8055"/>
      <c r="U8055" s="1"/>
      <c r="V8055"/>
      <c r="W8055" s="1"/>
      <c r="X8055"/>
      <c r="Y8055"/>
      <c r="Z8055" s="1"/>
      <c r="AA8055" s="1"/>
      <c r="AB8055" s="1"/>
      <c r="AC8055" s="1"/>
      <c r="AD8055"/>
    </row>
    <row r="8056" spans="1:30" x14ac:dyDescent="0.25">
      <c r="A8056" s="1"/>
      <c r="B8056" s="1"/>
      <c r="C8056" s="1"/>
      <c r="D8056"/>
      <c r="E8056" s="1"/>
      <c r="F8056" s="1"/>
      <c r="G8056"/>
      <c r="H8056"/>
      <c r="I8056" s="1"/>
      <c r="J8056"/>
      <c r="K8056"/>
      <c r="L8056"/>
      <c r="M8056" s="2"/>
      <c r="N8056" s="3"/>
      <c r="O8056"/>
      <c r="P8056"/>
      <c r="Q8056"/>
      <c r="R8056"/>
      <c r="S8056"/>
      <c r="T8056"/>
      <c r="U8056" s="1"/>
      <c r="V8056"/>
      <c r="W8056" s="1"/>
      <c r="X8056"/>
      <c r="Y8056"/>
      <c r="Z8056" s="1"/>
      <c r="AA8056" s="1"/>
      <c r="AB8056" s="1"/>
      <c r="AC8056" s="1"/>
      <c r="AD8056"/>
    </row>
    <row r="8057" spans="1:30" x14ac:dyDescent="0.25">
      <c r="A8057" s="1"/>
      <c r="B8057" s="1"/>
      <c r="C8057" s="1"/>
      <c r="D8057"/>
      <c r="E8057" s="1"/>
      <c r="F8057" s="1"/>
      <c r="G8057"/>
      <c r="H8057"/>
      <c r="I8057" s="1"/>
      <c r="J8057"/>
      <c r="K8057"/>
      <c r="L8057"/>
      <c r="M8057" s="2"/>
      <c r="N8057" s="3"/>
      <c r="O8057"/>
      <c r="P8057"/>
      <c r="Q8057"/>
      <c r="R8057"/>
      <c r="S8057"/>
      <c r="T8057"/>
      <c r="U8057" s="1"/>
      <c r="V8057"/>
      <c r="W8057" s="1"/>
      <c r="X8057"/>
      <c r="Y8057"/>
      <c r="Z8057" s="1"/>
      <c r="AA8057" s="1"/>
      <c r="AB8057" s="1"/>
      <c r="AC8057" s="1"/>
      <c r="AD8057"/>
    </row>
    <row r="8058" spans="1:30" x14ac:dyDescent="0.25">
      <c r="A8058" s="1"/>
      <c r="B8058" s="1"/>
      <c r="C8058" s="1"/>
      <c r="D8058"/>
      <c r="E8058" s="1"/>
      <c r="F8058" s="1"/>
      <c r="G8058"/>
      <c r="H8058"/>
      <c r="I8058" s="1"/>
      <c r="J8058"/>
      <c r="K8058"/>
      <c r="L8058"/>
      <c r="M8058" s="2"/>
      <c r="N8058" s="3"/>
      <c r="O8058"/>
      <c r="P8058"/>
      <c r="Q8058"/>
      <c r="R8058"/>
      <c r="S8058"/>
      <c r="T8058"/>
      <c r="U8058" s="1"/>
      <c r="V8058"/>
      <c r="W8058" s="1"/>
      <c r="X8058"/>
      <c r="Y8058"/>
      <c r="Z8058" s="1"/>
      <c r="AA8058" s="1"/>
      <c r="AB8058" s="1"/>
      <c r="AC8058" s="1"/>
      <c r="AD8058"/>
    </row>
    <row r="8059" spans="1:30" x14ac:dyDescent="0.25">
      <c r="A8059" s="1"/>
      <c r="B8059" s="1"/>
      <c r="C8059" s="1"/>
      <c r="D8059"/>
      <c r="E8059" s="1"/>
      <c r="F8059" s="1"/>
      <c r="G8059"/>
      <c r="H8059"/>
      <c r="I8059" s="1"/>
      <c r="J8059"/>
      <c r="K8059"/>
      <c r="L8059"/>
      <c r="M8059" s="2"/>
      <c r="N8059" s="3"/>
      <c r="O8059"/>
      <c r="P8059"/>
      <c r="Q8059"/>
      <c r="R8059"/>
      <c r="S8059"/>
      <c r="T8059"/>
      <c r="U8059" s="1"/>
      <c r="V8059"/>
      <c r="W8059" s="1"/>
      <c r="X8059"/>
      <c r="Y8059"/>
      <c r="Z8059" s="1"/>
      <c r="AA8059" s="1"/>
      <c r="AB8059" s="1"/>
      <c r="AC8059" s="1"/>
      <c r="AD8059"/>
    </row>
    <row r="8060" spans="1:30" x14ac:dyDescent="0.25">
      <c r="A8060" s="1"/>
      <c r="B8060" s="1"/>
      <c r="C8060" s="1"/>
      <c r="D8060"/>
      <c r="E8060" s="1"/>
      <c r="F8060" s="1"/>
      <c r="G8060"/>
      <c r="H8060"/>
      <c r="I8060" s="1"/>
      <c r="J8060"/>
      <c r="K8060"/>
      <c r="L8060"/>
      <c r="M8060" s="2"/>
      <c r="N8060" s="3"/>
      <c r="O8060"/>
      <c r="P8060"/>
      <c r="Q8060"/>
      <c r="R8060"/>
      <c r="S8060"/>
      <c r="T8060"/>
      <c r="U8060" s="1"/>
      <c r="V8060"/>
      <c r="W8060" s="1"/>
      <c r="X8060"/>
      <c r="Y8060"/>
      <c r="Z8060" s="1"/>
      <c r="AA8060" s="1"/>
      <c r="AB8060" s="1"/>
      <c r="AC8060" s="1"/>
      <c r="AD8060"/>
    </row>
    <row r="8061" spans="1:30" x14ac:dyDescent="0.25">
      <c r="A8061" s="1"/>
      <c r="B8061" s="1"/>
      <c r="C8061" s="1"/>
      <c r="D8061"/>
      <c r="E8061" s="1"/>
      <c r="F8061" s="1"/>
      <c r="G8061"/>
      <c r="H8061"/>
      <c r="I8061" s="1"/>
      <c r="J8061"/>
      <c r="K8061"/>
      <c r="L8061"/>
      <c r="M8061" s="2"/>
      <c r="N8061" s="3"/>
      <c r="O8061"/>
      <c r="P8061"/>
      <c r="Q8061"/>
      <c r="R8061"/>
      <c r="S8061"/>
      <c r="T8061"/>
      <c r="U8061" s="1"/>
      <c r="V8061"/>
      <c r="W8061" s="1"/>
      <c r="X8061"/>
      <c r="Y8061"/>
      <c r="Z8061" s="1"/>
      <c r="AA8061" s="1"/>
      <c r="AB8061" s="1"/>
      <c r="AC8061" s="1"/>
      <c r="AD8061"/>
    </row>
    <row r="8062" spans="1:30" x14ac:dyDescent="0.25">
      <c r="A8062" s="1"/>
      <c r="B8062" s="1"/>
      <c r="C8062" s="1"/>
      <c r="D8062"/>
      <c r="E8062" s="1"/>
      <c r="F8062" s="1"/>
      <c r="G8062"/>
      <c r="H8062"/>
      <c r="I8062" s="1"/>
      <c r="J8062"/>
      <c r="K8062"/>
      <c r="L8062"/>
      <c r="M8062" s="2"/>
      <c r="N8062" s="3"/>
      <c r="O8062"/>
      <c r="P8062"/>
      <c r="Q8062"/>
      <c r="R8062"/>
      <c r="S8062"/>
      <c r="T8062"/>
      <c r="U8062" s="1"/>
      <c r="V8062"/>
      <c r="W8062" s="1"/>
      <c r="X8062"/>
      <c r="Y8062"/>
      <c r="Z8062" s="1"/>
      <c r="AA8062" s="1"/>
      <c r="AB8062" s="1"/>
      <c r="AC8062" s="1"/>
      <c r="AD8062"/>
    </row>
    <row r="8063" spans="1:30" x14ac:dyDescent="0.25">
      <c r="A8063" s="1"/>
      <c r="B8063" s="1"/>
      <c r="C8063" s="1"/>
      <c r="D8063"/>
      <c r="E8063" s="1"/>
      <c r="F8063" s="1"/>
      <c r="G8063"/>
      <c r="H8063"/>
      <c r="I8063" s="1"/>
      <c r="J8063"/>
      <c r="K8063"/>
      <c r="L8063"/>
      <c r="M8063" s="2"/>
      <c r="N8063" s="3"/>
      <c r="O8063"/>
      <c r="P8063"/>
      <c r="Q8063"/>
      <c r="R8063"/>
      <c r="S8063"/>
      <c r="T8063"/>
      <c r="U8063" s="1"/>
      <c r="V8063"/>
      <c r="W8063" s="1"/>
      <c r="X8063"/>
      <c r="Y8063"/>
      <c r="Z8063" s="1"/>
      <c r="AA8063" s="1"/>
      <c r="AB8063" s="1"/>
      <c r="AC8063" s="1"/>
      <c r="AD8063"/>
    </row>
    <row r="8064" spans="1:30" x14ac:dyDescent="0.25">
      <c r="A8064" s="1"/>
      <c r="B8064" s="1"/>
      <c r="C8064" s="1"/>
      <c r="D8064"/>
      <c r="E8064" s="1"/>
      <c r="F8064" s="1"/>
      <c r="G8064"/>
      <c r="H8064"/>
      <c r="I8064" s="1"/>
      <c r="J8064"/>
      <c r="K8064"/>
      <c r="L8064"/>
      <c r="M8064" s="2"/>
      <c r="N8064" s="3"/>
      <c r="O8064"/>
      <c r="P8064"/>
      <c r="Q8064"/>
      <c r="R8064"/>
      <c r="S8064"/>
      <c r="T8064"/>
      <c r="U8064" s="1"/>
      <c r="V8064"/>
      <c r="W8064" s="1"/>
      <c r="X8064"/>
      <c r="Y8064"/>
      <c r="Z8064" s="1"/>
      <c r="AA8064" s="1"/>
      <c r="AB8064" s="1"/>
      <c r="AC8064" s="1"/>
      <c r="AD8064"/>
    </row>
    <row r="8065" spans="1:30" x14ac:dyDescent="0.25">
      <c r="A8065" s="1"/>
      <c r="B8065" s="1"/>
      <c r="C8065" s="1"/>
      <c r="D8065"/>
      <c r="E8065" s="1"/>
      <c r="F8065" s="1"/>
      <c r="G8065"/>
      <c r="H8065"/>
      <c r="I8065" s="1"/>
      <c r="J8065"/>
      <c r="K8065"/>
      <c r="L8065"/>
      <c r="M8065" s="2"/>
      <c r="N8065" s="3"/>
      <c r="O8065"/>
      <c r="P8065"/>
      <c r="Q8065"/>
      <c r="R8065"/>
      <c r="S8065"/>
      <c r="T8065"/>
      <c r="U8065" s="1"/>
      <c r="V8065"/>
      <c r="W8065" s="1"/>
      <c r="X8065"/>
      <c r="Y8065"/>
      <c r="Z8065" s="1"/>
      <c r="AA8065" s="1"/>
      <c r="AB8065" s="1"/>
      <c r="AC8065" s="1"/>
      <c r="AD8065"/>
    </row>
    <row r="8066" spans="1:30" x14ac:dyDescent="0.25">
      <c r="A8066" s="1"/>
      <c r="B8066" s="1"/>
      <c r="C8066" s="1"/>
      <c r="D8066"/>
      <c r="E8066" s="1"/>
      <c r="F8066" s="1"/>
      <c r="G8066"/>
      <c r="H8066"/>
      <c r="I8066" s="1"/>
      <c r="J8066"/>
      <c r="K8066"/>
      <c r="L8066"/>
      <c r="M8066" s="2"/>
      <c r="N8066" s="3"/>
      <c r="O8066"/>
      <c r="P8066"/>
      <c r="Q8066"/>
      <c r="R8066"/>
      <c r="S8066"/>
      <c r="T8066"/>
      <c r="U8066" s="1"/>
      <c r="V8066"/>
      <c r="W8066" s="1"/>
      <c r="X8066"/>
      <c r="Y8066"/>
      <c r="Z8066" s="1"/>
      <c r="AA8066" s="1"/>
      <c r="AB8066" s="1"/>
      <c r="AC8066" s="1"/>
      <c r="AD8066"/>
    </row>
    <row r="8067" spans="1:30" x14ac:dyDescent="0.25">
      <c r="A8067" s="1"/>
      <c r="B8067" s="1"/>
      <c r="C8067" s="1"/>
      <c r="D8067"/>
      <c r="E8067" s="1"/>
      <c r="F8067" s="1"/>
      <c r="G8067"/>
      <c r="H8067"/>
      <c r="I8067" s="1"/>
      <c r="J8067"/>
      <c r="K8067"/>
      <c r="L8067"/>
      <c r="M8067" s="2"/>
      <c r="N8067" s="3"/>
      <c r="O8067"/>
      <c r="P8067"/>
      <c r="Q8067"/>
      <c r="R8067"/>
      <c r="S8067"/>
      <c r="T8067"/>
      <c r="U8067" s="1"/>
      <c r="V8067"/>
      <c r="W8067" s="1"/>
      <c r="X8067"/>
      <c r="Y8067"/>
      <c r="Z8067" s="1"/>
      <c r="AA8067" s="1"/>
      <c r="AB8067" s="1"/>
      <c r="AC8067" s="1"/>
      <c r="AD8067"/>
    </row>
    <row r="8068" spans="1:30" x14ac:dyDescent="0.25">
      <c r="A8068" s="1"/>
      <c r="B8068" s="1"/>
      <c r="C8068" s="1"/>
      <c r="D8068"/>
      <c r="E8068" s="1"/>
      <c r="F8068" s="1"/>
      <c r="G8068"/>
      <c r="H8068"/>
      <c r="I8068" s="1"/>
      <c r="J8068"/>
      <c r="K8068"/>
      <c r="L8068"/>
      <c r="M8068" s="2"/>
      <c r="N8068" s="3"/>
      <c r="O8068"/>
      <c r="P8068"/>
      <c r="Q8068"/>
      <c r="R8068"/>
      <c r="S8068"/>
      <c r="T8068"/>
      <c r="U8068" s="1"/>
      <c r="V8068"/>
      <c r="W8068" s="1"/>
      <c r="X8068"/>
      <c r="Y8068"/>
      <c r="Z8068" s="1"/>
      <c r="AA8068" s="1"/>
      <c r="AB8068" s="1"/>
      <c r="AC8068" s="1"/>
      <c r="AD8068"/>
    </row>
    <row r="8069" spans="1:30" x14ac:dyDescent="0.25">
      <c r="A8069" s="1"/>
      <c r="B8069" s="1"/>
      <c r="C8069" s="1"/>
      <c r="D8069"/>
      <c r="E8069" s="1"/>
      <c r="F8069" s="1"/>
      <c r="G8069"/>
      <c r="H8069"/>
      <c r="I8069" s="1"/>
      <c r="J8069"/>
      <c r="K8069"/>
      <c r="L8069"/>
      <c r="M8069" s="2"/>
      <c r="N8069" s="3"/>
      <c r="O8069"/>
      <c r="P8069"/>
      <c r="Q8069"/>
      <c r="R8069"/>
      <c r="S8069"/>
      <c r="T8069"/>
      <c r="U8069" s="1"/>
      <c r="V8069"/>
      <c r="W8069" s="1"/>
      <c r="X8069"/>
      <c r="Y8069"/>
      <c r="Z8069" s="1"/>
      <c r="AA8069" s="1"/>
      <c r="AB8069" s="1"/>
      <c r="AC8069" s="1"/>
      <c r="AD8069"/>
    </row>
    <row r="8070" spans="1:30" x14ac:dyDescent="0.25">
      <c r="A8070" s="1"/>
      <c r="B8070" s="1"/>
      <c r="C8070" s="1"/>
      <c r="D8070"/>
      <c r="E8070" s="1"/>
      <c r="F8070" s="1"/>
      <c r="G8070"/>
      <c r="H8070"/>
      <c r="I8070" s="1"/>
      <c r="J8070"/>
      <c r="K8070"/>
      <c r="L8070"/>
      <c r="M8070" s="2"/>
      <c r="N8070" s="3"/>
      <c r="O8070"/>
      <c r="P8070"/>
      <c r="Q8070"/>
      <c r="R8070"/>
      <c r="S8070"/>
      <c r="T8070"/>
      <c r="U8070" s="1"/>
      <c r="V8070"/>
      <c r="W8070" s="1"/>
      <c r="X8070"/>
      <c r="Y8070"/>
      <c r="Z8070" s="1"/>
      <c r="AA8070" s="1"/>
      <c r="AB8070" s="1"/>
      <c r="AC8070" s="1"/>
      <c r="AD8070"/>
    </row>
    <row r="8071" spans="1:30" x14ac:dyDescent="0.25">
      <c r="A8071" s="1"/>
      <c r="B8071" s="1"/>
      <c r="C8071" s="1"/>
      <c r="D8071"/>
      <c r="E8071" s="1"/>
      <c r="F8071" s="1"/>
      <c r="G8071"/>
      <c r="H8071"/>
      <c r="I8071" s="1"/>
      <c r="J8071"/>
      <c r="K8071"/>
      <c r="L8071"/>
      <c r="M8071" s="2"/>
      <c r="N8071" s="3"/>
      <c r="O8071"/>
      <c r="P8071"/>
      <c r="Q8071"/>
      <c r="R8071"/>
      <c r="S8071"/>
      <c r="T8071"/>
      <c r="U8071" s="1"/>
      <c r="V8071"/>
      <c r="W8071" s="1"/>
      <c r="X8071"/>
      <c r="Y8071"/>
      <c r="Z8071" s="1"/>
      <c r="AA8071" s="1"/>
      <c r="AB8071" s="1"/>
      <c r="AC8071" s="1"/>
      <c r="AD8071"/>
    </row>
    <row r="8072" spans="1:30" x14ac:dyDescent="0.25">
      <c r="A8072" s="1"/>
      <c r="B8072" s="1"/>
      <c r="C8072" s="1"/>
      <c r="D8072"/>
      <c r="E8072" s="1"/>
      <c r="F8072" s="1"/>
      <c r="G8072"/>
      <c r="H8072"/>
      <c r="I8072" s="1"/>
      <c r="J8072"/>
      <c r="K8072"/>
      <c r="L8072"/>
      <c r="M8072" s="2"/>
      <c r="N8072" s="3"/>
      <c r="O8072"/>
      <c r="P8072"/>
      <c r="Q8072"/>
      <c r="R8072"/>
      <c r="S8072"/>
      <c r="T8072"/>
      <c r="U8072" s="1"/>
      <c r="V8072"/>
      <c r="W8072" s="1"/>
      <c r="X8072"/>
      <c r="Y8072"/>
      <c r="Z8072" s="1"/>
      <c r="AA8072" s="1"/>
      <c r="AB8072" s="1"/>
      <c r="AC8072" s="1"/>
      <c r="AD8072"/>
    </row>
    <row r="8073" spans="1:30" x14ac:dyDescent="0.25">
      <c r="A8073" s="1"/>
      <c r="B8073" s="1"/>
      <c r="C8073" s="1"/>
      <c r="D8073"/>
      <c r="E8073" s="1"/>
      <c r="F8073" s="1"/>
      <c r="G8073"/>
      <c r="H8073"/>
      <c r="I8073" s="1"/>
      <c r="J8073"/>
      <c r="K8073"/>
      <c r="L8073"/>
      <c r="M8073" s="2"/>
      <c r="N8073" s="3"/>
      <c r="O8073"/>
      <c r="P8073"/>
      <c r="Q8073"/>
      <c r="R8073"/>
      <c r="S8073"/>
      <c r="T8073"/>
      <c r="U8073" s="1"/>
      <c r="V8073"/>
      <c r="W8073" s="1"/>
      <c r="X8073"/>
      <c r="Y8073"/>
      <c r="Z8073" s="1"/>
      <c r="AA8073" s="1"/>
      <c r="AB8073" s="1"/>
      <c r="AC8073" s="1"/>
      <c r="AD8073"/>
    </row>
    <row r="8074" spans="1:30" x14ac:dyDescent="0.25">
      <c r="A8074" s="1"/>
      <c r="B8074" s="1"/>
      <c r="C8074" s="1"/>
      <c r="D8074"/>
      <c r="E8074" s="1"/>
      <c r="F8074" s="1"/>
      <c r="G8074"/>
      <c r="H8074"/>
      <c r="I8074" s="1"/>
      <c r="J8074"/>
      <c r="K8074"/>
      <c r="L8074"/>
      <c r="M8074" s="2"/>
      <c r="N8074" s="3"/>
      <c r="O8074"/>
      <c r="P8074"/>
      <c r="Q8074"/>
      <c r="R8074"/>
      <c r="S8074"/>
      <c r="T8074"/>
      <c r="U8074" s="1"/>
      <c r="V8074"/>
      <c r="W8074" s="1"/>
      <c r="X8074"/>
      <c r="Y8074"/>
      <c r="Z8074" s="1"/>
      <c r="AA8074" s="1"/>
      <c r="AB8074" s="1"/>
      <c r="AC8074" s="1"/>
      <c r="AD8074"/>
    </row>
    <row r="8075" spans="1:30" x14ac:dyDescent="0.25">
      <c r="A8075" s="1"/>
      <c r="B8075" s="1"/>
      <c r="C8075" s="1"/>
      <c r="D8075"/>
      <c r="E8075" s="1"/>
      <c r="F8075" s="1"/>
      <c r="G8075"/>
      <c r="H8075"/>
      <c r="I8075" s="1"/>
      <c r="J8075"/>
      <c r="K8075"/>
      <c r="L8075"/>
      <c r="M8075" s="2"/>
      <c r="N8075" s="3"/>
      <c r="O8075"/>
      <c r="P8075"/>
      <c r="Q8075"/>
      <c r="R8075"/>
      <c r="S8075"/>
      <c r="T8075"/>
      <c r="U8075" s="1"/>
      <c r="V8075"/>
      <c r="W8075" s="1"/>
      <c r="X8075"/>
      <c r="Y8075"/>
      <c r="Z8075" s="1"/>
      <c r="AA8075" s="1"/>
      <c r="AB8075" s="1"/>
      <c r="AC8075" s="1"/>
      <c r="AD8075"/>
    </row>
    <row r="8076" spans="1:30" x14ac:dyDescent="0.25">
      <c r="A8076" s="1"/>
      <c r="B8076" s="1"/>
      <c r="C8076" s="1"/>
      <c r="D8076"/>
      <c r="E8076" s="1"/>
      <c r="F8076" s="1"/>
      <c r="G8076"/>
      <c r="H8076"/>
      <c r="I8076" s="1"/>
      <c r="J8076"/>
      <c r="K8076"/>
      <c r="L8076"/>
      <c r="M8076" s="2"/>
      <c r="N8076" s="3"/>
      <c r="O8076"/>
      <c r="P8076"/>
      <c r="Q8076"/>
      <c r="R8076"/>
      <c r="S8076"/>
      <c r="T8076"/>
      <c r="U8076" s="1"/>
      <c r="V8076"/>
      <c r="W8076" s="1"/>
      <c r="X8076"/>
      <c r="Y8076"/>
      <c r="Z8076" s="1"/>
      <c r="AA8076" s="1"/>
      <c r="AB8076" s="1"/>
      <c r="AC8076" s="1"/>
      <c r="AD8076"/>
    </row>
    <row r="8077" spans="1:30" x14ac:dyDescent="0.25">
      <c r="A8077" s="1"/>
      <c r="B8077" s="1"/>
      <c r="C8077" s="1"/>
      <c r="D8077"/>
      <c r="E8077" s="1"/>
      <c r="F8077" s="1"/>
      <c r="G8077"/>
      <c r="H8077"/>
      <c r="I8077" s="1"/>
      <c r="J8077"/>
      <c r="K8077"/>
      <c r="L8077"/>
      <c r="M8077" s="2"/>
      <c r="N8077" s="3"/>
      <c r="O8077"/>
      <c r="P8077"/>
      <c r="Q8077"/>
      <c r="R8077"/>
      <c r="S8077"/>
      <c r="T8077"/>
      <c r="U8077" s="1"/>
      <c r="V8077"/>
      <c r="W8077" s="1"/>
      <c r="X8077"/>
      <c r="Y8077"/>
      <c r="Z8077" s="1"/>
      <c r="AA8077" s="1"/>
      <c r="AB8077" s="1"/>
      <c r="AC8077" s="1"/>
      <c r="AD8077"/>
    </row>
    <row r="8078" spans="1:30" x14ac:dyDescent="0.25">
      <c r="A8078" s="1"/>
      <c r="B8078" s="1"/>
      <c r="C8078" s="1"/>
      <c r="D8078"/>
      <c r="E8078" s="1"/>
      <c r="F8078" s="1"/>
      <c r="G8078"/>
      <c r="H8078"/>
      <c r="I8078" s="1"/>
      <c r="J8078"/>
      <c r="K8078"/>
      <c r="L8078"/>
      <c r="M8078" s="2"/>
      <c r="N8078" s="3"/>
      <c r="O8078"/>
      <c r="P8078"/>
      <c r="Q8078"/>
      <c r="R8078"/>
      <c r="S8078"/>
      <c r="T8078"/>
      <c r="U8078" s="1"/>
      <c r="V8078"/>
      <c r="W8078" s="1"/>
      <c r="X8078"/>
      <c r="Y8078"/>
      <c r="Z8078" s="1"/>
      <c r="AA8078" s="1"/>
      <c r="AB8078" s="1"/>
      <c r="AC8078" s="1"/>
      <c r="AD8078"/>
    </row>
    <row r="8079" spans="1:30" x14ac:dyDescent="0.25">
      <c r="A8079" s="1"/>
      <c r="B8079" s="1"/>
      <c r="C8079" s="1"/>
      <c r="D8079"/>
      <c r="E8079" s="1"/>
      <c r="F8079" s="1"/>
      <c r="G8079"/>
      <c r="H8079"/>
      <c r="I8079" s="1"/>
      <c r="J8079"/>
      <c r="K8079"/>
      <c r="L8079"/>
      <c r="M8079" s="2"/>
      <c r="N8079" s="3"/>
      <c r="O8079"/>
      <c r="P8079"/>
      <c r="Q8079"/>
      <c r="R8079"/>
      <c r="S8079"/>
      <c r="T8079"/>
      <c r="U8079" s="1"/>
      <c r="V8079"/>
      <c r="W8079" s="1"/>
      <c r="X8079"/>
      <c r="Y8079"/>
      <c r="Z8079" s="1"/>
      <c r="AA8079" s="1"/>
      <c r="AB8079" s="1"/>
      <c r="AC8079" s="1"/>
      <c r="AD8079"/>
    </row>
    <row r="8080" spans="1:30" x14ac:dyDescent="0.25">
      <c r="A8080" s="1"/>
      <c r="B8080" s="1"/>
      <c r="C8080" s="1"/>
      <c r="D8080"/>
      <c r="E8080" s="1"/>
      <c r="F8080" s="1"/>
      <c r="G8080"/>
      <c r="H8080"/>
      <c r="I8080" s="1"/>
      <c r="J8080"/>
      <c r="K8080"/>
      <c r="L8080"/>
      <c r="M8080" s="2"/>
      <c r="N8080" s="3"/>
      <c r="O8080"/>
      <c r="P8080"/>
      <c r="Q8080"/>
      <c r="R8080"/>
      <c r="S8080"/>
      <c r="T8080"/>
      <c r="U8080" s="1"/>
      <c r="V8080"/>
      <c r="W8080" s="1"/>
      <c r="X8080"/>
      <c r="Y8080"/>
      <c r="Z8080" s="1"/>
      <c r="AA8080" s="1"/>
      <c r="AB8080" s="1"/>
      <c r="AC8080" s="1"/>
      <c r="AD8080"/>
    </row>
    <row r="8081" spans="1:30" x14ac:dyDescent="0.25">
      <c r="A8081" s="1"/>
      <c r="B8081" s="1"/>
      <c r="C8081" s="1"/>
      <c r="D8081"/>
      <c r="E8081" s="1"/>
      <c r="F8081" s="1"/>
      <c r="G8081"/>
      <c r="H8081"/>
      <c r="I8081" s="1"/>
      <c r="J8081"/>
      <c r="K8081"/>
      <c r="L8081"/>
      <c r="M8081" s="2"/>
      <c r="N8081" s="3"/>
      <c r="O8081"/>
      <c r="P8081"/>
      <c r="Q8081"/>
      <c r="R8081"/>
      <c r="S8081"/>
      <c r="T8081"/>
      <c r="U8081" s="1"/>
      <c r="V8081"/>
      <c r="W8081" s="1"/>
      <c r="X8081"/>
      <c r="Y8081"/>
      <c r="Z8081" s="1"/>
      <c r="AA8081" s="1"/>
      <c r="AB8081" s="1"/>
      <c r="AC8081" s="1"/>
      <c r="AD8081"/>
    </row>
    <row r="8082" spans="1:30" x14ac:dyDescent="0.25">
      <c r="A8082" s="1"/>
      <c r="B8082" s="1"/>
      <c r="C8082" s="1"/>
      <c r="D8082"/>
      <c r="E8082" s="1"/>
      <c r="F8082" s="1"/>
      <c r="G8082"/>
      <c r="H8082"/>
      <c r="I8082" s="1"/>
      <c r="J8082"/>
      <c r="K8082"/>
      <c r="L8082"/>
      <c r="M8082" s="2"/>
      <c r="N8082" s="3"/>
      <c r="O8082"/>
      <c r="P8082"/>
      <c r="Q8082"/>
      <c r="R8082"/>
      <c r="S8082"/>
      <c r="T8082"/>
      <c r="U8082" s="1"/>
      <c r="V8082"/>
      <c r="W8082" s="1"/>
      <c r="X8082"/>
      <c r="Y8082"/>
      <c r="Z8082" s="1"/>
      <c r="AA8082" s="1"/>
      <c r="AB8082" s="1"/>
      <c r="AC8082" s="1"/>
      <c r="AD8082"/>
    </row>
    <row r="8083" spans="1:30" x14ac:dyDescent="0.25">
      <c r="A8083" s="1"/>
      <c r="B8083" s="1"/>
      <c r="C8083" s="1"/>
      <c r="D8083"/>
      <c r="E8083" s="1"/>
      <c r="F8083" s="1"/>
      <c r="G8083"/>
      <c r="H8083"/>
      <c r="I8083" s="1"/>
      <c r="J8083"/>
      <c r="K8083"/>
      <c r="L8083"/>
      <c r="M8083" s="2"/>
      <c r="N8083" s="3"/>
      <c r="O8083"/>
      <c r="P8083"/>
      <c r="Q8083"/>
      <c r="R8083"/>
      <c r="S8083"/>
      <c r="T8083"/>
      <c r="U8083" s="1"/>
      <c r="V8083"/>
      <c r="W8083" s="1"/>
      <c r="X8083"/>
      <c r="Y8083"/>
      <c r="Z8083" s="1"/>
      <c r="AA8083" s="1"/>
      <c r="AB8083" s="1"/>
      <c r="AC8083" s="1"/>
      <c r="AD8083"/>
    </row>
    <row r="8084" spans="1:30" x14ac:dyDescent="0.25">
      <c r="A8084" s="1"/>
      <c r="B8084" s="1"/>
      <c r="C8084" s="1"/>
      <c r="D8084"/>
      <c r="E8084" s="1"/>
      <c r="F8084" s="1"/>
      <c r="G8084"/>
      <c r="H8084"/>
      <c r="I8084" s="1"/>
      <c r="J8084"/>
      <c r="K8084"/>
      <c r="L8084"/>
      <c r="M8084" s="2"/>
      <c r="N8084" s="3"/>
      <c r="O8084"/>
      <c r="P8084"/>
      <c r="Q8084"/>
      <c r="R8084"/>
      <c r="S8084"/>
      <c r="T8084"/>
      <c r="U8084" s="1"/>
      <c r="V8084"/>
      <c r="W8084" s="1"/>
      <c r="X8084"/>
      <c r="Y8084"/>
      <c r="Z8084" s="1"/>
      <c r="AA8084" s="1"/>
      <c r="AB8084" s="1"/>
      <c r="AC8084" s="1"/>
      <c r="AD8084"/>
    </row>
    <row r="8085" spans="1:30" x14ac:dyDescent="0.25">
      <c r="A8085" s="1"/>
      <c r="B8085" s="1"/>
      <c r="C8085" s="1"/>
      <c r="D8085"/>
      <c r="E8085" s="1"/>
      <c r="F8085" s="1"/>
      <c r="G8085"/>
      <c r="H8085"/>
      <c r="I8085" s="1"/>
      <c r="J8085"/>
      <c r="K8085"/>
      <c r="L8085"/>
      <c r="M8085" s="2"/>
      <c r="N8085" s="3"/>
      <c r="O8085"/>
      <c r="P8085"/>
      <c r="Q8085"/>
      <c r="R8085"/>
      <c r="S8085"/>
      <c r="T8085"/>
      <c r="U8085" s="1"/>
      <c r="V8085"/>
      <c r="W8085" s="1"/>
      <c r="X8085"/>
      <c r="Y8085"/>
      <c r="Z8085" s="1"/>
      <c r="AA8085" s="1"/>
      <c r="AB8085" s="1"/>
      <c r="AC8085" s="1"/>
      <c r="AD8085"/>
    </row>
    <row r="8086" spans="1:30" x14ac:dyDescent="0.25">
      <c r="A8086" s="1"/>
      <c r="B8086" s="1"/>
      <c r="C8086" s="1"/>
      <c r="D8086"/>
      <c r="E8086" s="1"/>
      <c r="F8086" s="1"/>
      <c r="G8086"/>
      <c r="H8086"/>
      <c r="I8086" s="1"/>
      <c r="J8086"/>
      <c r="K8086"/>
      <c r="L8086"/>
      <c r="M8086" s="2"/>
      <c r="N8086" s="3"/>
      <c r="O8086"/>
      <c r="P8086"/>
      <c r="Q8086"/>
      <c r="R8086"/>
      <c r="S8086"/>
      <c r="T8086"/>
      <c r="U8086" s="1"/>
      <c r="V8086"/>
      <c r="W8086" s="1"/>
      <c r="X8086"/>
      <c r="Y8086"/>
      <c r="Z8086" s="1"/>
      <c r="AA8086" s="1"/>
      <c r="AB8086" s="1"/>
      <c r="AC8086" s="1"/>
      <c r="AD8086"/>
    </row>
    <row r="8087" spans="1:30" x14ac:dyDescent="0.25">
      <c r="A8087" s="1"/>
      <c r="B8087" s="1"/>
      <c r="C8087" s="1"/>
      <c r="D8087"/>
      <c r="E8087" s="1"/>
      <c r="F8087" s="1"/>
      <c r="G8087"/>
      <c r="H8087"/>
      <c r="I8087" s="1"/>
      <c r="J8087"/>
      <c r="K8087"/>
      <c r="L8087"/>
      <c r="M8087" s="2"/>
      <c r="N8087" s="3"/>
      <c r="O8087"/>
      <c r="P8087"/>
      <c r="Q8087"/>
      <c r="R8087"/>
      <c r="S8087"/>
      <c r="T8087"/>
      <c r="U8087" s="1"/>
      <c r="V8087"/>
      <c r="W8087" s="1"/>
      <c r="X8087"/>
      <c r="Y8087"/>
      <c r="Z8087" s="1"/>
      <c r="AA8087" s="1"/>
      <c r="AB8087" s="1"/>
      <c r="AC8087" s="1"/>
      <c r="AD8087"/>
    </row>
    <row r="8088" spans="1:30" x14ac:dyDescent="0.25">
      <c r="A8088" s="1"/>
      <c r="B8088" s="1"/>
      <c r="C8088" s="1"/>
      <c r="D8088"/>
      <c r="E8088" s="1"/>
      <c r="F8088" s="1"/>
      <c r="G8088"/>
      <c r="H8088"/>
      <c r="I8088" s="1"/>
      <c r="J8088"/>
      <c r="K8088"/>
      <c r="L8088"/>
      <c r="M8088" s="2"/>
      <c r="N8088" s="3"/>
      <c r="O8088"/>
      <c r="P8088"/>
      <c r="Q8088"/>
      <c r="R8088"/>
      <c r="S8088"/>
      <c r="T8088"/>
      <c r="U8088" s="1"/>
      <c r="V8088"/>
      <c r="W8088" s="1"/>
      <c r="X8088"/>
      <c r="Y8088"/>
      <c r="Z8088" s="1"/>
      <c r="AA8088" s="1"/>
      <c r="AB8088" s="1"/>
      <c r="AC8088" s="1"/>
      <c r="AD8088"/>
    </row>
    <row r="8089" spans="1:30" x14ac:dyDescent="0.25">
      <c r="A8089" s="1"/>
      <c r="B8089" s="1"/>
      <c r="C8089" s="1"/>
      <c r="D8089"/>
      <c r="E8089" s="1"/>
      <c r="F8089" s="1"/>
      <c r="G8089"/>
      <c r="H8089"/>
      <c r="I8089" s="1"/>
      <c r="J8089"/>
      <c r="K8089"/>
      <c r="L8089"/>
      <c r="M8089" s="2"/>
      <c r="N8089" s="3"/>
      <c r="O8089"/>
      <c r="P8089"/>
      <c r="Q8089"/>
      <c r="R8089"/>
      <c r="S8089"/>
      <c r="T8089"/>
      <c r="U8089" s="1"/>
      <c r="V8089"/>
      <c r="W8089" s="1"/>
      <c r="X8089"/>
      <c r="Y8089"/>
      <c r="Z8089" s="1"/>
      <c r="AA8089" s="1"/>
      <c r="AB8089" s="1"/>
      <c r="AC8089" s="1"/>
      <c r="AD8089"/>
    </row>
    <row r="8090" spans="1:30" x14ac:dyDescent="0.25">
      <c r="A8090" s="1"/>
      <c r="B8090" s="1"/>
      <c r="C8090" s="1"/>
      <c r="D8090"/>
      <c r="E8090" s="1"/>
      <c r="F8090" s="1"/>
      <c r="G8090"/>
      <c r="H8090"/>
      <c r="I8090" s="1"/>
      <c r="J8090"/>
      <c r="K8090"/>
      <c r="L8090"/>
      <c r="M8090" s="2"/>
      <c r="N8090" s="3"/>
      <c r="O8090"/>
      <c r="P8090"/>
      <c r="Q8090"/>
      <c r="R8090"/>
      <c r="S8090"/>
      <c r="T8090"/>
      <c r="U8090" s="1"/>
      <c r="V8090"/>
      <c r="W8090" s="1"/>
      <c r="X8090"/>
      <c r="Y8090"/>
      <c r="Z8090" s="1"/>
      <c r="AA8090" s="1"/>
      <c r="AB8090" s="1"/>
      <c r="AC8090" s="1"/>
      <c r="AD8090"/>
    </row>
    <row r="8091" spans="1:30" x14ac:dyDescent="0.25">
      <c r="A8091" s="1"/>
      <c r="B8091" s="1"/>
      <c r="C8091" s="1"/>
      <c r="D8091"/>
      <c r="E8091" s="1"/>
      <c r="F8091" s="1"/>
      <c r="G8091"/>
      <c r="H8091"/>
      <c r="I8091" s="1"/>
      <c r="J8091"/>
      <c r="K8091"/>
      <c r="L8091"/>
      <c r="M8091" s="2"/>
      <c r="N8091" s="3"/>
      <c r="O8091"/>
      <c r="P8091"/>
      <c r="Q8091"/>
      <c r="R8091"/>
      <c r="S8091"/>
      <c r="T8091"/>
      <c r="U8091" s="1"/>
      <c r="V8091"/>
      <c r="W8091" s="1"/>
      <c r="X8091"/>
      <c r="Y8091"/>
      <c r="Z8091" s="1"/>
      <c r="AA8091" s="1"/>
      <c r="AB8091" s="1"/>
      <c r="AC8091" s="1"/>
      <c r="AD8091"/>
    </row>
    <row r="8092" spans="1:30" x14ac:dyDescent="0.25">
      <c r="A8092" s="1"/>
      <c r="B8092" s="1"/>
      <c r="C8092" s="1"/>
      <c r="D8092"/>
      <c r="E8092" s="1"/>
      <c r="F8092" s="1"/>
      <c r="G8092"/>
      <c r="H8092"/>
      <c r="I8092" s="1"/>
      <c r="J8092"/>
      <c r="K8092"/>
      <c r="L8092"/>
      <c r="M8092" s="2"/>
      <c r="N8092" s="3"/>
      <c r="O8092"/>
      <c r="P8092"/>
      <c r="Q8092"/>
      <c r="R8092"/>
      <c r="S8092"/>
      <c r="T8092"/>
      <c r="U8092" s="1"/>
      <c r="V8092"/>
      <c r="W8092" s="1"/>
      <c r="X8092"/>
      <c r="Y8092"/>
      <c r="Z8092" s="1"/>
      <c r="AA8092" s="1"/>
      <c r="AB8092" s="1"/>
      <c r="AC8092" s="1"/>
      <c r="AD8092"/>
    </row>
    <row r="8093" spans="1:30" x14ac:dyDescent="0.25">
      <c r="A8093" s="1"/>
      <c r="B8093" s="1"/>
      <c r="C8093" s="1"/>
      <c r="D8093"/>
      <c r="E8093" s="1"/>
      <c r="F8093" s="1"/>
      <c r="G8093"/>
      <c r="H8093"/>
      <c r="I8093" s="1"/>
      <c r="J8093"/>
      <c r="K8093"/>
      <c r="L8093"/>
      <c r="M8093" s="2"/>
      <c r="N8093" s="3"/>
      <c r="O8093"/>
      <c r="P8093"/>
      <c r="Q8093"/>
      <c r="R8093"/>
      <c r="S8093"/>
      <c r="T8093"/>
      <c r="U8093" s="1"/>
      <c r="V8093"/>
      <c r="W8093" s="1"/>
      <c r="X8093"/>
      <c r="Y8093"/>
      <c r="Z8093" s="1"/>
      <c r="AA8093" s="1"/>
      <c r="AB8093" s="1"/>
      <c r="AC8093" s="1"/>
      <c r="AD8093"/>
    </row>
    <row r="8094" spans="1:30" x14ac:dyDescent="0.25">
      <c r="A8094" s="1"/>
      <c r="B8094" s="1"/>
      <c r="C8094" s="1"/>
      <c r="D8094"/>
      <c r="E8094" s="1"/>
      <c r="F8094" s="1"/>
      <c r="G8094"/>
      <c r="H8094"/>
      <c r="I8094" s="1"/>
      <c r="J8094"/>
      <c r="K8094"/>
      <c r="L8094"/>
      <c r="M8094" s="2"/>
      <c r="N8094" s="3"/>
      <c r="O8094"/>
      <c r="P8094"/>
      <c r="Q8094"/>
      <c r="R8094"/>
      <c r="S8094"/>
      <c r="T8094"/>
      <c r="U8094" s="1"/>
      <c r="V8094"/>
      <c r="W8094" s="1"/>
      <c r="X8094"/>
      <c r="Y8094"/>
      <c r="Z8094" s="1"/>
      <c r="AA8094" s="1"/>
      <c r="AB8094" s="1"/>
      <c r="AC8094" s="1"/>
      <c r="AD8094"/>
    </row>
    <row r="8095" spans="1:30" x14ac:dyDescent="0.25">
      <c r="A8095" s="1"/>
      <c r="B8095" s="1"/>
      <c r="C8095" s="1"/>
      <c r="D8095"/>
      <c r="E8095" s="1"/>
      <c r="F8095" s="1"/>
      <c r="G8095"/>
      <c r="H8095"/>
      <c r="I8095" s="1"/>
      <c r="J8095"/>
      <c r="K8095"/>
      <c r="L8095"/>
      <c r="M8095" s="2"/>
      <c r="N8095" s="3"/>
      <c r="O8095"/>
      <c r="P8095"/>
      <c r="Q8095"/>
      <c r="R8095"/>
      <c r="S8095"/>
      <c r="T8095"/>
      <c r="U8095" s="1"/>
      <c r="V8095"/>
      <c r="W8095" s="1"/>
      <c r="X8095"/>
      <c r="Y8095"/>
      <c r="Z8095" s="1"/>
      <c r="AA8095" s="1"/>
      <c r="AB8095" s="1"/>
      <c r="AC8095" s="1"/>
      <c r="AD8095"/>
    </row>
    <row r="8096" spans="1:30" x14ac:dyDescent="0.25">
      <c r="A8096" s="1"/>
      <c r="B8096" s="1"/>
      <c r="C8096" s="1"/>
      <c r="D8096"/>
      <c r="E8096" s="1"/>
      <c r="F8096" s="1"/>
      <c r="G8096"/>
      <c r="H8096"/>
      <c r="I8096" s="1"/>
      <c r="J8096"/>
      <c r="K8096"/>
      <c r="L8096"/>
      <c r="M8096" s="2"/>
      <c r="N8096" s="3"/>
      <c r="O8096"/>
      <c r="P8096"/>
      <c r="Q8096"/>
      <c r="R8096"/>
      <c r="S8096"/>
      <c r="T8096"/>
      <c r="U8096" s="1"/>
      <c r="V8096"/>
      <c r="W8096" s="1"/>
      <c r="X8096"/>
      <c r="Y8096"/>
      <c r="Z8096" s="1"/>
      <c r="AA8096" s="1"/>
      <c r="AB8096" s="1"/>
      <c r="AC8096" s="1"/>
      <c r="AD8096"/>
    </row>
    <row r="8097" spans="1:30" x14ac:dyDescent="0.25">
      <c r="A8097" s="1"/>
      <c r="B8097" s="1"/>
      <c r="C8097" s="1"/>
      <c r="D8097"/>
      <c r="E8097" s="1"/>
      <c r="F8097" s="1"/>
      <c r="G8097"/>
      <c r="H8097"/>
      <c r="I8097" s="1"/>
      <c r="J8097"/>
      <c r="K8097"/>
      <c r="L8097"/>
      <c r="M8097" s="2"/>
      <c r="N8097" s="3"/>
      <c r="O8097"/>
      <c r="P8097"/>
      <c r="Q8097"/>
      <c r="R8097"/>
      <c r="S8097"/>
      <c r="T8097"/>
      <c r="U8097" s="1"/>
      <c r="V8097"/>
      <c r="W8097" s="1"/>
      <c r="X8097"/>
      <c r="Y8097"/>
      <c r="Z8097" s="1"/>
      <c r="AA8097" s="1"/>
      <c r="AB8097" s="1"/>
      <c r="AC8097" s="1"/>
      <c r="AD8097"/>
    </row>
    <row r="8098" spans="1:30" x14ac:dyDescent="0.25">
      <c r="A8098" s="1"/>
      <c r="B8098" s="1"/>
      <c r="C8098" s="1"/>
      <c r="D8098"/>
      <c r="E8098" s="1"/>
      <c r="F8098" s="1"/>
      <c r="G8098"/>
      <c r="H8098"/>
      <c r="I8098" s="1"/>
      <c r="J8098"/>
      <c r="K8098"/>
      <c r="L8098"/>
      <c r="M8098" s="2"/>
      <c r="N8098" s="3"/>
      <c r="O8098"/>
      <c r="P8098"/>
      <c r="Q8098"/>
      <c r="R8098"/>
      <c r="S8098"/>
      <c r="T8098"/>
      <c r="U8098" s="1"/>
      <c r="V8098"/>
      <c r="W8098" s="1"/>
      <c r="X8098"/>
      <c r="Y8098"/>
      <c r="Z8098" s="1"/>
      <c r="AA8098" s="1"/>
      <c r="AB8098" s="1"/>
      <c r="AC8098" s="1"/>
      <c r="AD8098"/>
    </row>
    <row r="8099" spans="1:30" x14ac:dyDescent="0.25">
      <c r="A8099" s="1"/>
      <c r="B8099" s="1"/>
      <c r="C8099" s="1"/>
      <c r="D8099"/>
      <c r="E8099" s="1"/>
      <c r="F8099" s="1"/>
      <c r="G8099"/>
      <c r="H8099"/>
      <c r="I8099" s="1"/>
      <c r="J8099"/>
      <c r="K8099"/>
      <c r="L8099"/>
      <c r="M8099" s="2"/>
      <c r="N8099" s="3"/>
      <c r="O8099"/>
      <c r="P8099"/>
      <c r="Q8099"/>
      <c r="R8099"/>
      <c r="S8099"/>
      <c r="T8099"/>
      <c r="U8099" s="1"/>
      <c r="V8099"/>
      <c r="W8099" s="1"/>
      <c r="X8099"/>
      <c r="Y8099"/>
      <c r="Z8099" s="1"/>
      <c r="AA8099" s="1"/>
      <c r="AB8099" s="1"/>
      <c r="AC8099" s="1"/>
      <c r="AD8099"/>
    </row>
    <row r="8100" spans="1:30" x14ac:dyDescent="0.25">
      <c r="A8100" s="1"/>
      <c r="B8100" s="1"/>
      <c r="C8100" s="1"/>
      <c r="D8100"/>
      <c r="E8100" s="1"/>
      <c r="F8100" s="1"/>
      <c r="G8100"/>
      <c r="H8100"/>
      <c r="I8100" s="1"/>
      <c r="J8100"/>
      <c r="K8100"/>
      <c r="L8100"/>
      <c r="M8100" s="2"/>
      <c r="N8100" s="3"/>
      <c r="O8100"/>
      <c r="P8100"/>
      <c r="Q8100"/>
      <c r="R8100"/>
      <c r="S8100"/>
      <c r="T8100"/>
      <c r="U8100" s="1"/>
      <c r="V8100"/>
      <c r="W8100" s="1"/>
      <c r="X8100"/>
      <c r="Y8100"/>
      <c r="Z8100" s="1"/>
      <c r="AA8100" s="1"/>
      <c r="AB8100" s="1"/>
      <c r="AC8100" s="1"/>
      <c r="AD8100"/>
    </row>
    <row r="8101" spans="1:30" x14ac:dyDescent="0.25">
      <c r="A8101" s="1"/>
      <c r="B8101" s="1"/>
      <c r="C8101" s="1"/>
      <c r="D8101"/>
      <c r="E8101" s="1"/>
      <c r="F8101" s="1"/>
      <c r="G8101"/>
      <c r="H8101"/>
      <c r="I8101" s="1"/>
      <c r="J8101"/>
      <c r="K8101"/>
      <c r="L8101"/>
      <c r="M8101" s="2"/>
      <c r="N8101" s="3"/>
      <c r="O8101"/>
      <c r="P8101"/>
      <c r="Q8101"/>
      <c r="R8101"/>
      <c r="S8101"/>
      <c r="T8101"/>
      <c r="U8101" s="1"/>
      <c r="V8101"/>
      <c r="W8101" s="1"/>
      <c r="X8101"/>
      <c r="Y8101"/>
      <c r="Z8101" s="1"/>
      <c r="AA8101" s="1"/>
      <c r="AB8101" s="1"/>
      <c r="AC8101" s="1"/>
      <c r="AD8101"/>
    </row>
    <row r="8102" spans="1:30" x14ac:dyDescent="0.25">
      <c r="A8102" s="1"/>
      <c r="B8102" s="1"/>
      <c r="C8102" s="1"/>
      <c r="D8102"/>
      <c r="E8102" s="1"/>
      <c r="F8102" s="1"/>
      <c r="G8102"/>
      <c r="H8102"/>
      <c r="I8102" s="1"/>
      <c r="J8102"/>
      <c r="K8102"/>
      <c r="L8102"/>
      <c r="M8102" s="2"/>
      <c r="N8102" s="3"/>
      <c r="O8102"/>
      <c r="P8102"/>
      <c r="Q8102"/>
      <c r="R8102"/>
      <c r="S8102"/>
      <c r="T8102"/>
      <c r="U8102" s="1"/>
      <c r="V8102"/>
      <c r="W8102" s="1"/>
      <c r="X8102"/>
      <c r="Y8102"/>
      <c r="Z8102" s="1"/>
      <c r="AA8102" s="1"/>
      <c r="AB8102" s="1"/>
      <c r="AC8102" s="1"/>
      <c r="AD8102"/>
    </row>
    <row r="8103" spans="1:30" x14ac:dyDescent="0.25">
      <c r="A8103" s="1"/>
      <c r="B8103" s="1"/>
      <c r="C8103" s="1"/>
      <c r="D8103"/>
      <c r="E8103" s="1"/>
      <c r="F8103" s="1"/>
      <c r="G8103"/>
      <c r="H8103"/>
      <c r="I8103" s="1"/>
      <c r="J8103"/>
      <c r="K8103"/>
      <c r="L8103"/>
      <c r="M8103" s="2"/>
      <c r="N8103" s="3"/>
      <c r="O8103"/>
      <c r="P8103"/>
      <c r="Q8103"/>
      <c r="R8103"/>
      <c r="S8103"/>
      <c r="T8103"/>
      <c r="U8103" s="1"/>
      <c r="V8103"/>
      <c r="W8103" s="1"/>
      <c r="X8103"/>
      <c r="Y8103"/>
      <c r="Z8103" s="1"/>
      <c r="AA8103" s="1"/>
      <c r="AB8103" s="1"/>
      <c r="AC8103" s="1"/>
      <c r="AD8103"/>
    </row>
    <row r="8104" spans="1:30" x14ac:dyDescent="0.25">
      <c r="A8104" s="1"/>
      <c r="B8104" s="1"/>
      <c r="C8104" s="1"/>
      <c r="D8104"/>
      <c r="E8104" s="1"/>
      <c r="F8104" s="1"/>
      <c r="G8104"/>
      <c r="H8104"/>
      <c r="I8104" s="1"/>
      <c r="J8104"/>
      <c r="K8104"/>
      <c r="L8104"/>
      <c r="M8104" s="2"/>
      <c r="N8104" s="3"/>
      <c r="O8104"/>
      <c r="P8104"/>
      <c r="Q8104"/>
      <c r="R8104"/>
      <c r="S8104"/>
      <c r="T8104"/>
      <c r="U8104" s="1"/>
      <c r="V8104"/>
      <c r="W8104" s="1"/>
      <c r="X8104"/>
      <c r="Y8104"/>
      <c r="Z8104" s="1"/>
      <c r="AA8104" s="1"/>
      <c r="AB8104" s="1"/>
      <c r="AC8104" s="1"/>
      <c r="AD8104"/>
    </row>
    <row r="8105" spans="1:30" x14ac:dyDescent="0.25">
      <c r="A8105" s="1"/>
      <c r="B8105" s="1"/>
      <c r="C8105" s="1"/>
      <c r="D8105"/>
      <c r="E8105" s="1"/>
      <c r="F8105" s="1"/>
      <c r="G8105"/>
      <c r="H8105"/>
      <c r="I8105" s="1"/>
      <c r="J8105"/>
      <c r="K8105"/>
      <c r="L8105"/>
      <c r="M8105" s="2"/>
      <c r="N8105" s="3"/>
      <c r="O8105"/>
      <c r="P8105"/>
      <c r="Q8105"/>
      <c r="R8105"/>
      <c r="S8105"/>
      <c r="T8105"/>
      <c r="U8105" s="1"/>
      <c r="V8105"/>
      <c r="W8105" s="1"/>
      <c r="X8105"/>
      <c r="Y8105"/>
      <c r="Z8105" s="1"/>
      <c r="AA8105" s="1"/>
      <c r="AB8105" s="1"/>
      <c r="AC8105" s="1"/>
      <c r="AD8105"/>
    </row>
    <row r="8106" spans="1:30" x14ac:dyDescent="0.25">
      <c r="A8106" s="1"/>
      <c r="B8106" s="1"/>
      <c r="C8106" s="1"/>
      <c r="D8106"/>
      <c r="E8106" s="1"/>
      <c r="F8106" s="1"/>
      <c r="G8106"/>
      <c r="H8106"/>
      <c r="I8106" s="1"/>
      <c r="J8106"/>
      <c r="K8106"/>
      <c r="L8106"/>
      <c r="M8106" s="2"/>
      <c r="N8106" s="3"/>
      <c r="O8106"/>
      <c r="P8106"/>
      <c r="Q8106"/>
      <c r="R8106"/>
      <c r="S8106"/>
      <c r="T8106"/>
      <c r="U8106" s="1"/>
      <c r="V8106"/>
      <c r="W8106" s="1"/>
      <c r="X8106"/>
      <c r="Y8106"/>
      <c r="Z8106" s="1"/>
      <c r="AA8106" s="1"/>
      <c r="AB8106" s="1"/>
      <c r="AC8106" s="1"/>
      <c r="AD8106"/>
    </row>
    <row r="8107" spans="1:30" x14ac:dyDescent="0.25">
      <c r="A8107" s="1"/>
      <c r="B8107" s="1"/>
      <c r="C8107" s="1"/>
      <c r="D8107"/>
      <c r="E8107" s="1"/>
      <c r="F8107" s="1"/>
      <c r="G8107"/>
      <c r="H8107"/>
      <c r="I8107" s="1"/>
      <c r="J8107"/>
      <c r="K8107"/>
      <c r="L8107"/>
      <c r="M8107" s="2"/>
      <c r="N8107" s="3"/>
      <c r="O8107"/>
      <c r="P8107"/>
      <c r="Q8107"/>
      <c r="R8107"/>
      <c r="S8107"/>
      <c r="T8107"/>
      <c r="U8107" s="1"/>
      <c r="V8107"/>
      <c r="W8107" s="1"/>
      <c r="X8107"/>
      <c r="Y8107"/>
      <c r="Z8107" s="1"/>
      <c r="AA8107" s="1"/>
      <c r="AB8107" s="1"/>
      <c r="AC8107" s="1"/>
      <c r="AD8107"/>
    </row>
    <row r="8108" spans="1:30" x14ac:dyDescent="0.25">
      <c r="A8108" s="1"/>
      <c r="B8108" s="1"/>
      <c r="C8108" s="1"/>
      <c r="D8108"/>
      <c r="E8108" s="1"/>
      <c r="F8108" s="1"/>
      <c r="G8108"/>
      <c r="H8108"/>
      <c r="I8108" s="1"/>
      <c r="J8108"/>
      <c r="K8108"/>
      <c r="L8108"/>
      <c r="M8108" s="2"/>
      <c r="N8108" s="3"/>
      <c r="O8108"/>
      <c r="P8108"/>
      <c r="Q8108"/>
      <c r="R8108"/>
      <c r="S8108"/>
      <c r="T8108"/>
      <c r="U8108" s="1"/>
      <c r="V8108"/>
      <c r="W8108" s="1"/>
      <c r="X8108"/>
      <c r="Y8108"/>
      <c r="Z8108" s="1"/>
      <c r="AA8108" s="1"/>
      <c r="AB8108" s="1"/>
      <c r="AC8108" s="1"/>
      <c r="AD8108"/>
    </row>
    <row r="8109" spans="1:30" x14ac:dyDescent="0.25">
      <c r="A8109" s="1"/>
      <c r="B8109" s="1"/>
      <c r="C8109" s="1"/>
      <c r="D8109"/>
      <c r="E8109" s="1"/>
      <c r="F8109" s="1"/>
      <c r="G8109"/>
      <c r="H8109"/>
      <c r="I8109" s="1"/>
      <c r="J8109"/>
      <c r="K8109"/>
      <c r="L8109"/>
      <c r="M8109" s="2"/>
      <c r="N8109" s="3"/>
      <c r="O8109"/>
      <c r="P8109"/>
      <c r="Q8109"/>
      <c r="R8109"/>
      <c r="S8109"/>
      <c r="T8109"/>
      <c r="U8109" s="1"/>
      <c r="V8109"/>
      <c r="W8109" s="1"/>
      <c r="X8109"/>
      <c r="Y8109"/>
      <c r="Z8109" s="1"/>
      <c r="AA8109" s="1"/>
      <c r="AB8109" s="1"/>
      <c r="AC8109" s="1"/>
      <c r="AD8109"/>
    </row>
    <row r="8110" spans="1:30" x14ac:dyDescent="0.25">
      <c r="A8110" s="1"/>
      <c r="B8110" s="1"/>
      <c r="C8110" s="1"/>
      <c r="D8110"/>
      <c r="E8110" s="1"/>
      <c r="F8110" s="1"/>
      <c r="G8110"/>
      <c r="H8110"/>
      <c r="I8110" s="1"/>
      <c r="J8110"/>
      <c r="K8110"/>
      <c r="L8110"/>
      <c r="M8110" s="2"/>
      <c r="N8110" s="3"/>
      <c r="O8110"/>
      <c r="P8110"/>
      <c r="Q8110"/>
      <c r="R8110"/>
      <c r="S8110"/>
      <c r="T8110"/>
      <c r="U8110" s="1"/>
      <c r="V8110"/>
      <c r="W8110" s="1"/>
      <c r="X8110"/>
      <c r="Y8110"/>
      <c r="Z8110" s="1"/>
      <c r="AA8110" s="1"/>
      <c r="AB8110" s="1"/>
      <c r="AC8110" s="1"/>
      <c r="AD8110"/>
    </row>
    <row r="8111" spans="1:30" x14ac:dyDescent="0.25">
      <c r="A8111" s="1"/>
      <c r="B8111" s="1"/>
      <c r="C8111" s="1"/>
      <c r="D8111"/>
      <c r="E8111" s="1"/>
      <c r="F8111" s="1"/>
      <c r="G8111"/>
      <c r="H8111"/>
      <c r="I8111" s="1"/>
      <c r="J8111"/>
      <c r="K8111"/>
      <c r="L8111"/>
      <c r="M8111" s="2"/>
      <c r="N8111" s="3"/>
      <c r="O8111"/>
      <c r="P8111"/>
      <c r="Q8111"/>
      <c r="R8111"/>
      <c r="S8111"/>
      <c r="T8111"/>
      <c r="U8111" s="1"/>
      <c r="V8111"/>
      <c r="W8111" s="1"/>
      <c r="X8111"/>
      <c r="Y8111"/>
      <c r="Z8111" s="1"/>
      <c r="AA8111" s="1"/>
      <c r="AB8111" s="1"/>
      <c r="AC8111" s="1"/>
      <c r="AD8111"/>
    </row>
    <row r="8112" spans="1:30" x14ac:dyDescent="0.25">
      <c r="A8112" s="1"/>
      <c r="B8112" s="1"/>
      <c r="C8112" s="1"/>
      <c r="D8112"/>
      <c r="E8112" s="1"/>
      <c r="F8112" s="1"/>
      <c r="G8112"/>
      <c r="H8112"/>
      <c r="I8112" s="1"/>
      <c r="J8112"/>
      <c r="K8112"/>
      <c r="L8112"/>
      <c r="M8112" s="2"/>
      <c r="N8112" s="3"/>
      <c r="O8112"/>
      <c r="P8112"/>
      <c r="Q8112"/>
      <c r="R8112"/>
      <c r="S8112"/>
      <c r="T8112"/>
      <c r="U8112" s="1"/>
      <c r="V8112"/>
      <c r="W8112" s="1"/>
      <c r="X8112"/>
      <c r="Y8112"/>
      <c r="Z8112" s="1"/>
      <c r="AA8112" s="1"/>
      <c r="AB8112" s="1"/>
      <c r="AC8112" s="1"/>
      <c r="AD8112"/>
    </row>
    <row r="8113" spans="1:30" x14ac:dyDescent="0.25">
      <c r="A8113" s="1"/>
      <c r="B8113" s="1"/>
      <c r="C8113" s="1"/>
      <c r="D8113"/>
      <c r="E8113" s="1"/>
      <c r="F8113" s="1"/>
      <c r="G8113"/>
      <c r="H8113"/>
      <c r="I8113" s="1"/>
      <c r="J8113"/>
      <c r="K8113"/>
      <c r="L8113"/>
      <c r="M8113" s="2"/>
      <c r="N8113" s="3"/>
      <c r="O8113"/>
      <c r="P8113"/>
      <c r="Q8113"/>
      <c r="R8113"/>
      <c r="S8113"/>
      <c r="T8113"/>
      <c r="U8113" s="1"/>
      <c r="V8113"/>
      <c r="W8113" s="1"/>
      <c r="X8113"/>
      <c r="Y8113"/>
      <c r="Z8113" s="1"/>
      <c r="AA8113" s="1"/>
      <c r="AB8113" s="1"/>
      <c r="AC8113" s="1"/>
      <c r="AD8113"/>
    </row>
    <row r="8114" spans="1:30" x14ac:dyDescent="0.25">
      <c r="A8114" s="1"/>
      <c r="B8114" s="1"/>
      <c r="C8114" s="1"/>
      <c r="D8114"/>
      <c r="E8114" s="1"/>
      <c r="F8114" s="1"/>
      <c r="G8114"/>
      <c r="H8114"/>
      <c r="I8114" s="1"/>
      <c r="J8114"/>
      <c r="K8114"/>
      <c r="L8114"/>
      <c r="M8114" s="2"/>
      <c r="N8114" s="3"/>
      <c r="O8114"/>
      <c r="P8114"/>
      <c r="Q8114"/>
      <c r="R8114"/>
      <c r="S8114"/>
      <c r="T8114"/>
      <c r="U8114" s="1"/>
      <c r="V8114"/>
      <c r="W8114" s="1"/>
      <c r="X8114"/>
      <c r="Y8114"/>
      <c r="Z8114" s="1"/>
      <c r="AA8114" s="1"/>
      <c r="AB8114" s="1"/>
      <c r="AC8114" s="1"/>
      <c r="AD8114"/>
    </row>
    <row r="8115" spans="1:30" x14ac:dyDescent="0.25">
      <c r="A8115" s="1"/>
      <c r="B8115" s="1"/>
      <c r="C8115" s="1"/>
      <c r="D8115"/>
      <c r="E8115" s="1"/>
      <c r="F8115" s="1"/>
      <c r="G8115"/>
      <c r="H8115"/>
      <c r="I8115" s="1"/>
      <c r="J8115"/>
      <c r="K8115"/>
      <c r="L8115"/>
      <c r="M8115" s="2"/>
      <c r="N8115" s="3"/>
      <c r="O8115"/>
      <c r="P8115"/>
      <c r="Q8115"/>
      <c r="R8115"/>
      <c r="S8115"/>
      <c r="T8115"/>
      <c r="U8115" s="1"/>
      <c r="V8115"/>
      <c r="W8115" s="1"/>
      <c r="X8115"/>
      <c r="Y8115"/>
      <c r="Z8115" s="1"/>
      <c r="AA8115" s="1"/>
      <c r="AB8115" s="1"/>
      <c r="AC8115" s="1"/>
      <c r="AD8115"/>
    </row>
    <row r="8116" spans="1:30" x14ac:dyDescent="0.25">
      <c r="A8116" s="1"/>
      <c r="B8116" s="1"/>
      <c r="C8116" s="1"/>
      <c r="D8116"/>
      <c r="E8116" s="1"/>
      <c r="F8116" s="1"/>
      <c r="G8116"/>
      <c r="H8116"/>
      <c r="I8116" s="1"/>
      <c r="J8116"/>
      <c r="K8116"/>
      <c r="L8116"/>
      <c r="M8116" s="2"/>
      <c r="N8116" s="3"/>
      <c r="O8116"/>
      <c r="P8116"/>
      <c r="Q8116"/>
      <c r="R8116"/>
      <c r="S8116"/>
      <c r="T8116"/>
      <c r="U8116" s="1"/>
      <c r="V8116"/>
      <c r="W8116" s="1"/>
      <c r="X8116"/>
      <c r="Y8116"/>
      <c r="Z8116" s="1"/>
      <c r="AA8116" s="1"/>
      <c r="AB8116" s="1"/>
      <c r="AC8116" s="1"/>
      <c r="AD8116"/>
    </row>
    <row r="8117" spans="1:30" x14ac:dyDescent="0.25">
      <c r="A8117" s="1"/>
      <c r="B8117" s="1"/>
      <c r="C8117" s="1"/>
      <c r="D8117"/>
      <c r="E8117" s="1"/>
      <c r="F8117" s="1"/>
      <c r="G8117"/>
      <c r="H8117"/>
      <c r="I8117" s="1"/>
      <c r="J8117"/>
      <c r="K8117"/>
      <c r="L8117"/>
      <c r="M8117" s="2"/>
      <c r="N8117" s="3"/>
      <c r="O8117"/>
      <c r="P8117"/>
      <c r="Q8117"/>
      <c r="R8117"/>
      <c r="S8117"/>
      <c r="T8117"/>
      <c r="U8117" s="1"/>
      <c r="V8117"/>
      <c r="W8117" s="1"/>
      <c r="X8117"/>
      <c r="Y8117"/>
      <c r="Z8117" s="1"/>
      <c r="AA8117" s="1"/>
      <c r="AB8117" s="1"/>
      <c r="AC8117" s="1"/>
      <c r="AD8117"/>
    </row>
    <row r="8118" spans="1:30" x14ac:dyDescent="0.25">
      <c r="A8118" s="1"/>
      <c r="B8118" s="1"/>
      <c r="C8118" s="1"/>
      <c r="D8118"/>
      <c r="E8118" s="1"/>
      <c r="F8118" s="1"/>
      <c r="G8118"/>
      <c r="H8118"/>
      <c r="I8118" s="1"/>
      <c r="J8118"/>
      <c r="K8118"/>
      <c r="L8118"/>
      <c r="M8118" s="2"/>
      <c r="N8118" s="3"/>
      <c r="O8118"/>
      <c r="P8118"/>
      <c r="Q8118"/>
      <c r="R8118"/>
      <c r="S8118"/>
      <c r="T8118"/>
      <c r="U8118" s="1"/>
      <c r="V8118"/>
      <c r="W8118" s="1"/>
      <c r="X8118"/>
      <c r="Y8118"/>
      <c r="Z8118" s="1"/>
      <c r="AA8118" s="1"/>
      <c r="AB8118" s="1"/>
      <c r="AC8118" s="1"/>
      <c r="AD8118"/>
    </row>
    <row r="8119" spans="1:30" x14ac:dyDescent="0.25">
      <c r="A8119" s="1"/>
      <c r="B8119" s="1"/>
      <c r="C8119" s="1"/>
      <c r="D8119"/>
      <c r="E8119" s="1"/>
      <c r="F8119" s="1"/>
      <c r="G8119"/>
      <c r="H8119"/>
      <c r="I8119" s="1"/>
      <c r="J8119"/>
      <c r="K8119"/>
      <c r="L8119"/>
      <c r="M8119" s="2"/>
      <c r="N8119" s="3"/>
      <c r="O8119"/>
      <c r="P8119"/>
      <c r="Q8119"/>
      <c r="R8119"/>
      <c r="S8119"/>
      <c r="T8119"/>
      <c r="U8119" s="1"/>
      <c r="V8119"/>
      <c r="W8119" s="1"/>
      <c r="X8119"/>
      <c r="Y8119"/>
      <c r="Z8119" s="1"/>
      <c r="AA8119" s="1"/>
      <c r="AB8119" s="1"/>
      <c r="AC8119" s="1"/>
      <c r="AD8119"/>
    </row>
    <row r="8120" spans="1:30" x14ac:dyDescent="0.25">
      <c r="A8120" s="1"/>
      <c r="B8120" s="1"/>
      <c r="C8120" s="1"/>
      <c r="D8120"/>
      <c r="E8120" s="1"/>
      <c r="F8120" s="1"/>
      <c r="G8120"/>
      <c r="H8120"/>
      <c r="I8120" s="1"/>
      <c r="J8120"/>
      <c r="K8120"/>
      <c r="L8120"/>
      <c r="M8120" s="2"/>
      <c r="N8120" s="3"/>
      <c r="O8120"/>
      <c r="P8120"/>
      <c r="Q8120"/>
      <c r="R8120"/>
      <c r="S8120"/>
      <c r="T8120"/>
      <c r="U8120" s="1"/>
      <c r="V8120"/>
      <c r="W8120" s="1"/>
      <c r="X8120"/>
      <c r="Y8120"/>
      <c r="Z8120" s="1"/>
      <c r="AA8120" s="1"/>
      <c r="AB8120" s="1"/>
      <c r="AC8120" s="1"/>
      <c r="AD8120"/>
    </row>
    <row r="8121" spans="1:30" x14ac:dyDescent="0.25">
      <c r="A8121" s="1"/>
      <c r="B8121" s="1"/>
      <c r="C8121" s="1"/>
      <c r="D8121"/>
      <c r="E8121" s="1"/>
      <c r="F8121" s="1"/>
      <c r="G8121"/>
      <c r="H8121"/>
      <c r="I8121" s="1"/>
      <c r="J8121"/>
      <c r="K8121"/>
      <c r="L8121"/>
      <c r="M8121" s="2"/>
      <c r="N8121" s="3"/>
      <c r="O8121"/>
      <c r="P8121"/>
      <c r="Q8121"/>
      <c r="R8121"/>
      <c r="S8121"/>
      <c r="T8121"/>
      <c r="U8121" s="1"/>
      <c r="V8121"/>
      <c r="W8121" s="1"/>
      <c r="X8121"/>
      <c r="Y8121"/>
      <c r="Z8121" s="1"/>
      <c r="AA8121" s="1"/>
      <c r="AB8121" s="1"/>
      <c r="AC8121" s="1"/>
      <c r="AD8121"/>
    </row>
    <row r="8122" spans="1:30" x14ac:dyDescent="0.25">
      <c r="A8122" s="1"/>
      <c r="B8122" s="1"/>
      <c r="C8122" s="1"/>
      <c r="D8122"/>
      <c r="E8122" s="1"/>
      <c r="F8122" s="1"/>
      <c r="G8122"/>
      <c r="H8122"/>
      <c r="I8122" s="1"/>
      <c r="J8122"/>
      <c r="K8122"/>
      <c r="L8122"/>
      <c r="M8122" s="2"/>
      <c r="N8122" s="3"/>
      <c r="O8122"/>
      <c r="P8122"/>
      <c r="Q8122"/>
      <c r="R8122"/>
      <c r="S8122"/>
      <c r="T8122"/>
      <c r="U8122" s="1"/>
      <c r="V8122"/>
      <c r="W8122" s="1"/>
      <c r="X8122"/>
      <c r="Y8122"/>
      <c r="Z8122" s="1"/>
      <c r="AA8122" s="1"/>
      <c r="AB8122" s="1"/>
      <c r="AC8122" s="1"/>
      <c r="AD8122"/>
    </row>
    <row r="8123" spans="1:30" x14ac:dyDescent="0.25">
      <c r="A8123" s="1"/>
      <c r="B8123" s="1"/>
      <c r="C8123" s="1"/>
      <c r="D8123"/>
      <c r="E8123" s="1"/>
      <c r="F8123" s="1"/>
      <c r="G8123"/>
      <c r="H8123"/>
      <c r="I8123" s="1"/>
      <c r="J8123"/>
      <c r="K8123"/>
      <c r="L8123"/>
      <c r="M8123" s="2"/>
      <c r="N8123" s="3"/>
      <c r="O8123"/>
      <c r="P8123"/>
      <c r="Q8123"/>
      <c r="R8123"/>
      <c r="S8123"/>
      <c r="T8123"/>
      <c r="U8123" s="1"/>
      <c r="V8123"/>
      <c r="W8123" s="1"/>
      <c r="X8123"/>
      <c r="Y8123"/>
      <c r="Z8123" s="1"/>
      <c r="AA8123" s="1"/>
      <c r="AB8123" s="1"/>
      <c r="AC8123" s="1"/>
      <c r="AD8123"/>
    </row>
    <row r="8124" spans="1:30" x14ac:dyDescent="0.25">
      <c r="A8124" s="1"/>
      <c r="B8124" s="1"/>
      <c r="C8124" s="1"/>
      <c r="D8124"/>
      <c r="E8124" s="1"/>
      <c r="F8124" s="1"/>
      <c r="G8124"/>
      <c r="H8124"/>
      <c r="I8124" s="1"/>
      <c r="J8124"/>
      <c r="K8124"/>
      <c r="L8124"/>
      <c r="M8124" s="2"/>
      <c r="N8124" s="3"/>
      <c r="O8124"/>
      <c r="P8124"/>
      <c r="Q8124"/>
      <c r="R8124"/>
      <c r="S8124"/>
      <c r="T8124"/>
      <c r="U8124" s="1"/>
      <c r="V8124"/>
      <c r="W8124" s="1"/>
      <c r="X8124"/>
      <c r="Y8124"/>
      <c r="Z8124" s="1"/>
      <c r="AA8124" s="1"/>
      <c r="AB8124" s="1"/>
      <c r="AC8124" s="1"/>
      <c r="AD8124"/>
    </row>
    <row r="8125" spans="1:30" x14ac:dyDescent="0.25">
      <c r="A8125" s="1"/>
      <c r="B8125" s="1"/>
      <c r="C8125" s="1"/>
      <c r="D8125"/>
      <c r="E8125" s="1"/>
      <c r="F8125" s="1"/>
      <c r="G8125"/>
      <c r="H8125"/>
      <c r="I8125" s="1"/>
      <c r="J8125"/>
      <c r="K8125"/>
      <c r="L8125"/>
      <c r="M8125" s="2"/>
      <c r="N8125" s="3"/>
      <c r="O8125"/>
      <c r="P8125"/>
      <c r="Q8125"/>
      <c r="R8125"/>
      <c r="S8125"/>
      <c r="T8125"/>
      <c r="U8125" s="1"/>
      <c r="V8125"/>
      <c r="W8125" s="1"/>
      <c r="X8125"/>
      <c r="Y8125"/>
      <c r="Z8125" s="1"/>
      <c r="AA8125" s="1"/>
      <c r="AB8125" s="1"/>
      <c r="AC8125" s="1"/>
      <c r="AD8125"/>
    </row>
    <row r="8126" spans="1:30" x14ac:dyDescent="0.25">
      <c r="A8126" s="1"/>
      <c r="B8126" s="1"/>
      <c r="C8126" s="1"/>
      <c r="D8126"/>
      <c r="E8126" s="1"/>
      <c r="F8126" s="1"/>
      <c r="G8126"/>
      <c r="H8126"/>
      <c r="I8126" s="1"/>
      <c r="J8126"/>
      <c r="K8126"/>
      <c r="L8126"/>
      <c r="M8126" s="2"/>
      <c r="N8126" s="3"/>
      <c r="O8126"/>
      <c r="P8126"/>
      <c r="Q8126"/>
      <c r="R8126"/>
      <c r="S8126"/>
      <c r="T8126"/>
      <c r="U8126" s="1"/>
      <c r="V8126"/>
      <c r="W8126" s="1"/>
      <c r="X8126"/>
      <c r="Y8126"/>
      <c r="Z8126" s="1"/>
      <c r="AA8126" s="1"/>
      <c r="AB8126" s="1"/>
      <c r="AC8126" s="1"/>
      <c r="AD8126"/>
    </row>
    <row r="8127" spans="1:30" x14ac:dyDescent="0.25">
      <c r="A8127" s="1"/>
      <c r="B8127" s="1"/>
      <c r="C8127" s="1"/>
      <c r="D8127"/>
      <c r="E8127" s="1"/>
      <c r="F8127" s="1"/>
      <c r="G8127"/>
      <c r="H8127"/>
      <c r="I8127" s="1"/>
      <c r="J8127"/>
      <c r="K8127"/>
      <c r="L8127"/>
      <c r="M8127" s="2"/>
      <c r="N8127" s="3"/>
      <c r="O8127"/>
      <c r="P8127"/>
      <c r="Q8127"/>
      <c r="R8127"/>
      <c r="S8127"/>
      <c r="T8127"/>
      <c r="U8127" s="1"/>
      <c r="V8127"/>
      <c r="W8127" s="1"/>
      <c r="X8127"/>
      <c r="Y8127"/>
      <c r="Z8127" s="1"/>
      <c r="AA8127" s="1"/>
      <c r="AB8127" s="1"/>
      <c r="AC8127" s="1"/>
      <c r="AD8127"/>
    </row>
    <row r="8128" spans="1:30" x14ac:dyDescent="0.25">
      <c r="A8128" s="1"/>
      <c r="B8128" s="1"/>
      <c r="C8128" s="1"/>
      <c r="D8128"/>
      <c r="E8128" s="1"/>
      <c r="F8128" s="1"/>
      <c r="G8128"/>
      <c r="H8128"/>
      <c r="I8128" s="1"/>
      <c r="J8128"/>
      <c r="K8128"/>
      <c r="L8128"/>
      <c r="M8128" s="2"/>
      <c r="N8128" s="3"/>
      <c r="O8128"/>
      <c r="P8128"/>
      <c r="Q8128"/>
      <c r="R8128"/>
      <c r="S8128"/>
      <c r="T8128"/>
      <c r="U8128" s="1"/>
      <c r="V8128"/>
      <c r="W8128" s="1"/>
      <c r="X8128"/>
      <c r="Y8128"/>
      <c r="Z8128" s="1"/>
      <c r="AA8128" s="1"/>
      <c r="AB8128" s="1"/>
      <c r="AC8128" s="1"/>
      <c r="AD8128"/>
    </row>
    <row r="8129" spans="1:30" x14ac:dyDescent="0.25">
      <c r="A8129" s="1"/>
      <c r="B8129" s="1"/>
      <c r="C8129" s="1"/>
      <c r="D8129"/>
      <c r="E8129" s="1"/>
      <c r="F8129" s="1"/>
      <c r="G8129"/>
      <c r="H8129"/>
      <c r="I8129" s="1"/>
      <c r="J8129"/>
      <c r="K8129"/>
      <c r="L8129"/>
      <c r="M8129" s="2"/>
      <c r="N8129" s="3"/>
      <c r="O8129"/>
      <c r="P8129"/>
      <c r="Q8129"/>
      <c r="R8129"/>
      <c r="S8129"/>
      <c r="T8129"/>
      <c r="U8129" s="1"/>
      <c r="V8129"/>
      <c r="W8129" s="1"/>
      <c r="X8129"/>
      <c r="Y8129"/>
      <c r="Z8129" s="1"/>
      <c r="AA8129" s="1"/>
      <c r="AB8129" s="1"/>
      <c r="AC8129" s="1"/>
      <c r="AD8129"/>
    </row>
    <row r="8130" spans="1:30" x14ac:dyDescent="0.25">
      <c r="A8130" s="1"/>
      <c r="B8130" s="1"/>
      <c r="C8130" s="1"/>
      <c r="D8130"/>
      <c r="E8130" s="1"/>
      <c r="F8130" s="1"/>
      <c r="G8130"/>
      <c r="H8130"/>
      <c r="I8130" s="1"/>
      <c r="J8130"/>
      <c r="K8130"/>
      <c r="L8130"/>
      <c r="M8130" s="2"/>
      <c r="N8130" s="3"/>
      <c r="O8130"/>
      <c r="P8130"/>
      <c r="Q8130"/>
      <c r="R8130"/>
      <c r="S8130"/>
      <c r="T8130"/>
      <c r="U8130" s="1"/>
      <c r="V8130"/>
      <c r="W8130" s="1"/>
      <c r="X8130"/>
      <c r="Y8130"/>
      <c r="Z8130" s="1"/>
      <c r="AA8130" s="1"/>
      <c r="AB8130" s="1"/>
      <c r="AC8130" s="1"/>
      <c r="AD8130"/>
    </row>
    <row r="8131" spans="1:30" x14ac:dyDescent="0.25">
      <c r="A8131" s="1"/>
      <c r="B8131" s="1"/>
      <c r="C8131" s="1"/>
      <c r="D8131"/>
      <c r="E8131" s="1"/>
      <c r="F8131" s="1"/>
      <c r="G8131"/>
      <c r="H8131"/>
      <c r="I8131" s="1"/>
      <c r="J8131"/>
      <c r="K8131"/>
      <c r="L8131"/>
      <c r="M8131" s="2"/>
      <c r="N8131" s="3"/>
      <c r="O8131"/>
      <c r="P8131"/>
      <c r="Q8131"/>
      <c r="R8131"/>
      <c r="S8131"/>
      <c r="T8131"/>
      <c r="U8131" s="1"/>
      <c r="V8131"/>
      <c r="W8131" s="1"/>
      <c r="X8131"/>
      <c r="Y8131"/>
      <c r="Z8131" s="1"/>
      <c r="AA8131" s="1"/>
      <c r="AB8131" s="1"/>
      <c r="AC8131" s="1"/>
      <c r="AD8131"/>
    </row>
    <row r="8132" spans="1:30" x14ac:dyDescent="0.25">
      <c r="A8132" s="1"/>
      <c r="B8132" s="1"/>
      <c r="C8132" s="1"/>
      <c r="D8132"/>
      <c r="E8132" s="1"/>
      <c r="F8132" s="1"/>
      <c r="G8132"/>
      <c r="H8132"/>
      <c r="I8132" s="1"/>
      <c r="J8132"/>
      <c r="K8132"/>
      <c r="L8132"/>
      <c r="M8132" s="2"/>
      <c r="N8132" s="3"/>
      <c r="O8132"/>
      <c r="P8132"/>
      <c r="Q8132"/>
      <c r="R8132"/>
      <c r="S8132"/>
      <c r="T8132"/>
      <c r="U8132" s="1"/>
      <c r="V8132"/>
      <c r="W8132" s="1"/>
      <c r="X8132"/>
      <c r="Y8132"/>
      <c r="Z8132" s="1"/>
      <c r="AA8132" s="1"/>
      <c r="AB8132" s="1"/>
      <c r="AC8132" s="1"/>
      <c r="AD8132"/>
    </row>
    <row r="8133" spans="1:30" x14ac:dyDescent="0.25">
      <c r="A8133" s="1"/>
      <c r="B8133" s="1"/>
      <c r="C8133" s="1"/>
      <c r="D8133"/>
      <c r="E8133" s="1"/>
      <c r="F8133" s="1"/>
      <c r="G8133"/>
      <c r="H8133"/>
      <c r="I8133" s="1"/>
      <c r="J8133"/>
      <c r="K8133"/>
      <c r="L8133"/>
      <c r="M8133" s="2"/>
      <c r="N8133" s="3"/>
      <c r="O8133"/>
      <c r="P8133"/>
      <c r="Q8133"/>
      <c r="R8133"/>
      <c r="S8133"/>
      <c r="T8133"/>
      <c r="U8133" s="1"/>
      <c r="V8133"/>
      <c r="W8133" s="1"/>
      <c r="X8133"/>
      <c r="Y8133"/>
      <c r="Z8133" s="1"/>
      <c r="AA8133" s="1"/>
      <c r="AB8133" s="1"/>
      <c r="AC8133" s="1"/>
      <c r="AD8133"/>
    </row>
    <row r="8134" spans="1:30" x14ac:dyDescent="0.25">
      <c r="A8134" s="1"/>
      <c r="B8134" s="1"/>
      <c r="C8134" s="1"/>
      <c r="D8134"/>
      <c r="E8134" s="1"/>
      <c r="F8134" s="1"/>
      <c r="G8134"/>
      <c r="H8134"/>
      <c r="I8134" s="1"/>
      <c r="J8134"/>
      <c r="K8134"/>
      <c r="L8134"/>
      <c r="M8134" s="2"/>
      <c r="N8134" s="3"/>
      <c r="O8134"/>
      <c r="P8134"/>
      <c r="Q8134"/>
      <c r="R8134"/>
      <c r="S8134"/>
      <c r="T8134"/>
      <c r="U8134" s="1"/>
      <c r="V8134"/>
      <c r="W8134" s="1"/>
      <c r="X8134"/>
      <c r="Y8134"/>
      <c r="Z8134" s="1"/>
      <c r="AA8134" s="1"/>
      <c r="AB8134" s="1"/>
      <c r="AC8134" s="1"/>
      <c r="AD8134"/>
    </row>
    <row r="8135" spans="1:30" x14ac:dyDescent="0.25">
      <c r="A8135" s="1"/>
      <c r="B8135" s="1"/>
      <c r="C8135" s="1"/>
      <c r="D8135"/>
      <c r="E8135" s="1"/>
      <c r="F8135" s="1"/>
      <c r="G8135"/>
      <c r="H8135"/>
      <c r="I8135" s="1"/>
      <c r="J8135"/>
      <c r="K8135"/>
      <c r="L8135"/>
      <c r="M8135" s="2"/>
      <c r="N8135" s="3"/>
      <c r="O8135"/>
      <c r="P8135"/>
      <c r="Q8135"/>
      <c r="R8135"/>
      <c r="S8135"/>
      <c r="T8135"/>
      <c r="U8135" s="1"/>
      <c r="V8135"/>
      <c r="W8135" s="1"/>
      <c r="X8135"/>
      <c r="Y8135"/>
      <c r="Z8135" s="1"/>
      <c r="AA8135" s="1"/>
      <c r="AB8135" s="1"/>
      <c r="AC8135" s="1"/>
      <c r="AD8135"/>
    </row>
    <row r="8136" spans="1:30" x14ac:dyDescent="0.25">
      <c r="A8136" s="1"/>
      <c r="B8136" s="1"/>
      <c r="C8136" s="1"/>
      <c r="D8136"/>
      <c r="E8136" s="1"/>
      <c r="F8136" s="1"/>
      <c r="G8136"/>
      <c r="H8136"/>
      <c r="I8136" s="1"/>
      <c r="J8136"/>
      <c r="K8136"/>
      <c r="L8136"/>
      <c r="M8136" s="2"/>
      <c r="N8136" s="3"/>
      <c r="O8136"/>
      <c r="P8136"/>
      <c r="Q8136"/>
      <c r="R8136"/>
      <c r="S8136"/>
      <c r="T8136"/>
      <c r="U8136" s="1"/>
      <c r="V8136"/>
      <c r="W8136" s="1"/>
      <c r="X8136"/>
      <c r="Y8136"/>
      <c r="Z8136" s="1"/>
      <c r="AA8136" s="1"/>
      <c r="AB8136" s="1"/>
      <c r="AC8136" s="1"/>
      <c r="AD8136"/>
    </row>
    <row r="8137" spans="1:30" x14ac:dyDescent="0.25">
      <c r="A8137" s="1"/>
      <c r="B8137" s="1"/>
      <c r="C8137" s="1"/>
      <c r="D8137"/>
      <c r="E8137" s="1"/>
      <c r="F8137" s="1"/>
      <c r="G8137"/>
      <c r="H8137"/>
      <c r="I8137" s="1"/>
      <c r="J8137"/>
      <c r="K8137"/>
      <c r="L8137"/>
      <c r="M8137" s="2"/>
      <c r="N8137" s="3"/>
      <c r="O8137"/>
      <c r="P8137"/>
      <c r="Q8137"/>
      <c r="R8137"/>
      <c r="S8137"/>
      <c r="T8137"/>
      <c r="U8137" s="1"/>
      <c r="V8137"/>
      <c r="W8137" s="1"/>
      <c r="X8137"/>
      <c r="Y8137"/>
      <c r="Z8137" s="1"/>
      <c r="AA8137" s="1"/>
      <c r="AB8137" s="1"/>
      <c r="AC8137" s="1"/>
      <c r="AD8137"/>
    </row>
    <row r="8138" spans="1:30" x14ac:dyDescent="0.25">
      <c r="A8138" s="1"/>
      <c r="B8138" s="1"/>
      <c r="C8138" s="1"/>
      <c r="D8138"/>
      <c r="E8138" s="1"/>
      <c r="F8138" s="1"/>
      <c r="G8138"/>
      <c r="H8138"/>
      <c r="I8138" s="1"/>
      <c r="J8138"/>
      <c r="K8138"/>
      <c r="L8138"/>
      <c r="M8138" s="2"/>
      <c r="N8138" s="3"/>
      <c r="O8138"/>
      <c r="P8138"/>
      <c r="Q8138"/>
      <c r="R8138"/>
      <c r="S8138"/>
      <c r="T8138"/>
      <c r="U8138" s="1"/>
      <c r="V8138"/>
      <c r="W8138" s="1"/>
      <c r="X8138"/>
      <c r="Y8138"/>
      <c r="Z8138" s="1"/>
      <c r="AA8138" s="1"/>
      <c r="AB8138" s="1"/>
      <c r="AC8138" s="1"/>
      <c r="AD8138"/>
    </row>
    <row r="8139" spans="1:30" x14ac:dyDescent="0.25">
      <c r="A8139" s="1"/>
      <c r="B8139" s="1"/>
      <c r="C8139" s="1"/>
      <c r="D8139"/>
      <c r="E8139" s="1"/>
      <c r="F8139" s="1"/>
      <c r="G8139"/>
      <c r="H8139"/>
      <c r="I8139" s="1"/>
      <c r="J8139"/>
      <c r="K8139"/>
      <c r="L8139"/>
      <c r="M8139" s="2"/>
      <c r="N8139" s="3"/>
      <c r="O8139"/>
      <c r="P8139"/>
      <c r="Q8139"/>
      <c r="R8139"/>
      <c r="S8139"/>
      <c r="T8139"/>
      <c r="U8139" s="1"/>
      <c r="V8139"/>
      <c r="W8139" s="1"/>
      <c r="X8139"/>
      <c r="Y8139"/>
      <c r="Z8139" s="1"/>
      <c r="AA8139" s="1"/>
      <c r="AB8139" s="1"/>
      <c r="AC8139" s="1"/>
      <c r="AD8139"/>
    </row>
    <row r="8140" spans="1:30" x14ac:dyDescent="0.25">
      <c r="A8140" s="1"/>
      <c r="B8140" s="1"/>
      <c r="C8140" s="1"/>
      <c r="D8140"/>
      <c r="E8140" s="1"/>
      <c r="F8140" s="1"/>
      <c r="G8140"/>
      <c r="H8140"/>
      <c r="I8140" s="1"/>
      <c r="J8140"/>
      <c r="K8140"/>
      <c r="L8140"/>
      <c r="M8140" s="2"/>
      <c r="N8140" s="3"/>
      <c r="O8140"/>
      <c r="P8140"/>
      <c r="Q8140"/>
      <c r="R8140"/>
      <c r="S8140"/>
      <c r="T8140"/>
      <c r="U8140" s="1"/>
      <c r="V8140"/>
      <c r="W8140" s="1"/>
      <c r="X8140"/>
      <c r="Y8140"/>
      <c r="Z8140" s="1"/>
      <c r="AA8140" s="1"/>
      <c r="AB8140" s="1"/>
      <c r="AC8140" s="1"/>
      <c r="AD8140"/>
    </row>
    <row r="8141" spans="1:30" x14ac:dyDescent="0.25">
      <c r="A8141" s="1"/>
      <c r="B8141" s="1"/>
      <c r="C8141" s="1"/>
      <c r="D8141"/>
      <c r="E8141" s="1"/>
      <c r="F8141" s="1"/>
      <c r="G8141"/>
      <c r="H8141"/>
      <c r="I8141" s="1"/>
      <c r="J8141"/>
      <c r="K8141"/>
      <c r="L8141"/>
      <c r="M8141" s="2"/>
      <c r="N8141" s="3"/>
      <c r="O8141"/>
      <c r="P8141"/>
      <c r="Q8141"/>
      <c r="R8141"/>
      <c r="S8141"/>
      <c r="T8141"/>
      <c r="U8141" s="1"/>
      <c r="V8141"/>
      <c r="W8141" s="1"/>
      <c r="X8141"/>
      <c r="Y8141"/>
      <c r="Z8141" s="1"/>
      <c r="AA8141" s="1"/>
      <c r="AB8141" s="1"/>
      <c r="AC8141" s="1"/>
      <c r="AD8141"/>
    </row>
    <row r="8142" spans="1:30" x14ac:dyDescent="0.25">
      <c r="A8142" s="1"/>
      <c r="B8142" s="1"/>
      <c r="C8142" s="1"/>
      <c r="D8142"/>
      <c r="E8142" s="1"/>
      <c r="F8142" s="1"/>
      <c r="G8142"/>
      <c r="H8142"/>
      <c r="I8142" s="1"/>
      <c r="J8142"/>
      <c r="K8142"/>
      <c r="L8142"/>
      <c r="M8142" s="2"/>
      <c r="N8142" s="3"/>
      <c r="O8142"/>
      <c r="P8142"/>
      <c r="Q8142"/>
      <c r="R8142"/>
      <c r="S8142"/>
      <c r="T8142"/>
      <c r="U8142" s="1"/>
      <c r="V8142"/>
      <c r="W8142" s="1"/>
      <c r="X8142"/>
      <c r="Y8142"/>
      <c r="Z8142" s="1"/>
      <c r="AA8142" s="1"/>
      <c r="AB8142" s="1"/>
      <c r="AC8142" s="1"/>
      <c r="AD8142"/>
    </row>
    <row r="8143" spans="1:30" x14ac:dyDescent="0.25">
      <c r="A8143" s="1"/>
      <c r="B8143" s="1"/>
      <c r="C8143" s="1"/>
      <c r="D8143"/>
      <c r="E8143" s="1"/>
      <c r="F8143" s="1"/>
      <c r="G8143"/>
      <c r="H8143"/>
      <c r="I8143" s="1"/>
      <c r="J8143"/>
      <c r="K8143"/>
      <c r="L8143"/>
      <c r="M8143" s="2"/>
      <c r="N8143" s="3"/>
      <c r="O8143"/>
      <c r="P8143"/>
      <c r="Q8143"/>
      <c r="R8143"/>
      <c r="S8143"/>
      <c r="T8143"/>
      <c r="U8143" s="1"/>
      <c r="V8143"/>
      <c r="W8143" s="1"/>
      <c r="X8143"/>
      <c r="Y8143"/>
      <c r="Z8143" s="1"/>
      <c r="AA8143" s="1"/>
      <c r="AB8143" s="1"/>
      <c r="AC8143" s="1"/>
      <c r="AD8143"/>
    </row>
    <row r="8144" spans="1:30" x14ac:dyDescent="0.25">
      <c r="A8144" s="1"/>
      <c r="B8144" s="1"/>
      <c r="C8144" s="1"/>
      <c r="D8144"/>
      <c r="E8144" s="1"/>
      <c r="F8144" s="1"/>
      <c r="G8144"/>
      <c r="H8144"/>
      <c r="I8144" s="1"/>
      <c r="J8144"/>
      <c r="K8144"/>
      <c r="L8144"/>
      <c r="M8144" s="2"/>
      <c r="N8144" s="3"/>
      <c r="O8144"/>
      <c r="P8144"/>
      <c r="Q8144"/>
      <c r="R8144"/>
      <c r="S8144"/>
      <c r="T8144"/>
      <c r="U8144" s="1"/>
      <c r="V8144"/>
      <c r="W8144" s="1"/>
      <c r="X8144"/>
      <c r="Y8144"/>
      <c r="Z8144" s="1"/>
      <c r="AA8144" s="1"/>
      <c r="AB8144" s="1"/>
      <c r="AC8144" s="1"/>
      <c r="AD8144"/>
    </row>
    <row r="8145" spans="1:30" x14ac:dyDescent="0.25">
      <c r="A8145" s="1"/>
      <c r="B8145" s="1"/>
      <c r="C8145" s="1"/>
      <c r="D8145"/>
      <c r="E8145" s="1"/>
      <c r="F8145" s="1"/>
      <c r="G8145"/>
      <c r="H8145"/>
      <c r="I8145" s="1"/>
      <c r="J8145"/>
      <c r="K8145"/>
      <c r="L8145"/>
      <c r="M8145" s="2"/>
      <c r="N8145" s="3"/>
      <c r="O8145"/>
      <c r="P8145"/>
      <c r="Q8145"/>
      <c r="R8145"/>
      <c r="S8145"/>
      <c r="T8145"/>
      <c r="U8145" s="1"/>
      <c r="V8145"/>
      <c r="W8145" s="1"/>
      <c r="X8145"/>
      <c r="Y8145"/>
      <c r="Z8145" s="1"/>
      <c r="AA8145" s="1"/>
      <c r="AB8145" s="1"/>
      <c r="AC8145" s="1"/>
      <c r="AD8145"/>
    </row>
    <row r="8146" spans="1:30" x14ac:dyDescent="0.25">
      <c r="A8146" s="1"/>
      <c r="B8146" s="1"/>
      <c r="C8146" s="1"/>
      <c r="D8146"/>
      <c r="E8146" s="1"/>
      <c r="F8146" s="1"/>
      <c r="G8146"/>
      <c r="H8146"/>
      <c r="I8146" s="1"/>
      <c r="J8146"/>
      <c r="K8146"/>
      <c r="L8146"/>
      <c r="M8146" s="2"/>
      <c r="N8146" s="3"/>
      <c r="O8146"/>
      <c r="P8146"/>
      <c r="Q8146"/>
      <c r="R8146"/>
      <c r="S8146"/>
      <c r="T8146"/>
      <c r="U8146" s="1"/>
      <c r="V8146"/>
      <c r="W8146" s="1"/>
      <c r="X8146"/>
      <c r="Y8146"/>
      <c r="Z8146" s="1"/>
      <c r="AA8146" s="1"/>
      <c r="AB8146" s="1"/>
      <c r="AC8146" s="1"/>
      <c r="AD8146"/>
    </row>
    <row r="8147" spans="1:30" x14ac:dyDescent="0.25">
      <c r="A8147" s="1"/>
      <c r="B8147" s="1"/>
      <c r="C8147" s="1"/>
      <c r="D8147"/>
      <c r="E8147" s="1"/>
      <c r="F8147" s="1"/>
      <c r="G8147"/>
      <c r="H8147"/>
      <c r="I8147" s="1"/>
      <c r="J8147"/>
      <c r="K8147"/>
      <c r="L8147"/>
      <c r="M8147" s="2"/>
      <c r="N8147" s="3"/>
      <c r="O8147"/>
      <c r="P8147"/>
      <c r="Q8147"/>
      <c r="R8147"/>
      <c r="S8147"/>
      <c r="T8147"/>
      <c r="U8147" s="1"/>
      <c r="V8147"/>
      <c r="W8147" s="1"/>
      <c r="X8147"/>
      <c r="Y8147"/>
      <c r="Z8147" s="1"/>
      <c r="AA8147" s="1"/>
      <c r="AB8147" s="1"/>
      <c r="AC8147" s="1"/>
      <c r="AD8147"/>
    </row>
    <row r="8148" spans="1:30" x14ac:dyDescent="0.25">
      <c r="A8148" s="1"/>
      <c r="B8148" s="1"/>
      <c r="C8148" s="1"/>
      <c r="D8148"/>
      <c r="E8148" s="1"/>
      <c r="F8148" s="1"/>
      <c r="G8148"/>
      <c r="H8148"/>
      <c r="I8148" s="1"/>
      <c r="J8148"/>
      <c r="K8148"/>
      <c r="L8148"/>
      <c r="M8148" s="2"/>
      <c r="N8148" s="3"/>
      <c r="O8148"/>
      <c r="P8148"/>
      <c r="Q8148"/>
      <c r="R8148"/>
      <c r="S8148"/>
      <c r="T8148"/>
      <c r="U8148" s="1"/>
      <c r="V8148"/>
      <c r="W8148" s="1"/>
      <c r="X8148"/>
      <c r="Y8148"/>
      <c r="Z8148" s="1"/>
      <c r="AA8148" s="1"/>
      <c r="AB8148" s="1"/>
      <c r="AC8148" s="1"/>
      <c r="AD8148"/>
    </row>
    <row r="8149" spans="1:30" x14ac:dyDescent="0.25">
      <c r="A8149" s="1"/>
      <c r="B8149" s="1"/>
      <c r="C8149" s="1"/>
      <c r="D8149"/>
      <c r="E8149" s="1"/>
      <c r="F8149" s="1"/>
      <c r="G8149"/>
      <c r="H8149"/>
      <c r="I8149" s="1"/>
      <c r="J8149"/>
      <c r="K8149"/>
      <c r="L8149"/>
      <c r="M8149" s="2"/>
      <c r="N8149" s="3"/>
      <c r="O8149"/>
      <c r="P8149"/>
      <c r="Q8149"/>
      <c r="R8149"/>
      <c r="S8149"/>
      <c r="T8149"/>
      <c r="U8149" s="1"/>
      <c r="V8149"/>
      <c r="W8149" s="1"/>
      <c r="X8149"/>
      <c r="Y8149"/>
      <c r="Z8149" s="1"/>
      <c r="AA8149" s="1"/>
      <c r="AB8149" s="1"/>
      <c r="AC8149" s="1"/>
      <c r="AD8149"/>
    </row>
    <row r="8150" spans="1:30" x14ac:dyDescent="0.25">
      <c r="A8150" s="1"/>
      <c r="B8150" s="1"/>
      <c r="C8150" s="1"/>
      <c r="D8150"/>
      <c r="E8150" s="1"/>
      <c r="F8150" s="1"/>
      <c r="G8150"/>
      <c r="H8150"/>
      <c r="I8150" s="1"/>
      <c r="J8150"/>
      <c r="K8150"/>
      <c r="L8150"/>
      <c r="M8150" s="2"/>
      <c r="N8150" s="3"/>
      <c r="O8150"/>
      <c r="P8150"/>
      <c r="Q8150"/>
      <c r="R8150"/>
      <c r="S8150"/>
      <c r="T8150"/>
      <c r="U8150" s="1"/>
      <c r="V8150"/>
      <c r="W8150" s="1"/>
      <c r="X8150"/>
      <c r="Y8150"/>
      <c r="Z8150" s="1"/>
      <c r="AA8150" s="1"/>
      <c r="AB8150" s="1"/>
      <c r="AC8150" s="1"/>
      <c r="AD8150"/>
    </row>
    <row r="8151" spans="1:30" x14ac:dyDescent="0.25">
      <c r="A8151" s="1"/>
      <c r="B8151" s="1"/>
      <c r="C8151" s="1"/>
      <c r="D8151"/>
      <c r="E8151" s="1"/>
      <c r="F8151" s="1"/>
      <c r="G8151"/>
      <c r="H8151"/>
      <c r="I8151" s="1"/>
      <c r="J8151"/>
      <c r="K8151"/>
      <c r="L8151"/>
      <c r="M8151" s="2"/>
      <c r="N8151" s="3"/>
      <c r="O8151"/>
      <c r="P8151"/>
      <c r="Q8151"/>
      <c r="R8151"/>
      <c r="S8151"/>
      <c r="T8151"/>
      <c r="U8151" s="1"/>
      <c r="V8151"/>
      <c r="W8151" s="1"/>
      <c r="X8151"/>
      <c r="Y8151"/>
      <c r="Z8151" s="1"/>
      <c r="AA8151" s="1"/>
      <c r="AB8151" s="1"/>
      <c r="AC8151" s="1"/>
      <c r="AD8151"/>
    </row>
    <row r="8152" spans="1:30" x14ac:dyDescent="0.25">
      <c r="A8152" s="1"/>
      <c r="B8152" s="1"/>
      <c r="C8152" s="1"/>
      <c r="D8152"/>
      <c r="E8152" s="1"/>
      <c r="F8152" s="1"/>
      <c r="G8152"/>
      <c r="H8152"/>
      <c r="I8152" s="1"/>
      <c r="J8152"/>
      <c r="K8152"/>
      <c r="L8152"/>
      <c r="M8152" s="2"/>
      <c r="N8152" s="3"/>
      <c r="O8152"/>
      <c r="P8152"/>
      <c r="Q8152"/>
      <c r="R8152"/>
      <c r="S8152"/>
      <c r="T8152"/>
      <c r="U8152" s="1"/>
      <c r="V8152"/>
      <c r="W8152" s="1"/>
      <c r="X8152"/>
      <c r="Y8152"/>
      <c r="Z8152" s="1"/>
      <c r="AA8152" s="1"/>
      <c r="AB8152" s="1"/>
      <c r="AC8152" s="1"/>
      <c r="AD8152"/>
    </row>
    <row r="8153" spans="1:30" x14ac:dyDescent="0.25">
      <c r="A8153" s="1"/>
      <c r="B8153" s="1"/>
      <c r="C8153" s="1"/>
      <c r="D8153"/>
      <c r="E8153" s="1"/>
      <c r="F8153" s="1"/>
      <c r="G8153"/>
      <c r="H8153"/>
      <c r="I8153" s="1"/>
      <c r="J8153"/>
      <c r="K8153"/>
      <c r="L8153"/>
      <c r="M8153" s="2"/>
      <c r="N8153" s="3"/>
      <c r="O8153"/>
      <c r="P8153"/>
      <c r="Q8153"/>
      <c r="R8153"/>
      <c r="S8153"/>
      <c r="T8153"/>
      <c r="U8153" s="1"/>
      <c r="V8153"/>
      <c r="W8153" s="1"/>
      <c r="X8153"/>
      <c r="Y8153"/>
      <c r="Z8153" s="1"/>
      <c r="AA8153" s="1"/>
      <c r="AB8153" s="1"/>
      <c r="AC8153" s="1"/>
      <c r="AD8153"/>
    </row>
    <row r="8154" spans="1:30" x14ac:dyDescent="0.25">
      <c r="A8154" s="1"/>
      <c r="B8154" s="1"/>
      <c r="C8154" s="1"/>
      <c r="D8154"/>
      <c r="E8154" s="1"/>
      <c r="F8154" s="1"/>
      <c r="G8154"/>
      <c r="H8154"/>
      <c r="I8154" s="1"/>
      <c r="J8154"/>
      <c r="K8154"/>
      <c r="L8154"/>
      <c r="M8154" s="2"/>
      <c r="N8154" s="3"/>
      <c r="O8154"/>
      <c r="P8154"/>
      <c r="Q8154"/>
      <c r="R8154"/>
      <c r="S8154"/>
      <c r="T8154"/>
      <c r="U8154" s="1"/>
      <c r="V8154"/>
      <c r="W8154" s="1"/>
      <c r="X8154"/>
      <c r="Y8154"/>
      <c r="Z8154" s="1"/>
      <c r="AA8154" s="1"/>
      <c r="AB8154" s="1"/>
      <c r="AC8154" s="1"/>
      <c r="AD8154"/>
    </row>
    <row r="8155" spans="1:30" x14ac:dyDescent="0.25">
      <c r="A8155" s="1"/>
      <c r="B8155" s="1"/>
      <c r="C8155" s="1"/>
      <c r="D8155"/>
      <c r="E8155" s="1"/>
      <c r="F8155" s="1"/>
      <c r="G8155"/>
      <c r="H8155"/>
      <c r="I8155" s="1"/>
      <c r="J8155"/>
      <c r="K8155"/>
      <c r="L8155"/>
      <c r="M8155" s="2"/>
      <c r="N8155" s="3"/>
      <c r="O8155"/>
      <c r="P8155"/>
      <c r="Q8155"/>
      <c r="R8155"/>
      <c r="S8155"/>
      <c r="T8155"/>
      <c r="U8155" s="1"/>
      <c r="V8155"/>
      <c r="W8155" s="1"/>
      <c r="X8155"/>
      <c r="Y8155"/>
      <c r="Z8155" s="1"/>
      <c r="AA8155" s="1"/>
      <c r="AB8155" s="1"/>
      <c r="AC8155" s="1"/>
      <c r="AD8155"/>
    </row>
    <row r="8156" spans="1:30" x14ac:dyDescent="0.25">
      <c r="A8156" s="1"/>
      <c r="B8156" s="1"/>
      <c r="C8156" s="1"/>
      <c r="D8156"/>
      <c r="E8156" s="1"/>
      <c r="F8156" s="1"/>
      <c r="G8156"/>
      <c r="H8156"/>
      <c r="I8156" s="1"/>
      <c r="J8156"/>
      <c r="K8156"/>
      <c r="L8156"/>
      <c r="M8156" s="2"/>
      <c r="N8156" s="3"/>
      <c r="O8156"/>
      <c r="P8156"/>
      <c r="Q8156"/>
      <c r="R8156"/>
      <c r="S8156"/>
      <c r="T8156"/>
      <c r="U8156" s="1"/>
      <c r="V8156"/>
      <c r="W8156" s="1"/>
      <c r="X8156"/>
      <c r="Y8156"/>
      <c r="Z8156" s="1"/>
      <c r="AA8156" s="1"/>
      <c r="AB8156" s="1"/>
      <c r="AC8156" s="1"/>
      <c r="AD8156"/>
    </row>
    <row r="8157" spans="1:30" x14ac:dyDescent="0.25">
      <c r="A8157" s="1"/>
      <c r="B8157" s="1"/>
      <c r="C8157" s="1"/>
      <c r="D8157"/>
      <c r="E8157" s="1"/>
      <c r="F8157" s="1"/>
      <c r="G8157"/>
      <c r="H8157"/>
      <c r="I8157" s="1"/>
      <c r="J8157"/>
      <c r="K8157"/>
      <c r="L8157"/>
      <c r="M8157" s="2"/>
      <c r="N8157" s="3"/>
      <c r="O8157"/>
      <c r="P8157"/>
      <c r="Q8157"/>
      <c r="R8157"/>
      <c r="S8157"/>
      <c r="T8157"/>
      <c r="U8157" s="1"/>
      <c r="V8157"/>
      <c r="W8157" s="1"/>
      <c r="X8157"/>
      <c r="Y8157"/>
      <c r="Z8157" s="1"/>
      <c r="AA8157" s="1"/>
      <c r="AB8157" s="1"/>
      <c r="AC8157" s="1"/>
      <c r="AD8157"/>
    </row>
    <row r="8158" spans="1:30" x14ac:dyDescent="0.25">
      <c r="A8158" s="1"/>
      <c r="B8158" s="1"/>
      <c r="C8158" s="1"/>
      <c r="D8158"/>
      <c r="E8158" s="1"/>
      <c r="F8158" s="1"/>
      <c r="G8158"/>
      <c r="H8158"/>
      <c r="I8158" s="1"/>
      <c r="J8158"/>
      <c r="K8158"/>
      <c r="L8158"/>
      <c r="M8158" s="2"/>
      <c r="N8158" s="3"/>
      <c r="O8158"/>
      <c r="P8158"/>
      <c r="Q8158"/>
      <c r="R8158"/>
      <c r="S8158"/>
      <c r="T8158"/>
      <c r="U8158" s="1"/>
      <c r="V8158"/>
      <c r="W8158" s="1"/>
      <c r="X8158"/>
      <c r="Y8158"/>
      <c r="Z8158" s="1"/>
      <c r="AA8158" s="1"/>
      <c r="AB8158" s="1"/>
      <c r="AC8158" s="1"/>
      <c r="AD8158"/>
    </row>
    <row r="8159" spans="1:30" x14ac:dyDescent="0.25">
      <c r="A8159" s="1"/>
      <c r="B8159" s="1"/>
      <c r="C8159" s="1"/>
      <c r="D8159"/>
      <c r="E8159" s="1"/>
      <c r="F8159" s="1"/>
      <c r="G8159"/>
      <c r="H8159"/>
      <c r="I8159" s="1"/>
      <c r="J8159"/>
      <c r="K8159"/>
      <c r="L8159"/>
      <c r="M8159" s="2"/>
      <c r="N8159" s="3"/>
      <c r="O8159"/>
      <c r="P8159"/>
      <c r="Q8159"/>
      <c r="R8159"/>
      <c r="S8159"/>
      <c r="T8159"/>
      <c r="U8159" s="1"/>
      <c r="V8159"/>
      <c r="W8159" s="1"/>
      <c r="X8159"/>
      <c r="Y8159"/>
      <c r="Z8159" s="1"/>
      <c r="AA8159" s="1"/>
      <c r="AB8159" s="1"/>
      <c r="AC8159" s="1"/>
      <c r="AD8159"/>
    </row>
    <row r="8160" spans="1:30" x14ac:dyDescent="0.25">
      <c r="A8160" s="1"/>
      <c r="B8160" s="1"/>
      <c r="C8160" s="1"/>
      <c r="D8160"/>
      <c r="E8160" s="1"/>
      <c r="F8160" s="1"/>
      <c r="G8160"/>
      <c r="H8160"/>
      <c r="I8160" s="1"/>
      <c r="J8160"/>
      <c r="K8160"/>
      <c r="L8160"/>
      <c r="M8160" s="2"/>
      <c r="N8160" s="3"/>
      <c r="O8160"/>
      <c r="P8160"/>
      <c r="Q8160"/>
      <c r="R8160"/>
      <c r="S8160"/>
      <c r="T8160"/>
      <c r="U8160" s="1"/>
      <c r="V8160"/>
      <c r="W8160" s="1"/>
      <c r="X8160"/>
      <c r="Y8160"/>
      <c r="Z8160" s="1"/>
      <c r="AA8160" s="1"/>
      <c r="AB8160" s="1"/>
      <c r="AC8160" s="1"/>
      <c r="AD8160"/>
    </row>
    <row r="8161" spans="1:30" x14ac:dyDescent="0.25">
      <c r="A8161" s="1"/>
      <c r="B8161" s="1"/>
      <c r="C8161" s="1"/>
      <c r="D8161"/>
      <c r="E8161" s="1"/>
      <c r="F8161" s="1"/>
      <c r="G8161"/>
      <c r="H8161"/>
      <c r="I8161" s="1"/>
      <c r="J8161"/>
      <c r="K8161"/>
      <c r="L8161"/>
      <c r="M8161" s="2"/>
      <c r="N8161" s="3"/>
      <c r="O8161"/>
      <c r="P8161"/>
      <c r="Q8161"/>
      <c r="R8161"/>
      <c r="S8161"/>
      <c r="T8161"/>
      <c r="U8161" s="1"/>
      <c r="V8161"/>
      <c r="W8161" s="1"/>
      <c r="X8161"/>
      <c r="Y8161"/>
      <c r="Z8161" s="1"/>
      <c r="AA8161" s="1"/>
      <c r="AB8161" s="1"/>
      <c r="AC8161" s="1"/>
      <c r="AD8161"/>
    </row>
    <row r="8162" spans="1:30" x14ac:dyDescent="0.25">
      <c r="A8162" s="1"/>
      <c r="B8162" s="1"/>
      <c r="C8162" s="1"/>
      <c r="D8162"/>
      <c r="E8162" s="1"/>
      <c r="F8162" s="1"/>
      <c r="G8162"/>
      <c r="H8162"/>
      <c r="I8162" s="1"/>
      <c r="J8162"/>
      <c r="K8162"/>
      <c r="L8162"/>
      <c r="M8162" s="2"/>
      <c r="N8162" s="3"/>
      <c r="O8162"/>
      <c r="P8162"/>
      <c r="Q8162"/>
      <c r="R8162"/>
      <c r="S8162"/>
      <c r="T8162"/>
      <c r="U8162" s="1"/>
      <c r="V8162"/>
      <c r="W8162" s="1"/>
      <c r="X8162"/>
      <c r="Y8162"/>
      <c r="Z8162" s="1"/>
      <c r="AA8162" s="1"/>
      <c r="AB8162" s="1"/>
      <c r="AC8162" s="1"/>
      <c r="AD8162"/>
    </row>
    <row r="8163" spans="1:30" x14ac:dyDescent="0.25">
      <c r="A8163" s="1"/>
      <c r="B8163" s="1"/>
      <c r="C8163" s="1"/>
      <c r="D8163"/>
      <c r="E8163" s="1"/>
      <c r="F8163" s="1"/>
      <c r="G8163"/>
      <c r="H8163"/>
      <c r="I8163" s="1"/>
      <c r="J8163"/>
      <c r="K8163"/>
      <c r="L8163"/>
      <c r="M8163" s="2"/>
      <c r="N8163" s="3"/>
      <c r="O8163"/>
      <c r="P8163"/>
      <c r="Q8163"/>
      <c r="R8163"/>
      <c r="S8163"/>
      <c r="T8163"/>
      <c r="U8163" s="1"/>
      <c r="V8163"/>
      <c r="W8163" s="1"/>
      <c r="X8163"/>
      <c r="Y8163"/>
      <c r="Z8163" s="1"/>
      <c r="AA8163" s="1"/>
      <c r="AB8163" s="1"/>
      <c r="AC8163" s="1"/>
      <c r="AD8163"/>
    </row>
    <row r="8164" spans="1:30" x14ac:dyDescent="0.25">
      <c r="A8164" s="1"/>
      <c r="B8164" s="1"/>
      <c r="C8164" s="1"/>
      <c r="D8164"/>
      <c r="E8164" s="1"/>
      <c r="F8164" s="1"/>
      <c r="G8164"/>
      <c r="H8164"/>
      <c r="I8164" s="1"/>
      <c r="J8164"/>
      <c r="K8164"/>
      <c r="L8164"/>
      <c r="M8164" s="2"/>
      <c r="N8164" s="3"/>
      <c r="O8164"/>
      <c r="P8164"/>
      <c r="Q8164"/>
      <c r="R8164"/>
      <c r="S8164"/>
      <c r="T8164"/>
      <c r="U8164" s="1"/>
      <c r="V8164"/>
      <c r="W8164" s="1"/>
      <c r="X8164"/>
      <c r="Y8164"/>
      <c r="Z8164" s="1"/>
      <c r="AA8164" s="1"/>
      <c r="AB8164" s="1"/>
      <c r="AC8164" s="1"/>
      <c r="AD8164"/>
    </row>
    <row r="8165" spans="1:30" x14ac:dyDescent="0.25">
      <c r="A8165" s="1"/>
      <c r="B8165" s="1"/>
      <c r="C8165" s="1"/>
      <c r="D8165"/>
      <c r="E8165" s="1"/>
      <c r="F8165" s="1"/>
      <c r="G8165"/>
      <c r="H8165"/>
      <c r="I8165" s="1"/>
      <c r="J8165"/>
      <c r="K8165"/>
      <c r="L8165"/>
      <c r="M8165" s="2"/>
      <c r="N8165" s="3"/>
      <c r="O8165"/>
      <c r="P8165"/>
      <c r="Q8165"/>
      <c r="R8165"/>
      <c r="S8165"/>
      <c r="T8165"/>
      <c r="U8165" s="1"/>
      <c r="V8165"/>
      <c r="W8165" s="1"/>
      <c r="X8165"/>
      <c r="Y8165"/>
      <c r="Z8165" s="1"/>
      <c r="AA8165" s="1"/>
      <c r="AB8165" s="1"/>
      <c r="AC8165" s="1"/>
      <c r="AD8165"/>
    </row>
    <row r="8166" spans="1:30" x14ac:dyDescent="0.25">
      <c r="A8166" s="1"/>
      <c r="B8166" s="1"/>
      <c r="C8166" s="1"/>
      <c r="D8166"/>
      <c r="E8166" s="1"/>
      <c r="F8166" s="1"/>
      <c r="G8166"/>
      <c r="H8166"/>
      <c r="I8166" s="1"/>
      <c r="J8166"/>
      <c r="K8166"/>
      <c r="L8166"/>
      <c r="M8166" s="2"/>
      <c r="N8166" s="3"/>
      <c r="O8166"/>
      <c r="P8166"/>
      <c r="Q8166"/>
      <c r="R8166"/>
      <c r="S8166"/>
      <c r="T8166"/>
      <c r="U8166" s="1"/>
      <c r="V8166"/>
      <c r="W8166" s="1"/>
      <c r="X8166"/>
      <c r="Y8166"/>
      <c r="Z8166" s="1"/>
      <c r="AA8166" s="1"/>
      <c r="AB8166" s="1"/>
      <c r="AC8166" s="1"/>
      <c r="AD8166"/>
    </row>
    <row r="8167" spans="1:30" x14ac:dyDescent="0.25">
      <c r="A8167" s="1"/>
      <c r="B8167" s="1"/>
      <c r="C8167" s="1"/>
      <c r="D8167"/>
      <c r="E8167" s="1"/>
      <c r="F8167" s="1"/>
      <c r="G8167"/>
      <c r="H8167"/>
      <c r="I8167" s="1"/>
      <c r="J8167"/>
      <c r="K8167"/>
      <c r="L8167"/>
      <c r="M8167" s="2"/>
      <c r="N8167" s="3"/>
      <c r="O8167"/>
      <c r="P8167"/>
      <c r="Q8167"/>
      <c r="R8167"/>
      <c r="S8167"/>
      <c r="T8167"/>
      <c r="U8167" s="1"/>
      <c r="V8167"/>
      <c r="W8167" s="1"/>
      <c r="X8167"/>
      <c r="Y8167"/>
      <c r="Z8167" s="1"/>
      <c r="AA8167" s="1"/>
      <c r="AB8167" s="1"/>
      <c r="AC8167" s="1"/>
      <c r="AD8167"/>
    </row>
    <row r="8168" spans="1:30" x14ac:dyDescent="0.25">
      <c r="A8168" s="1"/>
      <c r="B8168" s="1"/>
      <c r="C8168" s="1"/>
      <c r="D8168"/>
      <c r="E8168" s="1"/>
      <c r="F8168" s="1"/>
      <c r="G8168"/>
      <c r="H8168"/>
      <c r="I8168" s="1"/>
      <c r="J8168"/>
      <c r="K8168"/>
      <c r="L8168"/>
      <c r="M8168" s="2"/>
      <c r="N8168" s="3"/>
      <c r="O8168"/>
      <c r="P8168"/>
      <c r="Q8168"/>
      <c r="R8168"/>
      <c r="S8168"/>
      <c r="T8168"/>
      <c r="U8168" s="1"/>
      <c r="V8168"/>
      <c r="W8168" s="1"/>
      <c r="X8168"/>
      <c r="Y8168"/>
      <c r="Z8168" s="1"/>
      <c r="AA8168" s="1"/>
      <c r="AB8168" s="1"/>
      <c r="AC8168" s="1"/>
      <c r="AD8168"/>
    </row>
    <row r="8169" spans="1:30" x14ac:dyDescent="0.25">
      <c r="A8169" s="1"/>
      <c r="B8169" s="1"/>
      <c r="C8169" s="1"/>
      <c r="D8169"/>
      <c r="E8169" s="1"/>
      <c r="F8169" s="1"/>
      <c r="G8169"/>
      <c r="H8169"/>
      <c r="I8169" s="1"/>
      <c r="J8169"/>
      <c r="K8169"/>
      <c r="L8169"/>
      <c r="M8169" s="2"/>
      <c r="N8169" s="3"/>
      <c r="O8169"/>
      <c r="P8169"/>
      <c r="Q8169"/>
      <c r="R8169"/>
      <c r="S8169"/>
      <c r="T8169"/>
      <c r="U8169" s="1"/>
      <c r="V8169"/>
      <c r="W8169" s="1"/>
      <c r="X8169"/>
      <c r="Y8169"/>
      <c r="Z8169" s="1"/>
      <c r="AA8169" s="1"/>
      <c r="AB8169" s="1"/>
      <c r="AC8169" s="1"/>
      <c r="AD8169"/>
    </row>
    <row r="8170" spans="1:30" x14ac:dyDescent="0.25">
      <c r="A8170" s="1"/>
      <c r="B8170" s="1"/>
      <c r="C8170" s="1"/>
      <c r="D8170"/>
      <c r="E8170" s="1"/>
      <c r="F8170" s="1"/>
      <c r="G8170"/>
      <c r="H8170"/>
      <c r="I8170" s="1"/>
      <c r="J8170"/>
      <c r="K8170"/>
      <c r="L8170"/>
      <c r="M8170" s="2"/>
      <c r="N8170" s="3"/>
      <c r="O8170"/>
      <c r="P8170"/>
      <c r="Q8170"/>
      <c r="R8170"/>
      <c r="S8170"/>
      <c r="T8170"/>
      <c r="U8170" s="1"/>
      <c r="V8170"/>
      <c r="W8170" s="1"/>
      <c r="X8170"/>
      <c r="Y8170"/>
      <c r="Z8170" s="1"/>
      <c r="AA8170" s="1"/>
      <c r="AB8170" s="1"/>
      <c r="AC8170" s="1"/>
      <c r="AD8170"/>
    </row>
    <row r="8171" spans="1:30" x14ac:dyDescent="0.25">
      <c r="A8171" s="1"/>
      <c r="B8171" s="1"/>
      <c r="C8171" s="1"/>
      <c r="D8171"/>
      <c r="E8171" s="1"/>
      <c r="F8171" s="1"/>
      <c r="G8171"/>
      <c r="H8171"/>
      <c r="I8171" s="1"/>
      <c r="J8171"/>
      <c r="K8171"/>
      <c r="L8171"/>
      <c r="M8171" s="2"/>
      <c r="N8171" s="3"/>
      <c r="O8171"/>
      <c r="P8171"/>
      <c r="Q8171"/>
      <c r="R8171"/>
      <c r="S8171"/>
      <c r="T8171"/>
      <c r="U8171" s="1"/>
      <c r="V8171"/>
      <c r="W8171" s="1"/>
      <c r="X8171"/>
      <c r="Y8171"/>
      <c r="Z8171" s="1"/>
      <c r="AA8171" s="1"/>
      <c r="AB8171" s="1"/>
      <c r="AC8171" s="1"/>
      <c r="AD8171"/>
    </row>
    <row r="8172" spans="1:30" x14ac:dyDescent="0.25">
      <c r="A8172" s="1"/>
      <c r="B8172" s="1"/>
      <c r="C8172" s="1"/>
      <c r="D8172"/>
      <c r="E8172" s="1"/>
      <c r="F8172" s="1"/>
      <c r="G8172"/>
      <c r="H8172"/>
      <c r="I8172" s="1"/>
      <c r="J8172"/>
      <c r="K8172"/>
      <c r="L8172"/>
      <c r="M8172" s="2"/>
      <c r="N8172" s="3"/>
      <c r="O8172"/>
      <c r="P8172"/>
      <c r="Q8172"/>
      <c r="R8172"/>
      <c r="S8172"/>
      <c r="T8172"/>
      <c r="U8172" s="1"/>
      <c r="V8172"/>
      <c r="W8172" s="1"/>
      <c r="X8172"/>
      <c r="Y8172"/>
      <c r="Z8172" s="1"/>
      <c r="AA8172" s="1"/>
      <c r="AB8172" s="1"/>
      <c r="AC8172" s="1"/>
      <c r="AD8172"/>
    </row>
    <row r="8173" spans="1:30" x14ac:dyDescent="0.25">
      <c r="A8173" s="1"/>
      <c r="B8173" s="1"/>
      <c r="C8173" s="1"/>
      <c r="D8173"/>
      <c r="E8173" s="1"/>
      <c r="F8173" s="1"/>
      <c r="G8173"/>
      <c r="H8173"/>
      <c r="I8173" s="1"/>
      <c r="J8173"/>
      <c r="K8173"/>
      <c r="L8173"/>
      <c r="M8173" s="2"/>
      <c r="N8173" s="3"/>
      <c r="O8173"/>
      <c r="P8173"/>
      <c r="Q8173"/>
      <c r="R8173"/>
      <c r="S8173"/>
      <c r="T8173"/>
      <c r="U8173" s="1"/>
      <c r="V8173"/>
      <c r="W8173" s="1"/>
      <c r="X8173"/>
      <c r="Y8173"/>
      <c r="Z8173" s="1"/>
      <c r="AA8173" s="1"/>
      <c r="AB8173" s="1"/>
      <c r="AC8173" s="1"/>
      <c r="AD8173"/>
    </row>
    <row r="8174" spans="1:30" x14ac:dyDescent="0.25">
      <c r="A8174" s="1"/>
      <c r="B8174" s="1"/>
      <c r="C8174" s="1"/>
      <c r="D8174"/>
      <c r="E8174" s="1"/>
      <c r="F8174" s="1"/>
      <c r="G8174"/>
      <c r="H8174"/>
      <c r="I8174" s="1"/>
      <c r="J8174"/>
      <c r="K8174"/>
      <c r="L8174"/>
      <c r="M8174" s="2"/>
      <c r="N8174" s="3"/>
      <c r="O8174"/>
      <c r="P8174"/>
      <c r="Q8174"/>
      <c r="R8174"/>
      <c r="S8174"/>
      <c r="T8174"/>
      <c r="U8174" s="1"/>
      <c r="V8174"/>
      <c r="W8174" s="1"/>
      <c r="X8174"/>
      <c r="Y8174"/>
      <c r="Z8174" s="1"/>
      <c r="AA8174" s="1"/>
      <c r="AB8174" s="1"/>
      <c r="AC8174" s="1"/>
      <c r="AD8174"/>
    </row>
    <row r="8175" spans="1:30" x14ac:dyDescent="0.25">
      <c r="A8175" s="1"/>
      <c r="B8175" s="1"/>
      <c r="C8175" s="1"/>
      <c r="D8175"/>
      <c r="E8175" s="1"/>
      <c r="F8175" s="1"/>
      <c r="G8175"/>
      <c r="H8175"/>
      <c r="I8175" s="1"/>
      <c r="J8175"/>
      <c r="K8175"/>
      <c r="L8175"/>
      <c r="M8175" s="2"/>
      <c r="N8175" s="3"/>
      <c r="O8175"/>
      <c r="P8175"/>
      <c r="Q8175"/>
      <c r="R8175"/>
      <c r="S8175"/>
      <c r="T8175"/>
      <c r="U8175" s="1"/>
      <c r="V8175"/>
      <c r="W8175" s="1"/>
      <c r="X8175"/>
      <c r="Y8175"/>
      <c r="Z8175" s="1"/>
      <c r="AA8175" s="1"/>
      <c r="AB8175" s="1"/>
      <c r="AC8175" s="1"/>
      <c r="AD8175"/>
    </row>
    <row r="8176" spans="1:30" x14ac:dyDescent="0.25">
      <c r="A8176" s="1"/>
      <c r="B8176" s="1"/>
      <c r="C8176" s="1"/>
      <c r="D8176"/>
      <c r="E8176" s="1"/>
      <c r="F8176" s="1"/>
      <c r="G8176"/>
      <c r="H8176"/>
      <c r="I8176" s="1"/>
      <c r="J8176"/>
      <c r="K8176"/>
      <c r="L8176"/>
      <c r="M8176" s="2"/>
      <c r="N8176" s="3"/>
      <c r="O8176"/>
      <c r="P8176"/>
      <c r="Q8176"/>
      <c r="R8176"/>
      <c r="S8176"/>
      <c r="T8176"/>
      <c r="U8176" s="1"/>
      <c r="V8176"/>
      <c r="W8176" s="1"/>
      <c r="X8176"/>
      <c r="Y8176"/>
      <c r="Z8176" s="1"/>
      <c r="AA8176" s="1"/>
      <c r="AB8176" s="1"/>
      <c r="AC8176" s="1"/>
      <c r="AD8176"/>
    </row>
    <row r="8177" spans="1:30" x14ac:dyDescent="0.25">
      <c r="A8177" s="1"/>
      <c r="B8177" s="1"/>
      <c r="C8177" s="1"/>
      <c r="D8177"/>
      <c r="E8177" s="1"/>
      <c r="F8177" s="1"/>
      <c r="G8177"/>
      <c r="H8177"/>
      <c r="I8177" s="1"/>
      <c r="J8177"/>
      <c r="K8177"/>
      <c r="L8177"/>
      <c r="M8177" s="2"/>
      <c r="N8177" s="3"/>
      <c r="O8177"/>
      <c r="P8177"/>
      <c r="Q8177"/>
      <c r="R8177"/>
      <c r="S8177"/>
      <c r="T8177"/>
      <c r="U8177" s="1"/>
      <c r="V8177"/>
      <c r="W8177" s="1"/>
      <c r="X8177"/>
      <c r="Y8177"/>
      <c r="Z8177" s="1"/>
      <c r="AA8177" s="1"/>
      <c r="AB8177" s="1"/>
      <c r="AC8177" s="1"/>
      <c r="AD8177"/>
    </row>
    <row r="8178" spans="1:30" x14ac:dyDescent="0.25">
      <c r="A8178" s="1"/>
      <c r="B8178" s="1"/>
      <c r="C8178" s="1"/>
      <c r="D8178"/>
      <c r="E8178" s="1"/>
      <c r="F8178" s="1"/>
      <c r="G8178"/>
      <c r="H8178"/>
      <c r="I8178" s="1"/>
      <c r="J8178"/>
      <c r="K8178"/>
      <c r="L8178"/>
      <c r="M8178" s="2"/>
      <c r="N8178" s="3"/>
      <c r="O8178"/>
      <c r="P8178"/>
      <c r="Q8178"/>
      <c r="R8178"/>
      <c r="S8178"/>
      <c r="T8178"/>
      <c r="U8178" s="1"/>
      <c r="V8178"/>
      <c r="W8178" s="1"/>
      <c r="X8178"/>
      <c r="Y8178"/>
      <c r="Z8178" s="1"/>
      <c r="AA8178" s="1"/>
      <c r="AB8178" s="1"/>
      <c r="AC8178" s="1"/>
      <c r="AD8178"/>
    </row>
    <row r="8179" spans="1:30" x14ac:dyDescent="0.25">
      <c r="A8179" s="1"/>
      <c r="B8179" s="1"/>
      <c r="C8179" s="1"/>
      <c r="D8179"/>
      <c r="E8179" s="1"/>
      <c r="F8179" s="1"/>
      <c r="G8179"/>
      <c r="H8179"/>
      <c r="I8179" s="1"/>
      <c r="J8179"/>
      <c r="K8179"/>
      <c r="L8179"/>
      <c r="M8179" s="2"/>
      <c r="N8179" s="3"/>
      <c r="O8179"/>
      <c r="P8179"/>
      <c r="Q8179"/>
      <c r="R8179"/>
      <c r="S8179"/>
      <c r="T8179"/>
      <c r="U8179" s="1"/>
      <c r="V8179"/>
      <c r="W8179" s="1"/>
      <c r="X8179"/>
      <c r="Y8179"/>
      <c r="Z8179" s="1"/>
      <c r="AA8179" s="1"/>
      <c r="AB8179" s="1"/>
      <c r="AC8179" s="1"/>
      <c r="AD8179"/>
    </row>
    <row r="8180" spans="1:30" x14ac:dyDescent="0.25">
      <c r="A8180" s="1"/>
      <c r="B8180" s="1"/>
      <c r="C8180" s="1"/>
      <c r="D8180"/>
      <c r="E8180" s="1"/>
      <c r="F8180" s="1"/>
      <c r="G8180"/>
      <c r="H8180"/>
      <c r="I8180" s="1"/>
      <c r="J8180"/>
      <c r="K8180"/>
      <c r="L8180"/>
      <c r="M8180" s="2"/>
      <c r="N8180" s="3"/>
      <c r="O8180"/>
      <c r="P8180"/>
      <c r="Q8180"/>
      <c r="R8180"/>
      <c r="S8180"/>
      <c r="T8180"/>
      <c r="U8180" s="1"/>
      <c r="V8180"/>
      <c r="W8180" s="1"/>
      <c r="X8180"/>
      <c r="Y8180"/>
      <c r="Z8180" s="1"/>
      <c r="AA8180" s="1"/>
      <c r="AB8180" s="1"/>
      <c r="AC8180" s="1"/>
      <c r="AD8180"/>
    </row>
    <row r="8181" spans="1:30" x14ac:dyDescent="0.25">
      <c r="A8181" s="1"/>
      <c r="B8181" s="1"/>
      <c r="C8181" s="1"/>
      <c r="D8181"/>
      <c r="E8181" s="1"/>
      <c r="F8181" s="1"/>
      <c r="G8181"/>
      <c r="H8181"/>
      <c r="I8181" s="1"/>
      <c r="J8181"/>
      <c r="K8181"/>
      <c r="L8181"/>
      <c r="M8181" s="2"/>
      <c r="N8181" s="3"/>
      <c r="O8181"/>
      <c r="P8181"/>
      <c r="Q8181"/>
      <c r="R8181"/>
      <c r="S8181"/>
      <c r="T8181"/>
      <c r="U8181" s="1"/>
      <c r="V8181"/>
      <c r="W8181" s="1"/>
      <c r="X8181"/>
      <c r="Y8181"/>
      <c r="Z8181" s="1"/>
      <c r="AA8181" s="1"/>
      <c r="AB8181" s="1"/>
      <c r="AC8181" s="1"/>
      <c r="AD8181"/>
    </row>
    <row r="8182" spans="1:30" x14ac:dyDescent="0.25">
      <c r="A8182" s="1"/>
      <c r="B8182" s="1"/>
      <c r="C8182" s="1"/>
      <c r="D8182"/>
      <c r="E8182" s="1"/>
      <c r="F8182" s="1"/>
      <c r="G8182"/>
      <c r="H8182"/>
      <c r="I8182" s="1"/>
      <c r="J8182"/>
      <c r="K8182"/>
      <c r="L8182"/>
      <c r="M8182" s="2"/>
      <c r="N8182" s="3"/>
      <c r="O8182"/>
      <c r="P8182"/>
      <c r="Q8182"/>
      <c r="R8182"/>
      <c r="S8182"/>
      <c r="T8182"/>
      <c r="U8182" s="1"/>
      <c r="V8182"/>
      <c r="W8182" s="1"/>
      <c r="X8182"/>
      <c r="Y8182"/>
      <c r="Z8182" s="1"/>
      <c r="AA8182" s="1"/>
      <c r="AB8182" s="1"/>
      <c r="AC8182" s="1"/>
      <c r="AD8182"/>
    </row>
    <row r="8183" spans="1:30" x14ac:dyDescent="0.25">
      <c r="A8183" s="1"/>
      <c r="B8183" s="1"/>
      <c r="C8183" s="1"/>
      <c r="D8183"/>
      <c r="E8183" s="1"/>
      <c r="F8183" s="1"/>
      <c r="G8183"/>
      <c r="H8183"/>
      <c r="I8183" s="1"/>
      <c r="J8183"/>
      <c r="K8183"/>
      <c r="L8183"/>
      <c r="M8183" s="2"/>
      <c r="N8183" s="3"/>
      <c r="O8183"/>
      <c r="P8183"/>
      <c r="Q8183"/>
      <c r="R8183"/>
      <c r="S8183"/>
      <c r="T8183"/>
      <c r="U8183" s="1"/>
      <c r="V8183"/>
      <c r="W8183" s="1"/>
      <c r="X8183"/>
      <c r="Y8183"/>
      <c r="Z8183" s="1"/>
      <c r="AA8183" s="1"/>
      <c r="AB8183" s="1"/>
      <c r="AC8183" s="1"/>
      <c r="AD8183"/>
    </row>
    <row r="8184" spans="1:30" x14ac:dyDescent="0.25">
      <c r="A8184" s="1"/>
      <c r="B8184" s="1"/>
      <c r="C8184" s="1"/>
      <c r="D8184"/>
      <c r="E8184" s="1"/>
      <c r="F8184" s="1"/>
      <c r="G8184"/>
      <c r="H8184"/>
      <c r="I8184" s="1"/>
      <c r="J8184"/>
      <c r="K8184"/>
      <c r="L8184"/>
      <c r="M8184" s="2"/>
      <c r="N8184" s="3"/>
      <c r="O8184"/>
      <c r="P8184"/>
      <c r="Q8184"/>
      <c r="R8184"/>
      <c r="S8184"/>
      <c r="T8184"/>
      <c r="U8184" s="1"/>
      <c r="V8184"/>
      <c r="W8184" s="1"/>
      <c r="X8184"/>
      <c r="Y8184"/>
      <c r="Z8184" s="1"/>
      <c r="AA8184" s="1"/>
      <c r="AB8184" s="1"/>
      <c r="AC8184" s="1"/>
      <c r="AD8184"/>
    </row>
    <row r="8185" spans="1:30" x14ac:dyDescent="0.25">
      <c r="A8185" s="1"/>
      <c r="B8185" s="1"/>
      <c r="C8185" s="1"/>
      <c r="D8185"/>
      <c r="E8185" s="1"/>
      <c r="F8185" s="1"/>
      <c r="G8185"/>
      <c r="H8185"/>
      <c r="I8185" s="1"/>
      <c r="J8185"/>
      <c r="K8185"/>
      <c r="L8185"/>
      <c r="M8185" s="2"/>
      <c r="N8185" s="3"/>
      <c r="O8185"/>
      <c r="P8185"/>
      <c r="Q8185"/>
      <c r="R8185"/>
      <c r="S8185"/>
      <c r="T8185"/>
      <c r="U8185" s="1"/>
      <c r="V8185"/>
      <c r="W8185" s="1"/>
      <c r="X8185"/>
      <c r="Y8185"/>
      <c r="Z8185" s="1"/>
      <c r="AA8185" s="1"/>
      <c r="AB8185" s="1"/>
      <c r="AC8185" s="1"/>
      <c r="AD8185"/>
    </row>
    <row r="8186" spans="1:30" x14ac:dyDescent="0.25">
      <c r="A8186" s="1"/>
      <c r="B8186" s="1"/>
      <c r="C8186" s="1"/>
      <c r="D8186"/>
      <c r="E8186" s="1"/>
      <c r="F8186" s="1"/>
      <c r="G8186"/>
      <c r="H8186"/>
      <c r="I8186" s="1"/>
      <c r="J8186"/>
      <c r="K8186"/>
      <c r="L8186"/>
      <c r="M8186" s="2"/>
      <c r="N8186" s="3"/>
      <c r="O8186"/>
      <c r="P8186"/>
      <c r="Q8186"/>
      <c r="R8186"/>
      <c r="S8186"/>
      <c r="T8186"/>
      <c r="U8186" s="1"/>
      <c r="V8186"/>
      <c r="W8186" s="1"/>
      <c r="X8186"/>
      <c r="Y8186"/>
      <c r="Z8186" s="1"/>
      <c r="AA8186" s="1"/>
      <c r="AB8186" s="1"/>
      <c r="AC8186" s="1"/>
      <c r="AD8186"/>
    </row>
    <row r="8187" spans="1:30" x14ac:dyDescent="0.25">
      <c r="A8187" s="1"/>
      <c r="B8187" s="1"/>
      <c r="C8187" s="1"/>
      <c r="D8187"/>
      <c r="E8187" s="1"/>
      <c r="F8187" s="1"/>
      <c r="G8187"/>
      <c r="H8187"/>
      <c r="I8187" s="1"/>
      <c r="J8187"/>
      <c r="K8187"/>
      <c r="L8187"/>
      <c r="M8187" s="2"/>
      <c r="N8187" s="3"/>
      <c r="O8187"/>
      <c r="P8187"/>
      <c r="Q8187"/>
      <c r="R8187"/>
      <c r="S8187"/>
      <c r="T8187"/>
      <c r="U8187" s="1"/>
      <c r="V8187"/>
      <c r="W8187" s="1"/>
      <c r="X8187"/>
      <c r="Y8187"/>
      <c r="Z8187" s="1"/>
      <c r="AA8187" s="1"/>
      <c r="AB8187" s="1"/>
      <c r="AC8187" s="1"/>
      <c r="AD8187"/>
    </row>
    <row r="8188" spans="1:30" x14ac:dyDescent="0.25">
      <c r="A8188" s="1"/>
      <c r="B8188" s="1"/>
      <c r="C8188" s="1"/>
      <c r="D8188"/>
      <c r="E8188" s="1"/>
      <c r="F8188" s="1"/>
      <c r="G8188"/>
      <c r="H8188"/>
      <c r="I8188" s="1"/>
      <c r="J8188"/>
      <c r="K8188"/>
      <c r="L8188"/>
      <c r="M8188" s="2"/>
      <c r="N8188" s="3"/>
      <c r="O8188"/>
      <c r="P8188"/>
      <c r="Q8188"/>
      <c r="R8188"/>
      <c r="S8188"/>
      <c r="T8188"/>
      <c r="U8188" s="1"/>
      <c r="V8188"/>
      <c r="W8188" s="1"/>
      <c r="X8188"/>
      <c r="Y8188"/>
      <c r="Z8188" s="1"/>
      <c r="AA8188" s="1"/>
      <c r="AB8188" s="1"/>
      <c r="AC8188" s="1"/>
      <c r="AD8188"/>
    </row>
    <row r="8189" spans="1:30" x14ac:dyDescent="0.25">
      <c r="A8189" s="1"/>
      <c r="B8189" s="1"/>
      <c r="C8189" s="1"/>
      <c r="D8189"/>
      <c r="E8189" s="1"/>
      <c r="F8189" s="1"/>
      <c r="G8189"/>
      <c r="H8189"/>
      <c r="I8189" s="1"/>
      <c r="J8189"/>
      <c r="K8189"/>
      <c r="L8189"/>
      <c r="M8189" s="2"/>
      <c r="N8189" s="3"/>
      <c r="O8189"/>
      <c r="P8189"/>
      <c r="Q8189"/>
      <c r="R8189"/>
      <c r="S8189"/>
      <c r="T8189"/>
      <c r="U8189" s="1"/>
      <c r="V8189"/>
      <c r="W8189" s="1"/>
      <c r="X8189"/>
      <c r="Y8189"/>
      <c r="Z8189" s="1"/>
      <c r="AA8189" s="1"/>
      <c r="AB8189" s="1"/>
      <c r="AC8189" s="1"/>
      <c r="AD8189"/>
    </row>
    <row r="8190" spans="1:30" x14ac:dyDescent="0.25">
      <c r="A8190" s="1"/>
      <c r="B8190" s="1"/>
      <c r="C8190" s="1"/>
      <c r="D8190"/>
      <c r="E8190" s="1"/>
      <c r="F8190" s="1"/>
      <c r="G8190"/>
      <c r="H8190"/>
      <c r="I8190" s="1"/>
      <c r="J8190"/>
      <c r="K8190"/>
      <c r="L8190"/>
      <c r="M8190" s="2"/>
      <c r="N8190" s="3"/>
      <c r="O8190"/>
      <c r="P8190"/>
      <c r="Q8190"/>
      <c r="R8190"/>
      <c r="S8190"/>
      <c r="T8190"/>
      <c r="U8190" s="1"/>
      <c r="V8190"/>
      <c r="W8190" s="1"/>
      <c r="X8190"/>
      <c r="Y8190"/>
      <c r="Z8190" s="1"/>
      <c r="AA8190" s="1"/>
      <c r="AB8190" s="1"/>
      <c r="AC8190" s="1"/>
      <c r="AD8190"/>
    </row>
    <row r="8191" spans="1:30" x14ac:dyDescent="0.25">
      <c r="A8191" s="1"/>
      <c r="B8191" s="1"/>
      <c r="C8191" s="1"/>
      <c r="D8191"/>
      <c r="E8191" s="1"/>
      <c r="F8191" s="1"/>
      <c r="G8191"/>
      <c r="H8191"/>
      <c r="I8191" s="1"/>
      <c r="J8191"/>
      <c r="K8191"/>
      <c r="L8191"/>
      <c r="M8191" s="2"/>
      <c r="N8191" s="3"/>
      <c r="O8191"/>
      <c r="P8191"/>
      <c r="Q8191"/>
      <c r="R8191"/>
      <c r="S8191"/>
      <c r="T8191"/>
      <c r="U8191" s="1"/>
      <c r="V8191"/>
      <c r="W8191" s="1"/>
      <c r="X8191"/>
      <c r="Y8191"/>
      <c r="Z8191" s="1"/>
      <c r="AA8191" s="1"/>
      <c r="AB8191" s="1"/>
      <c r="AC8191" s="1"/>
      <c r="AD8191"/>
    </row>
    <row r="8192" spans="1:30" x14ac:dyDescent="0.25">
      <c r="A8192" s="1"/>
      <c r="B8192" s="1"/>
      <c r="C8192" s="1"/>
      <c r="D8192"/>
      <c r="E8192" s="1"/>
      <c r="F8192" s="1"/>
      <c r="G8192"/>
      <c r="H8192"/>
      <c r="I8192" s="1"/>
      <c r="J8192"/>
      <c r="K8192"/>
      <c r="L8192"/>
      <c r="M8192" s="2"/>
      <c r="N8192" s="3"/>
      <c r="O8192"/>
      <c r="P8192"/>
      <c r="Q8192"/>
      <c r="R8192"/>
      <c r="S8192"/>
      <c r="T8192"/>
      <c r="U8192" s="1"/>
      <c r="V8192"/>
      <c r="W8192" s="1"/>
      <c r="X8192"/>
      <c r="Y8192"/>
      <c r="Z8192" s="1"/>
      <c r="AA8192" s="1"/>
      <c r="AB8192" s="1"/>
      <c r="AC8192" s="1"/>
      <c r="AD8192"/>
    </row>
    <row r="8193" spans="1:30" x14ac:dyDescent="0.25">
      <c r="A8193" s="1"/>
      <c r="B8193" s="1"/>
      <c r="C8193" s="1"/>
      <c r="D8193"/>
      <c r="E8193" s="1"/>
      <c r="F8193" s="1"/>
      <c r="G8193"/>
      <c r="H8193"/>
      <c r="I8193" s="1"/>
      <c r="J8193"/>
      <c r="K8193"/>
      <c r="L8193"/>
      <c r="M8193" s="2"/>
      <c r="N8193" s="3"/>
      <c r="O8193"/>
      <c r="P8193"/>
      <c r="Q8193"/>
      <c r="R8193"/>
      <c r="S8193"/>
      <c r="T8193"/>
      <c r="U8193" s="1"/>
      <c r="V8193"/>
      <c r="W8193" s="1"/>
      <c r="X8193"/>
      <c r="Y8193"/>
      <c r="Z8193" s="1"/>
      <c r="AA8193" s="1"/>
      <c r="AB8193" s="1"/>
      <c r="AC8193" s="1"/>
      <c r="AD8193"/>
    </row>
    <row r="8194" spans="1:30" x14ac:dyDescent="0.25">
      <c r="A8194" s="1"/>
      <c r="B8194" s="1"/>
      <c r="C8194" s="1"/>
      <c r="D8194"/>
      <c r="E8194" s="1"/>
      <c r="F8194" s="1"/>
      <c r="G8194"/>
      <c r="H8194"/>
      <c r="I8194" s="1"/>
      <c r="J8194"/>
      <c r="K8194"/>
      <c r="L8194"/>
      <c r="M8194" s="2"/>
      <c r="N8194" s="3"/>
      <c r="O8194"/>
      <c r="P8194"/>
      <c r="Q8194"/>
      <c r="R8194"/>
      <c r="S8194"/>
      <c r="T8194"/>
      <c r="U8194" s="1"/>
      <c r="V8194"/>
      <c r="W8194" s="1"/>
      <c r="X8194"/>
      <c r="Y8194"/>
      <c r="Z8194" s="1"/>
      <c r="AA8194" s="1"/>
      <c r="AB8194" s="1"/>
      <c r="AC8194" s="1"/>
      <c r="AD8194"/>
    </row>
    <row r="8195" spans="1:30" x14ac:dyDescent="0.25">
      <c r="A8195" s="1"/>
      <c r="B8195" s="1"/>
      <c r="C8195" s="1"/>
      <c r="D8195"/>
      <c r="E8195" s="1"/>
      <c r="F8195" s="1"/>
      <c r="G8195"/>
      <c r="H8195"/>
      <c r="I8195" s="1"/>
      <c r="J8195"/>
      <c r="K8195"/>
      <c r="L8195"/>
      <c r="M8195" s="2"/>
      <c r="N8195" s="3"/>
      <c r="O8195"/>
      <c r="P8195"/>
      <c r="Q8195"/>
      <c r="R8195"/>
      <c r="S8195"/>
      <c r="T8195"/>
      <c r="U8195" s="1"/>
      <c r="V8195"/>
      <c r="W8195" s="1"/>
      <c r="X8195"/>
      <c r="Y8195"/>
      <c r="Z8195" s="1"/>
      <c r="AA8195" s="1"/>
      <c r="AB8195" s="1"/>
      <c r="AC8195" s="1"/>
      <c r="AD8195"/>
    </row>
    <row r="8196" spans="1:30" x14ac:dyDescent="0.25">
      <c r="A8196" s="1"/>
      <c r="B8196" s="1"/>
      <c r="C8196" s="1"/>
      <c r="D8196"/>
      <c r="E8196" s="1"/>
      <c r="F8196" s="1"/>
      <c r="G8196"/>
      <c r="H8196"/>
      <c r="I8196" s="1"/>
      <c r="J8196"/>
      <c r="K8196"/>
      <c r="L8196"/>
      <c r="M8196" s="2"/>
      <c r="N8196" s="3"/>
      <c r="O8196"/>
      <c r="P8196"/>
      <c r="Q8196"/>
      <c r="R8196"/>
      <c r="S8196"/>
      <c r="T8196"/>
      <c r="U8196" s="1"/>
      <c r="V8196"/>
      <c r="W8196" s="1"/>
      <c r="X8196"/>
      <c r="Y8196"/>
      <c r="Z8196" s="1"/>
      <c r="AA8196" s="1"/>
      <c r="AB8196" s="1"/>
      <c r="AC8196" s="1"/>
      <c r="AD8196"/>
    </row>
    <row r="8197" spans="1:30" x14ac:dyDescent="0.25">
      <c r="A8197" s="1"/>
      <c r="B8197" s="1"/>
      <c r="C8197" s="1"/>
      <c r="D8197"/>
      <c r="E8197" s="1"/>
      <c r="F8197" s="1"/>
      <c r="G8197"/>
      <c r="H8197"/>
      <c r="I8197" s="1"/>
      <c r="J8197"/>
      <c r="K8197"/>
      <c r="L8197"/>
      <c r="M8197" s="2"/>
      <c r="N8197" s="3"/>
      <c r="O8197"/>
      <c r="P8197"/>
      <c r="Q8197"/>
      <c r="R8197"/>
      <c r="S8197"/>
      <c r="T8197"/>
      <c r="U8197" s="1"/>
      <c r="V8197"/>
      <c r="W8197" s="1"/>
      <c r="X8197"/>
      <c r="Y8197"/>
      <c r="Z8197" s="1"/>
      <c r="AA8197" s="1"/>
      <c r="AB8197" s="1"/>
      <c r="AC8197" s="1"/>
      <c r="AD8197"/>
    </row>
    <row r="8198" spans="1:30" x14ac:dyDescent="0.25">
      <c r="A8198" s="1"/>
      <c r="B8198" s="1"/>
      <c r="C8198" s="1"/>
      <c r="D8198"/>
      <c r="E8198" s="1"/>
      <c r="F8198" s="1"/>
      <c r="G8198"/>
      <c r="H8198"/>
      <c r="I8198" s="1"/>
      <c r="J8198"/>
      <c r="K8198"/>
      <c r="L8198"/>
      <c r="M8198" s="2"/>
      <c r="N8198" s="3"/>
      <c r="O8198"/>
      <c r="P8198"/>
      <c r="Q8198"/>
      <c r="R8198"/>
      <c r="S8198"/>
      <c r="T8198"/>
      <c r="U8198" s="1"/>
      <c r="V8198"/>
      <c r="W8198" s="1"/>
      <c r="X8198"/>
      <c r="Y8198"/>
      <c r="Z8198" s="1"/>
      <c r="AA8198" s="1"/>
      <c r="AB8198" s="1"/>
      <c r="AC8198" s="1"/>
      <c r="AD8198"/>
    </row>
    <row r="8199" spans="1:30" x14ac:dyDescent="0.25">
      <c r="A8199" s="1"/>
      <c r="B8199" s="1"/>
      <c r="C8199" s="1"/>
      <c r="D8199"/>
      <c r="E8199" s="1"/>
      <c r="F8199" s="1"/>
      <c r="G8199"/>
      <c r="H8199"/>
      <c r="I8199" s="1"/>
      <c r="J8199"/>
      <c r="K8199"/>
      <c r="L8199"/>
      <c r="M8199" s="2"/>
      <c r="N8199" s="3"/>
      <c r="O8199"/>
      <c r="P8199"/>
      <c r="Q8199"/>
      <c r="R8199"/>
      <c r="S8199"/>
      <c r="T8199"/>
      <c r="U8199" s="1"/>
      <c r="V8199"/>
      <c r="W8199" s="1"/>
      <c r="X8199"/>
      <c r="Y8199"/>
      <c r="Z8199" s="1"/>
      <c r="AA8199" s="1"/>
      <c r="AB8199" s="1"/>
      <c r="AC8199" s="1"/>
      <c r="AD8199"/>
    </row>
    <row r="8200" spans="1:30" x14ac:dyDescent="0.25">
      <c r="A8200" s="1"/>
      <c r="B8200" s="1"/>
      <c r="C8200" s="1"/>
      <c r="D8200"/>
      <c r="E8200" s="1"/>
      <c r="F8200" s="1"/>
      <c r="G8200"/>
      <c r="H8200"/>
      <c r="I8200" s="1"/>
      <c r="J8200"/>
      <c r="K8200"/>
      <c r="L8200"/>
      <c r="M8200" s="2"/>
      <c r="N8200" s="3"/>
      <c r="O8200"/>
      <c r="P8200"/>
      <c r="Q8200"/>
      <c r="R8200"/>
      <c r="S8200"/>
      <c r="T8200"/>
      <c r="U8200" s="1"/>
      <c r="V8200"/>
      <c r="W8200" s="1"/>
      <c r="X8200"/>
      <c r="Y8200"/>
      <c r="Z8200" s="1"/>
      <c r="AA8200" s="1"/>
      <c r="AB8200" s="1"/>
      <c r="AC8200" s="1"/>
      <c r="AD8200"/>
    </row>
    <row r="8201" spans="1:30" x14ac:dyDescent="0.25">
      <c r="A8201" s="1"/>
      <c r="B8201" s="1"/>
      <c r="C8201" s="1"/>
      <c r="D8201"/>
      <c r="E8201" s="1"/>
      <c r="F8201" s="1"/>
      <c r="G8201"/>
      <c r="H8201"/>
      <c r="I8201" s="1"/>
      <c r="J8201"/>
      <c r="K8201"/>
      <c r="L8201"/>
      <c r="M8201" s="2"/>
      <c r="N8201" s="3"/>
      <c r="O8201"/>
      <c r="P8201"/>
      <c r="Q8201"/>
      <c r="R8201"/>
      <c r="S8201"/>
      <c r="T8201"/>
      <c r="U8201" s="1"/>
      <c r="V8201"/>
      <c r="W8201" s="1"/>
      <c r="X8201"/>
      <c r="Y8201"/>
      <c r="Z8201" s="1"/>
      <c r="AA8201" s="1"/>
      <c r="AB8201" s="1"/>
      <c r="AC8201" s="1"/>
      <c r="AD8201"/>
    </row>
    <row r="8202" spans="1:30" x14ac:dyDescent="0.25">
      <c r="A8202" s="1"/>
      <c r="B8202" s="1"/>
      <c r="C8202" s="1"/>
      <c r="D8202"/>
      <c r="E8202" s="1"/>
      <c r="F8202" s="1"/>
      <c r="G8202"/>
      <c r="H8202"/>
      <c r="I8202" s="1"/>
      <c r="J8202"/>
      <c r="K8202"/>
      <c r="L8202"/>
      <c r="M8202" s="2"/>
      <c r="N8202" s="3"/>
      <c r="O8202"/>
      <c r="P8202"/>
      <c r="Q8202"/>
      <c r="R8202"/>
      <c r="S8202"/>
      <c r="T8202"/>
      <c r="U8202" s="1"/>
      <c r="V8202"/>
      <c r="W8202" s="1"/>
      <c r="X8202"/>
      <c r="Y8202"/>
      <c r="Z8202" s="1"/>
      <c r="AA8202" s="1"/>
      <c r="AB8202" s="1"/>
      <c r="AC8202" s="1"/>
      <c r="AD8202"/>
    </row>
    <row r="8203" spans="1:30" x14ac:dyDescent="0.25">
      <c r="A8203" s="1"/>
      <c r="B8203" s="1"/>
      <c r="C8203" s="1"/>
      <c r="D8203"/>
      <c r="E8203" s="1"/>
      <c r="F8203" s="1"/>
      <c r="G8203"/>
      <c r="H8203"/>
      <c r="I8203" s="1"/>
      <c r="J8203"/>
      <c r="K8203"/>
      <c r="L8203"/>
      <c r="M8203" s="2"/>
      <c r="N8203" s="3"/>
      <c r="O8203"/>
      <c r="P8203"/>
      <c r="Q8203"/>
      <c r="R8203"/>
      <c r="S8203"/>
      <c r="T8203"/>
      <c r="U8203" s="1"/>
      <c r="V8203"/>
      <c r="W8203" s="1"/>
      <c r="X8203"/>
      <c r="Y8203"/>
      <c r="Z8203" s="1"/>
      <c r="AA8203" s="1"/>
      <c r="AB8203" s="1"/>
      <c r="AC8203" s="1"/>
      <c r="AD8203"/>
    </row>
    <row r="8204" spans="1:30" x14ac:dyDescent="0.25">
      <c r="A8204" s="1"/>
      <c r="B8204" s="1"/>
      <c r="C8204" s="1"/>
      <c r="D8204"/>
      <c r="E8204" s="1"/>
      <c r="F8204" s="1"/>
      <c r="G8204"/>
      <c r="H8204"/>
      <c r="I8204" s="1"/>
      <c r="J8204"/>
      <c r="K8204"/>
      <c r="L8204"/>
      <c r="M8204" s="2"/>
      <c r="N8204" s="3"/>
      <c r="O8204"/>
      <c r="P8204"/>
      <c r="Q8204"/>
      <c r="R8204"/>
      <c r="S8204"/>
      <c r="T8204"/>
      <c r="U8204" s="1"/>
      <c r="V8204"/>
      <c r="W8204" s="1"/>
      <c r="X8204"/>
      <c r="Y8204"/>
      <c r="Z8204" s="1"/>
      <c r="AA8204" s="1"/>
      <c r="AB8204" s="1"/>
      <c r="AC8204" s="1"/>
      <c r="AD8204"/>
    </row>
    <row r="8205" spans="1:30" x14ac:dyDescent="0.25">
      <c r="A8205" s="1"/>
      <c r="B8205" s="1"/>
      <c r="C8205" s="1"/>
      <c r="D8205"/>
      <c r="E8205" s="1"/>
      <c r="F8205" s="1"/>
      <c r="G8205"/>
      <c r="H8205"/>
      <c r="I8205" s="1"/>
      <c r="J8205"/>
      <c r="K8205"/>
      <c r="L8205"/>
      <c r="M8205" s="2"/>
      <c r="N8205" s="3"/>
      <c r="O8205"/>
      <c r="P8205"/>
      <c r="Q8205"/>
      <c r="R8205"/>
      <c r="S8205"/>
      <c r="T8205"/>
      <c r="U8205" s="1"/>
      <c r="V8205"/>
      <c r="W8205" s="1"/>
      <c r="X8205"/>
      <c r="Y8205"/>
      <c r="Z8205" s="1"/>
      <c r="AA8205" s="1"/>
      <c r="AB8205" s="1"/>
      <c r="AC8205" s="1"/>
      <c r="AD8205"/>
    </row>
    <row r="8206" spans="1:30" x14ac:dyDescent="0.25">
      <c r="A8206" s="1"/>
      <c r="B8206" s="1"/>
      <c r="C8206" s="1"/>
      <c r="D8206"/>
      <c r="E8206" s="1"/>
      <c r="F8206" s="1"/>
      <c r="G8206"/>
      <c r="H8206"/>
      <c r="I8206" s="1"/>
      <c r="J8206"/>
      <c r="K8206"/>
      <c r="L8206"/>
      <c r="M8206" s="2"/>
      <c r="N8206" s="3"/>
      <c r="O8206"/>
      <c r="P8206"/>
      <c r="Q8206"/>
      <c r="R8206"/>
      <c r="S8206"/>
      <c r="T8206"/>
      <c r="U8206" s="1"/>
      <c r="V8206"/>
      <c r="W8206" s="1"/>
      <c r="X8206"/>
      <c r="Y8206"/>
      <c r="Z8206" s="1"/>
      <c r="AA8206" s="1"/>
      <c r="AB8206" s="1"/>
      <c r="AC8206" s="1"/>
      <c r="AD8206"/>
    </row>
    <row r="8207" spans="1:30" x14ac:dyDescent="0.25">
      <c r="A8207" s="1"/>
      <c r="B8207" s="1"/>
      <c r="C8207" s="1"/>
      <c r="D8207"/>
      <c r="E8207" s="1"/>
      <c r="F8207" s="1"/>
      <c r="G8207"/>
      <c r="H8207"/>
      <c r="I8207" s="1"/>
      <c r="J8207"/>
      <c r="K8207"/>
      <c r="L8207"/>
      <c r="M8207" s="2"/>
      <c r="N8207" s="3"/>
      <c r="O8207"/>
      <c r="P8207"/>
      <c r="Q8207"/>
      <c r="R8207"/>
      <c r="S8207"/>
      <c r="T8207"/>
      <c r="U8207" s="1"/>
      <c r="V8207"/>
      <c r="W8207" s="1"/>
      <c r="X8207"/>
      <c r="Y8207"/>
      <c r="Z8207" s="1"/>
      <c r="AA8207" s="1"/>
      <c r="AB8207" s="1"/>
      <c r="AC8207" s="1"/>
      <c r="AD8207"/>
    </row>
    <row r="8208" spans="1:30" x14ac:dyDescent="0.25">
      <c r="A8208" s="1"/>
      <c r="B8208" s="1"/>
      <c r="C8208" s="1"/>
      <c r="D8208"/>
      <c r="E8208" s="1"/>
      <c r="F8208" s="1"/>
      <c r="G8208"/>
      <c r="H8208"/>
      <c r="I8208" s="1"/>
      <c r="J8208"/>
      <c r="K8208"/>
      <c r="L8208"/>
      <c r="M8208" s="2"/>
      <c r="N8208" s="3"/>
      <c r="O8208"/>
      <c r="P8208"/>
      <c r="Q8208"/>
      <c r="R8208"/>
      <c r="S8208"/>
      <c r="T8208"/>
      <c r="U8208" s="1"/>
      <c r="V8208"/>
      <c r="W8208" s="1"/>
      <c r="X8208"/>
      <c r="Y8208"/>
      <c r="Z8208" s="1"/>
      <c r="AA8208" s="1"/>
      <c r="AB8208" s="1"/>
      <c r="AC8208" s="1"/>
      <c r="AD8208"/>
    </row>
    <row r="8209" spans="1:30" x14ac:dyDescent="0.25">
      <c r="A8209" s="1"/>
      <c r="B8209" s="1"/>
      <c r="C8209" s="1"/>
      <c r="D8209"/>
      <c r="E8209" s="1"/>
      <c r="F8209" s="1"/>
      <c r="G8209"/>
      <c r="H8209"/>
      <c r="I8209" s="1"/>
      <c r="J8209"/>
      <c r="K8209"/>
      <c r="L8209"/>
      <c r="M8209" s="2"/>
      <c r="N8209" s="3"/>
      <c r="O8209"/>
      <c r="P8209"/>
      <c r="Q8209"/>
      <c r="R8209"/>
      <c r="S8209"/>
      <c r="T8209"/>
      <c r="U8209" s="1"/>
      <c r="V8209"/>
      <c r="W8209" s="1"/>
      <c r="X8209"/>
      <c r="Y8209"/>
      <c r="Z8209" s="1"/>
      <c r="AA8209" s="1"/>
      <c r="AB8209" s="1"/>
      <c r="AC8209" s="1"/>
      <c r="AD8209"/>
    </row>
    <row r="8210" spans="1:30" x14ac:dyDescent="0.25">
      <c r="A8210" s="1"/>
      <c r="B8210" s="1"/>
      <c r="C8210" s="1"/>
      <c r="D8210"/>
      <c r="E8210" s="1"/>
      <c r="F8210" s="1"/>
      <c r="G8210"/>
      <c r="H8210"/>
      <c r="I8210" s="1"/>
      <c r="J8210"/>
      <c r="K8210"/>
      <c r="L8210"/>
      <c r="M8210" s="2"/>
      <c r="N8210" s="3"/>
      <c r="O8210"/>
      <c r="P8210"/>
      <c r="Q8210"/>
      <c r="R8210"/>
      <c r="S8210"/>
      <c r="T8210"/>
      <c r="U8210" s="1"/>
      <c r="V8210"/>
      <c r="W8210" s="1"/>
      <c r="X8210"/>
      <c r="Y8210"/>
      <c r="Z8210" s="1"/>
      <c r="AA8210" s="1"/>
      <c r="AB8210" s="1"/>
      <c r="AC8210" s="1"/>
      <c r="AD8210"/>
    </row>
    <row r="8211" spans="1:30" x14ac:dyDescent="0.25">
      <c r="A8211" s="1"/>
      <c r="B8211" s="1"/>
      <c r="C8211" s="1"/>
      <c r="D8211"/>
      <c r="E8211" s="1"/>
      <c r="F8211" s="1"/>
      <c r="G8211"/>
      <c r="H8211"/>
      <c r="I8211" s="1"/>
      <c r="J8211"/>
      <c r="K8211"/>
      <c r="L8211"/>
      <c r="M8211" s="2"/>
      <c r="N8211" s="3"/>
      <c r="O8211"/>
      <c r="P8211"/>
      <c r="Q8211"/>
      <c r="R8211"/>
      <c r="S8211"/>
      <c r="T8211"/>
      <c r="U8211" s="1"/>
      <c r="V8211"/>
      <c r="W8211" s="1"/>
      <c r="X8211"/>
      <c r="Y8211"/>
      <c r="Z8211" s="1"/>
      <c r="AA8211" s="1"/>
      <c r="AB8211" s="1"/>
      <c r="AC8211" s="1"/>
      <c r="AD8211"/>
    </row>
    <row r="8212" spans="1:30" x14ac:dyDescent="0.25">
      <c r="A8212" s="1"/>
      <c r="B8212" s="1"/>
      <c r="C8212" s="1"/>
      <c r="D8212"/>
      <c r="E8212" s="1"/>
      <c r="F8212" s="1"/>
      <c r="G8212"/>
      <c r="H8212"/>
      <c r="I8212" s="1"/>
      <c r="J8212"/>
      <c r="K8212"/>
      <c r="L8212"/>
      <c r="M8212" s="2"/>
      <c r="N8212" s="3"/>
      <c r="O8212"/>
      <c r="P8212"/>
      <c r="Q8212"/>
      <c r="R8212"/>
      <c r="S8212"/>
      <c r="T8212"/>
      <c r="U8212" s="1"/>
      <c r="V8212"/>
      <c r="W8212" s="1"/>
      <c r="X8212"/>
      <c r="Y8212"/>
      <c r="Z8212" s="1"/>
      <c r="AA8212" s="1"/>
      <c r="AB8212" s="1"/>
      <c r="AC8212" s="1"/>
      <c r="AD8212"/>
    </row>
    <row r="8213" spans="1:30" x14ac:dyDescent="0.25">
      <c r="A8213" s="1"/>
      <c r="B8213" s="1"/>
      <c r="C8213" s="1"/>
      <c r="D8213"/>
      <c r="E8213" s="1"/>
      <c r="F8213" s="1"/>
      <c r="G8213"/>
      <c r="H8213"/>
      <c r="I8213" s="1"/>
      <c r="J8213"/>
      <c r="K8213"/>
      <c r="L8213"/>
      <c r="M8213" s="2"/>
      <c r="N8213" s="3"/>
      <c r="O8213"/>
      <c r="P8213"/>
      <c r="Q8213"/>
      <c r="R8213"/>
      <c r="S8213"/>
      <c r="T8213"/>
      <c r="U8213" s="1"/>
      <c r="V8213"/>
      <c r="W8213" s="1"/>
      <c r="X8213"/>
      <c r="Y8213"/>
      <c r="Z8213" s="1"/>
      <c r="AA8213" s="1"/>
      <c r="AB8213" s="1"/>
      <c r="AC8213" s="1"/>
      <c r="AD8213"/>
    </row>
    <row r="8214" spans="1:30" x14ac:dyDescent="0.25">
      <c r="A8214" s="1"/>
      <c r="B8214" s="1"/>
      <c r="C8214" s="1"/>
      <c r="D8214"/>
      <c r="E8214" s="1"/>
      <c r="F8214" s="1"/>
      <c r="G8214"/>
      <c r="H8214"/>
      <c r="I8214" s="1"/>
      <c r="J8214"/>
      <c r="K8214"/>
      <c r="L8214"/>
      <c r="M8214" s="2"/>
      <c r="N8214" s="3"/>
      <c r="O8214"/>
      <c r="P8214"/>
      <c r="Q8214"/>
      <c r="R8214"/>
      <c r="S8214"/>
      <c r="T8214"/>
      <c r="U8214" s="1"/>
      <c r="V8214"/>
      <c r="W8214" s="1"/>
      <c r="X8214"/>
      <c r="Y8214"/>
      <c r="Z8214" s="1"/>
      <c r="AA8214" s="1"/>
      <c r="AB8214" s="1"/>
      <c r="AC8214" s="1"/>
      <c r="AD8214"/>
    </row>
    <row r="8215" spans="1:30" x14ac:dyDescent="0.25">
      <c r="A8215" s="1"/>
      <c r="B8215" s="1"/>
      <c r="C8215" s="1"/>
      <c r="D8215"/>
      <c r="E8215" s="1"/>
      <c r="F8215" s="1"/>
      <c r="G8215"/>
      <c r="H8215"/>
      <c r="I8215" s="1"/>
      <c r="J8215"/>
      <c r="K8215"/>
      <c r="L8215"/>
      <c r="M8215" s="2"/>
      <c r="N8215" s="3"/>
      <c r="O8215"/>
      <c r="P8215"/>
      <c r="Q8215"/>
      <c r="R8215"/>
      <c r="S8215"/>
      <c r="T8215"/>
      <c r="U8215" s="1"/>
      <c r="V8215"/>
      <c r="W8215" s="1"/>
      <c r="X8215"/>
      <c r="Y8215"/>
      <c r="Z8215" s="1"/>
      <c r="AA8215" s="1"/>
      <c r="AB8215" s="1"/>
      <c r="AC8215" s="1"/>
      <c r="AD8215"/>
    </row>
    <row r="8216" spans="1:30" x14ac:dyDescent="0.25">
      <c r="A8216" s="1"/>
      <c r="B8216" s="1"/>
      <c r="C8216" s="1"/>
      <c r="D8216"/>
      <c r="E8216" s="1"/>
      <c r="F8216" s="1"/>
      <c r="G8216"/>
      <c r="H8216"/>
      <c r="I8216" s="1"/>
      <c r="J8216"/>
      <c r="K8216"/>
      <c r="L8216"/>
      <c r="M8216" s="2"/>
      <c r="N8216" s="3"/>
      <c r="O8216"/>
      <c r="P8216"/>
      <c r="Q8216"/>
      <c r="R8216"/>
      <c r="S8216"/>
      <c r="T8216"/>
      <c r="U8216" s="1"/>
      <c r="V8216"/>
      <c r="W8216" s="1"/>
      <c r="X8216"/>
      <c r="Y8216"/>
      <c r="Z8216" s="1"/>
      <c r="AA8216" s="1"/>
      <c r="AB8216" s="1"/>
      <c r="AC8216" s="1"/>
      <c r="AD8216"/>
    </row>
    <row r="8217" spans="1:30" x14ac:dyDescent="0.25">
      <c r="A8217" s="1"/>
      <c r="B8217" s="1"/>
      <c r="C8217" s="1"/>
      <c r="D8217"/>
      <c r="E8217" s="1"/>
      <c r="F8217" s="1"/>
      <c r="G8217"/>
      <c r="H8217"/>
      <c r="I8217" s="1"/>
      <c r="J8217"/>
      <c r="K8217"/>
      <c r="L8217"/>
      <c r="M8217" s="2"/>
      <c r="N8217" s="3"/>
      <c r="O8217"/>
      <c r="P8217"/>
      <c r="Q8217"/>
      <c r="R8217"/>
      <c r="S8217"/>
      <c r="T8217"/>
      <c r="U8217" s="1"/>
      <c r="V8217"/>
      <c r="W8217" s="1"/>
      <c r="X8217"/>
      <c r="Y8217"/>
      <c r="Z8217" s="1"/>
      <c r="AA8217" s="1"/>
      <c r="AB8217" s="1"/>
      <c r="AC8217" s="1"/>
      <c r="AD8217"/>
    </row>
    <row r="8218" spans="1:30" x14ac:dyDescent="0.25">
      <c r="A8218" s="1"/>
      <c r="B8218" s="1"/>
      <c r="C8218" s="1"/>
      <c r="D8218"/>
      <c r="E8218" s="1"/>
      <c r="F8218" s="1"/>
      <c r="G8218"/>
      <c r="H8218"/>
      <c r="I8218" s="1"/>
      <c r="J8218"/>
      <c r="K8218"/>
      <c r="L8218"/>
      <c r="M8218" s="2"/>
      <c r="N8218" s="3"/>
      <c r="O8218"/>
      <c r="P8218"/>
      <c r="Q8218"/>
      <c r="R8218"/>
      <c r="S8218"/>
      <c r="T8218"/>
      <c r="U8218" s="1"/>
      <c r="V8218"/>
      <c r="W8218" s="1"/>
      <c r="X8218"/>
      <c r="Y8218"/>
      <c r="Z8218" s="1"/>
      <c r="AA8218" s="1"/>
      <c r="AB8218" s="1"/>
      <c r="AC8218" s="1"/>
      <c r="AD8218"/>
    </row>
    <row r="8219" spans="1:30" x14ac:dyDescent="0.25">
      <c r="A8219" s="1"/>
      <c r="B8219" s="1"/>
      <c r="C8219" s="1"/>
      <c r="D8219"/>
      <c r="E8219" s="1"/>
      <c r="F8219" s="1"/>
      <c r="G8219"/>
      <c r="H8219"/>
      <c r="I8219" s="1"/>
      <c r="J8219"/>
      <c r="K8219"/>
      <c r="L8219"/>
      <c r="M8219" s="2"/>
      <c r="N8219" s="3"/>
      <c r="O8219"/>
      <c r="P8219"/>
      <c r="Q8219"/>
      <c r="R8219"/>
      <c r="S8219"/>
      <c r="T8219"/>
      <c r="U8219" s="1"/>
      <c r="V8219"/>
      <c r="W8219" s="1"/>
      <c r="X8219"/>
      <c r="Y8219"/>
      <c r="Z8219" s="1"/>
      <c r="AA8219" s="1"/>
      <c r="AB8219" s="1"/>
      <c r="AC8219" s="1"/>
      <c r="AD8219"/>
    </row>
    <row r="8220" spans="1:30" x14ac:dyDescent="0.25">
      <c r="A8220" s="1"/>
      <c r="B8220" s="1"/>
      <c r="C8220" s="1"/>
      <c r="D8220"/>
      <c r="E8220" s="1"/>
      <c r="F8220" s="1"/>
      <c r="G8220"/>
      <c r="H8220"/>
      <c r="I8220" s="1"/>
      <c r="J8220"/>
      <c r="K8220"/>
      <c r="L8220"/>
      <c r="M8220" s="2"/>
      <c r="N8220" s="3"/>
      <c r="O8220"/>
      <c r="P8220"/>
      <c r="Q8220"/>
      <c r="R8220"/>
      <c r="S8220"/>
      <c r="T8220"/>
      <c r="U8220" s="1"/>
      <c r="V8220"/>
      <c r="W8220" s="1"/>
      <c r="X8220"/>
      <c r="Y8220"/>
      <c r="Z8220" s="1"/>
      <c r="AA8220" s="1"/>
      <c r="AB8220" s="1"/>
      <c r="AC8220" s="1"/>
      <c r="AD8220"/>
    </row>
    <row r="8221" spans="1:30" x14ac:dyDescent="0.25">
      <c r="A8221" s="1"/>
      <c r="B8221" s="1"/>
      <c r="C8221" s="1"/>
      <c r="D8221"/>
      <c r="E8221" s="1"/>
      <c r="F8221" s="1"/>
      <c r="G8221"/>
      <c r="H8221"/>
      <c r="I8221" s="1"/>
      <c r="J8221"/>
      <c r="K8221"/>
      <c r="L8221"/>
      <c r="M8221" s="2"/>
      <c r="N8221" s="3"/>
      <c r="O8221"/>
      <c r="P8221"/>
      <c r="Q8221"/>
      <c r="R8221"/>
      <c r="S8221"/>
      <c r="T8221"/>
      <c r="U8221" s="1"/>
      <c r="V8221"/>
      <c r="W8221" s="1"/>
      <c r="X8221"/>
      <c r="Y8221"/>
      <c r="Z8221" s="1"/>
      <c r="AA8221" s="1"/>
      <c r="AB8221" s="1"/>
      <c r="AC8221" s="1"/>
      <c r="AD8221"/>
    </row>
    <row r="8222" spans="1:30" x14ac:dyDescent="0.25">
      <c r="A8222" s="1"/>
      <c r="B8222" s="1"/>
      <c r="C8222" s="1"/>
      <c r="D8222"/>
      <c r="E8222" s="1"/>
      <c r="F8222" s="1"/>
      <c r="G8222"/>
      <c r="H8222"/>
      <c r="I8222" s="1"/>
      <c r="J8222"/>
      <c r="K8222"/>
      <c r="L8222"/>
      <c r="M8222" s="2"/>
      <c r="N8222" s="3"/>
      <c r="O8222"/>
      <c r="P8222"/>
      <c r="Q8222"/>
      <c r="R8222"/>
      <c r="S8222"/>
      <c r="T8222"/>
      <c r="U8222" s="1"/>
      <c r="V8222"/>
      <c r="W8222" s="1"/>
      <c r="X8222"/>
      <c r="Y8222"/>
      <c r="Z8222" s="1"/>
      <c r="AA8222" s="1"/>
      <c r="AB8222" s="1"/>
      <c r="AC8222" s="1"/>
      <c r="AD8222"/>
    </row>
    <row r="8223" spans="1:30" x14ac:dyDescent="0.25">
      <c r="A8223" s="1"/>
      <c r="B8223" s="1"/>
      <c r="C8223" s="1"/>
      <c r="D8223"/>
      <c r="E8223" s="1"/>
      <c r="F8223" s="1"/>
      <c r="G8223"/>
      <c r="H8223"/>
      <c r="I8223" s="1"/>
      <c r="J8223"/>
      <c r="K8223"/>
      <c r="L8223"/>
      <c r="M8223" s="2"/>
      <c r="N8223" s="3"/>
      <c r="O8223"/>
      <c r="P8223"/>
      <c r="Q8223"/>
      <c r="R8223"/>
      <c r="S8223"/>
      <c r="T8223"/>
      <c r="U8223" s="1"/>
      <c r="V8223"/>
      <c r="W8223" s="1"/>
      <c r="X8223"/>
      <c r="Y8223"/>
      <c r="Z8223" s="1"/>
      <c r="AA8223" s="1"/>
      <c r="AB8223" s="1"/>
      <c r="AC8223" s="1"/>
      <c r="AD8223"/>
    </row>
    <row r="8224" spans="1:30" x14ac:dyDescent="0.25">
      <c r="A8224" s="1"/>
      <c r="B8224" s="1"/>
      <c r="C8224" s="1"/>
      <c r="D8224"/>
      <c r="E8224" s="1"/>
      <c r="F8224" s="1"/>
      <c r="G8224"/>
      <c r="H8224"/>
      <c r="I8224" s="1"/>
      <c r="J8224"/>
      <c r="K8224"/>
      <c r="L8224"/>
      <c r="M8224" s="2"/>
      <c r="N8224" s="3"/>
      <c r="O8224"/>
      <c r="P8224"/>
      <c r="Q8224"/>
      <c r="R8224"/>
      <c r="S8224"/>
      <c r="T8224"/>
      <c r="U8224" s="1"/>
      <c r="V8224"/>
      <c r="W8224" s="1"/>
      <c r="X8224"/>
      <c r="Y8224"/>
      <c r="Z8224" s="1"/>
      <c r="AA8224" s="1"/>
      <c r="AB8224" s="1"/>
      <c r="AC8224" s="1"/>
      <c r="AD8224"/>
    </row>
    <row r="8225" spans="1:30" x14ac:dyDescent="0.25">
      <c r="A8225" s="1"/>
      <c r="B8225" s="1"/>
      <c r="C8225" s="1"/>
      <c r="D8225"/>
      <c r="E8225" s="1"/>
      <c r="F8225" s="1"/>
      <c r="G8225"/>
      <c r="H8225"/>
      <c r="I8225" s="1"/>
      <c r="J8225"/>
      <c r="K8225"/>
      <c r="L8225"/>
      <c r="M8225" s="2"/>
      <c r="N8225" s="3"/>
      <c r="O8225"/>
      <c r="P8225"/>
      <c r="Q8225"/>
      <c r="R8225"/>
      <c r="S8225"/>
      <c r="T8225"/>
      <c r="U8225" s="1"/>
      <c r="V8225"/>
      <c r="W8225" s="1"/>
      <c r="X8225"/>
      <c r="Y8225"/>
      <c r="Z8225" s="1"/>
      <c r="AA8225" s="1"/>
      <c r="AB8225" s="1"/>
      <c r="AC8225" s="1"/>
      <c r="AD8225"/>
    </row>
    <row r="8226" spans="1:30" x14ac:dyDescent="0.25">
      <c r="A8226" s="1"/>
      <c r="B8226" s="1"/>
      <c r="C8226" s="1"/>
      <c r="D8226"/>
      <c r="E8226" s="1"/>
      <c r="F8226" s="1"/>
      <c r="G8226"/>
      <c r="H8226"/>
      <c r="I8226" s="1"/>
      <c r="J8226"/>
      <c r="K8226"/>
      <c r="L8226"/>
      <c r="M8226" s="2"/>
      <c r="N8226" s="3"/>
      <c r="O8226"/>
      <c r="P8226"/>
      <c r="Q8226"/>
      <c r="R8226"/>
      <c r="S8226"/>
      <c r="T8226"/>
      <c r="U8226" s="1"/>
      <c r="V8226"/>
      <c r="W8226" s="1"/>
      <c r="X8226"/>
      <c r="Y8226"/>
      <c r="Z8226" s="1"/>
      <c r="AA8226" s="1"/>
      <c r="AB8226" s="1"/>
      <c r="AC8226" s="1"/>
      <c r="AD8226"/>
    </row>
    <row r="8227" spans="1:30" x14ac:dyDescent="0.25">
      <c r="A8227" s="1"/>
      <c r="B8227" s="1"/>
      <c r="C8227" s="1"/>
      <c r="D8227"/>
      <c r="E8227" s="1"/>
      <c r="F8227" s="1"/>
      <c r="G8227"/>
      <c r="H8227"/>
      <c r="I8227" s="1"/>
      <c r="J8227"/>
      <c r="K8227"/>
      <c r="L8227"/>
      <c r="M8227" s="2"/>
      <c r="N8227" s="3"/>
      <c r="O8227"/>
      <c r="P8227"/>
      <c r="Q8227"/>
      <c r="R8227"/>
      <c r="S8227"/>
      <c r="T8227"/>
      <c r="U8227" s="1"/>
      <c r="V8227"/>
      <c r="W8227" s="1"/>
      <c r="X8227"/>
      <c r="Y8227"/>
      <c r="Z8227" s="1"/>
      <c r="AA8227" s="1"/>
      <c r="AB8227" s="1"/>
      <c r="AC8227" s="1"/>
      <c r="AD8227"/>
    </row>
    <row r="8228" spans="1:30" x14ac:dyDescent="0.25">
      <c r="A8228" s="1"/>
      <c r="B8228" s="1"/>
      <c r="C8228" s="1"/>
      <c r="D8228"/>
      <c r="E8228" s="1"/>
      <c r="F8228" s="1"/>
      <c r="G8228"/>
      <c r="H8228"/>
      <c r="I8228" s="1"/>
      <c r="J8228"/>
      <c r="K8228"/>
      <c r="L8228"/>
      <c r="M8228" s="2"/>
      <c r="N8228" s="3"/>
      <c r="O8228"/>
      <c r="P8228"/>
      <c r="Q8228"/>
      <c r="R8228"/>
      <c r="S8228"/>
      <c r="T8228"/>
      <c r="U8228" s="1"/>
      <c r="V8228"/>
      <c r="W8228" s="1"/>
      <c r="X8228"/>
      <c r="Y8228"/>
      <c r="Z8228" s="1"/>
      <c r="AA8228" s="1"/>
      <c r="AB8228" s="1"/>
      <c r="AC8228" s="1"/>
      <c r="AD8228"/>
    </row>
    <row r="8229" spans="1:30" x14ac:dyDescent="0.25">
      <c r="A8229" s="1"/>
      <c r="B8229" s="1"/>
      <c r="C8229" s="1"/>
      <c r="D8229"/>
      <c r="E8229" s="1"/>
      <c r="F8229" s="1"/>
      <c r="G8229"/>
      <c r="H8229"/>
      <c r="I8229" s="1"/>
      <c r="J8229"/>
      <c r="K8229"/>
      <c r="L8229"/>
      <c r="M8229" s="2"/>
      <c r="N8229" s="3"/>
      <c r="O8229"/>
      <c r="P8229"/>
      <c r="Q8229"/>
      <c r="R8229"/>
      <c r="S8229"/>
      <c r="T8229"/>
      <c r="U8229" s="1"/>
      <c r="V8229"/>
      <c r="W8229" s="1"/>
      <c r="X8229"/>
      <c r="Y8229"/>
      <c r="Z8229" s="1"/>
      <c r="AA8229" s="1"/>
      <c r="AB8229" s="1"/>
      <c r="AC8229" s="1"/>
      <c r="AD8229"/>
    </row>
    <row r="8230" spans="1:30" x14ac:dyDescent="0.25">
      <c r="A8230" s="1"/>
      <c r="B8230" s="1"/>
      <c r="C8230" s="1"/>
      <c r="D8230"/>
      <c r="E8230" s="1"/>
      <c r="F8230" s="1"/>
      <c r="G8230"/>
      <c r="H8230"/>
      <c r="I8230" s="1"/>
      <c r="J8230"/>
      <c r="K8230"/>
      <c r="L8230"/>
      <c r="M8230" s="2"/>
      <c r="N8230" s="3"/>
      <c r="O8230"/>
      <c r="P8230"/>
      <c r="Q8230"/>
      <c r="R8230"/>
      <c r="S8230"/>
      <c r="T8230"/>
      <c r="U8230" s="1"/>
      <c r="V8230"/>
      <c r="W8230" s="1"/>
      <c r="X8230"/>
      <c r="Y8230"/>
      <c r="Z8230" s="1"/>
      <c r="AA8230" s="1"/>
      <c r="AB8230" s="1"/>
      <c r="AC8230" s="1"/>
      <c r="AD8230"/>
    </row>
    <row r="8231" spans="1:30" x14ac:dyDescent="0.25">
      <c r="A8231" s="1"/>
      <c r="B8231" s="1"/>
      <c r="C8231" s="1"/>
      <c r="D8231"/>
      <c r="E8231" s="1"/>
      <c r="F8231" s="1"/>
      <c r="G8231"/>
      <c r="H8231"/>
      <c r="I8231" s="1"/>
      <c r="J8231"/>
      <c r="K8231"/>
      <c r="L8231"/>
      <c r="M8231" s="2"/>
      <c r="N8231" s="3"/>
      <c r="O8231"/>
      <c r="P8231"/>
      <c r="Q8231"/>
      <c r="R8231"/>
      <c r="S8231"/>
      <c r="T8231"/>
      <c r="U8231" s="1"/>
      <c r="V8231"/>
      <c r="W8231" s="1"/>
      <c r="X8231"/>
      <c r="Y8231"/>
      <c r="Z8231" s="1"/>
      <c r="AA8231" s="1"/>
      <c r="AB8231" s="1"/>
      <c r="AC8231" s="1"/>
      <c r="AD8231"/>
    </row>
    <row r="8232" spans="1:30" x14ac:dyDescent="0.25">
      <c r="A8232" s="1"/>
      <c r="B8232" s="1"/>
      <c r="C8232" s="1"/>
      <c r="D8232"/>
      <c r="E8232" s="1"/>
      <c r="F8232" s="1"/>
      <c r="G8232"/>
      <c r="H8232"/>
      <c r="I8232" s="1"/>
      <c r="J8232"/>
      <c r="K8232"/>
      <c r="L8232"/>
      <c r="M8232" s="2"/>
      <c r="N8232" s="3"/>
      <c r="O8232"/>
      <c r="P8232"/>
      <c r="Q8232"/>
      <c r="R8232"/>
      <c r="S8232"/>
      <c r="T8232"/>
      <c r="U8232" s="1"/>
      <c r="V8232"/>
      <c r="W8232" s="1"/>
      <c r="X8232"/>
      <c r="Y8232"/>
      <c r="Z8232" s="1"/>
      <c r="AA8232" s="1"/>
      <c r="AB8232" s="1"/>
      <c r="AC8232" s="1"/>
      <c r="AD8232"/>
    </row>
    <row r="8233" spans="1:30" x14ac:dyDescent="0.25">
      <c r="A8233" s="1"/>
      <c r="B8233" s="1"/>
      <c r="C8233" s="1"/>
      <c r="D8233"/>
      <c r="E8233" s="1"/>
      <c r="F8233" s="1"/>
      <c r="G8233"/>
      <c r="H8233"/>
      <c r="I8233" s="1"/>
      <c r="J8233"/>
      <c r="K8233"/>
      <c r="L8233"/>
      <c r="M8233" s="2"/>
      <c r="N8233" s="3"/>
      <c r="O8233"/>
      <c r="P8233"/>
      <c r="Q8233"/>
      <c r="R8233"/>
      <c r="S8233"/>
      <c r="T8233"/>
      <c r="U8233" s="1"/>
      <c r="V8233"/>
      <c r="W8233" s="1"/>
      <c r="X8233"/>
      <c r="Y8233"/>
      <c r="Z8233" s="1"/>
      <c r="AA8233" s="1"/>
      <c r="AB8233" s="1"/>
      <c r="AC8233" s="1"/>
      <c r="AD8233"/>
    </row>
    <row r="8234" spans="1:30" x14ac:dyDescent="0.25">
      <c r="A8234" s="1"/>
      <c r="B8234" s="1"/>
      <c r="C8234" s="1"/>
      <c r="D8234"/>
      <c r="E8234" s="1"/>
      <c r="F8234" s="1"/>
      <c r="G8234"/>
      <c r="H8234"/>
      <c r="I8234" s="1"/>
      <c r="J8234"/>
      <c r="K8234"/>
      <c r="L8234"/>
      <c r="M8234" s="2"/>
      <c r="N8234" s="3"/>
      <c r="O8234"/>
      <c r="P8234"/>
      <c r="Q8234"/>
      <c r="R8234"/>
      <c r="S8234"/>
      <c r="T8234"/>
      <c r="U8234" s="1"/>
      <c r="V8234"/>
      <c r="W8234" s="1"/>
      <c r="X8234"/>
      <c r="Y8234"/>
      <c r="Z8234" s="1"/>
      <c r="AA8234" s="1"/>
      <c r="AB8234" s="1"/>
      <c r="AC8234" s="1"/>
      <c r="AD8234"/>
    </row>
    <row r="8235" spans="1:30" x14ac:dyDescent="0.25">
      <c r="A8235" s="1"/>
      <c r="B8235" s="1"/>
      <c r="C8235" s="1"/>
      <c r="D8235"/>
      <c r="E8235" s="1"/>
      <c r="F8235" s="1"/>
      <c r="G8235"/>
      <c r="H8235"/>
      <c r="I8235" s="1"/>
      <c r="J8235"/>
      <c r="K8235"/>
      <c r="L8235"/>
      <c r="M8235" s="2"/>
      <c r="N8235" s="3"/>
      <c r="O8235"/>
      <c r="P8235"/>
      <c r="Q8235"/>
      <c r="R8235"/>
      <c r="S8235"/>
      <c r="T8235"/>
      <c r="U8235" s="1"/>
      <c r="V8235"/>
      <c r="W8235" s="1"/>
      <c r="X8235"/>
      <c r="Y8235"/>
      <c r="Z8235" s="1"/>
      <c r="AA8235" s="1"/>
      <c r="AB8235" s="1"/>
      <c r="AC8235" s="1"/>
      <c r="AD8235"/>
    </row>
    <row r="8236" spans="1:30" x14ac:dyDescent="0.25">
      <c r="A8236" s="1"/>
      <c r="B8236" s="1"/>
      <c r="C8236" s="1"/>
      <c r="D8236"/>
      <c r="E8236" s="1"/>
      <c r="F8236" s="1"/>
      <c r="G8236"/>
      <c r="H8236"/>
      <c r="I8236" s="1"/>
      <c r="J8236"/>
      <c r="K8236"/>
      <c r="L8236"/>
      <c r="M8236" s="2"/>
      <c r="N8236" s="3"/>
      <c r="O8236"/>
      <c r="P8236"/>
      <c r="Q8236"/>
      <c r="R8236"/>
      <c r="S8236"/>
      <c r="T8236"/>
      <c r="U8236" s="1"/>
      <c r="V8236"/>
      <c r="W8236" s="1"/>
      <c r="X8236"/>
      <c r="Y8236"/>
      <c r="Z8236" s="1"/>
      <c r="AA8236" s="1"/>
      <c r="AB8236" s="1"/>
      <c r="AC8236" s="1"/>
      <c r="AD8236"/>
    </row>
    <row r="8237" spans="1:30" x14ac:dyDescent="0.25">
      <c r="A8237" s="1"/>
      <c r="B8237" s="1"/>
      <c r="C8237" s="1"/>
      <c r="D8237"/>
      <c r="E8237" s="1"/>
      <c r="F8237" s="1"/>
      <c r="G8237"/>
      <c r="H8237"/>
      <c r="I8237" s="1"/>
      <c r="J8237"/>
      <c r="K8237"/>
      <c r="L8237"/>
      <c r="M8237" s="2"/>
      <c r="N8237" s="3"/>
      <c r="O8237"/>
      <c r="P8237"/>
      <c r="Q8237"/>
      <c r="R8237"/>
      <c r="S8237"/>
      <c r="T8237"/>
      <c r="U8237" s="1"/>
      <c r="V8237"/>
      <c r="W8237" s="1"/>
      <c r="X8237"/>
      <c r="Y8237"/>
      <c r="Z8237" s="1"/>
      <c r="AA8237" s="1"/>
      <c r="AB8237" s="1"/>
      <c r="AC8237" s="1"/>
      <c r="AD8237"/>
    </row>
    <row r="8238" spans="1:30" x14ac:dyDescent="0.25">
      <c r="A8238" s="1"/>
      <c r="B8238" s="1"/>
      <c r="C8238" s="1"/>
      <c r="D8238"/>
      <c r="E8238" s="1"/>
      <c r="F8238" s="1"/>
      <c r="G8238"/>
      <c r="H8238"/>
      <c r="I8238" s="1"/>
      <c r="J8238"/>
      <c r="K8238"/>
      <c r="L8238"/>
      <c r="M8238" s="2"/>
      <c r="N8238" s="3"/>
      <c r="O8238"/>
      <c r="P8238"/>
      <c r="Q8238"/>
      <c r="R8238"/>
      <c r="S8238"/>
      <c r="T8238"/>
      <c r="U8238" s="1"/>
      <c r="V8238"/>
      <c r="W8238" s="1"/>
      <c r="X8238"/>
      <c r="Y8238"/>
      <c r="Z8238" s="1"/>
      <c r="AA8238" s="1"/>
      <c r="AB8238" s="1"/>
      <c r="AC8238" s="1"/>
      <c r="AD8238"/>
    </row>
    <row r="8239" spans="1:30" x14ac:dyDescent="0.25">
      <c r="A8239" s="1"/>
      <c r="B8239" s="1"/>
      <c r="C8239" s="1"/>
      <c r="D8239"/>
      <c r="E8239" s="1"/>
      <c r="F8239" s="1"/>
      <c r="G8239"/>
      <c r="H8239"/>
      <c r="I8239" s="1"/>
      <c r="J8239"/>
      <c r="K8239"/>
      <c r="L8239"/>
      <c r="M8239" s="2"/>
      <c r="N8239" s="3"/>
      <c r="O8239"/>
      <c r="P8239"/>
      <c r="Q8239"/>
      <c r="R8239"/>
      <c r="S8239"/>
      <c r="T8239"/>
      <c r="U8239" s="1"/>
      <c r="V8239"/>
      <c r="W8239" s="1"/>
      <c r="X8239"/>
      <c r="Y8239"/>
      <c r="Z8239" s="1"/>
      <c r="AA8239" s="1"/>
      <c r="AB8239" s="1"/>
      <c r="AC8239" s="1"/>
      <c r="AD8239"/>
    </row>
    <row r="8240" spans="1:30" x14ac:dyDescent="0.25">
      <c r="A8240" s="1"/>
      <c r="B8240" s="1"/>
      <c r="C8240" s="1"/>
      <c r="D8240"/>
      <c r="E8240" s="1"/>
      <c r="F8240" s="1"/>
      <c r="G8240"/>
      <c r="H8240"/>
      <c r="I8240" s="1"/>
      <c r="J8240"/>
      <c r="K8240"/>
      <c r="L8240"/>
      <c r="M8240" s="2"/>
      <c r="N8240" s="3"/>
      <c r="O8240"/>
      <c r="P8240"/>
      <c r="Q8240"/>
      <c r="R8240"/>
      <c r="S8240"/>
      <c r="T8240"/>
      <c r="U8240" s="1"/>
      <c r="V8240"/>
      <c r="W8240" s="1"/>
      <c r="X8240"/>
      <c r="Y8240"/>
      <c r="Z8240" s="1"/>
      <c r="AA8240" s="1"/>
      <c r="AB8240" s="1"/>
      <c r="AC8240" s="1"/>
      <c r="AD8240"/>
    </row>
    <row r="8241" spans="1:30" x14ac:dyDescent="0.25">
      <c r="A8241" s="1"/>
      <c r="B8241" s="1"/>
      <c r="C8241" s="1"/>
      <c r="D8241"/>
      <c r="E8241" s="1"/>
      <c r="F8241" s="1"/>
      <c r="G8241"/>
      <c r="H8241"/>
      <c r="I8241" s="1"/>
      <c r="J8241"/>
      <c r="K8241"/>
      <c r="L8241"/>
      <c r="M8241" s="2"/>
      <c r="N8241" s="3"/>
      <c r="O8241"/>
      <c r="P8241"/>
      <c r="Q8241"/>
      <c r="R8241"/>
      <c r="S8241"/>
      <c r="T8241"/>
      <c r="U8241" s="1"/>
      <c r="V8241"/>
      <c r="W8241" s="1"/>
      <c r="X8241"/>
      <c r="Y8241"/>
      <c r="Z8241" s="1"/>
      <c r="AA8241" s="1"/>
      <c r="AB8241" s="1"/>
      <c r="AC8241" s="1"/>
      <c r="AD8241"/>
    </row>
    <row r="8242" spans="1:30" x14ac:dyDescent="0.25">
      <c r="A8242" s="1"/>
      <c r="B8242" s="1"/>
      <c r="C8242" s="1"/>
      <c r="D8242"/>
      <c r="E8242" s="1"/>
      <c r="F8242" s="1"/>
      <c r="G8242"/>
      <c r="H8242"/>
      <c r="I8242" s="1"/>
      <c r="J8242"/>
      <c r="K8242"/>
      <c r="L8242"/>
      <c r="M8242" s="2"/>
      <c r="N8242" s="3"/>
      <c r="O8242"/>
      <c r="P8242"/>
      <c r="Q8242"/>
      <c r="R8242"/>
      <c r="S8242"/>
      <c r="T8242"/>
      <c r="U8242" s="1"/>
      <c r="V8242"/>
      <c r="W8242" s="1"/>
      <c r="X8242"/>
      <c r="Y8242"/>
      <c r="Z8242" s="1"/>
      <c r="AA8242" s="1"/>
      <c r="AB8242" s="1"/>
      <c r="AC8242" s="1"/>
      <c r="AD8242"/>
    </row>
    <row r="8243" spans="1:30" x14ac:dyDescent="0.25">
      <c r="A8243" s="1"/>
      <c r="B8243" s="1"/>
      <c r="C8243" s="1"/>
      <c r="D8243"/>
      <c r="E8243" s="1"/>
      <c r="F8243" s="1"/>
      <c r="G8243"/>
      <c r="H8243"/>
      <c r="I8243" s="1"/>
      <c r="J8243"/>
      <c r="K8243"/>
      <c r="L8243"/>
      <c r="M8243" s="2"/>
      <c r="N8243" s="3"/>
      <c r="O8243"/>
      <c r="P8243"/>
      <c r="Q8243"/>
      <c r="R8243"/>
      <c r="S8243"/>
      <c r="T8243"/>
      <c r="U8243" s="1"/>
      <c r="V8243"/>
      <c r="W8243" s="1"/>
      <c r="X8243"/>
      <c r="Y8243"/>
      <c r="Z8243" s="1"/>
      <c r="AA8243" s="1"/>
      <c r="AB8243" s="1"/>
      <c r="AC8243" s="1"/>
      <c r="AD8243"/>
    </row>
    <row r="8244" spans="1:30" x14ac:dyDescent="0.25">
      <c r="A8244" s="1"/>
      <c r="B8244" s="1"/>
      <c r="C8244" s="1"/>
      <c r="D8244"/>
      <c r="E8244" s="1"/>
      <c r="F8244" s="1"/>
      <c r="G8244"/>
      <c r="H8244"/>
      <c r="I8244" s="1"/>
      <c r="J8244"/>
      <c r="K8244"/>
      <c r="L8244"/>
      <c r="M8244" s="2"/>
      <c r="N8244" s="3"/>
      <c r="O8244"/>
      <c r="P8244"/>
      <c r="Q8244"/>
      <c r="R8244"/>
      <c r="S8244"/>
      <c r="T8244"/>
      <c r="U8244" s="1"/>
      <c r="V8244"/>
      <c r="W8244" s="1"/>
      <c r="X8244"/>
      <c r="Y8244"/>
      <c r="Z8244" s="1"/>
      <c r="AA8244" s="1"/>
      <c r="AB8244" s="1"/>
      <c r="AC8244" s="1"/>
      <c r="AD8244"/>
    </row>
    <row r="8245" spans="1:30" x14ac:dyDescent="0.25">
      <c r="A8245" s="1"/>
      <c r="B8245" s="1"/>
      <c r="C8245" s="1"/>
      <c r="D8245"/>
      <c r="E8245" s="1"/>
      <c r="F8245" s="1"/>
      <c r="G8245"/>
      <c r="H8245"/>
      <c r="I8245" s="1"/>
      <c r="J8245"/>
      <c r="K8245"/>
      <c r="L8245"/>
      <c r="M8245" s="2"/>
      <c r="N8245" s="3"/>
      <c r="O8245"/>
      <c r="P8245"/>
      <c r="Q8245"/>
      <c r="R8245"/>
      <c r="S8245"/>
      <c r="T8245"/>
      <c r="U8245" s="1"/>
      <c r="V8245"/>
      <c r="W8245" s="1"/>
      <c r="X8245"/>
      <c r="Y8245"/>
      <c r="Z8245" s="1"/>
      <c r="AA8245" s="1"/>
      <c r="AB8245" s="1"/>
      <c r="AC8245" s="1"/>
      <c r="AD8245"/>
    </row>
    <row r="8246" spans="1:30" x14ac:dyDescent="0.25">
      <c r="A8246" s="1"/>
      <c r="B8246" s="1"/>
      <c r="C8246" s="1"/>
      <c r="D8246"/>
      <c r="E8246" s="1"/>
      <c r="F8246" s="1"/>
      <c r="G8246"/>
      <c r="H8246"/>
      <c r="I8246" s="1"/>
      <c r="J8246"/>
      <c r="K8246"/>
      <c r="L8246"/>
      <c r="M8246" s="2"/>
      <c r="N8246" s="3"/>
      <c r="O8246"/>
      <c r="P8246"/>
      <c r="Q8246"/>
      <c r="R8246"/>
      <c r="S8246"/>
      <c r="T8246"/>
      <c r="U8246" s="1"/>
      <c r="V8246"/>
      <c r="W8246" s="1"/>
      <c r="X8246"/>
      <c r="Y8246"/>
      <c r="Z8246" s="1"/>
      <c r="AA8246" s="1"/>
      <c r="AB8246" s="1"/>
      <c r="AC8246" s="1"/>
      <c r="AD8246"/>
    </row>
    <row r="8247" spans="1:30" x14ac:dyDescent="0.25">
      <c r="A8247" s="1"/>
      <c r="B8247" s="1"/>
      <c r="C8247" s="1"/>
      <c r="D8247"/>
      <c r="E8247" s="1"/>
      <c r="F8247" s="1"/>
      <c r="G8247"/>
      <c r="H8247"/>
      <c r="I8247" s="1"/>
      <c r="J8247"/>
      <c r="K8247"/>
      <c r="L8247"/>
      <c r="M8247" s="2"/>
      <c r="N8247" s="3"/>
      <c r="O8247"/>
      <c r="P8247"/>
      <c r="Q8247"/>
      <c r="R8247"/>
      <c r="S8247"/>
      <c r="T8247"/>
      <c r="U8247" s="1"/>
      <c r="V8247"/>
      <c r="W8247" s="1"/>
      <c r="X8247"/>
      <c r="Y8247"/>
      <c r="Z8247" s="1"/>
      <c r="AA8247" s="1"/>
      <c r="AB8247" s="1"/>
      <c r="AC8247" s="1"/>
      <c r="AD8247"/>
    </row>
    <row r="8248" spans="1:30" x14ac:dyDescent="0.25">
      <c r="A8248" s="1"/>
      <c r="B8248" s="1"/>
      <c r="C8248" s="1"/>
      <c r="D8248"/>
      <c r="E8248" s="1"/>
      <c r="F8248" s="1"/>
      <c r="G8248"/>
      <c r="H8248"/>
      <c r="I8248" s="1"/>
      <c r="J8248"/>
      <c r="K8248"/>
      <c r="L8248"/>
      <c r="M8248" s="2"/>
      <c r="N8248" s="3"/>
      <c r="O8248"/>
      <c r="P8248"/>
      <c r="Q8248"/>
      <c r="R8248"/>
      <c r="S8248"/>
      <c r="T8248"/>
      <c r="U8248" s="1"/>
      <c r="V8248"/>
      <c r="W8248" s="1"/>
      <c r="X8248"/>
      <c r="Y8248"/>
      <c r="Z8248" s="1"/>
      <c r="AA8248" s="1"/>
      <c r="AB8248" s="1"/>
      <c r="AC8248" s="1"/>
      <c r="AD8248"/>
    </row>
    <row r="8249" spans="1:30" x14ac:dyDescent="0.25">
      <c r="A8249" s="1"/>
      <c r="B8249" s="1"/>
      <c r="C8249" s="1"/>
      <c r="D8249"/>
      <c r="E8249" s="1"/>
      <c r="F8249" s="1"/>
      <c r="G8249"/>
      <c r="H8249"/>
      <c r="I8249" s="1"/>
      <c r="J8249"/>
      <c r="K8249"/>
      <c r="L8249"/>
      <c r="M8249" s="2"/>
      <c r="N8249" s="3"/>
      <c r="O8249"/>
      <c r="P8249"/>
      <c r="Q8249"/>
      <c r="R8249"/>
      <c r="S8249"/>
      <c r="T8249"/>
      <c r="U8249" s="1"/>
      <c r="V8249"/>
      <c r="W8249" s="1"/>
      <c r="X8249"/>
      <c r="Y8249"/>
      <c r="Z8249" s="1"/>
      <c r="AA8249" s="1"/>
      <c r="AB8249" s="1"/>
      <c r="AC8249" s="1"/>
      <c r="AD8249"/>
    </row>
    <row r="8250" spans="1:30" x14ac:dyDescent="0.25">
      <c r="A8250" s="1"/>
      <c r="B8250" s="1"/>
      <c r="C8250" s="1"/>
      <c r="D8250"/>
      <c r="E8250" s="1"/>
      <c r="F8250" s="1"/>
      <c r="G8250"/>
      <c r="H8250"/>
      <c r="I8250" s="1"/>
      <c r="J8250"/>
      <c r="K8250"/>
      <c r="L8250"/>
      <c r="M8250" s="2"/>
      <c r="N8250" s="3"/>
      <c r="O8250"/>
      <c r="P8250"/>
      <c r="Q8250"/>
      <c r="R8250"/>
      <c r="S8250"/>
      <c r="T8250"/>
      <c r="U8250" s="1"/>
      <c r="V8250"/>
      <c r="W8250" s="1"/>
      <c r="X8250"/>
      <c r="Y8250"/>
      <c r="Z8250" s="1"/>
      <c r="AA8250" s="1"/>
      <c r="AB8250" s="1"/>
      <c r="AC8250" s="1"/>
      <c r="AD8250"/>
    </row>
    <row r="8251" spans="1:30" x14ac:dyDescent="0.25">
      <c r="A8251" s="1"/>
      <c r="B8251" s="1"/>
      <c r="C8251" s="1"/>
      <c r="D8251"/>
      <c r="E8251" s="1"/>
      <c r="F8251" s="1"/>
      <c r="G8251"/>
      <c r="H8251"/>
      <c r="I8251" s="1"/>
      <c r="J8251"/>
      <c r="K8251"/>
      <c r="L8251"/>
      <c r="M8251" s="2"/>
      <c r="N8251" s="3"/>
      <c r="O8251"/>
      <c r="P8251"/>
      <c r="Q8251"/>
      <c r="R8251"/>
      <c r="S8251"/>
      <c r="T8251"/>
      <c r="U8251" s="1"/>
      <c r="V8251"/>
      <c r="W8251" s="1"/>
      <c r="X8251"/>
      <c r="Y8251"/>
      <c r="Z8251" s="1"/>
      <c r="AA8251" s="1"/>
      <c r="AB8251" s="1"/>
      <c r="AC8251" s="1"/>
      <c r="AD8251"/>
    </row>
    <row r="8252" spans="1:30" x14ac:dyDescent="0.25">
      <c r="A8252" s="1"/>
      <c r="B8252" s="1"/>
      <c r="C8252" s="1"/>
      <c r="D8252"/>
      <c r="E8252" s="1"/>
      <c r="F8252" s="1"/>
      <c r="G8252"/>
      <c r="H8252"/>
      <c r="I8252" s="1"/>
      <c r="J8252"/>
      <c r="K8252"/>
      <c r="L8252"/>
      <c r="M8252" s="2"/>
      <c r="N8252" s="3"/>
      <c r="O8252"/>
      <c r="P8252"/>
      <c r="Q8252"/>
      <c r="R8252"/>
      <c r="S8252"/>
      <c r="T8252"/>
      <c r="U8252" s="1"/>
      <c r="V8252"/>
      <c r="W8252" s="1"/>
      <c r="X8252"/>
      <c r="Y8252"/>
      <c r="Z8252" s="1"/>
      <c r="AA8252" s="1"/>
      <c r="AB8252" s="1"/>
      <c r="AC8252" s="1"/>
      <c r="AD8252"/>
    </row>
    <row r="8253" spans="1:30" x14ac:dyDescent="0.25">
      <c r="A8253" s="1"/>
      <c r="B8253" s="1"/>
      <c r="C8253" s="1"/>
      <c r="D8253"/>
      <c r="E8253" s="1"/>
      <c r="F8253" s="1"/>
      <c r="G8253"/>
      <c r="H8253"/>
      <c r="I8253" s="1"/>
      <c r="J8253"/>
      <c r="K8253"/>
      <c r="L8253"/>
      <c r="M8253" s="2"/>
      <c r="N8253" s="3"/>
      <c r="O8253"/>
      <c r="P8253"/>
      <c r="Q8253"/>
      <c r="R8253"/>
      <c r="S8253"/>
      <c r="T8253"/>
      <c r="U8253" s="1"/>
      <c r="V8253"/>
      <c r="W8253" s="1"/>
      <c r="X8253"/>
      <c r="Y8253"/>
      <c r="Z8253" s="1"/>
      <c r="AA8253" s="1"/>
      <c r="AB8253" s="1"/>
      <c r="AC8253" s="1"/>
      <c r="AD8253"/>
    </row>
    <row r="8254" spans="1:30" x14ac:dyDescent="0.25">
      <c r="A8254" s="1"/>
      <c r="B8254" s="1"/>
      <c r="C8254" s="1"/>
      <c r="D8254"/>
      <c r="E8254" s="1"/>
      <c r="F8254" s="1"/>
      <c r="G8254"/>
      <c r="H8254"/>
      <c r="I8254" s="1"/>
      <c r="J8254"/>
      <c r="K8254"/>
      <c r="L8254"/>
      <c r="M8254" s="2"/>
      <c r="N8254" s="3"/>
      <c r="O8254"/>
      <c r="P8254"/>
      <c r="Q8254"/>
      <c r="R8254"/>
      <c r="S8254"/>
      <c r="T8254"/>
      <c r="U8254" s="1"/>
      <c r="V8254"/>
      <c r="W8254" s="1"/>
      <c r="X8254"/>
      <c r="Y8254"/>
      <c r="Z8254" s="1"/>
      <c r="AA8254" s="1"/>
      <c r="AB8254" s="1"/>
      <c r="AC8254" s="1"/>
      <c r="AD8254"/>
    </row>
    <row r="8255" spans="1:30" x14ac:dyDescent="0.25">
      <c r="A8255" s="1"/>
      <c r="B8255" s="1"/>
      <c r="C8255" s="1"/>
      <c r="D8255"/>
      <c r="E8255" s="1"/>
      <c r="F8255" s="1"/>
      <c r="G8255"/>
      <c r="H8255"/>
      <c r="I8255" s="1"/>
      <c r="J8255"/>
      <c r="K8255"/>
      <c r="L8255"/>
      <c r="M8255" s="2"/>
      <c r="N8255" s="3"/>
      <c r="O8255"/>
      <c r="P8255"/>
      <c r="Q8255"/>
      <c r="R8255"/>
      <c r="S8255"/>
      <c r="T8255"/>
      <c r="U8255" s="1"/>
      <c r="V8255"/>
      <c r="W8255" s="1"/>
      <c r="X8255"/>
      <c r="Y8255"/>
      <c r="Z8255" s="1"/>
      <c r="AA8255" s="1"/>
      <c r="AB8255" s="1"/>
      <c r="AC8255" s="1"/>
      <c r="AD8255"/>
    </row>
    <row r="8256" spans="1:30" x14ac:dyDescent="0.25">
      <c r="A8256" s="1"/>
      <c r="B8256" s="1"/>
      <c r="C8256" s="1"/>
      <c r="D8256"/>
      <c r="E8256" s="1"/>
      <c r="F8256" s="1"/>
      <c r="G8256"/>
      <c r="H8256"/>
      <c r="I8256" s="1"/>
      <c r="J8256"/>
      <c r="K8256"/>
      <c r="L8256"/>
      <c r="M8256" s="2"/>
      <c r="N8256" s="3"/>
      <c r="O8256"/>
      <c r="P8256"/>
      <c r="Q8256"/>
      <c r="R8256"/>
      <c r="S8256"/>
      <c r="T8256"/>
      <c r="U8256" s="1"/>
      <c r="V8256"/>
      <c r="W8256" s="1"/>
      <c r="X8256"/>
      <c r="Y8256"/>
      <c r="Z8256" s="1"/>
      <c r="AA8256" s="1"/>
      <c r="AB8256" s="1"/>
      <c r="AC8256" s="1"/>
      <c r="AD8256"/>
    </row>
    <row r="8257" spans="1:30" x14ac:dyDescent="0.25">
      <c r="A8257" s="1"/>
      <c r="B8257" s="1"/>
      <c r="C8257" s="1"/>
      <c r="D8257"/>
      <c r="E8257" s="1"/>
      <c r="F8257" s="1"/>
      <c r="G8257"/>
      <c r="H8257"/>
      <c r="I8257" s="1"/>
      <c r="J8257"/>
      <c r="K8257"/>
      <c r="L8257"/>
      <c r="M8257" s="2"/>
      <c r="N8257" s="3"/>
      <c r="O8257"/>
      <c r="P8257"/>
      <c r="Q8257"/>
      <c r="R8257"/>
      <c r="S8257"/>
      <c r="T8257"/>
      <c r="U8257" s="1"/>
      <c r="V8257"/>
      <c r="W8257" s="1"/>
      <c r="X8257"/>
      <c r="Y8257"/>
      <c r="Z8257" s="1"/>
      <c r="AA8257" s="1"/>
      <c r="AB8257" s="1"/>
      <c r="AC8257" s="1"/>
      <c r="AD8257"/>
    </row>
    <row r="8258" spans="1:30" x14ac:dyDescent="0.25">
      <c r="A8258" s="1"/>
      <c r="B8258" s="1"/>
      <c r="C8258" s="1"/>
      <c r="D8258"/>
      <c r="E8258" s="1"/>
      <c r="F8258" s="1"/>
      <c r="G8258"/>
      <c r="H8258"/>
      <c r="I8258" s="1"/>
      <c r="J8258"/>
      <c r="K8258"/>
      <c r="L8258"/>
      <c r="M8258" s="2"/>
      <c r="N8258" s="3"/>
      <c r="O8258"/>
      <c r="P8258"/>
      <c r="Q8258"/>
      <c r="R8258"/>
      <c r="S8258"/>
      <c r="T8258"/>
      <c r="U8258" s="1"/>
      <c r="V8258"/>
      <c r="W8258" s="1"/>
      <c r="X8258"/>
      <c r="Y8258"/>
      <c r="Z8258" s="1"/>
      <c r="AA8258" s="1"/>
      <c r="AB8258" s="1"/>
      <c r="AC8258" s="1"/>
      <c r="AD8258"/>
    </row>
    <row r="8259" spans="1:30" x14ac:dyDescent="0.25">
      <c r="A8259" s="1"/>
      <c r="B8259" s="1"/>
      <c r="C8259" s="1"/>
      <c r="D8259"/>
      <c r="E8259" s="1"/>
      <c r="F8259" s="1"/>
      <c r="G8259"/>
      <c r="H8259"/>
      <c r="I8259" s="1"/>
      <c r="J8259"/>
      <c r="K8259"/>
      <c r="L8259"/>
      <c r="M8259" s="2"/>
      <c r="N8259" s="3"/>
      <c r="O8259"/>
      <c r="P8259"/>
      <c r="Q8259"/>
      <c r="R8259"/>
      <c r="S8259"/>
      <c r="T8259"/>
      <c r="U8259" s="1"/>
      <c r="V8259"/>
      <c r="W8259" s="1"/>
      <c r="X8259"/>
      <c r="Y8259"/>
      <c r="Z8259" s="1"/>
      <c r="AA8259" s="1"/>
      <c r="AB8259" s="1"/>
      <c r="AC8259" s="1"/>
      <c r="AD8259"/>
    </row>
    <row r="8260" spans="1:30" x14ac:dyDescent="0.25">
      <c r="A8260" s="1"/>
      <c r="B8260" s="1"/>
      <c r="C8260" s="1"/>
      <c r="D8260"/>
      <c r="E8260" s="1"/>
      <c r="F8260" s="1"/>
      <c r="G8260"/>
      <c r="H8260"/>
      <c r="I8260" s="1"/>
      <c r="J8260"/>
      <c r="K8260"/>
      <c r="L8260"/>
      <c r="M8260" s="2"/>
      <c r="N8260" s="3"/>
      <c r="O8260"/>
      <c r="P8260"/>
      <c r="Q8260"/>
      <c r="R8260"/>
      <c r="S8260"/>
      <c r="T8260"/>
      <c r="U8260" s="1"/>
      <c r="V8260"/>
      <c r="W8260" s="1"/>
      <c r="X8260"/>
      <c r="Y8260"/>
      <c r="Z8260" s="1"/>
      <c r="AA8260" s="1"/>
      <c r="AB8260" s="1"/>
      <c r="AC8260" s="1"/>
      <c r="AD8260"/>
    </row>
    <row r="8261" spans="1:30" x14ac:dyDescent="0.25">
      <c r="A8261" s="1"/>
      <c r="B8261" s="1"/>
      <c r="C8261" s="1"/>
      <c r="D8261"/>
      <c r="E8261" s="1"/>
      <c r="F8261" s="1"/>
      <c r="G8261"/>
      <c r="H8261"/>
      <c r="I8261" s="1"/>
      <c r="J8261"/>
      <c r="K8261"/>
      <c r="L8261"/>
      <c r="M8261" s="2"/>
      <c r="N8261" s="3"/>
      <c r="O8261"/>
      <c r="P8261"/>
      <c r="Q8261"/>
      <c r="R8261"/>
      <c r="S8261"/>
      <c r="T8261"/>
      <c r="U8261" s="1"/>
      <c r="V8261"/>
      <c r="W8261" s="1"/>
      <c r="X8261"/>
      <c r="Y8261"/>
      <c r="Z8261" s="1"/>
      <c r="AA8261" s="1"/>
      <c r="AB8261" s="1"/>
      <c r="AC8261" s="1"/>
      <c r="AD8261"/>
    </row>
    <row r="8262" spans="1:30" x14ac:dyDescent="0.25">
      <c r="A8262" s="1"/>
      <c r="B8262" s="1"/>
      <c r="C8262" s="1"/>
      <c r="D8262"/>
      <c r="E8262" s="1"/>
      <c r="F8262" s="1"/>
      <c r="G8262"/>
      <c r="H8262"/>
      <c r="I8262" s="1"/>
      <c r="J8262"/>
      <c r="K8262"/>
      <c r="L8262"/>
      <c r="M8262" s="2"/>
      <c r="N8262" s="3"/>
      <c r="O8262"/>
      <c r="P8262"/>
      <c r="Q8262"/>
      <c r="R8262"/>
      <c r="S8262"/>
      <c r="T8262"/>
      <c r="U8262" s="1"/>
      <c r="V8262"/>
      <c r="W8262" s="1"/>
      <c r="X8262"/>
      <c r="Y8262"/>
      <c r="Z8262" s="1"/>
      <c r="AA8262" s="1"/>
      <c r="AB8262" s="1"/>
      <c r="AC8262" s="1"/>
      <c r="AD8262"/>
    </row>
    <row r="8263" spans="1:30" x14ac:dyDescent="0.25">
      <c r="A8263" s="1"/>
      <c r="B8263" s="1"/>
      <c r="C8263" s="1"/>
      <c r="D8263"/>
      <c r="E8263" s="1"/>
      <c r="F8263" s="1"/>
      <c r="G8263"/>
      <c r="H8263"/>
      <c r="I8263" s="1"/>
      <c r="J8263"/>
      <c r="K8263"/>
      <c r="L8263"/>
      <c r="M8263" s="2"/>
      <c r="N8263" s="3"/>
      <c r="O8263"/>
      <c r="P8263"/>
      <c r="Q8263"/>
      <c r="R8263"/>
      <c r="S8263"/>
      <c r="T8263"/>
      <c r="U8263" s="1"/>
      <c r="V8263"/>
      <c r="W8263" s="1"/>
      <c r="X8263"/>
      <c r="Y8263"/>
      <c r="Z8263" s="1"/>
      <c r="AA8263" s="1"/>
      <c r="AB8263" s="1"/>
      <c r="AC8263" s="1"/>
      <c r="AD8263"/>
    </row>
    <row r="8264" spans="1:30" x14ac:dyDescent="0.25">
      <c r="A8264" s="1"/>
      <c r="B8264" s="1"/>
      <c r="C8264" s="1"/>
      <c r="D8264"/>
      <c r="E8264" s="1"/>
      <c r="F8264" s="1"/>
      <c r="G8264"/>
      <c r="H8264"/>
      <c r="I8264" s="1"/>
      <c r="J8264"/>
      <c r="K8264"/>
      <c r="L8264"/>
      <c r="M8264" s="2"/>
      <c r="N8264" s="3"/>
      <c r="O8264"/>
      <c r="P8264"/>
      <c r="Q8264"/>
      <c r="R8264"/>
      <c r="S8264"/>
      <c r="T8264"/>
      <c r="U8264" s="1"/>
      <c r="V8264"/>
      <c r="W8264" s="1"/>
      <c r="X8264"/>
      <c r="Y8264"/>
      <c r="Z8264" s="1"/>
      <c r="AA8264" s="1"/>
      <c r="AB8264" s="1"/>
      <c r="AC8264" s="1"/>
      <c r="AD8264"/>
    </row>
    <row r="8265" spans="1:30" x14ac:dyDescent="0.25">
      <c r="A8265" s="1"/>
      <c r="B8265" s="1"/>
      <c r="C8265" s="1"/>
      <c r="D8265"/>
      <c r="E8265" s="1"/>
      <c r="F8265" s="1"/>
      <c r="G8265"/>
      <c r="H8265"/>
      <c r="I8265" s="1"/>
      <c r="J8265"/>
      <c r="K8265"/>
      <c r="L8265"/>
      <c r="M8265" s="2"/>
      <c r="N8265" s="3"/>
      <c r="O8265"/>
      <c r="P8265"/>
      <c r="Q8265"/>
      <c r="R8265"/>
      <c r="S8265"/>
      <c r="T8265"/>
      <c r="U8265" s="1"/>
      <c r="V8265"/>
      <c r="W8265" s="1"/>
      <c r="X8265"/>
      <c r="Y8265"/>
      <c r="Z8265" s="1"/>
      <c r="AA8265" s="1"/>
      <c r="AB8265" s="1"/>
      <c r="AC8265" s="1"/>
      <c r="AD8265"/>
    </row>
    <row r="8266" spans="1:30" x14ac:dyDescent="0.25">
      <c r="A8266" s="1"/>
      <c r="B8266" s="1"/>
      <c r="C8266" s="1"/>
      <c r="D8266"/>
      <c r="E8266" s="1"/>
      <c r="F8266" s="1"/>
      <c r="G8266"/>
      <c r="H8266"/>
      <c r="I8266" s="1"/>
      <c r="J8266"/>
      <c r="K8266"/>
      <c r="L8266"/>
      <c r="M8266" s="2"/>
      <c r="N8266" s="3"/>
      <c r="O8266"/>
      <c r="P8266"/>
      <c r="Q8266"/>
      <c r="R8266"/>
      <c r="S8266"/>
      <c r="T8266"/>
      <c r="U8266" s="1"/>
      <c r="V8266"/>
      <c r="W8266" s="1"/>
      <c r="X8266"/>
      <c r="Y8266"/>
      <c r="Z8266" s="1"/>
      <c r="AA8266" s="1"/>
      <c r="AB8266" s="1"/>
      <c r="AC8266" s="1"/>
      <c r="AD8266"/>
    </row>
    <row r="8267" spans="1:30" x14ac:dyDescent="0.25">
      <c r="A8267" s="1"/>
      <c r="B8267" s="1"/>
      <c r="C8267" s="1"/>
      <c r="D8267"/>
      <c r="E8267" s="1"/>
      <c r="F8267" s="1"/>
      <c r="G8267"/>
      <c r="H8267"/>
      <c r="I8267" s="1"/>
      <c r="J8267"/>
      <c r="K8267"/>
      <c r="L8267"/>
      <c r="M8267" s="2"/>
      <c r="N8267" s="3"/>
      <c r="O8267"/>
      <c r="P8267"/>
      <c r="Q8267"/>
      <c r="R8267"/>
      <c r="S8267"/>
      <c r="T8267"/>
      <c r="U8267" s="1"/>
      <c r="V8267"/>
      <c r="W8267" s="1"/>
      <c r="X8267"/>
      <c r="Y8267"/>
      <c r="Z8267" s="1"/>
      <c r="AA8267" s="1"/>
      <c r="AB8267" s="1"/>
      <c r="AC8267" s="1"/>
      <c r="AD8267"/>
    </row>
    <row r="8268" spans="1:30" x14ac:dyDescent="0.25">
      <c r="A8268" s="1"/>
      <c r="B8268" s="1"/>
      <c r="C8268" s="1"/>
      <c r="D8268"/>
      <c r="E8268" s="1"/>
      <c r="F8268" s="1"/>
      <c r="G8268"/>
      <c r="H8268"/>
      <c r="I8268" s="1"/>
      <c r="J8268"/>
      <c r="K8268"/>
      <c r="L8268"/>
      <c r="M8268" s="2"/>
      <c r="N8268" s="3"/>
      <c r="O8268"/>
      <c r="P8268"/>
      <c r="Q8268"/>
      <c r="R8268"/>
      <c r="S8268"/>
      <c r="T8268"/>
      <c r="U8268" s="1"/>
      <c r="V8268"/>
      <c r="W8268" s="1"/>
      <c r="X8268"/>
      <c r="Y8268"/>
      <c r="Z8268" s="1"/>
      <c r="AA8268" s="1"/>
      <c r="AB8268" s="1"/>
      <c r="AC8268" s="1"/>
      <c r="AD8268"/>
    </row>
    <row r="8269" spans="1:30" x14ac:dyDescent="0.25">
      <c r="A8269" s="1"/>
      <c r="B8269" s="1"/>
      <c r="C8269" s="1"/>
      <c r="D8269"/>
      <c r="E8269" s="1"/>
      <c r="F8269" s="1"/>
      <c r="G8269"/>
      <c r="H8269"/>
      <c r="I8269" s="1"/>
      <c r="J8269"/>
      <c r="K8269"/>
      <c r="L8269"/>
      <c r="M8269" s="2"/>
      <c r="N8269" s="3"/>
      <c r="O8269"/>
      <c r="P8269"/>
      <c r="Q8269"/>
      <c r="R8269"/>
      <c r="S8269"/>
      <c r="T8269"/>
      <c r="U8269" s="1"/>
      <c r="V8269"/>
      <c r="W8269" s="1"/>
      <c r="X8269"/>
      <c r="Y8269"/>
      <c r="Z8269" s="1"/>
      <c r="AA8269" s="1"/>
      <c r="AB8269" s="1"/>
      <c r="AC8269" s="1"/>
      <c r="AD8269"/>
    </row>
    <row r="8270" spans="1:30" x14ac:dyDescent="0.25">
      <c r="A8270" s="1"/>
      <c r="B8270" s="1"/>
      <c r="C8270" s="1"/>
      <c r="D8270"/>
      <c r="E8270" s="1"/>
      <c r="F8270" s="1"/>
      <c r="G8270"/>
      <c r="H8270"/>
      <c r="I8270" s="1"/>
      <c r="J8270"/>
      <c r="K8270"/>
      <c r="L8270"/>
      <c r="M8270" s="2"/>
      <c r="N8270" s="3"/>
      <c r="O8270"/>
      <c r="P8270"/>
      <c r="Q8270"/>
      <c r="R8270"/>
      <c r="S8270"/>
      <c r="T8270"/>
      <c r="U8270" s="1"/>
      <c r="V8270"/>
      <c r="W8270" s="1"/>
      <c r="X8270"/>
      <c r="Y8270"/>
      <c r="Z8270" s="1"/>
      <c r="AA8270" s="1"/>
      <c r="AB8270" s="1"/>
      <c r="AC8270" s="1"/>
      <c r="AD8270"/>
    </row>
    <row r="8271" spans="1:30" x14ac:dyDescent="0.25">
      <c r="A8271" s="1"/>
      <c r="B8271" s="1"/>
      <c r="C8271" s="1"/>
      <c r="D8271"/>
      <c r="E8271" s="1"/>
      <c r="F8271" s="1"/>
      <c r="G8271"/>
      <c r="H8271"/>
      <c r="I8271" s="1"/>
      <c r="J8271"/>
      <c r="K8271"/>
      <c r="L8271"/>
      <c r="M8271" s="2"/>
      <c r="N8271" s="3"/>
      <c r="O8271"/>
      <c r="P8271"/>
      <c r="Q8271"/>
      <c r="R8271"/>
      <c r="S8271"/>
      <c r="T8271"/>
      <c r="U8271" s="1"/>
      <c r="V8271"/>
      <c r="W8271" s="1"/>
      <c r="X8271"/>
      <c r="Y8271"/>
      <c r="Z8271" s="1"/>
      <c r="AA8271" s="1"/>
      <c r="AB8271" s="1"/>
      <c r="AC8271" s="1"/>
      <c r="AD8271"/>
    </row>
    <row r="8272" spans="1:30" x14ac:dyDescent="0.25">
      <c r="A8272" s="1"/>
      <c r="B8272" s="1"/>
      <c r="C8272" s="1"/>
      <c r="D8272"/>
      <c r="E8272" s="1"/>
      <c r="F8272" s="1"/>
      <c r="G8272"/>
      <c r="H8272"/>
      <c r="I8272" s="1"/>
      <c r="J8272"/>
      <c r="K8272"/>
      <c r="L8272"/>
      <c r="M8272" s="2"/>
      <c r="N8272" s="3"/>
      <c r="O8272"/>
      <c r="P8272"/>
      <c r="Q8272"/>
      <c r="R8272"/>
      <c r="S8272"/>
      <c r="T8272"/>
      <c r="U8272" s="1"/>
      <c r="V8272"/>
      <c r="W8272" s="1"/>
      <c r="X8272"/>
      <c r="Y8272"/>
      <c r="Z8272" s="1"/>
      <c r="AA8272" s="1"/>
      <c r="AB8272" s="1"/>
      <c r="AC8272" s="1"/>
      <c r="AD8272"/>
    </row>
    <row r="8273" spans="1:30" x14ac:dyDescent="0.25">
      <c r="A8273" s="1"/>
      <c r="B8273" s="1"/>
      <c r="C8273" s="1"/>
      <c r="D8273"/>
      <c r="E8273" s="1"/>
      <c r="F8273" s="1"/>
      <c r="G8273"/>
      <c r="H8273"/>
      <c r="I8273" s="1"/>
      <c r="J8273"/>
      <c r="K8273"/>
      <c r="L8273"/>
      <c r="M8273" s="2"/>
      <c r="N8273" s="3"/>
      <c r="O8273"/>
      <c r="P8273"/>
      <c r="Q8273"/>
      <c r="R8273"/>
      <c r="S8273"/>
      <c r="T8273"/>
      <c r="U8273" s="1"/>
      <c r="V8273"/>
      <c r="W8273" s="1"/>
      <c r="X8273"/>
      <c r="Y8273"/>
      <c r="Z8273" s="1"/>
      <c r="AA8273" s="1"/>
      <c r="AB8273" s="1"/>
      <c r="AC8273" s="1"/>
      <c r="AD8273"/>
    </row>
    <row r="8274" spans="1:30" x14ac:dyDescent="0.25">
      <c r="A8274" s="1"/>
      <c r="B8274" s="1"/>
      <c r="C8274" s="1"/>
      <c r="D8274"/>
      <c r="E8274" s="1"/>
      <c r="F8274" s="1"/>
      <c r="G8274"/>
      <c r="H8274"/>
      <c r="I8274" s="1"/>
      <c r="J8274"/>
      <c r="K8274"/>
      <c r="L8274"/>
      <c r="M8274" s="2"/>
      <c r="N8274" s="3"/>
      <c r="O8274"/>
      <c r="P8274"/>
      <c r="Q8274"/>
      <c r="R8274"/>
      <c r="S8274"/>
      <c r="T8274"/>
      <c r="U8274" s="1"/>
      <c r="V8274"/>
      <c r="W8274" s="1"/>
      <c r="X8274"/>
      <c r="Y8274"/>
      <c r="Z8274" s="1"/>
      <c r="AA8274" s="1"/>
      <c r="AB8274" s="1"/>
      <c r="AC8274" s="1"/>
      <c r="AD8274"/>
    </row>
    <row r="8275" spans="1:30" x14ac:dyDescent="0.25">
      <c r="A8275" s="1"/>
      <c r="B8275" s="1"/>
      <c r="C8275" s="1"/>
      <c r="D8275"/>
      <c r="E8275" s="1"/>
      <c r="F8275" s="1"/>
      <c r="G8275"/>
      <c r="H8275"/>
      <c r="I8275" s="1"/>
      <c r="J8275"/>
      <c r="K8275"/>
      <c r="L8275"/>
      <c r="M8275" s="2"/>
      <c r="N8275" s="3"/>
      <c r="O8275"/>
      <c r="P8275"/>
      <c r="Q8275"/>
      <c r="R8275"/>
      <c r="S8275"/>
      <c r="T8275"/>
      <c r="U8275" s="1"/>
      <c r="V8275"/>
      <c r="W8275" s="1"/>
      <c r="X8275"/>
      <c r="Y8275"/>
      <c r="Z8275" s="1"/>
      <c r="AA8275" s="1"/>
      <c r="AB8275" s="1"/>
      <c r="AC8275" s="1"/>
      <c r="AD8275"/>
    </row>
    <row r="8276" spans="1:30" x14ac:dyDescent="0.25">
      <c r="A8276" s="1"/>
      <c r="B8276" s="1"/>
      <c r="C8276" s="1"/>
      <c r="D8276"/>
      <c r="E8276" s="1"/>
      <c r="F8276" s="1"/>
      <c r="G8276"/>
      <c r="H8276"/>
      <c r="I8276" s="1"/>
      <c r="J8276"/>
      <c r="K8276"/>
      <c r="L8276"/>
      <c r="M8276" s="2"/>
      <c r="N8276" s="3"/>
      <c r="O8276"/>
      <c r="P8276"/>
      <c r="Q8276"/>
      <c r="R8276"/>
      <c r="S8276"/>
      <c r="T8276"/>
      <c r="U8276" s="1"/>
      <c r="V8276"/>
      <c r="W8276" s="1"/>
      <c r="X8276"/>
      <c r="Y8276"/>
      <c r="Z8276" s="1"/>
      <c r="AA8276" s="1"/>
      <c r="AB8276" s="1"/>
      <c r="AC8276" s="1"/>
      <c r="AD8276"/>
    </row>
    <row r="8277" spans="1:30" x14ac:dyDescent="0.25">
      <c r="A8277" s="1"/>
      <c r="B8277" s="1"/>
      <c r="C8277" s="1"/>
      <c r="D8277"/>
      <c r="E8277" s="1"/>
      <c r="F8277" s="1"/>
      <c r="G8277"/>
      <c r="H8277"/>
      <c r="I8277" s="1"/>
      <c r="J8277"/>
      <c r="K8277"/>
      <c r="L8277"/>
      <c r="M8277" s="2"/>
      <c r="N8277" s="3"/>
      <c r="O8277"/>
      <c r="P8277"/>
      <c r="Q8277"/>
      <c r="R8277"/>
      <c r="S8277"/>
      <c r="T8277"/>
      <c r="U8277" s="1"/>
      <c r="V8277"/>
      <c r="W8277" s="1"/>
      <c r="X8277"/>
      <c r="Y8277"/>
      <c r="Z8277" s="1"/>
      <c r="AA8277" s="1"/>
      <c r="AB8277" s="1"/>
      <c r="AC8277" s="1"/>
      <c r="AD8277"/>
    </row>
    <row r="8278" spans="1:30" x14ac:dyDescent="0.25">
      <c r="A8278" s="1"/>
      <c r="B8278" s="1"/>
      <c r="C8278" s="1"/>
      <c r="D8278"/>
      <c r="E8278" s="1"/>
      <c r="F8278" s="1"/>
      <c r="G8278"/>
      <c r="H8278"/>
      <c r="I8278" s="1"/>
      <c r="J8278"/>
      <c r="K8278"/>
      <c r="L8278"/>
      <c r="M8278" s="2"/>
      <c r="N8278" s="3"/>
      <c r="O8278"/>
      <c r="P8278"/>
      <c r="Q8278"/>
      <c r="R8278"/>
      <c r="S8278"/>
      <c r="T8278"/>
      <c r="U8278" s="1"/>
      <c r="V8278"/>
      <c r="W8278" s="1"/>
      <c r="X8278"/>
      <c r="Y8278"/>
      <c r="Z8278" s="1"/>
      <c r="AA8278" s="1"/>
      <c r="AB8278" s="1"/>
      <c r="AC8278" s="1"/>
      <c r="AD8278"/>
    </row>
    <row r="8279" spans="1:30" x14ac:dyDescent="0.25">
      <c r="A8279" s="1"/>
      <c r="B8279" s="1"/>
      <c r="C8279" s="1"/>
      <c r="D8279"/>
      <c r="E8279" s="1"/>
      <c r="F8279" s="1"/>
      <c r="G8279"/>
      <c r="H8279"/>
      <c r="I8279" s="1"/>
      <c r="J8279"/>
      <c r="K8279"/>
      <c r="L8279"/>
      <c r="M8279" s="2"/>
      <c r="N8279" s="3"/>
      <c r="O8279"/>
      <c r="P8279"/>
      <c r="Q8279"/>
      <c r="R8279"/>
      <c r="S8279"/>
      <c r="T8279"/>
      <c r="U8279" s="1"/>
      <c r="V8279"/>
      <c r="W8279" s="1"/>
      <c r="X8279"/>
      <c r="Y8279"/>
      <c r="Z8279" s="1"/>
      <c r="AA8279" s="1"/>
      <c r="AB8279" s="1"/>
      <c r="AC8279" s="1"/>
      <c r="AD8279"/>
    </row>
    <row r="8280" spans="1:30" x14ac:dyDescent="0.25">
      <c r="A8280" s="1"/>
      <c r="B8280" s="1"/>
      <c r="C8280" s="1"/>
      <c r="D8280"/>
      <c r="E8280" s="1"/>
      <c r="F8280" s="1"/>
      <c r="G8280"/>
      <c r="H8280"/>
      <c r="I8280" s="1"/>
      <c r="J8280"/>
      <c r="K8280"/>
      <c r="L8280"/>
      <c r="M8280" s="2"/>
      <c r="N8280" s="3"/>
      <c r="O8280"/>
      <c r="P8280"/>
      <c r="Q8280"/>
      <c r="R8280"/>
      <c r="S8280"/>
      <c r="T8280"/>
      <c r="U8280" s="1"/>
      <c r="V8280"/>
      <c r="W8280" s="1"/>
      <c r="X8280"/>
      <c r="Y8280"/>
      <c r="Z8280" s="1"/>
      <c r="AA8280" s="1"/>
      <c r="AB8280" s="1"/>
      <c r="AC8280" s="1"/>
      <c r="AD8280"/>
    </row>
    <row r="8281" spans="1:30" x14ac:dyDescent="0.25">
      <c r="A8281" s="1"/>
      <c r="B8281" s="1"/>
      <c r="C8281" s="1"/>
      <c r="D8281"/>
      <c r="E8281" s="1"/>
      <c r="F8281" s="1"/>
      <c r="G8281"/>
      <c r="H8281"/>
      <c r="I8281" s="1"/>
      <c r="J8281"/>
      <c r="K8281"/>
      <c r="L8281"/>
      <c r="M8281" s="2"/>
      <c r="N8281" s="3"/>
      <c r="O8281"/>
      <c r="P8281"/>
      <c r="Q8281"/>
      <c r="R8281"/>
      <c r="S8281"/>
      <c r="T8281"/>
      <c r="U8281" s="1"/>
      <c r="V8281"/>
      <c r="W8281" s="1"/>
      <c r="X8281"/>
      <c r="Y8281"/>
      <c r="Z8281" s="1"/>
      <c r="AA8281" s="1"/>
      <c r="AB8281" s="1"/>
      <c r="AC8281" s="1"/>
      <c r="AD8281"/>
    </row>
    <row r="8282" spans="1:30" x14ac:dyDescent="0.25">
      <c r="A8282" s="1"/>
      <c r="B8282" s="1"/>
      <c r="C8282" s="1"/>
      <c r="D8282"/>
      <c r="E8282" s="1"/>
      <c r="F8282" s="1"/>
      <c r="G8282"/>
      <c r="H8282"/>
      <c r="I8282" s="1"/>
      <c r="J8282"/>
      <c r="K8282"/>
      <c r="L8282"/>
      <c r="M8282" s="2"/>
      <c r="N8282" s="3"/>
      <c r="O8282"/>
      <c r="P8282"/>
      <c r="Q8282"/>
      <c r="R8282"/>
      <c r="S8282"/>
      <c r="T8282"/>
      <c r="U8282" s="1"/>
      <c r="V8282"/>
      <c r="W8282" s="1"/>
      <c r="X8282"/>
      <c r="Y8282"/>
      <c r="Z8282" s="1"/>
      <c r="AA8282" s="1"/>
      <c r="AB8282" s="1"/>
      <c r="AC8282" s="1"/>
      <c r="AD8282"/>
    </row>
    <row r="8283" spans="1:30" x14ac:dyDescent="0.25">
      <c r="A8283" s="1"/>
      <c r="B8283" s="1"/>
      <c r="C8283" s="1"/>
      <c r="D8283"/>
      <c r="E8283" s="1"/>
      <c r="F8283" s="1"/>
      <c r="G8283"/>
      <c r="H8283"/>
      <c r="I8283" s="1"/>
      <c r="J8283"/>
      <c r="K8283"/>
      <c r="L8283"/>
      <c r="M8283" s="2"/>
      <c r="N8283" s="3"/>
      <c r="O8283"/>
      <c r="P8283"/>
      <c r="Q8283"/>
      <c r="R8283"/>
      <c r="S8283"/>
      <c r="T8283"/>
      <c r="U8283" s="1"/>
      <c r="V8283"/>
      <c r="W8283" s="1"/>
      <c r="X8283"/>
      <c r="Y8283"/>
      <c r="Z8283" s="1"/>
      <c r="AA8283" s="1"/>
      <c r="AB8283" s="1"/>
      <c r="AC8283" s="1"/>
      <c r="AD8283"/>
    </row>
    <row r="8284" spans="1:30" x14ac:dyDescent="0.25">
      <c r="A8284" s="1"/>
      <c r="B8284" s="1"/>
      <c r="C8284" s="1"/>
      <c r="D8284"/>
      <c r="E8284" s="1"/>
      <c r="F8284" s="1"/>
      <c r="G8284"/>
      <c r="H8284"/>
      <c r="I8284" s="1"/>
      <c r="J8284"/>
      <c r="K8284"/>
      <c r="L8284"/>
      <c r="M8284" s="2"/>
      <c r="N8284" s="3"/>
      <c r="O8284"/>
      <c r="P8284"/>
      <c r="Q8284"/>
      <c r="R8284"/>
      <c r="S8284"/>
      <c r="T8284"/>
      <c r="U8284" s="1"/>
      <c r="V8284"/>
      <c r="W8284" s="1"/>
      <c r="X8284"/>
      <c r="Y8284"/>
      <c r="Z8284" s="1"/>
      <c r="AA8284" s="1"/>
      <c r="AB8284" s="1"/>
      <c r="AC8284" s="1"/>
      <c r="AD8284"/>
    </row>
    <row r="8285" spans="1:30" x14ac:dyDescent="0.25">
      <c r="A8285" s="1"/>
      <c r="B8285" s="1"/>
      <c r="C8285" s="1"/>
      <c r="D8285"/>
      <c r="E8285" s="1"/>
      <c r="F8285" s="1"/>
      <c r="G8285"/>
      <c r="H8285"/>
      <c r="I8285" s="1"/>
      <c r="J8285"/>
      <c r="K8285"/>
      <c r="L8285"/>
      <c r="M8285" s="2"/>
      <c r="N8285" s="3"/>
      <c r="O8285"/>
      <c r="P8285"/>
      <c r="Q8285"/>
      <c r="R8285"/>
      <c r="S8285"/>
      <c r="T8285"/>
      <c r="U8285" s="1"/>
      <c r="V8285"/>
      <c r="W8285" s="1"/>
      <c r="X8285"/>
      <c r="Y8285"/>
      <c r="Z8285" s="1"/>
      <c r="AA8285" s="1"/>
      <c r="AB8285" s="1"/>
      <c r="AC8285" s="1"/>
      <c r="AD8285"/>
    </row>
    <row r="8286" spans="1:30" x14ac:dyDescent="0.25">
      <c r="A8286" s="1"/>
      <c r="B8286" s="1"/>
      <c r="C8286" s="1"/>
      <c r="D8286"/>
      <c r="E8286" s="1"/>
      <c r="F8286" s="1"/>
      <c r="G8286"/>
      <c r="H8286"/>
      <c r="I8286" s="1"/>
      <c r="J8286"/>
      <c r="K8286"/>
      <c r="L8286"/>
      <c r="M8286" s="2"/>
      <c r="N8286" s="3"/>
      <c r="O8286"/>
      <c r="P8286"/>
      <c r="Q8286"/>
      <c r="R8286"/>
      <c r="S8286"/>
      <c r="T8286"/>
      <c r="U8286" s="1"/>
      <c r="V8286"/>
      <c r="W8286" s="1"/>
      <c r="X8286"/>
      <c r="Y8286"/>
      <c r="Z8286" s="1"/>
      <c r="AA8286" s="1"/>
      <c r="AB8286" s="1"/>
      <c r="AC8286" s="1"/>
      <c r="AD8286"/>
    </row>
    <row r="8287" spans="1:30" x14ac:dyDescent="0.25">
      <c r="A8287" s="1"/>
      <c r="B8287" s="1"/>
      <c r="C8287" s="1"/>
      <c r="D8287"/>
      <c r="E8287" s="1"/>
      <c r="F8287" s="1"/>
      <c r="G8287"/>
      <c r="H8287"/>
      <c r="I8287" s="1"/>
      <c r="J8287"/>
      <c r="K8287"/>
      <c r="L8287"/>
      <c r="M8287" s="2"/>
      <c r="N8287" s="3"/>
      <c r="O8287"/>
      <c r="P8287"/>
      <c r="Q8287"/>
      <c r="R8287"/>
      <c r="S8287"/>
      <c r="T8287"/>
      <c r="U8287" s="1"/>
      <c r="V8287"/>
      <c r="W8287" s="1"/>
      <c r="X8287"/>
      <c r="Y8287"/>
      <c r="Z8287" s="1"/>
      <c r="AA8287" s="1"/>
      <c r="AB8287" s="1"/>
      <c r="AC8287" s="1"/>
      <c r="AD8287"/>
    </row>
    <row r="8288" spans="1:30" x14ac:dyDescent="0.25">
      <c r="A8288" s="1"/>
      <c r="B8288" s="1"/>
      <c r="C8288" s="1"/>
      <c r="D8288"/>
      <c r="E8288" s="1"/>
      <c r="F8288" s="1"/>
      <c r="G8288"/>
      <c r="H8288"/>
      <c r="I8288" s="1"/>
      <c r="J8288"/>
      <c r="K8288"/>
      <c r="L8288"/>
      <c r="M8288" s="2"/>
      <c r="N8288" s="3"/>
      <c r="O8288"/>
      <c r="P8288"/>
      <c r="Q8288"/>
      <c r="R8288"/>
      <c r="S8288"/>
      <c r="T8288"/>
      <c r="U8288" s="1"/>
      <c r="V8288"/>
      <c r="W8288" s="1"/>
      <c r="X8288"/>
      <c r="Y8288"/>
      <c r="Z8288" s="1"/>
      <c r="AA8288" s="1"/>
      <c r="AB8288" s="1"/>
      <c r="AC8288" s="1"/>
      <c r="AD8288"/>
    </row>
    <row r="8289" spans="1:30" x14ac:dyDescent="0.25">
      <c r="A8289" s="1"/>
      <c r="B8289" s="1"/>
      <c r="C8289" s="1"/>
      <c r="D8289"/>
      <c r="E8289" s="1"/>
      <c r="F8289" s="1"/>
      <c r="G8289"/>
      <c r="H8289"/>
      <c r="I8289" s="1"/>
      <c r="J8289"/>
      <c r="K8289"/>
      <c r="L8289"/>
      <c r="M8289" s="2"/>
      <c r="N8289" s="3"/>
      <c r="O8289"/>
      <c r="P8289"/>
      <c r="Q8289"/>
      <c r="R8289"/>
      <c r="S8289"/>
      <c r="T8289"/>
      <c r="U8289" s="1"/>
      <c r="V8289"/>
      <c r="W8289" s="1"/>
      <c r="X8289"/>
      <c r="Y8289"/>
      <c r="Z8289" s="1"/>
      <c r="AA8289" s="1"/>
      <c r="AB8289" s="1"/>
      <c r="AC8289" s="1"/>
      <c r="AD8289"/>
    </row>
    <row r="8290" spans="1:30" x14ac:dyDescent="0.25">
      <c r="A8290" s="1"/>
      <c r="B8290" s="1"/>
      <c r="C8290" s="1"/>
      <c r="D8290"/>
      <c r="E8290" s="1"/>
      <c r="F8290" s="1"/>
      <c r="G8290"/>
      <c r="H8290"/>
      <c r="I8290" s="1"/>
      <c r="J8290"/>
      <c r="K8290"/>
      <c r="L8290"/>
      <c r="M8290" s="2"/>
      <c r="N8290" s="3"/>
      <c r="O8290"/>
      <c r="P8290"/>
      <c r="Q8290"/>
      <c r="R8290"/>
      <c r="S8290"/>
      <c r="T8290"/>
      <c r="U8290" s="1"/>
      <c r="V8290"/>
      <c r="W8290" s="1"/>
      <c r="X8290"/>
      <c r="Y8290"/>
      <c r="Z8290" s="1"/>
      <c r="AA8290" s="1"/>
      <c r="AB8290" s="1"/>
      <c r="AC8290" s="1"/>
      <c r="AD8290"/>
    </row>
    <row r="8291" spans="1:30" x14ac:dyDescent="0.25">
      <c r="A8291" s="1"/>
      <c r="B8291" s="1"/>
      <c r="C8291" s="1"/>
      <c r="D8291"/>
      <c r="E8291" s="1"/>
      <c r="F8291" s="1"/>
      <c r="G8291"/>
      <c r="H8291"/>
      <c r="I8291" s="1"/>
      <c r="J8291"/>
      <c r="K8291"/>
      <c r="L8291"/>
      <c r="M8291" s="2"/>
      <c r="N8291" s="3"/>
      <c r="O8291"/>
      <c r="P8291"/>
      <c r="Q8291"/>
      <c r="R8291"/>
      <c r="S8291"/>
      <c r="T8291"/>
      <c r="U8291" s="1"/>
      <c r="V8291"/>
      <c r="W8291" s="1"/>
      <c r="X8291"/>
      <c r="Y8291"/>
      <c r="Z8291" s="1"/>
      <c r="AA8291" s="1"/>
      <c r="AB8291" s="1"/>
      <c r="AC8291" s="1"/>
      <c r="AD8291"/>
    </row>
    <row r="8292" spans="1:30" x14ac:dyDescent="0.25">
      <c r="A8292" s="1"/>
      <c r="B8292" s="1"/>
      <c r="C8292" s="1"/>
      <c r="D8292"/>
      <c r="E8292" s="1"/>
      <c r="F8292" s="1"/>
      <c r="G8292"/>
      <c r="H8292"/>
      <c r="I8292" s="1"/>
      <c r="J8292"/>
      <c r="K8292"/>
      <c r="L8292"/>
      <c r="M8292" s="2"/>
      <c r="N8292" s="3"/>
      <c r="O8292"/>
      <c r="P8292"/>
      <c r="Q8292"/>
      <c r="R8292"/>
      <c r="S8292"/>
      <c r="T8292"/>
      <c r="U8292" s="1"/>
      <c r="V8292"/>
      <c r="W8292" s="1"/>
      <c r="X8292"/>
      <c r="Y8292"/>
      <c r="Z8292" s="1"/>
      <c r="AA8292" s="1"/>
      <c r="AB8292" s="1"/>
      <c r="AC8292" s="1"/>
      <c r="AD8292"/>
    </row>
    <row r="8293" spans="1:30" x14ac:dyDescent="0.25">
      <c r="A8293" s="1"/>
      <c r="B8293" s="1"/>
      <c r="C8293" s="1"/>
      <c r="D8293"/>
      <c r="E8293" s="1"/>
      <c r="F8293" s="1"/>
      <c r="G8293"/>
      <c r="H8293"/>
      <c r="I8293" s="1"/>
      <c r="J8293"/>
      <c r="K8293"/>
      <c r="L8293"/>
      <c r="M8293" s="2"/>
      <c r="N8293" s="3"/>
      <c r="O8293"/>
      <c r="P8293"/>
      <c r="Q8293"/>
      <c r="R8293"/>
      <c r="S8293"/>
      <c r="T8293"/>
      <c r="U8293" s="1"/>
      <c r="V8293"/>
      <c r="W8293" s="1"/>
      <c r="X8293"/>
      <c r="Y8293"/>
      <c r="Z8293" s="1"/>
      <c r="AA8293" s="1"/>
      <c r="AB8293" s="1"/>
      <c r="AC8293" s="1"/>
      <c r="AD8293"/>
    </row>
    <row r="8294" spans="1:30" x14ac:dyDescent="0.25">
      <c r="A8294" s="1"/>
      <c r="B8294" s="1"/>
      <c r="C8294" s="1"/>
      <c r="D8294"/>
      <c r="E8294" s="1"/>
      <c r="F8294" s="1"/>
      <c r="G8294"/>
      <c r="H8294"/>
      <c r="I8294" s="1"/>
      <c r="J8294"/>
      <c r="K8294"/>
      <c r="L8294"/>
      <c r="M8294" s="2"/>
      <c r="N8294" s="3"/>
      <c r="O8294"/>
      <c r="P8294"/>
      <c r="Q8294"/>
      <c r="R8294"/>
      <c r="S8294"/>
      <c r="T8294"/>
      <c r="U8294" s="1"/>
      <c r="V8294"/>
      <c r="W8294" s="1"/>
      <c r="X8294"/>
      <c r="Y8294"/>
      <c r="Z8294" s="1"/>
      <c r="AA8294" s="1"/>
      <c r="AB8294" s="1"/>
      <c r="AC8294" s="1"/>
      <c r="AD8294"/>
    </row>
    <row r="8295" spans="1:30" x14ac:dyDescent="0.25">
      <c r="A8295" s="1"/>
      <c r="B8295" s="1"/>
      <c r="C8295" s="1"/>
      <c r="D8295"/>
      <c r="E8295" s="1"/>
      <c r="F8295" s="1"/>
      <c r="G8295"/>
      <c r="H8295"/>
      <c r="I8295" s="1"/>
      <c r="J8295"/>
      <c r="K8295"/>
      <c r="L8295"/>
      <c r="M8295" s="2"/>
      <c r="N8295" s="3"/>
      <c r="O8295"/>
      <c r="P8295"/>
      <c r="Q8295"/>
      <c r="R8295"/>
      <c r="S8295"/>
      <c r="T8295"/>
      <c r="U8295" s="1"/>
      <c r="V8295"/>
      <c r="W8295" s="1"/>
      <c r="X8295"/>
      <c r="Y8295"/>
      <c r="Z8295" s="1"/>
      <c r="AA8295" s="1"/>
      <c r="AB8295" s="1"/>
      <c r="AC8295" s="1"/>
      <c r="AD8295"/>
    </row>
    <row r="8296" spans="1:30" x14ac:dyDescent="0.25">
      <c r="A8296" s="1"/>
      <c r="B8296" s="1"/>
      <c r="C8296" s="1"/>
      <c r="D8296"/>
      <c r="E8296" s="1"/>
      <c r="F8296" s="1"/>
      <c r="G8296"/>
      <c r="H8296"/>
      <c r="I8296" s="1"/>
      <c r="J8296"/>
      <c r="K8296"/>
      <c r="L8296"/>
      <c r="M8296" s="2"/>
      <c r="N8296" s="3"/>
      <c r="O8296"/>
      <c r="P8296"/>
      <c r="Q8296"/>
      <c r="R8296"/>
      <c r="S8296"/>
      <c r="T8296"/>
      <c r="U8296" s="1"/>
      <c r="V8296"/>
      <c r="W8296" s="1"/>
      <c r="X8296"/>
      <c r="Y8296"/>
      <c r="Z8296" s="1"/>
      <c r="AA8296" s="1"/>
      <c r="AB8296" s="1"/>
      <c r="AC8296" s="1"/>
      <c r="AD8296"/>
    </row>
    <row r="8297" spans="1:30" x14ac:dyDescent="0.25">
      <c r="A8297" s="1"/>
      <c r="B8297" s="1"/>
      <c r="C8297" s="1"/>
      <c r="D8297"/>
      <c r="E8297" s="1"/>
      <c r="F8297" s="1"/>
      <c r="G8297"/>
      <c r="H8297"/>
      <c r="I8297" s="1"/>
      <c r="J8297"/>
      <c r="K8297"/>
      <c r="L8297"/>
      <c r="M8297" s="2"/>
      <c r="N8297" s="3"/>
      <c r="O8297"/>
      <c r="P8297"/>
      <c r="Q8297"/>
      <c r="R8297"/>
      <c r="S8297"/>
      <c r="T8297"/>
      <c r="U8297" s="1"/>
      <c r="V8297"/>
      <c r="W8297" s="1"/>
      <c r="X8297"/>
      <c r="Y8297"/>
      <c r="Z8297" s="1"/>
      <c r="AA8297" s="1"/>
      <c r="AB8297" s="1"/>
      <c r="AC8297" s="1"/>
      <c r="AD8297"/>
    </row>
    <row r="8298" spans="1:30" x14ac:dyDescent="0.25">
      <c r="A8298" s="1"/>
      <c r="B8298" s="1"/>
      <c r="C8298" s="1"/>
      <c r="D8298"/>
      <c r="E8298" s="1"/>
      <c r="F8298" s="1"/>
      <c r="G8298"/>
      <c r="H8298"/>
      <c r="I8298" s="1"/>
      <c r="J8298"/>
      <c r="K8298"/>
      <c r="L8298"/>
      <c r="M8298" s="2"/>
      <c r="N8298" s="3"/>
      <c r="O8298"/>
      <c r="P8298"/>
      <c r="Q8298"/>
      <c r="R8298"/>
      <c r="S8298"/>
      <c r="T8298"/>
      <c r="U8298" s="1"/>
      <c r="V8298"/>
      <c r="W8298" s="1"/>
      <c r="X8298"/>
      <c r="Y8298"/>
      <c r="Z8298" s="1"/>
      <c r="AA8298" s="1"/>
      <c r="AB8298" s="1"/>
      <c r="AC8298" s="1"/>
      <c r="AD8298"/>
    </row>
    <row r="8299" spans="1:30" x14ac:dyDescent="0.25">
      <c r="A8299" s="1"/>
      <c r="B8299" s="1"/>
      <c r="C8299" s="1"/>
      <c r="D8299"/>
      <c r="E8299" s="1"/>
      <c r="F8299" s="1"/>
      <c r="G8299"/>
      <c r="H8299"/>
      <c r="I8299" s="1"/>
      <c r="J8299"/>
      <c r="K8299"/>
      <c r="L8299"/>
      <c r="M8299" s="2"/>
      <c r="N8299" s="3"/>
      <c r="O8299"/>
      <c r="P8299"/>
      <c r="Q8299"/>
      <c r="R8299"/>
      <c r="S8299"/>
      <c r="T8299"/>
      <c r="U8299" s="1"/>
      <c r="V8299"/>
      <c r="W8299" s="1"/>
      <c r="X8299"/>
      <c r="Y8299"/>
      <c r="Z8299" s="1"/>
      <c r="AA8299" s="1"/>
      <c r="AB8299" s="1"/>
      <c r="AC8299" s="1"/>
      <c r="AD8299"/>
    </row>
    <row r="8300" spans="1:30" x14ac:dyDescent="0.25">
      <c r="A8300" s="1"/>
      <c r="B8300" s="1"/>
      <c r="C8300" s="1"/>
      <c r="D8300"/>
      <c r="E8300" s="1"/>
      <c r="F8300" s="1"/>
      <c r="G8300"/>
      <c r="H8300"/>
      <c r="I8300" s="1"/>
      <c r="J8300"/>
      <c r="K8300"/>
      <c r="L8300"/>
      <c r="M8300" s="2"/>
      <c r="N8300" s="3"/>
      <c r="O8300"/>
      <c r="P8300"/>
      <c r="Q8300"/>
      <c r="R8300"/>
      <c r="S8300"/>
      <c r="T8300"/>
      <c r="U8300" s="1"/>
      <c r="V8300"/>
      <c r="W8300" s="1"/>
      <c r="X8300"/>
      <c r="Y8300"/>
      <c r="Z8300" s="1"/>
      <c r="AA8300" s="1"/>
      <c r="AB8300" s="1"/>
      <c r="AC8300" s="1"/>
      <c r="AD8300"/>
    </row>
    <row r="8301" spans="1:30" x14ac:dyDescent="0.25">
      <c r="A8301" s="1"/>
      <c r="B8301" s="1"/>
      <c r="C8301" s="1"/>
      <c r="D8301"/>
      <c r="E8301" s="1"/>
      <c r="F8301" s="1"/>
      <c r="G8301"/>
      <c r="H8301"/>
      <c r="I8301" s="1"/>
      <c r="J8301"/>
      <c r="K8301"/>
      <c r="L8301"/>
      <c r="M8301" s="2"/>
      <c r="N8301" s="3"/>
      <c r="O8301"/>
      <c r="P8301"/>
      <c r="Q8301"/>
      <c r="R8301"/>
      <c r="S8301"/>
      <c r="T8301"/>
      <c r="U8301" s="1"/>
      <c r="V8301"/>
      <c r="W8301" s="1"/>
      <c r="X8301"/>
      <c r="Y8301"/>
      <c r="Z8301" s="1"/>
      <c r="AA8301" s="1"/>
      <c r="AB8301" s="1"/>
      <c r="AC8301" s="1"/>
      <c r="AD8301"/>
    </row>
    <row r="8302" spans="1:30" x14ac:dyDescent="0.25">
      <c r="A8302" s="1"/>
      <c r="B8302" s="1"/>
      <c r="C8302" s="1"/>
      <c r="D8302"/>
      <c r="E8302" s="1"/>
      <c r="F8302" s="1"/>
      <c r="G8302"/>
      <c r="H8302"/>
      <c r="I8302" s="1"/>
      <c r="J8302"/>
      <c r="K8302"/>
      <c r="L8302"/>
      <c r="M8302" s="2"/>
      <c r="N8302" s="3"/>
      <c r="O8302"/>
      <c r="P8302"/>
      <c r="Q8302"/>
      <c r="R8302"/>
      <c r="S8302"/>
      <c r="T8302"/>
      <c r="U8302" s="1"/>
      <c r="V8302"/>
      <c r="W8302" s="1"/>
      <c r="X8302"/>
      <c r="Y8302"/>
      <c r="Z8302" s="1"/>
      <c r="AA8302" s="1"/>
      <c r="AB8302" s="1"/>
      <c r="AC8302" s="1"/>
      <c r="AD8302"/>
    </row>
    <row r="8303" spans="1:30" x14ac:dyDescent="0.25">
      <c r="A8303" s="1"/>
      <c r="B8303" s="1"/>
      <c r="C8303" s="1"/>
      <c r="D8303"/>
      <c r="E8303" s="1"/>
      <c r="F8303" s="1"/>
      <c r="G8303"/>
      <c r="H8303"/>
      <c r="I8303" s="1"/>
      <c r="J8303"/>
      <c r="K8303"/>
      <c r="L8303"/>
      <c r="M8303" s="2"/>
      <c r="N8303" s="3"/>
      <c r="O8303"/>
      <c r="P8303"/>
      <c r="Q8303"/>
      <c r="R8303"/>
      <c r="S8303"/>
      <c r="T8303"/>
      <c r="U8303" s="1"/>
      <c r="V8303"/>
      <c r="W8303" s="1"/>
      <c r="X8303"/>
      <c r="Y8303"/>
      <c r="Z8303" s="1"/>
      <c r="AA8303" s="1"/>
      <c r="AB8303" s="1"/>
      <c r="AC8303" s="1"/>
      <c r="AD8303"/>
    </row>
    <row r="8304" spans="1:30" x14ac:dyDescent="0.25">
      <c r="A8304" s="1"/>
      <c r="B8304" s="1"/>
      <c r="C8304" s="1"/>
      <c r="D8304"/>
      <c r="E8304" s="1"/>
      <c r="F8304" s="1"/>
      <c r="G8304"/>
      <c r="H8304"/>
      <c r="I8304" s="1"/>
      <c r="J8304"/>
      <c r="K8304"/>
      <c r="L8304"/>
      <c r="M8304" s="2"/>
      <c r="N8304" s="3"/>
      <c r="O8304"/>
      <c r="P8304"/>
      <c r="Q8304"/>
      <c r="R8304"/>
      <c r="S8304"/>
      <c r="T8304"/>
      <c r="U8304" s="1"/>
      <c r="V8304"/>
      <c r="W8304" s="1"/>
      <c r="X8304"/>
      <c r="Y8304"/>
      <c r="Z8304" s="1"/>
      <c r="AA8304" s="1"/>
      <c r="AB8304" s="1"/>
      <c r="AC8304" s="1"/>
      <c r="AD8304"/>
    </row>
    <row r="8305" spans="1:30" x14ac:dyDescent="0.25">
      <c r="A8305" s="1"/>
      <c r="B8305" s="1"/>
      <c r="C8305" s="1"/>
      <c r="D8305"/>
      <c r="E8305" s="1"/>
      <c r="F8305" s="1"/>
      <c r="G8305"/>
      <c r="H8305"/>
      <c r="I8305" s="1"/>
      <c r="J8305"/>
      <c r="K8305"/>
      <c r="L8305"/>
      <c r="M8305" s="2"/>
      <c r="N8305" s="3"/>
      <c r="O8305"/>
      <c r="P8305"/>
      <c r="Q8305"/>
      <c r="R8305"/>
      <c r="S8305"/>
      <c r="T8305"/>
      <c r="U8305" s="1"/>
      <c r="V8305"/>
      <c r="W8305" s="1"/>
      <c r="X8305"/>
      <c r="Y8305"/>
      <c r="Z8305" s="1"/>
      <c r="AA8305" s="1"/>
      <c r="AB8305" s="1"/>
      <c r="AC8305" s="1"/>
      <c r="AD8305"/>
    </row>
    <row r="8306" spans="1:30" x14ac:dyDescent="0.25">
      <c r="A8306" s="1"/>
      <c r="B8306" s="1"/>
      <c r="C8306" s="1"/>
      <c r="D8306"/>
      <c r="E8306" s="1"/>
      <c r="F8306" s="1"/>
      <c r="G8306"/>
      <c r="H8306"/>
      <c r="I8306" s="1"/>
      <c r="J8306"/>
      <c r="K8306"/>
      <c r="L8306"/>
      <c r="M8306" s="2"/>
      <c r="N8306" s="3"/>
      <c r="O8306"/>
      <c r="P8306"/>
      <c r="Q8306"/>
      <c r="R8306"/>
      <c r="S8306"/>
      <c r="T8306"/>
      <c r="U8306" s="1"/>
      <c r="V8306"/>
      <c r="W8306" s="1"/>
      <c r="X8306"/>
      <c r="Y8306"/>
      <c r="Z8306" s="1"/>
      <c r="AA8306" s="1"/>
      <c r="AB8306" s="1"/>
      <c r="AC8306" s="1"/>
      <c r="AD8306"/>
    </row>
    <row r="8307" spans="1:30" x14ac:dyDescent="0.25">
      <c r="A8307" s="1"/>
      <c r="B8307" s="1"/>
      <c r="C8307" s="1"/>
      <c r="D8307"/>
      <c r="E8307" s="1"/>
      <c r="F8307" s="1"/>
      <c r="G8307"/>
      <c r="H8307"/>
      <c r="I8307" s="1"/>
      <c r="J8307"/>
      <c r="K8307"/>
      <c r="L8307"/>
      <c r="M8307" s="2"/>
      <c r="N8307" s="3"/>
      <c r="O8307"/>
      <c r="P8307"/>
      <c r="Q8307"/>
      <c r="R8307"/>
      <c r="S8307"/>
      <c r="T8307"/>
      <c r="U8307" s="1"/>
      <c r="V8307"/>
      <c r="W8307" s="1"/>
      <c r="X8307"/>
      <c r="Y8307"/>
      <c r="Z8307" s="1"/>
      <c r="AA8307" s="1"/>
      <c r="AB8307" s="1"/>
      <c r="AC8307" s="1"/>
      <c r="AD8307"/>
    </row>
    <row r="8308" spans="1:30" x14ac:dyDescent="0.25">
      <c r="A8308" s="1"/>
      <c r="B8308" s="1"/>
      <c r="C8308" s="1"/>
      <c r="D8308"/>
      <c r="E8308" s="1"/>
      <c r="F8308" s="1"/>
      <c r="G8308"/>
      <c r="H8308"/>
      <c r="I8308" s="1"/>
      <c r="J8308"/>
      <c r="K8308"/>
      <c r="L8308"/>
      <c r="M8308" s="2"/>
      <c r="N8308" s="3"/>
      <c r="O8308"/>
      <c r="P8308"/>
      <c r="Q8308"/>
      <c r="R8308"/>
      <c r="S8308"/>
      <c r="T8308"/>
      <c r="U8308" s="1"/>
      <c r="V8308"/>
      <c r="W8308" s="1"/>
      <c r="X8308"/>
      <c r="Y8308"/>
      <c r="Z8308" s="1"/>
      <c r="AA8308" s="1"/>
      <c r="AB8308" s="1"/>
      <c r="AC8308" s="1"/>
      <c r="AD8308"/>
    </row>
    <row r="8309" spans="1:30" x14ac:dyDescent="0.25">
      <c r="A8309" s="1"/>
      <c r="B8309" s="1"/>
      <c r="C8309" s="1"/>
      <c r="D8309"/>
      <c r="E8309" s="1"/>
      <c r="F8309" s="1"/>
      <c r="G8309"/>
      <c r="H8309"/>
      <c r="I8309" s="1"/>
      <c r="J8309"/>
      <c r="K8309"/>
      <c r="L8309"/>
      <c r="M8309" s="2"/>
      <c r="N8309" s="3"/>
      <c r="O8309"/>
      <c r="P8309"/>
      <c r="Q8309"/>
      <c r="R8309"/>
      <c r="S8309"/>
      <c r="T8309"/>
      <c r="U8309" s="1"/>
      <c r="V8309"/>
      <c r="W8309" s="1"/>
      <c r="X8309"/>
      <c r="Y8309"/>
      <c r="Z8309" s="1"/>
      <c r="AA8309" s="1"/>
      <c r="AB8309" s="1"/>
      <c r="AC8309" s="1"/>
      <c r="AD8309"/>
    </row>
    <row r="8310" spans="1:30" x14ac:dyDescent="0.25">
      <c r="A8310" s="1"/>
      <c r="B8310" s="1"/>
      <c r="C8310" s="1"/>
      <c r="D8310"/>
      <c r="E8310" s="1"/>
      <c r="F8310" s="1"/>
      <c r="G8310"/>
      <c r="H8310"/>
      <c r="I8310" s="1"/>
      <c r="J8310"/>
      <c r="K8310"/>
      <c r="L8310"/>
      <c r="M8310" s="2"/>
      <c r="N8310" s="3"/>
      <c r="O8310"/>
      <c r="P8310"/>
      <c r="Q8310"/>
      <c r="R8310"/>
      <c r="S8310"/>
      <c r="T8310"/>
      <c r="U8310" s="1"/>
      <c r="V8310"/>
      <c r="W8310" s="1"/>
      <c r="X8310"/>
      <c r="Y8310"/>
      <c r="Z8310" s="1"/>
      <c r="AA8310" s="1"/>
      <c r="AB8310" s="1"/>
      <c r="AC8310" s="1"/>
      <c r="AD8310"/>
    </row>
    <row r="8311" spans="1:30" x14ac:dyDescent="0.25">
      <c r="A8311" s="1"/>
      <c r="B8311" s="1"/>
      <c r="C8311" s="1"/>
      <c r="D8311"/>
      <c r="E8311" s="1"/>
      <c r="F8311" s="1"/>
      <c r="G8311"/>
      <c r="H8311"/>
      <c r="I8311" s="1"/>
      <c r="J8311"/>
      <c r="K8311"/>
      <c r="L8311"/>
      <c r="M8311" s="2"/>
      <c r="N8311" s="3"/>
      <c r="O8311"/>
      <c r="P8311"/>
      <c r="Q8311"/>
      <c r="R8311"/>
      <c r="S8311"/>
      <c r="T8311"/>
      <c r="U8311" s="1"/>
      <c r="V8311"/>
      <c r="W8311" s="1"/>
      <c r="X8311"/>
      <c r="Y8311"/>
      <c r="Z8311" s="1"/>
      <c r="AA8311" s="1"/>
      <c r="AB8311" s="1"/>
      <c r="AC8311" s="1"/>
      <c r="AD8311"/>
    </row>
    <row r="8312" spans="1:30" x14ac:dyDescent="0.25">
      <c r="A8312" s="1"/>
      <c r="B8312" s="1"/>
      <c r="C8312" s="1"/>
      <c r="D8312"/>
      <c r="E8312" s="1"/>
      <c r="F8312" s="1"/>
      <c r="G8312"/>
      <c r="H8312"/>
      <c r="I8312" s="1"/>
      <c r="J8312"/>
      <c r="K8312"/>
      <c r="L8312"/>
      <c r="M8312" s="2"/>
      <c r="N8312" s="3"/>
      <c r="O8312"/>
      <c r="P8312"/>
      <c r="Q8312"/>
      <c r="R8312"/>
      <c r="S8312"/>
      <c r="T8312"/>
      <c r="U8312" s="1"/>
      <c r="V8312"/>
      <c r="W8312" s="1"/>
      <c r="X8312"/>
      <c r="Y8312"/>
      <c r="Z8312" s="1"/>
      <c r="AA8312" s="1"/>
      <c r="AB8312" s="1"/>
      <c r="AC8312" s="1"/>
      <c r="AD8312"/>
    </row>
    <row r="8313" spans="1:30" x14ac:dyDescent="0.25">
      <c r="A8313" s="1"/>
      <c r="B8313" s="1"/>
      <c r="C8313" s="1"/>
      <c r="D8313"/>
      <c r="E8313" s="1"/>
      <c r="F8313" s="1"/>
      <c r="G8313"/>
      <c r="H8313"/>
      <c r="I8313" s="1"/>
      <c r="J8313"/>
      <c r="K8313"/>
      <c r="L8313"/>
      <c r="M8313" s="2"/>
      <c r="N8313" s="3"/>
      <c r="O8313"/>
      <c r="P8313"/>
      <c r="Q8313"/>
      <c r="R8313"/>
      <c r="S8313"/>
      <c r="T8313"/>
      <c r="U8313" s="1"/>
      <c r="V8313"/>
      <c r="W8313" s="1"/>
      <c r="X8313"/>
      <c r="Y8313"/>
      <c r="Z8313" s="1"/>
      <c r="AA8313" s="1"/>
      <c r="AB8313" s="1"/>
      <c r="AC8313" s="1"/>
      <c r="AD8313"/>
    </row>
    <row r="8314" spans="1:30" x14ac:dyDescent="0.25">
      <c r="A8314" s="1"/>
      <c r="B8314" s="1"/>
      <c r="C8314" s="1"/>
      <c r="D8314"/>
      <c r="E8314" s="1"/>
      <c r="F8314" s="1"/>
      <c r="G8314"/>
      <c r="H8314"/>
      <c r="I8314" s="1"/>
      <c r="J8314"/>
      <c r="K8314"/>
      <c r="L8314"/>
      <c r="M8314" s="2"/>
      <c r="N8314" s="3"/>
      <c r="O8314"/>
      <c r="P8314"/>
      <c r="Q8314"/>
      <c r="R8314"/>
      <c r="S8314"/>
      <c r="T8314"/>
      <c r="U8314" s="1"/>
      <c r="V8314"/>
      <c r="W8314" s="1"/>
      <c r="X8314"/>
      <c r="Y8314"/>
      <c r="Z8314" s="1"/>
      <c r="AA8314" s="1"/>
      <c r="AB8314" s="1"/>
      <c r="AC8314" s="1"/>
      <c r="AD8314"/>
    </row>
    <row r="8315" spans="1:30" x14ac:dyDescent="0.25">
      <c r="A8315" s="1"/>
      <c r="B8315" s="1"/>
      <c r="C8315" s="1"/>
      <c r="D8315"/>
      <c r="E8315" s="1"/>
      <c r="F8315" s="1"/>
      <c r="G8315"/>
      <c r="H8315"/>
      <c r="I8315" s="1"/>
      <c r="J8315"/>
      <c r="K8315"/>
      <c r="L8315"/>
      <c r="M8315" s="2"/>
      <c r="N8315" s="3"/>
      <c r="O8315"/>
      <c r="P8315"/>
      <c r="Q8315"/>
      <c r="R8315"/>
      <c r="S8315"/>
      <c r="T8315"/>
      <c r="U8315" s="1"/>
      <c r="V8315"/>
      <c r="W8315" s="1"/>
      <c r="X8315"/>
      <c r="Y8315"/>
      <c r="Z8315" s="1"/>
      <c r="AA8315" s="1"/>
      <c r="AB8315" s="1"/>
      <c r="AC8315" s="1"/>
      <c r="AD8315"/>
    </row>
    <row r="8316" spans="1:30" x14ac:dyDescent="0.25">
      <c r="A8316" s="1"/>
      <c r="B8316" s="1"/>
      <c r="C8316" s="1"/>
      <c r="D8316"/>
      <c r="E8316" s="1"/>
      <c r="F8316" s="1"/>
      <c r="G8316"/>
      <c r="H8316"/>
      <c r="I8316" s="1"/>
      <c r="J8316"/>
      <c r="K8316"/>
      <c r="L8316"/>
      <c r="M8316" s="2"/>
      <c r="N8316" s="3"/>
      <c r="O8316"/>
      <c r="P8316"/>
      <c r="Q8316"/>
      <c r="R8316"/>
      <c r="S8316"/>
      <c r="T8316"/>
      <c r="U8316" s="1"/>
      <c r="V8316"/>
      <c r="W8316" s="1"/>
      <c r="X8316"/>
      <c r="Y8316"/>
      <c r="Z8316" s="1"/>
      <c r="AA8316" s="1"/>
      <c r="AB8316" s="1"/>
      <c r="AC8316" s="1"/>
      <c r="AD8316"/>
    </row>
    <row r="8317" spans="1:30" x14ac:dyDescent="0.25">
      <c r="A8317" s="1"/>
      <c r="B8317" s="1"/>
      <c r="C8317" s="1"/>
      <c r="D8317"/>
      <c r="E8317" s="1"/>
      <c r="F8317" s="1"/>
      <c r="G8317"/>
      <c r="H8317"/>
      <c r="I8317" s="1"/>
      <c r="J8317"/>
      <c r="K8317"/>
      <c r="L8317"/>
      <c r="M8317" s="2"/>
      <c r="N8317" s="3"/>
      <c r="O8317"/>
      <c r="P8317"/>
      <c r="Q8317"/>
      <c r="R8317"/>
      <c r="S8317"/>
      <c r="T8317"/>
      <c r="U8317" s="1"/>
      <c r="V8317"/>
      <c r="W8317" s="1"/>
      <c r="X8317"/>
      <c r="Y8317"/>
      <c r="Z8317" s="1"/>
      <c r="AA8317" s="1"/>
      <c r="AB8317" s="1"/>
      <c r="AC8317" s="1"/>
      <c r="AD8317"/>
    </row>
    <row r="8318" spans="1:30" x14ac:dyDescent="0.25">
      <c r="A8318" s="1"/>
      <c r="B8318" s="1"/>
      <c r="C8318" s="1"/>
      <c r="D8318"/>
      <c r="E8318" s="1"/>
      <c r="F8318" s="1"/>
      <c r="G8318"/>
      <c r="H8318"/>
      <c r="I8318" s="1"/>
      <c r="J8318"/>
      <c r="K8318"/>
      <c r="L8318"/>
      <c r="M8318" s="2"/>
      <c r="N8318" s="3"/>
      <c r="O8318"/>
      <c r="P8318"/>
      <c r="Q8318"/>
      <c r="R8318"/>
      <c r="S8318"/>
      <c r="T8318"/>
      <c r="U8318" s="1"/>
      <c r="V8318"/>
      <c r="W8318" s="1"/>
      <c r="X8318"/>
      <c r="Y8318"/>
      <c r="Z8318" s="1"/>
      <c r="AA8318" s="1"/>
      <c r="AB8318" s="1"/>
      <c r="AC8318" s="1"/>
      <c r="AD8318"/>
    </row>
    <row r="8319" spans="1:30" x14ac:dyDescent="0.25">
      <c r="A8319" s="1"/>
      <c r="B8319" s="1"/>
      <c r="C8319" s="1"/>
      <c r="D8319"/>
      <c r="E8319" s="1"/>
      <c r="F8319" s="1"/>
      <c r="G8319"/>
      <c r="H8319"/>
      <c r="I8319" s="1"/>
      <c r="J8319"/>
      <c r="K8319"/>
      <c r="L8319"/>
      <c r="M8319" s="2"/>
      <c r="N8319" s="3"/>
      <c r="O8319"/>
      <c r="P8319"/>
      <c r="Q8319"/>
      <c r="R8319"/>
      <c r="S8319"/>
      <c r="T8319"/>
      <c r="U8319" s="1"/>
      <c r="V8319"/>
      <c r="W8319" s="1"/>
      <c r="X8319"/>
      <c r="Y8319"/>
      <c r="Z8319" s="1"/>
      <c r="AA8319" s="1"/>
      <c r="AB8319" s="1"/>
      <c r="AC8319" s="1"/>
      <c r="AD8319"/>
    </row>
    <row r="8320" spans="1:30" x14ac:dyDescent="0.25">
      <c r="A8320" s="1"/>
      <c r="B8320" s="1"/>
      <c r="C8320" s="1"/>
      <c r="D8320"/>
      <c r="E8320" s="1"/>
      <c r="F8320" s="1"/>
      <c r="G8320"/>
      <c r="H8320"/>
      <c r="I8320" s="1"/>
      <c r="J8320"/>
      <c r="K8320"/>
      <c r="L8320"/>
      <c r="M8320" s="2"/>
      <c r="N8320" s="3"/>
      <c r="O8320"/>
      <c r="P8320"/>
      <c r="Q8320"/>
      <c r="R8320"/>
      <c r="S8320"/>
      <c r="T8320"/>
      <c r="U8320" s="1"/>
      <c r="V8320"/>
      <c r="W8320" s="1"/>
      <c r="X8320"/>
      <c r="Y8320"/>
      <c r="Z8320" s="1"/>
      <c r="AA8320" s="1"/>
      <c r="AB8320" s="1"/>
      <c r="AC8320" s="1"/>
      <c r="AD8320"/>
    </row>
    <row r="8321" spans="1:30" x14ac:dyDescent="0.25">
      <c r="A8321" s="1"/>
      <c r="B8321" s="1"/>
      <c r="C8321" s="1"/>
      <c r="D8321"/>
      <c r="E8321" s="1"/>
      <c r="F8321" s="1"/>
      <c r="G8321"/>
      <c r="H8321"/>
      <c r="I8321" s="1"/>
      <c r="J8321"/>
      <c r="K8321"/>
      <c r="L8321"/>
      <c r="M8321" s="2"/>
      <c r="N8321" s="3"/>
      <c r="O8321"/>
      <c r="P8321"/>
      <c r="Q8321"/>
      <c r="R8321"/>
      <c r="S8321"/>
      <c r="T8321"/>
      <c r="U8321" s="1"/>
      <c r="V8321"/>
      <c r="W8321" s="1"/>
      <c r="X8321"/>
      <c r="Y8321"/>
      <c r="Z8321" s="1"/>
      <c r="AA8321" s="1"/>
      <c r="AB8321" s="1"/>
      <c r="AC8321" s="1"/>
      <c r="AD8321"/>
    </row>
    <row r="8322" spans="1:30" x14ac:dyDescent="0.25">
      <c r="A8322" s="1"/>
      <c r="B8322" s="1"/>
      <c r="C8322" s="1"/>
      <c r="D8322"/>
      <c r="E8322" s="1"/>
      <c r="F8322" s="1"/>
      <c r="G8322"/>
      <c r="H8322"/>
      <c r="I8322" s="1"/>
      <c r="J8322"/>
      <c r="K8322"/>
      <c r="L8322"/>
      <c r="M8322" s="2"/>
      <c r="N8322" s="3"/>
      <c r="O8322"/>
      <c r="P8322"/>
      <c r="Q8322"/>
      <c r="R8322"/>
      <c r="S8322"/>
      <c r="T8322"/>
      <c r="U8322" s="1"/>
      <c r="V8322"/>
      <c r="W8322" s="1"/>
      <c r="X8322"/>
      <c r="Y8322"/>
      <c r="Z8322" s="1"/>
      <c r="AA8322" s="1"/>
      <c r="AB8322" s="1"/>
      <c r="AC8322" s="1"/>
      <c r="AD8322"/>
    </row>
    <row r="8323" spans="1:30" x14ac:dyDescent="0.25">
      <c r="A8323" s="1"/>
      <c r="B8323" s="1"/>
      <c r="C8323" s="1"/>
      <c r="D8323"/>
      <c r="E8323" s="1"/>
      <c r="F8323" s="1"/>
      <c r="G8323"/>
      <c r="H8323"/>
      <c r="I8323" s="1"/>
      <c r="J8323"/>
      <c r="K8323"/>
      <c r="L8323"/>
      <c r="M8323" s="2"/>
      <c r="N8323" s="3"/>
      <c r="O8323"/>
      <c r="P8323"/>
      <c r="Q8323"/>
      <c r="R8323"/>
      <c r="S8323"/>
      <c r="T8323"/>
      <c r="U8323" s="1"/>
      <c r="V8323"/>
      <c r="W8323" s="1"/>
      <c r="X8323"/>
      <c r="Y8323"/>
      <c r="Z8323" s="1"/>
      <c r="AA8323" s="1"/>
      <c r="AB8323" s="1"/>
      <c r="AC8323" s="1"/>
      <c r="AD8323"/>
    </row>
    <row r="8324" spans="1:30" x14ac:dyDescent="0.25">
      <c r="A8324" s="1"/>
      <c r="B8324" s="1"/>
      <c r="C8324" s="1"/>
      <c r="D8324"/>
      <c r="E8324" s="1"/>
      <c r="F8324" s="1"/>
      <c r="G8324"/>
      <c r="H8324"/>
      <c r="I8324" s="1"/>
      <c r="J8324"/>
      <c r="K8324"/>
      <c r="L8324"/>
      <c r="M8324" s="2"/>
      <c r="N8324" s="3"/>
      <c r="O8324"/>
      <c r="P8324"/>
      <c r="Q8324"/>
      <c r="R8324"/>
      <c r="S8324"/>
      <c r="T8324"/>
      <c r="U8324" s="1"/>
      <c r="V8324"/>
      <c r="W8324" s="1"/>
      <c r="X8324"/>
      <c r="Y8324"/>
      <c r="Z8324" s="1"/>
      <c r="AA8324" s="1"/>
      <c r="AB8324" s="1"/>
      <c r="AC8324" s="1"/>
      <c r="AD8324"/>
    </row>
    <row r="8325" spans="1:30" x14ac:dyDescent="0.25">
      <c r="A8325" s="1"/>
      <c r="B8325" s="1"/>
      <c r="C8325" s="1"/>
      <c r="D8325"/>
      <c r="E8325" s="1"/>
      <c r="F8325" s="1"/>
      <c r="G8325"/>
      <c r="H8325"/>
      <c r="I8325" s="1"/>
      <c r="J8325"/>
      <c r="K8325"/>
      <c r="L8325"/>
      <c r="M8325" s="2"/>
      <c r="N8325" s="3"/>
      <c r="O8325"/>
      <c r="P8325"/>
      <c r="Q8325"/>
      <c r="R8325"/>
      <c r="S8325"/>
      <c r="T8325"/>
      <c r="U8325" s="1"/>
      <c r="V8325"/>
      <c r="W8325" s="1"/>
      <c r="X8325"/>
      <c r="Y8325"/>
      <c r="Z8325" s="1"/>
      <c r="AA8325" s="1"/>
      <c r="AB8325" s="1"/>
      <c r="AC8325" s="1"/>
      <c r="AD8325"/>
    </row>
    <row r="8326" spans="1:30" x14ac:dyDescent="0.25">
      <c r="A8326" s="1"/>
      <c r="B8326" s="1"/>
      <c r="C8326" s="1"/>
      <c r="D8326"/>
      <c r="E8326" s="1"/>
      <c r="F8326" s="1"/>
      <c r="G8326"/>
      <c r="H8326"/>
      <c r="I8326" s="1"/>
      <c r="J8326"/>
      <c r="K8326"/>
      <c r="L8326"/>
      <c r="M8326" s="2"/>
      <c r="N8326" s="3"/>
      <c r="O8326"/>
      <c r="P8326"/>
      <c r="Q8326"/>
      <c r="R8326"/>
      <c r="S8326"/>
      <c r="T8326"/>
      <c r="U8326" s="1"/>
      <c r="V8326"/>
      <c r="W8326" s="1"/>
      <c r="X8326"/>
      <c r="Y8326"/>
      <c r="Z8326" s="1"/>
      <c r="AA8326" s="1"/>
      <c r="AB8326" s="1"/>
      <c r="AC8326" s="1"/>
      <c r="AD8326"/>
    </row>
    <row r="8327" spans="1:30" x14ac:dyDescent="0.25">
      <c r="A8327" s="1"/>
      <c r="B8327" s="1"/>
      <c r="C8327" s="1"/>
      <c r="D8327"/>
      <c r="E8327" s="1"/>
      <c r="F8327" s="1"/>
      <c r="G8327"/>
      <c r="H8327"/>
      <c r="I8327" s="1"/>
      <c r="J8327"/>
      <c r="K8327"/>
      <c r="L8327"/>
      <c r="M8327" s="2"/>
      <c r="N8327" s="3"/>
      <c r="O8327"/>
      <c r="P8327"/>
      <c r="Q8327"/>
      <c r="R8327"/>
      <c r="S8327"/>
      <c r="T8327"/>
      <c r="U8327" s="1"/>
      <c r="V8327"/>
      <c r="W8327" s="1"/>
      <c r="X8327"/>
      <c r="Y8327"/>
      <c r="Z8327" s="1"/>
      <c r="AA8327" s="1"/>
      <c r="AB8327" s="1"/>
      <c r="AC8327" s="1"/>
      <c r="AD8327"/>
    </row>
    <row r="8328" spans="1:30" x14ac:dyDescent="0.25">
      <c r="A8328" s="1"/>
      <c r="B8328" s="1"/>
      <c r="C8328" s="1"/>
      <c r="D8328"/>
      <c r="E8328" s="1"/>
      <c r="F8328" s="1"/>
      <c r="G8328"/>
      <c r="H8328"/>
      <c r="I8328" s="1"/>
      <c r="J8328"/>
      <c r="K8328"/>
      <c r="L8328"/>
      <c r="M8328" s="2"/>
      <c r="N8328" s="3"/>
      <c r="O8328"/>
      <c r="P8328"/>
      <c r="Q8328"/>
      <c r="R8328"/>
      <c r="S8328"/>
      <c r="T8328"/>
      <c r="U8328" s="1"/>
      <c r="V8328"/>
      <c r="W8328" s="1"/>
      <c r="X8328"/>
      <c r="Y8328"/>
      <c r="Z8328" s="1"/>
      <c r="AA8328" s="1"/>
      <c r="AB8328" s="1"/>
      <c r="AC8328" s="1"/>
      <c r="AD8328"/>
    </row>
    <row r="8329" spans="1:30" x14ac:dyDescent="0.25">
      <c r="A8329" s="1"/>
      <c r="B8329" s="1"/>
      <c r="C8329" s="1"/>
      <c r="D8329"/>
      <c r="E8329" s="1"/>
      <c r="F8329" s="1"/>
      <c r="G8329"/>
      <c r="H8329"/>
      <c r="I8329" s="1"/>
      <c r="J8329"/>
      <c r="K8329"/>
      <c r="L8329"/>
      <c r="M8329" s="2"/>
      <c r="N8329" s="3"/>
      <c r="O8329"/>
      <c r="P8329"/>
      <c r="Q8329"/>
      <c r="R8329"/>
      <c r="S8329"/>
      <c r="T8329"/>
      <c r="U8329" s="1"/>
      <c r="V8329"/>
      <c r="W8329" s="1"/>
      <c r="X8329"/>
      <c r="Y8329"/>
      <c r="Z8329" s="1"/>
      <c r="AA8329" s="1"/>
      <c r="AB8329" s="1"/>
      <c r="AC8329" s="1"/>
      <c r="AD8329"/>
    </row>
    <row r="8330" spans="1:30" x14ac:dyDescent="0.25">
      <c r="A8330" s="1"/>
      <c r="B8330" s="1"/>
      <c r="C8330" s="1"/>
      <c r="D8330"/>
      <c r="E8330" s="1"/>
      <c r="F8330" s="1"/>
      <c r="G8330"/>
      <c r="H8330"/>
      <c r="I8330" s="1"/>
      <c r="J8330"/>
      <c r="K8330"/>
      <c r="L8330"/>
      <c r="M8330" s="2"/>
      <c r="N8330" s="3"/>
      <c r="O8330"/>
      <c r="P8330"/>
      <c r="Q8330"/>
      <c r="R8330"/>
      <c r="S8330"/>
      <c r="T8330"/>
      <c r="U8330" s="1"/>
      <c r="V8330"/>
      <c r="W8330" s="1"/>
      <c r="X8330"/>
      <c r="Y8330"/>
      <c r="Z8330" s="1"/>
      <c r="AA8330" s="1"/>
      <c r="AB8330" s="1"/>
      <c r="AC8330" s="1"/>
      <c r="AD8330"/>
    </row>
    <row r="8331" spans="1:30" x14ac:dyDescent="0.25">
      <c r="A8331" s="1"/>
      <c r="B8331" s="1"/>
      <c r="C8331" s="1"/>
      <c r="D8331"/>
      <c r="E8331" s="1"/>
      <c r="F8331" s="1"/>
      <c r="G8331"/>
      <c r="H8331"/>
      <c r="I8331" s="1"/>
      <c r="J8331"/>
      <c r="K8331"/>
      <c r="L8331"/>
      <c r="M8331" s="2"/>
      <c r="N8331" s="3"/>
      <c r="O8331"/>
      <c r="P8331"/>
      <c r="Q8331"/>
      <c r="R8331"/>
      <c r="S8331"/>
      <c r="T8331"/>
      <c r="U8331" s="1"/>
      <c r="V8331"/>
      <c r="W8331" s="1"/>
      <c r="X8331"/>
      <c r="Y8331"/>
      <c r="Z8331" s="1"/>
      <c r="AA8331" s="1"/>
      <c r="AB8331" s="1"/>
      <c r="AC8331" s="1"/>
      <c r="AD8331"/>
    </row>
    <row r="8332" spans="1:30" x14ac:dyDescent="0.25">
      <c r="A8332" s="1"/>
      <c r="B8332" s="1"/>
      <c r="C8332" s="1"/>
      <c r="D8332"/>
      <c r="E8332" s="1"/>
      <c r="F8332" s="1"/>
      <c r="G8332"/>
      <c r="H8332"/>
      <c r="I8332" s="1"/>
      <c r="J8332"/>
      <c r="K8332"/>
      <c r="L8332"/>
      <c r="M8332" s="2"/>
      <c r="N8332" s="3"/>
      <c r="O8332"/>
      <c r="P8332"/>
      <c r="Q8332"/>
      <c r="R8332"/>
      <c r="S8332"/>
      <c r="T8332"/>
      <c r="U8332" s="1"/>
      <c r="V8332"/>
      <c r="W8332" s="1"/>
      <c r="X8332"/>
      <c r="Y8332"/>
      <c r="Z8332" s="1"/>
      <c r="AA8332" s="1"/>
      <c r="AB8332" s="1"/>
      <c r="AC8332" s="1"/>
      <c r="AD8332"/>
    </row>
    <row r="8333" spans="1:30" x14ac:dyDescent="0.25">
      <c r="A8333" s="1"/>
      <c r="B8333" s="1"/>
      <c r="C8333" s="1"/>
      <c r="D8333"/>
      <c r="E8333" s="1"/>
      <c r="F8333" s="1"/>
      <c r="G8333"/>
      <c r="H8333"/>
      <c r="I8333" s="1"/>
      <c r="J8333"/>
      <c r="K8333"/>
      <c r="L8333"/>
      <c r="M8333" s="2"/>
      <c r="N8333" s="3"/>
      <c r="O8333"/>
      <c r="P8333"/>
      <c r="Q8333"/>
      <c r="R8333"/>
      <c r="S8333"/>
      <c r="T8333"/>
      <c r="U8333" s="1"/>
      <c r="V8333"/>
      <c r="W8333" s="1"/>
      <c r="X8333"/>
      <c r="Y8333"/>
      <c r="Z8333" s="1"/>
      <c r="AA8333" s="1"/>
      <c r="AB8333" s="1"/>
      <c r="AC8333" s="1"/>
      <c r="AD8333"/>
    </row>
    <row r="8334" spans="1:30" x14ac:dyDescent="0.25">
      <c r="A8334" s="1"/>
      <c r="B8334" s="1"/>
      <c r="C8334" s="1"/>
      <c r="D8334"/>
      <c r="E8334" s="1"/>
      <c r="F8334" s="1"/>
      <c r="G8334"/>
      <c r="H8334"/>
      <c r="I8334" s="1"/>
      <c r="J8334"/>
      <c r="K8334"/>
      <c r="L8334"/>
      <c r="M8334" s="2"/>
      <c r="N8334" s="3"/>
      <c r="O8334"/>
      <c r="P8334"/>
      <c r="Q8334"/>
      <c r="R8334"/>
      <c r="S8334"/>
      <c r="T8334"/>
      <c r="U8334" s="1"/>
      <c r="V8334"/>
      <c r="W8334" s="1"/>
      <c r="X8334"/>
      <c r="Y8334"/>
      <c r="Z8334" s="1"/>
      <c r="AA8334" s="1"/>
      <c r="AB8334" s="1"/>
      <c r="AC8334" s="1"/>
      <c r="AD8334"/>
    </row>
    <row r="8335" spans="1:30" x14ac:dyDescent="0.25">
      <c r="A8335" s="1"/>
      <c r="B8335" s="1"/>
      <c r="C8335" s="1"/>
      <c r="D8335"/>
      <c r="E8335" s="1"/>
      <c r="F8335" s="1"/>
      <c r="G8335"/>
      <c r="H8335"/>
      <c r="I8335" s="1"/>
      <c r="J8335"/>
      <c r="K8335"/>
      <c r="L8335"/>
      <c r="M8335" s="2"/>
      <c r="N8335" s="3"/>
      <c r="O8335"/>
      <c r="P8335"/>
      <c r="Q8335"/>
      <c r="R8335"/>
      <c r="S8335"/>
      <c r="T8335"/>
      <c r="U8335" s="1"/>
      <c r="V8335"/>
      <c r="W8335" s="1"/>
      <c r="X8335"/>
      <c r="Y8335"/>
      <c r="Z8335" s="1"/>
      <c r="AA8335" s="1"/>
      <c r="AB8335" s="1"/>
      <c r="AC8335" s="1"/>
      <c r="AD8335"/>
    </row>
    <row r="8336" spans="1:30" x14ac:dyDescent="0.25">
      <c r="A8336" s="1"/>
      <c r="B8336" s="1"/>
      <c r="C8336" s="1"/>
      <c r="D8336"/>
      <c r="E8336" s="1"/>
      <c r="F8336" s="1"/>
      <c r="G8336"/>
      <c r="H8336"/>
      <c r="I8336" s="1"/>
      <c r="J8336"/>
      <c r="K8336"/>
      <c r="L8336"/>
      <c r="M8336" s="2"/>
      <c r="N8336" s="3"/>
      <c r="O8336"/>
      <c r="P8336"/>
      <c r="Q8336"/>
      <c r="R8336"/>
      <c r="S8336"/>
      <c r="T8336"/>
      <c r="U8336" s="1"/>
      <c r="V8336"/>
      <c r="W8336" s="1"/>
      <c r="X8336"/>
      <c r="Y8336"/>
      <c r="Z8336" s="1"/>
      <c r="AA8336" s="1"/>
      <c r="AB8336" s="1"/>
      <c r="AC8336" s="1"/>
      <c r="AD8336"/>
    </row>
    <row r="8337" spans="1:30" x14ac:dyDescent="0.25">
      <c r="A8337" s="1"/>
      <c r="B8337" s="1"/>
      <c r="C8337" s="1"/>
      <c r="D8337"/>
      <c r="E8337" s="1"/>
      <c r="F8337" s="1"/>
      <c r="G8337"/>
      <c r="H8337"/>
      <c r="I8337" s="1"/>
      <c r="J8337"/>
      <c r="K8337"/>
      <c r="L8337"/>
      <c r="M8337" s="2"/>
      <c r="N8337" s="3"/>
      <c r="O8337"/>
      <c r="P8337"/>
      <c r="Q8337"/>
      <c r="R8337"/>
      <c r="S8337"/>
      <c r="T8337"/>
      <c r="U8337" s="1"/>
      <c r="V8337"/>
      <c r="W8337" s="1"/>
      <c r="X8337"/>
      <c r="Y8337"/>
      <c r="Z8337" s="1"/>
      <c r="AA8337" s="1"/>
      <c r="AB8337" s="1"/>
      <c r="AC8337" s="1"/>
      <c r="AD8337"/>
    </row>
    <row r="8338" spans="1:30" x14ac:dyDescent="0.25">
      <c r="A8338" s="1"/>
      <c r="B8338" s="1"/>
      <c r="C8338" s="1"/>
      <c r="D8338"/>
      <c r="E8338" s="1"/>
      <c r="F8338" s="1"/>
      <c r="G8338"/>
      <c r="H8338"/>
      <c r="I8338" s="1"/>
      <c r="J8338"/>
      <c r="K8338"/>
      <c r="L8338"/>
      <c r="M8338" s="2"/>
      <c r="N8338" s="3"/>
      <c r="O8338"/>
      <c r="P8338"/>
      <c r="Q8338"/>
      <c r="R8338"/>
      <c r="S8338"/>
      <c r="T8338"/>
      <c r="U8338" s="1"/>
      <c r="V8338"/>
      <c r="W8338" s="1"/>
      <c r="X8338"/>
      <c r="Y8338"/>
      <c r="Z8338" s="1"/>
      <c r="AA8338" s="1"/>
      <c r="AB8338" s="1"/>
      <c r="AC8338" s="1"/>
      <c r="AD8338"/>
    </row>
    <row r="8339" spans="1:30" x14ac:dyDescent="0.25">
      <c r="A8339" s="1"/>
      <c r="B8339" s="1"/>
      <c r="C8339" s="1"/>
      <c r="D8339"/>
      <c r="E8339" s="1"/>
      <c r="F8339" s="1"/>
      <c r="G8339"/>
      <c r="H8339"/>
      <c r="I8339" s="1"/>
      <c r="J8339"/>
      <c r="K8339"/>
      <c r="L8339"/>
      <c r="M8339" s="2"/>
      <c r="N8339" s="3"/>
      <c r="O8339"/>
      <c r="P8339"/>
      <c r="Q8339"/>
      <c r="R8339"/>
      <c r="S8339"/>
      <c r="T8339"/>
      <c r="U8339" s="1"/>
      <c r="V8339"/>
      <c r="W8339" s="1"/>
      <c r="X8339"/>
      <c r="Y8339"/>
      <c r="Z8339" s="1"/>
      <c r="AA8339" s="1"/>
      <c r="AB8339" s="1"/>
      <c r="AC8339" s="1"/>
      <c r="AD8339"/>
    </row>
    <row r="8340" spans="1:30" x14ac:dyDescent="0.25">
      <c r="A8340" s="1"/>
      <c r="B8340" s="1"/>
      <c r="C8340" s="1"/>
      <c r="D8340"/>
      <c r="E8340" s="1"/>
      <c r="F8340" s="1"/>
      <c r="G8340"/>
      <c r="H8340"/>
      <c r="I8340" s="1"/>
      <c r="J8340"/>
      <c r="K8340"/>
      <c r="L8340"/>
      <c r="M8340" s="2"/>
      <c r="N8340" s="3"/>
      <c r="O8340"/>
      <c r="P8340"/>
      <c r="Q8340"/>
      <c r="R8340"/>
      <c r="S8340"/>
      <c r="T8340"/>
      <c r="U8340" s="1"/>
      <c r="V8340"/>
      <c r="W8340" s="1"/>
      <c r="X8340"/>
      <c r="Y8340"/>
      <c r="Z8340" s="1"/>
      <c r="AA8340" s="1"/>
      <c r="AB8340" s="1"/>
      <c r="AC8340" s="1"/>
      <c r="AD8340"/>
    </row>
    <row r="8341" spans="1:30" x14ac:dyDescent="0.25">
      <c r="A8341" s="1"/>
      <c r="B8341" s="1"/>
      <c r="C8341" s="1"/>
      <c r="D8341"/>
      <c r="E8341" s="1"/>
      <c r="F8341" s="1"/>
      <c r="G8341"/>
      <c r="H8341"/>
      <c r="I8341" s="1"/>
      <c r="J8341"/>
      <c r="K8341"/>
      <c r="L8341"/>
      <c r="M8341" s="2"/>
      <c r="N8341" s="3"/>
      <c r="O8341"/>
      <c r="P8341"/>
      <c r="Q8341"/>
      <c r="R8341"/>
      <c r="S8341"/>
      <c r="T8341"/>
      <c r="U8341" s="1"/>
      <c r="V8341"/>
      <c r="W8341" s="1"/>
      <c r="X8341"/>
      <c r="Y8341"/>
      <c r="Z8341" s="1"/>
      <c r="AA8341" s="1"/>
      <c r="AB8341" s="1"/>
      <c r="AC8341" s="1"/>
      <c r="AD8341"/>
    </row>
    <row r="8342" spans="1:30" x14ac:dyDescent="0.25">
      <c r="A8342" s="1"/>
      <c r="B8342" s="1"/>
      <c r="C8342" s="1"/>
      <c r="D8342"/>
      <c r="E8342" s="1"/>
      <c r="F8342" s="1"/>
      <c r="G8342"/>
      <c r="H8342"/>
      <c r="I8342" s="1"/>
      <c r="J8342"/>
      <c r="K8342"/>
      <c r="L8342"/>
      <c r="M8342" s="2"/>
      <c r="N8342" s="3"/>
      <c r="O8342"/>
      <c r="P8342"/>
      <c r="Q8342"/>
      <c r="R8342"/>
      <c r="S8342"/>
      <c r="T8342"/>
      <c r="U8342" s="1"/>
      <c r="V8342"/>
      <c r="W8342" s="1"/>
      <c r="X8342"/>
      <c r="Y8342"/>
      <c r="Z8342" s="1"/>
      <c r="AA8342" s="1"/>
      <c r="AB8342" s="1"/>
      <c r="AC8342" s="1"/>
      <c r="AD8342"/>
    </row>
    <row r="8343" spans="1:30" x14ac:dyDescent="0.25">
      <c r="A8343" s="1"/>
      <c r="B8343" s="1"/>
      <c r="C8343" s="1"/>
      <c r="D8343"/>
      <c r="E8343" s="1"/>
      <c r="F8343" s="1"/>
      <c r="G8343"/>
      <c r="H8343"/>
      <c r="I8343" s="1"/>
      <c r="J8343"/>
      <c r="K8343"/>
      <c r="L8343"/>
      <c r="M8343" s="2"/>
      <c r="N8343" s="3"/>
      <c r="O8343"/>
      <c r="P8343"/>
      <c r="Q8343"/>
      <c r="R8343"/>
      <c r="S8343"/>
      <c r="T8343"/>
      <c r="U8343" s="1"/>
      <c r="V8343"/>
      <c r="W8343" s="1"/>
      <c r="X8343"/>
      <c r="Y8343"/>
      <c r="Z8343" s="1"/>
      <c r="AA8343" s="1"/>
      <c r="AB8343" s="1"/>
      <c r="AC8343" s="1"/>
      <c r="AD8343"/>
    </row>
    <row r="8344" spans="1:30" x14ac:dyDescent="0.25">
      <c r="A8344" s="1"/>
      <c r="B8344" s="1"/>
      <c r="C8344" s="1"/>
      <c r="D8344"/>
      <c r="E8344" s="1"/>
      <c r="F8344" s="1"/>
      <c r="G8344"/>
      <c r="H8344"/>
      <c r="I8344" s="1"/>
      <c r="J8344"/>
      <c r="K8344"/>
      <c r="L8344"/>
      <c r="M8344" s="2"/>
      <c r="N8344" s="3"/>
      <c r="O8344"/>
      <c r="P8344"/>
      <c r="Q8344"/>
      <c r="R8344"/>
      <c r="S8344"/>
      <c r="T8344"/>
      <c r="U8344" s="1"/>
      <c r="V8344"/>
      <c r="W8344" s="1"/>
      <c r="X8344"/>
      <c r="Y8344"/>
      <c r="Z8344" s="1"/>
      <c r="AA8344" s="1"/>
      <c r="AB8344" s="1"/>
      <c r="AC8344" s="1"/>
      <c r="AD8344"/>
    </row>
    <row r="8345" spans="1:30" x14ac:dyDescent="0.25">
      <c r="A8345" s="1"/>
      <c r="B8345" s="1"/>
      <c r="C8345" s="1"/>
      <c r="D8345"/>
      <c r="E8345" s="1"/>
      <c r="F8345" s="1"/>
      <c r="G8345"/>
      <c r="H8345"/>
      <c r="I8345" s="1"/>
      <c r="J8345"/>
      <c r="K8345"/>
      <c r="L8345"/>
      <c r="M8345" s="2"/>
      <c r="N8345" s="3"/>
      <c r="O8345"/>
      <c r="P8345"/>
      <c r="Q8345"/>
      <c r="R8345"/>
      <c r="S8345"/>
      <c r="T8345"/>
      <c r="U8345" s="1"/>
      <c r="V8345"/>
      <c r="W8345" s="1"/>
      <c r="X8345"/>
      <c r="Y8345"/>
      <c r="Z8345" s="1"/>
      <c r="AA8345" s="1"/>
      <c r="AB8345" s="1"/>
      <c r="AC8345" s="1"/>
      <c r="AD8345"/>
    </row>
    <row r="8346" spans="1:30" x14ac:dyDescent="0.25">
      <c r="A8346" s="1"/>
      <c r="B8346" s="1"/>
      <c r="C8346" s="1"/>
      <c r="D8346"/>
      <c r="E8346" s="1"/>
      <c r="F8346" s="1"/>
      <c r="G8346"/>
      <c r="H8346"/>
      <c r="I8346" s="1"/>
      <c r="J8346"/>
      <c r="K8346"/>
      <c r="L8346"/>
      <c r="M8346" s="2"/>
      <c r="N8346" s="3"/>
      <c r="O8346"/>
      <c r="P8346"/>
      <c r="Q8346"/>
      <c r="R8346"/>
      <c r="S8346"/>
      <c r="T8346"/>
      <c r="U8346" s="1"/>
      <c r="V8346"/>
      <c r="W8346" s="1"/>
      <c r="X8346"/>
      <c r="Y8346"/>
      <c r="Z8346" s="1"/>
      <c r="AA8346" s="1"/>
      <c r="AB8346" s="1"/>
      <c r="AC8346" s="1"/>
      <c r="AD8346"/>
    </row>
    <row r="8347" spans="1:30" x14ac:dyDescent="0.25">
      <c r="A8347" s="1"/>
      <c r="B8347" s="1"/>
      <c r="C8347" s="1"/>
      <c r="D8347"/>
      <c r="E8347" s="1"/>
      <c r="F8347" s="1"/>
      <c r="G8347"/>
      <c r="H8347"/>
      <c r="I8347" s="1"/>
      <c r="J8347"/>
      <c r="K8347"/>
      <c r="L8347"/>
      <c r="M8347" s="2"/>
      <c r="N8347" s="3"/>
      <c r="O8347"/>
      <c r="P8347"/>
      <c r="Q8347"/>
      <c r="R8347"/>
      <c r="S8347"/>
      <c r="T8347"/>
      <c r="U8347" s="1"/>
      <c r="V8347"/>
      <c r="W8347" s="1"/>
      <c r="X8347"/>
      <c r="Y8347"/>
      <c r="Z8347" s="1"/>
      <c r="AA8347" s="1"/>
      <c r="AB8347" s="1"/>
      <c r="AC8347" s="1"/>
      <c r="AD8347"/>
    </row>
    <row r="8348" spans="1:30" x14ac:dyDescent="0.25">
      <c r="A8348" s="1"/>
      <c r="B8348" s="1"/>
      <c r="C8348" s="1"/>
      <c r="D8348"/>
      <c r="E8348" s="1"/>
      <c r="F8348" s="1"/>
      <c r="G8348"/>
      <c r="H8348"/>
      <c r="I8348" s="1"/>
      <c r="J8348"/>
      <c r="K8348"/>
      <c r="L8348"/>
      <c r="M8348" s="2"/>
      <c r="N8348" s="3"/>
      <c r="O8348"/>
      <c r="P8348"/>
      <c r="Q8348"/>
      <c r="R8348"/>
      <c r="S8348"/>
      <c r="T8348"/>
      <c r="U8348" s="1"/>
      <c r="V8348"/>
      <c r="W8348" s="1"/>
      <c r="X8348"/>
      <c r="Y8348"/>
      <c r="Z8348" s="1"/>
      <c r="AA8348" s="1"/>
      <c r="AB8348" s="1"/>
      <c r="AC8348" s="1"/>
      <c r="AD8348"/>
    </row>
    <row r="8349" spans="1:30" x14ac:dyDescent="0.25">
      <c r="A8349" s="1"/>
      <c r="B8349" s="1"/>
      <c r="C8349" s="1"/>
      <c r="D8349"/>
      <c r="E8349" s="1"/>
      <c r="F8349" s="1"/>
      <c r="G8349"/>
      <c r="H8349"/>
      <c r="I8349" s="1"/>
      <c r="J8349"/>
      <c r="K8349"/>
      <c r="L8349"/>
      <c r="M8349" s="2"/>
      <c r="N8349" s="3"/>
      <c r="O8349"/>
      <c r="P8349"/>
      <c r="Q8349"/>
      <c r="R8349"/>
      <c r="S8349"/>
      <c r="T8349"/>
      <c r="U8349" s="1"/>
      <c r="V8349"/>
      <c r="W8349" s="1"/>
      <c r="X8349"/>
      <c r="Y8349"/>
      <c r="Z8349" s="1"/>
      <c r="AA8349" s="1"/>
      <c r="AB8349" s="1"/>
      <c r="AC8349" s="1"/>
      <c r="AD8349"/>
    </row>
    <row r="8350" spans="1:30" x14ac:dyDescent="0.25">
      <c r="A8350" s="1"/>
      <c r="B8350" s="1"/>
      <c r="C8350" s="1"/>
      <c r="D8350"/>
      <c r="E8350" s="1"/>
      <c r="F8350" s="1"/>
      <c r="G8350"/>
      <c r="H8350"/>
      <c r="I8350" s="1"/>
      <c r="J8350"/>
      <c r="K8350"/>
      <c r="L8350"/>
      <c r="M8350" s="2"/>
      <c r="N8350" s="3"/>
      <c r="O8350"/>
      <c r="P8350"/>
      <c r="Q8350"/>
      <c r="R8350"/>
      <c r="S8350"/>
      <c r="T8350"/>
      <c r="U8350" s="1"/>
      <c r="V8350"/>
      <c r="W8350" s="1"/>
      <c r="X8350"/>
      <c r="Y8350"/>
      <c r="Z8350" s="1"/>
      <c r="AA8350" s="1"/>
      <c r="AB8350" s="1"/>
      <c r="AC8350" s="1"/>
      <c r="AD8350"/>
    </row>
    <row r="8351" spans="1:30" x14ac:dyDescent="0.25">
      <c r="A8351" s="1"/>
      <c r="B8351" s="1"/>
      <c r="C8351" s="1"/>
      <c r="D8351"/>
      <c r="E8351" s="1"/>
      <c r="F8351" s="1"/>
      <c r="G8351"/>
      <c r="H8351"/>
      <c r="I8351" s="1"/>
      <c r="J8351"/>
      <c r="K8351"/>
      <c r="L8351"/>
      <c r="M8351" s="2"/>
      <c r="N8351" s="3"/>
      <c r="O8351"/>
      <c r="P8351"/>
      <c r="Q8351"/>
      <c r="R8351"/>
      <c r="S8351"/>
      <c r="T8351"/>
      <c r="U8351" s="1"/>
      <c r="V8351"/>
      <c r="W8351" s="1"/>
      <c r="X8351"/>
      <c r="Y8351"/>
      <c r="Z8351" s="1"/>
      <c r="AA8351" s="1"/>
      <c r="AB8351" s="1"/>
      <c r="AC8351" s="1"/>
      <c r="AD8351"/>
    </row>
    <row r="8352" spans="1:30" x14ac:dyDescent="0.25">
      <c r="A8352" s="1"/>
      <c r="B8352" s="1"/>
      <c r="C8352" s="1"/>
      <c r="D8352"/>
      <c r="E8352" s="1"/>
      <c r="F8352" s="1"/>
      <c r="G8352"/>
      <c r="H8352"/>
      <c r="I8352" s="1"/>
      <c r="J8352"/>
      <c r="K8352"/>
      <c r="L8352"/>
      <c r="M8352" s="2"/>
      <c r="N8352" s="3"/>
      <c r="O8352"/>
      <c r="P8352"/>
      <c r="Q8352"/>
      <c r="R8352"/>
      <c r="S8352"/>
      <c r="T8352"/>
      <c r="U8352" s="1"/>
      <c r="V8352"/>
      <c r="W8352" s="1"/>
      <c r="X8352"/>
      <c r="Y8352"/>
      <c r="Z8352" s="1"/>
      <c r="AA8352" s="1"/>
      <c r="AB8352" s="1"/>
      <c r="AC8352" s="1"/>
      <c r="AD8352"/>
    </row>
    <row r="8353" spans="1:30" x14ac:dyDescent="0.25">
      <c r="A8353" s="1"/>
      <c r="B8353" s="1"/>
      <c r="C8353" s="1"/>
      <c r="D8353"/>
      <c r="E8353" s="1"/>
      <c r="F8353" s="1"/>
      <c r="G8353"/>
      <c r="H8353"/>
      <c r="I8353" s="1"/>
      <c r="J8353"/>
      <c r="K8353"/>
      <c r="L8353"/>
      <c r="M8353" s="2"/>
      <c r="N8353" s="3"/>
      <c r="O8353"/>
      <c r="P8353"/>
      <c r="Q8353"/>
      <c r="R8353"/>
      <c r="S8353"/>
      <c r="T8353"/>
      <c r="U8353" s="1"/>
      <c r="V8353"/>
      <c r="W8353" s="1"/>
      <c r="X8353"/>
      <c r="Y8353"/>
      <c r="Z8353" s="1"/>
      <c r="AA8353" s="1"/>
      <c r="AB8353" s="1"/>
      <c r="AC8353" s="1"/>
      <c r="AD8353"/>
    </row>
    <row r="8354" spans="1:30" x14ac:dyDescent="0.25">
      <c r="A8354" s="1"/>
      <c r="B8354" s="1"/>
      <c r="C8354" s="1"/>
      <c r="D8354"/>
      <c r="E8354" s="1"/>
      <c r="F8354" s="1"/>
      <c r="G8354"/>
      <c r="H8354"/>
      <c r="I8354" s="1"/>
      <c r="J8354"/>
      <c r="K8354"/>
      <c r="L8354"/>
      <c r="M8354" s="2"/>
      <c r="N8354" s="3"/>
      <c r="O8354"/>
      <c r="P8354"/>
      <c r="Q8354"/>
      <c r="R8354"/>
      <c r="S8354"/>
      <c r="T8354"/>
      <c r="U8354" s="1"/>
      <c r="V8354"/>
      <c r="W8354" s="1"/>
      <c r="X8354"/>
      <c r="Y8354"/>
      <c r="Z8354" s="1"/>
      <c r="AA8354" s="1"/>
      <c r="AB8354" s="1"/>
      <c r="AC8354" s="1"/>
      <c r="AD8354"/>
    </row>
    <row r="8355" spans="1:30" x14ac:dyDescent="0.25">
      <c r="A8355" s="1"/>
      <c r="B8355" s="1"/>
      <c r="C8355" s="1"/>
      <c r="D8355"/>
      <c r="E8355" s="1"/>
      <c r="F8355" s="1"/>
      <c r="G8355"/>
      <c r="H8355"/>
      <c r="I8355" s="1"/>
      <c r="J8355"/>
      <c r="K8355"/>
      <c r="L8355"/>
      <c r="M8355" s="2"/>
      <c r="N8355" s="3"/>
      <c r="O8355"/>
      <c r="P8355"/>
      <c r="Q8355"/>
      <c r="R8355"/>
      <c r="S8355"/>
      <c r="T8355"/>
      <c r="U8355" s="1"/>
      <c r="V8355"/>
      <c r="W8355" s="1"/>
      <c r="X8355"/>
      <c r="Y8355"/>
      <c r="Z8355" s="1"/>
      <c r="AA8355" s="1"/>
      <c r="AB8355" s="1"/>
      <c r="AC8355" s="1"/>
      <c r="AD8355"/>
    </row>
    <row r="8356" spans="1:30" x14ac:dyDescent="0.25">
      <c r="A8356" s="1"/>
      <c r="B8356" s="1"/>
      <c r="C8356" s="1"/>
      <c r="D8356"/>
      <c r="E8356" s="1"/>
      <c r="F8356" s="1"/>
      <c r="G8356"/>
      <c r="H8356"/>
      <c r="I8356" s="1"/>
      <c r="J8356"/>
      <c r="K8356"/>
      <c r="L8356"/>
      <c r="M8356" s="2"/>
      <c r="N8356" s="3"/>
      <c r="O8356"/>
      <c r="P8356"/>
      <c r="Q8356"/>
      <c r="R8356"/>
      <c r="S8356"/>
      <c r="T8356"/>
      <c r="U8356" s="1"/>
      <c r="V8356"/>
      <c r="W8356" s="1"/>
      <c r="X8356"/>
      <c r="Y8356"/>
      <c r="Z8356" s="1"/>
      <c r="AA8356" s="1"/>
      <c r="AB8356" s="1"/>
      <c r="AC8356" s="1"/>
      <c r="AD8356"/>
    </row>
    <row r="8357" spans="1:30" x14ac:dyDescent="0.25">
      <c r="A8357" s="1"/>
      <c r="B8357" s="1"/>
      <c r="C8357" s="1"/>
      <c r="D8357"/>
      <c r="E8357" s="1"/>
      <c r="F8357" s="1"/>
      <c r="G8357"/>
      <c r="H8357"/>
      <c r="I8357" s="1"/>
      <c r="J8357"/>
      <c r="K8357"/>
      <c r="L8357"/>
      <c r="M8357" s="2"/>
      <c r="N8357" s="3"/>
      <c r="O8357"/>
      <c r="P8357"/>
      <c r="Q8357"/>
      <c r="R8357"/>
      <c r="S8357"/>
      <c r="T8357"/>
      <c r="U8357" s="1"/>
      <c r="V8357"/>
      <c r="W8357" s="1"/>
      <c r="X8357"/>
      <c r="Y8357"/>
      <c r="Z8357" s="1"/>
      <c r="AA8357" s="1"/>
      <c r="AB8357" s="1"/>
      <c r="AC8357" s="1"/>
      <c r="AD8357"/>
    </row>
    <row r="8358" spans="1:30" x14ac:dyDescent="0.25">
      <c r="A8358" s="1"/>
      <c r="B8358" s="1"/>
      <c r="C8358" s="1"/>
      <c r="D8358"/>
      <c r="E8358" s="1"/>
      <c r="F8358" s="1"/>
      <c r="G8358"/>
      <c r="H8358"/>
      <c r="I8358" s="1"/>
      <c r="J8358"/>
      <c r="K8358"/>
      <c r="L8358"/>
      <c r="M8358" s="2"/>
      <c r="N8358" s="3"/>
      <c r="O8358"/>
      <c r="P8358"/>
      <c r="Q8358"/>
      <c r="R8358"/>
      <c r="S8358"/>
      <c r="T8358"/>
      <c r="U8358" s="1"/>
      <c r="V8358"/>
      <c r="W8358" s="1"/>
      <c r="X8358"/>
      <c r="Y8358"/>
      <c r="Z8358" s="1"/>
      <c r="AA8358" s="1"/>
      <c r="AB8358" s="1"/>
      <c r="AC8358" s="1"/>
      <c r="AD8358"/>
    </row>
    <row r="8359" spans="1:30" x14ac:dyDescent="0.25">
      <c r="A8359" s="1"/>
      <c r="B8359" s="1"/>
      <c r="C8359" s="1"/>
      <c r="D8359"/>
      <c r="E8359" s="1"/>
      <c r="F8359" s="1"/>
      <c r="G8359"/>
      <c r="H8359"/>
      <c r="I8359" s="1"/>
      <c r="J8359"/>
      <c r="K8359"/>
      <c r="L8359"/>
      <c r="M8359" s="2"/>
      <c r="N8359" s="3"/>
      <c r="O8359"/>
      <c r="P8359"/>
      <c r="Q8359"/>
      <c r="R8359"/>
      <c r="S8359"/>
      <c r="T8359"/>
      <c r="U8359" s="1"/>
      <c r="V8359"/>
      <c r="W8359" s="1"/>
      <c r="X8359"/>
      <c r="Y8359"/>
      <c r="Z8359" s="1"/>
      <c r="AA8359" s="1"/>
      <c r="AB8359" s="1"/>
      <c r="AC8359" s="1"/>
      <c r="AD8359"/>
    </row>
    <row r="8360" spans="1:30" x14ac:dyDescent="0.25">
      <c r="A8360" s="1"/>
      <c r="B8360" s="1"/>
      <c r="C8360" s="1"/>
      <c r="D8360"/>
      <c r="E8360" s="1"/>
      <c r="F8360" s="1"/>
      <c r="G8360"/>
      <c r="H8360"/>
      <c r="I8360" s="1"/>
      <c r="J8360"/>
      <c r="K8360"/>
      <c r="L8360"/>
      <c r="M8360" s="2"/>
      <c r="N8360" s="3"/>
      <c r="O8360"/>
      <c r="P8360"/>
      <c r="Q8360"/>
      <c r="R8360"/>
      <c r="S8360"/>
      <c r="T8360"/>
      <c r="U8360" s="1"/>
      <c r="V8360"/>
      <c r="W8360" s="1"/>
      <c r="X8360"/>
      <c r="Y8360"/>
      <c r="Z8360" s="1"/>
      <c r="AA8360" s="1"/>
      <c r="AB8360" s="1"/>
      <c r="AC8360" s="1"/>
      <c r="AD8360"/>
    </row>
    <row r="8361" spans="1:30" x14ac:dyDescent="0.25">
      <c r="A8361" s="1"/>
      <c r="B8361" s="1"/>
      <c r="C8361" s="1"/>
      <c r="D8361"/>
      <c r="E8361" s="1"/>
      <c r="F8361" s="1"/>
      <c r="G8361"/>
      <c r="H8361"/>
      <c r="I8361" s="1"/>
      <c r="J8361"/>
      <c r="K8361"/>
      <c r="L8361"/>
      <c r="M8361" s="2"/>
      <c r="N8361" s="3"/>
      <c r="O8361"/>
      <c r="P8361"/>
      <c r="Q8361"/>
      <c r="R8361"/>
      <c r="S8361"/>
      <c r="T8361"/>
      <c r="U8361" s="1"/>
      <c r="V8361"/>
      <c r="W8361" s="1"/>
      <c r="X8361"/>
      <c r="Y8361"/>
      <c r="Z8361" s="1"/>
      <c r="AA8361" s="1"/>
      <c r="AB8361" s="1"/>
      <c r="AC8361" s="1"/>
      <c r="AD8361"/>
    </row>
    <row r="8362" spans="1:30" x14ac:dyDescent="0.25">
      <c r="A8362" s="1"/>
      <c r="B8362" s="1"/>
      <c r="C8362" s="1"/>
      <c r="D8362"/>
      <c r="E8362" s="1"/>
      <c r="F8362" s="1"/>
      <c r="G8362"/>
      <c r="H8362"/>
      <c r="I8362" s="1"/>
      <c r="J8362"/>
      <c r="K8362"/>
      <c r="L8362"/>
      <c r="M8362" s="2"/>
      <c r="N8362" s="3"/>
      <c r="O8362"/>
      <c r="P8362"/>
      <c r="Q8362"/>
      <c r="R8362"/>
      <c r="S8362"/>
      <c r="T8362"/>
      <c r="U8362" s="1"/>
      <c r="V8362"/>
      <c r="W8362" s="1"/>
      <c r="X8362"/>
      <c r="Y8362"/>
      <c r="Z8362" s="1"/>
      <c r="AA8362" s="1"/>
      <c r="AB8362" s="1"/>
      <c r="AC8362" s="1"/>
      <c r="AD8362"/>
    </row>
    <row r="8363" spans="1:30" x14ac:dyDescent="0.25">
      <c r="A8363" s="1"/>
      <c r="B8363" s="1"/>
      <c r="C8363" s="1"/>
      <c r="D8363"/>
      <c r="E8363" s="1"/>
      <c r="F8363" s="1"/>
      <c r="G8363"/>
      <c r="H8363"/>
      <c r="I8363" s="1"/>
      <c r="J8363"/>
      <c r="K8363"/>
      <c r="L8363"/>
      <c r="M8363" s="2"/>
      <c r="N8363" s="3"/>
      <c r="O8363"/>
      <c r="P8363"/>
      <c r="Q8363"/>
      <c r="R8363"/>
      <c r="S8363"/>
      <c r="T8363"/>
      <c r="U8363" s="1"/>
      <c r="V8363"/>
      <c r="W8363" s="1"/>
      <c r="X8363"/>
      <c r="Y8363"/>
      <c r="Z8363" s="1"/>
      <c r="AA8363" s="1"/>
      <c r="AB8363" s="1"/>
      <c r="AC8363" s="1"/>
      <c r="AD8363"/>
    </row>
    <row r="8364" spans="1:30" x14ac:dyDescent="0.25">
      <c r="A8364" s="1"/>
      <c r="B8364" s="1"/>
      <c r="C8364" s="1"/>
      <c r="D8364"/>
      <c r="E8364" s="1"/>
      <c r="F8364" s="1"/>
      <c r="G8364"/>
      <c r="H8364"/>
      <c r="I8364" s="1"/>
      <c r="J8364"/>
      <c r="K8364"/>
      <c r="L8364"/>
      <c r="M8364" s="2"/>
      <c r="N8364" s="3"/>
      <c r="O8364"/>
      <c r="P8364"/>
      <c r="Q8364"/>
      <c r="R8364"/>
      <c r="S8364"/>
      <c r="T8364"/>
      <c r="U8364" s="1"/>
      <c r="V8364"/>
      <c r="W8364" s="1"/>
      <c r="X8364"/>
      <c r="Y8364"/>
      <c r="Z8364" s="1"/>
      <c r="AA8364" s="1"/>
      <c r="AB8364" s="1"/>
      <c r="AC8364" s="1"/>
      <c r="AD8364"/>
    </row>
    <row r="8365" spans="1:30" x14ac:dyDescent="0.25">
      <c r="A8365" s="1"/>
      <c r="B8365" s="1"/>
      <c r="C8365" s="1"/>
      <c r="D8365"/>
      <c r="E8365" s="1"/>
      <c r="F8365" s="1"/>
      <c r="G8365"/>
      <c r="H8365"/>
      <c r="I8365" s="1"/>
      <c r="J8365"/>
      <c r="K8365"/>
      <c r="L8365"/>
      <c r="M8365" s="2"/>
      <c r="N8365" s="3"/>
      <c r="O8365"/>
      <c r="P8365"/>
      <c r="Q8365"/>
      <c r="R8365"/>
      <c r="S8365"/>
      <c r="T8365"/>
      <c r="U8365" s="1"/>
      <c r="V8365"/>
      <c r="W8365" s="1"/>
      <c r="X8365"/>
      <c r="Y8365"/>
      <c r="Z8365" s="1"/>
      <c r="AA8365" s="1"/>
      <c r="AB8365" s="1"/>
      <c r="AC8365" s="1"/>
      <c r="AD8365"/>
    </row>
    <row r="8366" spans="1:30" x14ac:dyDescent="0.25">
      <c r="A8366" s="1"/>
      <c r="B8366" s="1"/>
      <c r="C8366" s="1"/>
      <c r="D8366"/>
      <c r="E8366" s="1"/>
      <c r="F8366" s="1"/>
      <c r="G8366"/>
      <c r="H8366"/>
      <c r="I8366" s="1"/>
      <c r="J8366"/>
      <c r="K8366"/>
      <c r="L8366"/>
      <c r="M8366" s="2"/>
      <c r="N8366" s="3"/>
      <c r="O8366"/>
      <c r="P8366"/>
      <c r="Q8366"/>
      <c r="R8366"/>
      <c r="S8366"/>
      <c r="T8366"/>
      <c r="U8366" s="1"/>
      <c r="V8366"/>
      <c r="W8366" s="1"/>
      <c r="X8366"/>
      <c r="Y8366"/>
      <c r="Z8366" s="1"/>
      <c r="AA8366" s="1"/>
      <c r="AB8366" s="1"/>
      <c r="AC8366" s="1"/>
      <c r="AD8366"/>
    </row>
    <row r="8367" spans="1:30" x14ac:dyDescent="0.25">
      <c r="A8367" s="1"/>
      <c r="B8367" s="1"/>
      <c r="C8367" s="1"/>
      <c r="D8367"/>
      <c r="E8367" s="1"/>
      <c r="F8367" s="1"/>
      <c r="G8367"/>
      <c r="H8367"/>
      <c r="I8367" s="1"/>
      <c r="J8367"/>
      <c r="K8367"/>
      <c r="L8367"/>
      <c r="M8367" s="2"/>
      <c r="N8367" s="3"/>
      <c r="O8367"/>
      <c r="P8367"/>
      <c r="Q8367"/>
      <c r="R8367"/>
      <c r="S8367"/>
      <c r="T8367"/>
      <c r="U8367" s="1"/>
      <c r="V8367"/>
      <c r="W8367" s="1"/>
      <c r="X8367"/>
      <c r="Y8367"/>
      <c r="Z8367" s="1"/>
      <c r="AA8367" s="1"/>
      <c r="AB8367" s="1"/>
      <c r="AC8367" s="1"/>
      <c r="AD8367"/>
    </row>
    <row r="8368" spans="1:30" x14ac:dyDescent="0.25">
      <c r="A8368" s="1"/>
      <c r="B8368" s="1"/>
      <c r="C8368" s="1"/>
      <c r="D8368"/>
      <c r="E8368" s="1"/>
      <c r="F8368" s="1"/>
      <c r="G8368"/>
      <c r="H8368"/>
      <c r="I8368" s="1"/>
      <c r="J8368"/>
      <c r="K8368"/>
      <c r="L8368"/>
      <c r="M8368" s="2"/>
      <c r="N8368" s="3"/>
      <c r="O8368"/>
      <c r="P8368"/>
      <c r="Q8368"/>
      <c r="R8368"/>
      <c r="S8368"/>
      <c r="T8368"/>
      <c r="U8368" s="1"/>
      <c r="V8368"/>
      <c r="W8368" s="1"/>
      <c r="X8368"/>
      <c r="Y8368"/>
      <c r="Z8368" s="1"/>
      <c r="AA8368" s="1"/>
      <c r="AB8368" s="1"/>
      <c r="AC8368" s="1"/>
      <c r="AD8368"/>
    </row>
    <row r="8369" spans="1:30" x14ac:dyDescent="0.25">
      <c r="A8369" s="1"/>
      <c r="B8369" s="1"/>
      <c r="C8369" s="1"/>
      <c r="D8369"/>
      <c r="E8369" s="1"/>
      <c r="F8369" s="1"/>
      <c r="G8369"/>
      <c r="H8369"/>
      <c r="I8369" s="1"/>
      <c r="J8369"/>
      <c r="K8369"/>
      <c r="L8369"/>
      <c r="M8369" s="2"/>
      <c r="N8369" s="3"/>
      <c r="O8369"/>
      <c r="P8369"/>
      <c r="Q8369"/>
      <c r="R8369"/>
      <c r="S8369"/>
      <c r="T8369"/>
      <c r="U8369" s="1"/>
      <c r="V8369"/>
      <c r="W8369" s="1"/>
      <c r="X8369"/>
      <c r="Y8369"/>
      <c r="Z8369" s="1"/>
      <c r="AA8369" s="1"/>
      <c r="AB8369" s="1"/>
      <c r="AC8369" s="1"/>
      <c r="AD8369"/>
    </row>
    <row r="8370" spans="1:30" x14ac:dyDescent="0.25">
      <c r="A8370" s="1"/>
      <c r="B8370" s="1"/>
      <c r="C8370" s="1"/>
      <c r="D8370"/>
      <c r="E8370" s="1"/>
      <c r="F8370" s="1"/>
      <c r="G8370"/>
      <c r="H8370"/>
      <c r="I8370" s="1"/>
      <c r="J8370"/>
      <c r="K8370"/>
      <c r="L8370"/>
      <c r="M8370" s="2"/>
      <c r="N8370" s="3"/>
      <c r="O8370"/>
      <c r="P8370"/>
      <c r="Q8370"/>
      <c r="R8370"/>
      <c r="S8370"/>
      <c r="T8370"/>
      <c r="U8370" s="1"/>
      <c r="V8370"/>
      <c r="W8370" s="1"/>
      <c r="X8370"/>
      <c r="Y8370"/>
      <c r="Z8370" s="1"/>
      <c r="AA8370" s="1"/>
      <c r="AB8370" s="1"/>
      <c r="AC8370" s="1"/>
      <c r="AD8370"/>
    </row>
    <row r="8371" spans="1:30" x14ac:dyDescent="0.25">
      <c r="A8371" s="1"/>
      <c r="B8371" s="1"/>
      <c r="C8371" s="1"/>
      <c r="D8371"/>
      <c r="E8371" s="1"/>
      <c r="F8371" s="1"/>
      <c r="G8371"/>
      <c r="H8371"/>
      <c r="I8371" s="1"/>
      <c r="J8371"/>
      <c r="K8371"/>
      <c r="L8371"/>
      <c r="M8371" s="2"/>
      <c r="N8371" s="3"/>
      <c r="O8371"/>
      <c r="P8371"/>
      <c r="Q8371"/>
      <c r="R8371"/>
      <c r="S8371"/>
      <c r="T8371"/>
      <c r="U8371" s="1"/>
      <c r="V8371"/>
      <c r="W8371" s="1"/>
      <c r="X8371"/>
      <c r="Y8371"/>
      <c r="Z8371" s="1"/>
      <c r="AA8371" s="1"/>
      <c r="AB8371" s="1"/>
      <c r="AC8371" s="1"/>
      <c r="AD8371"/>
    </row>
    <row r="8372" spans="1:30" x14ac:dyDescent="0.25">
      <c r="A8372" s="1"/>
      <c r="B8372" s="1"/>
      <c r="C8372" s="1"/>
      <c r="D8372"/>
      <c r="E8372" s="1"/>
      <c r="F8372" s="1"/>
      <c r="G8372"/>
      <c r="H8372"/>
      <c r="I8372" s="1"/>
      <c r="J8372"/>
      <c r="K8372"/>
      <c r="L8372"/>
      <c r="M8372" s="2"/>
      <c r="N8372" s="3"/>
      <c r="O8372"/>
      <c r="P8372"/>
      <c r="Q8372"/>
      <c r="R8372"/>
      <c r="S8372"/>
      <c r="T8372"/>
      <c r="U8372" s="1"/>
      <c r="V8372"/>
      <c r="W8372" s="1"/>
      <c r="X8372"/>
      <c r="Y8372"/>
      <c r="Z8372" s="1"/>
      <c r="AA8372" s="1"/>
      <c r="AB8372" s="1"/>
      <c r="AC8372" s="1"/>
      <c r="AD8372"/>
    </row>
    <row r="8373" spans="1:30" x14ac:dyDescent="0.25">
      <c r="A8373" s="1"/>
      <c r="B8373" s="1"/>
      <c r="C8373" s="1"/>
      <c r="D8373"/>
      <c r="E8373" s="1"/>
      <c r="F8373" s="1"/>
      <c r="G8373"/>
      <c r="H8373"/>
      <c r="I8373" s="1"/>
      <c r="J8373"/>
      <c r="K8373"/>
      <c r="L8373"/>
      <c r="M8373" s="2"/>
      <c r="N8373" s="3"/>
      <c r="O8373"/>
      <c r="P8373"/>
      <c r="Q8373"/>
      <c r="R8373"/>
      <c r="S8373"/>
      <c r="T8373"/>
      <c r="U8373" s="1"/>
      <c r="V8373"/>
      <c r="W8373" s="1"/>
      <c r="X8373"/>
      <c r="Y8373"/>
      <c r="Z8373" s="1"/>
      <c r="AA8373" s="1"/>
      <c r="AB8373" s="1"/>
      <c r="AC8373" s="1"/>
      <c r="AD8373"/>
    </row>
    <row r="8374" spans="1:30" x14ac:dyDescent="0.25">
      <c r="A8374" s="1"/>
      <c r="B8374" s="1"/>
      <c r="C8374" s="1"/>
      <c r="D8374"/>
      <c r="E8374" s="1"/>
      <c r="F8374" s="1"/>
      <c r="G8374"/>
      <c r="H8374"/>
      <c r="I8374" s="1"/>
      <c r="J8374"/>
      <c r="K8374"/>
      <c r="L8374"/>
      <c r="M8374" s="2"/>
      <c r="N8374" s="3"/>
      <c r="O8374"/>
      <c r="P8374"/>
      <c r="Q8374"/>
      <c r="R8374"/>
      <c r="S8374"/>
      <c r="T8374"/>
      <c r="U8374" s="1"/>
      <c r="V8374"/>
      <c r="W8374" s="1"/>
      <c r="X8374"/>
      <c r="Y8374"/>
      <c r="Z8374" s="1"/>
      <c r="AA8374" s="1"/>
      <c r="AB8374" s="1"/>
      <c r="AC8374" s="1"/>
      <c r="AD8374"/>
    </row>
    <row r="8375" spans="1:30" x14ac:dyDescent="0.25">
      <c r="A8375" s="1"/>
      <c r="B8375" s="1"/>
      <c r="C8375" s="1"/>
      <c r="D8375"/>
      <c r="E8375" s="1"/>
      <c r="F8375" s="1"/>
      <c r="G8375"/>
      <c r="H8375"/>
      <c r="I8375" s="1"/>
      <c r="J8375"/>
      <c r="K8375"/>
      <c r="L8375"/>
      <c r="M8375" s="2"/>
      <c r="N8375" s="3"/>
      <c r="O8375"/>
      <c r="P8375"/>
      <c r="Q8375"/>
      <c r="R8375"/>
      <c r="S8375"/>
      <c r="T8375"/>
      <c r="U8375" s="1"/>
      <c r="V8375"/>
      <c r="W8375" s="1"/>
      <c r="X8375"/>
      <c r="Y8375"/>
      <c r="Z8375" s="1"/>
      <c r="AA8375" s="1"/>
      <c r="AB8375" s="1"/>
      <c r="AC8375" s="1"/>
      <c r="AD8375"/>
    </row>
    <row r="8376" spans="1:30" x14ac:dyDescent="0.25">
      <c r="A8376" s="1"/>
      <c r="B8376" s="1"/>
      <c r="C8376" s="1"/>
      <c r="D8376"/>
      <c r="E8376" s="1"/>
      <c r="F8376" s="1"/>
      <c r="G8376"/>
      <c r="H8376"/>
      <c r="I8376" s="1"/>
      <c r="J8376"/>
      <c r="K8376"/>
      <c r="L8376"/>
      <c r="M8376" s="2"/>
      <c r="N8376" s="3"/>
      <c r="O8376"/>
      <c r="P8376"/>
      <c r="Q8376"/>
      <c r="R8376"/>
      <c r="S8376"/>
      <c r="T8376"/>
      <c r="U8376" s="1"/>
      <c r="V8376"/>
      <c r="W8376" s="1"/>
      <c r="X8376"/>
      <c r="Y8376"/>
      <c r="Z8376" s="1"/>
      <c r="AA8376" s="1"/>
      <c r="AB8376" s="1"/>
      <c r="AC8376" s="1"/>
      <c r="AD8376"/>
    </row>
    <row r="8377" spans="1:30" x14ac:dyDescent="0.25">
      <c r="A8377" s="1"/>
      <c r="B8377" s="1"/>
      <c r="C8377" s="1"/>
      <c r="D8377"/>
      <c r="E8377" s="1"/>
      <c r="F8377" s="1"/>
      <c r="G8377"/>
      <c r="H8377"/>
      <c r="I8377" s="1"/>
      <c r="J8377"/>
      <c r="K8377"/>
      <c r="L8377"/>
      <c r="M8377" s="2"/>
      <c r="N8377" s="3"/>
      <c r="O8377"/>
      <c r="P8377"/>
      <c r="Q8377"/>
      <c r="R8377"/>
      <c r="S8377"/>
      <c r="T8377"/>
      <c r="U8377" s="1"/>
      <c r="V8377"/>
      <c r="W8377" s="1"/>
      <c r="X8377"/>
      <c r="Y8377"/>
      <c r="Z8377" s="1"/>
      <c r="AA8377" s="1"/>
      <c r="AB8377" s="1"/>
      <c r="AC8377" s="1"/>
      <c r="AD8377"/>
    </row>
    <row r="8378" spans="1:30" x14ac:dyDescent="0.25">
      <c r="A8378" s="1"/>
      <c r="B8378" s="1"/>
      <c r="C8378" s="1"/>
      <c r="D8378"/>
      <c r="E8378" s="1"/>
      <c r="F8378" s="1"/>
      <c r="G8378"/>
      <c r="H8378"/>
      <c r="I8378" s="1"/>
      <c r="J8378"/>
      <c r="K8378"/>
      <c r="L8378"/>
      <c r="M8378" s="2"/>
      <c r="N8378" s="3"/>
      <c r="O8378"/>
      <c r="P8378"/>
      <c r="Q8378"/>
      <c r="R8378"/>
      <c r="S8378"/>
      <c r="T8378"/>
      <c r="U8378" s="1"/>
      <c r="V8378"/>
      <c r="W8378" s="1"/>
      <c r="X8378"/>
      <c r="Y8378"/>
      <c r="Z8378" s="1"/>
      <c r="AA8378" s="1"/>
      <c r="AB8378" s="1"/>
      <c r="AC8378" s="1"/>
      <c r="AD8378"/>
    </row>
    <row r="8379" spans="1:30" x14ac:dyDescent="0.25">
      <c r="A8379" s="1"/>
      <c r="B8379" s="1"/>
      <c r="C8379" s="1"/>
      <c r="D8379"/>
      <c r="E8379" s="1"/>
      <c r="F8379" s="1"/>
      <c r="G8379"/>
      <c r="H8379"/>
      <c r="I8379" s="1"/>
      <c r="J8379"/>
      <c r="K8379"/>
      <c r="L8379"/>
      <c r="M8379" s="2"/>
      <c r="N8379" s="3"/>
      <c r="O8379"/>
      <c r="P8379"/>
      <c r="Q8379"/>
      <c r="R8379"/>
      <c r="S8379"/>
      <c r="T8379"/>
      <c r="U8379" s="1"/>
      <c r="V8379"/>
      <c r="W8379" s="1"/>
      <c r="X8379"/>
      <c r="Y8379"/>
      <c r="Z8379" s="1"/>
      <c r="AA8379" s="1"/>
      <c r="AB8379" s="1"/>
      <c r="AC8379" s="1"/>
      <c r="AD8379"/>
    </row>
    <row r="8380" spans="1:30" x14ac:dyDescent="0.25">
      <c r="A8380" s="1"/>
      <c r="B8380" s="1"/>
      <c r="C8380" s="1"/>
      <c r="D8380"/>
      <c r="E8380" s="1"/>
      <c r="F8380" s="1"/>
      <c r="G8380"/>
      <c r="H8380"/>
      <c r="I8380" s="1"/>
      <c r="J8380"/>
      <c r="K8380"/>
      <c r="L8380"/>
      <c r="M8380" s="2"/>
      <c r="N8380" s="3"/>
      <c r="O8380"/>
      <c r="P8380"/>
      <c r="Q8380"/>
      <c r="R8380"/>
      <c r="S8380"/>
      <c r="T8380"/>
      <c r="U8380" s="1"/>
      <c r="V8380"/>
      <c r="W8380" s="1"/>
      <c r="X8380"/>
      <c r="Y8380"/>
      <c r="Z8380" s="1"/>
      <c r="AA8380" s="1"/>
      <c r="AB8380" s="1"/>
      <c r="AC8380" s="1"/>
      <c r="AD8380"/>
    </row>
    <row r="8381" spans="1:30" x14ac:dyDescent="0.25">
      <c r="A8381" s="1"/>
      <c r="B8381" s="1"/>
      <c r="C8381" s="1"/>
      <c r="D8381"/>
      <c r="E8381" s="1"/>
      <c r="F8381" s="1"/>
      <c r="G8381"/>
      <c r="H8381"/>
      <c r="I8381" s="1"/>
      <c r="J8381"/>
      <c r="K8381"/>
      <c r="L8381"/>
      <c r="M8381" s="2"/>
      <c r="N8381" s="3"/>
      <c r="O8381"/>
      <c r="P8381"/>
      <c r="Q8381"/>
      <c r="R8381"/>
      <c r="S8381"/>
      <c r="T8381"/>
      <c r="U8381" s="1"/>
      <c r="V8381"/>
      <c r="W8381" s="1"/>
      <c r="X8381"/>
      <c r="Y8381"/>
      <c r="Z8381" s="1"/>
      <c r="AA8381" s="1"/>
      <c r="AB8381" s="1"/>
      <c r="AC8381" s="1"/>
      <c r="AD8381"/>
    </row>
    <row r="8382" spans="1:30" x14ac:dyDescent="0.25">
      <c r="A8382" s="1"/>
      <c r="B8382" s="1"/>
      <c r="C8382" s="1"/>
      <c r="D8382"/>
      <c r="E8382" s="1"/>
      <c r="F8382" s="1"/>
      <c r="G8382"/>
      <c r="H8382"/>
      <c r="I8382" s="1"/>
      <c r="J8382"/>
      <c r="K8382"/>
      <c r="L8382"/>
      <c r="M8382" s="2"/>
      <c r="N8382" s="3"/>
      <c r="O8382"/>
      <c r="P8382"/>
      <c r="Q8382"/>
      <c r="R8382"/>
      <c r="S8382"/>
      <c r="T8382"/>
      <c r="U8382" s="1"/>
      <c r="V8382"/>
      <c r="W8382" s="1"/>
      <c r="X8382"/>
      <c r="Y8382"/>
      <c r="Z8382" s="1"/>
      <c r="AA8382" s="1"/>
      <c r="AB8382" s="1"/>
      <c r="AC8382" s="1"/>
      <c r="AD8382"/>
    </row>
    <row r="8383" spans="1:30" x14ac:dyDescent="0.25">
      <c r="A8383" s="1"/>
      <c r="B8383" s="1"/>
      <c r="C8383" s="1"/>
      <c r="D8383"/>
      <c r="E8383" s="1"/>
      <c r="F8383" s="1"/>
      <c r="G8383"/>
      <c r="H8383"/>
      <c r="I8383" s="1"/>
      <c r="J8383"/>
      <c r="K8383"/>
      <c r="L8383"/>
      <c r="M8383" s="2"/>
      <c r="N8383" s="3"/>
      <c r="O8383"/>
      <c r="P8383"/>
      <c r="Q8383"/>
      <c r="R8383"/>
      <c r="S8383"/>
      <c r="T8383"/>
      <c r="U8383" s="1"/>
      <c r="V8383"/>
      <c r="W8383" s="1"/>
      <c r="X8383"/>
      <c r="Y8383"/>
      <c r="Z8383" s="1"/>
      <c r="AA8383" s="1"/>
      <c r="AB8383" s="1"/>
      <c r="AC8383" s="1"/>
      <c r="AD8383"/>
    </row>
    <row r="8384" spans="1:30" x14ac:dyDescent="0.25">
      <c r="A8384" s="1"/>
      <c r="B8384" s="1"/>
      <c r="C8384" s="1"/>
      <c r="D8384"/>
      <c r="E8384" s="1"/>
      <c r="F8384" s="1"/>
      <c r="G8384"/>
      <c r="H8384"/>
      <c r="I8384" s="1"/>
      <c r="J8384"/>
      <c r="K8384"/>
      <c r="L8384"/>
      <c r="M8384" s="2"/>
      <c r="N8384" s="3"/>
      <c r="O8384"/>
      <c r="P8384"/>
      <c r="Q8384"/>
      <c r="R8384"/>
      <c r="S8384"/>
      <c r="T8384"/>
      <c r="U8384" s="1"/>
      <c r="V8384"/>
      <c r="W8384" s="1"/>
      <c r="X8384"/>
      <c r="Y8384"/>
      <c r="Z8384" s="1"/>
      <c r="AA8384" s="1"/>
      <c r="AB8384" s="1"/>
      <c r="AC8384" s="1"/>
      <c r="AD8384"/>
    </row>
    <row r="8385" spans="1:30" x14ac:dyDescent="0.25">
      <c r="A8385" s="1"/>
      <c r="B8385" s="1"/>
      <c r="C8385" s="1"/>
      <c r="D8385"/>
      <c r="E8385" s="1"/>
      <c r="F8385" s="1"/>
      <c r="G8385"/>
      <c r="H8385"/>
      <c r="I8385" s="1"/>
      <c r="J8385"/>
      <c r="K8385"/>
      <c r="L8385"/>
      <c r="M8385" s="2"/>
      <c r="N8385" s="3"/>
      <c r="O8385"/>
      <c r="P8385"/>
      <c r="Q8385"/>
      <c r="R8385"/>
      <c r="S8385"/>
      <c r="T8385"/>
      <c r="U8385" s="1"/>
      <c r="V8385"/>
      <c r="W8385" s="1"/>
      <c r="X8385"/>
      <c r="Y8385"/>
      <c r="Z8385" s="1"/>
      <c r="AA8385" s="1"/>
      <c r="AB8385" s="1"/>
      <c r="AC8385" s="1"/>
      <c r="AD8385"/>
    </row>
    <row r="8386" spans="1:30" x14ac:dyDescent="0.25">
      <c r="A8386" s="1"/>
      <c r="B8386" s="1"/>
      <c r="C8386" s="1"/>
      <c r="D8386"/>
      <c r="E8386" s="1"/>
      <c r="F8386" s="1"/>
      <c r="G8386"/>
      <c r="H8386"/>
      <c r="I8386" s="1"/>
      <c r="J8386"/>
      <c r="K8386"/>
      <c r="L8386"/>
      <c r="M8386" s="2"/>
      <c r="N8386" s="3"/>
      <c r="O8386"/>
      <c r="P8386"/>
      <c r="Q8386"/>
      <c r="R8386"/>
      <c r="S8386"/>
      <c r="T8386"/>
      <c r="U8386" s="1"/>
      <c r="V8386"/>
      <c r="W8386" s="1"/>
      <c r="X8386"/>
      <c r="Y8386"/>
      <c r="Z8386" s="1"/>
      <c r="AA8386" s="1"/>
      <c r="AB8386" s="1"/>
      <c r="AC8386" s="1"/>
      <c r="AD8386"/>
    </row>
    <row r="8387" spans="1:30" x14ac:dyDescent="0.25">
      <c r="A8387" s="1"/>
      <c r="B8387" s="1"/>
      <c r="C8387" s="1"/>
      <c r="D8387"/>
      <c r="E8387" s="1"/>
      <c r="F8387" s="1"/>
      <c r="G8387"/>
      <c r="H8387"/>
      <c r="I8387" s="1"/>
      <c r="J8387"/>
      <c r="K8387"/>
      <c r="L8387"/>
      <c r="M8387" s="2"/>
      <c r="N8387" s="3"/>
      <c r="O8387"/>
      <c r="P8387"/>
      <c r="Q8387"/>
      <c r="R8387"/>
      <c r="S8387"/>
      <c r="T8387"/>
      <c r="U8387" s="1"/>
      <c r="V8387"/>
      <c r="W8387" s="1"/>
      <c r="X8387"/>
      <c r="Y8387"/>
      <c r="Z8387" s="1"/>
      <c r="AA8387" s="1"/>
      <c r="AB8387" s="1"/>
      <c r="AC8387" s="1"/>
      <c r="AD8387"/>
    </row>
    <row r="8388" spans="1:30" x14ac:dyDescent="0.25">
      <c r="A8388" s="1"/>
      <c r="B8388" s="1"/>
      <c r="C8388" s="1"/>
      <c r="D8388"/>
      <c r="E8388" s="1"/>
      <c r="F8388" s="1"/>
      <c r="G8388"/>
      <c r="H8388"/>
      <c r="I8388" s="1"/>
      <c r="J8388"/>
      <c r="K8388"/>
      <c r="L8388"/>
      <c r="M8388" s="2"/>
      <c r="N8388" s="3"/>
      <c r="O8388"/>
      <c r="P8388"/>
      <c r="Q8388"/>
      <c r="R8388"/>
      <c r="S8388"/>
      <c r="T8388"/>
      <c r="U8388" s="1"/>
      <c r="V8388"/>
      <c r="W8388" s="1"/>
      <c r="X8388"/>
      <c r="Y8388"/>
      <c r="Z8388" s="1"/>
      <c r="AA8388" s="1"/>
      <c r="AB8388" s="1"/>
      <c r="AC8388" s="1"/>
      <c r="AD8388"/>
    </row>
    <row r="8389" spans="1:30" x14ac:dyDescent="0.25">
      <c r="A8389" s="1"/>
      <c r="B8389" s="1"/>
      <c r="C8389" s="1"/>
      <c r="D8389"/>
      <c r="E8389" s="1"/>
      <c r="F8389" s="1"/>
      <c r="G8389"/>
      <c r="H8389"/>
      <c r="I8389" s="1"/>
      <c r="J8389"/>
      <c r="K8389"/>
      <c r="L8389"/>
      <c r="M8389" s="2"/>
      <c r="N8389" s="3"/>
      <c r="O8389"/>
      <c r="P8389"/>
      <c r="Q8389"/>
      <c r="R8389"/>
      <c r="S8389"/>
      <c r="T8389"/>
      <c r="U8389" s="1"/>
      <c r="V8389"/>
      <c r="W8389" s="1"/>
      <c r="X8389"/>
      <c r="Y8389"/>
      <c r="Z8389" s="1"/>
      <c r="AA8389" s="1"/>
      <c r="AB8389" s="1"/>
      <c r="AC8389" s="1"/>
      <c r="AD8389"/>
    </row>
    <row r="8390" spans="1:30" x14ac:dyDescent="0.25">
      <c r="A8390" s="1"/>
      <c r="B8390" s="1"/>
      <c r="C8390" s="1"/>
      <c r="D8390"/>
      <c r="E8390" s="1"/>
      <c r="F8390" s="1"/>
      <c r="G8390"/>
      <c r="H8390"/>
      <c r="I8390" s="1"/>
      <c r="J8390"/>
      <c r="K8390"/>
      <c r="L8390"/>
      <c r="M8390" s="2"/>
      <c r="N8390" s="3"/>
      <c r="O8390"/>
      <c r="P8390"/>
      <c r="Q8390"/>
      <c r="R8390"/>
      <c r="S8390"/>
      <c r="T8390"/>
      <c r="U8390" s="1"/>
      <c r="V8390"/>
      <c r="W8390" s="1"/>
      <c r="X8390"/>
      <c r="Y8390"/>
      <c r="Z8390" s="1"/>
      <c r="AA8390" s="1"/>
      <c r="AB8390" s="1"/>
      <c r="AC8390" s="1"/>
      <c r="AD8390"/>
    </row>
    <row r="8391" spans="1:30" x14ac:dyDescent="0.25">
      <c r="A8391" s="1"/>
      <c r="B8391" s="1"/>
      <c r="C8391" s="1"/>
      <c r="D8391"/>
      <c r="E8391" s="1"/>
      <c r="F8391" s="1"/>
      <c r="G8391"/>
      <c r="H8391"/>
      <c r="I8391" s="1"/>
      <c r="J8391"/>
      <c r="K8391"/>
      <c r="L8391"/>
      <c r="M8391" s="2"/>
      <c r="N8391" s="3"/>
      <c r="O8391"/>
      <c r="P8391"/>
      <c r="Q8391"/>
      <c r="R8391"/>
      <c r="S8391"/>
      <c r="T8391"/>
      <c r="U8391" s="1"/>
      <c r="V8391"/>
      <c r="W8391" s="1"/>
      <c r="X8391"/>
      <c r="Y8391"/>
      <c r="Z8391" s="1"/>
      <c r="AA8391" s="1"/>
      <c r="AB8391" s="1"/>
      <c r="AC8391" s="1"/>
      <c r="AD8391"/>
    </row>
    <row r="8392" spans="1:30" x14ac:dyDescent="0.25">
      <c r="A8392" s="1"/>
      <c r="B8392" s="1"/>
      <c r="C8392" s="1"/>
      <c r="D8392"/>
      <c r="E8392" s="1"/>
      <c r="F8392" s="1"/>
      <c r="G8392"/>
      <c r="H8392"/>
      <c r="I8392" s="1"/>
      <c r="J8392"/>
      <c r="K8392"/>
      <c r="L8392"/>
      <c r="M8392" s="2"/>
      <c r="N8392" s="3"/>
      <c r="O8392"/>
      <c r="P8392"/>
      <c r="Q8392"/>
      <c r="R8392"/>
      <c r="S8392"/>
      <c r="T8392"/>
      <c r="U8392" s="1"/>
      <c r="V8392"/>
      <c r="W8392" s="1"/>
      <c r="X8392"/>
      <c r="Y8392"/>
      <c r="Z8392" s="1"/>
      <c r="AA8392" s="1"/>
      <c r="AB8392" s="1"/>
      <c r="AC8392" s="1"/>
      <c r="AD8392"/>
    </row>
    <row r="8393" spans="1:30" x14ac:dyDescent="0.25">
      <c r="A8393" s="1"/>
      <c r="B8393" s="1"/>
      <c r="C8393" s="1"/>
      <c r="D8393"/>
      <c r="E8393" s="1"/>
      <c r="F8393" s="1"/>
      <c r="G8393"/>
      <c r="H8393"/>
      <c r="I8393" s="1"/>
      <c r="J8393"/>
      <c r="K8393"/>
      <c r="L8393"/>
      <c r="M8393" s="2"/>
      <c r="N8393" s="3"/>
      <c r="O8393"/>
      <c r="P8393"/>
      <c r="Q8393"/>
      <c r="R8393"/>
      <c r="S8393"/>
      <c r="T8393"/>
      <c r="U8393" s="1"/>
      <c r="V8393"/>
      <c r="W8393" s="1"/>
      <c r="X8393"/>
      <c r="Y8393"/>
      <c r="Z8393" s="1"/>
      <c r="AA8393" s="1"/>
      <c r="AB8393" s="1"/>
      <c r="AC8393" s="1"/>
      <c r="AD8393"/>
    </row>
    <row r="8394" spans="1:30" x14ac:dyDescent="0.25">
      <c r="A8394" s="1"/>
      <c r="B8394" s="1"/>
      <c r="C8394" s="1"/>
      <c r="D8394"/>
      <c r="E8394" s="1"/>
      <c r="F8394" s="1"/>
      <c r="G8394"/>
      <c r="H8394"/>
      <c r="I8394" s="1"/>
      <c r="J8394"/>
      <c r="K8394"/>
      <c r="L8394"/>
      <c r="M8394" s="2"/>
      <c r="N8394" s="3"/>
      <c r="O8394"/>
      <c r="P8394"/>
      <c r="Q8394"/>
      <c r="R8394"/>
      <c r="S8394"/>
      <c r="T8394"/>
      <c r="U8394" s="1"/>
      <c r="V8394"/>
      <c r="W8394" s="1"/>
      <c r="X8394"/>
      <c r="Y8394"/>
      <c r="Z8394" s="1"/>
      <c r="AA8394" s="1"/>
      <c r="AB8394" s="1"/>
      <c r="AC8394" s="1"/>
      <c r="AD8394"/>
    </row>
    <row r="8395" spans="1:30" x14ac:dyDescent="0.25">
      <c r="A8395" s="1"/>
      <c r="B8395" s="1"/>
      <c r="C8395" s="1"/>
      <c r="D8395"/>
      <c r="E8395" s="1"/>
      <c r="F8395" s="1"/>
      <c r="G8395"/>
      <c r="H8395"/>
      <c r="I8395" s="1"/>
      <c r="J8395"/>
      <c r="K8395"/>
      <c r="L8395"/>
      <c r="M8395" s="2"/>
      <c r="N8395" s="3"/>
      <c r="O8395"/>
      <c r="P8395"/>
      <c r="Q8395"/>
      <c r="R8395"/>
      <c r="S8395"/>
      <c r="T8395"/>
      <c r="U8395" s="1"/>
      <c r="V8395"/>
      <c r="W8395" s="1"/>
      <c r="X8395"/>
      <c r="Y8395"/>
      <c r="Z8395" s="1"/>
      <c r="AA8395" s="1"/>
      <c r="AB8395" s="1"/>
      <c r="AC8395" s="1"/>
      <c r="AD8395"/>
    </row>
    <row r="8396" spans="1:30" x14ac:dyDescent="0.25">
      <c r="A8396" s="1"/>
      <c r="B8396" s="1"/>
      <c r="C8396" s="1"/>
      <c r="D8396"/>
      <c r="E8396" s="1"/>
      <c r="F8396" s="1"/>
      <c r="G8396"/>
      <c r="H8396"/>
      <c r="I8396" s="1"/>
      <c r="J8396"/>
      <c r="K8396"/>
      <c r="L8396"/>
      <c r="M8396" s="2"/>
      <c r="N8396" s="3"/>
      <c r="O8396"/>
      <c r="P8396"/>
      <c r="Q8396"/>
      <c r="R8396"/>
      <c r="S8396"/>
      <c r="T8396"/>
      <c r="U8396" s="1"/>
      <c r="V8396"/>
      <c r="W8396" s="1"/>
      <c r="X8396"/>
      <c r="Y8396"/>
      <c r="Z8396" s="1"/>
      <c r="AA8396" s="1"/>
      <c r="AB8396" s="1"/>
      <c r="AC8396" s="1"/>
      <c r="AD8396"/>
    </row>
    <row r="8397" spans="1:30" x14ac:dyDescent="0.25">
      <c r="A8397" s="1"/>
      <c r="B8397" s="1"/>
      <c r="C8397" s="1"/>
      <c r="D8397"/>
      <c r="E8397" s="1"/>
      <c r="F8397" s="1"/>
      <c r="G8397"/>
      <c r="H8397"/>
      <c r="I8397" s="1"/>
      <c r="J8397"/>
      <c r="K8397"/>
      <c r="L8397"/>
      <c r="M8397" s="2"/>
      <c r="N8397" s="3"/>
      <c r="O8397"/>
      <c r="P8397"/>
      <c r="Q8397"/>
      <c r="R8397"/>
      <c r="S8397"/>
      <c r="T8397"/>
      <c r="U8397" s="1"/>
      <c r="V8397"/>
      <c r="W8397" s="1"/>
      <c r="X8397"/>
      <c r="Y8397"/>
      <c r="Z8397" s="1"/>
      <c r="AA8397" s="1"/>
      <c r="AB8397" s="1"/>
      <c r="AC8397" s="1"/>
      <c r="AD8397"/>
    </row>
    <row r="8398" spans="1:30" x14ac:dyDescent="0.25">
      <c r="A8398" s="1"/>
      <c r="B8398" s="1"/>
      <c r="C8398" s="1"/>
      <c r="D8398"/>
      <c r="E8398" s="1"/>
      <c r="F8398" s="1"/>
      <c r="G8398"/>
      <c r="H8398"/>
      <c r="I8398" s="1"/>
      <c r="J8398"/>
      <c r="K8398"/>
      <c r="L8398"/>
      <c r="M8398" s="2"/>
      <c r="N8398" s="3"/>
      <c r="O8398"/>
      <c r="P8398"/>
      <c r="Q8398"/>
      <c r="R8398"/>
      <c r="S8398"/>
      <c r="T8398"/>
      <c r="U8398" s="1"/>
      <c r="V8398"/>
      <c r="W8398" s="1"/>
      <c r="X8398"/>
      <c r="Y8398"/>
      <c r="Z8398" s="1"/>
      <c r="AA8398" s="1"/>
      <c r="AB8398" s="1"/>
      <c r="AC8398" s="1"/>
      <c r="AD8398"/>
    </row>
    <row r="8399" spans="1:30" x14ac:dyDescent="0.25">
      <c r="A8399" s="1"/>
      <c r="B8399" s="1"/>
      <c r="C8399" s="1"/>
      <c r="D8399"/>
      <c r="E8399" s="1"/>
      <c r="F8399" s="1"/>
      <c r="G8399"/>
      <c r="H8399"/>
      <c r="I8399" s="1"/>
      <c r="J8399"/>
      <c r="K8399"/>
      <c r="L8399"/>
      <c r="M8399" s="2"/>
      <c r="N8399" s="3"/>
      <c r="O8399"/>
      <c r="P8399"/>
      <c r="Q8399"/>
      <c r="R8399"/>
      <c r="S8399"/>
      <c r="T8399"/>
      <c r="U8399" s="1"/>
      <c r="V8399"/>
      <c r="W8399" s="1"/>
      <c r="X8399"/>
      <c r="Y8399"/>
      <c r="Z8399" s="1"/>
      <c r="AA8399" s="1"/>
      <c r="AB8399" s="1"/>
      <c r="AC8399" s="1"/>
      <c r="AD8399"/>
    </row>
    <row r="8400" spans="1:30" x14ac:dyDescent="0.25">
      <c r="A8400" s="1"/>
      <c r="B8400" s="1"/>
      <c r="C8400" s="1"/>
      <c r="D8400"/>
      <c r="E8400" s="1"/>
      <c r="F8400" s="1"/>
      <c r="G8400"/>
      <c r="H8400"/>
      <c r="I8400" s="1"/>
      <c r="J8400"/>
      <c r="K8400"/>
      <c r="L8400"/>
      <c r="M8400" s="2"/>
      <c r="N8400" s="3"/>
      <c r="O8400"/>
      <c r="P8400"/>
      <c r="Q8400"/>
      <c r="R8400"/>
      <c r="S8400"/>
      <c r="T8400"/>
      <c r="U8400" s="1"/>
      <c r="V8400"/>
      <c r="W8400" s="1"/>
      <c r="X8400"/>
      <c r="Y8400"/>
      <c r="Z8400" s="1"/>
      <c r="AA8400" s="1"/>
      <c r="AB8400" s="1"/>
      <c r="AC8400" s="1"/>
      <c r="AD8400"/>
    </row>
    <row r="8401" spans="1:30" x14ac:dyDescent="0.25">
      <c r="A8401" s="1"/>
      <c r="B8401" s="1"/>
      <c r="C8401" s="1"/>
      <c r="D8401"/>
      <c r="E8401" s="1"/>
      <c r="F8401" s="1"/>
      <c r="G8401"/>
      <c r="H8401"/>
      <c r="I8401" s="1"/>
      <c r="J8401"/>
      <c r="K8401"/>
      <c r="L8401"/>
      <c r="M8401" s="2"/>
      <c r="N8401" s="3"/>
      <c r="O8401"/>
      <c r="P8401"/>
      <c r="Q8401"/>
      <c r="R8401"/>
      <c r="S8401"/>
      <c r="T8401"/>
      <c r="U8401" s="1"/>
      <c r="V8401"/>
      <c r="W8401" s="1"/>
      <c r="X8401"/>
      <c r="Y8401"/>
      <c r="Z8401" s="1"/>
      <c r="AA8401" s="1"/>
      <c r="AB8401" s="1"/>
      <c r="AC8401" s="1"/>
      <c r="AD8401"/>
    </row>
    <row r="8402" spans="1:30" x14ac:dyDescent="0.25">
      <c r="A8402" s="1"/>
      <c r="B8402" s="1"/>
      <c r="C8402" s="1"/>
      <c r="D8402"/>
      <c r="E8402" s="1"/>
      <c r="F8402" s="1"/>
      <c r="G8402"/>
      <c r="H8402"/>
      <c r="I8402" s="1"/>
      <c r="J8402"/>
      <c r="K8402"/>
      <c r="L8402"/>
      <c r="M8402" s="2"/>
      <c r="N8402" s="3"/>
      <c r="O8402"/>
      <c r="P8402"/>
      <c r="Q8402"/>
      <c r="R8402"/>
      <c r="S8402"/>
      <c r="T8402"/>
      <c r="U8402" s="1"/>
      <c r="V8402"/>
      <c r="W8402" s="1"/>
      <c r="X8402"/>
      <c r="Y8402"/>
      <c r="Z8402" s="1"/>
      <c r="AA8402" s="1"/>
      <c r="AB8402" s="1"/>
      <c r="AC8402" s="1"/>
      <c r="AD8402"/>
    </row>
    <row r="8403" spans="1:30" x14ac:dyDescent="0.25">
      <c r="A8403" s="1"/>
      <c r="B8403" s="1"/>
      <c r="C8403" s="1"/>
      <c r="D8403"/>
      <c r="E8403" s="1"/>
      <c r="F8403" s="1"/>
      <c r="G8403"/>
      <c r="H8403"/>
      <c r="I8403" s="1"/>
      <c r="J8403"/>
      <c r="K8403"/>
      <c r="L8403"/>
      <c r="M8403" s="2"/>
      <c r="N8403" s="3"/>
      <c r="O8403"/>
      <c r="P8403"/>
      <c r="Q8403"/>
      <c r="R8403"/>
      <c r="S8403"/>
      <c r="T8403"/>
      <c r="U8403" s="1"/>
      <c r="V8403"/>
      <c r="W8403" s="1"/>
      <c r="X8403"/>
      <c r="Y8403"/>
      <c r="Z8403" s="1"/>
      <c r="AA8403" s="1"/>
      <c r="AB8403" s="1"/>
      <c r="AC8403" s="1"/>
      <c r="AD8403"/>
    </row>
    <row r="8404" spans="1:30" x14ac:dyDescent="0.25">
      <c r="A8404" s="1"/>
      <c r="B8404" s="1"/>
      <c r="C8404" s="1"/>
      <c r="D8404"/>
      <c r="E8404" s="1"/>
      <c r="F8404" s="1"/>
      <c r="G8404"/>
      <c r="H8404"/>
      <c r="I8404" s="1"/>
      <c r="J8404"/>
      <c r="K8404"/>
      <c r="L8404"/>
      <c r="M8404" s="2"/>
      <c r="N8404" s="3"/>
      <c r="O8404"/>
      <c r="P8404"/>
      <c r="Q8404"/>
      <c r="R8404"/>
      <c r="S8404"/>
      <c r="T8404"/>
      <c r="U8404" s="1"/>
      <c r="V8404"/>
      <c r="W8404" s="1"/>
      <c r="X8404"/>
      <c r="Y8404"/>
      <c r="Z8404" s="1"/>
      <c r="AA8404" s="1"/>
      <c r="AB8404" s="1"/>
      <c r="AC8404" s="1"/>
      <c r="AD8404"/>
    </row>
    <row r="8405" spans="1:30" x14ac:dyDescent="0.25">
      <c r="A8405" s="1"/>
      <c r="B8405" s="1"/>
      <c r="C8405" s="1"/>
      <c r="D8405"/>
      <c r="E8405" s="1"/>
      <c r="F8405" s="1"/>
      <c r="G8405"/>
      <c r="H8405"/>
      <c r="I8405" s="1"/>
      <c r="J8405"/>
      <c r="K8405"/>
      <c r="L8405"/>
      <c r="M8405" s="2"/>
      <c r="N8405" s="3"/>
      <c r="O8405"/>
      <c r="P8405"/>
      <c r="Q8405"/>
      <c r="R8405"/>
      <c r="S8405"/>
      <c r="T8405"/>
      <c r="U8405" s="1"/>
      <c r="V8405"/>
      <c r="W8405" s="1"/>
      <c r="X8405"/>
      <c r="Y8405"/>
      <c r="Z8405" s="1"/>
      <c r="AA8405" s="1"/>
      <c r="AB8405" s="1"/>
      <c r="AC8405" s="1"/>
      <c r="AD8405"/>
    </row>
    <row r="8406" spans="1:30" x14ac:dyDescent="0.25">
      <c r="A8406" s="1"/>
      <c r="B8406" s="1"/>
      <c r="C8406" s="1"/>
      <c r="D8406"/>
      <c r="E8406" s="1"/>
      <c r="F8406" s="1"/>
      <c r="G8406"/>
      <c r="H8406"/>
      <c r="I8406" s="1"/>
      <c r="J8406"/>
      <c r="K8406"/>
      <c r="L8406"/>
      <c r="M8406" s="2"/>
      <c r="N8406" s="3"/>
      <c r="O8406"/>
      <c r="P8406"/>
      <c r="Q8406"/>
      <c r="R8406"/>
      <c r="S8406"/>
      <c r="T8406"/>
      <c r="U8406" s="1"/>
      <c r="V8406"/>
      <c r="W8406" s="1"/>
      <c r="X8406"/>
      <c r="Y8406"/>
      <c r="Z8406" s="1"/>
      <c r="AA8406" s="1"/>
      <c r="AB8406" s="1"/>
      <c r="AC8406" s="1"/>
      <c r="AD8406"/>
    </row>
    <row r="8407" spans="1:30" x14ac:dyDescent="0.25">
      <c r="A8407" s="1"/>
      <c r="B8407" s="1"/>
      <c r="C8407" s="1"/>
      <c r="D8407"/>
      <c r="E8407" s="1"/>
      <c r="F8407" s="1"/>
      <c r="G8407"/>
      <c r="H8407"/>
      <c r="I8407" s="1"/>
      <c r="J8407"/>
      <c r="K8407"/>
      <c r="L8407"/>
      <c r="M8407" s="2"/>
      <c r="N8407" s="3"/>
      <c r="O8407"/>
      <c r="P8407"/>
      <c r="Q8407"/>
      <c r="R8407"/>
      <c r="S8407"/>
      <c r="T8407"/>
      <c r="U8407" s="1"/>
      <c r="V8407"/>
      <c r="W8407" s="1"/>
      <c r="X8407"/>
      <c r="Y8407"/>
      <c r="Z8407" s="1"/>
      <c r="AA8407" s="1"/>
      <c r="AB8407" s="1"/>
      <c r="AC8407" s="1"/>
      <c r="AD8407"/>
    </row>
    <row r="8408" spans="1:30" x14ac:dyDescent="0.25">
      <c r="A8408" s="1"/>
      <c r="B8408" s="1"/>
      <c r="C8408" s="1"/>
      <c r="D8408"/>
      <c r="E8408" s="1"/>
      <c r="F8408" s="1"/>
      <c r="G8408"/>
      <c r="H8408"/>
      <c r="I8408" s="1"/>
      <c r="J8408"/>
      <c r="K8408"/>
      <c r="L8408"/>
      <c r="M8408" s="2"/>
      <c r="N8408" s="3"/>
      <c r="O8408"/>
      <c r="P8408"/>
      <c r="Q8408"/>
      <c r="R8408"/>
      <c r="S8408"/>
      <c r="T8408"/>
      <c r="U8408" s="1"/>
      <c r="V8408"/>
      <c r="W8408" s="1"/>
      <c r="X8408"/>
      <c r="Y8408"/>
      <c r="Z8408" s="1"/>
      <c r="AA8408" s="1"/>
      <c r="AB8408" s="1"/>
      <c r="AC8408" s="1"/>
      <c r="AD8408"/>
    </row>
    <row r="8409" spans="1:30" x14ac:dyDescent="0.25">
      <c r="A8409" s="1"/>
      <c r="B8409" s="1"/>
      <c r="C8409" s="1"/>
      <c r="D8409"/>
      <c r="E8409" s="1"/>
      <c r="F8409" s="1"/>
      <c r="G8409"/>
      <c r="H8409"/>
      <c r="I8409" s="1"/>
      <c r="J8409"/>
      <c r="K8409"/>
      <c r="L8409"/>
      <c r="M8409" s="2"/>
      <c r="N8409" s="3"/>
      <c r="O8409"/>
      <c r="P8409"/>
      <c r="Q8409"/>
      <c r="R8409"/>
      <c r="S8409"/>
      <c r="T8409"/>
      <c r="U8409" s="1"/>
      <c r="V8409"/>
      <c r="W8409" s="1"/>
      <c r="X8409"/>
      <c r="Y8409"/>
      <c r="Z8409" s="1"/>
      <c r="AA8409" s="1"/>
      <c r="AB8409" s="1"/>
      <c r="AC8409" s="1"/>
      <c r="AD8409"/>
    </row>
    <row r="8410" spans="1:30" x14ac:dyDescent="0.25">
      <c r="A8410" s="1"/>
      <c r="B8410" s="1"/>
      <c r="C8410" s="1"/>
      <c r="D8410"/>
      <c r="E8410" s="1"/>
      <c r="F8410" s="1"/>
      <c r="G8410"/>
      <c r="H8410"/>
      <c r="I8410" s="1"/>
      <c r="J8410"/>
      <c r="K8410"/>
      <c r="L8410"/>
      <c r="M8410" s="2"/>
      <c r="N8410" s="3"/>
      <c r="O8410"/>
      <c r="P8410"/>
      <c r="Q8410"/>
      <c r="R8410"/>
      <c r="S8410"/>
      <c r="T8410"/>
      <c r="U8410" s="1"/>
      <c r="V8410"/>
      <c r="W8410" s="1"/>
      <c r="X8410"/>
      <c r="Y8410"/>
      <c r="Z8410" s="1"/>
      <c r="AA8410" s="1"/>
      <c r="AB8410" s="1"/>
      <c r="AC8410" s="1"/>
      <c r="AD8410"/>
    </row>
    <row r="8411" spans="1:30" x14ac:dyDescent="0.25">
      <c r="A8411" s="1"/>
      <c r="B8411" s="1"/>
      <c r="C8411" s="1"/>
      <c r="D8411"/>
      <c r="E8411" s="1"/>
      <c r="F8411" s="1"/>
      <c r="G8411"/>
      <c r="H8411"/>
      <c r="I8411" s="1"/>
      <c r="J8411"/>
      <c r="K8411"/>
      <c r="L8411"/>
      <c r="M8411" s="2"/>
      <c r="N8411" s="3"/>
      <c r="O8411"/>
      <c r="P8411"/>
      <c r="Q8411"/>
      <c r="R8411"/>
      <c r="S8411"/>
      <c r="T8411"/>
      <c r="U8411" s="1"/>
      <c r="V8411"/>
      <c r="W8411" s="1"/>
      <c r="X8411"/>
      <c r="Y8411"/>
      <c r="Z8411" s="1"/>
      <c r="AA8411" s="1"/>
      <c r="AB8411" s="1"/>
      <c r="AC8411" s="1"/>
      <c r="AD8411"/>
    </row>
    <row r="8412" spans="1:30" x14ac:dyDescent="0.25">
      <c r="A8412" s="1"/>
      <c r="B8412" s="1"/>
      <c r="C8412" s="1"/>
      <c r="D8412"/>
      <c r="E8412" s="1"/>
      <c r="F8412" s="1"/>
      <c r="G8412"/>
      <c r="H8412"/>
      <c r="I8412" s="1"/>
      <c r="J8412"/>
      <c r="K8412"/>
      <c r="L8412"/>
      <c r="M8412" s="2"/>
      <c r="N8412" s="3"/>
      <c r="O8412"/>
      <c r="P8412"/>
      <c r="Q8412"/>
      <c r="R8412"/>
      <c r="S8412"/>
      <c r="T8412"/>
      <c r="U8412" s="1"/>
      <c r="V8412"/>
      <c r="W8412" s="1"/>
      <c r="X8412"/>
      <c r="Y8412"/>
      <c r="Z8412" s="1"/>
      <c r="AA8412" s="1"/>
      <c r="AB8412" s="1"/>
      <c r="AC8412" s="1"/>
      <c r="AD8412"/>
    </row>
    <row r="8413" spans="1:30" x14ac:dyDescent="0.25">
      <c r="A8413" s="1"/>
      <c r="B8413" s="1"/>
      <c r="C8413" s="1"/>
      <c r="D8413"/>
      <c r="E8413" s="1"/>
      <c r="F8413" s="1"/>
      <c r="G8413"/>
      <c r="H8413"/>
      <c r="I8413" s="1"/>
      <c r="J8413"/>
      <c r="K8413"/>
      <c r="L8413"/>
      <c r="M8413" s="2"/>
      <c r="N8413" s="3"/>
      <c r="O8413"/>
      <c r="P8413"/>
      <c r="Q8413"/>
      <c r="R8413"/>
      <c r="S8413"/>
      <c r="T8413"/>
      <c r="U8413" s="1"/>
      <c r="V8413"/>
      <c r="W8413" s="1"/>
      <c r="X8413"/>
      <c r="Y8413"/>
      <c r="Z8413" s="1"/>
      <c r="AA8413" s="1"/>
      <c r="AB8413" s="1"/>
      <c r="AC8413" s="1"/>
      <c r="AD8413"/>
    </row>
    <row r="8414" spans="1:30" x14ac:dyDescent="0.25">
      <c r="A8414" s="1"/>
      <c r="B8414" s="1"/>
      <c r="C8414" s="1"/>
      <c r="D8414"/>
      <c r="E8414" s="1"/>
      <c r="F8414" s="1"/>
      <c r="G8414"/>
      <c r="H8414"/>
      <c r="I8414" s="1"/>
      <c r="J8414"/>
      <c r="K8414"/>
      <c r="L8414"/>
      <c r="M8414" s="2"/>
      <c r="N8414" s="3"/>
      <c r="O8414"/>
      <c r="P8414"/>
      <c r="Q8414"/>
      <c r="R8414"/>
      <c r="S8414"/>
      <c r="T8414"/>
      <c r="U8414" s="1"/>
      <c r="V8414"/>
      <c r="W8414" s="1"/>
      <c r="X8414"/>
      <c r="Y8414"/>
      <c r="Z8414" s="1"/>
      <c r="AA8414" s="1"/>
      <c r="AB8414" s="1"/>
      <c r="AC8414" s="1"/>
      <c r="AD8414"/>
    </row>
    <row r="8415" spans="1:30" x14ac:dyDescent="0.25">
      <c r="A8415" s="1"/>
      <c r="B8415" s="1"/>
      <c r="C8415" s="1"/>
      <c r="D8415"/>
      <c r="E8415" s="1"/>
      <c r="F8415" s="1"/>
      <c r="G8415"/>
      <c r="H8415"/>
      <c r="I8415" s="1"/>
      <c r="J8415"/>
      <c r="K8415"/>
      <c r="L8415"/>
      <c r="M8415" s="2"/>
      <c r="N8415" s="3"/>
      <c r="O8415"/>
      <c r="P8415"/>
      <c r="Q8415"/>
      <c r="R8415"/>
      <c r="S8415"/>
      <c r="T8415"/>
      <c r="U8415" s="1"/>
      <c r="V8415"/>
      <c r="W8415" s="1"/>
      <c r="X8415"/>
      <c r="Y8415"/>
      <c r="Z8415" s="1"/>
      <c r="AA8415" s="1"/>
      <c r="AB8415" s="1"/>
      <c r="AC8415" s="1"/>
      <c r="AD8415"/>
    </row>
    <row r="8416" spans="1:30" x14ac:dyDescent="0.25">
      <c r="A8416" s="1"/>
      <c r="B8416" s="1"/>
      <c r="C8416" s="1"/>
      <c r="D8416"/>
      <c r="E8416" s="1"/>
      <c r="F8416" s="1"/>
      <c r="G8416"/>
      <c r="H8416"/>
      <c r="I8416" s="1"/>
      <c r="J8416"/>
      <c r="K8416"/>
      <c r="L8416"/>
      <c r="M8416" s="2"/>
      <c r="N8416" s="3"/>
      <c r="O8416"/>
      <c r="P8416"/>
      <c r="Q8416"/>
      <c r="R8416"/>
      <c r="S8416"/>
      <c r="T8416"/>
      <c r="U8416" s="1"/>
      <c r="V8416"/>
      <c r="W8416" s="1"/>
      <c r="X8416"/>
      <c r="Y8416"/>
      <c r="Z8416" s="1"/>
      <c r="AA8416" s="1"/>
      <c r="AB8416" s="1"/>
      <c r="AC8416" s="1"/>
      <c r="AD8416"/>
    </row>
    <row r="8417" spans="1:30" x14ac:dyDescent="0.25">
      <c r="A8417" s="1"/>
      <c r="B8417" s="1"/>
      <c r="C8417" s="1"/>
      <c r="D8417"/>
      <c r="E8417" s="1"/>
      <c r="F8417" s="1"/>
      <c r="G8417"/>
      <c r="H8417"/>
      <c r="I8417" s="1"/>
      <c r="J8417"/>
      <c r="K8417"/>
      <c r="L8417"/>
      <c r="M8417" s="2"/>
      <c r="N8417" s="3"/>
      <c r="O8417"/>
      <c r="P8417"/>
      <c r="Q8417"/>
      <c r="R8417"/>
      <c r="S8417"/>
      <c r="T8417"/>
      <c r="U8417" s="1"/>
      <c r="V8417"/>
      <c r="W8417" s="1"/>
      <c r="X8417"/>
      <c r="Y8417"/>
      <c r="Z8417" s="1"/>
      <c r="AA8417" s="1"/>
      <c r="AB8417" s="1"/>
      <c r="AC8417" s="1"/>
      <c r="AD8417"/>
    </row>
    <row r="8418" spans="1:30" x14ac:dyDescent="0.25">
      <c r="A8418" s="1"/>
      <c r="B8418" s="1"/>
      <c r="C8418" s="1"/>
      <c r="D8418"/>
      <c r="E8418" s="1"/>
      <c r="F8418" s="1"/>
      <c r="G8418"/>
      <c r="H8418"/>
      <c r="I8418" s="1"/>
      <c r="J8418"/>
      <c r="K8418"/>
      <c r="L8418"/>
      <c r="M8418" s="2"/>
      <c r="N8418" s="3"/>
      <c r="O8418"/>
      <c r="P8418"/>
      <c r="Q8418"/>
      <c r="R8418"/>
      <c r="S8418"/>
      <c r="T8418"/>
      <c r="U8418" s="1"/>
      <c r="V8418"/>
      <c r="W8418" s="1"/>
      <c r="X8418"/>
      <c r="Y8418"/>
      <c r="Z8418" s="1"/>
      <c r="AA8418" s="1"/>
      <c r="AB8418" s="1"/>
      <c r="AC8418" s="1"/>
      <c r="AD8418"/>
    </row>
    <row r="8419" spans="1:30" x14ac:dyDescent="0.25">
      <c r="A8419" s="1"/>
      <c r="B8419" s="1"/>
      <c r="C8419" s="1"/>
      <c r="D8419"/>
      <c r="E8419" s="1"/>
      <c r="F8419" s="1"/>
      <c r="G8419"/>
      <c r="H8419"/>
      <c r="I8419" s="1"/>
      <c r="J8419"/>
      <c r="K8419"/>
      <c r="L8419"/>
      <c r="M8419" s="2"/>
      <c r="N8419" s="3"/>
      <c r="O8419"/>
      <c r="P8419"/>
      <c r="Q8419"/>
      <c r="R8419"/>
      <c r="S8419"/>
      <c r="T8419"/>
      <c r="U8419" s="1"/>
      <c r="V8419"/>
      <c r="W8419" s="1"/>
      <c r="X8419"/>
      <c r="Y8419"/>
      <c r="Z8419" s="1"/>
      <c r="AA8419" s="1"/>
      <c r="AB8419" s="1"/>
      <c r="AC8419" s="1"/>
      <c r="AD8419"/>
    </row>
    <row r="8420" spans="1:30" x14ac:dyDescent="0.25">
      <c r="A8420" s="1"/>
      <c r="B8420" s="1"/>
      <c r="C8420" s="1"/>
      <c r="D8420"/>
      <c r="E8420" s="1"/>
      <c r="F8420" s="1"/>
      <c r="G8420"/>
      <c r="H8420"/>
      <c r="I8420" s="1"/>
      <c r="J8420"/>
      <c r="K8420"/>
      <c r="L8420"/>
      <c r="M8420" s="2"/>
      <c r="N8420" s="3"/>
      <c r="O8420"/>
      <c r="P8420"/>
      <c r="Q8420"/>
      <c r="R8420"/>
      <c r="S8420"/>
      <c r="T8420"/>
      <c r="U8420" s="1"/>
      <c r="V8420"/>
      <c r="W8420" s="1"/>
      <c r="X8420"/>
      <c r="Y8420"/>
      <c r="Z8420" s="1"/>
      <c r="AA8420" s="1"/>
      <c r="AB8420" s="1"/>
      <c r="AC8420" s="1"/>
      <c r="AD8420"/>
    </row>
    <row r="8421" spans="1:30" x14ac:dyDescent="0.25">
      <c r="A8421" s="1"/>
      <c r="B8421" s="1"/>
      <c r="C8421" s="1"/>
      <c r="D8421"/>
      <c r="E8421" s="1"/>
      <c r="F8421" s="1"/>
      <c r="G8421"/>
      <c r="H8421"/>
      <c r="I8421" s="1"/>
      <c r="J8421"/>
      <c r="K8421"/>
      <c r="L8421"/>
      <c r="M8421" s="2"/>
      <c r="N8421" s="3"/>
      <c r="O8421"/>
      <c r="P8421"/>
      <c r="Q8421"/>
      <c r="R8421"/>
      <c r="S8421"/>
      <c r="T8421"/>
      <c r="U8421" s="1"/>
      <c r="V8421"/>
      <c r="W8421" s="1"/>
      <c r="X8421"/>
      <c r="Y8421"/>
      <c r="Z8421" s="1"/>
      <c r="AA8421" s="1"/>
      <c r="AB8421" s="1"/>
      <c r="AC8421" s="1"/>
      <c r="AD8421"/>
    </row>
    <row r="8422" spans="1:30" x14ac:dyDescent="0.25">
      <c r="A8422" s="1"/>
      <c r="B8422" s="1"/>
      <c r="C8422" s="1"/>
      <c r="D8422"/>
      <c r="E8422" s="1"/>
      <c r="F8422" s="1"/>
      <c r="G8422"/>
      <c r="H8422"/>
      <c r="I8422" s="1"/>
      <c r="J8422"/>
      <c r="K8422"/>
      <c r="L8422"/>
      <c r="M8422" s="2"/>
      <c r="N8422" s="3"/>
      <c r="O8422"/>
      <c r="P8422"/>
      <c r="Q8422"/>
      <c r="R8422"/>
      <c r="S8422"/>
      <c r="T8422"/>
      <c r="U8422" s="1"/>
      <c r="V8422"/>
      <c r="W8422" s="1"/>
      <c r="X8422"/>
      <c r="Y8422"/>
      <c r="Z8422" s="1"/>
      <c r="AA8422" s="1"/>
      <c r="AB8422" s="1"/>
      <c r="AC8422" s="1"/>
      <c r="AD8422"/>
    </row>
    <row r="8423" spans="1:30" x14ac:dyDescent="0.25">
      <c r="A8423" s="1"/>
      <c r="B8423" s="1"/>
      <c r="C8423" s="1"/>
      <c r="D8423"/>
      <c r="E8423" s="1"/>
      <c r="F8423" s="1"/>
      <c r="G8423"/>
      <c r="H8423"/>
      <c r="I8423" s="1"/>
      <c r="J8423"/>
      <c r="K8423"/>
      <c r="L8423"/>
      <c r="M8423" s="2"/>
      <c r="N8423" s="3"/>
      <c r="O8423"/>
      <c r="P8423"/>
      <c r="Q8423"/>
      <c r="R8423"/>
      <c r="S8423"/>
      <c r="T8423"/>
      <c r="U8423" s="1"/>
      <c r="V8423"/>
      <c r="W8423" s="1"/>
      <c r="X8423"/>
      <c r="Y8423"/>
      <c r="Z8423" s="1"/>
      <c r="AA8423" s="1"/>
      <c r="AB8423" s="1"/>
      <c r="AC8423" s="1"/>
      <c r="AD8423"/>
    </row>
    <row r="8424" spans="1:30" x14ac:dyDescent="0.25">
      <c r="A8424" s="1"/>
      <c r="B8424" s="1"/>
      <c r="C8424" s="1"/>
      <c r="D8424"/>
      <c r="E8424" s="1"/>
      <c r="F8424" s="1"/>
      <c r="G8424"/>
      <c r="H8424"/>
      <c r="I8424" s="1"/>
      <c r="J8424"/>
      <c r="K8424"/>
      <c r="L8424"/>
      <c r="M8424" s="2"/>
      <c r="N8424" s="3"/>
      <c r="O8424"/>
      <c r="P8424"/>
      <c r="Q8424"/>
      <c r="R8424"/>
      <c r="S8424"/>
      <c r="T8424"/>
      <c r="U8424" s="1"/>
      <c r="V8424"/>
      <c r="W8424" s="1"/>
      <c r="X8424"/>
      <c r="Y8424"/>
      <c r="Z8424" s="1"/>
      <c r="AA8424" s="1"/>
      <c r="AB8424" s="1"/>
      <c r="AC8424" s="1"/>
      <c r="AD8424"/>
    </row>
    <row r="8425" spans="1:30" x14ac:dyDescent="0.25">
      <c r="A8425" s="1"/>
      <c r="B8425" s="1"/>
      <c r="C8425" s="1"/>
      <c r="D8425"/>
      <c r="E8425" s="1"/>
      <c r="F8425" s="1"/>
      <c r="G8425"/>
      <c r="H8425"/>
      <c r="I8425" s="1"/>
      <c r="J8425"/>
      <c r="K8425"/>
      <c r="L8425"/>
      <c r="M8425" s="2"/>
      <c r="N8425" s="3"/>
      <c r="O8425"/>
      <c r="P8425"/>
      <c r="Q8425"/>
      <c r="R8425"/>
      <c r="S8425"/>
      <c r="T8425"/>
      <c r="U8425" s="1"/>
      <c r="V8425"/>
      <c r="W8425" s="1"/>
      <c r="X8425"/>
      <c r="Y8425"/>
      <c r="Z8425" s="1"/>
      <c r="AA8425" s="1"/>
      <c r="AB8425" s="1"/>
      <c r="AC8425" s="1"/>
      <c r="AD8425"/>
    </row>
    <row r="8426" spans="1:30" x14ac:dyDescent="0.25">
      <c r="A8426" s="1"/>
      <c r="B8426" s="1"/>
      <c r="C8426" s="1"/>
      <c r="D8426"/>
      <c r="E8426" s="1"/>
      <c r="F8426" s="1"/>
      <c r="G8426"/>
      <c r="H8426"/>
      <c r="I8426" s="1"/>
      <c r="J8426"/>
      <c r="K8426"/>
      <c r="L8426"/>
      <c r="M8426" s="2"/>
      <c r="N8426" s="3"/>
      <c r="O8426"/>
      <c r="P8426"/>
      <c r="Q8426"/>
      <c r="R8426"/>
      <c r="S8426"/>
      <c r="T8426"/>
      <c r="U8426" s="1"/>
      <c r="V8426"/>
      <c r="W8426" s="1"/>
      <c r="X8426"/>
      <c r="Y8426"/>
      <c r="Z8426" s="1"/>
      <c r="AA8426" s="1"/>
      <c r="AB8426" s="1"/>
      <c r="AC8426" s="1"/>
      <c r="AD8426"/>
    </row>
    <row r="8427" spans="1:30" x14ac:dyDescent="0.25">
      <c r="A8427" s="1"/>
      <c r="B8427" s="1"/>
      <c r="C8427" s="1"/>
      <c r="D8427"/>
      <c r="E8427" s="1"/>
      <c r="F8427" s="1"/>
      <c r="G8427"/>
      <c r="H8427"/>
      <c r="I8427" s="1"/>
      <c r="J8427"/>
      <c r="K8427"/>
      <c r="L8427"/>
      <c r="M8427" s="2"/>
      <c r="N8427" s="3"/>
      <c r="O8427"/>
      <c r="P8427"/>
      <c r="Q8427"/>
      <c r="R8427"/>
      <c r="S8427"/>
      <c r="T8427"/>
      <c r="U8427" s="1"/>
      <c r="V8427"/>
      <c r="W8427" s="1"/>
      <c r="X8427"/>
      <c r="Y8427"/>
      <c r="Z8427" s="1"/>
      <c r="AA8427" s="1"/>
      <c r="AB8427" s="1"/>
      <c r="AC8427" s="1"/>
      <c r="AD8427"/>
    </row>
    <row r="8428" spans="1:30" x14ac:dyDescent="0.25">
      <c r="A8428" s="1"/>
      <c r="B8428" s="1"/>
      <c r="C8428" s="1"/>
      <c r="D8428"/>
      <c r="E8428" s="1"/>
      <c r="F8428" s="1"/>
      <c r="G8428"/>
      <c r="H8428"/>
      <c r="I8428" s="1"/>
      <c r="J8428"/>
      <c r="K8428"/>
      <c r="L8428"/>
      <c r="M8428" s="2"/>
      <c r="N8428" s="3"/>
      <c r="O8428"/>
      <c r="P8428"/>
      <c r="Q8428"/>
      <c r="R8428"/>
      <c r="S8428"/>
      <c r="T8428"/>
      <c r="U8428" s="1"/>
      <c r="V8428"/>
      <c r="W8428" s="1"/>
      <c r="X8428"/>
      <c r="Y8428"/>
      <c r="Z8428" s="1"/>
      <c r="AA8428" s="1"/>
      <c r="AB8428" s="1"/>
      <c r="AC8428" s="1"/>
      <c r="AD8428"/>
    </row>
    <row r="8429" spans="1:30" x14ac:dyDescent="0.25">
      <c r="A8429" s="1"/>
      <c r="B8429" s="1"/>
      <c r="C8429" s="1"/>
      <c r="D8429"/>
      <c r="E8429" s="1"/>
      <c r="F8429" s="1"/>
      <c r="G8429"/>
      <c r="H8429"/>
      <c r="I8429" s="1"/>
      <c r="J8429"/>
      <c r="K8429"/>
      <c r="L8429"/>
      <c r="M8429" s="2"/>
      <c r="N8429" s="3"/>
      <c r="O8429"/>
      <c r="P8429"/>
      <c r="Q8429"/>
      <c r="R8429"/>
      <c r="S8429"/>
      <c r="T8429"/>
      <c r="U8429" s="1"/>
      <c r="V8429"/>
      <c r="W8429" s="1"/>
      <c r="X8429"/>
      <c r="Y8429"/>
      <c r="Z8429" s="1"/>
      <c r="AA8429" s="1"/>
      <c r="AB8429" s="1"/>
      <c r="AC8429" s="1"/>
      <c r="AD8429"/>
    </row>
    <row r="8430" spans="1:30" x14ac:dyDescent="0.25">
      <c r="A8430" s="1"/>
      <c r="B8430" s="1"/>
      <c r="C8430" s="1"/>
      <c r="D8430"/>
      <c r="E8430" s="1"/>
      <c r="F8430" s="1"/>
      <c r="G8430"/>
      <c r="H8430"/>
      <c r="I8430" s="1"/>
      <c r="J8430"/>
      <c r="K8430"/>
      <c r="L8430"/>
      <c r="M8430" s="2"/>
      <c r="N8430" s="3"/>
      <c r="O8430"/>
      <c r="P8430"/>
      <c r="Q8430"/>
      <c r="R8430"/>
      <c r="S8430"/>
      <c r="T8430"/>
      <c r="U8430" s="1"/>
      <c r="V8430"/>
      <c r="W8430" s="1"/>
      <c r="X8430"/>
      <c r="Y8430"/>
      <c r="Z8430" s="1"/>
      <c r="AA8430" s="1"/>
      <c r="AB8430" s="1"/>
      <c r="AC8430" s="1"/>
      <c r="AD8430"/>
    </row>
    <row r="8431" spans="1:30" x14ac:dyDescent="0.25">
      <c r="A8431" s="1"/>
      <c r="B8431" s="1"/>
      <c r="C8431" s="1"/>
      <c r="D8431"/>
      <c r="E8431" s="1"/>
      <c r="F8431" s="1"/>
      <c r="G8431"/>
      <c r="H8431"/>
      <c r="I8431" s="1"/>
      <c r="J8431"/>
      <c r="K8431"/>
      <c r="L8431"/>
      <c r="M8431" s="2"/>
      <c r="N8431" s="3"/>
      <c r="O8431"/>
      <c r="P8431"/>
      <c r="Q8431"/>
      <c r="R8431"/>
      <c r="S8431"/>
      <c r="T8431"/>
      <c r="U8431" s="1"/>
      <c r="V8431"/>
      <c r="W8431" s="1"/>
      <c r="X8431"/>
      <c r="Y8431"/>
      <c r="Z8431" s="1"/>
      <c r="AA8431" s="1"/>
      <c r="AB8431" s="1"/>
      <c r="AC8431" s="1"/>
      <c r="AD8431"/>
    </row>
    <row r="8432" spans="1:30" x14ac:dyDescent="0.25">
      <c r="A8432" s="1"/>
      <c r="B8432" s="1"/>
      <c r="C8432" s="1"/>
      <c r="D8432"/>
      <c r="E8432" s="1"/>
      <c r="F8432" s="1"/>
      <c r="G8432"/>
      <c r="H8432"/>
      <c r="I8432" s="1"/>
      <c r="J8432"/>
      <c r="K8432"/>
      <c r="L8432"/>
      <c r="M8432" s="2"/>
      <c r="N8432" s="3"/>
      <c r="O8432"/>
      <c r="P8432"/>
      <c r="Q8432"/>
      <c r="R8432"/>
      <c r="S8432"/>
      <c r="T8432"/>
      <c r="U8432" s="1"/>
      <c r="V8432"/>
      <c r="W8432" s="1"/>
      <c r="X8432"/>
      <c r="Y8432"/>
      <c r="Z8432" s="1"/>
      <c r="AA8432" s="1"/>
      <c r="AB8432" s="1"/>
      <c r="AC8432" s="1"/>
      <c r="AD8432"/>
    </row>
    <row r="8433" spans="1:30" x14ac:dyDescent="0.25">
      <c r="A8433" s="1"/>
      <c r="B8433" s="1"/>
      <c r="C8433" s="1"/>
      <c r="D8433"/>
      <c r="E8433" s="1"/>
      <c r="F8433" s="1"/>
      <c r="G8433"/>
      <c r="H8433"/>
      <c r="I8433" s="1"/>
      <c r="J8433"/>
      <c r="K8433"/>
      <c r="L8433"/>
      <c r="M8433" s="2"/>
      <c r="N8433" s="3"/>
      <c r="O8433"/>
      <c r="P8433"/>
      <c r="Q8433"/>
      <c r="R8433"/>
      <c r="S8433"/>
      <c r="T8433"/>
      <c r="U8433" s="1"/>
      <c r="V8433"/>
      <c r="W8433" s="1"/>
      <c r="X8433"/>
      <c r="Y8433"/>
      <c r="Z8433" s="1"/>
      <c r="AA8433" s="1"/>
      <c r="AB8433" s="1"/>
      <c r="AC8433" s="1"/>
      <c r="AD8433"/>
    </row>
    <row r="8434" spans="1:30" x14ac:dyDescent="0.25">
      <c r="A8434" s="1"/>
      <c r="B8434" s="1"/>
      <c r="C8434" s="1"/>
      <c r="D8434"/>
      <c r="E8434" s="1"/>
      <c r="F8434" s="1"/>
      <c r="G8434"/>
      <c r="H8434"/>
      <c r="I8434" s="1"/>
      <c r="J8434"/>
      <c r="K8434"/>
      <c r="L8434"/>
      <c r="M8434" s="2"/>
      <c r="N8434" s="3"/>
      <c r="O8434"/>
      <c r="P8434"/>
      <c r="Q8434"/>
      <c r="R8434"/>
      <c r="S8434"/>
      <c r="T8434"/>
      <c r="U8434" s="1"/>
      <c r="V8434"/>
      <c r="W8434" s="1"/>
      <c r="X8434"/>
      <c r="Y8434"/>
      <c r="Z8434" s="1"/>
      <c r="AA8434" s="1"/>
      <c r="AB8434" s="1"/>
      <c r="AC8434" s="1"/>
      <c r="AD8434"/>
    </row>
    <row r="8435" spans="1:30" x14ac:dyDescent="0.25">
      <c r="A8435" s="1"/>
      <c r="B8435" s="1"/>
      <c r="C8435" s="1"/>
      <c r="D8435"/>
      <c r="E8435" s="1"/>
      <c r="F8435" s="1"/>
      <c r="G8435"/>
      <c r="H8435"/>
      <c r="I8435" s="1"/>
      <c r="J8435"/>
      <c r="K8435"/>
      <c r="L8435"/>
      <c r="M8435" s="2"/>
      <c r="N8435" s="3"/>
      <c r="O8435"/>
      <c r="P8435"/>
      <c r="Q8435"/>
      <c r="R8435"/>
      <c r="S8435"/>
      <c r="T8435"/>
      <c r="U8435" s="1"/>
      <c r="V8435"/>
      <c r="W8435" s="1"/>
      <c r="X8435"/>
      <c r="Y8435"/>
      <c r="Z8435" s="1"/>
      <c r="AA8435" s="1"/>
      <c r="AB8435" s="1"/>
      <c r="AC8435" s="1"/>
      <c r="AD8435"/>
    </row>
    <row r="8436" spans="1:30" x14ac:dyDescent="0.25">
      <c r="A8436" s="1"/>
      <c r="B8436" s="1"/>
      <c r="C8436" s="1"/>
      <c r="D8436"/>
      <c r="E8436" s="1"/>
      <c r="F8436" s="1"/>
      <c r="G8436"/>
      <c r="H8436"/>
      <c r="I8436" s="1"/>
      <c r="J8436"/>
      <c r="K8436"/>
      <c r="L8436"/>
      <c r="M8436" s="2"/>
      <c r="N8436" s="3"/>
      <c r="O8436"/>
      <c r="P8436"/>
      <c r="Q8436"/>
      <c r="R8436"/>
      <c r="S8436"/>
      <c r="T8436"/>
      <c r="U8436" s="1"/>
      <c r="V8436"/>
      <c r="W8436" s="1"/>
      <c r="X8436"/>
      <c r="Y8436"/>
      <c r="Z8436" s="1"/>
      <c r="AA8436" s="1"/>
      <c r="AB8436" s="1"/>
      <c r="AC8436" s="1"/>
      <c r="AD8436"/>
    </row>
    <row r="8437" spans="1:30" x14ac:dyDescent="0.25">
      <c r="A8437" s="1"/>
      <c r="B8437" s="1"/>
      <c r="C8437" s="1"/>
      <c r="D8437"/>
      <c r="E8437" s="1"/>
      <c r="F8437" s="1"/>
      <c r="G8437"/>
      <c r="H8437"/>
      <c r="I8437" s="1"/>
      <c r="J8437"/>
      <c r="K8437"/>
      <c r="L8437"/>
      <c r="M8437" s="2"/>
      <c r="N8437" s="3"/>
      <c r="O8437"/>
      <c r="P8437"/>
      <c r="Q8437"/>
      <c r="R8437"/>
      <c r="S8437"/>
      <c r="T8437"/>
      <c r="U8437" s="1"/>
      <c r="V8437"/>
      <c r="W8437" s="1"/>
      <c r="X8437"/>
      <c r="Y8437"/>
      <c r="Z8437" s="1"/>
      <c r="AA8437" s="1"/>
      <c r="AB8437" s="1"/>
      <c r="AC8437" s="1"/>
      <c r="AD8437"/>
    </row>
    <row r="8438" spans="1:30" x14ac:dyDescent="0.25">
      <c r="A8438" s="1"/>
      <c r="B8438" s="1"/>
      <c r="C8438" s="1"/>
      <c r="D8438"/>
      <c r="E8438" s="1"/>
      <c r="F8438" s="1"/>
      <c r="G8438"/>
      <c r="H8438"/>
      <c r="I8438" s="1"/>
      <c r="J8438"/>
      <c r="K8438"/>
      <c r="L8438"/>
      <c r="M8438" s="2"/>
      <c r="N8438" s="3"/>
      <c r="O8438"/>
      <c r="P8438"/>
      <c r="Q8438"/>
      <c r="R8438"/>
      <c r="S8438"/>
      <c r="T8438"/>
      <c r="U8438" s="1"/>
      <c r="V8438"/>
      <c r="W8438" s="1"/>
      <c r="X8438"/>
      <c r="Y8438"/>
      <c r="Z8438" s="1"/>
      <c r="AA8438" s="1"/>
      <c r="AB8438" s="1"/>
      <c r="AC8438" s="1"/>
      <c r="AD8438"/>
    </row>
    <row r="8439" spans="1:30" x14ac:dyDescent="0.25">
      <c r="A8439" s="1"/>
      <c r="B8439" s="1"/>
      <c r="C8439" s="1"/>
      <c r="D8439"/>
      <c r="E8439" s="1"/>
      <c r="F8439" s="1"/>
      <c r="G8439"/>
      <c r="H8439"/>
      <c r="I8439" s="1"/>
      <c r="J8439"/>
      <c r="K8439"/>
      <c r="L8439"/>
      <c r="M8439" s="2"/>
      <c r="N8439" s="3"/>
      <c r="O8439"/>
      <c r="P8439"/>
      <c r="Q8439"/>
      <c r="R8439"/>
      <c r="S8439"/>
      <c r="T8439"/>
      <c r="U8439" s="1"/>
      <c r="V8439"/>
      <c r="W8439" s="1"/>
      <c r="X8439"/>
      <c r="Y8439"/>
      <c r="Z8439" s="1"/>
      <c r="AA8439" s="1"/>
      <c r="AB8439" s="1"/>
      <c r="AC8439" s="1"/>
      <c r="AD8439"/>
    </row>
    <row r="8440" spans="1:30" x14ac:dyDescent="0.25">
      <c r="A8440" s="1"/>
      <c r="B8440" s="1"/>
      <c r="C8440" s="1"/>
      <c r="D8440"/>
      <c r="E8440" s="1"/>
      <c r="F8440" s="1"/>
      <c r="G8440"/>
      <c r="H8440"/>
      <c r="I8440" s="1"/>
      <c r="J8440"/>
      <c r="K8440"/>
      <c r="L8440"/>
      <c r="M8440" s="2"/>
      <c r="N8440" s="3"/>
      <c r="O8440"/>
      <c r="P8440"/>
      <c r="Q8440"/>
      <c r="R8440"/>
      <c r="S8440"/>
      <c r="T8440"/>
      <c r="U8440" s="1"/>
      <c r="V8440"/>
      <c r="W8440" s="1"/>
      <c r="X8440"/>
      <c r="Y8440"/>
      <c r="Z8440" s="1"/>
      <c r="AA8440" s="1"/>
      <c r="AB8440" s="1"/>
      <c r="AC8440" s="1"/>
      <c r="AD8440"/>
    </row>
    <row r="8441" spans="1:30" x14ac:dyDescent="0.25">
      <c r="A8441" s="1"/>
      <c r="B8441" s="1"/>
      <c r="C8441" s="1"/>
      <c r="D8441"/>
      <c r="E8441" s="1"/>
      <c r="F8441" s="1"/>
      <c r="G8441"/>
      <c r="H8441"/>
      <c r="I8441" s="1"/>
      <c r="J8441"/>
      <c r="K8441"/>
      <c r="L8441"/>
      <c r="M8441" s="2"/>
      <c r="N8441" s="3"/>
      <c r="O8441"/>
      <c r="P8441"/>
      <c r="Q8441"/>
      <c r="R8441"/>
      <c r="S8441"/>
      <c r="T8441"/>
      <c r="U8441" s="1"/>
      <c r="V8441"/>
      <c r="W8441" s="1"/>
      <c r="X8441"/>
      <c r="Y8441"/>
      <c r="Z8441" s="1"/>
      <c r="AA8441" s="1"/>
      <c r="AB8441" s="1"/>
      <c r="AC8441" s="1"/>
      <c r="AD8441"/>
    </row>
    <row r="8442" spans="1:30" x14ac:dyDescent="0.25">
      <c r="A8442" s="1"/>
      <c r="B8442" s="1"/>
      <c r="C8442" s="1"/>
      <c r="D8442"/>
      <c r="E8442" s="1"/>
      <c r="F8442" s="1"/>
      <c r="G8442"/>
      <c r="H8442"/>
      <c r="I8442" s="1"/>
      <c r="J8442"/>
      <c r="K8442"/>
      <c r="L8442"/>
      <c r="M8442" s="2"/>
      <c r="N8442" s="3"/>
      <c r="O8442"/>
      <c r="P8442"/>
      <c r="Q8442"/>
      <c r="R8442"/>
      <c r="S8442"/>
      <c r="T8442"/>
      <c r="U8442" s="1"/>
      <c r="V8442"/>
      <c r="W8442" s="1"/>
      <c r="X8442"/>
      <c r="Y8442"/>
      <c r="Z8442" s="1"/>
      <c r="AA8442" s="1"/>
      <c r="AB8442" s="1"/>
      <c r="AC8442" s="1"/>
      <c r="AD8442"/>
    </row>
    <row r="8443" spans="1:30" x14ac:dyDescent="0.25">
      <c r="A8443" s="1"/>
      <c r="B8443" s="1"/>
      <c r="C8443" s="1"/>
      <c r="D8443"/>
      <c r="E8443" s="1"/>
      <c r="F8443" s="1"/>
      <c r="G8443"/>
      <c r="H8443"/>
      <c r="I8443" s="1"/>
      <c r="J8443"/>
      <c r="K8443"/>
      <c r="L8443"/>
      <c r="M8443" s="2"/>
      <c r="N8443" s="3"/>
      <c r="O8443"/>
      <c r="P8443"/>
      <c r="Q8443"/>
      <c r="R8443"/>
      <c r="S8443"/>
      <c r="T8443"/>
      <c r="U8443" s="1"/>
      <c r="V8443"/>
      <c r="W8443" s="1"/>
      <c r="X8443"/>
      <c r="Y8443"/>
      <c r="Z8443" s="1"/>
      <c r="AA8443" s="1"/>
      <c r="AB8443" s="1"/>
      <c r="AC8443" s="1"/>
      <c r="AD8443"/>
    </row>
    <row r="8444" spans="1:30" x14ac:dyDescent="0.25">
      <c r="A8444" s="1"/>
      <c r="B8444" s="1"/>
      <c r="C8444" s="1"/>
      <c r="D8444"/>
      <c r="E8444" s="1"/>
      <c r="F8444" s="1"/>
      <c r="G8444"/>
      <c r="H8444"/>
      <c r="I8444" s="1"/>
      <c r="J8444"/>
      <c r="K8444"/>
      <c r="L8444"/>
      <c r="M8444" s="2"/>
      <c r="N8444" s="3"/>
      <c r="O8444"/>
      <c r="P8444"/>
      <c r="Q8444"/>
      <c r="R8444"/>
      <c r="S8444"/>
      <c r="T8444"/>
      <c r="U8444" s="1"/>
      <c r="V8444"/>
      <c r="W8444" s="1"/>
      <c r="X8444"/>
      <c r="Y8444"/>
      <c r="Z8444" s="1"/>
      <c r="AA8444" s="1"/>
      <c r="AB8444" s="1"/>
      <c r="AC8444" s="1"/>
      <c r="AD8444"/>
    </row>
    <row r="8445" spans="1:30" x14ac:dyDescent="0.25">
      <c r="A8445" s="1"/>
      <c r="B8445" s="1"/>
      <c r="C8445" s="1"/>
      <c r="D8445"/>
      <c r="E8445" s="1"/>
      <c r="F8445" s="1"/>
      <c r="G8445"/>
      <c r="H8445"/>
      <c r="I8445" s="1"/>
      <c r="J8445"/>
      <c r="K8445"/>
      <c r="L8445"/>
      <c r="M8445" s="2"/>
      <c r="N8445" s="3"/>
      <c r="O8445"/>
      <c r="P8445"/>
      <c r="Q8445"/>
      <c r="R8445"/>
      <c r="S8445"/>
      <c r="T8445"/>
      <c r="U8445" s="1"/>
      <c r="V8445"/>
      <c r="W8445" s="1"/>
      <c r="X8445"/>
      <c r="Y8445"/>
      <c r="Z8445" s="1"/>
      <c r="AA8445" s="1"/>
      <c r="AB8445" s="1"/>
      <c r="AC8445" s="1"/>
      <c r="AD8445"/>
    </row>
    <row r="8446" spans="1:30" x14ac:dyDescent="0.25">
      <c r="A8446" s="1"/>
      <c r="B8446" s="1"/>
      <c r="C8446" s="1"/>
      <c r="D8446"/>
      <c r="E8446" s="1"/>
      <c r="F8446" s="1"/>
      <c r="G8446"/>
      <c r="H8446"/>
      <c r="I8446" s="1"/>
      <c r="J8446"/>
      <c r="K8446"/>
      <c r="L8446"/>
      <c r="M8446" s="2"/>
      <c r="N8446" s="3"/>
      <c r="O8446"/>
      <c r="P8446"/>
      <c r="Q8446"/>
      <c r="R8446"/>
      <c r="S8446"/>
      <c r="T8446"/>
      <c r="U8446" s="1"/>
      <c r="V8446"/>
      <c r="W8446" s="1"/>
      <c r="X8446"/>
      <c r="Y8446"/>
      <c r="Z8446" s="1"/>
      <c r="AA8446" s="1"/>
      <c r="AB8446" s="1"/>
      <c r="AC8446" s="1"/>
      <c r="AD8446"/>
    </row>
    <row r="8447" spans="1:30" x14ac:dyDescent="0.25">
      <c r="A8447" s="1"/>
      <c r="B8447" s="1"/>
      <c r="C8447" s="1"/>
      <c r="D8447"/>
      <c r="E8447" s="1"/>
      <c r="F8447" s="1"/>
      <c r="G8447"/>
      <c r="H8447"/>
      <c r="I8447" s="1"/>
      <c r="J8447"/>
      <c r="K8447"/>
      <c r="L8447"/>
      <c r="M8447" s="2"/>
      <c r="N8447" s="3"/>
      <c r="O8447"/>
      <c r="P8447"/>
      <c r="Q8447"/>
      <c r="R8447"/>
      <c r="S8447"/>
      <c r="T8447"/>
      <c r="U8447" s="1"/>
      <c r="V8447"/>
      <c r="W8447" s="1"/>
      <c r="X8447"/>
      <c r="Y8447"/>
      <c r="Z8447" s="1"/>
      <c r="AA8447" s="1"/>
      <c r="AB8447" s="1"/>
      <c r="AC8447" s="1"/>
      <c r="AD8447"/>
    </row>
    <row r="8448" spans="1:30" x14ac:dyDescent="0.25">
      <c r="A8448" s="1"/>
      <c r="B8448" s="1"/>
      <c r="C8448" s="1"/>
      <c r="D8448"/>
      <c r="E8448" s="1"/>
      <c r="F8448" s="1"/>
      <c r="G8448"/>
      <c r="H8448"/>
      <c r="I8448" s="1"/>
      <c r="J8448"/>
      <c r="K8448"/>
      <c r="L8448"/>
      <c r="M8448" s="2"/>
      <c r="N8448" s="3"/>
      <c r="O8448"/>
      <c r="P8448"/>
      <c r="Q8448"/>
      <c r="R8448"/>
      <c r="S8448"/>
      <c r="T8448"/>
      <c r="U8448" s="1"/>
      <c r="V8448"/>
      <c r="W8448" s="1"/>
      <c r="X8448"/>
      <c r="Y8448"/>
      <c r="Z8448" s="1"/>
      <c r="AA8448" s="1"/>
      <c r="AB8448" s="1"/>
      <c r="AC8448" s="1"/>
      <c r="AD8448"/>
    </row>
    <row r="8449" spans="1:30" x14ac:dyDescent="0.25">
      <c r="A8449" s="1"/>
      <c r="B8449" s="1"/>
      <c r="C8449" s="1"/>
      <c r="D8449"/>
      <c r="E8449" s="1"/>
      <c r="F8449" s="1"/>
      <c r="G8449"/>
      <c r="H8449"/>
      <c r="I8449" s="1"/>
      <c r="J8449"/>
      <c r="K8449"/>
      <c r="L8449"/>
      <c r="M8449" s="2"/>
      <c r="N8449" s="3"/>
      <c r="O8449"/>
      <c r="P8449"/>
      <c r="Q8449"/>
      <c r="R8449"/>
      <c r="S8449"/>
      <c r="T8449"/>
      <c r="U8449" s="1"/>
      <c r="V8449"/>
      <c r="W8449" s="1"/>
      <c r="X8449"/>
      <c r="Y8449"/>
      <c r="Z8449" s="1"/>
      <c r="AA8449" s="1"/>
      <c r="AB8449" s="1"/>
      <c r="AC8449" s="1"/>
      <c r="AD8449"/>
    </row>
    <row r="8450" spans="1:30" x14ac:dyDescent="0.25">
      <c r="A8450" s="1"/>
      <c r="B8450" s="1"/>
      <c r="C8450" s="1"/>
      <c r="D8450"/>
      <c r="E8450" s="1"/>
      <c r="F8450" s="1"/>
      <c r="G8450"/>
      <c r="H8450"/>
      <c r="I8450" s="1"/>
      <c r="J8450"/>
      <c r="K8450"/>
      <c r="L8450"/>
      <c r="M8450" s="2"/>
      <c r="N8450" s="3"/>
      <c r="O8450"/>
      <c r="P8450"/>
      <c r="Q8450"/>
      <c r="R8450"/>
      <c r="S8450"/>
      <c r="T8450"/>
      <c r="U8450" s="1"/>
      <c r="V8450"/>
      <c r="W8450" s="1"/>
      <c r="X8450"/>
      <c r="Y8450"/>
      <c r="Z8450" s="1"/>
      <c r="AA8450" s="1"/>
      <c r="AB8450" s="1"/>
      <c r="AC8450" s="1"/>
      <c r="AD8450"/>
    </row>
    <row r="8451" spans="1:30" x14ac:dyDescent="0.25">
      <c r="A8451" s="1"/>
      <c r="B8451" s="1"/>
      <c r="C8451" s="1"/>
      <c r="D8451"/>
      <c r="E8451" s="1"/>
      <c r="F8451" s="1"/>
      <c r="G8451"/>
      <c r="H8451"/>
      <c r="I8451" s="1"/>
      <c r="J8451"/>
      <c r="K8451"/>
      <c r="L8451"/>
      <c r="M8451" s="2"/>
      <c r="N8451" s="3"/>
      <c r="O8451"/>
      <c r="P8451"/>
      <c r="Q8451"/>
      <c r="R8451"/>
      <c r="S8451"/>
      <c r="T8451"/>
      <c r="U8451" s="1"/>
      <c r="V8451"/>
      <c r="W8451" s="1"/>
      <c r="X8451"/>
      <c r="Y8451"/>
      <c r="Z8451" s="1"/>
      <c r="AA8451" s="1"/>
      <c r="AB8451" s="1"/>
      <c r="AC8451" s="1"/>
      <c r="AD8451"/>
    </row>
    <row r="8452" spans="1:30" x14ac:dyDescent="0.25">
      <c r="A8452" s="1"/>
      <c r="B8452" s="1"/>
      <c r="C8452" s="1"/>
      <c r="D8452"/>
      <c r="E8452" s="1"/>
      <c r="F8452" s="1"/>
      <c r="G8452"/>
      <c r="H8452"/>
      <c r="I8452" s="1"/>
      <c r="J8452"/>
      <c r="K8452"/>
      <c r="L8452"/>
      <c r="M8452" s="2"/>
      <c r="N8452" s="3"/>
      <c r="O8452"/>
      <c r="P8452"/>
      <c r="Q8452"/>
      <c r="R8452"/>
      <c r="S8452"/>
      <c r="T8452"/>
      <c r="U8452" s="1"/>
      <c r="V8452"/>
      <c r="W8452" s="1"/>
      <c r="X8452"/>
      <c r="Y8452"/>
      <c r="Z8452" s="1"/>
      <c r="AA8452" s="1"/>
      <c r="AB8452" s="1"/>
      <c r="AC8452" s="1"/>
      <c r="AD8452"/>
    </row>
    <row r="8453" spans="1:30" x14ac:dyDescent="0.25">
      <c r="A8453" s="1"/>
      <c r="B8453" s="1"/>
      <c r="C8453" s="1"/>
      <c r="D8453"/>
      <c r="E8453" s="1"/>
      <c r="F8453" s="1"/>
      <c r="G8453"/>
      <c r="H8453"/>
      <c r="I8453" s="1"/>
      <c r="J8453"/>
      <c r="K8453"/>
      <c r="L8453"/>
      <c r="M8453" s="2"/>
      <c r="N8453" s="3"/>
      <c r="O8453"/>
      <c r="P8453"/>
      <c r="Q8453"/>
      <c r="R8453"/>
      <c r="S8453"/>
      <c r="T8453"/>
      <c r="U8453" s="1"/>
      <c r="V8453"/>
      <c r="W8453" s="1"/>
      <c r="X8453"/>
      <c r="Y8453"/>
      <c r="Z8453" s="1"/>
      <c r="AA8453" s="1"/>
      <c r="AB8453" s="1"/>
      <c r="AC8453" s="1"/>
      <c r="AD8453"/>
    </row>
    <row r="8454" spans="1:30" x14ac:dyDescent="0.25">
      <c r="A8454" s="1"/>
      <c r="B8454" s="1"/>
      <c r="C8454" s="1"/>
      <c r="D8454"/>
      <c r="E8454" s="1"/>
      <c r="F8454" s="1"/>
      <c r="G8454"/>
      <c r="H8454"/>
      <c r="I8454" s="1"/>
      <c r="J8454"/>
      <c r="K8454"/>
      <c r="L8454"/>
      <c r="M8454" s="2"/>
      <c r="N8454" s="3"/>
      <c r="O8454"/>
      <c r="P8454"/>
      <c r="Q8454"/>
      <c r="R8454"/>
      <c r="S8454"/>
      <c r="T8454"/>
      <c r="U8454" s="1"/>
      <c r="V8454"/>
      <c r="W8454" s="1"/>
      <c r="X8454"/>
      <c r="Y8454"/>
      <c r="Z8454" s="1"/>
      <c r="AA8454" s="1"/>
      <c r="AB8454" s="1"/>
      <c r="AC8454" s="1"/>
      <c r="AD8454"/>
    </row>
    <row r="8455" spans="1:30" x14ac:dyDescent="0.25">
      <c r="A8455" s="1"/>
      <c r="B8455" s="1"/>
      <c r="C8455" s="1"/>
      <c r="D8455"/>
      <c r="E8455" s="1"/>
      <c r="F8455" s="1"/>
      <c r="G8455"/>
      <c r="H8455"/>
      <c r="I8455" s="1"/>
      <c r="J8455"/>
      <c r="K8455"/>
      <c r="L8455"/>
      <c r="M8455" s="2"/>
      <c r="N8455" s="3"/>
      <c r="O8455"/>
      <c r="P8455"/>
      <c r="Q8455"/>
      <c r="R8455"/>
      <c r="S8455"/>
      <c r="T8455"/>
      <c r="U8455" s="1"/>
      <c r="V8455"/>
      <c r="W8455" s="1"/>
      <c r="X8455"/>
      <c r="Y8455"/>
      <c r="Z8455" s="1"/>
      <c r="AA8455" s="1"/>
      <c r="AB8455" s="1"/>
      <c r="AC8455" s="1"/>
      <c r="AD8455"/>
    </row>
    <row r="8456" spans="1:30" x14ac:dyDescent="0.25">
      <c r="A8456" s="1"/>
      <c r="B8456" s="1"/>
      <c r="C8456" s="1"/>
      <c r="D8456"/>
      <c r="E8456" s="1"/>
      <c r="F8456" s="1"/>
      <c r="G8456"/>
      <c r="H8456"/>
      <c r="I8456" s="1"/>
      <c r="J8456"/>
      <c r="K8456"/>
      <c r="L8456"/>
      <c r="M8456" s="2"/>
      <c r="N8456" s="3"/>
      <c r="O8456"/>
      <c r="P8456"/>
      <c r="Q8456"/>
      <c r="R8456"/>
      <c r="S8456"/>
      <c r="T8456"/>
      <c r="U8456" s="1"/>
      <c r="V8456"/>
      <c r="W8456" s="1"/>
      <c r="X8456"/>
      <c r="Y8456"/>
      <c r="Z8456" s="1"/>
      <c r="AA8456" s="1"/>
      <c r="AB8456" s="1"/>
      <c r="AC8456" s="1"/>
      <c r="AD8456"/>
    </row>
    <row r="8457" spans="1:30" x14ac:dyDescent="0.25">
      <c r="A8457" s="1"/>
      <c r="B8457" s="1"/>
      <c r="C8457" s="1"/>
      <c r="D8457"/>
      <c r="E8457" s="1"/>
      <c r="F8457" s="1"/>
      <c r="G8457"/>
      <c r="H8457"/>
      <c r="I8457" s="1"/>
      <c r="J8457"/>
      <c r="K8457"/>
      <c r="L8457"/>
      <c r="M8457" s="2"/>
      <c r="N8457" s="3"/>
      <c r="O8457"/>
      <c r="P8457"/>
      <c r="Q8457"/>
      <c r="R8457"/>
      <c r="S8457"/>
      <c r="T8457"/>
      <c r="U8457" s="1"/>
      <c r="V8457"/>
      <c r="W8457" s="1"/>
      <c r="X8457"/>
      <c r="Y8457"/>
      <c r="Z8457" s="1"/>
      <c r="AA8457" s="1"/>
      <c r="AB8457" s="1"/>
      <c r="AC8457" s="1"/>
      <c r="AD8457"/>
    </row>
    <row r="8458" spans="1:30" x14ac:dyDescent="0.25">
      <c r="A8458" s="1"/>
      <c r="B8458" s="1"/>
      <c r="C8458" s="1"/>
      <c r="D8458"/>
      <c r="E8458" s="1"/>
      <c r="F8458" s="1"/>
      <c r="G8458"/>
      <c r="H8458"/>
      <c r="I8458" s="1"/>
      <c r="J8458"/>
      <c r="K8458"/>
      <c r="L8458"/>
      <c r="M8458" s="2"/>
      <c r="N8458" s="3"/>
      <c r="O8458"/>
      <c r="P8458"/>
      <c r="Q8458"/>
      <c r="R8458"/>
      <c r="S8458"/>
      <c r="T8458"/>
      <c r="U8458" s="1"/>
      <c r="V8458"/>
      <c r="W8458" s="1"/>
      <c r="X8458"/>
      <c r="Y8458"/>
      <c r="Z8458" s="1"/>
      <c r="AA8458" s="1"/>
      <c r="AB8458" s="1"/>
      <c r="AC8458" s="1"/>
      <c r="AD8458"/>
    </row>
    <row r="8459" spans="1:30" x14ac:dyDescent="0.25">
      <c r="A8459" s="1"/>
      <c r="B8459" s="1"/>
      <c r="C8459" s="1"/>
      <c r="D8459"/>
      <c r="E8459" s="1"/>
      <c r="F8459" s="1"/>
      <c r="G8459"/>
      <c r="H8459"/>
      <c r="I8459" s="1"/>
      <c r="J8459"/>
      <c r="K8459"/>
      <c r="L8459"/>
      <c r="M8459" s="2"/>
      <c r="N8459" s="3"/>
      <c r="O8459"/>
      <c r="P8459"/>
      <c r="Q8459"/>
      <c r="R8459"/>
      <c r="S8459"/>
      <c r="T8459"/>
      <c r="U8459" s="1"/>
      <c r="V8459"/>
      <c r="W8459" s="1"/>
      <c r="X8459"/>
      <c r="Y8459"/>
      <c r="Z8459" s="1"/>
      <c r="AA8459" s="1"/>
      <c r="AB8459" s="1"/>
      <c r="AC8459" s="1"/>
      <c r="AD8459"/>
    </row>
    <row r="8460" spans="1:30" x14ac:dyDescent="0.25">
      <c r="A8460" s="1"/>
      <c r="B8460" s="1"/>
      <c r="C8460" s="1"/>
      <c r="D8460"/>
      <c r="E8460" s="1"/>
      <c r="F8460" s="1"/>
      <c r="G8460"/>
      <c r="H8460"/>
      <c r="I8460" s="1"/>
      <c r="J8460"/>
      <c r="K8460"/>
      <c r="L8460"/>
      <c r="M8460" s="2"/>
      <c r="N8460" s="3"/>
      <c r="O8460"/>
      <c r="P8460"/>
      <c r="Q8460"/>
      <c r="R8460"/>
      <c r="S8460"/>
      <c r="T8460"/>
      <c r="U8460" s="1"/>
      <c r="V8460"/>
      <c r="W8460" s="1"/>
      <c r="X8460"/>
      <c r="Y8460"/>
      <c r="Z8460" s="1"/>
      <c r="AA8460" s="1"/>
      <c r="AB8460" s="1"/>
      <c r="AC8460" s="1"/>
      <c r="AD8460"/>
    </row>
    <row r="8461" spans="1:30" x14ac:dyDescent="0.25">
      <c r="A8461" s="1"/>
      <c r="B8461" s="1"/>
      <c r="C8461" s="1"/>
      <c r="D8461"/>
      <c r="E8461" s="1"/>
      <c r="F8461" s="1"/>
      <c r="G8461"/>
      <c r="H8461"/>
      <c r="I8461" s="1"/>
      <c r="J8461"/>
      <c r="K8461"/>
      <c r="L8461"/>
      <c r="M8461" s="2"/>
      <c r="N8461" s="3"/>
      <c r="O8461"/>
      <c r="P8461"/>
      <c r="Q8461"/>
      <c r="R8461"/>
      <c r="S8461"/>
      <c r="T8461"/>
      <c r="U8461" s="1"/>
      <c r="V8461"/>
      <c r="W8461" s="1"/>
      <c r="X8461"/>
      <c r="Y8461"/>
      <c r="Z8461" s="1"/>
      <c r="AA8461" s="1"/>
      <c r="AB8461" s="1"/>
      <c r="AC8461" s="1"/>
      <c r="AD8461"/>
    </row>
    <row r="8462" spans="1:30" x14ac:dyDescent="0.25">
      <c r="A8462" s="1"/>
      <c r="B8462" s="1"/>
      <c r="C8462" s="1"/>
      <c r="D8462"/>
      <c r="E8462" s="1"/>
      <c r="F8462" s="1"/>
      <c r="G8462"/>
      <c r="H8462"/>
      <c r="I8462" s="1"/>
      <c r="J8462"/>
      <c r="K8462"/>
      <c r="L8462"/>
      <c r="M8462" s="2"/>
      <c r="N8462" s="3"/>
      <c r="O8462"/>
      <c r="P8462"/>
      <c r="Q8462"/>
      <c r="R8462"/>
      <c r="S8462"/>
      <c r="T8462"/>
      <c r="U8462" s="1"/>
      <c r="V8462"/>
      <c r="W8462" s="1"/>
      <c r="X8462"/>
      <c r="Y8462"/>
      <c r="Z8462" s="1"/>
      <c r="AA8462" s="1"/>
      <c r="AB8462" s="1"/>
      <c r="AC8462" s="1"/>
      <c r="AD8462"/>
    </row>
    <row r="8463" spans="1:30" x14ac:dyDescent="0.25">
      <c r="A8463" s="1"/>
      <c r="B8463" s="1"/>
      <c r="C8463" s="1"/>
      <c r="D8463"/>
      <c r="E8463" s="1"/>
      <c r="F8463" s="1"/>
      <c r="G8463"/>
      <c r="H8463"/>
      <c r="I8463" s="1"/>
      <c r="J8463"/>
      <c r="K8463"/>
      <c r="L8463"/>
      <c r="M8463" s="2"/>
      <c r="N8463" s="3"/>
      <c r="O8463"/>
      <c r="P8463"/>
      <c r="Q8463"/>
      <c r="R8463"/>
      <c r="S8463"/>
      <c r="T8463"/>
      <c r="U8463" s="1"/>
      <c r="V8463"/>
      <c r="W8463" s="1"/>
      <c r="X8463"/>
      <c r="Y8463"/>
      <c r="Z8463" s="1"/>
      <c r="AA8463" s="1"/>
      <c r="AB8463" s="1"/>
      <c r="AC8463" s="1"/>
      <c r="AD8463"/>
    </row>
    <row r="8464" spans="1:30" x14ac:dyDescent="0.25">
      <c r="A8464" s="1"/>
      <c r="B8464" s="1"/>
      <c r="C8464" s="1"/>
      <c r="D8464"/>
      <c r="E8464" s="1"/>
      <c r="F8464" s="1"/>
      <c r="G8464"/>
      <c r="H8464"/>
      <c r="I8464" s="1"/>
      <c r="J8464"/>
      <c r="K8464"/>
      <c r="L8464"/>
      <c r="M8464" s="2"/>
      <c r="N8464" s="3"/>
      <c r="O8464"/>
      <c r="P8464"/>
      <c r="Q8464"/>
      <c r="R8464"/>
      <c r="S8464"/>
      <c r="T8464"/>
      <c r="U8464" s="1"/>
      <c r="V8464"/>
      <c r="W8464" s="1"/>
      <c r="X8464"/>
      <c r="Y8464"/>
      <c r="Z8464" s="1"/>
      <c r="AA8464" s="1"/>
      <c r="AB8464" s="1"/>
      <c r="AC8464" s="1"/>
      <c r="AD8464"/>
    </row>
    <row r="8465" spans="1:30" x14ac:dyDescent="0.25">
      <c r="A8465" s="1"/>
      <c r="B8465" s="1"/>
      <c r="C8465" s="1"/>
      <c r="D8465"/>
      <c r="E8465" s="1"/>
      <c r="F8465" s="1"/>
      <c r="G8465"/>
      <c r="H8465"/>
      <c r="I8465" s="1"/>
      <c r="J8465"/>
      <c r="K8465"/>
      <c r="L8465"/>
      <c r="M8465" s="2"/>
      <c r="N8465" s="3"/>
      <c r="O8465"/>
      <c r="P8465"/>
      <c r="Q8465"/>
      <c r="R8465"/>
      <c r="S8465"/>
      <c r="T8465"/>
      <c r="U8465" s="1"/>
      <c r="V8465"/>
      <c r="W8465" s="1"/>
      <c r="X8465"/>
      <c r="Y8465"/>
      <c r="Z8465" s="1"/>
      <c r="AA8465" s="1"/>
      <c r="AB8465" s="1"/>
      <c r="AC8465" s="1"/>
      <c r="AD8465"/>
    </row>
    <row r="8466" spans="1:30" x14ac:dyDescent="0.25">
      <c r="A8466" s="1"/>
      <c r="B8466" s="1"/>
      <c r="C8466" s="1"/>
      <c r="D8466"/>
      <c r="E8466" s="1"/>
      <c r="F8466" s="1"/>
      <c r="G8466"/>
      <c r="H8466"/>
      <c r="I8466" s="1"/>
      <c r="J8466"/>
      <c r="K8466"/>
      <c r="L8466"/>
      <c r="M8466" s="2"/>
      <c r="N8466" s="3"/>
      <c r="O8466"/>
      <c r="P8466"/>
      <c r="Q8466"/>
      <c r="R8466"/>
      <c r="S8466"/>
      <c r="T8466"/>
      <c r="U8466" s="1"/>
      <c r="V8466"/>
      <c r="W8466" s="1"/>
      <c r="X8466"/>
      <c r="Y8466"/>
      <c r="Z8466" s="1"/>
      <c r="AA8466" s="1"/>
      <c r="AB8466" s="1"/>
      <c r="AC8466" s="1"/>
      <c r="AD8466"/>
    </row>
    <row r="8467" spans="1:30" x14ac:dyDescent="0.25">
      <c r="A8467" s="1"/>
      <c r="B8467" s="1"/>
      <c r="C8467" s="1"/>
      <c r="D8467"/>
      <c r="E8467" s="1"/>
      <c r="F8467" s="1"/>
      <c r="G8467"/>
      <c r="H8467"/>
      <c r="I8467" s="1"/>
      <c r="J8467"/>
      <c r="K8467"/>
      <c r="L8467"/>
      <c r="M8467" s="2"/>
      <c r="N8467" s="3"/>
      <c r="O8467"/>
      <c r="P8467"/>
      <c r="Q8467"/>
      <c r="R8467"/>
      <c r="S8467"/>
      <c r="T8467"/>
      <c r="U8467" s="1"/>
      <c r="V8467"/>
      <c r="W8467" s="1"/>
      <c r="X8467"/>
      <c r="Y8467"/>
      <c r="Z8467" s="1"/>
      <c r="AA8467" s="1"/>
      <c r="AB8467" s="1"/>
      <c r="AC8467" s="1"/>
      <c r="AD8467"/>
    </row>
    <row r="8468" spans="1:30" x14ac:dyDescent="0.25">
      <c r="A8468" s="1"/>
      <c r="B8468" s="1"/>
      <c r="C8468" s="1"/>
      <c r="D8468"/>
      <c r="E8468" s="1"/>
      <c r="F8468" s="1"/>
      <c r="G8468"/>
      <c r="H8468"/>
      <c r="I8468" s="1"/>
      <c r="J8468"/>
      <c r="K8468"/>
      <c r="L8468"/>
      <c r="M8468" s="2"/>
      <c r="N8468" s="3"/>
      <c r="O8468"/>
      <c r="P8468"/>
      <c r="Q8468"/>
      <c r="R8468"/>
      <c r="S8468"/>
      <c r="T8468"/>
      <c r="U8468" s="1"/>
      <c r="V8468"/>
      <c r="W8468" s="1"/>
      <c r="X8468"/>
      <c r="Y8468"/>
      <c r="Z8468" s="1"/>
      <c r="AA8468" s="1"/>
      <c r="AB8468" s="1"/>
      <c r="AC8468" s="1"/>
      <c r="AD8468"/>
    </row>
    <row r="8469" spans="1:30" x14ac:dyDescent="0.25">
      <c r="A8469" s="1"/>
      <c r="B8469" s="1"/>
      <c r="C8469" s="1"/>
      <c r="D8469"/>
      <c r="E8469" s="1"/>
      <c r="F8469" s="1"/>
      <c r="G8469"/>
      <c r="H8469"/>
      <c r="I8469" s="1"/>
      <c r="J8469"/>
      <c r="K8469"/>
      <c r="L8469"/>
      <c r="M8469" s="2"/>
      <c r="N8469" s="3"/>
      <c r="O8469"/>
      <c r="P8469"/>
      <c r="Q8469"/>
      <c r="R8469"/>
      <c r="S8469"/>
      <c r="T8469"/>
      <c r="U8469" s="1"/>
      <c r="V8469"/>
      <c r="W8469" s="1"/>
      <c r="X8469"/>
      <c r="Y8469"/>
      <c r="Z8469" s="1"/>
      <c r="AA8469" s="1"/>
      <c r="AB8469" s="1"/>
      <c r="AC8469" s="1"/>
      <c r="AD8469"/>
    </row>
    <row r="8470" spans="1:30" x14ac:dyDescent="0.25">
      <c r="A8470" s="1"/>
      <c r="B8470" s="1"/>
      <c r="C8470" s="1"/>
      <c r="D8470"/>
      <c r="E8470" s="1"/>
      <c r="F8470" s="1"/>
      <c r="G8470"/>
      <c r="H8470"/>
      <c r="I8470" s="1"/>
      <c r="J8470"/>
      <c r="K8470"/>
      <c r="L8470"/>
      <c r="M8470" s="2"/>
      <c r="N8470" s="3"/>
      <c r="O8470"/>
      <c r="P8470"/>
      <c r="Q8470"/>
      <c r="R8470"/>
      <c r="S8470"/>
      <c r="T8470"/>
      <c r="U8470" s="1"/>
      <c r="V8470"/>
      <c r="W8470" s="1"/>
      <c r="X8470"/>
      <c r="Y8470"/>
      <c r="Z8470" s="1"/>
      <c r="AA8470" s="1"/>
      <c r="AB8470" s="1"/>
      <c r="AC8470" s="1"/>
      <c r="AD8470"/>
    </row>
    <row r="8471" spans="1:30" x14ac:dyDescent="0.25">
      <c r="A8471" s="1"/>
      <c r="B8471" s="1"/>
      <c r="C8471" s="1"/>
      <c r="D8471"/>
      <c r="E8471" s="1"/>
      <c r="F8471" s="1"/>
      <c r="G8471"/>
      <c r="H8471"/>
      <c r="I8471" s="1"/>
      <c r="J8471"/>
      <c r="K8471"/>
      <c r="L8471"/>
      <c r="M8471" s="2"/>
      <c r="N8471" s="3"/>
      <c r="O8471"/>
      <c r="P8471"/>
      <c r="Q8471"/>
      <c r="R8471"/>
      <c r="S8471"/>
      <c r="T8471"/>
      <c r="U8471" s="1"/>
      <c r="V8471"/>
      <c r="W8471" s="1"/>
      <c r="X8471"/>
      <c r="Y8471"/>
      <c r="Z8471" s="1"/>
      <c r="AA8471" s="1"/>
      <c r="AB8471" s="1"/>
      <c r="AC8471" s="1"/>
      <c r="AD8471"/>
    </row>
    <row r="8472" spans="1:30" x14ac:dyDescent="0.25">
      <c r="A8472" s="1"/>
      <c r="B8472" s="1"/>
      <c r="C8472" s="1"/>
      <c r="D8472"/>
      <c r="E8472" s="1"/>
      <c r="F8472" s="1"/>
      <c r="G8472"/>
      <c r="H8472"/>
      <c r="I8472" s="1"/>
      <c r="J8472"/>
      <c r="K8472"/>
      <c r="L8472"/>
      <c r="M8472" s="2"/>
      <c r="N8472" s="3"/>
      <c r="O8472"/>
      <c r="P8472"/>
      <c r="Q8472"/>
      <c r="R8472"/>
      <c r="S8472"/>
      <c r="T8472"/>
      <c r="U8472" s="1"/>
      <c r="V8472"/>
      <c r="W8472" s="1"/>
      <c r="X8472"/>
      <c r="Y8472"/>
      <c r="Z8472" s="1"/>
      <c r="AA8472" s="1"/>
      <c r="AB8472" s="1"/>
      <c r="AC8472" s="1"/>
      <c r="AD8472"/>
    </row>
    <row r="8473" spans="1:30" x14ac:dyDescent="0.25">
      <c r="A8473" s="1"/>
      <c r="B8473" s="1"/>
      <c r="C8473" s="1"/>
      <c r="D8473"/>
      <c r="E8473" s="1"/>
      <c r="F8473" s="1"/>
      <c r="G8473"/>
      <c r="H8473"/>
      <c r="I8473" s="1"/>
      <c r="J8473"/>
      <c r="K8473"/>
      <c r="L8473"/>
      <c r="M8473" s="2"/>
      <c r="N8473" s="3"/>
      <c r="O8473"/>
      <c r="P8473"/>
      <c r="Q8473"/>
      <c r="R8473"/>
      <c r="S8473"/>
      <c r="T8473"/>
      <c r="U8473" s="1"/>
      <c r="V8473"/>
      <c r="W8473" s="1"/>
      <c r="X8473"/>
      <c r="Y8473"/>
      <c r="Z8473" s="1"/>
      <c r="AA8473" s="1"/>
      <c r="AB8473" s="1"/>
      <c r="AC8473" s="1"/>
      <c r="AD8473"/>
    </row>
    <row r="8474" spans="1:30" x14ac:dyDescent="0.25">
      <c r="A8474" s="1"/>
      <c r="B8474" s="1"/>
      <c r="C8474" s="1"/>
      <c r="D8474"/>
      <c r="E8474" s="1"/>
      <c r="F8474" s="1"/>
      <c r="G8474"/>
      <c r="H8474"/>
      <c r="I8474" s="1"/>
      <c r="J8474"/>
      <c r="K8474"/>
      <c r="L8474"/>
      <c r="M8474" s="2"/>
      <c r="N8474" s="3"/>
      <c r="O8474"/>
      <c r="P8474"/>
      <c r="Q8474"/>
      <c r="R8474"/>
      <c r="S8474"/>
      <c r="T8474"/>
      <c r="U8474" s="1"/>
      <c r="V8474"/>
      <c r="W8474" s="1"/>
      <c r="X8474"/>
      <c r="Y8474"/>
      <c r="Z8474" s="1"/>
      <c r="AA8474" s="1"/>
      <c r="AB8474" s="1"/>
      <c r="AC8474" s="1"/>
      <c r="AD8474"/>
    </row>
    <row r="8475" spans="1:30" x14ac:dyDescent="0.25">
      <c r="A8475" s="1"/>
      <c r="B8475" s="1"/>
      <c r="C8475" s="1"/>
      <c r="D8475"/>
      <c r="E8475" s="1"/>
      <c r="F8475" s="1"/>
      <c r="G8475"/>
      <c r="H8475"/>
      <c r="I8475" s="1"/>
      <c r="J8475"/>
      <c r="K8475"/>
      <c r="L8475"/>
      <c r="M8475" s="2"/>
      <c r="N8475" s="3"/>
      <c r="O8475"/>
      <c r="P8475"/>
      <c r="Q8475"/>
      <c r="R8475"/>
      <c r="S8475"/>
      <c r="T8475"/>
      <c r="U8475" s="1"/>
      <c r="V8475"/>
      <c r="W8475" s="1"/>
      <c r="X8475"/>
      <c r="Y8475"/>
      <c r="Z8475" s="1"/>
      <c r="AA8475" s="1"/>
      <c r="AB8475" s="1"/>
      <c r="AC8475" s="1"/>
      <c r="AD8475"/>
    </row>
    <row r="8476" spans="1:30" x14ac:dyDescent="0.25">
      <c r="A8476" s="1"/>
      <c r="B8476" s="1"/>
      <c r="C8476" s="1"/>
      <c r="D8476"/>
      <c r="E8476" s="1"/>
      <c r="F8476" s="1"/>
      <c r="G8476"/>
      <c r="H8476"/>
      <c r="I8476" s="1"/>
      <c r="J8476"/>
      <c r="K8476"/>
      <c r="L8476"/>
      <c r="M8476" s="2"/>
      <c r="N8476" s="3"/>
      <c r="O8476"/>
      <c r="P8476"/>
      <c r="Q8476"/>
      <c r="R8476"/>
      <c r="S8476"/>
      <c r="T8476"/>
      <c r="U8476" s="1"/>
      <c r="V8476"/>
      <c r="W8476" s="1"/>
      <c r="X8476"/>
      <c r="Y8476"/>
      <c r="Z8476" s="1"/>
      <c r="AA8476" s="1"/>
      <c r="AB8476" s="1"/>
      <c r="AC8476" s="1"/>
      <c r="AD8476"/>
    </row>
    <row r="8477" spans="1:30" x14ac:dyDescent="0.25">
      <c r="A8477" s="1"/>
      <c r="B8477" s="1"/>
      <c r="C8477" s="1"/>
      <c r="D8477"/>
      <c r="E8477" s="1"/>
      <c r="F8477" s="1"/>
      <c r="G8477"/>
      <c r="H8477"/>
      <c r="I8477" s="1"/>
      <c r="J8477"/>
      <c r="K8477"/>
      <c r="L8477"/>
      <c r="M8477" s="2"/>
      <c r="N8477" s="3"/>
      <c r="O8477"/>
      <c r="P8477"/>
      <c r="Q8477"/>
      <c r="R8477"/>
      <c r="S8477"/>
      <c r="T8477"/>
      <c r="U8477" s="1"/>
      <c r="V8477"/>
      <c r="W8477" s="1"/>
      <c r="X8477"/>
      <c r="Y8477"/>
      <c r="Z8477" s="1"/>
      <c r="AA8477" s="1"/>
      <c r="AB8477" s="1"/>
      <c r="AC8477" s="1"/>
      <c r="AD8477"/>
    </row>
    <row r="8478" spans="1:30" x14ac:dyDescent="0.25">
      <c r="A8478" s="1"/>
      <c r="B8478" s="1"/>
      <c r="C8478" s="1"/>
      <c r="D8478"/>
      <c r="E8478" s="1"/>
      <c r="F8478" s="1"/>
      <c r="G8478"/>
      <c r="H8478"/>
      <c r="I8478" s="1"/>
      <c r="J8478"/>
      <c r="K8478"/>
      <c r="L8478"/>
      <c r="M8478" s="2"/>
      <c r="N8478" s="3"/>
      <c r="O8478"/>
      <c r="P8478"/>
      <c r="Q8478"/>
      <c r="R8478"/>
      <c r="S8478"/>
      <c r="T8478"/>
      <c r="U8478" s="1"/>
      <c r="V8478"/>
      <c r="W8478" s="1"/>
      <c r="X8478"/>
      <c r="Y8478"/>
      <c r="Z8478" s="1"/>
      <c r="AA8478" s="1"/>
      <c r="AB8478" s="1"/>
      <c r="AC8478" s="1"/>
      <c r="AD8478"/>
    </row>
    <row r="8479" spans="1:30" x14ac:dyDescent="0.25">
      <c r="A8479" s="1"/>
      <c r="B8479" s="1"/>
      <c r="C8479" s="1"/>
      <c r="D8479"/>
      <c r="E8479" s="1"/>
      <c r="F8479" s="1"/>
      <c r="G8479"/>
      <c r="H8479"/>
      <c r="I8479" s="1"/>
      <c r="J8479"/>
      <c r="K8479"/>
      <c r="L8479"/>
      <c r="M8479" s="2"/>
      <c r="N8479" s="3"/>
      <c r="O8479"/>
      <c r="P8479"/>
      <c r="Q8479"/>
      <c r="R8479"/>
      <c r="S8479"/>
      <c r="T8479"/>
      <c r="U8479" s="1"/>
      <c r="V8479"/>
      <c r="W8479" s="1"/>
      <c r="X8479"/>
      <c r="Y8479"/>
      <c r="Z8479" s="1"/>
      <c r="AA8479" s="1"/>
      <c r="AB8479" s="1"/>
      <c r="AC8479" s="1"/>
      <c r="AD8479"/>
    </row>
    <row r="8480" spans="1:30" x14ac:dyDescent="0.25">
      <c r="A8480" s="1"/>
      <c r="B8480" s="1"/>
      <c r="C8480" s="1"/>
      <c r="D8480"/>
      <c r="E8480" s="1"/>
      <c r="F8480" s="1"/>
      <c r="G8480"/>
      <c r="H8480"/>
      <c r="I8480" s="1"/>
      <c r="J8480"/>
      <c r="K8480"/>
      <c r="L8480"/>
      <c r="M8480" s="2"/>
      <c r="N8480" s="3"/>
      <c r="O8480"/>
      <c r="P8480"/>
      <c r="Q8480"/>
      <c r="R8480"/>
      <c r="S8480"/>
      <c r="T8480"/>
      <c r="U8480" s="1"/>
      <c r="V8480"/>
      <c r="W8480" s="1"/>
      <c r="X8480"/>
      <c r="Y8480"/>
      <c r="Z8480" s="1"/>
      <c r="AA8480" s="1"/>
      <c r="AB8480" s="1"/>
      <c r="AC8480" s="1"/>
      <c r="AD8480"/>
    </row>
    <row r="8481" spans="1:30" x14ac:dyDescent="0.25">
      <c r="A8481" s="1"/>
      <c r="B8481" s="1"/>
      <c r="C8481" s="1"/>
      <c r="D8481"/>
      <c r="E8481" s="1"/>
      <c r="F8481" s="1"/>
      <c r="G8481"/>
      <c r="H8481"/>
      <c r="I8481" s="1"/>
      <c r="J8481"/>
      <c r="K8481"/>
      <c r="L8481"/>
      <c r="M8481" s="2"/>
      <c r="N8481" s="3"/>
      <c r="O8481"/>
      <c r="P8481"/>
      <c r="Q8481"/>
      <c r="R8481"/>
      <c r="S8481"/>
      <c r="T8481"/>
      <c r="U8481" s="1"/>
      <c r="V8481"/>
      <c r="W8481" s="1"/>
      <c r="X8481"/>
      <c r="Y8481"/>
      <c r="Z8481" s="1"/>
      <c r="AA8481" s="1"/>
      <c r="AB8481" s="1"/>
      <c r="AC8481" s="1"/>
      <c r="AD8481"/>
    </row>
    <row r="8482" spans="1:30" x14ac:dyDescent="0.25">
      <c r="A8482" s="1"/>
      <c r="B8482" s="1"/>
      <c r="C8482" s="1"/>
      <c r="D8482"/>
      <c r="E8482" s="1"/>
      <c r="F8482" s="1"/>
      <c r="G8482"/>
      <c r="H8482"/>
      <c r="I8482" s="1"/>
      <c r="J8482"/>
      <c r="K8482"/>
      <c r="L8482"/>
      <c r="M8482" s="2"/>
      <c r="N8482" s="3"/>
      <c r="O8482"/>
      <c r="P8482"/>
      <c r="Q8482"/>
      <c r="R8482"/>
      <c r="S8482"/>
      <c r="T8482"/>
      <c r="U8482" s="1"/>
      <c r="V8482"/>
      <c r="W8482" s="1"/>
      <c r="X8482"/>
      <c r="Y8482"/>
      <c r="Z8482" s="1"/>
      <c r="AA8482" s="1"/>
      <c r="AB8482" s="1"/>
      <c r="AC8482" s="1"/>
      <c r="AD8482"/>
    </row>
    <row r="8483" spans="1:30" x14ac:dyDescent="0.25">
      <c r="A8483" s="1"/>
      <c r="B8483" s="1"/>
      <c r="C8483" s="1"/>
      <c r="D8483"/>
      <c r="E8483" s="1"/>
      <c r="F8483" s="1"/>
      <c r="G8483"/>
      <c r="H8483"/>
      <c r="I8483" s="1"/>
      <c r="J8483"/>
      <c r="K8483"/>
      <c r="L8483"/>
      <c r="M8483" s="2"/>
      <c r="N8483" s="3"/>
      <c r="O8483"/>
      <c r="P8483"/>
      <c r="Q8483"/>
      <c r="R8483"/>
      <c r="S8483"/>
      <c r="T8483"/>
      <c r="U8483" s="1"/>
      <c r="V8483"/>
      <c r="W8483" s="1"/>
      <c r="X8483"/>
      <c r="Y8483"/>
      <c r="Z8483" s="1"/>
      <c r="AA8483" s="1"/>
      <c r="AB8483" s="1"/>
      <c r="AC8483" s="1"/>
      <c r="AD8483"/>
    </row>
    <row r="8484" spans="1:30" x14ac:dyDescent="0.25">
      <c r="A8484" s="1"/>
      <c r="B8484" s="1"/>
      <c r="C8484" s="1"/>
      <c r="D8484"/>
      <c r="E8484" s="1"/>
      <c r="F8484" s="1"/>
      <c r="G8484"/>
      <c r="H8484"/>
      <c r="I8484" s="1"/>
      <c r="J8484"/>
      <c r="K8484"/>
      <c r="L8484"/>
      <c r="M8484" s="2"/>
      <c r="N8484" s="3"/>
      <c r="O8484"/>
      <c r="P8484"/>
      <c r="Q8484"/>
      <c r="R8484"/>
      <c r="S8484"/>
      <c r="T8484"/>
      <c r="U8484" s="1"/>
      <c r="V8484"/>
      <c r="W8484" s="1"/>
      <c r="X8484"/>
      <c r="Y8484"/>
      <c r="Z8484" s="1"/>
      <c r="AA8484" s="1"/>
      <c r="AB8484" s="1"/>
      <c r="AC8484" s="1"/>
      <c r="AD8484"/>
    </row>
    <row r="8485" spans="1:30" x14ac:dyDescent="0.25">
      <c r="A8485" s="1"/>
      <c r="B8485" s="1"/>
      <c r="C8485" s="1"/>
      <c r="D8485"/>
      <c r="E8485" s="1"/>
      <c r="F8485" s="1"/>
      <c r="G8485"/>
      <c r="H8485"/>
      <c r="I8485" s="1"/>
      <c r="J8485"/>
      <c r="K8485"/>
      <c r="L8485"/>
      <c r="M8485" s="2"/>
      <c r="N8485" s="3"/>
      <c r="O8485"/>
      <c r="P8485"/>
      <c r="Q8485"/>
      <c r="R8485"/>
      <c r="S8485"/>
      <c r="T8485"/>
      <c r="U8485" s="1"/>
      <c r="V8485"/>
      <c r="W8485" s="1"/>
      <c r="X8485"/>
      <c r="Y8485"/>
      <c r="Z8485" s="1"/>
      <c r="AA8485" s="1"/>
      <c r="AB8485" s="1"/>
      <c r="AC8485" s="1"/>
      <c r="AD8485"/>
    </row>
    <row r="8486" spans="1:30" x14ac:dyDescent="0.25">
      <c r="A8486" s="1"/>
      <c r="B8486" s="1"/>
      <c r="C8486" s="1"/>
      <c r="D8486"/>
      <c r="E8486" s="1"/>
      <c r="F8486" s="1"/>
      <c r="G8486"/>
      <c r="H8486"/>
      <c r="I8486" s="1"/>
      <c r="J8486"/>
      <c r="K8486"/>
      <c r="L8486"/>
      <c r="M8486" s="2"/>
      <c r="N8486" s="3"/>
      <c r="O8486"/>
      <c r="P8486"/>
      <c r="Q8486"/>
      <c r="R8486"/>
      <c r="S8486"/>
      <c r="T8486"/>
      <c r="U8486" s="1"/>
      <c r="V8486"/>
      <c r="W8486" s="1"/>
      <c r="X8486"/>
      <c r="Y8486"/>
      <c r="Z8486" s="1"/>
      <c r="AA8486" s="1"/>
      <c r="AB8486" s="1"/>
      <c r="AC8486" s="1"/>
      <c r="AD8486"/>
    </row>
    <row r="8487" spans="1:30" x14ac:dyDescent="0.25">
      <c r="A8487" s="1"/>
      <c r="B8487" s="1"/>
      <c r="C8487" s="1"/>
      <c r="D8487"/>
      <c r="E8487" s="1"/>
      <c r="F8487" s="1"/>
      <c r="G8487"/>
      <c r="H8487"/>
      <c r="I8487" s="1"/>
      <c r="J8487"/>
      <c r="K8487"/>
      <c r="L8487"/>
      <c r="M8487" s="2"/>
      <c r="N8487" s="3"/>
      <c r="O8487"/>
      <c r="P8487"/>
      <c r="Q8487"/>
      <c r="R8487"/>
      <c r="S8487"/>
      <c r="T8487"/>
      <c r="U8487" s="1"/>
      <c r="V8487"/>
      <c r="W8487" s="1"/>
      <c r="X8487"/>
      <c r="Y8487"/>
      <c r="Z8487" s="1"/>
      <c r="AA8487" s="1"/>
      <c r="AB8487" s="1"/>
      <c r="AC8487" s="1"/>
      <c r="AD8487"/>
    </row>
    <row r="8488" spans="1:30" x14ac:dyDescent="0.25">
      <c r="A8488" s="1"/>
      <c r="B8488" s="1"/>
      <c r="C8488" s="1"/>
      <c r="D8488"/>
      <c r="E8488" s="1"/>
      <c r="F8488" s="1"/>
      <c r="G8488"/>
      <c r="H8488"/>
      <c r="I8488" s="1"/>
      <c r="J8488"/>
      <c r="K8488"/>
      <c r="L8488"/>
      <c r="M8488" s="2"/>
      <c r="N8488" s="3"/>
      <c r="O8488"/>
      <c r="P8488"/>
      <c r="Q8488"/>
      <c r="R8488"/>
      <c r="S8488"/>
      <c r="T8488"/>
      <c r="U8488" s="1"/>
      <c r="V8488"/>
      <c r="W8488" s="1"/>
      <c r="X8488"/>
      <c r="Y8488"/>
      <c r="Z8488" s="1"/>
      <c r="AA8488" s="1"/>
      <c r="AB8488" s="1"/>
      <c r="AC8488" s="1"/>
      <c r="AD8488"/>
    </row>
    <row r="8489" spans="1:30" x14ac:dyDescent="0.25">
      <c r="A8489" s="1"/>
      <c r="B8489" s="1"/>
      <c r="C8489" s="1"/>
      <c r="D8489"/>
      <c r="E8489" s="1"/>
      <c r="F8489" s="1"/>
      <c r="G8489"/>
      <c r="H8489"/>
      <c r="I8489" s="1"/>
      <c r="J8489"/>
      <c r="K8489"/>
      <c r="L8489"/>
      <c r="M8489" s="2"/>
      <c r="N8489" s="3"/>
      <c r="O8489"/>
      <c r="P8489"/>
      <c r="Q8489"/>
      <c r="R8489"/>
      <c r="S8489"/>
      <c r="T8489"/>
      <c r="U8489" s="1"/>
      <c r="V8489"/>
      <c r="W8489" s="1"/>
      <c r="X8489"/>
      <c r="Y8489"/>
      <c r="Z8489" s="1"/>
      <c r="AA8489" s="1"/>
      <c r="AB8489" s="1"/>
      <c r="AC8489" s="1"/>
      <c r="AD8489"/>
    </row>
    <row r="8490" spans="1:30" x14ac:dyDescent="0.25">
      <c r="A8490" s="1"/>
      <c r="B8490" s="1"/>
      <c r="C8490" s="1"/>
      <c r="D8490"/>
      <c r="E8490" s="1"/>
      <c r="F8490" s="1"/>
      <c r="G8490"/>
      <c r="H8490"/>
      <c r="I8490" s="1"/>
      <c r="J8490"/>
      <c r="K8490"/>
      <c r="L8490"/>
      <c r="M8490" s="2"/>
      <c r="N8490" s="3"/>
      <c r="O8490"/>
      <c r="P8490"/>
      <c r="Q8490"/>
      <c r="R8490"/>
      <c r="S8490"/>
      <c r="T8490"/>
      <c r="U8490" s="1"/>
      <c r="V8490"/>
      <c r="W8490" s="1"/>
      <c r="X8490"/>
      <c r="Y8490"/>
      <c r="Z8490" s="1"/>
      <c r="AA8490" s="1"/>
      <c r="AB8490" s="1"/>
      <c r="AC8490" s="1"/>
      <c r="AD8490"/>
    </row>
    <row r="8491" spans="1:30" x14ac:dyDescent="0.25">
      <c r="A8491" s="1"/>
      <c r="B8491" s="1"/>
      <c r="C8491" s="1"/>
      <c r="D8491"/>
      <c r="E8491" s="1"/>
      <c r="F8491" s="1"/>
      <c r="G8491"/>
      <c r="H8491"/>
      <c r="I8491" s="1"/>
      <c r="J8491"/>
      <c r="K8491"/>
      <c r="L8491"/>
      <c r="M8491" s="2"/>
      <c r="N8491" s="3"/>
      <c r="O8491"/>
      <c r="P8491"/>
      <c r="Q8491"/>
      <c r="R8491"/>
      <c r="S8491"/>
      <c r="T8491"/>
      <c r="U8491" s="1"/>
      <c r="V8491"/>
      <c r="W8491" s="1"/>
      <c r="X8491"/>
      <c r="Y8491"/>
      <c r="Z8491" s="1"/>
      <c r="AA8491" s="1"/>
      <c r="AB8491" s="1"/>
      <c r="AC8491" s="1"/>
      <c r="AD8491"/>
    </row>
    <row r="8492" spans="1:30" x14ac:dyDescent="0.25">
      <c r="A8492" s="1"/>
      <c r="B8492" s="1"/>
      <c r="C8492" s="1"/>
      <c r="D8492"/>
      <c r="E8492" s="1"/>
      <c r="F8492" s="1"/>
      <c r="G8492"/>
      <c r="H8492"/>
      <c r="I8492" s="1"/>
      <c r="J8492"/>
      <c r="K8492"/>
      <c r="L8492"/>
      <c r="M8492" s="2"/>
      <c r="N8492" s="3"/>
      <c r="O8492"/>
      <c r="P8492"/>
      <c r="Q8492"/>
      <c r="R8492"/>
      <c r="S8492"/>
      <c r="T8492"/>
      <c r="U8492" s="1"/>
      <c r="V8492"/>
      <c r="W8492" s="1"/>
      <c r="X8492"/>
      <c r="Y8492"/>
      <c r="Z8492" s="1"/>
      <c r="AA8492" s="1"/>
      <c r="AB8492" s="1"/>
      <c r="AC8492" s="1"/>
      <c r="AD8492"/>
    </row>
    <row r="8493" spans="1:30" x14ac:dyDescent="0.25">
      <c r="A8493" s="1"/>
      <c r="B8493" s="1"/>
      <c r="C8493" s="1"/>
      <c r="D8493"/>
      <c r="E8493" s="1"/>
      <c r="F8493" s="1"/>
      <c r="G8493"/>
      <c r="H8493"/>
      <c r="I8493" s="1"/>
      <c r="J8493"/>
      <c r="K8493"/>
      <c r="L8493"/>
      <c r="M8493" s="2"/>
      <c r="N8493" s="3"/>
      <c r="O8493"/>
      <c r="P8493"/>
      <c r="Q8493"/>
      <c r="R8493"/>
      <c r="S8493"/>
      <c r="T8493"/>
      <c r="U8493" s="1"/>
      <c r="V8493"/>
      <c r="W8493" s="1"/>
      <c r="X8493"/>
      <c r="Y8493"/>
      <c r="Z8493" s="1"/>
      <c r="AA8493" s="1"/>
      <c r="AB8493" s="1"/>
      <c r="AC8493" s="1"/>
      <c r="AD8493"/>
    </row>
    <row r="8494" spans="1:30" x14ac:dyDescent="0.25">
      <c r="A8494" s="1"/>
      <c r="B8494" s="1"/>
      <c r="C8494" s="1"/>
      <c r="D8494"/>
      <c r="E8494" s="1"/>
      <c r="F8494" s="1"/>
      <c r="G8494"/>
      <c r="H8494"/>
      <c r="I8494" s="1"/>
      <c r="J8494"/>
      <c r="K8494"/>
      <c r="L8494"/>
      <c r="M8494" s="2"/>
      <c r="N8494" s="3"/>
      <c r="O8494"/>
      <c r="P8494"/>
      <c r="Q8494"/>
      <c r="R8494"/>
      <c r="S8494"/>
      <c r="T8494"/>
      <c r="U8494" s="1"/>
      <c r="V8494"/>
      <c r="W8494" s="1"/>
      <c r="X8494"/>
      <c r="Y8494"/>
      <c r="Z8494" s="1"/>
      <c r="AA8494" s="1"/>
      <c r="AB8494" s="1"/>
      <c r="AC8494" s="1"/>
      <c r="AD8494"/>
    </row>
    <row r="8495" spans="1:30" x14ac:dyDescent="0.25">
      <c r="A8495" s="1"/>
      <c r="B8495" s="1"/>
      <c r="C8495" s="1"/>
      <c r="D8495"/>
      <c r="E8495" s="1"/>
      <c r="F8495" s="1"/>
      <c r="G8495"/>
      <c r="H8495"/>
      <c r="I8495" s="1"/>
      <c r="J8495"/>
      <c r="K8495"/>
      <c r="L8495"/>
      <c r="M8495" s="2"/>
      <c r="N8495" s="3"/>
      <c r="O8495"/>
      <c r="P8495"/>
      <c r="Q8495"/>
      <c r="R8495"/>
      <c r="S8495"/>
      <c r="T8495"/>
      <c r="U8495" s="1"/>
      <c r="V8495"/>
      <c r="W8495" s="1"/>
      <c r="X8495"/>
      <c r="Y8495"/>
      <c r="Z8495" s="1"/>
      <c r="AA8495" s="1"/>
      <c r="AB8495" s="1"/>
      <c r="AC8495" s="1"/>
      <c r="AD8495"/>
    </row>
    <row r="8496" spans="1:30" x14ac:dyDescent="0.25">
      <c r="A8496" s="1"/>
      <c r="B8496" s="1"/>
      <c r="C8496" s="1"/>
      <c r="D8496"/>
      <c r="E8496" s="1"/>
      <c r="F8496" s="1"/>
      <c r="G8496"/>
      <c r="H8496"/>
      <c r="I8496" s="1"/>
      <c r="J8496"/>
      <c r="K8496"/>
      <c r="L8496"/>
      <c r="M8496" s="2"/>
      <c r="N8496" s="3"/>
      <c r="O8496"/>
      <c r="P8496"/>
      <c r="Q8496"/>
      <c r="R8496"/>
      <c r="S8496"/>
      <c r="T8496"/>
      <c r="U8496" s="1"/>
      <c r="V8496"/>
      <c r="W8496" s="1"/>
      <c r="X8496"/>
      <c r="Y8496"/>
      <c r="Z8496" s="1"/>
      <c r="AA8496" s="1"/>
      <c r="AB8496" s="1"/>
      <c r="AC8496" s="1"/>
      <c r="AD8496"/>
    </row>
    <row r="8497" spans="1:30" x14ac:dyDescent="0.25">
      <c r="A8497" s="1"/>
      <c r="B8497" s="1"/>
      <c r="C8497" s="1"/>
      <c r="D8497"/>
      <c r="E8497" s="1"/>
      <c r="F8497" s="1"/>
      <c r="G8497"/>
      <c r="H8497"/>
      <c r="I8497" s="1"/>
      <c r="J8497"/>
      <c r="K8497"/>
      <c r="L8497"/>
      <c r="M8497" s="2"/>
      <c r="N8497" s="3"/>
      <c r="O8497"/>
      <c r="P8497"/>
      <c r="Q8497"/>
      <c r="R8497"/>
      <c r="S8497"/>
      <c r="T8497"/>
      <c r="U8497" s="1"/>
      <c r="V8497"/>
      <c r="W8497" s="1"/>
      <c r="X8497"/>
      <c r="Y8497"/>
      <c r="Z8497" s="1"/>
      <c r="AA8497" s="1"/>
      <c r="AB8497" s="1"/>
      <c r="AC8497" s="1"/>
      <c r="AD8497"/>
    </row>
    <row r="8498" spans="1:30" x14ac:dyDescent="0.25">
      <c r="A8498" s="1"/>
      <c r="B8498" s="1"/>
      <c r="C8498" s="1"/>
      <c r="D8498"/>
      <c r="E8498" s="1"/>
      <c r="F8498" s="1"/>
      <c r="G8498"/>
      <c r="H8498"/>
      <c r="I8498" s="1"/>
      <c r="J8498"/>
      <c r="K8498"/>
      <c r="L8498"/>
      <c r="M8498" s="2"/>
      <c r="N8498" s="3"/>
      <c r="O8498"/>
      <c r="P8498"/>
      <c r="Q8498"/>
      <c r="R8498"/>
      <c r="S8498"/>
      <c r="T8498"/>
      <c r="U8498" s="1"/>
      <c r="V8498"/>
      <c r="W8498" s="1"/>
      <c r="X8498"/>
      <c r="Y8498"/>
      <c r="Z8498" s="1"/>
      <c r="AA8498" s="1"/>
      <c r="AB8498" s="1"/>
      <c r="AC8498" s="1"/>
      <c r="AD8498"/>
    </row>
    <row r="8499" spans="1:30" x14ac:dyDescent="0.25">
      <c r="A8499" s="1"/>
      <c r="B8499" s="1"/>
      <c r="C8499" s="1"/>
      <c r="D8499"/>
      <c r="E8499" s="1"/>
      <c r="F8499" s="1"/>
      <c r="G8499"/>
      <c r="H8499"/>
      <c r="I8499" s="1"/>
      <c r="J8499"/>
      <c r="K8499"/>
      <c r="L8499"/>
      <c r="M8499" s="2"/>
      <c r="N8499" s="3"/>
      <c r="O8499"/>
      <c r="P8499"/>
      <c r="Q8499"/>
      <c r="R8499"/>
      <c r="S8499"/>
      <c r="T8499"/>
      <c r="U8499" s="1"/>
      <c r="V8499"/>
      <c r="W8499" s="1"/>
      <c r="X8499"/>
      <c r="Y8499"/>
      <c r="Z8499" s="1"/>
      <c r="AA8499" s="1"/>
      <c r="AB8499" s="1"/>
      <c r="AC8499" s="1"/>
      <c r="AD8499"/>
    </row>
    <row r="8500" spans="1:30" x14ac:dyDescent="0.25">
      <c r="A8500" s="1"/>
      <c r="B8500" s="1"/>
      <c r="C8500" s="1"/>
      <c r="D8500"/>
      <c r="E8500" s="1"/>
      <c r="F8500" s="1"/>
      <c r="G8500"/>
      <c r="H8500"/>
      <c r="I8500" s="1"/>
      <c r="J8500"/>
      <c r="K8500"/>
      <c r="L8500"/>
      <c r="M8500" s="2"/>
      <c r="N8500" s="3"/>
      <c r="O8500"/>
      <c r="P8500"/>
      <c r="Q8500"/>
      <c r="R8500"/>
      <c r="S8500"/>
      <c r="T8500"/>
      <c r="U8500" s="1"/>
      <c r="V8500"/>
      <c r="W8500" s="1"/>
      <c r="X8500"/>
      <c r="Y8500"/>
      <c r="Z8500" s="1"/>
      <c r="AA8500" s="1"/>
      <c r="AB8500" s="1"/>
      <c r="AC8500" s="1"/>
      <c r="AD8500"/>
    </row>
    <row r="8501" spans="1:30" x14ac:dyDescent="0.25">
      <c r="A8501" s="1"/>
      <c r="B8501" s="1"/>
      <c r="C8501" s="1"/>
      <c r="D8501"/>
      <c r="E8501" s="1"/>
      <c r="F8501" s="1"/>
      <c r="G8501"/>
      <c r="H8501"/>
      <c r="I8501" s="1"/>
      <c r="J8501"/>
      <c r="K8501"/>
      <c r="L8501"/>
      <c r="M8501" s="2"/>
      <c r="N8501" s="3"/>
      <c r="O8501"/>
      <c r="P8501"/>
      <c r="Q8501"/>
      <c r="R8501"/>
      <c r="S8501"/>
      <c r="T8501"/>
      <c r="U8501" s="1"/>
      <c r="V8501"/>
      <c r="W8501" s="1"/>
      <c r="X8501"/>
      <c r="Y8501"/>
      <c r="Z8501" s="1"/>
      <c r="AA8501" s="1"/>
      <c r="AB8501" s="1"/>
      <c r="AC8501" s="1"/>
      <c r="AD8501"/>
    </row>
    <row r="8502" spans="1:30" x14ac:dyDescent="0.25">
      <c r="A8502" s="1"/>
      <c r="B8502" s="1"/>
      <c r="C8502" s="1"/>
      <c r="D8502"/>
      <c r="E8502" s="1"/>
      <c r="F8502" s="1"/>
      <c r="G8502"/>
      <c r="H8502"/>
      <c r="I8502" s="1"/>
      <c r="J8502"/>
      <c r="K8502"/>
      <c r="L8502"/>
      <c r="M8502" s="2"/>
      <c r="N8502" s="3"/>
      <c r="O8502"/>
      <c r="P8502"/>
      <c r="Q8502"/>
      <c r="R8502"/>
      <c r="S8502"/>
      <c r="T8502"/>
      <c r="U8502" s="1"/>
      <c r="V8502"/>
      <c r="W8502" s="1"/>
      <c r="X8502"/>
      <c r="Y8502"/>
      <c r="Z8502" s="1"/>
      <c r="AA8502" s="1"/>
      <c r="AB8502" s="1"/>
      <c r="AC8502" s="1"/>
      <c r="AD8502"/>
    </row>
    <row r="8503" spans="1:30" x14ac:dyDescent="0.25">
      <c r="A8503" s="1"/>
      <c r="B8503" s="1"/>
      <c r="C8503" s="1"/>
      <c r="D8503"/>
      <c r="E8503" s="1"/>
      <c r="F8503" s="1"/>
      <c r="G8503"/>
      <c r="H8503"/>
      <c r="I8503" s="1"/>
      <c r="J8503"/>
      <c r="K8503"/>
      <c r="L8503"/>
      <c r="M8503" s="2"/>
      <c r="N8503" s="3"/>
      <c r="O8503"/>
      <c r="P8503"/>
      <c r="Q8503"/>
      <c r="R8503"/>
      <c r="S8503"/>
      <c r="T8503"/>
      <c r="U8503" s="1"/>
      <c r="V8503"/>
      <c r="W8503" s="1"/>
      <c r="X8503"/>
      <c r="Y8503"/>
      <c r="Z8503" s="1"/>
      <c r="AA8503" s="1"/>
      <c r="AB8503" s="1"/>
      <c r="AC8503" s="1"/>
      <c r="AD8503"/>
    </row>
    <row r="8504" spans="1:30" x14ac:dyDescent="0.25">
      <c r="A8504" s="1"/>
      <c r="B8504" s="1"/>
      <c r="C8504" s="1"/>
      <c r="D8504"/>
      <c r="E8504" s="1"/>
      <c r="F8504" s="1"/>
      <c r="G8504"/>
      <c r="H8504"/>
      <c r="I8504" s="1"/>
      <c r="J8504"/>
      <c r="K8504"/>
      <c r="L8504"/>
      <c r="M8504" s="2"/>
      <c r="N8504" s="3"/>
      <c r="O8504"/>
      <c r="P8504"/>
      <c r="Q8504"/>
      <c r="R8504"/>
      <c r="S8504"/>
      <c r="T8504"/>
      <c r="U8504" s="1"/>
      <c r="V8504"/>
      <c r="W8504" s="1"/>
      <c r="X8504"/>
      <c r="Y8504"/>
      <c r="Z8504" s="1"/>
      <c r="AA8504" s="1"/>
      <c r="AB8504" s="1"/>
      <c r="AC8504" s="1"/>
      <c r="AD8504"/>
    </row>
    <row r="8505" spans="1:30" x14ac:dyDescent="0.25">
      <c r="A8505" s="1"/>
      <c r="B8505" s="1"/>
      <c r="C8505" s="1"/>
      <c r="D8505"/>
      <c r="E8505" s="1"/>
      <c r="F8505" s="1"/>
      <c r="G8505"/>
      <c r="H8505"/>
      <c r="I8505" s="1"/>
      <c r="J8505"/>
      <c r="K8505"/>
      <c r="L8505"/>
      <c r="M8505" s="2"/>
      <c r="N8505" s="3"/>
      <c r="O8505"/>
      <c r="P8505"/>
      <c r="Q8505"/>
      <c r="R8505"/>
      <c r="S8505"/>
      <c r="T8505"/>
      <c r="U8505" s="1"/>
      <c r="V8505"/>
      <c r="W8505" s="1"/>
      <c r="X8505"/>
      <c r="Y8505"/>
      <c r="Z8505" s="1"/>
      <c r="AA8505" s="1"/>
      <c r="AB8505" s="1"/>
      <c r="AC8505" s="1"/>
      <c r="AD8505"/>
    </row>
    <row r="8506" spans="1:30" x14ac:dyDescent="0.25">
      <c r="A8506" s="1"/>
      <c r="B8506" s="1"/>
      <c r="C8506" s="1"/>
      <c r="D8506"/>
      <c r="E8506" s="1"/>
      <c r="F8506" s="1"/>
      <c r="G8506"/>
      <c r="H8506"/>
      <c r="I8506" s="1"/>
      <c r="J8506"/>
      <c r="K8506"/>
      <c r="L8506"/>
      <c r="M8506" s="2"/>
      <c r="N8506" s="3"/>
      <c r="O8506"/>
      <c r="P8506"/>
      <c r="Q8506"/>
      <c r="R8506"/>
      <c r="S8506"/>
      <c r="T8506"/>
      <c r="U8506" s="1"/>
      <c r="V8506"/>
      <c r="W8506" s="1"/>
      <c r="X8506"/>
      <c r="Y8506"/>
      <c r="Z8506" s="1"/>
      <c r="AA8506" s="1"/>
      <c r="AB8506" s="1"/>
      <c r="AC8506" s="1"/>
      <c r="AD8506"/>
    </row>
    <row r="8507" spans="1:30" x14ac:dyDescent="0.25">
      <c r="A8507" s="1"/>
      <c r="B8507" s="1"/>
      <c r="C8507" s="1"/>
      <c r="D8507"/>
      <c r="E8507" s="1"/>
      <c r="F8507" s="1"/>
      <c r="G8507"/>
      <c r="H8507"/>
      <c r="I8507" s="1"/>
      <c r="J8507"/>
      <c r="K8507"/>
      <c r="L8507"/>
      <c r="M8507" s="2"/>
      <c r="N8507" s="3"/>
      <c r="O8507"/>
      <c r="P8507"/>
      <c r="Q8507"/>
      <c r="R8507"/>
      <c r="S8507"/>
      <c r="T8507"/>
      <c r="U8507" s="1"/>
      <c r="V8507"/>
      <c r="W8507" s="1"/>
      <c r="X8507"/>
      <c r="Y8507"/>
      <c r="Z8507" s="1"/>
      <c r="AA8507" s="1"/>
      <c r="AB8507" s="1"/>
      <c r="AC8507" s="1"/>
      <c r="AD8507"/>
    </row>
    <row r="8508" spans="1:30" x14ac:dyDescent="0.25">
      <c r="A8508" s="1"/>
      <c r="B8508" s="1"/>
      <c r="C8508" s="1"/>
      <c r="D8508"/>
      <c r="E8508" s="1"/>
      <c r="F8508" s="1"/>
      <c r="G8508"/>
      <c r="H8508"/>
      <c r="I8508" s="1"/>
      <c r="J8508"/>
      <c r="K8508"/>
      <c r="L8508"/>
      <c r="M8508" s="2"/>
      <c r="N8508" s="3"/>
      <c r="O8508"/>
      <c r="P8508"/>
      <c r="Q8508"/>
      <c r="R8508"/>
      <c r="S8508"/>
      <c r="T8508"/>
      <c r="U8508" s="1"/>
      <c r="V8508"/>
      <c r="W8508" s="1"/>
      <c r="X8508"/>
      <c r="Y8508"/>
      <c r="Z8508" s="1"/>
      <c r="AA8508" s="1"/>
      <c r="AB8508" s="1"/>
      <c r="AC8508" s="1"/>
      <c r="AD8508"/>
    </row>
    <row r="8509" spans="1:30" x14ac:dyDescent="0.25">
      <c r="A8509" s="1"/>
      <c r="B8509" s="1"/>
      <c r="C8509" s="1"/>
      <c r="D8509"/>
      <c r="E8509" s="1"/>
      <c r="F8509" s="1"/>
      <c r="G8509"/>
      <c r="H8509"/>
      <c r="I8509" s="1"/>
      <c r="J8509"/>
      <c r="K8509"/>
      <c r="L8509"/>
      <c r="M8509" s="2"/>
      <c r="N8509" s="3"/>
      <c r="O8509"/>
      <c r="P8509"/>
      <c r="Q8509"/>
      <c r="R8509"/>
      <c r="S8509"/>
      <c r="T8509"/>
      <c r="U8509" s="1"/>
      <c r="V8509"/>
      <c r="W8509" s="1"/>
      <c r="X8509"/>
      <c r="Y8509"/>
      <c r="Z8509" s="1"/>
      <c r="AA8509" s="1"/>
      <c r="AB8509" s="1"/>
      <c r="AC8509" s="1"/>
      <c r="AD8509"/>
    </row>
    <row r="8510" spans="1:30" x14ac:dyDescent="0.25">
      <c r="A8510" s="1"/>
      <c r="B8510" s="1"/>
      <c r="C8510" s="1"/>
      <c r="D8510"/>
      <c r="E8510" s="1"/>
      <c r="F8510" s="1"/>
      <c r="G8510"/>
      <c r="H8510"/>
      <c r="I8510" s="1"/>
      <c r="J8510"/>
      <c r="K8510"/>
      <c r="L8510"/>
      <c r="M8510" s="2"/>
      <c r="N8510" s="3"/>
      <c r="O8510"/>
      <c r="P8510"/>
      <c r="Q8510"/>
      <c r="R8510"/>
      <c r="S8510"/>
      <c r="T8510"/>
      <c r="U8510" s="1"/>
      <c r="V8510"/>
      <c r="W8510" s="1"/>
      <c r="X8510"/>
      <c r="Y8510"/>
      <c r="Z8510" s="1"/>
      <c r="AA8510" s="1"/>
      <c r="AB8510" s="1"/>
      <c r="AC8510" s="1"/>
      <c r="AD8510"/>
    </row>
    <row r="8511" spans="1:30" x14ac:dyDescent="0.25">
      <c r="A8511" s="1"/>
      <c r="B8511" s="1"/>
      <c r="C8511" s="1"/>
      <c r="D8511"/>
      <c r="E8511" s="1"/>
      <c r="F8511" s="1"/>
      <c r="G8511"/>
      <c r="H8511"/>
      <c r="I8511" s="1"/>
      <c r="J8511"/>
      <c r="K8511"/>
      <c r="L8511"/>
      <c r="M8511" s="2"/>
      <c r="N8511" s="3"/>
      <c r="O8511"/>
      <c r="P8511"/>
      <c r="Q8511"/>
      <c r="R8511"/>
      <c r="S8511"/>
      <c r="T8511"/>
      <c r="U8511" s="1"/>
      <c r="V8511"/>
      <c r="W8511" s="1"/>
      <c r="X8511"/>
      <c r="Y8511"/>
      <c r="Z8511" s="1"/>
      <c r="AA8511" s="1"/>
      <c r="AB8511" s="1"/>
      <c r="AC8511" s="1"/>
      <c r="AD8511"/>
    </row>
    <row r="8512" spans="1:30" x14ac:dyDescent="0.25">
      <c r="A8512" s="1"/>
      <c r="B8512" s="1"/>
      <c r="C8512" s="1"/>
      <c r="D8512"/>
      <c r="E8512" s="1"/>
      <c r="F8512" s="1"/>
      <c r="G8512"/>
      <c r="H8512"/>
      <c r="I8512" s="1"/>
      <c r="J8512"/>
      <c r="K8512"/>
      <c r="L8512"/>
      <c r="M8512" s="2"/>
      <c r="N8512" s="3"/>
      <c r="O8512"/>
      <c r="P8512"/>
      <c r="Q8512"/>
      <c r="R8512"/>
      <c r="S8512"/>
      <c r="T8512"/>
      <c r="U8512" s="1"/>
      <c r="V8512"/>
      <c r="W8512" s="1"/>
      <c r="X8512"/>
      <c r="Y8512"/>
      <c r="Z8512" s="1"/>
      <c r="AA8512" s="1"/>
      <c r="AB8512" s="1"/>
      <c r="AC8512" s="1"/>
      <c r="AD8512"/>
    </row>
    <row r="8513" spans="1:30" x14ac:dyDescent="0.25">
      <c r="A8513" s="1"/>
      <c r="B8513" s="1"/>
      <c r="C8513" s="1"/>
      <c r="D8513"/>
      <c r="E8513" s="1"/>
      <c r="F8513" s="1"/>
      <c r="G8513"/>
      <c r="H8513"/>
      <c r="I8513" s="1"/>
      <c r="J8513"/>
      <c r="K8513"/>
      <c r="L8513"/>
      <c r="M8513" s="2"/>
      <c r="N8513" s="3"/>
      <c r="O8513"/>
      <c r="P8513"/>
      <c r="Q8513"/>
      <c r="R8513"/>
      <c r="S8513"/>
      <c r="T8513"/>
      <c r="U8513" s="1"/>
      <c r="V8513"/>
      <c r="W8513" s="1"/>
      <c r="X8513"/>
      <c r="Y8513"/>
      <c r="Z8513" s="1"/>
      <c r="AA8513" s="1"/>
      <c r="AB8513" s="1"/>
      <c r="AC8513" s="1"/>
      <c r="AD8513"/>
    </row>
    <row r="8514" spans="1:30" x14ac:dyDescent="0.25">
      <c r="A8514" s="1"/>
      <c r="B8514" s="1"/>
      <c r="C8514" s="1"/>
      <c r="D8514"/>
      <c r="E8514" s="1"/>
      <c r="F8514" s="1"/>
      <c r="G8514"/>
      <c r="H8514"/>
      <c r="I8514" s="1"/>
      <c r="J8514"/>
      <c r="K8514"/>
      <c r="L8514"/>
      <c r="M8514" s="2"/>
      <c r="N8514" s="3"/>
      <c r="O8514"/>
      <c r="P8514"/>
      <c r="Q8514"/>
      <c r="R8514"/>
      <c r="S8514"/>
      <c r="T8514"/>
      <c r="U8514" s="1"/>
      <c r="V8514"/>
      <c r="W8514" s="1"/>
      <c r="X8514"/>
      <c r="Y8514"/>
      <c r="Z8514" s="1"/>
      <c r="AA8514" s="1"/>
      <c r="AB8514" s="1"/>
      <c r="AC8514" s="1"/>
      <c r="AD8514"/>
    </row>
    <row r="8515" spans="1:30" x14ac:dyDescent="0.25">
      <c r="A8515" s="1"/>
      <c r="B8515" s="1"/>
      <c r="C8515" s="1"/>
      <c r="D8515"/>
      <c r="E8515" s="1"/>
      <c r="F8515" s="1"/>
      <c r="G8515"/>
      <c r="H8515"/>
      <c r="I8515" s="1"/>
      <c r="J8515"/>
      <c r="K8515"/>
      <c r="L8515"/>
      <c r="M8515" s="2"/>
      <c r="N8515" s="3"/>
      <c r="O8515"/>
      <c r="P8515"/>
      <c r="Q8515"/>
      <c r="R8515"/>
      <c r="S8515"/>
      <c r="T8515"/>
      <c r="U8515" s="1"/>
      <c r="V8515"/>
      <c r="W8515" s="1"/>
      <c r="X8515"/>
      <c r="Y8515"/>
      <c r="Z8515" s="1"/>
      <c r="AA8515" s="1"/>
      <c r="AB8515" s="1"/>
      <c r="AC8515" s="1"/>
      <c r="AD8515"/>
    </row>
    <row r="8516" spans="1:30" x14ac:dyDescent="0.25">
      <c r="A8516" s="1"/>
      <c r="B8516" s="1"/>
      <c r="C8516" s="1"/>
      <c r="D8516"/>
      <c r="E8516" s="1"/>
      <c r="F8516" s="1"/>
      <c r="G8516"/>
      <c r="H8516"/>
      <c r="I8516" s="1"/>
      <c r="J8516"/>
      <c r="K8516"/>
      <c r="L8516"/>
      <c r="M8516" s="2"/>
      <c r="N8516" s="3"/>
      <c r="O8516"/>
      <c r="P8516"/>
      <c r="Q8516"/>
      <c r="R8516"/>
      <c r="S8516"/>
      <c r="T8516"/>
      <c r="U8516" s="1"/>
      <c r="V8516"/>
      <c r="W8516" s="1"/>
      <c r="X8516"/>
      <c r="Y8516"/>
      <c r="Z8516" s="1"/>
      <c r="AA8516" s="1"/>
      <c r="AB8516" s="1"/>
      <c r="AC8516" s="1"/>
      <c r="AD8516"/>
    </row>
    <row r="8517" spans="1:30" x14ac:dyDescent="0.25">
      <c r="A8517" s="1"/>
      <c r="B8517" s="1"/>
      <c r="C8517" s="1"/>
      <c r="D8517"/>
      <c r="E8517" s="1"/>
      <c r="F8517" s="1"/>
      <c r="G8517"/>
      <c r="H8517"/>
      <c r="I8517" s="1"/>
      <c r="J8517"/>
      <c r="K8517"/>
      <c r="L8517"/>
      <c r="M8517" s="2"/>
      <c r="N8517" s="3"/>
      <c r="O8517"/>
      <c r="P8517"/>
      <c r="Q8517"/>
      <c r="R8517"/>
      <c r="S8517"/>
      <c r="T8517"/>
      <c r="U8517" s="1"/>
      <c r="V8517"/>
      <c r="W8517" s="1"/>
      <c r="X8517"/>
      <c r="Y8517"/>
      <c r="Z8517" s="1"/>
      <c r="AA8517" s="1"/>
      <c r="AB8517" s="1"/>
      <c r="AC8517" s="1"/>
      <c r="AD8517"/>
    </row>
    <row r="8518" spans="1:30" x14ac:dyDescent="0.25">
      <c r="A8518" s="1"/>
      <c r="B8518" s="1"/>
      <c r="C8518" s="1"/>
      <c r="D8518"/>
      <c r="E8518" s="1"/>
      <c r="F8518" s="1"/>
      <c r="G8518"/>
      <c r="H8518"/>
      <c r="I8518" s="1"/>
      <c r="J8518"/>
      <c r="K8518"/>
      <c r="L8518"/>
      <c r="M8518" s="2"/>
      <c r="N8518" s="3"/>
      <c r="O8518"/>
      <c r="P8518"/>
      <c r="Q8518"/>
      <c r="R8518"/>
      <c r="S8518"/>
      <c r="T8518"/>
      <c r="U8518" s="1"/>
      <c r="V8518"/>
      <c r="W8518" s="1"/>
      <c r="X8518"/>
      <c r="Y8518"/>
      <c r="Z8518" s="1"/>
      <c r="AA8518" s="1"/>
      <c r="AB8518" s="1"/>
      <c r="AC8518" s="1"/>
      <c r="AD8518"/>
    </row>
    <row r="8519" spans="1:30" x14ac:dyDescent="0.25">
      <c r="A8519" s="1"/>
      <c r="B8519" s="1"/>
      <c r="C8519" s="1"/>
      <c r="D8519"/>
      <c r="E8519" s="1"/>
      <c r="F8519" s="1"/>
      <c r="G8519"/>
      <c r="H8519"/>
      <c r="I8519" s="1"/>
      <c r="J8519"/>
      <c r="K8519"/>
      <c r="L8519"/>
      <c r="M8519" s="2"/>
      <c r="N8519" s="3"/>
      <c r="O8519"/>
      <c r="P8519"/>
      <c r="Q8519"/>
      <c r="R8519"/>
      <c r="S8519"/>
      <c r="T8519"/>
      <c r="U8519" s="1"/>
      <c r="V8519"/>
      <c r="W8519" s="1"/>
      <c r="X8519"/>
      <c r="Y8519"/>
      <c r="Z8519" s="1"/>
      <c r="AA8519" s="1"/>
      <c r="AB8519" s="1"/>
      <c r="AC8519" s="1"/>
      <c r="AD8519"/>
    </row>
    <row r="8520" spans="1:30" x14ac:dyDescent="0.25">
      <c r="A8520" s="1"/>
      <c r="B8520" s="1"/>
      <c r="C8520" s="1"/>
      <c r="D8520"/>
      <c r="E8520" s="1"/>
      <c r="F8520" s="1"/>
      <c r="G8520"/>
      <c r="H8520"/>
      <c r="I8520" s="1"/>
      <c r="J8520"/>
      <c r="K8520"/>
      <c r="L8520"/>
      <c r="M8520" s="2"/>
      <c r="N8520" s="3"/>
      <c r="O8520"/>
      <c r="P8520"/>
      <c r="Q8520"/>
      <c r="R8520"/>
      <c r="S8520"/>
      <c r="T8520"/>
      <c r="U8520" s="1"/>
      <c r="V8520"/>
      <c r="W8520" s="1"/>
      <c r="X8520"/>
      <c r="Y8520"/>
      <c r="Z8520" s="1"/>
      <c r="AA8520" s="1"/>
      <c r="AB8520" s="1"/>
      <c r="AC8520" s="1"/>
      <c r="AD8520"/>
    </row>
    <row r="8521" spans="1:30" x14ac:dyDescent="0.25">
      <c r="A8521" s="1"/>
      <c r="B8521" s="1"/>
      <c r="C8521" s="1"/>
      <c r="D8521"/>
      <c r="E8521" s="1"/>
      <c r="F8521" s="1"/>
      <c r="G8521"/>
      <c r="H8521"/>
      <c r="I8521" s="1"/>
      <c r="J8521"/>
      <c r="K8521"/>
      <c r="L8521"/>
      <c r="M8521" s="2"/>
      <c r="N8521" s="3"/>
      <c r="O8521"/>
      <c r="P8521"/>
      <c r="Q8521"/>
      <c r="R8521"/>
      <c r="S8521"/>
      <c r="T8521"/>
      <c r="U8521" s="1"/>
      <c r="V8521"/>
      <c r="W8521" s="1"/>
      <c r="X8521"/>
      <c r="Y8521"/>
      <c r="Z8521" s="1"/>
      <c r="AA8521" s="1"/>
      <c r="AB8521" s="1"/>
      <c r="AC8521" s="1"/>
      <c r="AD8521"/>
    </row>
    <row r="8522" spans="1:30" x14ac:dyDescent="0.25">
      <c r="A8522" s="1"/>
      <c r="B8522" s="1"/>
      <c r="C8522" s="1"/>
      <c r="D8522"/>
      <c r="E8522" s="1"/>
      <c r="F8522" s="1"/>
      <c r="G8522"/>
      <c r="H8522"/>
      <c r="I8522" s="1"/>
      <c r="J8522"/>
      <c r="K8522"/>
      <c r="L8522"/>
      <c r="M8522" s="2"/>
      <c r="N8522" s="3"/>
      <c r="O8522"/>
      <c r="P8522"/>
      <c r="Q8522"/>
      <c r="R8522"/>
      <c r="S8522"/>
      <c r="T8522"/>
      <c r="U8522" s="1"/>
      <c r="V8522"/>
      <c r="W8522" s="1"/>
      <c r="X8522"/>
      <c r="Y8522"/>
      <c r="Z8522" s="1"/>
      <c r="AA8522" s="1"/>
      <c r="AB8522" s="1"/>
      <c r="AC8522" s="1"/>
      <c r="AD8522"/>
    </row>
    <row r="8523" spans="1:30" x14ac:dyDescent="0.25">
      <c r="A8523" s="1"/>
      <c r="B8523" s="1"/>
      <c r="C8523" s="1"/>
      <c r="D8523"/>
      <c r="E8523" s="1"/>
      <c r="F8523" s="1"/>
      <c r="G8523"/>
      <c r="H8523"/>
      <c r="I8523" s="1"/>
      <c r="J8523"/>
      <c r="K8523"/>
      <c r="L8523"/>
      <c r="M8523" s="2"/>
      <c r="N8523" s="3"/>
      <c r="O8523"/>
      <c r="P8523"/>
      <c r="Q8523"/>
      <c r="R8523"/>
      <c r="S8523"/>
      <c r="T8523"/>
      <c r="U8523" s="1"/>
      <c r="V8523"/>
      <c r="W8523" s="1"/>
      <c r="X8523"/>
      <c r="Y8523"/>
      <c r="Z8523" s="1"/>
      <c r="AA8523" s="1"/>
      <c r="AB8523" s="1"/>
      <c r="AC8523" s="1"/>
      <c r="AD8523"/>
    </row>
    <row r="8524" spans="1:30" x14ac:dyDescent="0.25">
      <c r="A8524" s="1"/>
      <c r="B8524" s="1"/>
      <c r="C8524" s="1"/>
      <c r="D8524"/>
      <c r="E8524" s="1"/>
      <c r="F8524" s="1"/>
      <c r="G8524"/>
      <c r="H8524"/>
      <c r="I8524" s="1"/>
      <c r="J8524"/>
      <c r="K8524"/>
      <c r="L8524"/>
      <c r="M8524" s="2"/>
      <c r="N8524" s="3"/>
      <c r="O8524"/>
      <c r="P8524"/>
      <c r="Q8524"/>
      <c r="R8524"/>
      <c r="S8524"/>
      <c r="T8524"/>
      <c r="U8524" s="1"/>
      <c r="V8524"/>
      <c r="W8524" s="1"/>
      <c r="X8524"/>
      <c r="Y8524"/>
      <c r="Z8524" s="1"/>
      <c r="AA8524" s="1"/>
      <c r="AB8524" s="1"/>
      <c r="AC8524" s="1"/>
      <c r="AD8524"/>
    </row>
    <row r="8525" spans="1:30" x14ac:dyDescent="0.25">
      <c r="A8525" s="1"/>
      <c r="B8525" s="1"/>
      <c r="C8525" s="1"/>
      <c r="D8525"/>
      <c r="E8525" s="1"/>
      <c r="F8525" s="1"/>
      <c r="G8525"/>
      <c r="H8525"/>
      <c r="I8525" s="1"/>
      <c r="J8525"/>
      <c r="K8525"/>
      <c r="L8525"/>
      <c r="M8525" s="2"/>
      <c r="N8525" s="3"/>
      <c r="O8525"/>
      <c r="P8525"/>
      <c r="Q8525"/>
      <c r="R8525"/>
      <c r="S8525"/>
      <c r="T8525"/>
      <c r="U8525" s="1"/>
      <c r="V8525"/>
      <c r="W8525" s="1"/>
      <c r="X8525"/>
      <c r="Y8525"/>
      <c r="Z8525" s="1"/>
      <c r="AA8525" s="1"/>
      <c r="AB8525" s="1"/>
      <c r="AC8525" s="1"/>
      <c r="AD8525"/>
    </row>
    <row r="8526" spans="1:30" x14ac:dyDescent="0.25">
      <c r="A8526" s="1"/>
      <c r="B8526" s="1"/>
      <c r="C8526" s="1"/>
      <c r="D8526"/>
      <c r="E8526" s="1"/>
      <c r="F8526" s="1"/>
      <c r="G8526"/>
      <c r="H8526"/>
      <c r="I8526" s="1"/>
      <c r="J8526"/>
      <c r="K8526"/>
      <c r="L8526"/>
      <c r="M8526" s="2"/>
      <c r="N8526" s="3"/>
      <c r="O8526"/>
      <c r="P8526"/>
      <c r="Q8526"/>
      <c r="R8526"/>
      <c r="S8526"/>
      <c r="T8526"/>
      <c r="U8526" s="1"/>
      <c r="V8526"/>
      <c r="W8526" s="1"/>
      <c r="X8526"/>
      <c r="Y8526"/>
      <c r="Z8526" s="1"/>
      <c r="AA8526" s="1"/>
      <c r="AB8526" s="1"/>
      <c r="AC8526" s="1"/>
      <c r="AD8526"/>
    </row>
    <row r="8527" spans="1:30" x14ac:dyDescent="0.25">
      <c r="A8527" s="1"/>
      <c r="B8527" s="1"/>
      <c r="C8527" s="1"/>
      <c r="D8527"/>
      <c r="E8527" s="1"/>
      <c r="F8527" s="1"/>
      <c r="G8527"/>
      <c r="H8527"/>
      <c r="I8527" s="1"/>
      <c r="J8527"/>
      <c r="K8527"/>
      <c r="L8527"/>
      <c r="M8527" s="2"/>
      <c r="N8527" s="3"/>
      <c r="O8527"/>
      <c r="P8527"/>
      <c r="Q8527"/>
      <c r="R8527"/>
      <c r="S8527"/>
      <c r="T8527"/>
      <c r="U8527" s="1"/>
      <c r="V8527"/>
      <c r="W8527" s="1"/>
      <c r="X8527"/>
      <c r="Y8527"/>
      <c r="Z8527" s="1"/>
      <c r="AA8527" s="1"/>
      <c r="AB8527" s="1"/>
      <c r="AC8527" s="1"/>
      <c r="AD8527"/>
    </row>
    <row r="8528" spans="1:30" x14ac:dyDescent="0.25">
      <c r="A8528" s="1"/>
      <c r="B8528" s="1"/>
      <c r="C8528" s="1"/>
      <c r="D8528"/>
      <c r="E8528" s="1"/>
      <c r="F8528" s="1"/>
      <c r="G8528"/>
      <c r="H8528"/>
      <c r="I8528" s="1"/>
      <c r="J8528"/>
      <c r="K8528"/>
      <c r="L8528"/>
      <c r="M8528" s="2"/>
      <c r="N8528" s="3"/>
      <c r="O8528"/>
      <c r="P8528"/>
      <c r="Q8528"/>
      <c r="R8528"/>
      <c r="S8528"/>
      <c r="T8528"/>
      <c r="U8528" s="1"/>
      <c r="V8528"/>
      <c r="W8528" s="1"/>
      <c r="X8528"/>
      <c r="Y8528"/>
      <c r="Z8528" s="1"/>
      <c r="AA8528" s="1"/>
      <c r="AB8528" s="1"/>
      <c r="AC8528" s="1"/>
      <c r="AD8528"/>
    </row>
    <row r="8529" spans="1:30" x14ac:dyDescent="0.25">
      <c r="A8529" s="1"/>
      <c r="B8529" s="1"/>
      <c r="C8529" s="1"/>
      <c r="D8529"/>
      <c r="E8529" s="1"/>
      <c r="F8529" s="1"/>
      <c r="G8529"/>
      <c r="H8529"/>
      <c r="I8529" s="1"/>
      <c r="J8529"/>
      <c r="K8529"/>
      <c r="L8529"/>
      <c r="M8529" s="2"/>
      <c r="N8529" s="3"/>
      <c r="O8529"/>
      <c r="P8529"/>
      <c r="Q8529"/>
      <c r="R8529"/>
      <c r="S8529"/>
      <c r="T8529"/>
      <c r="U8529" s="1"/>
      <c r="V8529"/>
      <c r="W8529" s="1"/>
      <c r="X8529"/>
      <c r="Y8529"/>
      <c r="Z8529" s="1"/>
      <c r="AA8529" s="1"/>
      <c r="AB8529" s="1"/>
      <c r="AC8529" s="1"/>
      <c r="AD8529"/>
    </row>
    <row r="8530" spans="1:30" x14ac:dyDescent="0.25">
      <c r="A8530" s="1"/>
      <c r="B8530" s="1"/>
      <c r="C8530" s="1"/>
      <c r="D8530"/>
      <c r="E8530" s="1"/>
      <c r="F8530" s="1"/>
      <c r="G8530"/>
      <c r="H8530"/>
      <c r="I8530" s="1"/>
      <c r="J8530"/>
      <c r="K8530"/>
      <c r="L8530"/>
      <c r="M8530" s="2"/>
      <c r="N8530" s="3"/>
      <c r="O8530"/>
      <c r="P8530"/>
      <c r="Q8530"/>
      <c r="R8530"/>
      <c r="S8530"/>
      <c r="T8530"/>
      <c r="U8530" s="1"/>
      <c r="V8530"/>
      <c r="W8530" s="1"/>
      <c r="X8530"/>
      <c r="Y8530"/>
      <c r="Z8530" s="1"/>
      <c r="AA8530" s="1"/>
      <c r="AB8530" s="1"/>
      <c r="AC8530" s="1"/>
      <c r="AD8530"/>
    </row>
    <row r="8531" spans="1:30" x14ac:dyDescent="0.25">
      <c r="A8531" s="1"/>
      <c r="B8531" s="1"/>
      <c r="C8531" s="1"/>
      <c r="D8531"/>
      <c r="E8531" s="1"/>
      <c r="F8531" s="1"/>
      <c r="G8531"/>
      <c r="H8531"/>
      <c r="I8531" s="1"/>
      <c r="J8531"/>
      <c r="K8531"/>
      <c r="L8531"/>
      <c r="M8531" s="2"/>
      <c r="N8531" s="3"/>
      <c r="O8531"/>
      <c r="P8531"/>
      <c r="Q8531"/>
      <c r="R8531"/>
      <c r="S8531"/>
      <c r="T8531"/>
      <c r="U8531" s="1"/>
      <c r="V8531"/>
      <c r="W8531" s="1"/>
      <c r="X8531"/>
      <c r="Y8531"/>
      <c r="Z8531" s="1"/>
      <c r="AA8531" s="1"/>
      <c r="AB8531" s="1"/>
      <c r="AC8531" s="1"/>
      <c r="AD8531"/>
    </row>
    <row r="8532" spans="1:30" x14ac:dyDescent="0.25">
      <c r="A8532" s="1"/>
      <c r="B8532" s="1"/>
      <c r="C8532" s="1"/>
      <c r="D8532"/>
      <c r="E8532" s="1"/>
      <c r="F8532" s="1"/>
      <c r="G8532"/>
      <c r="H8532"/>
      <c r="I8532" s="1"/>
      <c r="J8532"/>
      <c r="K8532"/>
      <c r="L8532"/>
      <c r="M8532" s="2"/>
      <c r="N8532" s="3"/>
      <c r="O8532"/>
      <c r="P8532"/>
      <c r="Q8532"/>
      <c r="R8532"/>
      <c r="S8532"/>
      <c r="T8532"/>
      <c r="U8532" s="1"/>
      <c r="V8532"/>
      <c r="W8532" s="1"/>
      <c r="X8532"/>
      <c r="Y8532"/>
      <c r="Z8532" s="1"/>
      <c r="AA8532" s="1"/>
      <c r="AB8532" s="1"/>
      <c r="AC8532" s="1"/>
      <c r="AD8532"/>
    </row>
    <row r="8533" spans="1:30" x14ac:dyDescent="0.25">
      <c r="A8533" s="1"/>
      <c r="B8533" s="1"/>
      <c r="C8533" s="1"/>
      <c r="D8533"/>
      <c r="E8533" s="1"/>
      <c r="F8533" s="1"/>
      <c r="G8533"/>
      <c r="H8533"/>
      <c r="I8533" s="1"/>
      <c r="J8533"/>
      <c r="K8533"/>
      <c r="L8533"/>
      <c r="M8533" s="2"/>
      <c r="N8533" s="3"/>
      <c r="O8533"/>
      <c r="P8533"/>
      <c r="Q8533"/>
      <c r="R8533"/>
      <c r="S8533"/>
      <c r="T8533"/>
      <c r="U8533" s="1"/>
      <c r="V8533"/>
      <c r="W8533" s="1"/>
      <c r="X8533"/>
      <c r="Y8533"/>
      <c r="Z8533" s="1"/>
      <c r="AA8533" s="1"/>
      <c r="AB8533" s="1"/>
      <c r="AC8533" s="1"/>
      <c r="AD8533"/>
    </row>
    <row r="8534" spans="1:30" x14ac:dyDescent="0.25">
      <c r="A8534" s="1"/>
      <c r="B8534" s="1"/>
      <c r="C8534" s="1"/>
      <c r="D8534"/>
      <c r="E8534" s="1"/>
      <c r="F8534" s="1"/>
      <c r="G8534"/>
      <c r="H8534"/>
      <c r="I8534" s="1"/>
      <c r="J8534"/>
      <c r="K8534"/>
      <c r="L8534"/>
      <c r="M8534" s="2"/>
      <c r="N8534" s="3"/>
      <c r="O8534"/>
      <c r="P8534"/>
      <c r="Q8534"/>
      <c r="R8534"/>
      <c r="S8534"/>
      <c r="T8534"/>
      <c r="U8534" s="1"/>
      <c r="V8534"/>
      <c r="W8534" s="1"/>
      <c r="X8534"/>
      <c r="Y8534"/>
      <c r="Z8534" s="1"/>
      <c r="AA8534" s="1"/>
      <c r="AB8534" s="1"/>
      <c r="AC8534" s="1"/>
      <c r="AD8534"/>
    </row>
    <row r="8535" spans="1:30" x14ac:dyDescent="0.25">
      <c r="A8535" s="1"/>
      <c r="B8535" s="1"/>
      <c r="C8535" s="1"/>
      <c r="D8535"/>
      <c r="E8535" s="1"/>
      <c r="F8535" s="1"/>
      <c r="G8535"/>
      <c r="H8535"/>
      <c r="I8535" s="1"/>
      <c r="J8535"/>
      <c r="K8535"/>
      <c r="L8535"/>
      <c r="M8535" s="2"/>
      <c r="N8535" s="3"/>
      <c r="O8535"/>
      <c r="P8535"/>
      <c r="Q8535"/>
      <c r="R8535"/>
      <c r="S8535"/>
      <c r="T8535"/>
      <c r="U8535" s="1"/>
      <c r="V8535"/>
      <c r="W8535" s="1"/>
      <c r="X8535"/>
      <c r="Y8535"/>
      <c r="Z8535" s="1"/>
      <c r="AA8535" s="1"/>
      <c r="AB8535" s="1"/>
      <c r="AC8535" s="1"/>
      <c r="AD8535"/>
    </row>
    <row r="8536" spans="1:30" x14ac:dyDescent="0.25">
      <c r="A8536" s="1"/>
      <c r="B8536" s="1"/>
      <c r="C8536" s="1"/>
      <c r="D8536"/>
      <c r="E8536" s="1"/>
      <c r="F8536" s="1"/>
      <c r="G8536"/>
      <c r="H8536"/>
      <c r="I8536" s="1"/>
      <c r="J8536"/>
      <c r="K8536"/>
      <c r="L8536"/>
      <c r="M8536" s="2"/>
      <c r="N8536" s="3"/>
      <c r="O8536"/>
      <c r="P8536"/>
      <c r="Q8536"/>
      <c r="R8536"/>
      <c r="S8536"/>
      <c r="T8536"/>
      <c r="U8536" s="1"/>
      <c r="V8536"/>
      <c r="W8536" s="1"/>
      <c r="X8536"/>
      <c r="Y8536"/>
      <c r="Z8536" s="1"/>
      <c r="AA8536" s="1"/>
      <c r="AB8536" s="1"/>
      <c r="AC8536" s="1"/>
      <c r="AD8536"/>
    </row>
    <row r="8537" spans="1:30" x14ac:dyDescent="0.25">
      <c r="A8537" s="1"/>
      <c r="B8537" s="1"/>
      <c r="C8537" s="1"/>
      <c r="D8537"/>
      <c r="E8537" s="1"/>
      <c r="F8537" s="1"/>
      <c r="G8537"/>
      <c r="H8537"/>
      <c r="I8537" s="1"/>
      <c r="J8537"/>
      <c r="K8537"/>
      <c r="L8537"/>
      <c r="M8537" s="2"/>
      <c r="N8537" s="3"/>
      <c r="O8537"/>
      <c r="P8537"/>
      <c r="Q8537"/>
      <c r="R8537"/>
      <c r="S8537"/>
      <c r="T8537"/>
      <c r="U8537" s="1"/>
      <c r="V8537"/>
      <c r="W8537" s="1"/>
      <c r="X8537"/>
      <c r="Y8537"/>
      <c r="Z8537" s="1"/>
      <c r="AA8537" s="1"/>
      <c r="AB8537" s="1"/>
      <c r="AC8537" s="1"/>
      <c r="AD8537"/>
    </row>
    <row r="8538" spans="1:30" x14ac:dyDescent="0.25">
      <c r="A8538" s="1"/>
      <c r="B8538" s="1"/>
      <c r="C8538" s="1"/>
      <c r="D8538"/>
      <c r="E8538" s="1"/>
      <c r="F8538" s="1"/>
      <c r="G8538"/>
      <c r="H8538"/>
      <c r="I8538" s="1"/>
      <c r="J8538"/>
      <c r="K8538"/>
      <c r="L8538"/>
      <c r="M8538" s="2"/>
      <c r="N8538" s="3"/>
      <c r="O8538"/>
      <c r="P8538"/>
      <c r="Q8538"/>
      <c r="R8538"/>
      <c r="S8538"/>
      <c r="T8538"/>
      <c r="U8538" s="1"/>
      <c r="V8538"/>
      <c r="W8538" s="1"/>
      <c r="X8538"/>
      <c r="Y8538"/>
      <c r="Z8538" s="1"/>
      <c r="AA8538" s="1"/>
      <c r="AB8538" s="1"/>
      <c r="AC8538" s="1"/>
      <c r="AD8538"/>
    </row>
    <row r="8539" spans="1:30" x14ac:dyDescent="0.25">
      <c r="A8539" s="1"/>
      <c r="B8539" s="1"/>
      <c r="C8539" s="1"/>
      <c r="D8539"/>
      <c r="E8539" s="1"/>
      <c r="F8539" s="1"/>
      <c r="G8539"/>
      <c r="H8539"/>
      <c r="I8539" s="1"/>
      <c r="J8539"/>
      <c r="K8539"/>
      <c r="L8539"/>
      <c r="M8539" s="2"/>
      <c r="N8539" s="3"/>
      <c r="O8539"/>
      <c r="P8539"/>
      <c r="Q8539"/>
      <c r="R8539"/>
      <c r="S8539"/>
      <c r="T8539"/>
      <c r="U8539" s="1"/>
      <c r="V8539"/>
      <c r="W8539" s="1"/>
      <c r="X8539"/>
      <c r="Y8539"/>
      <c r="Z8539" s="1"/>
      <c r="AA8539" s="1"/>
      <c r="AB8539" s="1"/>
      <c r="AC8539" s="1"/>
      <c r="AD8539"/>
    </row>
    <row r="8540" spans="1:30" x14ac:dyDescent="0.25">
      <c r="A8540" s="1"/>
      <c r="B8540" s="1"/>
      <c r="C8540" s="1"/>
      <c r="D8540"/>
      <c r="E8540" s="1"/>
      <c r="F8540" s="1"/>
      <c r="G8540"/>
      <c r="H8540"/>
      <c r="I8540" s="1"/>
      <c r="J8540"/>
      <c r="K8540"/>
      <c r="L8540"/>
      <c r="M8540" s="2"/>
      <c r="N8540" s="3"/>
      <c r="O8540"/>
      <c r="P8540"/>
      <c r="Q8540"/>
      <c r="R8540"/>
      <c r="S8540"/>
      <c r="T8540"/>
      <c r="U8540" s="1"/>
      <c r="V8540"/>
      <c r="W8540" s="1"/>
      <c r="X8540"/>
      <c r="Y8540"/>
      <c r="Z8540" s="1"/>
      <c r="AA8540" s="1"/>
      <c r="AB8540" s="1"/>
      <c r="AC8540" s="1"/>
      <c r="AD8540"/>
    </row>
    <row r="8541" spans="1:30" x14ac:dyDescent="0.25">
      <c r="A8541" s="1"/>
      <c r="B8541" s="1"/>
      <c r="C8541" s="1"/>
      <c r="D8541"/>
      <c r="E8541" s="1"/>
      <c r="F8541" s="1"/>
      <c r="G8541"/>
      <c r="H8541"/>
      <c r="I8541" s="1"/>
      <c r="J8541"/>
      <c r="K8541"/>
      <c r="L8541"/>
      <c r="M8541" s="2"/>
      <c r="N8541" s="3"/>
      <c r="O8541"/>
      <c r="P8541"/>
      <c r="Q8541"/>
      <c r="R8541"/>
      <c r="S8541"/>
      <c r="T8541"/>
      <c r="U8541" s="1"/>
      <c r="V8541"/>
      <c r="W8541" s="1"/>
      <c r="X8541"/>
      <c r="Y8541"/>
      <c r="Z8541" s="1"/>
      <c r="AA8541" s="1"/>
      <c r="AB8541" s="1"/>
      <c r="AC8541" s="1"/>
      <c r="AD8541"/>
    </row>
    <row r="8542" spans="1:30" x14ac:dyDescent="0.25">
      <c r="A8542" s="1"/>
      <c r="B8542" s="1"/>
      <c r="C8542" s="1"/>
      <c r="D8542"/>
      <c r="E8542" s="1"/>
      <c r="F8542" s="1"/>
      <c r="G8542"/>
      <c r="H8542"/>
      <c r="I8542" s="1"/>
      <c r="J8542"/>
      <c r="K8542"/>
      <c r="L8542"/>
      <c r="M8542" s="2"/>
      <c r="N8542" s="3"/>
      <c r="O8542"/>
      <c r="P8542"/>
      <c r="Q8542"/>
      <c r="R8542"/>
      <c r="S8542"/>
      <c r="T8542"/>
      <c r="U8542" s="1"/>
      <c r="V8542"/>
      <c r="W8542" s="1"/>
      <c r="X8542"/>
      <c r="Y8542"/>
      <c r="Z8542" s="1"/>
      <c r="AA8542" s="1"/>
      <c r="AB8542" s="1"/>
      <c r="AC8542" s="1"/>
      <c r="AD8542"/>
    </row>
    <row r="8543" spans="1:30" x14ac:dyDescent="0.25">
      <c r="A8543" s="1"/>
      <c r="B8543" s="1"/>
      <c r="C8543" s="1"/>
      <c r="D8543"/>
      <c r="E8543" s="1"/>
      <c r="F8543" s="1"/>
      <c r="G8543"/>
      <c r="H8543"/>
      <c r="I8543" s="1"/>
      <c r="J8543"/>
      <c r="K8543"/>
      <c r="L8543"/>
      <c r="M8543" s="2"/>
      <c r="N8543" s="3"/>
      <c r="O8543"/>
      <c r="P8543"/>
      <c r="Q8543"/>
      <c r="R8543"/>
      <c r="S8543"/>
      <c r="T8543"/>
      <c r="U8543" s="1"/>
      <c r="V8543"/>
      <c r="W8543" s="1"/>
      <c r="X8543"/>
      <c r="Y8543"/>
      <c r="Z8543" s="1"/>
      <c r="AA8543" s="1"/>
      <c r="AB8543" s="1"/>
      <c r="AC8543" s="1"/>
      <c r="AD8543"/>
    </row>
    <row r="8544" spans="1:30" x14ac:dyDescent="0.25">
      <c r="A8544" s="1"/>
      <c r="B8544" s="1"/>
      <c r="C8544" s="1"/>
      <c r="D8544"/>
      <c r="E8544" s="1"/>
      <c r="F8544" s="1"/>
      <c r="G8544"/>
      <c r="H8544"/>
      <c r="I8544" s="1"/>
      <c r="J8544"/>
      <c r="K8544"/>
      <c r="L8544"/>
      <c r="M8544" s="2"/>
      <c r="N8544" s="3"/>
      <c r="O8544"/>
      <c r="P8544"/>
      <c r="Q8544"/>
      <c r="R8544"/>
      <c r="S8544"/>
      <c r="T8544"/>
      <c r="U8544" s="1"/>
      <c r="V8544"/>
      <c r="W8544" s="1"/>
      <c r="X8544"/>
      <c r="Y8544"/>
      <c r="Z8544" s="1"/>
      <c r="AA8544" s="1"/>
      <c r="AB8544" s="1"/>
      <c r="AC8544" s="1"/>
      <c r="AD8544"/>
    </row>
    <row r="8545" spans="1:30" x14ac:dyDescent="0.25">
      <c r="A8545" s="1"/>
      <c r="B8545" s="1"/>
      <c r="C8545" s="1"/>
      <c r="D8545"/>
      <c r="E8545" s="1"/>
      <c r="F8545" s="1"/>
      <c r="G8545"/>
      <c r="H8545"/>
      <c r="I8545" s="1"/>
      <c r="J8545"/>
      <c r="K8545"/>
      <c r="L8545"/>
      <c r="M8545" s="2"/>
      <c r="N8545" s="3"/>
      <c r="O8545"/>
      <c r="P8545"/>
      <c r="Q8545"/>
      <c r="R8545"/>
      <c r="S8545"/>
      <c r="T8545"/>
      <c r="U8545" s="1"/>
      <c r="V8545"/>
      <c r="W8545" s="1"/>
      <c r="X8545"/>
      <c r="Y8545"/>
      <c r="Z8545" s="1"/>
      <c r="AA8545" s="1"/>
      <c r="AB8545" s="1"/>
      <c r="AC8545" s="1"/>
      <c r="AD8545"/>
    </row>
    <row r="8546" spans="1:30" x14ac:dyDescent="0.25">
      <c r="A8546" s="1"/>
      <c r="B8546" s="1"/>
      <c r="C8546" s="1"/>
      <c r="D8546"/>
      <c r="E8546" s="1"/>
      <c r="F8546" s="1"/>
      <c r="G8546"/>
      <c r="H8546"/>
      <c r="I8546" s="1"/>
      <c r="J8546"/>
      <c r="K8546"/>
      <c r="L8546"/>
      <c r="M8546" s="2"/>
      <c r="N8546" s="3"/>
      <c r="O8546"/>
      <c r="P8546"/>
      <c r="Q8546"/>
      <c r="R8546"/>
      <c r="S8546"/>
      <c r="T8546"/>
      <c r="U8546" s="1"/>
      <c r="V8546"/>
      <c r="W8546" s="1"/>
      <c r="X8546"/>
      <c r="Y8546"/>
      <c r="Z8546" s="1"/>
      <c r="AA8546" s="1"/>
      <c r="AB8546" s="1"/>
      <c r="AC8546" s="1"/>
      <c r="AD8546"/>
    </row>
    <row r="8547" spans="1:30" x14ac:dyDescent="0.25">
      <c r="A8547" s="1"/>
      <c r="B8547" s="1"/>
      <c r="C8547" s="1"/>
      <c r="D8547"/>
      <c r="E8547" s="1"/>
      <c r="F8547" s="1"/>
      <c r="G8547"/>
      <c r="H8547"/>
      <c r="I8547" s="1"/>
      <c r="J8547"/>
      <c r="K8547"/>
      <c r="L8547"/>
      <c r="M8547" s="2"/>
      <c r="N8547" s="3"/>
      <c r="O8547"/>
      <c r="P8547"/>
      <c r="Q8547"/>
      <c r="R8547"/>
      <c r="S8547"/>
      <c r="T8547"/>
      <c r="U8547" s="1"/>
      <c r="V8547"/>
      <c r="W8547" s="1"/>
      <c r="X8547"/>
      <c r="Y8547"/>
      <c r="Z8547" s="1"/>
      <c r="AA8547" s="1"/>
      <c r="AB8547" s="1"/>
      <c r="AC8547" s="1"/>
      <c r="AD8547"/>
    </row>
    <row r="8548" spans="1:30" x14ac:dyDescent="0.25">
      <c r="A8548" s="1"/>
      <c r="B8548" s="1"/>
      <c r="C8548" s="1"/>
      <c r="D8548"/>
      <c r="E8548" s="1"/>
      <c r="F8548" s="1"/>
      <c r="G8548"/>
      <c r="H8548"/>
      <c r="I8548" s="1"/>
      <c r="J8548"/>
      <c r="K8548"/>
      <c r="L8548"/>
      <c r="M8548" s="2"/>
      <c r="N8548" s="3"/>
      <c r="O8548"/>
      <c r="P8548"/>
      <c r="Q8548"/>
      <c r="R8548"/>
      <c r="S8548"/>
      <c r="T8548"/>
      <c r="U8548" s="1"/>
      <c r="V8548"/>
      <c r="W8548" s="1"/>
      <c r="X8548"/>
      <c r="Y8548"/>
      <c r="Z8548" s="1"/>
      <c r="AA8548" s="1"/>
      <c r="AB8548" s="1"/>
      <c r="AC8548" s="1"/>
      <c r="AD8548"/>
    </row>
    <row r="8549" spans="1:30" x14ac:dyDescent="0.25">
      <c r="A8549" s="1"/>
      <c r="B8549" s="1"/>
      <c r="C8549" s="1"/>
      <c r="D8549"/>
      <c r="E8549" s="1"/>
      <c r="F8549" s="1"/>
      <c r="G8549"/>
      <c r="H8549"/>
      <c r="I8549" s="1"/>
      <c r="J8549"/>
      <c r="K8549"/>
      <c r="L8549"/>
      <c r="M8549" s="2"/>
      <c r="N8549" s="3"/>
      <c r="O8549"/>
      <c r="P8549"/>
      <c r="Q8549"/>
      <c r="R8549"/>
      <c r="S8549"/>
      <c r="T8549"/>
      <c r="U8549" s="1"/>
      <c r="V8549"/>
      <c r="W8549" s="1"/>
      <c r="X8549"/>
      <c r="Y8549"/>
      <c r="Z8549" s="1"/>
      <c r="AA8549" s="1"/>
      <c r="AB8549" s="1"/>
      <c r="AC8549" s="1"/>
      <c r="AD8549"/>
    </row>
    <row r="8550" spans="1:30" x14ac:dyDescent="0.25">
      <c r="A8550" s="1"/>
      <c r="B8550" s="1"/>
      <c r="C8550" s="1"/>
      <c r="D8550"/>
      <c r="E8550" s="1"/>
      <c r="F8550" s="1"/>
      <c r="G8550"/>
      <c r="H8550"/>
      <c r="I8550" s="1"/>
      <c r="J8550"/>
      <c r="K8550"/>
      <c r="L8550"/>
      <c r="M8550" s="2"/>
      <c r="N8550" s="3"/>
      <c r="O8550"/>
      <c r="P8550"/>
      <c r="Q8550"/>
      <c r="R8550"/>
      <c r="S8550"/>
      <c r="T8550"/>
      <c r="U8550" s="1"/>
      <c r="V8550"/>
      <c r="W8550" s="1"/>
      <c r="X8550"/>
      <c r="Y8550"/>
      <c r="Z8550" s="1"/>
      <c r="AA8550" s="1"/>
      <c r="AB8550" s="1"/>
      <c r="AC8550" s="1"/>
      <c r="AD8550"/>
    </row>
    <row r="8551" spans="1:30" x14ac:dyDescent="0.25">
      <c r="A8551" s="1"/>
      <c r="B8551" s="1"/>
      <c r="C8551" s="1"/>
      <c r="D8551"/>
      <c r="E8551" s="1"/>
      <c r="F8551" s="1"/>
      <c r="G8551"/>
      <c r="H8551"/>
      <c r="I8551" s="1"/>
      <c r="J8551"/>
      <c r="K8551"/>
      <c r="L8551"/>
      <c r="M8551" s="2"/>
      <c r="N8551" s="3"/>
      <c r="O8551"/>
      <c r="P8551"/>
      <c r="Q8551"/>
      <c r="R8551"/>
      <c r="S8551"/>
      <c r="T8551"/>
      <c r="U8551" s="1"/>
      <c r="V8551"/>
      <c r="W8551" s="1"/>
      <c r="X8551"/>
      <c r="Y8551"/>
      <c r="Z8551" s="1"/>
      <c r="AA8551" s="1"/>
      <c r="AB8551" s="1"/>
      <c r="AC8551" s="1"/>
      <c r="AD8551"/>
    </row>
    <row r="8552" spans="1:30" x14ac:dyDescent="0.25">
      <c r="A8552" s="1"/>
      <c r="B8552" s="1"/>
      <c r="C8552" s="1"/>
      <c r="D8552"/>
      <c r="E8552" s="1"/>
      <c r="F8552" s="1"/>
      <c r="G8552"/>
      <c r="H8552"/>
      <c r="I8552" s="1"/>
      <c r="J8552"/>
      <c r="K8552"/>
      <c r="L8552"/>
      <c r="M8552" s="2"/>
      <c r="N8552" s="3"/>
      <c r="O8552"/>
      <c r="P8552"/>
      <c r="Q8552"/>
      <c r="R8552"/>
      <c r="S8552"/>
      <c r="T8552"/>
      <c r="U8552" s="1"/>
      <c r="V8552"/>
      <c r="W8552" s="1"/>
      <c r="X8552"/>
      <c r="Y8552"/>
      <c r="Z8552" s="1"/>
      <c r="AA8552" s="1"/>
      <c r="AB8552" s="1"/>
      <c r="AC8552" s="1"/>
      <c r="AD8552"/>
    </row>
    <row r="8553" spans="1:30" x14ac:dyDescent="0.25">
      <c r="A8553" s="1"/>
      <c r="B8553" s="1"/>
      <c r="C8553" s="1"/>
      <c r="D8553"/>
      <c r="E8553" s="1"/>
      <c r="F8553" s="1"/>
      <c r="G8553"/>
      <c r="H8553"/>
      <c r="I8553" s="1"/>
      <c r="J8553"/>
      <c r="K8553"/>
      <c r="L8553"/>
      <c r="M8553" s="2"/>
      <c r="N8553" s="3"/>
      <c r="O8553"/>
      <c r="P8553"/>
      <c r="Q8553"/>
      <c r="R8553"/>
      <c r="S8553"/>
      <c r="T8553"/>
      <c r="U8553" s="1"/>
      <c r="V8553"/>
      <c r="W8553" s="1"/>
      <c r="X8553"/>
      <c r="Y8553"/>
      <c r="Z8553" s="1"/>
      <c r="AA8553" s="1"/>
      <c r="AB8553" s="1"/>
      <c r="AC8553" s="1"/>
      <c r="AD8553"/>
    </row>
    <row r="8554" spans="1:30" x14ac:dyDescent="0.25">
      <c r="A8554" s="1"/>
      <c r="B8554" s="1"/>
      <c r="C8554" s="1"/>
      <c r="D8554"/>
      <c r="E8554" s="1"/>
      <c r="F8554" s="1"/>
      <c r="G8554"/>
      <c r="H8554"/>
      <c r="I8554" s="1"/>
      <c r="J8554"/>
      <c r="K8554"/>
      <c r="L8554"/>
      <c r="M8554" s="2"/>
      <c r="N8554" s="3"/>
      <c r="O8554"/>
      <c r="P8554"/>
      <c r="Q8554"/>
      <c r="R8554"/>
      <c r="S8554"/>
      <c r="T8554"/>
      <c r="U8554" s="1"/>
      <c r="V8554"/>
      <c r="W8554" s="1"/>
      <c r="X8554"/>
      <c r="Y8554"/>
      <c r="Z8554" s="1"/>
      <c r="AA8554" s="1"/>
      <c r="AB8554" s="1"/>
      <c r="AC8554" s="1"/>
      <c r="AD8554"/>
    </row>
    <row r="8555" spans="1:30" x14ac:dyDescent="0.25">
      <c r="A8555" s="1"/>
      <c r="B8555" s="1"/>
      <c r="C8555" s="1"/>
      <c r="D8555"/>
      <c r="E8555" s="1"/>
      <c r="F8555" s="1"/>
      <c r="G8555"/>
      <c r="H8555"/>
      <c r="I8555" s="1"/>
      <c r="J8555"/>
      <c r="K8555"/>
      <c r="L8555"/>
      <c r="M8555" s="2"/>
      <c r="N8555" s="3"/>
      <c r="O8555"/>
      <c r="P8555"/>
      <c r="Q8555"/>
      <c r="R8555"/>
      <c r="S8555"/>
      <c r="T8555"/>
      <c r="U8555" s="1"/>
      <c r="V8555"/>
      <c r="W8555" s="1"/>
      <c r="X8555"/>
      <c r="Y8555"/>
      <c r="Z8555" s="1"/>
      <c r="AA8555" s="1"/>
      <c r="AB8555" s="1"/>
      <c r="AC8555" s="1"/>
      <c r="AD8555"/>
    </row>
    <row r="8556" spans="1:30" x14ac:dyDescent="0.25">
      <c r="A8556" s="1"/>
      <c r="B8556" s="1"/>
      <c r="C8556" s="1"/>
      <c r="D8556"/>
      <c r="E8556" s="1"/>
      <c r="F8556" s="1"/>
      <c r="G8556"/>
      <c r="H8556"/>
      <c r="I8556" s="1"/>
      <c r="J8556"/>
      <c r="K8556"/>
      <c r="L8556"/>
      <c r="M8556" s="2"/>
      <c r="N8556" s="3"/>
      <c r="O8556"/>
      <c r="P8556"/>
      <c r="Q8556"/>
      <c r="R8556"/>
      <c r="S8556"/>
      <c r="T8556"/>
      <c r="U8556" s="1"/>
      <c r="V8556"/>
      <c r="W8556" s="1"/>
      <c r="X8556"/>
      <c r="Y8556"/>
      <c r="Z8556" s="1"/>
      <c r="AA8556" s="1"/>
      <c r="AB8556" s="1"/>
      <c r="AC8556" s="1"/>
      <c r="AD8556"/>
    </row>
    <row r="8557" spans="1:30" x14ac:dyDescent="0.25">
      <c r="A8557" s="1"/>
      <c r="B8557" s="1"/>
      <c r="C8557" s="1"/>
      <c r="D8557"/>
      <c r="E8557" s="1"/>
      <c r="F8557" s="1"/>
      <c r="G8557"/>
      <c r="H8557"/>
      <c r="I8557" s="1"/>
      <c r="J8557"/>
      <c r="K8557"/>
      <c r="L8557"/>
      <c r="M8557" s="2"/>
      <c r="N8557" s="3"/>
      <c r="O8557"/>
      <c r="P8557"/>
      <c r="Q8557"/>
      <c r="R8557"/>
      <c r="S8557"/>
      <c r="T8557"/>
      <c r="U8557" s="1"/>
      <c r="V8557"/>
      <c r="W8557" s="1"/>
      <c r="X8557"/>
      <c r="Y8557"/>
      <c r="Z8557" s="1"/>
      <c r="AA8557" s="1"/>
      <c r="AB8557" s="1"/>
      <c r="AC8557" s="1"/>
      <c r="AD8557"/>
    </row>
    <row r="8558" spans="1:30" x14ac:dyDescent="0.25">
      <c r="A8558" s="1"/>
      <c r="B8558" s="1"/>
      <c r="C8558" s="1"/>
      <c r="D8558"/>
      <c r="E8558" s="1"/>
      <c r="F8558" s="1"/>
      <c r="G8558"/>
      <c r="H8558"/>
      <c r="I8558" s="1"/>
      <c r="J8558"/>
      <c r="K8558"/>
      <c r="L8558"/>
      <c r="M8558" s="2"/>
      <c r="N8558" s="3"/>
      <c r="O8558"/>
      <c r="P8558"/>
      <c r="Q8558"/>
      <c r="R8558"/>
      <c r="S8558"/>
      <c r="T8558"/>
      <c r="U8558" s="1"/>
      <c r="V8558"/>
      <c r="W8558" s="1"/>
      <c r="X8558"/>
      <c r="Y8558"/>
      <c r="Z8558" s="1"/>
      <c r="AA8558" s="1"/>
      <c r="AB8558" s="1"/>
      <c r="AC8558" s="1"/>
      <c r="AD8558"/>
    </row>
    <row r="8559" spans="1:30" x14ac:dyDescent="0.25">
      <c r="A8559" s="1"/>
      <c r="B8559" s="1"/>
      <c r="C8559" s="1"/>
      <c r="D8559"/>
      <c r="E8559" s="1"/>
      <c r="F8559" s="1"/>
      <c r="G8559"/>
      <c r="H8559"/>
      <c r="I8559" s="1"/>
      <c r="J8559"/>
      <c r="K8559"/>
      <c r="L8559"/>
      <c r="M8559" s="2"/>
      <c r="N8559" s="3"/>
      <c r="O8559"/>
      <c r="P8559"/>
      <c r="Q8559"/>
      <c r="R8559"/>
      <c r="S8559"/>
      <c r="T8559"/>
      <c r="U8559" s="1"/>
      <c r="V8559"/>
      <c r="W8559" s="1"/>
      <c r="X8559"/>
      <c r="Y8559"/>
      <c r="Z8559" s="1"/>
      <c r="AA8559" s="1"/>
      <c r="AB8559" s="1"/>
      <c r="AC8559" s="1"/>
      <c r="AD8559"/>
    </row>
    <row r="8560" spans="1:30" x14ac:dyDescent="0.25">
      <c r="A8560" s="1"/>
      <c r="B8560" s="1"/>
      <c r="C8560" s="1"/>
      <c r="D8560"/>
      <c r="E8560" s="1"/>
      <c r="F8560" s="1"/>
      <c r="G8560"/>
      <c r="H8560"/>
      <c r="I8560" s="1"/>
      <c r="J8560"/>
      <c r="K8560"/>
      <c r="L8560"/>
      <c r="M8560" s="2"/>
      <c r="N8560" s="3"/>
      <c r="O8560"/>
      <c r="P8560"/>
      <c r="Q8560"/>
      <c r="R8560"/>
      <c r="S8560"/>
      <c r="T8560"/>
      <c r="U8560" s="1"/>
      <c r="V8560"/>
      <c r="W8560" s="1"/>
      <c r="X8560"/>
      <c r="Y8560"/>
      <c r="Z8560" s="1"/>
      <c r="AA8560" s="1"/>
      <c r="AB8560" s="1"/>
      <c r="AC8560" s="1"/>
      <c r="AD8560"/>
    </row>
    <row r="8561" spans="1:30" x14ac:dyDescent="0.25">
      <c r="A8561" s="1"/>
      <c r="B8561" s="1"/>
      <c r="C8561" s="1"/>
      <c r="D8561"/>
      <c r="E8561" s="1"/>
      <c r="F8561" s="1"/>
      <c r="G8561"/>
      <c r="H8561"/>
      <c r="I8561" s="1"/>
      <c r="J8561"/>
      <c r="K8561"/>
      <c r="L8561"/>
      <c r="M8561" s="2"/>
      <c r="N8561" s="3"/>
      <c r="O8561"/>
      <c r="P8561"/>
      <c r="Q8561"/>
      <c r="R8561"/>
      <c r="S8561"/>
      <c r="T8561"/>
      <c r="U8561" s="1"/>
      <c r="V8561"/>
      <c r="W8561" s="1"/>
      <c r="X8561"/>
      <c r="Y8561"/>
      <c r="Z8561" s="1"/>
      <c r="AA8561" s="1"/>
      <c r="AB8561" s="1"/>
      <c r="AC8561" s="1"/>
      <c r="AD8561"/>
    </row>
    <row r="8562" spans="1:30" x14ac:dyDescent="0.25">
      <c r="A8562" s="1"/>
      <c r="B8562" s="1"/>
      <c r="C8562" s="1"/>
      <c r="D8562"/>
      <c r="E8562" s="1"/>
      <c r="F8562" s="1"/>
      <c r="G8562"/>
      <c r="H8562"/>
      <c r="I8562" s="1"/>
      <c r="J8562"/>
      <c r="K8562"/>
      <c r="L8562"/>
      <c r="M8562" s="2"/>
      <c r="N8562" s="3"/>
      <c r="O8562"/>
      <c r="P8562"/>
      <c r="Q8562"/>
      <c r="R8562"/>
      <c r="S8562"/>
      <c r="T8562"/>
      <c r="U8562" s="1"/>
      <c r="V8562"/>
      <c r="W8562" s="1"/>
      <c r="X8562"/>
      <c r="Y8562"/>
      <c r="Z8562" s="1"/>
      <c r="AA8562" s="1"/>
      <c r="AB8562" s="1"/>
      <c r="AC8562" s="1"/>
      <c r="AD8562"/>
    </row>
    <row r="8563" spans="1:30" x14ac:dyDescent="0.25">
      <c r="A8563" s="1"/>
      <c r="B8563" s="1"/>
      <c r="C8563" s="1"/>
      <c r="D8563"/>
      <c r="E8563" s="1"/>
      <c r="F8563" s="1"/>
      <c r="G8563"/>
      <c r="H8563"/>
      <c r="I8563" s="1"/>
      <c r="J8563"/>
      <c r="K8563"/>
      <c r="L8563"/>
      <c r="M8563" s="2"/>
      <c r="N8563" s="3"/>
      <c r="O8563"/>
      <c r="P8563"/>
      <c r="Q8563"/>
      <c r="R8563"/>
      <c r="S8563"/>
      <c r="T8563"/>
      <c r="U8563" s="1"/>
      <c r="V8563"/>
      <c r="W8563" s="1"/>
      <c r="X8563"/>
      <c r="Y8563"/>
      <c r="Z8563" s="1"/>
      <c r="AA8563" s="1"/>
      <c r="AB8563" s="1"/>
      <c r="AC8563" s="1"/>
      <c r="AD8563"/>
    </row>
    <row r="8564" spans="1:30" x14ac:dyDescent="0.25">
      <c r="A8564" s="1"/>
      <c r="B8564" s="1"/>
      <c r="C8564" s="1"/>
      <c r="D8564"/>
      <c r="E8564" s="1"/>
      <c r="F8564" s="1"/>
      <c r="G8564"/>
      <c r="H8564"/>
      <c r="I8564" s="1"/>
      <c r="J8564"/>
      <c r="K8564"/>
      <c r="L8564"/>
      <c r="M8564" s="2"/>
      <c r="N8564" s="3"/>
      <c r="O8564"/>
      <c r="P8564"/>
      <c r="Q8564"/>
      <c r="R8564"/>
      <c r="S8564"/>
      <c r="T8564"/>
      <c r="U8564" s="1"/>
      <c r="V8564"/>
      <c r="W8564" s="1"/>
      <c r="X8564"/>
      <c r="Y8564"/>
      <c r="Z8564" s="1"/>
      <c r="AA8564" s="1"/>
      <c r="AB8564" s="1"/>
      <c r="AC8564" s="1"/>
      <c r="AD8564"/>
    </row>
    <row r="8565" spans="1:30" x14ac:dyDescent="0.25">
      <c r="A8565" s="1"/>
      <c r="B8565" s="1"/>
      <c r="C8565" s="1"/>
      <c r="D8565"/>
      <c r="E8565" s="1"/>
      <c r="F8565" s="1"/>
      <c r="G8565"/>
      <c r="H8565"/>
      <c r="I8565" s="1"/>
      <c r="J8565"/>
      <c r="K8565"/>
      <c r="L8565"/>
      <c r="M8565" s="2"/>
      <c r="N8565" s="3"/>
      <c r="O8565"/>
      <c r="P8565"/>
      <c r="Q8565"/>
      <c r="R8565"/>
      <c r="S8565"/>
      <c r="T8565"/>
      <c r="U8565" s="1"/>
      <c r="V8565"/>
      <c r="W8565" s="1"/>
      <c r="X8565"/>
      <c r="Y8565"/>
      <c r="Z8565" s="1"/>
      <c r="AA8565" s="1"/>
      <c r="AB8565" s="1"/>
      <c r="AC8565" s="1"/>
      <c r="AD8565"/>
    </row>
    <row r="8566" spans="1:30" x14ac:dyDescent="0.25">
      <c r="A8566" s="1"/>
      <c r="B8566" s="1"/>
      <c r="C8566" s="1"/>
      <c r="D8566"/>
      <c r="E8566" s="1"/>
      <c r="F8566" s="1"/>
      <c r="G8566"/>
      <c r="H8566"/>
      <c r="I8566" s="1"/>
      <c r="J8566"/>
      <c r="K8566"/>
      <c r="L8566"/>
      <c r="M8566" s="2"/>
      <c r="N8566" s="3"/>
      <c r="O8566"/>
      <c r="P8566"/>
      <c r="Q8566"/>
      <c r="R8566"/>
      <c r="S8566"/>
      <c r="T8566"/>
      <c r="U8566" s="1"/>
      <c r="V8566"/>
      <c r="W8566" s="1"/>
      <c r="X8566"/>
      <c r="Y8566"/>
      <c r="Z8566" s="1"/>
      <c r="AA8566" s="1"/>
      <c r="AB8566" s="1"/>
      <c r="AC8566" s="1"/>
      <c r="AD8566"/>
    </row>
    <row r="8567" spans="1:30" x14ac:dyDescent="0.25">
      <c r="A8567" s="1"/>
      <c r="B8567" s="1"/>
      <c r="C8567" s="1"/>
      <c r="D8567"/>
      <c r="E8567" s="1"/>
      <c r="F8567" s="1"/>
      <c r="G8567"/>
      <c r="H8567"/>
      <c r="I8567" s="1"/>
      <c r="J8567"/>
      <c r="K8567"/>
      <c r="L8567"/>
      <c r="M8567" s="2"/>
      <c r="N8567" s="3"/>
      <c r="O8567"/>
      <c r="P8567"/>
      <c r="Q8567"/>
      <c r="R8567"/>
      <c r="S8567"/>
      <c r="T8567"/>
      <c r="U8567" s="1"/>
      <c r="V8567"/>
      <c r="W8567" s="1"/>
      <c r="X8567"/>
      <c r="Y8567"/>
      <c r="Z8567" s="1"/>
      <c r="AA8567" s="1"/>
      <c r="AB8567" s="1"/>
      <c r="AC8567" s="1"/>
      <c r="AD8567"/>
    </row>
    <row r="8568" spans="1:30" x14ac:dyDescent="0.25">
      <c r="A8568" s="1"/>
      <c r="B8568" s="1"/>
      <c r="C8568" s="1"/>
      <c r="D8568"/>
      <c r="E8568" s="1"/>
      <c r="F8568" s="1"/>
      <c r="G8568"/>
      <c r="H8568"/>
      <c r="I8568" s="1"/>
      <c r="J8568"/>
      <c r="K8568"/>
      <c r="L8568"/>
      <c r="M8568" s="2"/>
      <c r="N8568" s="3"/>
      <c r="O8568"/>
      <c r="P8568"/>
      <c r="Q8568"/>
      <c r="R8568"/>
      <c r="S8568"/>
      <c r="T8568"/>
      <c r="U8568" s="1"/>
      <c r="V8568"/>
      <c r="W8568" s="1"/>
      <c r="X8568"/>
      <c r="Y8568"/>
      <c r="Z8568" s="1"/>
      <c r="AA8568" s="1"/>
      <c r="AB8568" s="1"/>
      <c r="AC8568" s="1"/>
      <c r="AD8568"/>
    </row>
    <row r="8569" spans="1:30" x14ac:dyDescent="0.25">
      <c r="A8569" s="1"/>
      <c r="B8569" s="1"/>
      <c r="C8569" s="1"/>
      <c r="D8569"/>
      <c r="E8569" s="1"/>
      <c r="F8569" s="1"/>
      <c r="G8569"/>
      <c r="H8569"/>
      <c r="I8569" s="1"/>
      <c r="J8569"/>
      <c r="K8569"/>
      <c r="L8569"/>
      <c r="M8569" s="2"/>
      <c r="N8569" s="3"/>
      <c r="O8569"/>
      <c r="P8569"/>
      <c r="Q8569"/>
      <c r="R8569"/>
      <c r="S8569"/>
      <c r="T8569"/>
      <c r="U8569" s="1"/>
      <c r="V8569"/>
      <c r="W8569" s="1"/>
      <c r="X8569"/>
      <c r="Y8569"/>
      <c r="Z8569" s="1"/>
      <c r="AA8569" s="1"/>
      <c r="AB8569" s="1"/>
      <c r="AC8569" s="1"/>
      <c r="AD8569"/>
    </row>
    <row r="8570" spans="1:30" x14ac:dyDescent="0.25">
      <c r="A8570" s="1"/>
      <c r="B8570" s="1"/>
      <c r="C8570" s="1"/>
      <c r="D8570"/>
      <c r="E8570" s="1"/>
      <c r="F8570" s="1"/>
      <c r="G8570"/>
      <c r="H8570"/>
      <c r="I8570" s="1"/>
      <c r="J8570"/>
      <c r="K8570"/>
      <c r="L8570"/>
      <c r="M8570" s="2"/>
      <c r="N8570" s="3"/>
      <c r="O8570"/>
      <c r="P8570"/>
      <c r="Q8570"/>
      <c r="R8570"/>
      <c r="S8570"/>
      <c r="T8570"/>
      <c r="U8570" s="1"/>
      <c r="V8570"/>
      <c r="W8570" s="1"/>
      <c r="X8570"/>
      <c r="Y8570"/>
      <c r="Z8570" s="1"/>
      <c r="AA8570" s="1"/>
      <c r="AB8570" s="1"/>
      <c r="AC8570" s="1"/>
      <c r="AD8570"/>
    </row>
    <row r="8571" spans="1:30" x14ac:dyDescent="0.25">
      <c r="A8571" s="1"/>
      <c r="B8571" s="1"/>
      <c r="C8571" s="1"/>
      <c r="D8571"/>
      <c r="E8571" s="1"/>
      <c r="F8571" s="1"/>
      <c r="G8571"/>
      <c r="H8571"/>
      <c r="I8571" s="1"/>
      <c r="J8571"/>
      <c r="K8571"/>
      <c r="L8571"/>
      <c r="M8571" s="2"/>
      <c r="N8571" s="3"/>
      <c r="O8571"/>
      <c r="P8571"/>
      <c r="Q8571"/>
      <c r="R8571"/>
      <c r="S8571"/>
      <c r="T8571"/>
      <c r="U8571" s="1"/>
      <c r="V8571"/>
      <c r="W8571" s="1"/>
      <c r="X8571"/>
      <c r="Y8571"/>
      <c r="Z8571" s="1"/>
      <c r="AA8571" s="1"/>
      <c r="AB8571" s="1"/>
      <c r="AC8571" s="1"/>
      <c r="AD8571"/>
    </row>
    <row r="8572" spans="1:30" x14ac:dyDescent="0.25">
      <c r="A8572" s="1"/>
      <c r="B8572" s="1"/>
      <c r="C8572" s="1"/>
      <c r="D8572"/>
      <c r="E8572" s="1"/>
      <c r="F8572" s="1"/>
      <c r="G8572"/>
      <c r="H8572"/>
      <c r="I8572" s="1"/>
      <c r="J8572"/>
      <c r="K8572"/>
      <c r="L8572"/>
      <c r="M8572" s="2"/>
      <c r="N8572" s="3"/>
      <c r="O8572"/>
      <c r="P8572"/>
      <c r="Q8572"/>
      <c r="R8572"/>
      <c r="S8572"/>
      <c r="T8572"/>
      <c r="U8572" s="1"/>
      <c r="V8572"/>
      <c r="W8572" s="1"/>
      <c r="X8572"/>
      <c r="Y8572"/>
      <c r="Z8572" s="1"/>
      <c r="AA8572" s="1"/>
      <c r="AB8572" s="1"/>
      <c r="AC8572" s="1"/>
      <c r="AD8572"/>
    </row>
    <row r="8573" spans="1:30" x14ac:dyDescent="0.25">
      <c r="A8573" s="1"/>
      <c r="B8573" s="1"/>
      <c r="C8573" s="1"/>
      <c r="D8573"/>
      <c r="E8573" s="1"/>
      <c r="F8573" s="1"/>
      <c r="G8573"/>
      <c r="H8573"/>
      <c r="I8573" s="1"/>
      <c r="J8573"/>
      <c r="K8573"/>
      <c r="L8573"/>
      <c r="M8573" s="2"/>
      <c r="N8573" s="3"/>
      <c r="O8573"/>
      <c r="P8573"/>
      <c r="Q8573"/>
      <c r="R8573"/>
      <c r="S8573"/>
      <c r="T8573"/>
      <c r="U8573" s="1"/>
      <c r="V8573"/>
      <c r="W8573" s="1"/>
      <c r="X8573"/>
      <c r="Y8573"/>
      <c r="Z8573" s="1"/>
      <c r="AA8573" s="1"/>
      <c r="AB8573" s="1"/>
      <c r="AC8573" s="1"/>
      <c r="AD8573"/>
    </row>
    <row r="8574" spans="1:30" x14ac:dyDescent="0.25">
      <c r="A8574" s="1"/>
      <c r="B8574" s="1"/>
      <c r="C8574" s="1"/>
      <c r="D8574"/>
      <c r="E8574" s="1"/>
      <c r="F8574" s="1"/>
      <c r="G8574"/>
      <c r="H8574"/>
      <c r="I8574" s="1"/>
      <c r="J8574"/>
      <c r="K8574"/>
      <c r="L8574"/>
      <c r="M8574" s="2"/>
      <c r="N8574" s="3"/>
      <c r="O8574"/>
      <c r="P8574"/>
      <c r="Q8574"/>
      <c r="R8574"/>
      <c r="S8574"/>
      <c r="T8574"/>
      <c r="U8574" s="1"/>
      <c r="V8574"/>
      <c r="W8574" s="1"/>
      <c r="X8574"/>
      <c r="Y8574"/>
      <c r="Z8574" s="1"/>
      <c r="AA8574" s="1"/>
      <c r="AB8574" s="1"/>
      <c r="AC8574" s="1"/>
      <c r="AD8574"/>
    </row>
    <row r="8575" spans="1:30" x14ac:dyDescent="0.25">
      <c r="A8575" s="1"/>
      <c r="B8575" s="1"/>
      <c r="C8575" s="1"/>
      <c r="D8575"/>
      <c r="E8575" s="1"/>
      <c r="F8575" s="1"/>
      <c r="G8575"/>
      <c r="H8575"/>
      <c r="I8575" s="1"/>
      <c r="J8575"/>
      <c r="K8575"/>
      <c r="L8575"/>
      <c r="M8575" s="2"/>
      <c r="N8575" s="3"/>
      <c r="O8575"/>
      <c r="P8575"/>
      <c r="Q8575"/>
      <c r="R8575"/>
      <c r="S8575"/>
      <c r="T8575"/>
      <c r="U8575" s="1"/>
      <c r="V8575"/>
      <c r="W8575" s="1"/>
      <c r="X8575"/>
      <c r="Y8575"/>
      <c r="Z8575" s="1"/>
      <c r="AA8575" s="1"/>
      <c r="AB8575" s="1"/>
      <c r="AC8575" s="1"/>
      <c r="AD8575"/>
    </row>
    <row r="8576" spans="1:30" x14ac:dyDescent="0.25">
      <c r="A8576" s="1"/>
      <c r="B8576" s="1"/>
      <c r="C8576" s="1"/>
      <c r="D8576"/>
      <c r="E8576" s="1"/>
      <c r="F8576" s="1"/>
      <c r="G8576"/>
      <c r="H8576"/>
      <c r="I8576" s="1"/>
      <c r="J8576"/>
      <c r="K8576"/>
      <c r="L8576"/>
      <c r="M8576" s="2"/>
      <c r="N8576" s="3"/>
      <c r="O8576"/>
      <c r="P8576"/>
      <c r="Q8576"/>
      <c r="R8576"/>
      <c r="S8576"/>
      <c r="T8576"/>
      <c r="U8576" s="1"/>
      <c r="V8576"/>
      <c r="W8576" s="1"/>
      <c r="X8576"/>
      <c r="Y8576"/>
      <c r="Z8576" s="1"/>
      <c r="AA8576" s="1"/>
      <c r="AB8576" s="1"/>
      <c r="AC8576" s="1"/>
      <c r="AD8576"/>
    </row>
    <row r="8577" spans="1:30" x14ac:dyDescent="0.25">
      <c r="A8577" s="1"/>
      <c r="B8577" s="1"/>
      <c r="C8577" s="1"/>
      <c r="D8577"/>
      <c r="E8577" s="1"/>
      <c r="F8577" s="1"/>
      <c r="G8577"/>
      <c r="H8577"/>
      <c r="I8577" s="1"/>
      <c r="J8577"/>
      <c r="K8577"/>
      <c r="L8577"/>
      <c r="M8577" s="2"/>
      <c r="N8577" s="3"/>
      <c r="O8577"/>
      <c r="P8577"/>
      <c r="Q8577"/>
      <c r="R8577"/>
      <c r="S8577"/>
      <c r="T8577"/>
      <c r="U8577" s="1"/>
      <c r="V8577"/>
      <c r="W8577" s="1"/>
      <c r="X8577"/>
      <c r="Y8577"/>
      <c r="Z8577" s="1"/>
      <c r="AA8577" s="1"/>
      <c r="AB8577" s="1"/>
      <c r="AC8577" s="1"/>
      <c r="AD8577"/>
    </row>
    <row r="8578" spans="1:30" x14ac:dyDescent="0.25">
      <c r="A8578" s="1"/>
      <c r="B8578" s="1"/>
      <c r="C8578" s="1"/>
      <c r="D8578"/>
      <c r="E8578" s="1"/>
      <c r="F8578" s="1"/>
      <c r="G8578"/>
      <c r="H8578"/>
      <c r="I8578" s="1"/>
      <c r="J8578"/>
      <c r="K8578"/>
      <c r="L8578"/>
      <c r="M8578" s="2"/>
      <c r="N8578" s="3"/>
      <c r="O8578"/>
      <c r="P8578"/>
      <c r="Q8578"/>
      <c r="R8578"/>
      <c r="S8578"/>
      <c r="T8578"/>
      <c r="U8578" s="1"/>
      <c r="V8578"/>
      <c r="W8578" s="1"/>
      <c r="X8578"/>
      <c r="Y8578"/>
      <c r="Z8578" s="1"/>
      <c r="AA8578" s="1"/>
      <c r="AB8578" s="1"/>
      <c r="AC8578" s="1"/>
      <c r="AD8578"/>
    </row>
    <row r="8579" spans="1:30" x14ac:dyDescent="0.25">
      <c r="A8579" s="1"/>
      <c r="B8579" s="1"/>
      <c r="C8579" s="1"/>
      <c r="D8579"/>
      <c r="E8579" s="1"/>
      <c r="F8579" s="1"/>
      <c r="G8579"/>
      <c r="H8579"/>
      <c r="I8579" s="1"/>
      <c r="J8579"/>
      <c r="K8579"/>
      <c r="L8579"/>
      <c r="M8579" s="2"/>
      <c r="N8579" s="3"/>
      <c r="O8579"/>
      <c r="P8579"/>
      <c r="Q8579"/>
      <c r="R8579"/>
      <c r="S8579"/>
      <c r="T8579"/>
      <c r="U8579" s="1"/>
      <c r="V8579"/>
      <c r="W8579" s="1"/>
      <c r="X8579"/>
      <c r="Y8579"/>
      <c r="Z8579" s="1"/>
      <c r="AA8579" s="1"/>
      <c r="AB8579" s="1"/>
      <c r="AC8579" s="1"/>
      <c r="AD8579"/>
    </row>
    <row r="8580" spans="1:30" x14ac:dyDescent="0.25">
      <c r="A8580" s="1"/>
      <c r="B8580" s="1"/>
      <c r="C8580" s="1"/>
      <c r="D8580"/>
      <c r="E8580" s="1"/>
      <c r="F8580" s="1"/>
      <c r="G8580"/>
      <c r="H8580"/>
      <c r="I8580" s="1"/>
      <c r="J8580"/>
      <c r="K8580"/>
      <c r="L8580"/>
      <c r="M8580" s="2"/>
      <c r="N8580" s="3"/>
      <c r="O8580"/>
      <c r="P8580"/>
      <c r="Q8580"/>
      <c r="R8580"/>
      <c r="S8580"/>
      <c r="T8580"/>
      <c r="U8580" s="1"/>
      <c r="V8580"/>
      <c r="W8580" s="1"/>
      <c r="X8580"/>
      <c r="Y8580"/>
      <c r="Z8580" s="1"/>
      <c r="AA8580" s="1"/>
      <c r="AB8580" s="1"/>
      <c r="AC8580" s="1"/>
      <c r="AD8580"/>
    </row>
    <row r="8581" spans="1:30" x14ac:dyDescent="0.25">
      <c r="A8581" s="1"/>
      <c r="B8581" s="1"/>
      <c r="C8581" s="1"/>
      <c r="D8581"/>
      <c r="E8581" s="1"/>
      <c r="F8581" s="1"/>
      <c r="G8581"/>
      <c r="H8581"/>
      <c r="I8581" s="1"/>
      <c r="J8581"/>
      <c r="K8581"/>
      <c r="L8581"/>
      <c r="M8581" s="2"/>
      <c r="N8581" s="3"/>
      <c r="O8581"/>
      <c r="P8581"/>
      <c r="Q8581"/>
      <c r="R8581"/>
      <c r="S8581"/>
      <c r="T8581"/>
      <c r="U8581" s="1"/>
      <c r="V8581"/>
      <c r="W8581" s="1"/>
      <c r="X8581"/>
      <c r="Y8581"/>
      <c r="Z8581" s="1"/>
      <c r="AA8581" s="1"/>
      <c r="AB8581" s="1"/>
      <c r="AC8581" s="1"/>
      <c r="AD8581"/>
    </row>
    <row r="8582" spans="1:30" x14ac:dyDescent="0.25">
      <c r="A8582" s="1"/>
      <c r="B8582" s="1"/>
      <c r="C8582" s="1"/>
      <c r="D8582"/>
      <c r="E8582" s="1"/>
      <c r="F8582" s="1"/>
      <c r="G8582"/>
      <c r="H8582"/>
      <c r="I8582" s="1"/>
      <c r="J8582"/>
      <c r="K8582"/>
      <c r="L8582"/>
      <c r="M8582" s="2"/>
      <c r="N8582" s="3"/>
      <c r="O8582"/>
      <c r="P8582"/>
      <c r="Q8582"/>
      <c r="R8582"/>
      <c r="S8582"/>
      <c r="T8582"/>
      <c r="U8582" s="1"/>
      <c r="V8582"/>
      <c r="W8582" s="1"/>
      <c r="X8582"/>
      <c r="Y8582"/>
      <c r="Z8582" s="1"/>
      <c r="AA8582" s="1"/>
      <c r="AB8582" s="1"/>
      <c r="AC8582" s="1"/>
      <c r="AD8582"/>
    </row>
    <row r="8583" spans="1:30" x14ac:dyDescent="0.25">
      <c r="A8583" s="1"/>
      <c r="B8583" s="1"/>
      <c r="C8583" s="1"/>
      <c r="D8583"/>
      <c r="E8583" s="1"/>
      <c r="F8583" s="1"/>
      <c r="G8583"/>
      <c r="H8583"/>
      <c r="I8583" s="1"/>
      <c r="J8583"/>
      <c r="K8583"/>
      <c r="L8583"/>
      <c r="M8583" s="2"/>
      <c r="N8583" s="3"/>
      <c r="O8583"/>
      <c r="P8583"/>
      <c r="Q8583"/>
      <c r="R8583"/>
      <c r="S8583"/>
      <c r="T8583"/>
      <c r="U8583" s="1"/>
      <c r="V8583"/>
      <c r="W8583" s="1"/>
      <c r="X8583"/>
      <c r="Y8583"/>
      <c r="Z8583" s="1"/>
      <c r="AA8583" s="1"/>
      <c r="AB8583" s="1"/>
      <c r="AC8583" s="1"/>
      <c r="AD8583"/>
    </row>
    <row r="8584" spans="1:30" x14ac:dyDescent="0.25">
      <c r="A8584" s="1"/>
      <c r="B8584" s="1"/>
      <c r="C8584" s="1"/>
      <c r="D8584"/>
      <c r="E8584" s="1"/>
      <c r="F8584" s="1"/>
      <c r="G8584"/>
      <c r="H8584"/>
      <c r="I8584" s="1"/>
      <c r="J8584"/>
      <c r="K8584"/>
      <c r="L8584"/>
      <c r="M8584" s="2"/>
      <c r="N8584" s="3"/>
      <c r="O8584"/>
      <c r="P8584"/>
      <c r="Q8584"/>
      <c r="R8584"/>
      <c r="S8584"/>
      <c r="T8584"/>
      <c r="U8584" s="1"/>
      <c r="V8584"/>
      <c r="W8584" s="1"/>
      <c r="X8584"/>
      <c r="Y8584"/>
      <c r="Z8584" s="1"/>
      <c r="AA8584" s="1"/>
      <c r="AB8584" s="1"/>
      <c r="AC8584" s="1"/>
      <c r="AD8584"/>
    </row>
    <row r="8585" spans="1:30" x14ac:dyDescent="0.25">
      <c r="A8585" s="1"/>
      <c r="B8585" s="1"/>
      <c r="C8585" s="1"/>
      <c r="D8585"/>
      <c r="E8585" s="1"/>
      <c r="F8585" s="1"/>
      <c r="G8585"/>
      <c r="H8585"/>
      <c r="I8585" s="1"/>
      <c r="J8585"/>
      <c r="K8585"/>
      <c r="L8585"/>
      <c r="M8585" s="2"/>
      <c r="N8585" s="3"/>
      <c r="O8585"/>
      <c r="P8585"/>
      <c r="Q8585"/>
      <c r="R8585"/>
      <c r="S8585"/>
      <c r="T8585"/>
      <c r="U8585" s="1"/>
      <c r="V8585"/>
      <c r="W8585" s="1"/>
      <c r="X8585"/>
      <c r="Y8585"/>
      <c r="Z8585" s="1"/>
      <c r="AA8585" s="1"/>
      <c r="AB8585" s="1"/>
      <c r="AC8585" s="1"/>
      <c r="AD8585"/>
    </row>
    <row r="8586" spans="1:30" x14ac:dyDescent="0.25">
      <c r="A8586" s="1"/>
      <c r="B8586" s="1"/>
      <c r="C8586" s="1"/>
      <c r="D8586"/>
      <c r="E8586" s="1"/>
      <c r="F8586" s="1"/>
      <c r="G8586"/>
      <c r="H8586"/>
      <c r="I8586" s="1"/>
      <c r="J8586"/>
      <c r="K8586"/>
      <c r="L8586"/>
      <c r="M8586" s="2"/>
      <c r="N8586" s="3"/>
      <c r="O8586"/>
      <c r="P8586"/>
      <c r="Q8586"/>
      <c r="R8586"/>
      <c r="S8586"/>
      <c r="T8586"/>
      <c r="U8586" s="1"/>
      <c r="V8586"/>
      <c r="W8586" s="1"/>
      <c r="X8586"/>
      <c r="Y8586"/>
      <c r="Z8586" s="1"/>
      <c r="AA8586" s="1"/>
      <c r="AB8586" s="1"/>
      <c r="AC8586" s="1"/>
      <c r="AD8586"/>
    </row>
    <row r="8587" spans="1:30" x14ac:dyDescent="0.25">
      <c r="A8587" s="1"/>
      <c r="B8587" s="1"/>
      <c r="C8587" s="1"/>
      <c r="D8587"/>
      <c r="E8587" s="1"/>
      <c r="F8587" s="1"/>
      <c r="G8587"/>
      <c r="H8587"/>
      <c r="I8587" s="1"/>
      <c r="J8587"/>
      <c r="K8587"/>
      <c r="L8587"/>
      <c r="M8587" s="2"/>
      <c r="N8587" s="3"/>
      <c r="O8587"/>
      <c r="P8587"/>
      <c r="Q8587"/>
      <c r="R8587"/>
      <c r="S8587"/>
      <c r="T8587"/>
      <c r="U8587" s="1"/>
      <c r="V8587"/>
      <c r="W8587" s="1"/>
      <c r="X8587"/>
      <c r="Y8587"/>
      <c r="Z8587" s="1"/>
      <c r="AA8587" s="1"/>
      <c r="AB8587" s="1"/>
      <c r="AC8587" s="1"/>
      <c r="AD8587"/>
    </row>
    <row r="8588" spans="1:30" x14ac:dyDescent="0.25">
      <c r="A8588" s="1"/>
      <c r="B8588" s="1"/>
      <c r="C8588" s="1"/>
      <c r="D8588"/>
      <c r="E8588" s="1"/>
      <c r="F8588" s="1"/>
      <c r="G8588"/>
      <c r="H8588"/>
      <c r="I8588" s="1"/>
      <c r="J8588"/>
      <c r="K8588"/>
      <c r="L8588"/>
      <c r="M8588" s="2"/>
      <c r="N8588" s="3"/>
      <c r="O8588"/>
      <c r="P8588"/>
      <c r="Q8588"/>
      <c r="R8588"/>
      <c r="S8588"/>
      <c r="T8588"/>
      <c r="U8588" s="1"/>
      <c r="V8588"/>
      <c r="W8588" s="1"/>
      <c r="X8588"/>
      <c r="Y8588"/>
      <c r="Z8588" s="1"/>
      <c r="AA8588" s="1"/>
      <c r="AB8588" s="1"/>
      <c r="AC8588" s="1"/>
      <c r="AD8588"/>
    </row>
    <row r="8589" spans="1:30" x14ac:dyDescent="0.25">
      <c r="A8589" s="1"/>
      <c r="B8589" s="1"/>
      <c r="C8589" s="1"/>
      <c r="D8589"/>
      <c r="E8589" s="1"/>
      <c r="F8589" s="1"/>
      <c r="G8589"/>
      <c r="H8589"/>
      <c r="I8589" s="1"/>
      <c r="J8589"/>
      <c r="K8589"/>
      <c r="L8589"/>
      <c r="M8589" s="2"/>
      <c r="N8589" s="3"/>
      <c r="O8589"/>
      <c r="P8589"/>
      <c r="Q8589"/>
      <c r="R8589"/>
      <c r="S8589"/>
      <c r="T8589"/>
      <c r="U8589" s="1"/>
      <c r="V8589"/>
      <c r="W8589" s="1"/>
      <c r="X8589"/>
      <c r="Y8589"/>
      <c r="Z8589" s="1"/>
      <c r="AA8589" s="1"/>
      <c r="AB8589" s="1"/>
      <c r="AC8589" s="1"/>
      <c r="AD8589"/>
    </row>
    <row r="8590" spans="1:30" x14ac:dyDescent="0.25">
      <c r="A8590" s="1"/>
      <c r="B8590" s="1"/>
      <c r="C8590" s="1"/>
      <c r="D8590"/>
      <c r="E8590" s="1"/>
      <c r="F8590" s="1"/>
      <c r="G8590"/>
      <c r="H8590"/>
      <c r="I8590" s="1"/>
      <c r="J8590"/>
      <c r="K8590"/>
      <c r="L8590"/>
      <c r="M8590" s="2"/>
      <c r="N8590" s="3"/>
      <c r="O8590"/>
      <c r="P8590"/>
      <c r="Q8590"/>
      <c r="R8590"/>
      <c r="S8590"/>
      <c r="T8590"/>
      <c r="U8590" s="1"/>
      <c r="V8590"/>
      <c r="W8590" s="1"/>
      <c r="X8590"/>
      <c r="Y8590"/>
      <c r="Z8590" s="1"/>
      <c r="AA8590" s="1"/>
      <c r="AB8590" s="1"/>
      <c r="AC8590" s="1"/>
      <c r="AD8590"/>
    </row>
    <row r="8591" spans="1:30" x14ac:dyDescent="0.25">
      <c r="A8591" s="1"/>
      <c r="B8591" s="1"/>
      <c r="C8591" s="1"/>
      <c r="D8591"/>
      <c r="E8591" s="1"/>
      <c r="F8591" s="1"/>
      <c r="G8591"/>
      <c r="H8591"/>
      <c r="I8591" s="1"/>
      <c r="J8591"/>
      <c r="K8591"/>
      <c r="L8591"/>
      <c r="M8591" s="2"/>
      <c r="N8591" s="3"/>
      <c r="O8591"/>
      <c r="P8591"/>
      <c r="Q8591"/>
      <c r="R8591"/>
      <c r="S8591"/>
      <c r="T8591"/>
      <c r="U8591" s="1"/>
      <c r="V8591"/>
      <c r="W8591" s="1"/>
      <c r="X8591"/>
      <c r="Y8591"/>
      <c r="Z8591" s="1"/>
      <c r="AA8591" s="1"/>
      <c r="AB8591" s="1"/>
      <c r="AC8591" s="1"/>
      <c r="AD8591"/>
    </row>
    <row r="8592" spans="1:30" x14ac:dyDescent="0.25">
      <c r="A8592" s="1"/>
      <c r="B8592" s="1"/>
      <c r="C8592" s="1"/>
      <c r="D8592"/>
      <c r="E8592" s="1"/>
      <c r="F8592" s="1"/>
      <c r="G8592"/>
      <c r="H8592"/>
      <c r="I8592" s="1"/>
      <c r="J8592"/>
      <c r="K8592"/>
      <c r="L8592"/>
      <c r="M8592" s="2"/>
      <c r="N8592" s="3"/>
      <c r="O8592"/>
      <c r="P8592"/>
      <c r="Q8592"/>
      <c r="R8592"/>
      <c r="S8592"/>
      <c r="T8592"/>
      <c r="U8592" s="1"/>
      <c r="V8592"/>
      <c r="W8592" s="1"/>
      <c r="X8592"/>
      <c r="Y8592"/>
      <c r="Z8592" s="1"/>
      <c r="AA8592" s="1"/>
      <c r="AB8592" s="1"/>
      <c r="AC8592" s="1"/>
      <c r="AD8592"/>
    </row>
    <row r="8593" spans="1:30" x14ac:dyDescent="0.25">
      <c r="A8593" s="1"/>
      <c r="B8593" s="1"/>
      <c r="C8593" s="1"/>
      <c r="D8593"/>
      <c r="E8593" s="1"/>
      <c r="F8593" s="1"/>
      <c r="G8593"/>
      <c r="H8593"/>
      <c r="I8593" s="1"/>
      <c r="J8593"/>
      <c r="K8593"/>
      <c r="L8593"/>
      <c r="M8593" s="2"/>
      <c r="N8593" s="3"/>
      <c r="O8593"/>
      <c r="P8593"/>
      <c r="Q8593"/>
      <c r="R8593"/>
      <c r="S8593"/>
      <c r="T8593"/>
      <c r="U8593" s="1"/>
      <c r="V8593"/>
      <c r="W8593" s="1"/>
      <c r="X8593"/>
      <c r="Y8593"/>
      <c r="Z8593" s="1"/>
      <c r="AA8593" s="1"/>
      <c r="AB8593" s="1"/>
      <c r="AC8593" s="1"/>
      <c r="AD8593"/>
    </row>
    <row r="8594" spans="1:30" x14ac:dyDescent="0.25">
      <c r="A8594" s="1"/>
      <c r="B8594" s="1"/>
      <c r="C8594" s="1"/>
      <c r="D8594"/>
      <c r="E8594" s="1"/>
      <c r="F8594" s="1"/>
      <c r="G8594"/>
      <c r="H8594"/>
      <c r="I8594" s="1"/>
      <c r="J8594"/>
      <c r="K8594"/>
      <c r="L8594"/>
      <c r="M8594" s="2"/>
      <c r="N8594" s="3"/>
      <c r="O8594"/>
      <c r="P8594"/>
      <c r="Q8594"/>
      <c r="R8594"/>
      <c r="S8594"/>
      <c r="T8594"/>
      <c r="U8594" s="1"/>
      <c r="V8594"/>
      <c r="W8594" s="1"/>
      <c r="X8594"/>
      <c r="Y8594"/>
      <c r="Z8594" s="1"/>
      <c r="AA8594" s="1"/>
      <c r="AB8594" s="1"/>
      <c r="AC8594" s="1"/>
      <c r="AD8594"/>
    </row>
    <row r="8595" spans="1:30" x14ac:dyDescent="0.25">
      <c r="A8595" s="1"/>
      <c r="B8595" s="1"/>
      <c r="C8595" s="1"/>
      <c r="D8595"/>
      <c r="E8595" s="1"/>
      <c r="F8595" s="1"/>
      <c r="G8595"/>
      <c r="H8595"/>
      <c r="I8595" s="1"/>
      <c r="J8595"/>
      <c r="K8595"/>
      <c r="L8595"/>
      <c r="M8595" s="2"/>
      <c r="N8595" s="3"/>
      <c r="O8595"/>
      <c r="P8595"/>
      <c r="Q8595"/>
      <c r="R8595"/>
      <c r="S8595"/>
      <c r="T8595"/>
      <c r="U8595" s="1"/>
      <c r="V8595"/>
      <c r="W8595" s="1"/>
      <c r="X8595"/>
      <c r="Y8595"/>
      <c r="Z8595" s="1"/>
      <c r="AA8595" s="1"/>
      <c r="AB8595" s="1"/>
      <c r="AC8595" s="1"/>
      <c r="AD8595"/>
    </row>
    <row r="8596" spans="1:30" x14ac:dyDescent="0.25">
      <c r="A8596" s="1"/>
      <c r="B8596" s="1"/>
      <c r="C8596" s="1"/>
      <c r="D8596"/>
      <c r="E8596" s="1"/>
      <c r="F8596" s="1"/>
      <c r="G8596"/>
      <c r="H8596"/>
      <c r="I8596" s="1"/>
      <c r="J8596"/>
      <c r="K8596"/>
      <c r="L8596"/>
      <c r="M8596" s="2"/>
      <c r="N8596" s="3"/>
      <c r="O8596"/>
      <c r="P8596"/>
      <c r="Q8596"/>
      <c r="R8596"/>
      <c r="S8596"/>
      <c r="T8596"/>
      <c r="U8596" s="1"/>
      <c r="V8596"/>
      <c r="W8596" s="1"/>
      <c r="X8596"/>
      <c r="Y8596"/>
      <c r="Z8596" s="1"/>
      <c r="AA8596" s="1"/>
      <c r="AB8596" s="1"/>
      <c r="AC8596" s="1"/>
      <c r="AD8596"/>
    </row>
    <row r="8597" spans="1:30" x14ac:dyDescent="0.25">
      <c r="A8597" s="1"/>
      <c r="B8597" s="1"/>
      <c r="C8597" s="1"/>
      <c r="D8597"/>
      <c r="E8597" s="1"/>
      <c r="F8597" s="1"/>
      <c r="G8597"/>
      <c r="H8597"/>
      <c r="I8597" s="1"/>
      <c r="J8597"/>
      <c r="K8597"/>
      <c r="L8597"/>
      <c r="M8597" s="2"/>
      <c r="N8597" s="3"/>
      <c r="O8597"/>
      <c r="P8597"/>
      <c r="Q8597"/>
      <c r="R8597"/>
      <c r="S8597"/>
      <c r="T8597"/>
      <c r="U8597" s="1"/>
      <c r="V8597"/>
      <c r="W8597" s="1"/>
      <c r="X8597"/>
      <c r="Y8597"/>
      <c r="Z8597" s="1"/>
      <c r="AA8597" s="1"/>
      <c r="AB8597" s="1"/>
      <c r="AC8597" s="1"/>
      <c r="AD8597"/>
    </row>
    <row r="8598" spans="1:30" x14ac:dyDescent="0.25">
      <c r="A8598" s="1"/>
      <c r="B8598" s="1"/>
      <c r="C8598" s="1"/>
      <c r="D8598"/>
      <c r="E8598" s="1"/>
      <c r="F8598" s="1"/>
      <c r="G8598"/>
      <c r="H8598"/>
      <c r="I8598" s="1"/>
      <c r="J8598"/>
      <c r="K8598"/>
      <c r="L8598"/>
      <c r="M8598" s="2"/>
      <c r="N8598" s="3"/>
      <c r="O8598"/>
      <c r="P8598"/>
      <c r="Q8598"/>
      <c r="R8598"/>
      <c r="S8598"/>
      <c r="T8598"/>
      <c r="U8598" s="1"/>
      <c r="V8598"/>
      <c r="W8598" s="1"/>
      <c r="X8598"/>
      <c r="Y8598"/>
      <c r="Z8598" s="1"/>
      <c r="AA8598" s="1"/>
      <c r="AB8598" s="1"/>
      <c r="AC8598" s="1"/>
      <c r="AD8598"/>
    </row>
    <row r="8599" spans="1:30" x14ac:dyDescent="0.25">
      <c r="A8599" s="1"/>
      <c r="B8599" s="1"/>
      <c r="C8599" s="1"/>
      <c r="D8599"/>
      <c r="E8599" s="1"/>
      <c r="F8599" s="1"/>
      <c r="G8599"/>
      <c r="H8599"/>
      <c r="I8599" s="1"/>
      <c r="J8599"/>
      <c r="K8599"/>
      <c r="L8599"/>
      <c r="M8599" s="2"/>
      <c r="N8599" s="3"/>
      <c r="O8599"/>
      <c r="P8599"/>
      <c r="Q8599"/>
      <c r="R8599"/>
      <c r="S8599"/>
      <c r="T8599"/>
      <c r="U8599" s="1"/>
      <c r="V8599"/>
      <c r="W8599" s="1"/>
      <c r="X8599"/>
      <c r="Y8599"/>
      <c r="Z8599" s="1"/>
      <c r="AA8599" s="1"/>
      <c r="AB8599" s="1"/>
      <c r="AC8599" s="1"/>
      <c r="AD8599"/>
    </row>
    <row r="8600" spans="1:30" x14ac:dyDescent="0.25">
      <c r="A8600" s="1"/>
      <c r="B8600" s="1"/>
      <c r="C8600" s="1"/>
      <c r="D8600"/>
      <c r="E8600" s="1"/>
      <c r="F8600" s="1"/>
      <c r="G8600"/>
      <c r="H8600"/>
      <c r="I8600" s="1"/>
      <c r="J8600"/>
      <c r="K8600"/>
      <c r="L8600"/>
      <c r="M8600" s="2"/>
      <c r="N8600" s="3"/>
      <c r="O8600"/>
      <c r="P8600"/>
      <c r="Q8600"/>
      <c r="R8600"/>
      <c r="S8600"/>
      <c r="T8600"/>
      <c r="U8600" s="1"/>
      <c r="V8600"/>
      <c r="W8600" s="1"/>
      <c r="X8600"/>
      <c r="Y8600"/>
      <c r="Z8600" s="1"/>
      <c r="AA8600" s="1"/>
      <c r="AB8600" s="1"/>
      <c r="AC8600" s="1"/>
      <c r="AD8600"/>
    </row>
    <row r="8601" spans="1:30" x14ac:dyDescent="0.25">
      <c r="A8601" s="1"/>
      <c r="B8601" s="1"/>
      <c r="C8601" s="1"/>
      <c r="D8601"/>
      <c r="E8601" s="1"/>
      <c r="F8601" s="1"/>
      <c r="G8601"/>
      <c r="H8601"/>
      <c r="I8601" s="1"/>
      <c r="J8601"/>
      <c r="K8601"/>
      <c r="L8601"/>
      <c r="M8601" s="2"/>
      <c r="N8601" s="3"/>
      <c r="O8601"/>
      <c r="P8601"/>
      <c r="Q8601"/>
      <c r="R8601"/>
      <c r="S8601"/>
      <c r="T8601"/>
      <c r="U8601" s="1"/>
      <c r="V8601"/>
      <c r="W8601" s="1"/>
      <c r="X8601"/>
      <c r="Y8601"/>
      <c r="Z8601" s="1"/>
      <c r="AA8601" s="1"/>
      <c r="AB8601" s="1"/>
      <c r="AC8601" s="1"/>
      <c r="AD8601"/>
    </row>
    <row r="8602" spans="1:30" x14ac:dyDescent="0.25">
      <c r="A8602" s="1"/>
      <c r="B8602" s="1"/>
      <c r="C8602" s="1"/>
      <c r="D8602"/>
      <c r="E8602" s="1"/>
      <c r="F8602" s="1"/>
      <c r="G8602"/>
      <c r="H8602"/>
      <c r="I8602" s="1"/>
      <c r="J8602"/>
      <c r="K8602"/>
      <c r="L8602"/>
      <c r="M8602" s="2"/>
      <c r="N8602" s="3"/>
      <c r="O8602"/>
      <c r="P8602"/>
      <c r="Q8602"/>
      <c r="R8602"/>
      <c r="S8602"/>
      <c r="T8602"/>
      <c r="U8602" s="1"/>
      <c r="V8602"/>
      <c r="W8602" s="1"/>
      <c r="X8602"/>
      <c r="Y8602"/>
      <c r="Z8602" s="1"/>
      <c r="AA8602" s="1"/>
      <c r="AB8602" s="1"/>
      <c r="AC8602" s="1"/>
      <c r="AD8602"/>
    </row>
    <row r="8603" spans="1:30" x14ac:dyDescent="0.25">
      <c r="A8603" s="1"/>
      <c r="B8603" s="1"/>
      <c r="C8603" s="1"/>
      <c r="D8603"/>
      <c r="E8603" s="1"/>
      <c r="F8603" s="1"/>
      <c r="G8603"/>
      <c r="H8603"/>
      <c r="I8603" s="1"/>
      <c r="J8603"/>
      <c r="K8603"/>
      <c r="L8603"/>
      <c r="M8603" s="2"/>
      <c r="N8603" s="3"/>
      <c r="O8603"/>
      <c r="P8603"/>
      <c r="Q8603"/>
      <c r="R8603"/>
      <c r="S8603"/>
      <c r="T8603"/>
      <c r="U8603" s="1"/>
      <c r="V8603"/>
      <c r="W8603" s="1"/>
      <c r="X8603"/>
      <c r="Y8603"/>
      <c r="Z8603" s="1"/>
      <c r="AA8603" s="1"/>
      <c r="AB8603" s="1"/>
      <c r="AC8603" s="1"/>
      <c r="AD8603"/>
    </row>
    <row r="8604" spans="1:30" x14ac:dyDescent="0.25">
      <c r="A8604" s="1"/>
      <c r="B8604" s="1"/>
      <c r="C8604" s="1"/>
      <c r="D8604"/>
      <c r="E8604" s="1"/>
      <c r="F8604" s="1"/>
      <c r="G8604"/>
      <c r="H8604"/>
      <c r="I8604" s="1"/>
      <c r="J8604"/>
      <c r="K8604"/>
      <c r="L8604"/>
      <c r="M8604" s="2"/>
      <c r="N8604" s="3"/>
      <c r="O8604"/>
      <c r="P8604"/>
      <c r="Q8604"/>
      <c r="R8604"/>
      <c r="S8604"/>
      <c r="T8604"/>
      <c r="U8604" s="1"/>
      <c r="V8604"/>
      <c r="W8604" s="1"/>
      <c r="X8604"/>
      <c r="Y8604"/>
      <c r="Z8604" s="1"/>
      <c r="AA8604" s="1"/>
      <c r="AB8604" s="1"/>
      <c r="AC8604" s="1"/>
      <c r="AD8604"/>
    </row>
    <row r="8605" spans="1:30" x14ac:dyDescent="0.25">
      <c r="A8605" s="1"/>
      <c r="B8605" s="1"/>
      <c r="C8605" s="1"/>
      <c r="D8605"/>
      <c r="E8605" s="1"/>
      <c r="F8605" s="1"/>
      <c r="G8605"/>
      <c r="H8605"/>
      <c r="I8605" s="1"/>
      <c r="J8605"/>
      <c r="K8605"/>
      <c r="L8605"/>
      <c r="M8605" s="2"/>
      <c r="N8605" s="3"/>
      <c r="O8605"/>
      <c r="P8605"/>
      <c r="Q8605"/>
      <c r="R8605"/>
      <c r="S8605"/>
      <c r="T8605"/>
      <c r="U8605" s="1"/>
      <c r="V8605"/>
      <c r="W8605" s="1"/>
      <c r="X8605"/>
      <c r="Y8605"/>
      <c r="Z8605" s="1"/>
      <c r="AA8605" s="1"/>
      <c r="AB8605" s="1"/>
      <c r="AC8605" s="1"/>
      <c r="AD8605"/>
    </row>
    <row r="8606" spans="1:30" x14ac:dyDescent="0.25">
      <c r="A8606" s="1"/>
      <c r="B8606" s="1"/>
      <c r="C8606" s="1"/>
      <c r="D8606"/>
      <c r="E8606" s="1"/>
      <c r="F8606" s="1"/>
      <c r="G8606"/>
      <c r="H8606"/>
      <c r="I8606" s="1"/>
      <c r="J8606"/>
      <c r="K8606"/>
      <c r="L8606"/>
      <c r="M8606" s="2"/>
      <c r="N8606" s="3"/>
      <c r="O8606"/>
      <c r="P8606"/>
      <c r="Q8606"/>
      <c r="R8606"/>
      <c r="S8606"/>
      <c r="T8606"/>
      <c r="U8606" s="1"/>
      <c r="V8606"/>
      <c r="W8606" s="1"/>
      <c r="X8606"/>
      <c r="Y8606"/>
      <c r="Z8606" s="1"/>
      <c r="AA8606" s="1"/>
      <c r="AB8606" s="1"/>
      <c r="AC8606" s="1"/>
      <c r="AD8606"/>
    </row>
    <row r="8607" spans="1:30" x14ac:dyDescent="0.25">
      <c r="A8607" s="1"/>
      <c r="B8607" s="1"/>
      <c r="C8607" s="1"/>
      <c r="D8607"/>
      <c r="E8607" s="1"/>
      <c r="F8607" s="1"/>
      <c r="G8607"/>
      <c r="H8607"/>
      <c r="I8607" s="1"/>
      <c r="J8607"/>
      <c r="K8607"/>
      <c r="L8607"/>
      <c r="M8607" s="2"/>
      <c r="N8607" s="3"/>
      <c r="O8607"/>
      <c r="P8607"/>
      <c r="Q8607"/>
      <c r="R8607"/>
      <c r="S8607"/>
      <c r="T8607"/>
      <c r="U8607" s="1"/>
      <c r="V8607"/>
      <c r="W8607" s="1"/>
      <c r="X8607"/>
      <c r="Y8607"/>
      <c r="Z8607" s="1"/>
      <c r="AA8607" s="1"/>
      <c r="AB8607" s="1"/>
      <c r="AC8607" s="1"/>
      <c r="AD8607"/>
    </row>
    <row r="8608" spans="1:30" x14ac:dyDescent="0.25">
      <c r="A8608" s="1"/>
      <c r="B8608" s="1"/>
      <c r="C8608" s="1"/>
      <c r="D8608"/>
      <c r="E8608" s="1"/>
      <c r="F8608" s="1"/>
      <c r="G8608"/>
      <c r="H8608"/>
      <c r="I8608" s="1"/>
      <c r="J8608"/>
      <c r="K8608"/>
      <c r="L8608"/>
      <c r="M8608" s="2"/>
      <c r="N8608" s="3"/>
      <c r="O8608"/>
      <c r="P8608"/>
      <c r="Q8608"/>
      <c r="R8608"/>
      <c r="S8608"/>
      <c r="T8608"/>
      <c r="U8608" s="1"/>
      <c r="V8608"/>
      <c r="W8608" s="1"/>
      <c r="X8608"/>
      <c r="Y8608"/>
      <c r="Z8608" s="1"/>
      <c r="AA8608" s="1"/>
      <c r="AB8608" s="1"/>
      <c r="AC8608" s="1"/>
      <c r="AD8608"/>
    </row>
    <row r="8609" spans="1:30" x14ac:dyDescent="0.25">
      <c r="A8609" s="1"/>
      <c r="B8609" s="1"/>
      <c r="C8609" s="1"/>
      <c r="D8609"/>
      <c r="E8609" s="1"/>
      <c r="F8609" s="1"/>
      <c r="G8609"/>
      <c r="H8609"/>
      <c r="I8609" s="1"/>
      <c r="J8609"/>
      <c r="K8609"/>
      <c r="L8609"/>
      <c r="M8609" s="2"/>
      <c r="N8609" s="3"/>
      <c r="O8609"/>
      <c r="P8609"/>
      <c r="Q8609"/>
      <c r="R8609"/>
      <c r="S8609"/>
      <c r="T8609"/>
      <c r="U8609" s="1"/>
      <c r="V8609"/>
      <c r="W8609" s="1"/>
      <c r="X8609"/>
      <c r="Y8609"/>
      <c r="Z8609" s="1"/>
      <c r="AA8609" s="1"/>
      <c r="AB8609" s="1"/>
      <c r="AC8609" s="1"/>
      <c r="AD8609"/>
    </row>
    <row r="8610" spans="1:30" x14ac:dyDescent="0.25">
      <c r="A8610" s="1"/>
      <c r="B8610" s="1"/>
      <c r="C8610" s="1"/>
      <c r="D8610"/>
      <c r="E8610" s="1"/>
      <c r="F8610" s="1"/>
      <c r="G8610"/>
      <c r="H8610"/>
      <c r="I8610" s="1"/>
      <c r="J8610"/>
      <c r="K8610"/>
      <c r="L8610"/>
      <c r="M8610" s="2"/>
      <c r="N8610" s="3"/>
      <c r="O8610"/>
      <c r="P8610"/>
      <c r="Q8610"/>
      <c r="R8610"/>
      <c r="S8610"/>
      <c r="T8610"/>
      <c r="U8610" s="1"/>
      <c r="V8610"/>
      <c r="W8610" s="1"/>
      <c r="X8610"/>
      <c r="Y8610"/>
      <c r="Z8610" s="1"/>
      <c r="AA8610" s="1"/>
      <c r="AB8610" s="1"/>
      <c r="AC8610" s="1"/>
      <c r="AD8610"/>
    </row>
    <row r="8611" spans="1:30" x14ac:dyDescent="0.25">
      <c r="A8611" s="1"/>
      <c r="B8611" s="1"/>
      <c r="C8611" s="1"/>
      <c r="D8611"/>
      <c r="E8611" s="1"/>
      <c r="F8611" s="1"/>
      <c r="G8611"/>
      <c r="H8611"/>
      <c r="I8611" s="1"/>
      <c r="J8611"/>
      <c r="K8611"/>
      <c r="L8611"/>
      <c r="M8611" s="2"/>
      <c r="N8611" s="3"/>
      <c r="O8611"/>
      <c r="P8611"/>
      <c r="Q8611"/>
      <c r="R8611"/>
      <c r="S8611"/>
      <c r="T8611"/>
      <c r="U8611" s="1"/>
      <c r="V8611"/>
      <c r="W8611" s="1"/>
      <c r="X8611"/>
      <c r="Y8611"/>
      <c r="Z8611" s="1"/>
      <c r="AA8611" s="1"/>
      <c r="AB8611" s="1"/>
      <c r="AC8611" s="1"/>
      <c r="AD8611"/>
    </row>
    <row r="8612" spans="1:30" x14ac:dyDescent="0.25">
      <c r="A8612" s="1"/>
      <c r="B8612" s="1"/>
      <c r="C8612" s="1"/>
      <c r="D8612"/>
      <c r="E8612" s="1"/>
      <c r="F8612" s="1"/>
      <c r="G8612"/>
      <c r="H8612"/>
      <c r="I8612" s="1"/>
      <c r="J8612"/>
      <c r="K8612"/>
      <c r="L8612"/>
      <c r="M8612" s="2"/>
      <c r="N8612" s="3"/>
      <c r="O8612"/>
      <c r="P8612"/>
      <c r="Q8612"/>
      <c r="R8612"/>
      <c r="S8612"/>
      <c r="T8612"/>
      <c r="U8612" s="1"/>
      <c r="V8612"/>
      <c r="W8612" s="1"/>
      <c r="X8612"/>
      <c r="Y8612"/>
      <c r="Z8612" s="1"/>
      <c r="AA8612" s="1"/>
      <c r="AB8612" s="1"/>
      <c r="AC8612" s="1"/>
      <c r="AD8612"/>
    </row>
    <row r="8613" spans="1:30" x14ac:dyDescent="0.25">
      <c r="A8613" s="1"/>
      <c r="B8613" s="1"/>
      <c r="C8613" s="1"/>
      <c r="D8613"/>
      <c r="E8613" s="1"/>
      <c r="F8613" s="1"/>
      <c r="G8613"/>
      <c r="H8613"/>
      <c r="I8613" s="1"/>
      <c r="J8613"/>
      <c r="K8613"/>
      <c r="L8613"/>
      <c r="M8613" s="2"/>
      <c r="N8613" s="3"/>
      <c r="O8613"/>
      <c r="P8613"/>
      <c r="Q8613"/>
      <c r="R8613"/>
      <c r="S8613"/>
      <c r="T8613"/>
      <c r="U8613" s="1"/>
      <c r="V8613"/>
      <c r="W8613" s="1"/>
      <c r="X8613"/>
      <c r="Y8613"/>
      <c r="Z8613" s="1"/>
      <c r="AA8613" s="1"/>
      <c r="AB8613" s="1"/>
      <c r="AC8613" s="1"/>
      <c r="AD8613"/>
    </row>
    <row r="8614" spans="1:30" x14ac:dyDescent="0.25">
      <c r="A8614" s="1"/>
      <c r="B8614" s="1"/>
      <c r="C8614" s="1"/>
      <c r="D8614"/>
      <c r="E8614" s="1"/>
      <c r="F8614" s="1"/>
      <c r="G8614"/>
      <c r="H8614"/>
      <c r="I8614" s="1"/>
      <c r="J8614"/>
      <c r="K8614"/>
      <c r="L8614"/>
      <c r="M8614" s="2"/>
      <c r="N8614" s="3"/>
      <c r="O8614"/>
      <c r="P8614"/>
      <c r="Q8614"/>
      <c r="R8614"/>
      <c r="S8614"/>
      <c r="T8614"/>
      <c r="U8614" s="1"/>
      <c r="V8614"/>
      <c r="W8614" s="1"/>
      <c r="X8614"/>
      <c r="Y8614"/>
      <c r="Z8614" s="1"/>
      <c r="AA8614" s="1"/>
      <c r="AB8614" s="1"/>
      <c r="AC8614" s="1"/>
      <c r="AD8614"/>
    </row>
    <row r="8615" spans="1:30" x14ac:dyDescent="0.25">
      <c r="A8615" s="1"/>
      <c r="B8615" s="1"/>
      <c r="C8615" s="1"/>
      <c r="D8615"/>
      <c r="E8615" s="1"/>
      <c r="F8615" s="1"/>
      <c r="G8615"/>
      <c r="H8615"/>
      <c r="I8615" s="1"/>
      <c r="J8615"/>
      <c r="K8615"/>
      <c r="L8615"/>
      <c r="M8615" s="2"/>
      <c r="N8615" s="3"/>
      <c r="O8615"/>
      <c r="P8615"/>
      <c r="Q8615"/>
      <c r="R8615"/>
      <c r="S8615"/>
      <c r="T8615"/>
      <c r="U8615" s="1"/>
      <c r="V8615"/>
      <c r="W8615" s="1"/>
      <c r="X8615"/>
      <c r="Y8615"/>
      <c r="Z8615" s="1"/>
      <c r="AA8615" s="1"/>
      <c r="AB8615" s="1"/>
      <c r="AC8615" s="1"/>
      <c r="AD8615"/>
    </row>
    <row r="8616" spans="1:30" x14ac:dyDescent="0.25">
      <c r="A8616" s="1"/>
      <c r="B8616" s="1"/>
      <c r="C8616" s="1"/>
      <c r="D8616"/>
      <c r="E8616" s="1"/>
      <c r="F8616" s="1"/>
      <c r="G8616"/>
      <c r="H8616"/>
      <c r="I8616" s="1"/>
      <c r="J8616"/>
      <c r="K8616"/>
      <c r="L8616"/>
      <c r="M8616" s="2"/>
      <c r="N8616" s="3"/>
      <c r="O8616"/>
      <c r="P8616"/>
      <c r="Q8616"/>
      <c r="R8616"/>
      <c r="S8616"/>
      <c r="T8616"/>
      <c r="U8616" s="1"/>
      <c r="V8616"/>
      <c r="W8616" s="1"/>
      <c r="X8616"/>
      <c r="Y8616"/>
      <c r="Z8616" s="1"/>
      <c r="AA8616" s="1"/>
      <c r="AB8616" s="1"/>
      <c r="AC8616" s="1"/>
      <c r="AD8616"/>
    </row>
    <row r="8617" spans="1:30" x14ac:dyDescent="0.25">
      <c r="A8617" s="1"/>
      <c r="B8617" s="1"/>
      <c r="C8617" s="1"/>
      <c r="D8617"/>
      <c r="E8617" s="1"/>
      <c r="F8617" s="1"/>
      <c r="G8617"/>
      <c r="H8617"/>
      <c r="I8617" s="1"/>
      <c r="J8617"/>
      <c r="K8617"/>
      <c r="L8617"/>
      <c r="M8617" s="2"/>
      <c r="N8617" s="3"/>
      <c r="O8617"/>
      <c r="P8617"/>
      <c r="Q8617"/>
      <c r="R8617"/>
      <c r="S8617"/>
      <c r="T8617"/>
      <c r="U8617" s="1"/>
      <c r="V8617"/>
      <c r="W8617" s="1"/>
      <c r="X8617"/>
      <c r="Y8617"/>
      <c r="Z8617" s="1"/>
      <c r="AA8617" s="1"/>
      <c r="AB8617" s="1"/>
      <c r="AC8617" s="1"/>
      <c r="AD8617"/>
    </row>
    <row r="8618" spans="1:30" x14ac:dyDescent="0.25">
      <c r="A8618" s="1"/>
      <c r="B8618" s="1"/>
      <c r="C8618" s="1"/>
      <c r="D8618"/>
      <c r="E8618" s="1"/>
      <c r="F8618" s="1"/>
      <c r="G8618"/>
      <c r="H8618"/>
      <c r="I8618" s="1"/>
      <c r="J8618"/>
      <c r="K8618"/>
      <c r="L8618"/>
      <c r="M8618" s="2"/>
      <c r="N8618" s="3"/>
      <c r="O8618"/>
      <c r="P8618"/>
      <c r="Q8618"/>
      <c r="R8618"/>
      <c r="S8618"/>
      <c r="T8618"/>
      <c r="U8618" s="1"/>
      <c r="V8618"/>
      <c r="W8618" s="1"/>
      <c r="X8618"/>
      <c r="Y8618"/>
      <c r="Z8618" s="1"/>
      <c r="AA8618" s="1"/>
      <c r="AB8618" s="1"/>
      <c r="AC8618" s="1"/>
      <c r="AD8618"/>
    </row>
    <row r="8619" spans="1:30" x14ac:dyDescent="0.25">
      <c r="A8619" s="1"/>
      <c r="B8619" s="1"/>
      <c r="C8619" s="1"/>
      <c r="D8619"/>
      <c r="E8619" s="1"/>
      <c r="F8619" s="1"/>
      <c r="G8619"/>
      <c r="H8619"/>
      <c r="I8619" s="1"/>
      <c r="J8619"/>
      <c r="K8619"/>
      <c r="L8619"/>
      <c r="M8619" s="2"/>
      <c r="N8619" s="3"/>
      <c r="O8619"/>
      <c r="P8619"/>
      <c r="Q8619"/>
      <c r="R8619"/>
      <c r="S8619"/>
      <c r="T8619"/>
      <c r="U8619" s="1"/>
      <c r="V8619"/>
      <c r="W8619" s="1"/>
      <c r="X8619"/>
      <c r="Y8619"/>
      <c r="Z8619" s="1"/>
      <c r="AA8619" s="1"/>
      <c r="AB8619" s="1"/>
      <c r="AC8619" s="1"/>
      <c r="AD8619"/>
    </row>
    <row r="8620" spans="1:30" x14ac:dyDescent="0.25">
      <c r="A8620" s="1"/>
      <c r="B8620" s="1"/>
      <c r="C8620" s="1"/>
      <c r="D8620"/>
      <c r="E8620" s="1"/>
      <c r="F8620" s="1"/>
      <c r="G8620"/>
      <c r="H8620"/>
      <c r="I8620" s="1"/>
      <c r="J8620"/>
      <c r="K8620"/>
      <c r="L8620"/>
      <c r="M8620" s="2"/>
      <c r="N8620" s="3"/>
      <c r="O8620"/>
      <c r="P8620"/>
      <c r="Q8620"/>
      <c r="R8620"/>
      <c r="S8620"/>
      <c r="T8620"/>
      <c r="U8620" s="1"/>
      <c r="V8620"/>
      <c r="W8620" s="1"/>
      <c r="X8620"/>
      <c r="Y8620"/>
      <c r="Z8620" s="1"/>
      <c r="AA8620" s="1"/>
      <c r="AB8620" s="1"/>
      <c r="AC8620" s="1"/>
      <c r="AD8620"/>
    </row>
    <row r="8621" spans="1:30" x14ac:dyDescent="0.25">
      <c r="A8621" s="1"/>
      <c r="B8621" s="1"/>
      <c r="C8621" s="1"/>
      <c r="D8621"/>
      <c r="E8621" s="1"/>
      <c r="F8621" s="1"/>
      <c r="G8621"/>
      <c r="H8621"/>
      <c r="I8621" s="1"/>
      <c r="J8621"/>
      <c r="K8621"/>
      <c r="L8621"/>
      <c r="M8621" s="2"/>
      <c r="N8621" s="3"/>
      <c r="O8621"/>
      <c r="P8621"/>
      <c r="Q8621"/>
      <c r="R8621"/>
      <c r="S8621"/>
      <c r="T8621"/>
      <c r="U8621" s="1"/>
      <c r="V8621"/>
      <c r="W8621" s="1"/>
      <c r="X8621"/>
      <c r="Y8621"/>
      <c r="Z8621" s="1"/>
      <c r="AA8621" s="1"/>
      <c r="AB8621" s="1"/>
      <c r="AC8621" s="1"/>
      <c r="AD8621"/>
    </row>
    <row r="8622" spans="1:30" x14ac:dyDescent="0.25">
      <c r="A8622" s="1"/>
      <c r="B8622" s="1"/>
      <c r="C8622" s="1"/>
      <c r="D8622"/>
      <c r="E8622" s="1"/>
      <c r="F8622" s="1"/>
      <c r="G8622"/>
      <c r="H8622"/>
      <c r="I8622" s="1"/>
      <c r="J8622"/>
      <c r="K8622"/>
      <c r="L8622"/>
      <c r="M8622" s="2"/>
      <c r="N8622" s="3"/>
      <c r="O8622"/>
      <c r="P8622"/>
      <c r="Q8622"/>
      <c r="R8622"/>
      <c r="S8622"/>
      <c r="T8622"/>
      <c r="U8622" s="1"/>
      <c r="V8622"/>
      <c r="W8622" s="1"/>
      <c r="X8622"/>
      <c r="Y8622"/>
      <c r="Z8622" s="1"/>
      <c r="AA8622" s="1"/>
      <c r="AB8622" s="1"/>
      <c r="AC8622" s="1"/>
      <c r="AD8622"/>
    </row>
    <row r="8623" spans="1:30" x14ac:dyDescent="0.25">
      <c r="A8623" s="1"/>
      <c r="B8623" s="1"/>
      <c r="C8623" s="1"/>
      <c r="D8623"/>
      <c r="E8623" s="1"/>
      <c r="F8623" s="1"/>
      <c r="G8623"/>
      <c r="H8623"/>
      <c r="I8623" s="1"/>
      <c r="J8623"/>
      <c r="K8623"/>
      <c r="L8623"/>
      <c r="M8623" s="2"/>
      <c r="N8623" s="3"/>
      <c r="O8623"/>
      <c r="P8623"/>
      <c r="Q8623"/>
      <c r="R8623"/>
      <c r="S8623"/>
      <c r="T8623"/>
      <c r="U8623" s="1"/>
      <c r="V8623"/>
      <c r="W8623" s="1"/>
      <c r="X8623"/>
      <c r="Y8623"/>
      <c r="Z8623" s="1"/>
      <c r="AA8623" s="1"/>
      <c r="AB8623" s="1"/>
      <c r="AC8623" s="1"/>
      <c r="AD8623"/>
    </row>
    <row r="8624" spans="1:30" x14ac:dyDescent="0.25">
      <c r="A8624" s="1"/>
      <c r="B8624" s="1"/>
      <c r="C8624" s="1"/>
      <c r="D8624"/>
      <c r="E8624" s="1"/>
      <c r="F8624" s="1"/>
      <c r="G8624"/>
      <c r="H8624"/>
      <c r="I8624" s="1"/>
      <c r="J8624"/>
      <c r="K8624"/>
      <c r="L8624"/>
      <c r="M8624" s="2"/>
      <c r="N8624" s="3"/>
      <c r="O8624"/>
      <c r="P8624"/>
      <c r="Q8624"/>
      <c r="R8624"/>
      <c r="S8624"/>
      <c r="T8624"/>
      <c r="U8624" s="1"/>
      <c r="V8624"/>
      <c r="W8624" s="1"/>
      <c r="X8624"/>
      <c r="Y8624"/>
      <c r="Z8624" s="1"/>
      <c r="AA8624" s="1"/>
      <c r="AB8624" s="1"/>
      <c r="AC8624" s="1"/>
      <c r="AD8624"/>
    </row>
    <row r="8625" spans="1:30" x14ac:dyDescent="0.25">
      <c r="A8625" s="1"/>
      <c r="B8625" s="1"/>
      <c r="C8625" s="1"/>
      <c r="D8625"/>
      <c r="E8625" s="1"/>
      <c r="F8625" s="1"/>
      <c r="G8625"/>
      <c r="H8625"/>
      <c r="I8625" s="1"/>
      <c r="J8625"/>
      <c r="K8625"/>
      <c r="L8625"/>
      <c r="M8625" s="2"/>
      <c r="N8625" s="3"/>
      <c r="O8625"/>
      <c r="P8625"/>
      <c r="Q8625"/>
      <c r="R8625"/>
      <c r="S8625"/>
      <c r="T8625"/>
      <c r="U8625" s="1"/>
      <c r="V8625"/>
      <c r="W8625" s="1"/>
      <c r="X8625"/>
      <c r="Y8625"/>
      <c r="Z8625" s="1"/>
      <c r="AA8625" s="1"/>
      <c r="AB8625" s="1"/>
      <c r="AC8625" s="1"/>
      <c r="AD8625"/>
    </row>
    <row r="8626" spans="1:30" x14ac:dyDescent="0.25">
      <c r="A8626" s="1"/>
      <c r="B8626" s="1"/>
      <c r="C8626" s="1"/>
      <c r="D8626"/>
      <c r="E8626" s="1"/>
      <c r="F8626" s="1"/>
      <c r="G8626"/>
      <c r="H8626"/>
      <c r="I8626" s="1"/>
      <c r="J8626"/>
      <c r="K8626"/>
      <c r="L8626"/>
      <c r="M8626" s="2"/>
      <c r="N8626" s="3"/>
      <c r="O8626"/>
      <c r="P8626"/>
      <c r="Q8626"/>
      <c r="R8626"/>
      <c r="S8626"/>
      <c r="T8626"/>
      <c r="U8626" s="1"/>
      <c r="V8626"/>
      <c r="W8626" s="1"/>
      <c r="X8626"/>
      <c r="Y8626"/>
      <c r="Z8626" s="1"/>
      <c r="AA8626" s="1"/>
      <c r="AB8626" s="1"/>
      <c r="AC8626" s="1"/>
      <c r="AD8626"/>
    </row>
    <row r="8627" spans="1:30" x14ac:dyDescent="0.25">
      <c r="A8627" s="1"/>
      <c r="B8627" s="1"/>
      <c r="C8627" s="1"/>
      <c r="D8627"/>
      <c r="E8627" s="1"/>
      <c r="F8627" s="1"/>
      <c r="G8627"/>
      <c r="H8627"/>
      <c r="I8627" s="1"/>
      <c r="J8627"/>
      <c r="K8627"/>
      <c r="L8627"/>
      <c r="M8627" s="2"/>
      <c r="N8627" s="3"/>
      <c r="O8627"/>
      <c r="P8627"/>
      <c r="Q8627"/>
      <c r="R8627"/>
      <c r="S8627"/>
      <c r="T8627"/>
      <c r="U8627" s="1"/>
      <c r="V8627"/>
      <c r="W8627" s="1"/>
      <c r="X8627"/>
      <c r="Y8627"/>
      <c r="Z8627" s="1"/>
      <c r="AA8627" s="1"/>
      <c r="AB8627" s="1"/>
      <c r="AC8627" s="1"/>
      <c r="AD8627"/>
    </row>
    <row r="8628" spans="1:30" x14ac:dyDescent="0.25">
      <c r="A8628" s="1"/>
      <c r="B8628" s="1"/>
      <c r="C8628" s="1"/>
      <c r="D8628"/>
      <c r="E8628" s="1"/>
      <c r="F8628" s="1"/>
      <c r="G8628"/>
      <c r="H8628"/>
      <c r="I8628" s="1"/>
      <c r="J8628"/>
      <c r="K8628"/>
      <c r="L8628"/>
      <c r="M8628" s="2"/>
      <c r="N8628" s="3"/>
      <c r="O8628"/>
      <c r="P8628"/>
      <c r="Q8628"/>
      <c r="R8628"/>
      <c r="S8628"/>
      <c r="T8628"/>
      <c r="U8628" s="1"/>
      <c r="V8628"/>
      <c r="W8628" s="1"/>
      <c r="X8628"/>
      <c r="Y8628"/>
      <c r="Z8628" s="1"/>
      <c r="AA8628" s="1"/>
      <c r="AB8628" s="1"/>
      <c r="AC8628" s="1"/>
      <c r="AD8628"/>
    </row>
    <row r="8629" spans="1:30" x14ac:dyDescent="0.25">
      <c r="A8629" s="1"/>
      <c r="B8629" s="1"/>
      <c r="C8629" s="1"/>
      <c r="D8629"/>
      <c r="E8629" s="1"/>
      <c r="F8629" s="1"/>
      <c r="G8629"/>
      <c r="H8629"/>
      <c r="I8629" s="1"/>
      <c r="J8629"/>
      <c r="K8629"/>
      <c r="L8629"/>
      <c r="M8629" s="2"/>
      <c r="N8629" s="3"/>
      <c r="O8629"/>
      <c r="P8629"/>
      <c r="Q8629"/>
      <c r="R8629"/>
      <c r="S8629"/>
      <c r="T8629"/>
      <c r="U8629" s="1"/>
      <c r="V8629"/>
      <c r="W8629" s="1"/>
      <c r="X8629"/>
      <c r="Y8629"/>
      <c r="Z8629" s="1"/>
      <c r="AA8629" s="1"/>
      <c r="AB8629" s="1"/>
      <c r="AC8629" s="1"/>
      <c r="AD8629"/>
    </row>
    <row r="8630" spans="1:30" x14ac:dyDescent="0.25">
      <c r="A8630" s="1"/>
      <c r="B8630" s="1"/>
      <c r="C8630" s="1"/>
      <c r="D8630"/>
      <c r="E8630" s="1"/>
      <c r="F8630" s="1"/>
      <c r="G8630"/>
      <c r="H8630"/>
      <c r="I8630" s="1"/>
      <c r="J8630"/>
      <c r="K8630"/>
      <c r="L8630"/>
      <c r="M8630" s="2"/>
      <c r="N8630" s="3"/>
      <c r="O8630"/>
      <c r="P8630"/>
      <c r="Q8630"/>
      <c r="R8630"/>
      <c r="S8630"/>
      <c r="T8630"/>
      <c r="U8630" s="1"/>
      <c r="V8630"/>
      <c r="W8630" s="1"/>
      <c r="X8630"/>
      <c r="Y8630"/>
      <c r="Z8630" s="1"/>
      <c r="AA8630" s="1"/>
      <c r="AB8630" s="1"/>
      <c r="AC8630" s="1"/>
      <c r="AD8630"/>
    </row>
    <row r="8631" spans="1:30" x14ac:dyDescent="0.25">
      <c r="A8631" s="1"/>
      <c r="B8631" s="1"/>
      <c r="C8631" s="1"/>
      <c r="D8631"/>
      <c r="E8631" s="1"/>
      <c r="F8631" s="1"/>
      <c r="G8631"/>
      <c r="H8631"/>
      <c r="I8631" s="1"/>
      <c r="J8631"/>
      <c r="K8631"/>
      <c r="L8631"/>
      <c r="M8631" s="2"/>
      <c r="N8631" s="3"/>
      <c r="O8631"/>
      <c r="P8631"/>
      <c r="Q8631"/>
      <c r="R8631"/>
      <c r="S8631"/>
      <c r="T8631"/>
      <c r="U8631" s="1"/>
      <c r="V8631"/>
      <c r="W8631" s="1"/>
      <c r="X8631"/>
      <c r="Y8631"/>
      <c r="Z8631" s="1"/>
      <c r="AA8631" s="1"/>
      <c r="AB8631" s="1"/>
      <c r="AC8631" s="1"/>
      <c r="AD8631"/>
    </row>
    <row r="8632" spans="1:30" x14ac:dyDescent="0.25">
      <c r="A8632" s="1"/>
      <c r="B8632" s="1"/>
      <c r="C8632" s="1"/>
      <c r="D8632"/>
      <c r="E8632" s="1"/>
      <c r="F8632" s="1"/>
      <c r="G8632"/>
      <c r="H8632"/>
      <c r="I8632" s="1"/>
      <c r="J8632"/>
      <c r="K8632"/>
      <c r="L8632"/>
      <c r="M8632" s="2"/>
      <c r="N8632" s="3"/>
      <c r="O8632"/>
      <c r="P8632"/>
      <c r="Q8632"/>
      <c r="R8632"/>
      <c r="S8632"/>
      <c r="T8632"/>
      <c r="U8632" s="1"/>
      <c r="V8632"/>
      <c r="W8632" s="1"/>
      <c r="X8632"/>
      <c r="Y8632"/>
      <c r="Z8632" s="1"/>
      <c r="AA8632" s="1"/>
      <c r="AB8632" s="1"/>
      <c r="AC8632" s="1"/>
      <c r="AD8632"/>
    </row>
    <row r="8633" spans="1:30" x14ac:dyDescent="0.25">
      <c r="A8633" s="1"/>
      <c r="B8633" s="1"/>
      <c r="C8633" s="1"/>
      <c r="D8633"/>
      <c r="E8633" s="1"/>
      <c r="F8633" s="1"/>
      <c r="G8633"/>
      <c r="H8633"/>
      <c r="I8633" s="1"/>
      <c r="J8633"/>
      <c r="K8633"/>
      <c r="L8633"/>
      <c r="M8633" s="2"/>
      <c r="N8633" s="3"/>
      <c r="O8633"/>
      <c r="P8633"/>
      <c r="Q8633"/>
      <c r="R8633"/>
      <c r="S8633"/>
      <c r="T8633"/>
      <c r="U8633" s="1"/>
      <c r="V8633"/>
      <c r="W8633" s="1"/>
      <c r="X8633"/>
      <c r="Y8633"/>
      <c r="Z8633" s="1"/>
      <c r="AA8633" s="1"/>
      <c r="AB8633" s="1"/>
      <c r="AC8633" s="1"/>
      <c r="AD8633"/>
    </row>
    <row r="8634" spans="1:30" x14ac:dyDescent="0.25">
      <c r="A8634" s="1"/>
      <c r="B8634" s="1"/>
      <c r="C8634" s="1"/>
      <c r="D8634"/>
      <c r="E8634" s="1"/>
      <c r="F8634" s="1"/>
      <c r="G8634"/>
      <c r="H8634"/>
      <c r="I8634" s="1"/>
      <c r="J8634"/>
      <c r="K8634"/>
      <c r="L8634"/>
      <c r="M8634" s="2"/>
      <c r="N8634" s="3"/>
      <c r="O8634"/>
      <c r="P8634"/>
      <c r="Q8634"/>
      <c r="R8634"/>
      <c r="S8634"/>
      <c r="T8634"/>
      <c r="U8634" s="1"/>
      <c r="V8634"/>
      <c r="W8634" s="1"/>
      <c r="X8634"/>
      <c r="Y8634"/>
      <c r="Z8634" s="1"/>
      <c r="AA8634" s="1"/>
      <c r="AB8634" s="1"/>
      <c r="AC8634" s="1"/>
      <c r="AD8634"/>
    </row>
    <row r="8635" spans="1:30" x14ac:dyDescent="0.25">
      <c r="A8635" s="1"/>
      <c r="B8635" s="1"/>
      <c r="C8635" s="1"/>
      <c r="D8635"/>
      <c r="E8635" s="1"/>
      <c r="F8635" s="1"/>
      <c r="G8635"/>
      <c r="H8635"/>
      <c r="I8635" s="1"/>
      <c r="J8635"/>
      <c r="K8635"/>
      <c r="L8635"/>
      <c r="M8635" s="2"/>
      <c r="N8635" s="3"/>
      <c r="O8635"/>
      <c r="P8635"/>
      <c r="Q8635"/>
      <c r="R8635"/>
      <c r="S8635"/>
      <c r="T8635"/>
      <c r="U8635" s="1"/>
      <c r="V8635"/>
      <c r="W8635" s="1"/>
      <c r="X8635"/>
      <c r="Y8635"/>
      <c r="Z8635" s="1"/>
      <c r="AA8635" s="1"/>
      <c r="AB8635" s="1"/>
      <c r="AC8635" s="1"/>
      <c r="AD8635"/>
    </row>
    <row r="8636" spans="1:30" x14ac:dyDescent="0.25">
      <c r="A8636" s="1"/>
      <c r="B8636" s="1"/>
      <c r="C8636" s="1"/>
      <c r="D8636"/>
      <c r="E8636" s="1"/>
      <c r="F8636" s="1"/>
      <c r="G8636"/>
      <c r="H8636"/>
      <c r="I8636" s="1"/>
      <c r="J8636"/>
      <c r="K8636"/>
      <c r="L8636"/>
      <c r="M8636" s="2"/>
      <c r="N8636" s="3"/>
      <c r="O8636"/>
      <c r="P8636"/>
      <c r="Q8636"/>
      <c r="R8636"/>
      <c r="S8636"/>
      <c r="T8636"/>
      <c r="U8636" s="1"/>
      <c r="V8636"/>
      <c r="W8636" s="1"/>
      <c r="X8636"/>
      <c r="Y8636"/>
      <c r="Z8636" s="1"/>
      <c r="AA8636" s="1"/>
      <c r="AB8636" s="1"/>
      <c r="AC8636" s="1"/>
      <c r="AD8636"/>
    </row>
    <row r="8637" spans="1:30" x14ac:dyDescent="0.25">
      <c r="A8637" s="1"/>
      <c r="B8637" s="1"/>
      <c r="C8637" s="1"/>
      <c r="D8637"/>
      <c r="E8637" s="1"/>
      <c r="F8637" s="1"/>
      <c r="G8637"/>
      <c r="H8637"/>
      <c r="I8637" s="1"/>
      <c r="J8637"/>
      <c r="K8637"/>
      <c r="L8637"/>
      <c r="M8637" s="2"/>
      <c r="N8637" s="3"/>
      <c r="O8637"/>
      <c r="P8637"/>
      <c r="Q8637"/>
      <c r="R8637"/>
      <c r="S8637"/>
      <c r="T8637"/>
      <c r="U8637" s="1"/>
      <c r="V8637"/>
      <c r="W8637" s="1"/>
      <c r="X8637"/>
      <c r="Y8637"/>
      <c r="Z8637" s="1"/>
      <c r="AA8637" s="1"/>
      <c r="AB8637" s="1"/>
      <c r="AC8637" s="1"/>
      <c r="AD8637"/>
    </row>
    <row r="8638" spans="1:30" x14ac:dyDescent="0.25">
      <c r="A8638" s="1"/>
      <c r="B8638" s="1"/>
      <c r="C8638" s="1"/>
      <c r="D8638"/>
      <c r="E8638" s="1"/>
      <c r="F8638" s="1"/>
      <c r="G8638"/>
      <c r="H8638"/>
      <c r="I8638" s="1"/>
      <c r="J8638"/>
      <c r="K8638"/>
      <c r="L8638"/>
      <c r="M8638" s="2"/>
      <c r="N8638" s="3"/>
      <c r="O8638"/>
      <c r="P8638"/>
      <c r="Q8638"/>
      <c r="R8638"/>
      <c r="S8638"/>
      <c r="T8638"/>
      <c r="U8638" s="1"/>
      <c r="V8638"/>
      <c r="W8638" s="1"/>
      <c r="X8638"/>
      <c r="Y8638"/>
      <c r="Z8638" s="1"/>
      <c r="AA8638" s="1"/>
      <c r="AB8638" s="1"/>
      <c r="AC8638" s="1"/>
      <c r="AD8638"/>
    </row>
    <row r="8639" spans="1:30" x14ac:dyDescent="0.25">
      <c r="A8639" s="1"/>
      <c r="B8639" s="1"/>
      <c r="C8639" s="1"/>
      <c r="D8639"/>
      <c r="E8639" s="1"/>
      <c r="F8639" s="1"/>
      <c r="G8639"/>
      <c r="H8639"/>
      <c r="I8639" s="1"/>
      <c r="J8639"/>
      <c r="K8639"/>
      <c r="L8639"/>
      <c r="M8639" s="2"/>
      <c r="N8639" s="3"/>
      <c r="O8639"/>
      <c r="P8639"/>
      <c r="Q8639"/>
      <c r="R8639"/>
      <c r="S8639"/>
      <c r="T8639"/>
      <c r="U8639" s="1"/>
      <c r="V8639"/>
      <c r="W8639" s="1"/>
      <c r="X8639"/>
      <c r="Y8639"/>
      <c r="Z8639" s="1"/>
      <c r="AA8639" s="1"/>
      <c r="AB8639" s="1"/>
      <c r="AC8639" s="1"/>
      <c r="AD8639"/>
    </row>
    <row r="8640" spans="1:30" x14ac:dyDescent="0.25">
      <c r="A8640" s="1"/>
      <c r="B8640" s="1"/>
      <c r="C8640" s="1"/>
      <c r="D8640"/>
      <c r="E8640" s="1"/>
      <c r="F8640" s="1"/>
      <c r="G8640"/>
      <c r="H8640"/>
      <c r="I8640" s="1"/>
      <c r="J8640"/>
      <c r="K8640"/>
      <c r="L8640"/>
      <c r="M8640" s="2"/>
      <c r="N8640" s="3"/>
      <c r="O8640"/>
      <c r="P8640"/>
      <c r="Q8640"/>
      <c r="R8640"/>
      <c r="S8640"/>
      <c r="T8640"/>
      <c r="U8640" s="1"/>
      <c r="V8640"/>
      <c r="W8640" s="1"/>
      <c r="X8640"/>
      <c r="Y8640"/>
      <c r="Z8640" s="1"/>
      <c r="AA8640" s="1"/>
      <c r="AB8640" s="1"/>
      <c r="AC8640" s="1"/>
      <c r="AD8640"/>
    </row>
    <row r="8641" spans="1:30" x14ac:dyDescent="0.25">
      <c r="A8641" s="1"/>
      <c r="B8641" s="1"/>
      <c r="C8641" s="1"/>
      <c r="D8641"/>
      <c r="E8641" s="1"/>
      <c r="F8641" s="1"/>
      <c r="G8641"/>
      <c r="H8641"/>
      <c r="I8641" s="1"/>
      <c r="J8641"/>
      <c r="K8641"/>
      <c r="L8641"/>
      <c r="M8641" s="2"/>
      <c r="N8641" s="3"/>
      <c r="O8641"/>
      <c r="P8641"/>
      <c r="Q8641"/>
      <c r="R8641"/>
      <c r="S8641"/>
      <c r="T8641"/>
      <c r="U8641" s="1"/>
      <c r="V8641"/>
      <c r="W8641" s="1"/>
      <c r="X8641"/>
      <c r="Y8641"/>
      <c r="Z8641" s="1"/>
      <c r="AA8641" s="1"/>
      <c r="AB8641" s="1"/>
      <c r="AC8641" s="1"/>
      <c r="AD8641"/>
    </row>
    <row r="8642" spans="1:30" x14ac:dyDescent="0.25">
      <c r="A8642" s="1"/>
      <c r="B8642" s="1"/>
      <c r="C8642" s="1"/>
      <c r="D8642"/>
      <c r="E8642" s="1"/>
      <c r="F8642" s="1"/>
      <c r="G8642"/>
      <c r="H8642"/>
      <c r="I8642" s="1"/>
      <c r="J8642"/>
      <c r="K8642"/>
      <c r="L8642"/>
      <c r="M8642" s="2"/>
      <c r="N8642" s="3"/>
      <c r="O8642"/>
      <c r="P8642"/>
      <c r="Q8642"/>
      <c r="R8642"/>
      <c r="S8642"/>
      <c r="T8642"/>
      <c r="U8642" s="1"/>
      <c r="V8642"/>
      <c r="W8642" s="1"/>
      <c r="X8642"/>
      <c r="Y8642"/>
      <c r="Z8642" s="1"/>
      <c r="AA8642" s="1"/>
      <c r="AB8642" s="1"/>
      <c r="AC8642" s="1"/>
      <c r="AD8642"/>
    </row>
    <row r="8643" spans="1:30" x14ac:dyDescent="0.25">
      <c r="A8643" s="1"/>
      <c r="B8643" s="1"/>
      <c r="C8643" s="1"/>
      <c r="D8643"/>
      <c r="E8643" s="1"/>
      <c r="F8643" s="1"/>
      <c r="G8643"/>
      <c r="H8643"/>
      <c r="I8643" s="1"/>
      <c r="J8643"/>
      <c r="K8643"/>
      <c r="L8643"/>
      <c r="M8643" s="2"/>
      <c r="N8643" s="3"/>
      <c r="O8643"/>
      <c r="P8643"/>
      <c r="Q8643"/>
      <c r="R8643"/>
      <c r="S8643"/>
      <c r="T8643"/>
      <c r="U8643" s="1"/>
      <c r="V8643"/>
      <c r="W8643" s="1"/>
      <c r="X8643"/>
      <c r="Y8643"/>
      <c r="Z8643" s="1"/>
      <c r="AA8643" s="1"/>
      <c r="AB8643" s="1"/>
      <c r="AC8643" s="1"/>
      <c r="AD8643"/>
    </row>
    <row r="8644" spans="1:30" x14ac:dyDescent="0.25">
      <c r="A8644" s="1"/>
      <c r="B8644" s="1"/>
      <c r="C8644" s="1"/>
      <c r="D8644"/>
      <c r="E8644" s="1"/>
      <c r="F8644" s="1"/>
      <c r="G8644"/>
      <c r="H8644"/>
      <c r="I8644" s="1"/>
      <c r="J8644"/>
      <c r="K8644"/>
      <c r="L8644"/>
      <c r="M8644" s="2"/>
      <c r="N8644" s="3"/>
      <c r="O8644"/>
      <c r="P8644"/>
      <c r="Q8644"/>
      <c r="R8644"/>
      <c r="S8644"/>
      <c r="T8644"/>
      <c r="U8644" s="1"/>
      <c r="V8644"/>
      <c r="W8644" s="1"/>
      <c r="X8644"/>
      <c r="Y8644"/>
      <c r="Z8644" s="1"/>
      <c r="AA8644" s="1"/>
      <c r="AB8644" s="1"/>
      <c r="AC8644" s="1"/>
      <c r="AD8644"/>
    </row>
    <row r="8645" spans="1:30" x14ac:dyDescent="0.25">
      <c r="A8645" s="1"/>
      <c r="B8645" s="1"/>
      <c r="C8645" s="1"/>
      <c r="D8645"/>
      <c r="E8645" s="1"/>
      <c r="F8645" s="1"/>
      <c r="G8645"/>
      <c r="H8645"/>
      <c r="I8645" s="1"/>
      <c r="J8645"/>
      <c r="K8645"/>
      <c r="L8645"/>
      <c r="M8645" s="2"/>
      <c r="N8645" s="3"/>
      <c r="O8645"/>
      <c r="P8645"/>
      <c r="Q8645"/>
      <c r="R8645"/>
      <c r="S8645"/>
      <c r="T8645"/>
      <c r="U8645" s="1"/>
      <c r="V8645"/>
      <c r="W8645" s="1"/>
      <c r="X8645"/>
      <c r="Y8645"/>
      <c r="Z8645" s="1"/>
      <c r="AA8645" s="1"/>
      <c r="AB8645" s="1"/>
      <c r="AC8645" s="1"/>
      <c r="AD8645"/>
    </row>
    <row r="8646" spans="1:30" x14ac:dyDescent="0.25">
      <c r="A8646" s="1"/>
      <c r="B8646" s="1"/>
      <c r="C8646" s="1"/>
      <c r="D8646"/>
      <c r="E8646" s="1"/>
      <c r="F8646" s="1"/>
      <c r="G8646"/>
      <c r="H8646"/>
      <c r="I8646" s="1"/>
      <c r="J8646"/>
      <c r="K8646"/>
      <c r="L8646"/>
      <c r="M8646" s="2"/>
      <c r="N8646" s="3"/>
      <c r="O8646"/>
      <c r="P8646"/>
      <c r="Q8646"/>
      <c r="R8646"/>
      <c r="S8646"/>
      <c r="T8646"/>
      <c r="U8646" s="1"/>
      <c r="V8646"/>
      <c r="W8646" s="1"/>
      <c r="X8646"/>
      <c r="Y8646"/>
      <c r="Z8646" s="1"/>
      <c r="AA8646" s="1"/>
      <c r="AB8646" s="1"/>
      <c r="AC8646" s="1"/>
      <c r="AD8646"/>
    </row>
    <row r="8647" spans="1:30" x14ac:dyDescent="0.25">
      <c r="A8647" s="1"/>
      <c r="B8647" s="1"/>
      <c r="C8647" s="1"/>
      <c r="D8647"/>
      <c r="E8647" s="1"/>
      <c r="F8647" s="1"/>
      <c r="G8647"/>
      <c r="H8647"/>
      <c r="I8647" s="1"/>
      <c r="J8647"/>
      <c r="K8647"/>
      <c r="L8647"/>
      <c r="M8647" s="2"/>
      <c r="N8647" s="3"/>
      <c r="O8647"/>
      <c r="P8647"/>
      <c r="Q8647"/>
      <c r="R8647"/>
      <c r="S8647"/>
      <c r="T8647"/>
      <c r="U8647" s="1"/>
      <c r="V8647"/>
      <c r="W8647" s="1"/>
      <c r="X8647"/>
      <c r="Y8647"/>
      <c r="Z8647" s="1"/>
      <c r="AA8647" s="1"/>
      <c r="AB8647" s="1"/>
      <c r="AC8647" s="1"/>
      <c r="AD8647"/>
    </row>
    <row r="8648" spans="1:30" x14ac:dyDescent="0.25">
      <c r="A8648" s="1"/>
      <c r="B8648" s="1"/>
      <c r="C8648" s="1"/>
      <c r="D8648"/>
      <c r="E8648" s="1"/>
      <c r="F8648" s="1"/>
      <c r="G8648"/>
      <c r="H8648"/>
      <c r="I8648" s="1"/>
      <c r="J8648"/>
      <c r="K8648"/>
      <c r="L8648"/>
      <c r="M8648" s="2"/>
      <c r="N8648" s="3"/>
      <c r="O8648"/>
      <c r="P8648"/>
      <c r="Q8648"/>
      <c r="R8648"/>
      <c r="S8648"/>
      <c r="T8648"/>
      <c r="U8648" s="1"/>
      <c r="V8648"/>
      <c r="W8648" s="1"/>
      <c r="X8648"/>
      <c r="Y8648"/>
      <c r="Z8648" s="1"/>
      <c r="AA8648" s="1"/>
      <c r="AB8648" s="1"/>
      <c r="AC8648" s="1"/>
      <c r="AD8648"/>
    </row>
    <row r="8649" spans="1:30" x14ac:dyDescent="0.25">
      <c r="A8649" s="1"/>
      <c r="B8649" s="1"/>
      <c r="C8649" s="1"/>
      <c r="D8649"/>
      <c r="E8649" s="1"/>
      <c r="F8649" s="1"/>
      <c r="G8649"/>
      <c r="H8649"/>
      <c r="I8649" s="1"/>
      <c r="J8649"/>
      <c r="K8649"/>
      <c r="L8649"/>
      <c r="M8649" s="2"/>
      <c r="N8649" s="3"/>
      <c r="O8649"/>
      <c r="P8649"/>
      <c r="Q8649"/>
      <c r="R8649"/>
      <c r="S8649"/>
      <c r="T8649"/>
      <c r="U8649" s="1"/>
      <c r="V8649"/>
      <c r="W8649" s="1"/>
      <c r="X8649"/>
      <c r="Y8649"/>
      <c r="Z8649" s="1"/>
      <c r="AA8649" s="1"/>
      <c r="AB8649" s="1"/>
      <c r="AC8649" s="1"/>
      <c r="AD8649"/>
    </row>
    <row r="8650" spans="1:30" x14ac:dyDescent="0.25">
      <c r="A8650" s="1"/>
      <c r="B8650" s="1"/>
      <c r="C8650" s="1"/>
      <c r="D8650"/>
      <c r="E8650" s="1"/>
      <c r="F8650" s="1"/>
      <c r="G8650"/>
      <c r="H8650"/>
      <c r="I8650" s="1"/>
      <c r="J8650"/>
      <c r="K8650"/>
      <c r="L8650"/>
      <c r="M8650" s="2"/>
      <c r="N8650" s="3"/>
      <c r="O8650"/>
      <c r="P8650"/>
      <c r="Q8650"/>
      <c r="R8650"/>
      <c r="S8650"/>
      <c r="T8650"/>
      <c r="U8650" s="1"/>
      <c r="V8650"/>
      <c r="W8650" s="1"/>
      <c r="X8650"/>
      <c r="Y8650"/>
      <c r="Z8650" s="1"/>
      <c r="AA8650" s="1"/>
      <c r="AB8650" s="1"/>
      <c r="AC8650" s="1"/>
      <c r="AD8650"/>
    </row>
    <row r="8651" spans="1:30" x14ac:dyDescent="0.25">
      <c r="A8651" s="1"/>
      <c r="B8651" s="1"/>
      <c r="C8651" s="1"/>
      <c r="D8651"/>
      <c r="E8651" s="1"/>
      <c r="F8651" s="1"/>
      <c r="G8651"/>
      <c r="H8651"/>
      <c r="I8651" s="1"/>
      <c r="J8651"/>
      <c r="K8651"/>
      <c r="L8651"/>
      <c r="M8651" s="2"/>
      <c r="N8651" s="3"/>
      <c r="O8651"/>
      <c r="P8651"/>
      <c r="Q8651"/>
      <c r="R8651"/>
      <c r="S8651"/>
      <c r="T8651"/>
      <c r="U8651" s="1"/>
      <c r="V8651"/>
      <c r="W8651" s="1"/>
      <c r="X8651"/>
      <c r="Y8651"/>
      <c r="Z8651" s="1"/>
      <c r="AA8651" s="1"/>
      <c r="AB8651" s="1"/>
      <c r="AC8651" s="1"/>
      <c r="AD8651"/>
    </row>
    <row r="8652" spans="1:30" x14ac:dyDescent="0.25">
      <c r="A8652" s="1"/>
      <c r="B8652" s="1"/>
      <c r="C8652" s="1"/>
      <c r="D8652"/>
      <c r="E8652" s="1"/>
      <c r="F8652" s="1"/>
      <c r="G8652"/>
      <c r="H8652"/>
      <c r="I8652" s="1"/>
      <c r="J8652"/>
      <c r="K8652"/>
      <c r="L8652"/>
      <c r="M8652" s="2"/>
      <c r="N8652" s="3"/>
      <c r="O8652"/>
      <c r="P8652"/>
      <c r="Q8652"/>
      <c r="R8652"/>
      <c r="S8652"/>
      <c r="T8652"/>
      <c r="U8652" s="1"/>
      <c r="V8652"/>
      <c r="W8652" s="1"/>
      <c r="X8652"/>
      <c r="Y8652"/>
      <c r="Z8652" s="1"/>
      <c r="AA8652" s="1"/>
      <c r="AB8652" s="1"/>
      <c r="AC8652" s="1"/>
      <c r="AD8652"/>
    </row>
    <row r="8653" spans="1:30" x14ac:dyDescent="0.25">
      <c r="A8653" s="1"/>
      <c r="B8653" s="1"/>
      <c r="C8653" s="1"/>
      <c r="D8653"/>
      <c r="E8653" s="1"/>
      <c r="F8653" s="1"/>
      <c r="G8653"/>
      <c r="H8653"/>
      <c r="I8653" s="1"/>
      <c r="J8653"/>
      <c r="K8653"/>
      <c r="L8653"/>
      <c r="M8653" s="2"/>
      <c r="N8653" s="3"/>
      <c r="O8653"/>
      <c r="P8653"/>
      <c r="Q8653"/>
      <c r="R8653"/>
      <c r="S8653"/>
      <c r="T8653"/>
      <c r="U8653" s="1"/>
      <c r="V8653"/>
      <c r="W8653" s="1"/>
      <c r="X8653"/>
      <c r="Y8653"/>
      <c r="Z8653" s="1"/>
      <c r="AA8653" s="1"/>
      <c r="AB8653" s="1"/>
      <c r="AC8653" s="1"/>
      <c r="AD8653"/>
    </row>
    <row r="8654" spans="1:30" x14ac:dyDescent="0.25">
      <c r="A8654" s="1"/>
      <c r="B8654" s="1"/>
      <c r="C8654" s="1"/>
      <c r="D8654"/>
      <c r="E8654" s="1"/>
      <c r="F8654" s="1"/>
      <c r="G8654"/>
      <c r="H8654"/>
      <c r="I8654" s="1"/>
      <c r="J8654"/>
      <c r="K8654"/>
      <c r="L8654"/>
      <c r="M8654" s="2"/>
      <c r="N8654" s="3"/>
      <c r="O8654"/>
      <c r="P8654"/>
      <c r="Q8654"/>
      <c r="R8654"/>
      <c r="S8654"/>
      <c r="T8654"/>
      <c r="U8654" s="1"/>
      <c r="V8654"/>
      <c r="W8654" s="1"/>
      <c r="X8654"/>
      <c r="Y8654"/>
      <c r="Z8654" s="1"/>
      <c r="AA8654" s="1"/>
      <c r="AB8654" s="1"/>
      <c r="AC8654" s="1"/>
      <c r="AD8654"/>
    </row>
    <row r="8655" spans="1:30" x14ac:dyDescent="0.25">
      <c r="A8655" s="1"/>
      <c r="B8655" s="1"/>
      <c r="C8655" s="1"/>
      <c r="D8655"/>
      <c r="E8655" s="1"/>
      <c r="F8655" s="1"/>
      <c r="G8655"/>
      <c r="H8655"/>
      <c r="I8655" s="1"/>
      <c r="J8655"/>
      <c r="K8655"/>
      <c r="L8655"/>
      <c r="M8655" s="2"/>
      <c r="N8655" s="3"/>
      <c r="O8655"/>
      <c r="P8655"/>
      <c r="Q8655"/>
      <c r="R8655"/>
      <c r="S8655"/>
      <c r="T8655"/>
      <c r="U8655" s="1"/>
      <c r="V8655"/>
      <c r="W8655" s="1"/>
      <c r="X8655"/>
      <c r="Y8655"/>
      <c r="Z8655" s="1"/>
      <c r="AA8655" s="1"/>
      <c r="AB8655" s="1"/>
      <c r="AC8655" s="1"/>
      <c r="AD8655"/>
    </row>
    <row r="8656" spans="1:30" x14ac:dyDescent="0.25">
      <c r="A8656" s="1"/>
      <c r="B8656" s="1"/>
      <c r="C8656" s="1"/>
      <c r="D8656"/>
      <c r="E8656" s="1"/>
      <c r="F8656" s="1"/>
      <c r="G8656"/>
      <c r="H8656"/>
      <c r="I8656" s="1"/>
      <c r="J8656"/>
      <c r="K8656"/>
      <c r="L8656"/>
      <c r="M8656" s="2"/>
      <c r="N8656" s="3"/>
      <c r="O8656"/>
      <c r="P8656"/>
      <c r="Q8656"/>
      <c r="R8656"/>
      <c r="S8656"/>
      <c r="T8656"/>
      <c r="U8656" s="1"/>
      <c r="V8656"/>
      <c r="W8656" s="1"/>
      <c r="X8656"/>
      <c r="Y8656"/>
      <c r="Z8656" s="1"/>
      <c r="AA8656" s="1"/>
      <c r="AB8656" s="1"/>
      <c r="AC8656" s="1"/>
      <c r="AD8656"/>
    </row>
    <row r="8657" spans="1:30" x14ac:dyDescent="0.25">
      <c r="A8657" s="1"/>
      <c r="B8657" s="1"/>
      <c r="C8657" s="1"/>
      <c r="D8657"/>
      <c r="E8657" s="1"/>
      <c r="F8657" s="1"/>
      <c r="G8657"/>
      <c r="H8657"/>
      <c r="I8657" s="1"/>
      <c r="J8657"/>
      <c r="K8657"/>
      <c r="L8657"/>
      <c r="M8657" s="2"/>
      <c r="N8657" s="3"/>
      <c r="O8657"/>
      <c r="P8657"/>
      <c r="Q8657"/>
      <c r="R8657"/>
      <c r="S8657"/>
      <c r="T8657"/>
      <c r="U8657" s="1"/>
      <c r="V8657"/>
      <c r="W8657" s="1"/>
      <c r="X8657"/>
      <c r="Y8657"/>
      <c r="Z8657" s="1"/>
      <c r="AA8657" s="1"/>
      <c r="AB8657" s="1"/>
      <c r="AC8657" s="1"/>
      <c r="AD8657"/>
    </row>
    <row r="8658" spans="1:30" x14ac:dyDescent="0.25">
      <c r="A8658" s="1"/>
      <c r="B8658" s="1"/>
      <c r="C8658" s="1"/>
      <c r="D8658"/>
      <c r="E8658" s="1"/>
      <c r="F8658" s="1"/>
      <c r="G8658"/>
      <c r="H8658"/>
      <c r="I8658" s="1"/>
      <c r="J8658"/>
      <c r="K8658"/>
      <c r="L8658"/>
      <c r="M8658" s="2"/>
      <c r="N8658" s="3"/>
      <c r="O8658"/>
      <c r="P8658"/>
      <c r="Q8658"/>
      <c r="R8658"/>
      <c r="S8658"/>
      <c r="T8658"/>
      <c r="U8658" s="1"/>
      <c r="V8658"/>
      <c r="W8658" s="1"/>
      <c r="X8658"/>
      <c r="Y8658"/>
      <c r="Z8658" s="1"/>
      <c r="AA8658" s="1"/>
      <c r="AB8658" s="1"/>
      <c r="AC8658" s="1"/>
      <c r="AD8658"/>
    </row>
    <row r="8659" spans="1:30" x14ac:dyDescent="0.25">
      <c r="A8659" s="1"/>
      <c r="B8659" s="1"/>
      <c r="C8659" s="1"/>
      <c r="D8659"/>
      <c r="E8659" s="1"/>
      <c r="F8659" s="1"/>
      <c r="G8659"/>
      <c r="H8659"/>
      <c r="I8659" s="1"/>
      <c r="J8659"/>
      <c r="K8659"/>
      <c r="L8659"/>
      <c r="M8659" s="2"/>
      <c r="N8659" s="3"/>
      <c r="O8659"/>
      <c r="P8659"/>
      <c r="Q8659"/>
      <c r="R8659"/>
      <c r="S8659"/>
      <c r="T8659"/>
      <c r="U8659" s="1"/>
      <c r="V8659"/>
      <c r="W8659" s="1"/>
      <c r="X8659"/>
      <c r="Y8659"/>
      <c r="Z8659" s="1"/>
      <c r="AA8659" s="1"/>
      <c r="AB8659" s="1"/>
      <c r="AC8659" s="1"/>
      <c r="AD8659"/>
    </row>
    <row r="8660" spans="1:30" x14ac:dyDescent="0.25">
      <c r="A8660" s="1"/>
      <c r="B8660" s="1"/>
      <c r="C8660" s="1"/>
      <c r="D8660"/>
      <c r="E8660" s="1"/>
      <c r="F8660" s="1"/>
      <c r="G8660"/>
      <c r="H8660"/>
      <c r="I8660" s="1"/>
      <c r="J8660"/>
      <c r="K8660"/>
      <c r="L8660"/>
      <c r="M8660" s="2"/>
      <c r="N8660" s="3"/>
      <c r="O8660"/>
      <c r="P8660"/>
      <c r="Q8660"/>
      <c r="R8660"/>
      <c r="S8660"/>
      <c r="T8660"/>
      <c r="U8660" s="1"/>
      <c r="V8660"/>
      <c r="W8660" s="1"/>
      <c r="X8660"/>
      <c r="Y8660"/>
      <c r="Z8660" s="1"/>
      <c r="AA8660" s="1"/>
      <c r="AB8660" s="1"/>
      <c r="AC8660" s="1"/>
      <c r="AD8660"/>
    </row>
    <row r="8661" spans="1:30" x14ac:dyDescent="0.25">
      <c r="A8661" s="1"/>
      <c r="B8661" s="1"/>
      <c r="C8661" s="1"/>
      <c r="D8661"/>
      <c r="E8661" s="1"/>
      <c r="F8661" s="1"/>
      <c r="G8661"/>
      <c r="H8661"/>
      <c r="I8661" s="1"/>
      <c r="J8661"/>
      <c r="K8661"/>
      <c r="L8661"/>
      <c r="M8661" s="2"/>
      <c r="N8661" s="3"/>
      <c r="O8661"/>
      <c r="P8661"/>
      <c r="Q8661"/>
      <c r="R8661"/>
      <c r="S8661"/>
      <c r="T8661"/>
      <c r="U8661" s="1"/>
      <c r="V8661"/>
      <c r="W8661" s="1"/>
      <c r="X8661"/>
      <c r="Y8661"/>
      <c r="Z8661" s="1"/>
      <c r="AA8661" s="1"/>
      <c r="AB8661" s="1"/>
      <c r="AC8661" s="1"/>
      <c r="AD8661"/>
    </row>
    <row r="8662" spans="1:30" x14ac:dyDescent="0.25">
      <c r="A8662" s="1"/>
      <c r="B8662" s="1"/>
      <c r="C8662" s="1"/>
      <c r="D8662"/>
      <c r="E8662" s="1"/>
      <c r="F8662" s="1"/>
      <c r="G8662"/>
      <c r="H8662"/>
      <c r="I8662" s="1"/>
      <c r="J8662"/>
      <c r="K8662"/>
      <c r="L8662"/>
      <c r="M8662" s="2"/>
      <c r="N8662" s="3"/>
      <c r="O8662"/>
      <c r="P8662"/>
      <c r="Q8662"/>
      <c r="R8662"/>
      <c r="S8662"/>
      <c r="T8662"/>
      <c r="U8662" s="1"/>
      <c r="V8662"/>
      <c r="W8662" s="1"/>
      <c r="X8662"/>
      <c r="Y8662"/>
      <c r="Z8662" s="1"/>
      <c r="AA8662" s="1"/>
      <c r="AB8662" s="1"/>
      <c r="AC8662" s="1"/>
      <c r="AD8662"/>
    </row>
    <row r="8663" spans="1:30" x14ac:dyDescent="0.25">
      <c r="A8663" s="1"/>
      <c r="B8663" s="1"/>
      <c r="C8663" s="1"/>
      <c r="D8663"/>
      <c r="E8663" s="1"/>
      <c r="F8663" s="1"/>
      <c r="G8663"/>
      <c r="H8663"/>
      <c r="I8663" s="1"/>
      <c r="J8663"/>
      <c r="K8663"/>
      <c r="L8663"/>
      <c r="M8663" s="2"/>
      <c r="N8663" s="3"/>
      <c r="O8663"/>
      <c r="P8663"/>
      <c r="Q8663"/>
      <c r="R8663"/>
      <c r="S8663"/>
      <c r="T8663"/>
      <c r="U8663" s="1"/>
      <c r="V8663"/>
      <c r="W8663" s="1"/>
      <c r="X8663"/>
      <c r="Y8663"/>
      <c r="Z8663" s="1"/>
      <c r="AA8663" s="1"/>
      <c r="AB8663" s="1"/>
      <c r="AC8663" s="1"/>
      <c r="AD8663"/>
    </row>
    <row r="8664" spans="1:30" x14ac:dyDescent="0.25">
      <c r="A8664" s="1"/>
      <c r="B8664" s="1"/>
      <c r="C8664" s="1"/>
      <c r="D8664"/>
      <c r="E8664" s="1"/>
      <c r="F8664" s="1"/>
      <c r="G8664"/>
      <c r="H8664"/>
      <c r="I8664" s="1"/>
      <c r="J8664"/>
      <c r="K8664"/>
      <c r="L8664"/>
      <c r="M8664" s="2"/>
      <c r="N8664" s="3"/>
      <c r="O8664"/>
      <c r="P8664"/>
      <c r="Q8664"/>
      <c r="R8664"/>
      <c r="S8664"/>
      <c r="T8664"/>
      <c r="U8664" s="1"/>
      <c r="V8664"/>
      <c r="W8664" s="1"/>
      <c r="X8664"/>
      <c r="Y8664"/>
      <c r="Z8664" s="1"/>
      <c r="AA8664" s="1"/>
      <c r="AB8664" s="1"/>
      <c r="AC8664" s="1"/>
      <c r="AD8664"/>
    </row>
    <row r="8665" spans="1:30" x14ac:dyDescent="0.25">
      <c r="A8665" s="1"/>
      <c r="B8665" s="1"/>
      <c r="C8665" s="1"/>
      <c r="D8665"/>
      <c r="E8665" s="1"/>
      <c r="F8665" s="1"/>
      <c r="G8665"/>
      <c r="H8665"/>
      <c r="I8665" s="1"/>
      <c r="J8665"/>
      <c r="K8665"/>
      <c r="L8665"/>
      <c r="M8665" s="2"/>
      <c r="N8665" s="3"/>
      <c r="O8665"/>
      <c r="P8665"/>
      <c r="Q8665"/>
      <c r="R8665"/>
      <c r="S8665"/>
      <c r="T8665"/>
      <c r="U8665" s="1"/>
      <c r="V8665"/>
      <c r="W8665" s="1"/>
      <c r="X8665"/>
      <c r="Y8665"/>
      <c r="Z8665" s="1"/>
      <c r="AA8665" s="1"/>
      <c r="AB8665" s="1"/>
      <c r="AC8665" s="1"/>
      <c r="AD8665"/>
    </row>
    <row r="8666" spans="1:30" x14ac:dyDescent="0.25">
      <c r="A8666" s="1"/>
      <c r="B8666" s="1"/>
      <c r="C8666" s="1"/>
      <c r="D8666"/>
      <c r="E8666" s="1"/>
      <c r="F8666" s="1"/>
      <c r="G8666"/>
      <c r="H8666"/>
      <c r="I8666" s="1"/>
      <c r="J8666"/>
      <c r="K8666"/>
      <c r="L8666"/>
      <c r="M8666" s="2"/>
      <c r="N8666" s="3"/>
      <c r="O8666"/>
      <c r="P8666"/>
      <c r="Q8666"/>
      <c r="R8666"/>
      <c r="S8666"/>
      <c r="T8666"/>
      <c r="U8666" s="1"/>
      <c r="V8666"/>
      <c r="W8666" s="1"/>
      <c r="X8666"/>
      <c r="Y8666"/>
      <c r="Z8666" s="1"/>
      <c r="AA8666" s="1"/>
      <c r="AB8666" s="1"/>
      <c r="AC8666" s="1"/>
      <c r="AD8666"/>
    </row>
    <row r="8667" spans="1:30" x14ac:dyDescent="0.25">
      <c r="A8667" s="1"/>
      <c r="B8667" s="1"/>
      <c r="C8667" s="1"/>
      <c r="D8667"/>
      <c r="E8667" s="1"/>
      <c r="F8667" s="1"/>
      <c r="G8667"/>
      <c r="H8667"/>
      <c r="I8667" s="1"/>
      <c r="J8667"/>
      <c r="K8667"/>
      <c r="L8667"/>
      <c r="M8667" s="2"/>
      <c r="N8667" s="3"/>
      <c r="O8667"/>
      <c r="P8667"/>
      <c r="Q8667"/>
      <c r="R8667"/>
      <c r="S8667"/>
      <c r="T8667"/>
      <c r="U8667" s="1"/>
      <c r="V8667"/>
      <c r="W8667" s="1"/>
      <c r="X8667"/>
      <c r="Y8667"/>
      <c r="Z8667" s="1"/>
      <c r="AA8667" s="1"/>
      <c r="AB8667" s="1"/>
      <c r="AC8667" s="1"/>
      <c r="AD8667"/>
    </row>
    <row r="8668" spans="1:30" x14ac:dyDescent="0.25">
      <c r="A8668" s="1"/>
      <c r="B8668" s="1"/>
      <c r="C8668" s="1"/>
      <c r="D8668"/>
      <c r="E8668" s="1"/>
      <c r="F8668" s="1"/>
      <c r="G8668"/>
      <c r="H8668"/>
      <c r="I8668" s="1"/>
      <c r="J8668"/>
      <c r="K8668"/>
      <c r="L8668"/>
      <c r="M8668" s="2"/>
      <c r="N8668" s="3"/>
      <c r="O8668"/>
      <c r="P8668"/>
      <c r="Q8668"/>
      <c r="R8668"/>
      <c r="S8668"/>
      <c r="T8668"/>
      <c r="U8668" s="1"/>
      <c r="V8668"/>
      <c r="W8668" s="1"/>
      <c r="X8668"/>
      <c r="Y8668"/>
      <c r="Z8668" s="1"/>
      <c r="AA8668" s="1"/>
      <c r="AB8668" s="1"/>
      <c r="AC8668" s="1"/>
      <c r="AD8668"/>
    </row>
    <row r="8669" spans="1:30" x14ac:dyDescent="0.25">
      <c r="A8669" s="1"/>
      <c r="B8669" s="1"/>
      <c r="C8669" s="1"/>
      <c r="D8669"/>
      <c r="E8669" s="1"/>
      <c r="F8669" s="1"/>
      <c r="G8669"/>
      <c r="H8669"/>
      <c r="I8669" s="1"/>
      <c r="J8669"/>
      <c r="K8669"/>
      <c r="L8669"/>
      <c r="M8669" s="2"/>
      <c r="N8669" s="3"/>
      <c r="O8669"/>
      <c r="P8669"/>
      <c r="Q8669"/>
      <c r="R8669"/>
      <c r="S8669"/>
      <c r="T8669"/>
      <c r="U8669" s="1"/>
      <c r="V8669"/>
      <c r="W8669" s="1"/>
      <c r="X8669"/>
      <c r="Y8669"/>
      <c r="Z8669" s="1"/>
      <c r="AA8669" s="1"/>
      <c r="AB8669" s="1"/>
      <c r="AC8669" s="1"/>
      <c r="AD8669"/>
    </row>
    <row r="8670" spans="1:30" x14ac:dyDescent="0.25">
      <c r="A8670" s="1"/>
      <c r="B8670" s="1"/>
      <c r="C8670" s="1"/>
      <c r="D8670"/>
      <c r="E8670" s="1"/>
      <c r="F8670" s="1"/>
      <c r="G8670"/>
      <c r="H8670"/>
      <c r="I8670" s="1"/>
      <c r="J8670"/>
      <c r="K8670"/>
      <c r="L8670"/>
      <c r="M8670" s="2"/>
      <c r="N8670" s="3"/>
      <c r="O8670"/>
      <c r="P8670"/>
      <c r="Q8670"/>
      <c r="R8670"/>
      <c r="S8670"/>
      <c r="T8670"/>
      <c r="U8670" s="1"/>
      <c r="V8670"/>
      <c r="W8670" s="1"/>
      <c r="X8670"/>
      <c r="Y8670"/>
      <c r="Z8670" s="1"/>
      <c r="AA8670" s="1"/>
      <c r="AB8670" s="1"/>
      <c r="AC8670" s="1"/>
      <c r="AD8670"/>
    </row>
    <row r="8671" spans="1:30" x14ac:dyDescent="0.25">
      <c r="A8671" s="1"/>
      <c r="B8671" s="1"/>
      <c r="C8671" s="1"/>
      <c r="D8671"/>
      <c r="E8671" s="1"/>
      <c r="F8671" s="1"/>
      <c r="G8671"/>
      <c r="H8671"/>
      <c r="I8671" s="1"/>
      <c r="J8671"/>
      <c r="K8671"/>
      <c r="L8671"/>
      <c r="M8671" s="2"/>
      <c r="N8671" s="3"/>
      <c r="O8671"/>
      <c r="P8671"/>
      <c r="Q8671"/>
      <c r="R8671"/>
      <c r="S8671"/>
      <c r="T8671"/>
      <c r="U8671" s="1"/>
      <c r="V8671"/>
      <c r="W8671" s="1"/>
      <c r="X8671"/>
      <c r="Y8671"/>
      <c r="Z8671" s="1"/>
      <c r="AA8671" s="1"/>
      <c r="AB8671" s="1"/>
      <c r="AC8671" s="1"/>
      <c r="AD8671"/>
    </row>
    <row r="8672" spans="1:30" x14ac:dyDescent="0.25">
      <c r="A8672" s="1"/>
      <c r="B8672" s="1"/>
      <c r="C8672" s="1"/>
      <c r="D8672"/>
      <c r="E8672" s="1"/>
      <c r="F8672" s="1"/>
      <c r="G8672"/>
      <c r="H8672"/>
      <c r="I8672" s="1"/>
      <c r="J8672"/>
      <c r="K8672"/>
      <c r="L8672"/>
      <c r="M8672" s="2"/>
      <c r="N8672" s="3"/>
      <c r="O8672"/>
      <c r="P8672"/>
      <c r="Q8672"/>
      <c r="R8672"/>
      <c r="S8672"/>
      <c r="T8672"/>
      <c r="U8672" s="1"/>
      <c r="V8672"/>
      <c r="W8672" s="1"/>
      <c r="X8672"/>
      <c r="Y8672"/>
      <c r="Z8672" s="1"/>
      <c r="AA8672" s="1"/>
      <c r="AB8672" s="1"/>
      <c r="AC8672" s="1"/>
      <c r="AD8672"/>
    </row>
    <row r="8673" spans="1:30" x14ac:dyDescent="0.25">
      <c r="A8673" s="1"/>
      <c r="B8673" s="1"/>
      <c r="C8673" s="1"/>
      <c r="D8673"/>
      <c r="E8673" s="1"/>
      <c r="F8673" s="1"/>
      <c r="G8673"/>
      <c r="H8673"/>
      <c r="I8673" s="1"/>
      <c r="J8673"/>
      <c r="K8673"/>
      <c r="L8673"/>
      <c r="M8673" s="2"/>
      <c r="N8673" s="3"/>
      <c r="O8673"/>
      <c r="P8673"/>
      <c r="Q8673"/>
      <c r="R8673"/>
      <c r="S8673"/>
      <c r="T8673"/>
      <c r="U8673" s="1"/>
      <c r="V8673"/>
      <c r="W8673" s="1"/>
      <c r="X8673"/>
      <c r="Y8673"/>
      <c r="Z8673" s="1"/>
      <c r="AA8673" s="1"/>
      <c r="AB8673" s="1"/>
      <c r="AC8673" s="1"/>
      <c r="AD8673"/>
    </row>
    <row r="8674" spans="1:30" x14ac:dyDescent="0.25">
      <c r="A8674" s="1"/>
      <c r="B8674" s="1"/>
      <c r="C8674" s="1"/>
      <c r="D8674"/>
      <c r="E8674" s="1"/>
      <c r="F8674" s="1"/>
      <c r="G8674"/>
      <c r="H8674"/>
      <c r="I8674" s="1"/>
      <c r="J8674"/>
      <c r="K8674"/>
      <c r="L8674"/>
      <c r="M8674" s="2"/>
      <c r="N8674" s="3"/>
      <c r="O8674"/>
      <c r="P8674"/>
      <c r="Q8674"/>
      <c r="R8674"/>
      <c r="S8674"/>
      <c r="T8674"/>
      <c r="U8674" s="1"/>
      <c r="V8674"/>
      <c r="W8674" s="1"/>
      <c r="X8674"/>
      <c r="Y8674"/>
      <c r="Z8674" s="1"/>
      <c r="AA8674" s="1"/>
      <c r="AB8674" s="1"/>
      <c r="AC8674" s="1"/>
      <c r="AD8674"/>
    </row>
    <row r="8675" spans="1:30" x14ac:dyDescent="0.25">
      <c r="A8675" s="1"/>
      <c r="B8675" s="1"/>
      <c r="C8675" s="1"/>
      <c r="D8675"/>
      <c r="E8675" s="1"/>
      <c r="F8675" s="1"/>
      <c r="G8675"/>
      <c r="H8675"/>
      <c r="I8675" s="1"/>
      <c r="J8675"/>
      <c r="K8675"/>
      <c r="L8675"/>
      <c r="M8675" s="2"/>
      <c r="N8675" s="3"/>
      <c r="O8675"/>
      <c r="P8675"/>
      <c r="Q8675"/>
      <c r="R8675"/>
      <c r="S8675"/>
      <c r="T8675"/>
      <c r="U8675" s="1"/>
      <c r="V8675"/>
      <c r="W8675" s="1"/>
      <c r="X8675"/>
      <c r="Y8675"/>
      <c r="Z8675" s="1"/>
      <c r="AA8675" s="1"/>
      <c r="AB8675" s="1"/>
      <c r="AC8675" s="1"/>
      <c r="AD8675"/>
    </row>
    <row r="8676" spans="1:30" x14ac:dyDescent="0.25">
      <c r="A8676" s="1"/>
      <c r="B8676" s="1"/>
      <c r="C8676" s="1"/>
      <c r="D8676"/>
      <c r="E8676" s="1"/>
      <c r="F8676" s="1"/>
      <c r="G8676"/>
      <c r="H8676"/>
      <c r="I8676" s="1"/>
      <c r="J8676"/>
      <c r="K8676"/>
      <c r="L8676"/>
      <c r="M8676" s="2"/>
      <c r="N8676" s="3"/>
      <c r="O8676"/>
      <c r="P8676"/>
      <c r="Q8676"/>
      <c r="R8676"/>
      <c r="S8676"/>
      <c r="T8676"/>
      <c r="U8676" s="1"/>
      <c r="V8676"/>
      <c r="W8676" s="1"/>
      <c r="X8676"/>
      <c r="Y8676"/>
      <c r="Z8676" s="1"/>
      <c r="AA8676" s="1"/>
      <c r="AB8676" s="1"/>
      <c r="AC8676" s="1"/>
      <c r="AD8676"/>
    </row>
    <row r="8677" spans="1:30" x14ac:dyDescent="0.25">
      <c r="A8677" s="1"/>
      <c r="B8677" s="1"/>
      <c r="C8677" s="1"/>
      <c r="D8677"/>
      <c r="E8677" s="1"/>
      <c r="F8677" s="1"/>
      <c r="G8677"/>
      <c r="H8677"/>
      <c r="I8677" s="1"/>
      <c r="J8677"/>
      <c r="K8677"/>
      <c r="L8677"/>
      <c r="M8677" s="2"/>
      <c r="N8677" s="3"/>
      <c r="O8677"/>
      <c r="P8677"/>
      <c r="Q8677"/>
      <c r="R8677"/>
      <c r="S8677"/>
      <c r="T8677"/>
      <c r="U8677" s="1"/>
      <c r="V8677"/>
      <c r="W8677" s="1"/>
      <c r="X8677"/>
      <c r="Y8677"/>
      <c r="Z8677" s="1"/>
      <c r="AA8677" s="1"/>
      <c r="AB8677" s="1"/>
      <c r="AC8677" s="1"/>
      <c r="AD8677"/>
    </row>
    <row r="8678" spans="1:30" x14ac:dyDescent="0.25">
      <c r="A8678" s="1"/>
      <c r="B8678" s="1"/>
      <c r="C8678" s="1"/>
      <c r="D8678"/>
      <c r="E8678" s="1"/>
      <c r="F8678" s="1"/>
      <c r="G8678"/>
      <c r="H8678"/>
      <c r="I8678" s="1"/>
      <c r="J8678"/>
      <c r="K8678"/>
      <c r="L8678"/>
      <c r="M8678" s="2"/>
      <c r="N8678" s="3"/>
      <c r="O8678"/>
      <c r="P8678"/>
      <c r="Q8678"/>
      <c r="R8678"/>
      <c r="S8678"/>
      <c r="T8678"/>
      <c r="U8678" s="1"/>
      <c r="V8678"/>
      <c r="W8678" s="1"/>
      <c r="X8678"/>
      <c r="Y8678"/>
      <c r="Z8678" s="1"/>
      <c r="AA8678" s="1"/>
      <c r="AB8678" s="1"/>
      <c r="AC8678" s="1"/>
      <c r="AD8678"/>
    </row>
    <row r="8679" spans="1:30" x14ac:dyDescent="0.25">
      <c r="A8679" s="1"/>
      <c r="B8679" s="1"/>
      <c r="C8679" s="1"/>
      <c r="D8679"/>
      <c r="E8679" s="1"/>
      <c r="F8679" s="1"/>
      <c r="G8679"/>
      <c r="H8679"/>
      <c r="I8679" s="1"/>
      <c r="J8679"/>
      <c r="K8679"/>
      <c r="L8679"/>
      <c r="M8679" s="2"/>
      <c r="N8679" s="3"/>
      <c r="O8679"/>
      <c r="P8679"/>
      <c r="Q8679"/>
      <c r="R8679"/>
      <c r="S8679"/>
      <c r="T8679"/>
      <c r="U8679" s="1"/>
      <c r="V8679"/>
      <c r="W8679" s="1"/>
      <c r="X8679"/>
      <c r="Y8679"/>
      <c r="Z8679" s="1"/>
      <c r="AA8679" s="1"/>
      <c r="AB8679" s="1"/>
      <c r="AC8679" s="1"/>
      <c r="AD8679"/>
    </row>
    <row r="8680" spans="1:30" x14ac:dyDescent="0.25">
      <c r="A8680" s="1"/>
      <c r="B8680" s="1"/>
      <c r="C8680" s="1"/>
      <c r="D8680"/>
      <c r="E8680" s="1"/>
      <c r="F8680" s="1"/>
      <c r="G8680"/>
      <c r="H8680"/>
      <c r="I8680" s="1"/>
      <c r="J8680"/>
      <c r="K8680"/>
      <c r="L8680"/>
      <c r="M8680" s="2"/>
      <c r="N8680" s="3"/>
      <c r="O8680"/>
      <c r="P8680"/>
      <c r="Q8680"/>
      <c r="R8680"/>
      <c r="S8680"/>
      <c r="T8680"/>
      <c r="U8680" s="1"/>
      <c r="V8680"/>
      <c r="W8680" s="1"/>
      <c r="X8680"/>
      <c r="Y8680"/>
      <c r="Z8680" s="1"/>
      <c r="AA8680" s="1"/>
      <c r="AB8680" s="1"/>
      <c r="AC8680" s="1"/>
      <c r="AD8680"/>
    </row>
    <row r="8681" spans="1:30" x14ac:dyDescent="0.25">
      <c r="A8681" s="1"/>
      <c r="B8681" s="1"/>
      <c r="C8681" s="1"/>
      <c r="D8681"/>
      <c r="E8681" s="1"/>
      <c r="F8681" s="1"/>
      <c r="G8681"/>
      <c r="H8681"/>
      <c r="I8681" s="1"/>
      <c r="J8681"/>
      <c r="K8681"/>
      <c r="L8681"/>
      <c r="M8681" s="2"/>
      <c r="N8681" s="3"/>
      <c r="O8681"/>
      <c r="P8681"/>
      <c r="Q8681"/>
      <c r="R8681"/>
      <c r="S8681"/>
      <c r="T8681"/>
      <c r="U8681" s="1"/>
      <c r="V8681"/>
      <c r="W8681" s="1"/>
      <c r="X8681"/>
      <c r="Y8681"/>
      <c r="Z8681" s="1"/>
      <c r="AA8681" s="1"/>
      <c r="AB8681" s="1"/>
      <c r="AC8681" s="1"/>
      <c r="AD8681"/>
    </row>
    <row r="8682" spans="1:30" x14ac:dyDescent="0.25">
      <c r="A8682" s="1"/>
      <c r="B8682" s="1"/>
      <c r="C8682" s="1"/>
      <c r="D8682"/>
      <c r="E8682" s="1"/>
      <c r="F8682" s="1"/>
      <c r="G8682"/>
      <c r="H8682"/>
      <c r="I8682" s="1"/>
      <c r="J8682"/>
      <c r="K8682"/>
      <c r="L8682"/>
      <c r="M8682" s="2"/>
      <c r="N8682" s="3"/>
      <c r="O8682"/>
      <c r="P8682"/>
      <c r="Q8682"/>
      <c r="R8682"/>
      <c r="S8682"/>
      <c r="T8682"/>
      <c r="U8682" s="1"/>
      <c r="V8682"/>
      <c r="W8682" s="1"/>
      <c r="X8682"/>
      <c r="Y8682"/>
      <c r="Z8682" s="1"/>
      <c r="AA8682" s="1"/>
      <c r="AB8682" s="1"/>
      <c r="AC8682" s="1"/>
      <c r="AD8682"/>
    </row>
    <row r="8683" spans="1:30" x14ac:dyDescent="0.25">
      <c r="A8683" s="1"/>
      <c r="B8683" s="1"/>
      <c r="C8683" s="1"/>
      <c r="D8683"/>
      <c r="E8683" s="1"/>
      <c r="F8683" s="1"/>
      <c r="G8683"/>
      <c r="H8683"/>
      <c r="I8683" s="1"/>
      <c r="J8683"/>
      <c r="K8683"/>
      <c r="L8683"/>
      <c r="M8683" s="2"/>
      <c r="N8683" s="3"/>
      <c r="O8683"/>
      <c r="P8683"/>
      <c r="Q8683"/>
      <c r="R8683"/>
      <c r="S8683"/>
      <c r="T8683"/>
      <c r="U8683" s="1"/>
      <c r="V8683"/>
      <c r="W8683" s="1"/>
      <c r="X8683"/>
      <c r="Y8683"/>
      <c r="Z8683" s="1"/>
      <c r="AA8683" s="1"/>
      <c r="AB8683" s="1"/>
      <c r="AC8683" s="1"/>
      <c r="AD8683"/>
    </row>
    <row r="8684" spans="1:30" x14ac:dyDescent="0.25">
      <c r="A8684" s="1"/>
      <c r="B8684" s="1"/>
      <c r="C8684" s="1"/>
      <c r="D8684"/>
      <c r="E8684" s="1"/>
      <c r="F8684" s="1"/>
      <c r="G8684"/>
      <c r="H8684"/>
      <c r="I8684" s="1"/>
      <c r="J8684"/>
      <c r="K8684"/>
      <c r="L8684"/>
      <c r="M8684" s="2"/>
      <c r="N8684" s="3"/>
      <c r="O8684"/>
      <c r="P8684"/>
      <c r="Q8684"/>
      <c r="R8684"/>
      <c r="S8684"/>
      <c r="T8684"/>
      <c r="U8684" s="1"/>
      <c r="V8684"/>
      <c r="W8684" s="1"/>
      <c r="X8684"/>
      <c r="Y8684"/>
      <c r="Z8684" s="1"/>
      <c r="AA8684" s="1"/>
      <c r="AB8684" s="1"/>
      <c r="AC8684" s="1"/>
      <c r="AD8684"/>
    </row>
    <row r="8685" spans="1:30" x14ac:dyDescent="0.25">
      <c r="A8685" s="1"/>
      <c r="B8685" s="1"/>
      <c r="C8685" s="1"/>
      <c r="D8685"/>
      <c r="E8685" s="1"/>
      <c r="F8685" s="1"/>
      <c r="G8685"/>
      <c r="H8685"/>
      <c r="I8685" s="1"/>
      <c r="J8685"/>
      <c r="K8685"/>
      <c r="L8685"/>
      <c r="M8685" s="2"/>
      <c r="N8685" s="3"/>
      <c r="O8685"/>
      <c r="P8685"/>
      <c r="Q8685"/>
      <c r="R8685"/>
      <c r="S8685"/>
      <c r="T8685"/>
      <c r="U8685" s="1"/>
      <c r="V8685"/>
      <c r="W8685" s="1"/>
      <c r="X8685"/>
      <c r="Y8685"/>
      <c r="Z8685" s="1"/>
      <c r="AA8685" s="1"/>
      <c r="AB8685" s="1"/>
      <c r="AC8685" s="1"/>
      <c r="AD8685"/>
    </row>
    <row r="8686" spans="1:30" x14ac:dyDescent="0.25">
      <c r="A8686" s="1"/>
      <c r="B8686" s="1"/>
      <c r="C8686" s="1"/>
      <c r="D8686"/>
      <c r="E8686" s="1"/>
      <c r="F8686" s="1"/>
      <c r="G8686"/>
      <c r="H8686"/>
      <c r="I8686" s="1"/>
      <c r="J8686"/>
      <c r="K8686"/>
      <c r="L8686"/>
      <c r="M8686" s="2"/>
      <c r="N8686" s="3"/>
      <c r="O8686"/>
      <c r="P8686"/>
      <c r="Q8686"/>
      <c r="R8686"/>
      <c r="S8686"/>
      <c r="T8686"/>
      <c r="U8686" s="1"/>
      <c r="V8686"/>
      <c r="W8686" s="1"/>
      <c r="X8686"/>
      <c r="Y8686"/>
      <c r="Z8686" s="1"/>
      <c r="AA8686" s="1"/>
      <c r="AB8686" s="1"/>
      <c r="AC8686" s="1"/>
      <c r="AD8686"/>
    </row>
    <row r="8687" spans="1:30" x14ac:dyDescent="0.25">
      <c r="A8687" s="1"/>
      <c r="B8687" s="1"/>
      <c r="C8687" s="1"/>
      <c r="D8687"/>
      <c r="E8687" s="1"/>
      <c r="F8687" s="1"/>
      <c r="G8687"/>
      <c r="H8687"/>
      <c r="I8687" s="1"/>
      <c r="J8687"/>
      <c r="K8687"/>
      <c r="L8687"/>
      <c r="M8687" s="2"/>
      <c r="N8687" s="3"/>
      <c r="O8687"/>
      <c r="P8687"/>
      <c r="Q8687"/>
      <c r="R8687"/>
      <c r="S8687"/>
      <c r="T8687"/>
      <c r="U8687" s="1"/>
      <c r="V8687"/>
      <c r="W8687" s="1"/>
      <c r="X8687"/>
      <c r="Y8687"/>
      <c r="Z8687" s="1"/>
      <c r="AA8687" s="1"/>
      <c r="AB8687" s="1"/>
      <c r="AC8687" s="1"/>
      <c r="AD8687"/>
    </row>
    <row r="8688" spans="1:30" x14ac:dyDescent="0.25">
      <c r="A8688" s="1"/>
      <c r="B8688" s="1"/>
      <c r="C8688" s="1"/>
      <c r="D8688"/>
      <c r="E8688" s="1"/>
      <c r="F8688" s="1"/>
      <c r="G8688"/>
      <c r="H8688"/>
      <c r="I8688" s="1"/>
      <c r="J8688"/>
      <c r="K8688"/>
      <c r="L8688"/>
      <c r="M8688" s="2"/>
      <c r="N8688" s="3"/>
      <c r="O8688"/>
      <c r="P8688"/>
      <c r="Q8688"/>
      <c r="R8688"/>
      <c r="S8688"/>
      <c r="T8688"/>
      <c r="U8688" s="1"/>
      <c r="V8688"/>
      <c r="W8688" s="1"/>
      <c r="X8688"/>
      <c r="Y8688"/>
      <c r="Z8688" s="1"/>
      <c r="AA8688" s="1"/>
      <c r="AB8688" s="1"/>
      <c r="AC8688" s="1"/>
      <c r="AD8688"/>
    </row>
    <row r="8689" spans="1:30" x14ac:dyDescent="0.25">
      <c r="A8689" s="1"/>
      <c r="B8689" s="1"/>
      <c r="C8689" s="1"/>
      <c r="D8689"/>
      <c r="E8689" s="1"/>
      <c r="F8689" s="1"/>
      <c r="G8689"/>
      <c r="H8689"/>
      <c r="I8689" s="1"/>
      <c r="J8689"/>
      <c r="K8689"/>
      <c r="L8689"/>
      <c r="M8689" s="2"/>
      <c r="N8689" s="3"/>
      <c r="O8689"/>
      <c r="P8689"/>
      <c r="Q8689"/>
      <c r="R8689"/>
      <c r="S8689"/>
      <c r="T8689"/>
      <c r="U8689" s="1"/>
      <c r="V8689"/>
      <c r="W8689" s="1"/>
      <c r="X8689"/>
      <c r="Y8689"/>
      <c r="Z8689" s="1"/>
      <c r="AA8689" s="1"/>
      <c r="AB8689" s="1"/>
      <c r="AC8689" s="1"/>
      <c r="AD8689"/>
    </row>
    <row r="8690" spans="1:30" x14ac:dyDescent="0.25">
      <c r="A8690" s="1"/>
      <c r="B8690" s="1"/>
      <c r="C8690" s="1"/>
      <c r="D8690"/>
      <c r="E8690" s="1"/>
      <c r="F8690" s="1"/>
      <c r="G8690"/>
      <c r="H8690"/>
      <c r="I8690" s="1"/>
      <c r="J8690"/>
      <c r="K8690"/>
      <c r="L8690"/>
      <c r="M8690" s="2"/>
      <c r="N8690" s="3"/>
      <c r="O8690"/>
      <c r="P8690"/>
      <c r="Q8690"/>
      <c r="R8690"/>
      <c r="S8690"/>
      <c r="T8690"/>
      <c r="U8690" s="1"/>
      <c r="V8690"/>
      <c r="W8690" s="1"/>
      <c r="X8690"/>
      <c r="Y8690"/>
      <c r="Z8690" s="1"/>
      <c r="AA8690" s="1"/>
      <c r="AB8690" s="1"/>
      <c r="AC8690" s="1"/>
      <c r="AD8690"/>
    </row>
    <row r="8691" spans="1:30" x14ac:dyDescent="0.25">
      <c r="A8691" s="1"/>
      <c r="B8691" s="1"/>
      <c r="C8691" s="1"/>
      <c r="D8691"/>
      <c r="E8691" s="1"/>
      <c r="F8691" s="1"/>
      <c r="G8691"/>
      <c r="H8691"/>
      <c r="I8691" s="1"/>
      <c r="J8691"/>
      <c r="K8691"/>
      <c r="L8691"/>
      <c r="M8691" s="2"/>
      <c r="N8691" s="3"/>
      <c r="O8691"/>
      <c r="P8691"/>
      <c r="Q8691"/>
      <c r="R8691"/>
      <c r="S8691"/>
      <c r="T8691"/>
      <c r="U8691" s="1"/>
      <c r="V8691"/>
      <c r="W8691" s="1"/>
      <c r="X8691"/>
      <c r="Y8691"/>
      <c r="Z8691" s="1"/>
      <c r="AA8691" s="1"/>
      <c r="AB8691" s="1"/>
      <c r="AC8691" s="1"/>
      <c r="AD8691"/>
    </row>
    <row r="8692" spans="1:30" x14ac:dyDescent="0.25">
      <c r="A8692" s="1"/>
      <c r="B8692" s="1"/>
      <c r="C8692" s="1"/>
      <c r="D8692"/>
      <c r="E8692" s="1"/>
      <c r="F8692" s="1"/>
      <c r="G8692"/>
      <c r="H8692"/>
      <c r="I8692" s="1"/>
      <c r="J8692"/>
      <c r="K8692"/>
      <c r="L8692"/>
      <c r="M8692" s="2"/>
      <c r="N8692" s="3"/>
      <c r="O8692"/>
      <c r="P8692"/>
      <c r="Q8692"/>
      <c r="R8692"/>
      <c r="S8692"/>
      <c r="T8692"/>
      <c r="U8692" s="1"/>
      <c r="V8692"/>
      <c r="W8692" s="1"/>
      <c r="X8692"/>
      <c r="Y8692"/>
      <c r="Z8692" s="1"/>
      <c r="AA8692" s="1"/>
      <c r="AB8692" s="1"/>
      <c r="AC8692" s="1"/>
      <c r="AD8692"/>
    </row>
    <row r="8693" spans="1:30" x14ac:dyDescent="0.25">
      <c r="A8693" s="1"/>
      <c r="B8693" s="1"/>
      <c r="C8693" s="1"/>
      <c r="D8693"/>
      <c r="E8693" s="1"/>
      <c r="F8693" s="1"/>
      <c r="G8693"/>
      <c r="H8693"/>
      <c r="I8693" s="1"/>
      <c r="J8693"/>
      <c r="K8693"/>
      <c r="L8693"/>
      <c r="M8693" s="2"/>
      <c r="N8693" s="3"/>
      <c r="O8693"/>
      <c r="P8693"/>
      <c r="Q8693"/>
      <c r="R8693"/>
      <c r="S8693"/>
      <c r="T8693"/>
      <c r="U8693" s="1"/>
      <c r="V8693"/>
      <c r="W8693" s="1"/>
      <c r="X8693"/>
      <c r="Y8693"/>
      <c r="Z8693" s="1"/>
      <c r="AA8693" s="1"/>
      <c r="AB8693" s="1"/>
      <c r="AC8693" s="1"/>
      <c r="AD8693"/>
    </row>
    <row r="8694" spans="1:30" x14ac:dyDescent="0.25">
      <c r="A8694" s="1"/>
      <c r="B8694" s="1"/>
      <c r="C8694" s="1"/>
      <c r="D8694"/>
      <c r="E8694" s="1"/>
      <c r="F8694" s="1"/>
      <c r="G8694"/>
      <c r="H8694"/>
      <c r="I8694" s="1"/>
      <c r="J8694"/>
      <c r="K8694"/>
      <c r="L8694"/>
      <c r="M8694" s="2"/>
      <c r="N8694" s="3"/>
      <c r="O8694"/>
      <c r="P8694"/>
      <c r="Q8694"/>
      <c r="R8694"/>
      <c r="S8694"/>
      <c r="T8694"/>
      <c r="U8694" s="1"/>
      <c r="V8694"/>
      <c r="W8694" s="1"/>
      <c r="X8694"/>
      <c r="Y8694"/>
      <c r="Z8694" s="1"/>
      <c r="AA8694" s="1"/>
      <c r="AB8694" s="1"/>
      <c r="AC8694" s="1"/>
      <c r="AD8694"/>
    </row>
    <row r="8695" spans="1:30" x14ac:dyDescent="0.25">
      <c r="A8695" s="1"/>
      <c r="B8695" s="1"/>
      <c r="C8695" s="1"/>
      <c r="D8695"/>
      <c r="E8695" s="1"/>
      <c r="F8695" s="1"/>
      <c r="G8695"/>
      <c r="H8695"/>
      <c r="I8695" s="1"/>
      <c r="J8695"/>
      <c r="K8695"/>
      <c r="L8695"/>
      <c r="M8695" s="2"/>
      <c r="N8695" s="3"/>
      <c r="O8695"/>
      <c r="P8695"/>
      <c r="Q8695"/>
      <c r="R8695"/>
      <c r="S8695"/>
      <c r="T8695"/>
      <c r="U8695" s="1"/>
      <c r="V8695"/>
      <c r="W8695" s="1"/>
      <c r="X8695"/>
      <c r="Y8695"/>
      <c r="Z8695" s="1"/>
      <c r="AA8695" s="1"/>
      <c r="AB8695" s="1"/>
      <c r="AC8695" s="1"/>
      <c r="AD8695"/>
    </row>
    <row r="8696" spans="1:30" x14ac:dyDescent="0.25">
      <c r="A8696" s="1"/>
      <c r="B8696" s="1"/>
      <c r="C8696" s="1"/>
      <c r="D8696"/>
      <c r="E8696" s="1"/>
      <c r="F8696" s="1"/>
      <c r="G8696"/>
      <c r="H8696"/>
      <c r="I8696" s="1"/>
      <c r="J8696"/>
      <c r="K8696"/>
      <c r="L8696"/>
      <c r="M8696" s="2"/>
      <c r="N8696" s="3"/>
      <c r="O8696"/>
      <c r="P8696"/>
      <c r="Q8696"/>
      <c r="R8696"/>
      <c r="S8696"/>
      <c r="T8696"/>
      <c r="U8696" s="1"/>
      <c r="V8696"/>
      <c r="W8696" s="1"/>
      <c r="X8696"/>
      <c r="Y8696"/>
      <c r="Z8696" s="1"/>
      <c r="AA8696" s="1"/>
      <c r="AB8696" s="1"/>
      <c r="AC8696" s="1"/>
      <c r="AD8696"/>
    </row>
    <row r="8697" spans="1:30" x14ac:dyDescent="0.25">
      <c r="A8697" s="1"/>
      <c r="B8697" s="1"/>
      <c r="C8697" s="1"/>
      <c r="D8697"/>
      <c r="E8697" s="1"/>
      <c r="F8697" s="1"/>
      <c r="G8697"/>
      <c r="H8697"/>
      <c r="I8697" s="1"/>
      <c r="J8697"/>
      <c r="K8697"/>
      <c r="L8697"/>
      <c r="M8697" s="2"/>
      <c r="N8697" s="3"/>
      <c r="O8697"/>
      <c r="P8697"/>
      <c r="Q8697"/>
      <c r="R8697"/>
      <c r="S8697"/>
      <c r="T8697"/>
      <c r="U8697" s="1"/>
      <c r="V8697"/>
      <c r="W8697" s="1"/>
      <c r="X8697"/>
      <c r="Y8697"/>
      <c r="Z8697" s="1"/>
      <c r="AA8697" s="1"/>
      <c r="AB8697" s="1"/>
      <c r="AC8697" s="1"/>
      <c r="AD8697"/>
    </row>
    <row r="8698" spans="1:30" x14ac:dyDescent="0.25">
      <c r="A8698" s="1"/>
      <c r="B8698" s="1"/>
      <c r="C8698" s="1"/>
      <c r="D8698"/>
      <c r="E8698" s="1"/>
      <c r="F8698" s="1"/>
      <c r="G8698"/>
      <c r="H8698"/>
      <c r="I8698" s="1"/>
      <c r="J8698"/>
      <c r="K8698"/>
      <c r="L8698"/>
      <c r="M8698" s="2"/>
      <c r="N8698" s="3"/>
      <c r="O8698"/>
      <c r="P8698"/>
      <c r="Q8698"/>
      <c r="R8698"/>
      <c r="S8698"/>
      <c r="T8698"/>
      <c r="U8698" s="1"/>
      <c r="V8698"/>
      <c r="W8698" s="1"/>
      <c r="X8698"/>
      <c r="Y8698"/>
      <c r="Z8698" s="1"/>
      <c r="AA8698" s="1"/>
      <c r="AB8698" s="1"/>
      <c r="AC8698" s="1"/>
      <c r="AD8698"/>
    </row>
    <row r="8699" spans="1:30" x14ac:dyDescent="0.25">
      <c r="A8699" s="1"/>
      <c r="B8699" s="1"/>
      <c r="C8699" s="1"/>
      <c r="D8699"/>
      <c r="E8699" s="1"/>
      <c r="F8699" s="1"/>
      <c r="G8699"/>
      <c r="H8699"/>
      <c r="I8699" s="1"/>
      <c r="J8699"/>
      <c r="K8699"/>
      <c r="L8699"/>
      <c r="M8699" s="2"/>
      <c r="N8699" s="3"/>
      <c r="O8699"/>
      <c r="P8699"/>
      <c r="Q8699"/>
      <c r="R8699"/>
      <c r="S8699"/>
      <c r="T8699"/>
      <c r="U8699" s="1"/>
      <c r="V8699"/>
      <c r="W8699" s="1"/>
      <c r="X8699"/>
      <c r="Y8699"/>
      <c r="Z8699" s="1"/>
      <c r="AA8699" s="1"/>
      <c r="AB8699" s="1"/>
      <c r="AC8699" s="1"/>
      <c r="AD8699"/>
    </row>
    <row r="8700" spans="1:30" x14ac:dyDescent="0.25">
      <c r="A8700" s="1"/>
      <c r="B8700" s="1"/>
      <c r="C8700" s="1"/>
      <c r="D8700"/>
      <c r="E8700" s="1"/>
      <c r="F8700" s="1"/>
      <c r="G8700"/>
      <c r="H8700"/>
      <c r="I8700" s="1"/>
      <c r="J8700"/>
      <c r="K8700"/>
      <c r="L8700"/>
      <c r="M8700" s="2"/>
      <c r="N8700" s="3"/>
      <c r="O8700"/>
      <c r="P8700"/>
      <c r="Q8700"/>
      <c r="R8700"/>
      <c r="S8700"/>
      <c r="T8700"/>
      <c r="U8700" s="1"/>
      <c r="V8700"/>
      <c r="W8700" s="1"/>
      <c r="X8700"/>
      <c r="Y8700"/>
      <c r="Z8700" s="1"/>
      <c r="AA8700" s="1"/>
      <c r="AB8700" s="1"/>
      <c r="AC8700" s="1"/>
      <c r="AD8700"/>
    </row>
    <row r="8701" spans="1:30" x14ac:dyDescent="0.25">
      <c r="A8701" s="1"/>
      <c r="B8701" s="1"/>
      <c r="C8701" s="1"/>
      <c r="D8701"/>
      <c r="E8701" s="1"/>
      <c r="F8701" s="1"/>
      <c r="G8701"/>
      <c r="H8701"/>
      <c r="I8701" s="1"/>
      <c r="J8701"/>
      <c r="K8701"/>
      <c r="L8701"/>
      <c r="M8701" s="2"/>
      <c r="N8701" s="3"/>
      <c r="O8701"/>
      <c r="P8701"/>
      <c r="Q8701"/>
      <c r="R8701"/>
      <c r="S8701"/>
      <c r="T8701"/>
      <c r="U8701" s="1"/>
      <c r="V8701"/>
      <c r="W8701" s="1"/>
      <c r="X8701"/>
      <c r="Y8701"/>
      <c r="Z8701" s="1"/>
      <c r="AA8701" s="1"/>
      <c r="AB8701" s="1"/>
      <c r="AC8701" s="1"/>
      <c r="AD8701"/>
    </row>
    <row r="8702" spans="1:30" x14ac:dyDescent="0.25">
      <c r="A8702" s="1"/>
      <c r="B8702" s="1"/>
      <c r="C8702" s="1"/>
      <c r="D8702"/>
      <c r="E8702" s="1"/>
      <c r="F8702" s="1"/>
      <c r="G8702"/>
      <c r="H8702"/>
      <c r="I8702" s="1"/>
      <c r="J8702"/>
      <c r="K8702"/>
      <c r="L8702"/>
      <c r="M8702" s="2"/>
      <c r="N8702" s="3"/>
      <c r="O8702"/>
      <c r="P8702"/>
      <c r="Q8702"/>
      <c r="R8702"/>
      <c r="S8702"/>
      <c r="T8702"/>
      <c r="U8702" s="1"/>
      <c r="V8702"/>
      <c r="W8702" s="1"/>
      <c r="X8702"/>
      <c r="Y8702"/>
      <c r="Z8702" s="1"/>
      <c r="AA8702" s="1"/>
      <c r="AB8702" s="1"/>
      <c r="AC8702" s="1"/>
      <c r="AD8702"/>
    </row>
    <row r="8703" spans="1:30" x14ac:dyDescent="0.25">
      <c r="A8703" s="1"/>
      <c r="B8703" s="1"/>
      <c r="C8703" s="1"/>
      <c r="D8703"/>
      <c r="E8703" s="1"/>
      <c r="F8703" s="1"/>
      <c r="G8703"/>
      <c r="H8703"/>
      <c r="I8703" s="1"/>
      <c r="J8703"/>
      <c r="K8703"/>
      <c r="L8703"/>
      <c r="M8703" s="2"/>
      <c r="N8703" s="3"/>
      <c r="O8703"/>
      <c r="P8703"/>
      <c r="Q8703"/>
      <c r="R8703"/>
      <c r="S8703"/>
      <c r="T8703"/>
      <c r="U8703" s="1"/>
      <c r="V8703"/>
      <c r="W8703" s="1"/>
      <c r="X8703"/>
      <c r="Y8703"/>
      <c r="Z8703" s="1"/>
      <c r="AA8703" s="1"/>
      <c r="AB8703" s="1"/>
      <c r="AC8703" s="1"/>
      <c r="AD8703"/>
    </row>
    <row r="8704" spans="1:30" x14ac:dyDescent="0.25">
      <c r="A8704" s="1"/>
      <c r="B8704" s="1"/>
      <c r="C8704" s="1"/>
      <c r="D8704"/>
      <c r="E8704" s="1"/>
      <c r="F8704" s="1"/>
      <c r="G8704"/>
      <c r="H8704"/>
      <c r="I8704" s="1"/>
      <c r="J8704"/>
      <c r="K8704"/>
      <c r="L8704"/>
      <c r="M8704" s="2"/>
      <c r="N8704" s="3"/>
      <c r="O8704"/>
      <c r="P8704"/>
      <c r="Q8704"/>
      <c r="R8704"/>
      <c r="S8704"/>
      <c r="T8704"/>
      <c r="U8704" s="1"/>
      <c r="V8704"/>
      <c r="W8704" s="1"/>
      <c r="X8704"/>
      <c r="Y8704"/>
      <c r="Z8704" s="1"/>
      <c r="AA8704" s="1"/>
      <c r="AB8704" s="1"/>
      <c r="AC8704" s="1"/>
      <c r="AD8704"/>
    </row>
    <row r="8705" spans="1:30" x14ac:dyDescent="0.25">
      <c r="A8705" s="1"/>
      <c r="B8705" s="1"/>
      <c r="C8705" s="1"/>
      <c r="D8705"/>
      <c r="E8705" s="1"/>
      <c r="F8705" s="1"/>
      <c r="G8705"/>
      <c r="H8705"/>
      <c r="I8705" s="1"/>
      <c r="J8705"/>
      <c r="K8705"/>
      <c r="L8705"/>
      <c r="M8705" s="2"/>
      <c r="N8705" s="3"/>
      <c r="O8705"/>
      <c r="P8705"/>
      <c r="Q8705"/>
      <c r="R8705"/>
      <c r="S8705"/>
      <c r="T8705"/>
      <c r="U8705" s="1"/>
      <c r="V8705"/>
      <c r="W8705" s="1"/>
      <c r="X8705"/>
      <c r="Y8705"/>
      <c r="Z8705" s="1"/>
      <c r="AA8705" s="1"/>
      <c r="AB8705" s="1"/>
      <c r="AC8705" s="1"/>
      <c r="AD8705"/>
    </row>
    <row r="8706" spans="1:30" x14ac:dyDescent="0.25">
      <c r="A8706" s="1"/>
      <c r="B8706" s="1"/>
      <c r="C8706" s="1"/>
      <c r="D8706"/>
      <c r="E8706" s="1"/>
      <c r="F8706" s="1"/>
      <c r="G8706"/>
      <c r="H8706"/>
      <c r="I8706" s="1"/>
      <c r="J8706"/>
      <c r="K8706"/>
      <c r="L8706"/>
      <c r="M8706" s="2"/>
      <c r="N8706" s="3"/>
      <c r="O8706"/>
      <c r="P8706"/>
      <c r="Q8706"/>
      <c r="R8706"/>
      <c r="S8706"/>
      <c r="T8706"/>
      <c r="U8706" s="1"/>
      <c r="V8706"/>
      <c r="W8706" s="1"/>
      <c r="X8706"/>
      <c r="Y8706"/>
      <c r="Z8706" s="1"/>
      <c r="AA8706" s="1"/>
      <c r="AB8706" s="1"/>
      <c r="AC8706" s="1"/>
      <c r="AD8706"/>
    </row>
    <row r="8707" spans="1:30" x14ac:dyDescent="0.25">
      <c r="A8707" s="1"/>
      <c r="B8707" s="1"/>
      <c r="C8707" s="1"/>
      <c r="D8707"/>
      <c r="E8707" s="1"/>
      <c r="F8707" s="1"/>
      <c r="G8707"/>
      <c r="H8707"/>
      <c r="I8707" s="1"/>
      <c r="J8707"/>
      <c r="K8707"/>
      <c r="L8707"/>
      <c r="M8707" s="2"/>
      <c r="N8707" s="3"/>
      <c r="O8707"/>
      <c r="P8707"/>
      <c r="Q8707"/>
      <c r="R8707"/>
      <c r="S8707"/>
      <c r="T8707"/>
      <c r="U8707" s="1"/>
      <c r="V8707"/>
      <c r="W8707" s="1"/>
      <c r="X8707"/>
      <c r="Y8707"/>
      <c r="Z8707" s="1"/>
      <c r="AA8707" s="1"/>
      <c r="AB8707" s="1"/>
      <c r="AC8707" s="1"/>
      <c r="AD8707"/>
    </row>
    <row r="8708" spans="1:30" x14ac:dyDescent="0.25">
      <c r="A8708" s="1"/>
      <c r="B8708" s="1"/>
      <c r="C8708" s="1"/>
      <c r="D8708"/>
      <c r="E8708" s="1"/>
      <c r="F8708" s="1"/>
      <c r="G8708"/>
      <c r="H8708"/>
      <c r="I8708" s="1"/>
      <c r="J8708"/>
      <c r="K8708"/>
      <c r="L8708"/>
      <c r="M8708" s="2"/>
      <c r="N8708" s="3"/>
      <c r="O8708"/>
      <c r="P8708"/>
      <c r="Q8708"/>
      <c r="R8708"/>
      <c r="S8708"/>
      <c r="T8708"/>
      <c r="U8708" s="1"/>
      <c r="V8708"/>
      <c r="W8708" s="1"/>
      <c r="X8708"/>
      <c r="Y8708"/>
      <c r="Z8708" s="1"/>
      <c r="AA8708" s="1"/>
      <c r="AB8708" s="1"/>
      <c r="AC8708" s="1"/>
      <c r="AD8708"/>
    </row>
    <row r="8709" spans="1:30" x14ac:dyDescent="0.25">
      <c r="A8709" s="1"/>
      <c r="B8709" s="1"/>
      <c r="C8709" s="1"/>
      <c r="D8709"/>
      <c r="E8709" s="1"/>
      <c r="F8709" s="1"/>
      <c r="G8709"/>
      <c r="H8709"/>
      <c r="I8709" s="1"/>
      <c r="J8709"/>
      <c r="K8709"/>
      <c r="L8709"/>
      <c r="M8709" s="2"/>
      <c r="N8709" s="3"/>
      <c r="O8709"/>
      <c r="P8709"/>
      <c r="Q8709"/>
      <c r="R8709"/>
      <c r="S8709"/>
      <c r="T8709"/>
      <c r="U8709" s="1"/>
      <c r="V8709"/>
      <c r="W8709" s="1"/>
      <c r="X8709"/>
      <c r="Y8709"/>
      <c r="Z8709" s="1"/>
      <c r="AA8709" s="1"/>
      <c r="AB8709" s="1"/>
      <c r="AC8709" s="1"/>
      <c r="AD8709"/>
    </row>
    <row r="8710" spans="1:30" x14ac:dyDescent="0.25">
      <c r="A8710" s="1"/>
      <c r="B8710" s="1"/>
      <c r="C8710" s="1"/>
      <c r="D8710"/>
      <c r="E8710" s="1"/>
      <c r="F8710" s="1"/>
      <c r="G8710"/>
      <c r="H8710"/>
      <c r="I8710" s="1"/>
      <c r="J8710"/>
      <c r="K8710"/>
      <c r="L8710"/>
      <c r="M8710" s="2"/>
      <c r="N8710" s="3"/>
      <c r="O8710"/>
      <c r="P8710"/>
      <c r="Q8710"/>
      <c r="R8710"/>
      <c r="S8710"/>
      <c r="T8710"/>
      <c r="U8710" s="1"/>
      <c r="V8710"/>
      <c r="W8710" s="1"/>
      <c r="X8710"/>
      <c r="Y8710"/>
      <c r="Z8710" s="1"/>
      <c r="AA8710" s="1"/>
      <c r="AB8710" s="1"/>
      <c r="AC8710" s="1"/>
      <c r="AD8710"/>
    </row>
    <row r="8711" spans="1:30" x14ac:dyDescent="0.25">
      <c r="A8711" s="1"/>
      <c r="B8711" s="1"/>
      <c r="C8711" s="1"/>
      <c r="D8711"/>
      <c r="E8711" s="1"/>
      <c r="F8711" s="1"/>
      <c r="G8711"/>
      <c r="H8711"/>
      <c r="I8711" s="1"/>
      <c r="J8711"/>
      <c r="K8711"/>
      <c r="L8711"/>
      <c r="M8711" s="2"/>
      <c r="N8711" s="3"/>
      <c r="O8711"/>
      <c r="P8711"/>
      <c r="Q8711"/>
      <c r="R8711"/>
      <c r="S8711"/>
      <c r="T8711"/>
      <c r="U8711" s="1"/>
      <c r="V8711"/>
      <c r="W8711" s="1"/>
      <c r="X8711"/>
      <c r="Y8711"/>
      <c r="Z8711" s="1"/>
      <c r="AA8711" s="1"/>
      <c r="AB8711" s="1"/>
      <c r="AC8711" s="1"/>
      <c r="AD8711"/>
    </row>
    <row r="8712" spans="1:30" x14ac:dyDescent="0.25">
      <c r="A8712" s="1"/>
      <c r="B8712" s="1"/>
      <c r="C8712" s="1"/>
      <c r="D8712"/>
      <c r="E8712" s="1"/>
      <c r="F8712" s="1"/>
      <c r="G8712"/>
      <c r="H8712"/>
      <c r="I8712" s="1"/>
      <c r="J8712"/>
      <c r="K8712"/>
      <c r="L8712"/>
      <c r="M8712" s="2"/>
      <c r="N8712" s="3"/>
      <c r="O8712"/>
      <c r="P8712"/>
      <c r="Q8712"/>
      <c r="R8712"/>
      <c r="S8712"/>
      <c r="T8712"/>
      <c r="U8712" s="1"/>
      <c r="V8712"/>
      <c r="W8712" s="1"/>
      <c r="X8712"/>
      <c r="Y8712"/>
      <c r="Z8712" s="1"/>
      <c r="AA8712" s="1"/>
      <c r="AB8712" s="1"/>
      <c r="AC8712" s="1"/>
      <c r="AD8712"/>
    </row>
    <row r="8713" spans="1:30" x14ac:dyDescent="0.25">
      <c r="A8713" s="1"/>
      <c r="B8713" s="1"/>
      <c r="C8713" s="1"/>
      <c r="D8713"/>
      <c r="E8713" s="1"/>
      <c r="F8713" s="1"/>
      <c r="G8713"/>
      <c r="H8713"/>
      <c r="I8713" s="1"/>
      <c r="J8713"/>
      <c r="K8713"/>
      <c r="L8713"/>
      <c r="M8713" s="2"/>
      <c r="N8713" s="3"/>
      <c r="O8713"/>
      <c r="P8713"/>
      <c r="Q8713"/>
      <c r="R8713"/>
      <c r="S8713"/>
      <c r="T8713"/>
      <c r="U8713" s="1"/>
      <c r="V8713"/>
      <c r="W8713" s="1"/>
      <c r="X8713"/>
      <c r="Y8713"/>
      <c r="Z8713" s="1"/>
      <c r="AA8713" s="1"/>
      <c r="AB8713" s="1"/>
      <c r="AC8713" s="1"/>
      <c r="AD8713"/>
    </row>
    <row r="8714" spans="1:30" x14ac:dyDescent="0.25">
      <c r="A8714" s="1"/>
      <c r="B8714" s="1"/>
      <c r="C8714" s="1"/>
      <c r="D8714"/>
      <c r="E8714" s="1"/>
      <c r="F8714" s="1"/>
      <c r="G8714"/>
      <c r="H8714"/>
      <c r="I8714" s="1"/>
      <c r="J8714"/>
      <c r="K8714"/>
      <c r="L8714"/>
      <c r="M8714" s="2"/>
      <c r="N8714" s="3"/>
      <c r="O8714"/>
      <c r="P8714"/>
      <c r="Q8714"/>
      <c r="R8714"/>
      <c r="S8714"/>
      <c r="T8714"/>
      <c r="U8714" s="1"/>
      <c r="V8714"/>
      <c r="W8714" s="1"/>
      <c r="X8714"/>
      <c r="Y8714"/>
      <c r="Z8714" s="1"/>
      <c r="AA8714" s="1"/>
      <c r="AB8714" s="1"/>
      <c r="AC8714" s="1"/>
      <c r="AD8714"/>
    </row>
    <row r="8715" spans="1:30" x14ac:dyDescent="0.25">
      <c r="A8715" s="1"/>
      <c r="B8715" s="1"/>
      <c r="C8715" s="1"/>
      <c r="D8715"/>
      <c r="E8715" s="1"/>
      <c r="F8715" s="1"/>
      <c r="G8715"/>
      <c r="H8715"/>
      <c r="I8715" s="1"/>
      <c r="J8715"/>
      <c r="K8715"/>
      <c r="L8715"/>
      <c r="M8715" s="2"/>
      <c r="N8715" s="3"/>
      <c r="O8715"/>
      <c r="P8715"/>
      <c r="Q8715"/>
      <c r="R8715"/>
      <c r="S8715"/>
      <c r="T8715"/>
      <c r="U8715" s="1"/>
      <c r="V8715"/>
      <c r="W8715" s="1"/>
      <c r="X8715"/>
      <c r="Y8715"/>
      <c r="Z8715" s="1"/>
      <c r="AA8715" s="1"/>
      <c r="AB8715" s="1"/>
      <c r="AC8715" s="1"/>
      <c r="AD8715"/>
    </row>
    <row r="8716" spans="1:30" x14ac:dyDescent="0.25">
      <c r="A8716" s="1"/>
      <c r="B8716" s="1"/>
      <c r="C8716" s="1"/>
      <c r="D8716"/>
      <c r="E8716" s="1"/>
      <c r="F8716" s="1"/>
      <c r="G8716"/>
      <c r="H8716"/>
      <c r="I8716" s="1"/>
      <c r="J8716"/>
      <c r="K8716"/>
      <c r="L8716"/>
      <c r="M8716" s="2"/>
      <c r="N8716" s="3"/>
      <c r="O8716"/>
      <c r="P8716"/>
      <c r="Q8716"/>
      <c r="R8716"/>
      <c r="S8716"/>
      <c r="T8716"/>
      <c r="U8716" s="1"/>
      <c r="V8716"/>
      <c r="W8716" s="1"/>
      <c r="X8716"/>
      <c r="Y8716"/>
      <c r="Z8716" s="1"/>
      <c r="AA8716" s="1"/>
      <c r="AB8716" s="1"/>
      <c r="AC8716" s="1"/>
      <c r="AD8716"/>
    </row>
    <row r="8717" spans="1:30" x14ac:dyDescent="0.25">
      <c r="A8717" s="1"/>
      <c r="B8717" s="1"/>
      <c r="C8717" s="1"/>
      <c r="D8717"/>
      <c r="E8717" s="1"/>
      <c r="F8717" s="1"/>
      <c r="G8717"/>
      <c r="H8717"/>
      <c r="I8717" s="1"/>
      <c r="J8717"/>
      <c r="K8717"/>
      <c r="L8717"/>
      <c r="M8717" s="2"/>
      <c r="N8717" s="3"/>
      <c r="O8717"/>
      <c r="P8717"/>
      <c r="Q8717"/>
      <c r="R8717"/>
      <c r="S8717"/>
      <c r="T8717"/>
      <c r="U8717" s="1"/>
      <c r="V8717"/>
      <c r="W8717" s="1"/>
      <c r="X8717"/>
      <c r="Y8717"/>
      <c r="Z8717" s="1"/>
      <c r="AA8717" s="1"/>
      <c r="AB8717" s="1"/>
      <c r="AC8717" s="1"/>
      <c r="AD8717"/>
    </row>
    <row r="8718" spans="1:30" x14ac:dyDescent="0.25">
      <c r="A8718" s="1"/>
      <c r="B8718" s="1"/>
      <c r="C8718" s="1"/>
      <c r="D8718"/>
      <c r="E8718" s="1"/>
      <c r="F8718" s="1"/>
      <c r="G8718"/>
      <c r="H8718"/>
      <c r="I8718" s="1"/>
      <c r="J8718"/>
      <c r="K8718"/>
      <c r="L8718"/>
      <c r="M8718" s="2"/>
      <c r="N8718" s="3"/>
      <c r="O8718"/>
      <c r="P8718"/>
      <c r="Q8718"/>
      <c r="R8718"/>
      <c r="S8718"/>
      <c r="T8718"/>
      <c r="U8718" s="1"/>
      <c r="V8718"/>
      <c r="W8718" s="1"/>
      <c r="X8718"/>
      <c r="Y8718"/>
      <c r="Z8718" s="1"/>
      <c r="AA8718" s="1"/>
      <c r="AB8718" s="1"/>
      <c r="AC8718" s="1"/>
      <c r="AD8718"/>
    </row>
    <row r="8719" spans="1:30" x14ac:dyDescent="0.25">
      <c r="A8719" s="1"/>
      <c r="B8719" s="1"/>
      <c r="C8719" s="1"/>
      <c r="D8719"/>
      <c r="E8719" s="1"/>
      <c r="F8719" s="1"/>
      <c r="G8719"/>
      <c r="H8719"/>
      <c r="I8719" s="1"/>
      <c r="J8719"/>
      <c r="K8719"/>
      <c r="L8719"/>
      <c r="M8719" s="2"/>
      <c r="N8719" s="3"/>
      <c r="O8719"/>
      <c r="P8719"/>
      <c r="Q8719"/>
      <c r="R8719"/>
      <c r="S8719"/>
      <c r="T8719"/>
      <c r="U8719" s="1"/>
      <c r="V8719"/>
      <c r="W8719" s="1"/>
      <c r="X8719"/>
      <c r="Y8719"/>
      <c r="Z8719" s="1"/>
      <c r="AA8719" s="1"/>
      <c r="AB8719" s="1"/>
      <c r="AC8719" s="1"/>
      <c r="AD8719"/>
    </row>
    <row r="8720" spans="1:30" x14ac:dyDescent="0.25">
      <c r="A8720" s="1"/>
      <c r="B8720" s="1"/>
      <c r="C8720" s="1"/>
      <c r="D8720"/>
      <c r="E8720" s="1"/>
      <c r="F8720" s="1"/>
      <c r="G8720"/>
      <c r="H8720"/>
      <c r="I8720" s="1"/>
      <c r="J8720"/>
      <c r="K8720"/>
      <c r="L8720"/>
      <c r="M8720" s="2"/>
      <c r="N8720" s="3"/>
      <c r="O8720"/>
      <c r="P8720"/>
      <c r="Q8720"/>
      <c r="R8720"/>
      <c r="S8720"/>
      <c r="T8720"/>
      <c r="U8720" s="1"/>
      <c r="V8720"/>
      <c r="W8720" s="1"/>
      <c r="X8720"/>
      <c r="Y8720"/>
      <c r="Z8720" s="1"/>
      <c r="AA8720" s="1"/>
      <c r="AB8720" s="1"/>
      <c r="AC8720" s="1"/>
      <c r="AD8720"/>
    </row>
    <row r="8721" spans="1:30" x14ac:dyDescent="0.25">
      <c r="A8721" s="1"/>
      <c r="B8721" s="1"/>
      <c r="C8721" s="1"/>
      <c r="D8721"/>
      <c r="E8721" s="1"/>
      <c r="F8721" s="1"/>
      <c r="G8721"/>
      <c r="H8721"/>
      <c r="I8721" s="1"/>
      <c r="J8721"/>
      <c r="K8721"/>
      <c r="L8721"/>
      <c r="M8721" s="2"/>
      <c r="N8721" s="3"/>
      <c r="O8721"/>
      <c r="P8721"/>
      <c r="Q8721"/>
      <c r="R8721"/>
      <c r="S8721"/>
      <c r="T8721"/>
      <c r="U8721" s="1"/>
      <c r="V8721"/>
      <c r="W8721" s="1"/>
      <c r="X8721"/>
      <c r="Y8721"/>
      <c r="Z8721" s="1"/>
      <c r="AA8721" s="1"/>
      <c r="AB8721" s="1"/>
      <c r="AC8721" s="1"/>
      <c r="AD8721"/>
    </row>
    <row r="8722" spans="1:30" x14ac:dyDescent="0.25">
      <c r="A8722" s="1"/>
      <c r="B8722" s="1"/>
      <c r="C8722" s="1"/>
      <c r="D8722"/>
      <c r="E8722" s="1"/>
      <c r="F8722" s="1"/>
      <c r="G8722"/>
      <c r="H8722"/>
      <c r="I8722" s="1"/>
      <c r="J8722"/>
      <c r="K8722"/>
      <c r="L8722"/>
      <c r="M8722" s="2"/>
      <c r="N8722" s="3"/>
      <c r="O8722"/>
      <c r="P8722"/>
      <c r="Q8722"/>
      <c r="R8722"/>
      <c r="S8722"/>
      <c r="T8722"/>
      <c r="U8722" s="1"/>
      <c r="V8722"/>
      <c r="W8722" s="1"/>
      <c r="X8722"/>
      <c r="Y8722"/>
      <c r="Z8722" s="1"/>
      <c r="AA8722" s="1"/>
      <c r="AB8722" s="1"/>
      <c r="AC8722" s="1"/>
      <c r="AD8722"/>
    </row>
    <row r="8723" spans="1:30" x14ac:dyDescent="0.25">
      <c r="A8723" s="1"/>
      <c r="B8723" s="1"/>
      <c r="C8723" s="1"/>
      <c r="D8723"/>
      <c r="E8723" s="1"/>
      <c r="F8723" s="1"/>
      <c r="G8723"/>
      <c r="H8723"/>
      <c r="I8723" s="1"/>
      <c r="J8723"/>
      <c r="K8723"/>
      <c r="L8723"/>
      <c r="M8723" s="2"/>
      <c r="N8723" s="3"/>
      <c r="O8723"/>
      <c r="P8723"/>
      <c r="Q8723"/>
      <c r="R8723"/>
      <c r="S8723"/>
      <c r="T8723"/>
      <c r="U8723" s="1"/>
      <c r="V8723"/>
      <c r="W8723" s="1"/>
      <c r="X8723"/>
      <c r="Y8723"/>
      <c r="Z8723" s="1"/>
      <c r="AA8723" s="1"/>
      <c r="AB8723" s="1"/>
      <c r="AC8723" s="1"/>
      <c r="AD8723"/>
    </row>
    <row r="8724" spans="1:30" x14ac:dyDescent="0.25">
      <c r="A8724" s="1"/>
      <c r="B8724" s="1"/>
      <c r="C8724" s="1"/>
      <c r="D8724"/>
      <c r="E8724" s="1"/>
      <c r="F8724" s="1"/>
      <c r="G8724"/>
      <c r="H8724"/>
      <c r="I8724" s="1"/>
      <c r="J8724"/>
      <c r="K8724"/>
      <c r="L8724"/>
      <c r="M8724" s="2"/>
      <c r="N8724" s="3"/>
      <c r="O8724"/>
      <c r="P8724"/>
      <c r="Q8724"/>
      <c r="R8724"/>
      <c r="S8724"/>
      <c r="T8724"/>
      <c r="U8724" s="1"/>
      <c r="V8724"/>
      <c r="W8724" s="1"/>
      <c r="X8724"/>
      <c r="Y8724"/>
      <c r="Z8724" s="1"/>
      <c r="AA8724" s="1"/>
      <c r="AB8724" s="1"/>
      <c r="AC8724" s="1"/>
      <c r="AD8724"/>
    </row>
    <row r="8725" spans="1:30" x14ac:dyDescent="0.25">
      <c r="A8725" s="1"/>
      <c r="B8725" s="1"/>
      <c r="C8725" s="1"/>
      <c r="D8725"/>
      <c r="E8725" s="1"/>
      <c r="F8725" s="1"/>
      <c r="G8725"/>
      <c r="H8725"/>
      <c r="I8725" s="1"/>
      <c r="J8725"/>
      <c r="K8725"/>
      <c r="L8725"/>
      <c r="M8725" s="2"/>
      <c r="N8725" s="3"/>
      <c r="O8725"/>
      <c r="P8725"/>
      <c r="Q8725"/>
      <c r="R8725"/>
      <c r="S8725"/>
      <c r="T8725"/>
      <c r="U8725" s="1"/>
      <c r="V8725"/>
      <c r="W8725" s="1"/>
      <c r="X8725"/>
      <c r="Y8725"/>
      <c r="Z8725" s="1"/>
      <c r="AA8725" s="1"/>
      <c r="AB8725" s="1"/>
      <c r="AC8725" s="1"/>
      <c r="AD8725"/>
    </row>
    <row r="8726" spans="1:30" x14ac:dyDescent="0.25">
      <c r="A8726" s="1"/>
      <c r="B8726" s="1"/>
      <c r="C8726" s="1"/>
      <c r="D8726"/>
      <c r="E8726" s="1"/>
      <c r="F8726" s="1"/>
      <c r="G8726"/>
      <c r="H8726"/>
      <c r="I8726" s="1"/>
      <c r="J8726"/>
      <c r="K8726"/>
      <c r="L8726"/>
      <c r="M8726" s="2"/>
      <c r="N8726" s="3"/>
      <c r="O8726"/>
      <c r="P8726"/>
      <c r="Q8726"/>
      <c r="R8726"/>
      <c r="S8726"/>
      <c r="T8726"/>
      <c r="U8726" s="1"/>
      <c r="V8726"/>
      <c r="W8726" s="1"/>
      <c r="X8726"/>
      <c r="Y8726"/>
      <c r="Z8726" s="1"/>
      <c r="AA8726" s="1"/>
      <c r="AB8726" s="1"/>
      <c r="AC8726" s="1"/>
      <c r="AD8726"/>
    </row>
    <row r="8727" spans="1:30" x14ac:dyDescent="0.25">
      <c r="A8727" s="1"/>
      <c r="B8727" s="1"/>
      <c r="C8727" s="1"/>
      <c r="D8727"/>
      <c r="E8727" s="1"/>
      <c r="F8727" s="1"/>
      <c r="G8727"/>
      <c r="H8727"/>
      <c r="I8727" s="1"/>
      <c r="J8727"/>
      <c r="K8727"/>
      <c r="L8727"/>
      <c r="M8727" s="2"/>
      <c r="N8727" s="3"/>
      <c r="O8727"/>
      <c r="P8727"/>
      <c r="Q8727"/>
      <c r="R8727"/>
      <c r="S8727"/>
      <c r="T8727"/>
      <c r="U8727" s="1"/>
      <c r="V8727"/>
      <c r="W8727" s="1"/>
      <c r="X8727"/>
      <c r="Y8727"/>
      <c r="Z8727" s="1"/>
      <c r="AA8727" s="1"/>
      <c r="AB8727" s="1"/>
      <c r="AC8727" s="1"/>
      <c r="AD8727"/>
    </row>
    <row r="8728" spans="1:30" x14ac:dyDescent="0.25">
      <c r="A8728" s="1"/>
      <c r="B8728" s="1"/>
      <c r="C8728" s="1"/>
      <c r="D8728"/>
      <c r="E8728" s="1"/>
      <c r="F8728" s="1"/>
      <c r="G8728"/>
      <c r="H8728"/>
      <c r="I8728" s="1"/>
      <c r="J8728"/>
      <c r="K8728"/>
      <c r="L8728"/>
      <c r="M8728" s="2"/>
      <c r="N8728" s="3"/>
      <c r="O8728"/>
      <c r="P8728"/>
      <c r="Q8728"/>
      <c r="R8728"/>
      <c r="S8728"/>
      <c r="T8728"/>
      <c r="U8728" s="1"/>
      <c r="V8728"/>
      <c r="W8728" s="1"/>
      <c r="X8728"/>
      <c r="Y8728"/>
      <c r="Z8728" s="1"/>
      <c r="AA8728" s="1"/>
      <c r="AB8728" s="1"/>
      <c r="AC8728" s="1"/>
      <c r="AD8728"/>
    </row>
    <row r="8729" spans="1:30" x14ac:dyDescent="0.25">
      <c r="A8729" s="1"/>
      <c r="B8729" s="1"/>
      <c r="C8729" s="1"/>
      <c r="D8729"/>
      <c r="E8729" s="1"/>
      <c r="F8729" s="1"/>
      <c r="G8729"/>
      <c r="H8729"/>
      <c r="I8729" s="1"/>
      <c r="J8729"/>
      <c r="K8729"/>
      <c r="L8729"/>
      <c r="M8729" s="2"/>
      <c r="N8729" s="3"/>
      <c r="O8729"/>
      <c r="P8729"/>
      <c r="Q8729"/>
      <c r="R8729"/>
      <c r="S8729"/>
      <c r="T8729"/>
      <c r="U8729" s="1"/>
      <c r="V8729"/>
      <c r="W8729" s="1"/>
      <c r="X8729"/>
      <c r="Y8729"/>
      <c r="Z8729" s="1"/>
      <c r="AA8729" s="1"/>
      <c r="AB8729" s="1"/>
      <c r="AC8729" s="1"/>
      <c r="AD8729"/>
    </row>
    <row r="8730" spans="1:30" x14ac:dyDescent="0.25">
      <c r="A8730" s="1"/>
      <c r="B8730" s="1"/>
      <c r="C8730" s="1"/>
      <c r="D8730"/>
      <c r="E8730" s="1"/>
      <c r="F8730" s="1"/>
      <c r="G8730"/>
      <c r="H8730"/>
      <c r="I8730" s="1"/>
      <c r="J8730"/>
      <c r="K8730"/>
      <c r="L8730"/>
      <c r="M8730" s="2"/>
      <c r="N8730" s="3"/>
      <c r="O8730"/>
      <c r="P8730"/>
      <c r="Q8730"/>
      <c r="R8730"/>
      <c r="S8730"/>
      <c r="T8730"/>
      <c r="U8730" s="1"/>
      <c r="V8730"/>
      <c r="W8730" s="1"/>
      <c r="X8730"/>
      <c r="Y8730"/>
      <c r="Z8730" s="1"/>
      <c r="AA8730" s="1"/>
      <c r="AB8730" s="1"/>
      <c r="AC8730" s="1"/>
      <c r="AD8730"/>
    </row>
    <row r="8731" spans="1:30" x14ac:dyDescent="0.25">
      <c r="A8731" s="1"/>
      <c r="B8731" s="1"/>
      <c r="C8731" s="1"/>
      <c r="D8731"/>
      <c r="E8731" s="1"/>
      <c r="F8731" s="1"/>
      <c r="G8731"/>
      <c r="H8731"/>
      <c r="I8731" s="1"/>
      <c r="J8731"/>
      <c r="K8731"/>
      <c r="L8731"/>
      <c r="M8731" s="2"/>
      <c r="N8731" s="3"/>
      <c r="O8731"/>
      <c r="P8731"/>
      <c r="Q8731"/>
      <c r="R8731"/>
      <c r="S8731"/>
      <c r="T8731"/>
      <c r="U8731" s="1"/>
      <c r="V8731"/>
      <c r="W8731" s="1"/>
      <c r="X8731"/>
      <c r="Y8731"/>
      <c r="Z8731" s="1"/>
      <c r="AA8731" s="1"/>
      <c r="AB8731" s="1"/>
      <c r="AC8731" s="1"/>
      <c r="AD8731"/>
    </row>
    <row r="8732" spans="1:30" x14ac:dyDescent="0.25">
      <c r="A8732" s="1"/>
      <c r="B8732" s="1"/>
      <c r="C8732" s="1"/>
      <c r="D8732"/>
      <c r="E8732" s="1"/>
      <c r="F8732" s="1"/>
      <c r="G8732"/>
      <c r="H8732"/>
      <c r="I8732" s="1"/>
      <c r="J8732"/>
      <c r="K8732"/>
      <c r="L8732"/>
      <c r="M8732" s="2"/>
      <c r="N8732" s="3"/>
      <c r="O8732"/>
      <c r="P8732"/>
      <c r="Q8732"/>
      <c r="R8732"/>
      <c r="S8732"/>
      <c r="T8732"/>
      <c r="U8732" s="1"/>
      <c r="V8732"/>
      <c r="W8732" s="1"/>
      <c r="X8732"/>
      <c r="Y8732"/>
      <c r="Z8732" s="1"/>
      <c r="AA8732" s="1"/>
      <c r="AB8732" s="1"/>
      <c r="AC8732" s="1"/>
      <c r="AD8732"/>
    </row>
    <row r="8733" spans="1:30" x14ac:dyDescent="0.25">
      <c r="A8733" s="1"/>
      <c r="B8733" s="1"/>
      <c r="C8733" s="1"/>
      <c r="D8733"/>
      <c r="E8733" s="1"/>
      <c r="F8733" s="1"/>
      <c r="G8733"/>
      <c r="H8733"/>
      <c r="I8733" s="1"/>
      <c r="J8733"/>
      <c r="K8733"/>
      <c r="L8733"/>
      <c r="M8733" s="2"/>
      <c r="N8733" s="3"/>
      <c r="O8733"/>
      <c r="P8733"/>
      <c r="Q8733"/>
      <c r="R8733"/>
      <c r="S8733"/>
      <c r="T8733"/>
      <c r="U8733" s="1"/>
      <c r="V8733"/>
      <c r="W8733" s="1"/>
      <c r="X8733"/>
      <c r="Y8733"/>
      <c r="Z8733" s="1"/>
      <c r="AA8733" s="1"/>
      <c r="AB8733" s="1"/>
      <c r="AC8733" s="1"/>
      <c r="AD8733"/>
    </row>
    <row r="8734" spans="1:30" x14ac:dyDescent="0.25">
      <c r="A8734" s="1"/>
      <c r="B8734" s="1"/>
      <c r="C8734" s="1"/>
      <c r="D8734"/>
      <c r="E8734" s="1"/>
      <c r="F8734" s="1"/>
      <c r="G8734"/>
      <c r="H8734"/>
      <c r="I8734" s="1"/>
      <c r="J8734"/>
      <c r="K8734"/>
      <c r="L8734"/>
      <c r="M8734" s="2"/>
      <c r="N8734" s="3"/>
      <c r="O8734"/>
      <c r="P8734"/>
      <c r="Q8734"/>
      <c r="R8734"/>
      <c r="S8734"/>
      <c r="T8734"/>
      <c r="U8734" s="1"/>
      <c r="V8734"/>
      <c r="W8734" s="1"/>
      <c r="X8734"/>
      <c r="Y8734"/>
      <c r="Z8734" s="1"/>
      <c r="AA8734" s="1"/>
      <c r="AB8734" s="1"/>
      <c r="AC8734" s="1"/>
      <c r="AD8734"/>
    </row>
    <row r="8735" spans="1:30" x14ac:dyDescent="0.25">
      <c r="A8735" s="1"/>
      <c r="B8735" s="1"/>
      <c r="C8735" s="1"/>
      <c r="D8735"/>
      <c r="E8735" s="1"/>
      <c r="F8735" s="1"/>
      <c r="G8735"/>
      <c r="H8735"/>
      <c r="I8735" s="1"/>
      <c r="J8735"/>
      <c r="K8735"/>
      <c r="L8735"/>
      <c r="M8735" s="2"/>
      <c r="N8735" s="3"/>
      <c r="O8735"/>
      <c r="P8735"/>
      <c r="Q8735"/>
      <c r="R8735"/>
      <c r="S8735"/>
      <c r="T8735"/>
      <c r="U8735" s="1"/>
      <c r="V8735"/>
      <c r="W8735" s="1"/>
      <c r="X8735"/>
      <c r="Y8735"/>
      <c r="Z8735" s="1"/>
      <c r="AA8735" s="1"/>
      <c r="AB8735" s="1"/>
      <c r="AC8735" s="1"/>
      <c r="AD8735"/>
    </row>
    <row r="8736" spans="1:30" x14ac:dyDescent="0.25">
      <c r="A8736" s="1"/>
      <c r="B8736" s="1"/>
      <c r="C8736" s="1"/>
      <c r="D8736"/>
      <c r="E8736" s="1"/>
      <c r="F8736" s="1"/>
      <c r="G8736"/>
      <c r="H8736"/>
      <c r="I8736" s="1"/>
      <c r="J8736"/>
      <c r="K8736"/>
      <c r="L8736"/>
      <c r="M8736" s="2"/>
      <c r="N8736" s="3"/>
      <c r="O8736"/>
      <c r="P8736"/>
      <c r="Q8736"/>
      <c r="R8736"/>
      <c r="S8736"/>
      <c r="T8736"/>
      <c r="U8736" s="1"/>
      <c r="V8736"/>
      <c r="W8736" s="1"/>
      <c r="X8736"/>
      <c r="Y8736"/>
      <c r="Z8736" s="1"/>
      <c r="AA8736" s="1"/>
      <c r="AB8736" s="1"/>
      <c r="AC8736" s="1"/>
      <c r="AD8736"/>
    </row>
    <row r="8737" spans="1:30" x14ac:dyDescent="0.25">
      <c r="A8737" s="1"/>
      <c r="B8737" s="1"/>
      <c r="C8737" s="1"/>
      <c r="D8737"/>
      <c r="E8737" s="1"/>
      <c r="F8737" s="1"/>
      <c r="G8737"/>
      <c r="H8737"/>
      <c r="I8737" s="1"/>
      <c r="J8737"/>
      <c r="K8737"/>
      <c r="L8737"/>
      <c r="M8737" s="2"/>
      <c r="N8737" s="3"/>
      <c r="O8737"/>
      <c r="P8737"/>
      <c r="Q8737"/>
      <c r="R8737"/>
      <c r="S8737"/>
      <c r="T8737"/>
      <c r="U8737" s="1"/>
      <c r="V8737"/>
      <c r="W8737" s="1"/>
      <c r="X8737"/>
      <c r="Y8737"/>
      <c r="Z8737" s="1"/>
      <c r="AA8737" s="1"/>
      <c r="AB8737" s="1"/>
      <c r="AC8737" s="1"/>
      <c r="AD8737"/>
    </row>
    <row r="8738" spans="1:30" x14ac:dyDescent="0.25">
      <c r="A8738" s="1"/>
      <c r="B8738" s="1"/>
      <c r="C8738" s="1"/>
      <c r="D8738"/>
      <c r="E8738" s="1"/>
      <c r="F8738" s="1"/>
      <c r="G8738"/>
      <c r="H8738"/>
      <c r="I8738" s="1"/>
      <c r="J8738"/>
      <c r="K8738"/>
      <c r="L8738"/>
      <c r="M8738" s="2"/>
      <c r="N8738" s="3"/>
      <c r="O8738"/>
      <c r="P8738"/>
      <c r="Q8738"/>
      <c r="R8738"/>
      <c r="S8738"/>
      <c r="T8738"/>
      <c r="U8738" s="1"/>
      <c r="V8738"/>
      <c r="W8738" s="1"/>
      <c r="X8738"/>
      <c r="Y8738"/>
      <c r="Z8738" s="1"/>
      <c r="AA8738" s="1"/>
      <c r="AB8738" s="1"/>
      <c r="AC8738" s="1"/>
      <c r="AD8738"/>
    </row>
    <row r="8739" spans="1:30" x14ac:dyDescent="0.25">
      <c r="A8739" s="1"/>
      <c r="B8739" s="1"/>
      <c r="C8739" s="1"/>
      <c r="D8739"/>
      <c r="E8739" s="1"/>
      <c r="F8739" s="1"/>
      <c r="G8739"/>
      <c r="H8739"/>
      <c r="I8739" s="1"/>
      <c r="J8739"/>
      <c r="K8739"/>
      <c r="L8739"/>
      <c r="M8739" s="2"/>
      <c r="N8739" s="3"/>
      <c r="O8739"/>
      <c r="P8739"/>
      <c r="Q8739"/>
      <c r="R8739"/>
      <c r="S8739"/>
      <c r="T8739"/>
      <c r="U8739" s="1"/>
      <c r="V8739"/>
      <c r="W8739" s="1"/>
      <c r="X8739"/>
      <c r="Y8739"/>
      <c r="Z8739" s="1"/>
      <c r="AA8739" s="1"/>
      <c r="AB8739" s="1"/>
      <c r="AC8739" s="1"/>
      <c r="AD8739"/>
    </row>
    <row r="8740" spans="1:30" x14ac:dyDescent="0.25">
      <c r="A8740" s="1"/>
      <c r="B8740" s="1"/>
      <c r="C8740" s="1"/>
      <c r="D8740"/>
      <c r="E8740" s="1"/>
      <c r="F8740" s="1"/>
      <c r="G8740"/>
      <c r="H8740"/>
      <c r="I8740" s="1"/>
      <c r="J8740"/>
      <c r="K8740"/>
      <c r="L8740"/>
      <c r="M8740" s="2"/>
      <c r="N8740" s="3"/>
      <c r="O8740"/>
      <c r="P8740"/>
      <c r="Q8740"/>
      <c r="R8740"/>
      <c r="S8740"/>
      <c r="T8740"/>
      <c r="U8740" s="1"/>
      <c r="V8740"/>
      <c r="W8740" s="1"/>
      <c r="X8740"/>
      <c r="Y8740"/>
      <c r="Z8740" s="1"/>
      <c r="AA8740" s="1"/>
      <c r="AB8740" s="1"/>
      <c r="AC8740" s="1"/>
      <c r="AD8740"/>
    </row>
    <row r="8741" spans="1:30" x14ac:dyDescent="0.25">
      <c r="A8741" s="1"/>
      <c r="B8741" s="1"/>
      <c r="C8741" s="1"/>
      <c r="D8741"/>
      <c r="E8741" s="1"/>
      <c r="F8741" s="1"/>
      <c r="G8741"/>
      <c r="H8741"/>
      <c r="I8741" s="1"/>
      <c r="J8741"/>
      <c r="K8741"/>
      <c r="L8741"/>
      <c r="M8741" s="2"/>
      <c r="N8741" s="3"/>
      <c r="O8741"/>
      <c r="P8741"/>
      <c r="Q8741"/>
      <c r="R8741"/>
      <c r="S8741"/>
      <c r="T8741"/>
      <c r="U8741" s="1"/>
      <c r="V8741"/>
      <c r="W8741" s="1"/>
      <c r="X8741"/>
      <c r="Y8741"/>
      <c r="Z8741" s="1"/>
      <c r="AA8741" s="1"/>
      <c r="AB8741" s="1"/>
      <c r="AC8741" s="1"/>
      <c r="AD8741"/>
    </row>
    <row r="8742" spans="1:30" x14ac:dyDescent="0.25">
      <c r="A8742" s="1"/>
      <c r="B8742" s="1"/>
      <c r="C8742" s="1"/>
      <c r="D8742"/>
      <c r="E8742" s="1"/>
      <c r="F8742" s="1"/>
      <c r="G8742"/>
      <c r="H8742"/>
      <c r="I8742" s="1"/>
      <c r="J8742"/>
      <c r="K8742"/>
      <c r="L8742"/>
      <c r="M8742" s="2"/>
      <c r="N8742" s="3"/>
      <c r="O8742"/>
      <c r="P8742"/>
      <c r="Q8742"/>
      <c r="R8742"/>
      <c r="S8742"/>
      <c r="T8742"/>
      <c r="U8742" s="1"/>
      <c r="V8742"/>
      <c r="W8742" s="1"/>
      <c r="X8742"/>
      <c r="Y8742"/>
      <c r="Z8742" s="1"/>
      <c r="AA8742" s="1"/>
      <c r="AB8742" s="1"/>
      <c r="AC8742" s="1"/>
      <c r="AD8742"/>
    </row>
    <row r="8743" spans="1:30" x14ac:dyDescent="0.25">
      <c r="A8743" s="1"/>
      <c r="B8743" s="1"/>
      <c r="C8743" s="1"/>
      <c r="D8743"/>
      <c r="E8743" s="1"/>
      <c r="F8743" s="1"/>
      <c r="G8743"/>
      <c r="H8743"/>
      <c r="I8743" s="1"/>
      <c r="J8743"/>
      <c r="K8743"/>
      <c r="L8743"/>
      <c r="M8743" s="2"/>
      <c r="N8743" s="3"/>
      <c r="O8743"/>
      <c r="P8743"/>
      <c r="Q8743"/>
      <c r="R8743"/>
      <c r="S8743"/>
      <c r="T8743"/>
      <c r="U8743" s="1"/>
      <c r="V8743"/>
      <c r="W8743" s="1"/>
      <c r="X8743"/>
      <c r="Y8743"/>
      <c r="Z8743" s="1"/>
      <c r="AA8743" s="1"/>
      <c r="AB8743" s="1"/>
      <c r="AC8743" s="1"/>
      <c r="AD8743"/>
    </row>
    <row r="8744" spans="1:30" x14ac:dyDescent="0.25">
      <c r="A8744" s="1"/>
      <c r="B8744" s="1"/>
      <c r="C8744" s="1"/>
      <c r="D8744"/>
      <c r="E8744" s="1"/>
      <c r="F8744" s="1"/>
      <c r="G8744"/>
      <c r="H8744"/>
      <c r="I8744" s="1"/>
      <c r="J8744"/>
      <c r="K8744"/>
      <c r="L8744"/>
      <c r="M8744" s="2"/>
      <c r="N8744" s="3"/>
      <c r="O8744"/>
      <c r="P8744"/>
      <c r="Q8744"/>
      <c r="R8744"/>
      <c r="S8744"/>
      <c r="T8744"/>
      <c r="U8744" s="1"/>
      <c r="V8744"/>
      <c r="W8744" s="1"/>
      <c r="X8744"/>
      <c r="Y8744"/>
      <c r="Z8744" s="1"/>
      <c r="AA8744" s="1"/>
      <c r="AB8744" s="1"/>
      <c r="AC8744" s="1"/>
      <c r="AD8744"/>
    </row>
    <row r="8745" spans="1:30" x14ac:dyDescent="0.25">
      <c r="A8745" s="1"/>
      <c r="B8745" s="1"/>
      <c r="C8745" s="1"/>
      <c r="D8745"/>
      <c r="E8745" s="1"/>
      <c r="F8745" s="1"/>
      <c r="G8745"/>
      <c r="H8745"/>
      <c r="I8745" s="1"/>
      <c r="J8745"/>
      <c r="K8745"/>
      <c r="L8745"/>
      <c r="M8745" s="2"/>
      <c r="N8745" s="3"/>
      <c r="O8745"/>
      <c r="P8745"/>
      <c r="Q8745"/>
      <c r="R8745"/>
      <c r="S8745"/>
      <c r="T8745"/>
      <c r="U8745" s="1"/>
      <c r="V8745"/>
      <c r="W8745" s="1"/>
      <c r="X8745"/>
      <c r="Y8745"/>
      <c r="Z8745" s="1"/>
      <c r="AA8745" s="1"/>
      <c r="AB8745" s="1"/>
      <c r="AC8745" s="1"/>
      <c r="AD8745"/>
    </row>
    <row r="8746" spans="1:30" x14ac:dyDescent="0.25">
      <c r="A8746" s="1"/>
      <c r="B8746" s="1"/>
      <c r="C8746" s="1"/>
      <c r="D8746"/>
      <c r="E8746" s="1"/>
      <c r="F8746" s="1"/>
      <c r="G8746"/>
      <c r="H8746"/>
      <c r="I8746" s="1"/>
      <c r="J8746"/>
      <c r="K8746"/>
      <c r="L8746"/>
      <c r="M8746" s="2"/>
      <c r="N8746" s="3"/>
      <c r="O8746"/>
      <c r="P8746"/>
      <c r="Q8746"/>
      <c r="R8746"/>
      <c r="S8746"/>
      <c r="T8746"/>
      <c r="U8746" s="1"/>
      <c r="V8746"/>
      <c r="W8746" s="1"/>
      <c r="X8746"/>
      <c r="Y8746"/>
      <c r="Z8746" s="1"/>
      <c r="AA8746" s="1"/>
      <c r="AB8746" s="1"/>
      <c r="AC8746" s="1"/>
      <c r="AD8746"/>
    </row>
    <row r="8747" spans="1:30" x14ac:dyDescent="0.25">
      <c r="A8747" s="1"/>
      <c r="B8747" s="1"/>
      <c r="C8747" s="1"/>
      <c r="D8747"/>
      <c r="E8747" s="1"/>
      <c r="F8747" s="1"/>
      <c r="G8747"/>
      <c r="H8747"/>
      <c r="I8747" s="1"/>
      <c r="J8747"/>
      <c r="K8747"/>
      <c r="L8747"/>
      <c r="M8747" s="2"/>
      <c r="N8747" s="3"/>
      <c r="O8747"/>
      <c r="P8747"/>
      <c r="Q8747"/>
      <c r="R8747"/>
      <c r="S8747"/>
      <c r="T8747"/>
      <c r="U8747" s="1"/>
      <c r="V8747"/>
      <c r="W8747" s="1"/>
      <c r="X8747"/>
      <c r="Y8747"/>
      <c r="Z8747" s="1"/>
      <c r="AA8747" s="1"/>
      <c r="AB8747" s="1"/>
      <c r="AC8747" s="1"/>
      <c r="AD8747"/>
    </row>
    <row r="8748" spans="1:30" x14ac:dyDescent="0.25">
      <c r="A8748" s="1"/>
      <c r="B8748" s="1"/>
      <c r="C8748" s="1"/>
      <c r="D8748"/>
      <c r="E8748" s="1"/>
      <c r="F8748" s="1"/>
      <c r="G8748"/>
      <c r="H8748"/>
      <c r="I8748" s="1"/>
      <c r="J8748"/>
      <c r="K8748"/>
      <c r="L8748"/>
      <c r="M8748" s="2"/>
      <c r="N8748" s="3"/>
      <c r="O8748"/>
      <c r="P8748"/>
      <c r="Q8748"/>
      <c r="R8748"/>
      <c r="S8748"/>
      <c r="T8748"/>
      <c r="U8748" s="1"/>
      <c r="V8748"/>
      <c r="W8748" s="1"/>
      <c r="X8748"/>
      <c r="Y8748"/>
      <c r="Z8748" s="1"/>
      <c r="AA8748" s="1"/>
      <c r="AB8748" s="1"/>
      <c r="AC8748" s="1"/>
      <c r="AD8748"/>
    </row>
    <row r="8749" spans="1:30" x14ac:dyDescent="0.25">
      <c r="A8749" s="1"/>
      <c r="B8749" s="1"/>
      <c r="C8749" s="1"/>
      <c r="D8749"/>
      <c r="E8749" s="1"/>
      <c r="F8749" s="1"/>
      <c r="G8749"/>
      <c r="H8749"/>
      <c r="I8749" s="1"/>
      <c r="J8749"/>
      <c r="K8749"/>
      <c r="L8749"/>
      <c r="M8749" s="2"/>
      <c r="N8749" s="3"/>
      <c r="O8749"/>
      <c r="P8749"/>
      <c r="Q8749"/>
      <c r="R8749"/>
      <c r="S8749"/>
      <c r="T8749"/>
      <c r="U8749" s="1"/>
      <c r="V8749"/>
      <c r="W8749" s="1"/>
      <c r="X8749"/>
      <c r="Y8749"/>
      <c r="Z8749" s="1"/>
      <c r="AA8749" s="1"/>
      <c r="AB8749" s="1"/>
      <c r="AC8749" s="1"/>
      <c r="AD8749"/>
    </row>
    <row r="8750" spans="1:30" x14ac:dyDescent="0.25">
      <c r="A8750" s="1"/>
      <c r="B8750" s="1"/>
      <c r="C8750" s="1"/>
      <c r="D8750"/>
      <c r="E8750" s="1"/>
      <c r="F8750" s="1"/>
      <c r="G8750"/>
      <c r="H8750"/>
      <c r="I8750" s="1"/>
      <c r="J8750"/>
      <c r="K8750"/>
      <c r="L8750"/>
      <c r="M8750" s="2"/>
      <c r="N8750" s="3"/>
      <c r="O8750"/>
      <c r="P8750"/>
      <c r="Q8750"/>
      <c r="R8750"/>
      <c r="S8750"/>
      <c r="T8750"/>
      <c r="U8750" s="1"/>
      <c r="V8750"/>
      <c r="W8750" s="1"/>
      <c r="X8750"/>
      <c r="Y8750"/>
      <c r="Z8750" s="1"/>
      <c r="AA8750" s="1"/>
      <c r="AB8750" s="1"/>
      <c r="AC8750" s="1"/>
      <c r="AD8750"/>
    </row>
    <row r="8751" spans="1:30" x14ac:dyDescent="0.25">
      <c r="A8751" s="1"/>
      <c r="B8751" s="1"/>
      <c r="C8751" s="1"/>
      <c r="D8751"/>
      <c r="E8751" s="1"/>
      <c r="F8751" s="1"/>
      <c r="G8751"/>
      <c r="H8751"/>
      <c r="I8751" s="1"/>
      <c r="J8751"/>
      <c r="K8751"/>
      <c r="L8751"/>
      <c r="M8751" s="2"/>
      <c r="N8751" s="3"/>
      <c r="O8751"/>
      <c r="P8751"/>
      <c r="Q8751"/>
      <c r="R8751"/>
      <c r="S8751"/>
      <c r="T8751"/>
      <c r="U8751" s="1"/>
      <c r="V8751"/>
      <c r="W8751" s="1"/>
      <c r="X8751"/>
      <c r="Y8751"/>
      <c r="Z8751" s="1"/>
      <c r="AA8751" s="1"/>
      <c r="AB8751" s="1"/>
      <c r="AC8751" s="1"/>
      <c r="AD8751"/>
    </row>
    <row r="8752" spans="1:30" x14ac:dyDescent="0.25">
      <c r="A8752" s="1"/>
      <c r="B8752" s="1"/>
      <c r="C8752" s="1"/>
      <c r="D8752"/>
      <c r="E8752" s="1"/>
      <c r="F8752" s="1"/>
      <c r="G8752"/>
      <c r="H8752"/>
      <c r="I8752" s="1"/>
      <c r="J8752"/>
      <c r="K8752"/>
      <c r="L8752"/>
      <c r="M8752" s="2"/>
      <c r="N8752" s="3"/>
      <c r="O8752"/>
      <c r="P8752"/>
      <c r="Q8752"/>
      <c r="R8752"/>
      <c r="S8752"/>
      <c r="T8752"/>
      <c r="U8752" s="1"/>
      <c r="V8752"/>
      <c r="W8752" s="1"/>
      <c r="X8752"/>
      <c r="Y8752"/>
      <c r="Z8752" s="1"/>
      <c r="AA8752" s="1"/>
      <c r="AB8752" s="1"/>
      <c r="AC8752" s="1"/>
      <c r="AD8752"/>
    </row>
    <row r="8753" spans="1:30" x14ac:dyDescent="0.25">
      <c r="A8753" s="1"/>
      <c r="B8753" s="1"/>
      <c r="C8753" s="1"/>
      <c r="D8753"/>
      <c r="E8753" s="1"/>
      <c r="F8753" s="1"/>
      <c r="G8753"/>
      <c r="H8753"/>
      <c r="I8753" s="1"/>
      <c r="J8753"/>
      <c r="K8753"/>
      <c r="L8753"/>
      <c r="M8753" s="2"/>
      <c r="N8753" s="3"/>
      <c r="O8753"/>
      <c r="P8753"/>
      <c r="Q8753"/>
      <c r="R8753"/>
      <c r="S8753"/>
      <c r="T8753"/>
      <c r="U8753" s="1"/>
      <c r="V8753"/>
      <c r="W8753" s="1"/>
      <c r="X8753"/>
      <c r="Y8753"/>
      <c r="Z8753" s="1"/>
      <c r="AA8753" s="1"/>
      <c r="AB8753" s="1"/>
      <c r="AC8753" s="1"/>
      <c r="AD8753"/>
    </row>
    <row r="8754" spans="1:30" x14ac:dyDescent="0.25">
      <c r="A8754" s="1"/>
      <c r="B8754" s="1"/>
      <c r="C8754" s="1"/>
      <c r="D8754"/>
      <c r="E8754" s="1"/>
      <c r="F8754" s="1"/>
      <c r="G8754"/>
      <c r="H8754"/>
      <c r="I8754" s="1"/>
      <c r="J8754"/>
      <c r="K8754"/>
      <c r="L8754"/>
      <c r="M8754" s="2"/>
      <c r="N8754" s="3"/>
      <c r="O8754"/>
      <c r="P8754"/>
      <c r="Q8754"/>
      <c r="R8754"/>
      <c r="S8754"/>
      <c r="T8754"/>
      <c r="U8754" s="1"/>
      <c r="V8754"/>
      <c r="W8754" s="1"/>
      <c r="X8754"/>
      <c r="Y8754"/>
      <c r="Z8754" s="1"/>
      <c r="AA8754" s="1"/>
      <c r="AB8754" s="1"/>
      <c r="AC8754" s="1"/>
      <c r="AD8754"/>
    </row>
    <row r="8755" spans="1:30" x14ac:dyDescent="0.25">
      <c r="A8755" s="1"/>
      <c r="B8755" s="1"/>
      <c r="C8755" s="1"/>
      <c r="D8755"/>
      <c r="E8755" s="1"/>
      <c r="F8755" s="1"/>
      <c r="G8755"/>
      <c r="H8755"/>
      <c r="I8755" s="1"/>
      <c r="J8755"/>
      <c r="K8755"/>
      <c r="L8755"/>
      <c r="M8755" s="2"/>
      <c r="N8755" s="3"/>
      <c r="O8755"/>
      <c r="P8755"/>
      <c r="Q8755"/>
      <c r="R8755"/>
      <c r="S8755"/>
      <c r="T8755"/>
      <c r="U8755" s="1"/>
      <c r="V8755"/>
      <c r="W8755" s="1"/>
      <c r="X8755"/>
      <c r="Y8755"/>
      <c r="Z8755" s="1"/>
      <c r="AA8755" s="1"/>
      <c r="AB8755" s="1"/>
      <c r="AC8755" s="1"/>
      <c r="AD8755"/>
    </row>
    <row r="8756" spans="1:30" x14ac:dyDescent="0.25">
      <c r="A8756" s="1"/>
      <c r="B8756" s="1"/>
      <c r="C8756" s="1"/>
      <c r="D8756"/>
      <c r="E8756" s="1"/>
      <c r="F8756" s="1"/>
      <c r="G8756"/>
      <c r="H8756"/>
      <c r="I8756" s="1"/>
      <c r="J8756"/>
      <c r="K8756"/>
      <c r="L8756"/>
      <c r="M8756" s="2"/>
      <c r="N8756" s="3"/>
      <c r="O8756"/>
      <c r="P8756"/>
      <c r="Q8756"/>
      <c r="R8756"/>
      <c r="S8756"/>
      <c r="T8756"/>
      <c r="U8756" s="1"/>
      <c r="V8756"/>
      <c r="W8756" s="1"/>
      <c r="X8756"/>
      <c r="Y8756"/>
      <c r="Z8756" s="1"/>
      <c r="AA8756" s="1"/>
      <c r="AB8756" s="1"/>
      <c r="AC8756" s="1"/>
      <c r="AD8756"/>
    </row>
    <row r="8757" spans="1:30" x14ac:dyDescent="0.25">
      <c r="A8757" s="1"/>
      <c r="B8757" s="1"/>
      <c r="C8757" s="1"/>
      <c r="D8757"/>
      <c r="E8757" s="1"/>
      <c r="F8757" s="1"/>
      <c r="G8757"/>
      <c r="H8757"/>
      <c r="I8757" s="1"/>
      <c r="J8757"/>
      <c r="K8757"/>
      <c r="L8757"/>
      <c r="M8757" s="2"/>
      <c r="N8757" s="3"/>
      <c r="O8757"/>
      <c r="P8757"/>
      <c r="Q8757"/>
      <c r="R8757"/>
      <c r="S8757"/>
      <c r="T8757"/>
      <c r="U8757" s="1"/>
      <c r="V8757"/>
      <c r="W8757" s="1"/>
      <c r="X8757"/>
      <c r="Y8757"/>
      <c r="Z8757" s="1"/>
      <c r="AA8757" s="1"/>
      <c r="AB8757" s="1"/>
      <c r="AC8757" s="1"/>
      <c r="AD8757"/>
    </row>
    <row r="8758" spans="1:30" x14ac:dyDescent="0.25">
      <c r="A8758" s="1"/>
      <c r="B8758" s="1"/>
      <c r="C8758" s="1"/>
      <c r="D8758"/>
      <c r="E8758" s="1"/>
      <c r="F8758" s="1"/>
      <c r="G8758"/>
      <c r="H8758"/>
      <c r="I8758" s="1"/>
      <c r="J8758"/>
      <c r="K8758"/>
      <c r="L8758"/>
      <c r="M8758" s="2"/>
      <c r="N8758" s="3"/>
      <c r="O8758"/>
      <c r="P8758"/>
      <c r="Q8758"/>
      <c r="R8758"/>
      <c r="S8758"/>
      <c r="T8758"/>
      <c r="U8758" s="1"/>
      <c r="V8758"/>
      <c r="W8758" s="1"/>
      <c r="X8758"/>
      <c r="Y8758"/>
      <c r="Z8758" s="1"/>
      <c r="AA8758" s="1"/>
      <c r="AB8758" s="1"/>
      <c r="AC8758" s="1"/>
      <c r="AD8758"/>
    </row>
    <row r="8759" spans="1:30" x14ac:dyDescent="0.25">
      <c r="A8759" s="1"/>
      <c r="B8759" s="1"/>
      <c r="C8759" s="1"/>
      <c r="D8759"/>
      <c r="E8759" s="1"/>
      <c r="F8759" s="1"/>
      <c r="G8759"/>
      <c r="H8759"/>
      <c r="I8759" s="1"/>
      <c r="J8759"/>
      <c r="K8759"/>
      <c r="L8759"/>
      <c r="M8759" s="2"/>
      <c r="N8759" s="3"/>
      <c r="O8759"/>
      <c r="P8759"/>
      <c r="Q8759"/>
      <c r="R8759"/>
      <c r="S8759"/>
      <c r="T8759"/>
      <c r="U8759" s="1"/>
      <c r="V8759"/>
      <c r="W8759" s="1"/>
      <c r="X8759"/>
      <c r="Y8759"/>
      <c r="Z8759" s="1"/>
      <c r="AA8759" s="1"/>
      <c r="AB8759" s="1"/>
      <c r="AC8759" s="1"/>
      <c r="AD8759"/>
    </row>
    <row r="8760" spans="1:30" x14ac:dyDescent="0.25">
      <c r="A8760" s="1"/>
      <c r="B8760" s="1"/>
      <c r="C8760" s="1"/>
      <c r="D8760"/>
      <c r="E8760" s="1"/>
      <c r="F8760" s="1"/>
      <c r="G8760"/>
      <c r="H8760"/>
      <c r="I8760" s="1"/>
      <c r="J8760"/>
      <c r="K8760"/>
      <c r="L8760"/>
      <c r="M8760" s="2"/>
      <c r="N8760" s="3"/>
      <c r="O8760"/>
      <c r="P8760"/>
      <c r="Q8760"/>
      <c r="R8760"/>
      <c r="S8760"/>
      <c r="T8760"/>
      <c r="U8760" s="1"/>
      <c r="V8760"/>
      <c r="W8760" s="1"/>
      <c r="X8760"/>
      <c r="Y8760"/>
      <c r="Z8760" s="1"/>
      <c r="AA8760" s="1"/>
      <c r="AB8760" s="1"/>
      <c r="AC8760" s="1"/>
      <c r="AD8760"/>
    </row>
    <row r="8761" spans="1:30" x14ac:dyDescent="0.25">
      <c r="A8761" s="1"/>
      <c r="B8761" s="1"/>
      <c r="C8761" s="1"/>
      <c r="D8761"/>
      <c r="E8761" s="1"/>
      <c r="F8761" s="1"/>
      <c r="G8761"/>
      <c r="H8761"/>
      <c r="I8761" s="1"/>
      <c r="J8761"/>
      <c r="K8761"/>
      <c r="L8761"/>
      <c r="M8761" s="2"/>
      <c r="N8761" s="3"/>
      <c r="O8761"/>
      <c r="P8761"/>
      <c r="Q8761"/>
      <c r="R8761"/>
      <c r="S8761"/>
      <c r="T8761"/>
      <c r="U8761" s="1"/>
      <c r="V8761"/>
      <c r="W8761" s="1"/>
      <c r="X8761"/>
      <c r="Y8761"/>
      <c r="Z8761" s="1"/>
      <c r="AA8761" s="1"/>
      <c r="AB8761" s="1"/>
      <c r="AC8761" s="1"/>
      <c r="AD8761"/>
    </row>
    <row r="8762" spans="1:30" x14ac:dyDescent="0.25">
      <c r="A8762" s="1"/>
      <c r="B8762" s="1"/>
      <c r="C8762" s="1"/>
      <c r="D8762"/>
      <c r="E8762" s="1"/>
      <c r="F8762" s="1"/>
      <c r="G8762"/>
      <c r="H8762"/>
      <c r="I8762" s="1"/>
      <c r="J8762"/>
      <c r="K8762"/>
      <c r="L8762"/>
      <c r="M8762" s="2"/>
      <c r="N8762" s="3"/>
      <c r="O8762"/>
      <c r="P8762"/>
      <c r="Q8762"/>
      <c r="R8762"/>
      <c r="S8762"/>
      <c r="T8762"/>
      <c r="U8762" s="1"/>
      <c r="V8762"/>
      <c r="W8762" s="1"/>
      <c r="X8762"/>
      <c r="Y8762"/>
      <c r="Z8762" s="1"/>
      <c r="AA8762" s="1"/>
      <c r="AB8762" s="1"/>
      <c r="AC8762" s="1"/>
      <c r="AD8762"/>
    </row>
    <row r="8763" spans="1:30" x14ac:dyDescent="0.25">
      <c r="A8763" s="1"/>
      <c r="B8763" s="1"/>
      <c r="C8763" s="1"/>
      <c r="D8763"/>
      <c r="E8763" s="1"/>
      <c r="F8763" s="1"/>
      <c r="G8763"/>
      <c r="H8763"/>
      <c r="I8763" s="1"/>
      <c r="J8763"/>
      <c r="K8763"/>
      <c r="L8763"/>
      <c r="M8763" s="2"/>
      <c r="N8763" s="3"/>
      <c r="O8763"/>
      <c r="P8763"/>
      <c r="Q8763"/>
      <c r="R8763"/>
      <c r="S8763"/>
      <c r="T8763"/>
      <c r="U8763" s="1"/>
      <c r="V8763"/>
      <c r="W8763" s="1"/>
      <c r="X8763"/>
      <c r="Y8763"/>
      <c r="Z8763" s="1"/>
      <c r="AA8763" s="1"/>
      <c r="AB8763" s="1"/>
      <c r="AC8763" s="1"/>
      <c r="AD8763"/>
    </row>
    <row r="8764" spans="1:30" x14ac:dyDescent="0.25">
      <c r="A8764" s="1"/>
      <c r="B8764" s="1"/>
      <c r="C8764" s="1"/>
      <c r="D8764"/>
      <c r="E8764" s="1"/>
      <c r="F8764" s="1"/>
      <c r="G8764"/>
      <c r="H8764"/>
      <c r="I8764" s="1"/>
      <c r="J8764"/>
      <c r="K8764"/>
      <c r="L8764"/>
      <c r="M8764" s="2"/>
      <c r="N8764" s="3"/>
      <c r="O8764"/>
      <c r="P8764"/>
      <c r="Q8764"/>
      <c r="R8764"/>
      <c r="S8764"/>
      <c r="T8764"/>
      <c r="U8764" s="1"/>
      <c r="V8764"/>
      <c r="W8764" s="1"/>
      <c r="X8764"/>
      <c r="Y8764"/>
      <c r="Z8764" s="1"/>
      <c r="AA8764" s="1"/>
      <c r="AB8764" s="1"/>
      <c r="AC8764" s="1"/>
      <c r="AD8764"/>
    </row>
    <row r="8765" spans="1:30" x14ac:dyDescent="0.25">
      <c r="A8765" s="1"/>
      <c r="B8765" s="1"/>
      <c r="C8765" s="1"/>
      <c r="D8765"/>
      <c r="E8765" s="1"/>
      <c r="F8765" s="1"/>
      <c r="G8765"/>
      <c r="H8765"/>
      <c r="I8765" s="1"/>
      <c r="J8765"/>
      <c r="K8765"/>
      <c r="L8765"/>
      <c r="M8765" s="2"/>
      <c r="N8765" s="3"/>
      <c r="O8765"/>
      <c r="P8765"/>
      <c r="Q8765"/>
      <c r="R8765"/>
      <c r="S8765"/>
      <c r="T8765"/>
      <c r="U8765" s="1"/>
      <c r="V8765"/>
      <c r="W8765" s="1"/>
      <c r="X8765"/>
      <c r="Y8765"/>
      <c r="Z8765" s="1"/>
      <c r="AA8765" s="1"/>
      <c r="AB8765" s="1"/>
      <c r="AC8765" s="1"/>
      <c r="AD8765"/>
    </row>
    <row r="8766" spans="1:30" x14ac:dyDescent="0.25">
      <c r="A8766" s="1"/>
      <c r="B8766" s="1"/>
      <c r="C8766" s="1"/>
      <c r="D8766"/>
      <c r="E8766" s="1"/>
      <c r="F8766" s="1"/>
      <c r="G8766"/>
      <c r="H8766"/>
      <c r="I8766" s="1"/>
      <c r="J8766"/>
      <c r="K8766"/>
      <c r="L8766"/>
      <c r="M8766" s="2"/>
      <c r="N8766" s="3"/>
      <c r="O8766"/>
      <c r="P8766"/>
      <c r="Q8766"/>
      <c r="R8766"/>
      <c r="S8766"/>
      <c r="T8766"/>
      <c r="U8766" s="1"/>
      <c r="V8766"/>
      <c r="W8766" s="1"/>
      <c r="X8766"/>
      <c r="Y8766"/>
      <c r="Z8766" s="1"/>
      <c r="AA8766" s="1"/>
      <c r="AB8766" s="1"/>
      <c r="AC8766" s="1"/>
      <c r="AD8766"/>
    </row>
    <row r="8767" spans="1:30" x14ac:dyDescent="0.25">
      <c r="A8767" s="1"/>
      <c r="B8767" s="1"/>
      <c r="C8767" s="1"/>
      <c r="D8767"/>
      <c r="E8767" s="1"/>
      <c r="F8767" s="1"/>
      <c r="G8767"/>
      <c r="H8767"/>
      <c r="I8767" s="1"/>
      <c r="J8767"/>
      <c r="K8767"/>
      <c r="L8767"/>
      <c r="M8767" s="2"/>
      <c r="N8767" s="3"/>
      <c r="O8767"/>
      <c r="P8767"/>
      <c r="Q8767"/>
      <c r="R8767"/>
      <c r="S8767"/>
      <c r="T8767"/>
      <c r="U8767" s="1"/>
      <c r="V8767"/>
      <c r="W8767" s="1"/>
      <c r="X8767"/>
      <c r="Y8767"/>
      <c r="Z8767" s="1"/>
      <c r="AA8767" s="1"/>
      <c r="AB8767" s="1"/>
      <c r="AC8767" s="1"/>
      <c r="AD8767"/>
    </row>
    <row r="8768" spans="1:30" x14ac:dyDescent="0.25">
      <c r="A8768" s="1"/>
      <c r="B8768" s="1"/>
      <c r="C8768" s="1"/>
      <c r="D8768"/>
      <c r="E8768" s="1"/>
      <c r="F8768" s="1"/>
      <c r="G8768"/>
      <c r="H8768"/>
      <c r="I8768" s="1"/>
      <c r="J8768"/>
      <c r="K8768"/>
      <c r="L8768"/>
      <c r="M8768" s="2"/>
      <c r="N8768" s="3"/>
      <c r="O8768"/>
      <c r="P8768"/>
      <c r="Q8768"/>
      <c r="R8768"/>
      <c r="S8768"/>
      <c r="T8768"/>
      <c r="U8768" s="1"/>
      <c r="V8768"/>
      <c r="W8768" s="1"/>
      <c r="X8768"/>
      <c r="Y8768"/>
      <c r="Z8768" s="1"/>
      <c r="AA8768" s="1"/>
      <c r="AB8768" s="1"/>
      <c r="AC8768" s="1"/>
      <c r="AD8768"/>
    </row>
    <row r="8769" spans="1:30" x14ac:dyDescent="0.25">
      <c r="A8769" s="1"/>
      <c r="B8769" s="1"/>
      <c r="C8769" s="1"/>
      <c r="D8769"/>
      <c r="E8769" s="1"/>
      <c r="F8769" s="1"/>
      <c r="G8769"/>
      <c r="H8769"/>
      <c r="I8769" s="1"/>
      <c r="J8769"/>
      <c r="K8769"/>
      <c r="L8769"/>
      <c r="M8769" s="2"/>
      <c r="N8769" s="3"/>
      <c r="O8769"/>
      <c r="P8769"/>
      <c r="Q8769"/>
      <c r="R8769"/>
      <c r="S8769"/>
      <c r="T8769"/>
      <c r="U8769" s="1"/>
      <c r="V8769"/>
      <c r="W8769" s="1"/>
      <c r="X8769"/>
      <c r="Y8769"/>
      <c r="Z8769" s="1"/>
      <c r="AA8769" s="1"/>
      <c r="AB8769" s="1"/>
      <c r="AC8769" s="1"/>
      <c r="AD8769"/>
    </row>
    <row r="8770" spans="1:30" x14ac:dyDescent="0.25">
      <c r="A8770" s="1"/>
      <c r="B8770" s="1"/>
      <c r="C8770" s="1"/>
      <c r="D8770"/>
      <c r="E8770" s="1"/>
      <c r="F8770" s="1"/>
      <c r="G8770"/>
      <c r="H8770"/>
      <c r="I8770" s="1"/>
      <c r="J8770"/>
      <c r="K8770"/>
      <c r="L8770"/>
      <c r="M8770" s="2"/>
      <c r="N8770" s="3"/>
      <c r="O8770"/>
      <c r="P8770"/>
      <c r="Q8770"/>
      <c r="R8770"/>
      <c r="S8770"/>
      <c r="T8770"/>
      <c r="U8770" s="1"/>
      <c r="V8770"/>
      <c r="W8770" s="1"/>
      <c r="X8770"/>
      <c r="Y8770"/>
      <c r="Z8770" s="1"/>
      <c r="AA8770" s="1"/>
      <c r="AB8770" s="1"/>
      <c r="AC8770" s="1"/>
      <c r="AD8770"/>
    </row>
    <row r="8771" spans="1:30" x14ac:dyDescent="0.25">
      <c r="A8771" s="1"/>
      <c r="B8771" s="1"/>
      <c r="C8771" s="1"/>
      <c r="D8771"/>
      <c r="E8771" s="1"/>
      <c r="F8771" s="1"/>
      <c r="G8771"/>
      <c r="H8771"/>
      <c r="I8771" s="1"/>
      <c r="J8771"/>
      <c r="K8771"/>
      <c r="L8771"/>
      <c r="M8771" s="2"/>
      <c r="N8771" s="3"/>
      <c r="O8771"/>
      <c r="P8771"/>
      <c r="Q8771"/>
      <c r="R8771"/>
      <c r="S8771"/>
      <c r="T8771"/>
      <c r="U8771" s="1"/>
      <c r="V8771"/>
      <c r="W8771" s="1"/>
      <c r="X8771"/>
      <c r="Y8771"/>
      <c r="Z8771" s="1"/>
      <c r="AA8771" s="1"/>
      <c r="AB8771" s="1"/>
      <c r="AC8771" s="1"/>
      <c r="AD8771"/>
    </row>
    <row r="8772" spans="1:30" x14ac:dyDescent="0.25">
      <c r="A8772" s="1"/>
      <c r="B8772" s="1"/>
      <c r="C8772" s="1"/>
      <c r="D8772"/>
      <c r="E8772" s="1"/>
      <c r="F8772" s="1"/>
      <c r="G8772"/>
      <c r="H8772"/>
      <c r="I8772" s="1"/>
      <c r="J8772"/>
      <c r="K8772"/>
      <c r="L8772"/>
      <c r="M8772" s="2"/>
      <c r="N8772" s="3"/>
      <c r="O8772"/>
      <c r="P8772"/>
      <c r="Q8772"/>
      <c r="R8772"/>
      <c r="S8772"/>
      <c r="T8772"/>
      <c r="U8772" s="1"/>
      <c r="V8772"/>
      <c r="W8772" s="1"/>
      <c r="X8772"/>
      <c r="Y8772"/>
      <c r="Z8772" s="1"/>
      <c r="AA8772" s="1"/>
      <c r="AB8772" s="1"/>
      <c r="AC8772" s="1"/>
      <c r="AD8772"/>
    </row>
    <row r="8773" spans="1:30" x14ac:dyDescent="0.25">
      <c r="A8773" s="1"/>
      <c r="B8773" s="1"/>
      <c r="C8773" s="1"/>
      <c r="D8773"/>
      <c r="E8773" s="1"/>
      <c r="F8773" s="1"/>
      <c r="G8773"/>
      <c r="H8773"/>
      <c r="I8773" s="1"/>
      <c r="J8773"/>
      <c r="K8773"/>
      <c r="L8773"/>
      <c r="M8773" s="2"/>
      <c r="N8773" s="3"/>
      <c r="O8773"/>
      <c r="P8773"/>
      <c r="Q8773"/>
      <c r="R8773"/>
      <c r="S8773"/>
      <c r="T8773"/>
      <c r="U8773" s="1"/>
      <c r="V8773"/>
      <c r="W8773" s="1"/>
      <c r="X8773"/>
      <c r="Y8773"/>
      <c r="Z8773" s="1"/>
      <c r="AA8773" s="1"/>
      <c r="AB8773" s="1"/>
      <c r="AC8773" s="1"/>
      <c r="AD8773"/>
    </row>
    <row r="8774" spans="1:30" x14ac:dyDescent="0.25">
      <c r="A8774" s="1"/>
      <c r="B8774" s="1"/>
      <c r="C8774" s="1"/>
      <c r="D8774"/>
      <c r="E8774" s="1"/>
      <c r="F8774" s="1"/>
      <c r="G8774"/>
      <c r="H8774"/>
      <c r="I8774" s="1"/>
      <c r="J8774"/>
      <c r="K8774"/>
      <c r="L8774"/>
      <c r="M8774" s="2"/>
      <c r="N8774" s="3"/>
      <c r="O8774"/>
      <c r="P8774"/>
      <c r="Q8774"/>
      <c r="R8774"/>
      <c r="S8774"/>
      <c r="T8774"/>
      <c r="U8774" s="1"/>
      <c r="V8774"/>
      <c r="W8774" s="1"/>
      <c r="X8774"/>
      <c r="Y8774"/>
      <c r="Z8774" s="1"/>
      <c r="AA8774" s="1"/>
      <c r="AB8774" s="1"/>
      <c r="AC8774" s="1"/>
      <c r="AD8774"/>
    </row>
    <row r="8775" spans="1:30" x14ac:dyDescent="0.25">
      <c r="A8775" s="1"/>
      <c r="B8775" s="1"/>
      <c r="C8775" s="1"/>
      <c r="D8775"/>
      <c r="E8775" s="1"/>
      <c r="F8775" s="1"/>
      <c r="G8775"/>
      <c r="H8775"/>
      <c r="I8775" s="1"/>
      <c r="J8775"/>
      <c r="K8775"/>
      <c r="L8775"/>
      <c r="M8775" s="2"/>
      <c r="N8775" s="3"/>
      <c r="O8775"/>
      <c r="P8775"/>
      <c r="Q8775"/>
      <c r="R8775"/>
      <c r="S8775"/>
      <c r="T8775"/>
      <c r="U8775" s="1"/>
      <c r="V8775"/>
      <c r="W8775" s="1"/>
      <c r="X8775"/>
      <c r="Y8775"/>
      <c r="Z8775" s="1"/>
      <c r="AA8775" s="1"/>
      <c r="AB8775" s="1"/>
      <c r="AC8775" s="1"/>
      <c r="AD8775"/>
    </row>
    <row r="8776" spans="1:30" x14ac:dyDescent="0.25">
      <c r="A8776" s="1"/>
      <c r="B8776" s="1"/>
      <c r="C8776" s="1"/>
      <c r="D8776"/>
      <c r="E8776" s="1"/>
      <c r="F8776" s="1"/>
      <c r="G8776"/>
      <c r="H8776"/>
      <c r="I8776" s="1"/>
      <c r="J8776"/>
      <c r="K8776"/>
      <c r="L8776"/>
      <c r="M8776" s="2"/>
      <c r="N8776" s="3"/>
      <c r="O8776"/>
      <c r="P8776"/>
      <c r="Q8776"/>
      <c r="R8776"/>
      <c r="S8776"/>
      <c r="T8776"/>
      <c r="U8776" s="1"/>
      <c r="V8776"/>
      <c r="W8776" s="1"/>
      <c r="X8776"/>
      <c r="Y8776"/>
      <c r="Z8776" s="1"/>
      <c r="AA8776" s="1"/>
      <c r="AB8776" s="1"/>
      <c r="AC8776" s="1"/>
      <c r="AD8776"/>
    </row>
    <row r="8777" spans="1:30" x14ac:dyDescent="0.25">
      <c r="A8777" s="1"/>
      <c r="B8777" s="1"/>
      <c r="C8777" s="1"/>
      <c r="D8777"/>
      <c r="E8777" s="1"/>
      <c r="F8777" s="1"/>
      <c r="G8777"/>
      <c r="H8777"/>
      <c r="I8777" s="1"/>
      <c r="J8777"/>
      <c r="K8777"/>
      <c r="L8777"/>
      <c r="M8777" s="2"/>
      <c r="N8777" s="3"/>
      <c r="O8777"/>
      <c r="P8777"/>
      <c r="Q8777"/>
      <c r="R8777"/>
      <c r="S8777"/>
      <c r="T8777"/>
      <c r="U8777" s="1"/>
      <c r="V8777"/>
      <c r="W8777" s="1"/>
      <c r="X8777"/>
      <c r="Y8777"/>
      <c r="Z8777" s="1"/>
      <c r="AA8777" s="1"/>
      <c r="AB8777" s="1"/>
      <c r="AC8777" s="1"/>
      <c r="AD8777"/>
    </row>
    <row r="8778" spans="1:30" x14ac:dyDescent="0.25">
      <c r="A8778" s="1"/>
      <c r="B8778" s="1"/>
      <c r="C8778" s="1"/>
      <c r="D8778"/>
      <c r="E8778" s="1"/>
      <c r="F8778" s="1"/>
      <c r="G8778"/>
      <c r="H8778"/>
      <c r="I8778" s="1"/>
      <c r="J8778"/>
      <c r="K8778"/>
      <c r="L8778"/>
      <c r="M8778" s="2"/>
      <c r="N8778" s="3"/>
      <c r="O8778"/>
      <c r="P8778"/>
      <c r="Q8778"/>
      <c r="R8778"/>
      <c r="S8778"/>
      <c r="T8778"/>
      <c r="U8778" s="1"/>
      <c r="V8778"/>
      <c r="W8778" s="1"/>
      <c r="X8778"/>
      <c r="Y8778"/>
      <c r="Z8778" s="1"/>
      <c r="AA8778" s="1"/>
      <c r="AB8778" s="1"/>
      <c r="AC8778" s="1"/>
      <c r="AD8778"/>
    </row>
    <row r="8779" spans="1:30" x14ac:dyDescent="0.25">
      <c r="A8779" s="1"/>
      <c r="B8779" s="1"/>
      <c r="C8779" s="1"/>
      <c r="D8779"/>
      <c r="E8779" s="1"/>
      <c r="F8779" s="1"/>
      <c r="G8779"/>
      <c r="H8779"/>
      <c r="I8779" s="1"/>
      <c r="J8779"/>
      <c r="K8779"/>
      <c r="L8779"/>
      <c r="M8779" s="2"/>
      <c r="N8779" s="3"/>
      <c r="O8779"/>
      <c r="P8779"/>
      <c r="Q8779"/>
      <c r="R8779"/>
      <c r="S8779"/>
      <c r="T8779"/>
      <c r="U8779" s="1"/>
      <c r="V8779"/>
      <c r="W8779" s="1"/>
      <c r="X8779"/>
      <c r="Y8779"/>
      <c r="Z8779" s="1"/>
      <c r="AA8779" s="1"/>
      <c r="AB8779" s="1"/>
      <c r="AC8779" s="1"/>
      <c r="AD8779"/>
    </row>
    <row r="8780" spans="1:30" x14ac:dyDescent="0.25">
      <c r="A8780" s="1"/>
      <c r="B8780" s="1"/>
      <c r="C8780" s="1"/>
      <c r="D8780"/>
      <c r="E8780" s="1"/>
      <c r="F8780" s="1"/>
      <c r="G8780"/>
      <c r="H8780"/>
      <c r="I8780" s="1"/>
      <c r="J8780"/>
      <c r="K8780"/>
      <c r="L8780"/>
      <c r="M8780" s="2"/>
      <c r="N8780" s="3"/>
      <c r="O8780"/>
      <c r="P8780"/>
      <c r="Q8780"/>
      <c r="R8780"/>
      <c r="S8780"/>
      <c r="T8780"/>
      <c r="U8780" s="1"/>
      <c r="V8780"/>
      <c r="W8780" s="1"/>
      <c r="X8780"/>
      <c r="Y8780"/>
      <c r="Z8780" s="1"/>
      <c r="AA8780" s="1"/>
      <c r="AB8780" s="1"/>
      <c r="AC8780" s="1"/>
      <c r="AD8780"/>
    </row>
    <row r="8781" spans="1:30" x14ac:dyDescent="0.25">
      <c r="A8781" s="1"/>
      <c r="B8781" s="1"/>
      <c r="C8781" s="1"/>
      <c r="D8781"/>
      <c r="E8781" s="1"/>
      <c r="F8781" s="1"/>
      <c r="G8781"/>
      <c r="H8781"/>
      <c r="I8781" s="1"/>
      <c r="J8781"/>
      <c r="K8781"/>
      <c r="L8781"/>
      <c r="M8781" s="2"/>
      <c r="N8781" s="3"/>
      <c r="O8781"/>
      <c r="P8781"/>
      <c r="Q8781"/>
      <c r="R8781"/>
      <c r="S8781"/>
      <c r="T8781"/>
      <c r="U8781" s="1"/>
      <c r="V8781"/>
      <c r="W8781" s="1"/>
      <c r="X8781"/>
      <c r="Y8781"/>
      <c r="Z8781" s="1"/>
      <c r="AA8781" s="1"/>
      <c r="AB8781" s="1"/>
      <c r="AC8781" s="1"/>
      <c r="AD8781"/>
    </row>
    <row r="8782" spans="1:30" x14ac:dyDescent="0.25">
      <c r="A8782" s="1"/>
      <c r="B8782" s="1"/>
      <c r="C8782" s="1"/>
      <c r="D8782"/>
      <c r="E8782" s="1"/>
      <c r="F8782" s="1"/>
      <c r="G8782"/>
      <c r="H8782"/>
      <c r="I8782" s="1"/>
      <c r="J8782"/>
      <c r="K8782"/>
      <c r="L8782"/>
      <c r="M8782" s="2"/>
      <c r="N8782" s="3"/>
      <c r="O8782"/>
      <c r="P8782"/>
      <c r="Q8782"/>
      <c r="R8782"/>
      <c r="S8782"/>
      <c r="T8782"/>
      <c r="U8782" s="1"/>
      <c r="V8782"/>
      <c r="W8782" s="1"/>
      <c r="X8782"/>
      <c r="Y8782"/>
      <c r="Z8782" s="1"/>
      <c r="AA8782" s="1"/>
      <c r="AB8782" s="1"/>
      <c r="AC8782" s="1"/>
      <c r="AD8782"/>
    </row>
    <row r="8783" spans="1:30" x14ac:dyDescent="0.25">
      <c r="A8783" s="1"/>
      <c r="B8783" s="1"/>
      <c r="C8783" s="1"/>
      <c r="D8783"/>
      <c r="E8783" s="1"/>
      <c r="F8783" s="1"/>
      <c r="G8783"/>
      <c r="H8783"/>
      <c r="I8783" s="1"/>
      <c r="J8783"/>
      <c r="K8783"/>
      <c r="L8783"/>
      <c r="M8783" s="2"/>
      <c r="N8783" s="3"/>
      <c r="O8783"/>
      <c r="P8783"/>
      <c r="Q8783"/>
      <c r="R8783"/>
      <c r="S8783"/>
      <c r="T8783"/>
      <c r="U8783" s="1"/>
      <c r="V8783"/>
      <c r="W8783" s="1"/>
      <c r="X8783"/>
      <c r="Y8783"/>
      <c r="Z8783" s="1"/>
      <c r="AA8783" s="1"/>
      <c r="AB8783" s="1"/>
      <c r="AC8783" s="1"/>
      <c r="AD8783"/>
    </row>
    <row r="8784" spans="1:30" x14ac:dyDescent="0.25">
      <c r="A8784" s="1"/>
      <c r="B8784" s="1"/>
      <c r="C8784" s="1"/>
      <c r="D8784"/>
      <c r="E8784" s="1"/>
      <c r="F8784" s="1"/>
      <c r="G8784"/>
      <c r="H8784"/>
      <c r="I8784" s="1"/>
      <c r="J8784"/>
      <c r="K8784"/>
      <c r="L8784"/>
      <c r="M8784" s="2"/>
      <c r="N8784" s="3"/>
      <c r="O8784"/>
      <c r="P8784"/>
      <c r="Q8784"/>
      <c r="R8784"/>
      <c r="S8784"/>
      <c r="T8784"/>
      <c r="U8784" s="1"/>
      <c r="V8784"/>
      <c r="W8784" s="1"/>
      <c r="X8784"/>
      <c r="Y8784"/>
      <c r="Z8784" s="1"/>
      <c r="AA8784" s="1"/>
      <c r="AB8784" s="1"/>
      <c r="AC8784" s="1"/>
      <c r="AD8784"/>
    </row>
    <row r="8785" spans="1:30" x14ac:dyDescent="0.25">
      <c r="A8785" s="1"/>
      <c r="B8785" s="1"/>
      <c r="C8785" s="1"/>
      <c r="D8785"/>
      <c r="E8785" s="1"/>
      <c r="F8785" s="1"/>
      <c r="G8785"/>
      <c r="H8785"/>
      <c r="I8785" s="1"/>
      <c r="J8785"/>
      <c r="K8785"/>
      <c r="L8785"/>
      <c r="M8785" s="2"/>
      <c r="N8785" s="3"/>
      <c r="O8785"/>
      <c r="P8785"/>
      <c r="Q8785"/>
      <c r="R8785"/>
      <c r="S8785"/>
      <c r="T8785"/>
      <c r="U8785" s="1"/>
      <c r="V8785"/>
      <c r="W8785" s="1"/>
      <c r="X8785"/>
      <c r="Y8785"/>
      <c r="Z8785" s="1"/>
      <c r="AA8785" s="1"/>
      <c r="AB8785" s="1"/>
      <c r="AC8785" s="1"/>
      <c r="AD8785"/>
    </row>
    <row r="8786" spans="1:30" x14ac:dyDescent="0.25">
      <c r="A8786" s="1"/>
      <c r="B8786" s="1"/>
      <c r="C8786" s="1"/>
      <c r="D8786"/>
      <c r="E8786" s="1"/>
      <c r="F8786" s="1"/>
      <c r="G8786"/>
      <c r="H8786"/>
      <c r="I8786" s="1"/>
      <c r="J8786"/>
      <c r="K8786"/>
      <c r="L8786"/>
      <c r="M8786" s="2"/>
      <c r="N8786" s="3"/>
      <c r="O8786"/>
      <c r="P8786"/>
      <c r="Q8786"/>
      <c r="R8786"/>
      <c r="S8786"/>
      <c r="T8786"/>
      <c r="U8786" s="1"/>
      <c r="V8786"/>
      <c r="W8786" s="1"/>
      <c r="X8786"/>
      <c r="Y8786"/>
      <c r="Z8786" s="1"/>
      <c r="AA8786" s="1"/>
      <c r="AB8786" s="1"/>
      <c r="AC8786" s="1"/>
      <c r="AD8786"/>
    </row>
    <row r="8787" spans="1:30" x14ac:dyDescent="0.25">
      <c r="A8787" s="1"/>
      <c r="B8787" s="1"/>
      <c r="C8787" s="1"/>
      <c r="D8787"/>
      <c r="E8787" s="1"/>
      <c r="F8787" s="1"/>
      <c r="G8787"/>
      <c r="H8787"/>
      <c r="I8787" s="1"/>
      <c r="J8787"/>
      <c r="K8787"/>
      <c r="L8787"/>
      <c r="M8787" s="2"/>
      <c r="N8787" s="3"/>
      <c r="O8787"/>
      <c r="P8787"/>
      <c r="Q8787"/>
      <c r="R8787"/>
      <c r="S8787"/>
      <c r="T8787"/>
      <c r="U8787" s="1"/>
      <c r="V8787"/>
      <c r="W8787" s="1"/>
      <c r="X8787"/>
      <c r="Y8787"/>
      <c r="Z8787" s="1"/>
      <c r="AA8787" s="1"/>
      <c r="AB8787" s="1"/>
      <c r="AC8787" s="1"/>
      <c r="AD8787"/>
    </row>
    <row r="8788" spans="1:30" x14ac:dyDescent="0.25">
      <c r="A8788" s="1"/>
      <c r="B8788" s="1"/>
      <c r="C8788" s="1"/>
      <c r="D8788"/>
      <c r="E8788" s="1"/>
      <c r="F8788" s="1"/>
      <c r="G8788"/>
      <c r="H8788"/>
      <c r="I8788" s="1"/>
      <c r="J8788"/>
      <c r="K8788"/>
      <c r="L8788"/>
      <c r="M8788" s="2"/>
      <c r="N8788" s="3"/>
      <c r="O8788"/>
      <c r="P8788"/>
      <c r="Q8788"/>
      <c r="R8788"/>
      <c r="S8788"/>
      <c r="T8788"/>
      <c r="U8788" s="1"/>
      <c r="V8788"/>
      <c r="W8788" s="1"/>
      <c r="X8788"/>
      <c r="Y8788"/>
      <c r="Z8788" s="1"/>
      <c r="AA8788" s="1"/>
      <c r="AB8788" s="1"/>
      <c r="AC8788" s="1"/>
      <c r="AD8788"/>
    </row>
    <row r="8789" spans="1:30" x14ac:dyDescent="0.25">
      <c r="A8789" s="1"/>
      <c r="B8789" s="1"/>
      <c r="C8789" s="1"/>
      <c r="D8789"/>
      <c r="E8789" s="1"/>
      <c r="F8789" s="1"/>
      <c r="G8789"/>
      <c r="H8789"/>
      <c r="I8789" s="1"/>
      <c r="J8789"/>
      <c r="K8789"/>
      <c r="L8789"/>
      <c r="M8789" s="2"/>
      <c r="N8789" s="3"/>
      <c r="O8789"/>
      <c r="P8789"/>
      <c r="Q8789"/>
      <c r="R8789"/>
      <c r="S8789"/>
      <c r="T8789"/>
      <c r="U8789" s="1"/>
      <c r="V8789"/>
      <c r="W8789" s="1"/>
      <c r="X8789"/>
      <c r="Y8789"/>
      <c r="Z8789" s="1"/>
      <c r="AA8789" s="1"/>
      <c r="AB8789" s="1"/>
      <c r="AC8789" s="1"/>
      <c r="AD8789"/>
    </row>
    <row r="8790" spans="1:30" x14ac:dyDescent="0.25">
      <c r="A8790" s="1"/>
      <c r="B8790" s="1"/>
      <c r="C8790" s="1"/>
      <c r="D8790"/>
      <c r="E8790" s="1"/>
      <c r="F8790" s="1"/>
      <c r="G8790"/>
      <c r="H8790"/>
      <c r="I8790" s="1"/>
      <c r="J8790"/>
      <c r="K8790"/>
      <c r="L8790"/>
      <c r="M8790" s="2"/>
      <c r="N8790" s="3"/>
      <c r="O8790"/>
      <c r="P8790"/>
      <c r="Q8790"/>
      <c r="R8790"/>
      <c r="S8790"/>
      <c r="T8790"/>
      <c r="U8790" s="1"/>
      <c r="V8790"/>
      <c r="W8790" s="1"/>
      <c r="X8790"/>
      <c r="Y8790"/>
      <c r="Z8790" s="1"/>
      <c r="AA8790" s="1"/>
      <c r="AB8790" s="1"/>
      <c r="AC8790" s="1"/>
      <c r="AD8790"/>
    </row>
    <row r="8791" spans="1:30" x14ac:dyDescent="0.25">
      <c r="A8791" s="1"/>
      <c r="B8791" s="1"/>
      <c r="C8791" s="1"/>
      <c r="D8791"/>
      <c r="E8791" s="1"/>
      <c r="F8791" s="1"/>
      <c r="G8791"/>
      <c r="H8791"/>
      <c r="I8791" s="1"/>
      <c r="J8791"/>
      <c r="K8791"/>
      <c r="L8791"/>
      <c r="M8791" s="2"/>
      <c r="N8791" s="3"/>
      <c r="O8791"/>
      <c r="P8791"/>
      <c r="Q8791"/>
      <c r="R8791"/>
      <c r="S8791"/>
      <c r="T8791"/>
      <c r="U8791" s="1"/>
      <c r="V8791"/>
      <c r="W8791" s="1"/>
      <c r="X8791"/>
      <c r="Y8791"/>
      <c r="Z8791" s="1"/>
      <c r="AA8791" s="1"/>
      <c r="AB8791" s="1"/>
      <c r="AC8791" s="1"/>
      <c r="AD8791"/>
    </row>
    <row r="8792" spans="1:30" x14ac:dyDescent="0.25">
      <c r="A8792" s="1"/>
      <c r="B8792" s="1"/>
      <c r="C8792" s="1"/>
      <c r="D8792"/>
      <c r="E8792" s="1"/>
      <c r="F8792" s="1"/>
      <c r="G8792"/>
      <c r="H8792"/>
      <c r="I8792" s="1"/>
      <c r="J8792"/>
      <c r="K8792"/>
      <c r="L8792"/>
      <c r="M8792" s="2"/>
      <c r="N8792" s="3"/>
      <c r="O8792"/>
      <c r="P8792"/>
      <c r="Q8792"/>
      <c r="R8792"/>
      <c r="S8792"/>
      <c r="T8792"/>
      <c r="U8792" s="1"/>
      <c r="V8792"/>
      <c r="W8792" s="1"/>
      <c r="X8792"/>
      <c r="Y8792"/>
      <c r="Z8792" s="1"/>
      <c r="AA8792" s="1"/>
      <c r="AB8792" s="1"/>
      <c r="AC8792" s="1"/>
      <c r="AD8792"/>
    </row>
    <row r="8793" spans="1:30" x14ac:dyDescent="0.25">
      <c r="A8793" s="1"/>
      <c r="B8793" s="1"/>
      <c r="C8793" s="1"/>
      <c r="D8793"/>
      <c r="E8793" s="1"/>
      <c r="F8793" s="1"/>
      <c r="G8793"/>
      <c r="H8793"/>
      <c r="I8793" s="1"/>
      <c r="J8793"/>
      <c r="K8793"/>
      <c r="L8793"/>
      <c r="M8793" s="2"/>
      <c r="N8793" s="3"/>
      <c r="O8793"/>
      <c r="P8793"/>
      <c r="Q8793"/>
      <c r="R8793"/>
      <c r="S8793"/>
      <c r="T8793"/>
      <c r="U8793" s="1"/>
      <c r="V8793"/>
      <c r="W8793" s="1"/>
      <c r="X8793"/>
      <c r="Y8793"/>
      <c r="Z8793" s="1"/>
      <c r="AA8793" s="1"/>
      <c r="AB8793" s="1"/>
      <c r="AC8793" s="1"/>
      <c r="AD8793"/>
    </row>
    <row r="8794" spans="1:30" x14ac:dyDescent="0.25">
      <c r="A8794" s="1"/>
      <c r="B8794" s="1"/>
      <c r="C8794" s="1"/>
      <c r="D8794"/>
      <c r="E8794" s="1"/>
      <c r="F8794" s="1"/>
      <c r="G8794"/>
      <c r="H8794"/>
      <c r="I8794" s="1"/>
      <c r="J8794"/>
      <c r="K8794"/>
      <c r="L8794"/>
      <c r="M8794" s="2"/>
      <c r="N8794" s="3"/>
      <c r="O8794"/>
      <c r="P8794"/>
      <c r="Q8794"/>
      <c r="R8794"/>
      <c r="S8794"/>
      <c r="T8794"/>
      <c r="U8794" s="1"/>
      <c r="V8794"/>
      <c r="W8794" s="1"/>
      <c r="X8794"/>
      <c r="Y8794"/>
      <c r="Z8794" s="1"/>
      <c r="AA8794" s="1"/>
      <c r="AB8794" s="1"/>
      <c r="AC8794" s="1"/>
      <c r="AD8794"/>
    </row>
    <row r="8795" spans="1:30" x14ac:dyDescent="0.25">
      <c r="A8795" s="1"/>
      <c r="B8795" s="1"/>
      <c r="C8795" s="1"/>
      <c r="D8795"/>
      <c r="E8795" s="1"/>
      <c r="F8795" s="1"/>
      <c r="G8795"/>
      <c r="H8795"/>
      <c r="I8795" s="1"/>
      <c r="J8795"/>
      <c r="K8795"/>
      <c r="L8795"/>
      <c r="M8795" s="2"/>
      <c r="N8795" s="3"/>
      <c r="O8795"/>
      <c r="P8795"/>
      <c r="Q8795"/>
      <c r="R8795"/>
      <c r="S8795"/>
      <c r="T8795"/>
      <c r="U8795" s="1"/>
      <c r="V8795"/>
      <c r="W8795" s="1"/>
      <c r="X8795"/>
      <c r="Y8795"/>
      <c r="Z8795" s="1"/>
      <c r="AA8795" s="1"/>
      <c r="AB8795" s="1"/>
      <c r="AC8795" s="1"/>
      <c r="AD8795"/>
    </row>
    <row r="8796" spans="1:30" x14ac:dyDescent="0.25">
      <c r="A8796" s="1"/>
      <c r="B8796" s="1"/>
      <c r="C8796" s="1"/>
      <c r="D8796"/>
      <c r="E8796" s="1"/>
      <c r="F8796" s="1"/>
      <c r="G8796"/>
      <c r="H8796"/>
      <c r="I8796" s="1"/>
      <c r="J8796"/>
      <c r="K8796"/>
      <c r="L8796"/>
      <c r="M8796" s="2"/>
      <c r="N8796" s="3"/>
      <c r="O8796"/>
      <c r="P8796"/>
      <c r="Q8796"/>
      <c r="R8796"/>
      <c r="S8796"/>
      <c r="T8796"/>
      <c r="U8796" s="1"/>
      <c r="V8796"/>
      <c r="W8796" s="1"/>
      <c r="X8796"/>
      <c r="Y8796"/>
      <c r="Z8796" s="1"/>
      <c r="AA8796" s="1"/>
      <c r="AB8796" s="1"/>
      <c r="AC8796" s="1"/>
      <c r="AD8796"/>
    </row>
    <row r="8797" spans="1:30" x14ac:dyDescent="0.25">
      <c r="A8797" s="1"/>
      <c r="B8797" s="1"/>
      <c r="C8797" s="1"/>
      <c r="D8797"/>
      <c r="E8797" s="1"/>
      <c r="F8797" s="1"/>
      <c r="G8797"/>
      <c r="H8797"/>
      <c r="I8797" s="1"/>
      <c r="J8797"/>
      <c r="K8797"/>
      <c r="L8797"/>
      <c r="M8797" s="2"/>
      <c r="N8797" s="3"/>
      <c r="O8797"/>
      <c r="P8797"/>
      <c r="Q8797"/>
      <c r="R8797"/>
      <c r="S8797"/>
      <c r="T8797"/>
      <c r="U8797" s="1"/>
      <c r="V8797"/>
      <c r="W8797" s="1"/>
      <c r="X8797"/>
      <c r="Y8797"/>
      <c r="Z8797" s="1"/>
      <c r="AA8797" s="1"/>
      <c r="AB8797" s="1"/>
      <c r="AC8797" s="1"/>
      <c r="AD8797"/>
    </row>
    <row r="8798" spans="1:30" x14ac:dyDescent="0.25">
      <c r="A8798" s="1"/>
      <c r="B8798" s="1"/>
      <c r="C8798" s="1"/>
      <c r="D8798"/>
      <c r="E8798" s="1"/>
      <c r="F8798" s="1"/>
      <c r="G8798"/>
      <c r="H8798"/>
      <c r="I8798" s="1"/>
      <c r="J8798"/>
      <c r="K8798"/>
      <c r="L8798"/>
      <c r="M8798" s="2"/>
      <c r="N8798" s="3"/>
      <c r="O8798"/>
      <c r="P8798"/>
      <c r="Q8798"/>
      <c r="R8798"/>
      <c r="S8798"/>
      <c r="T8798"/>
      <c r="U8798" s="1"/>
      <c r="V8798"/>
      <c r="W8798" s="1"/>
      <c r="X8798"/>
      <c r="Y8798"/>
      <c r="Z8798" s="1"/>
      <c r="AA8798" s="1"/>
      <c r="AB8798" s="1"/>
      <c r="AC8798" s="1"/>
      <c r="AD8798"/>
    </row>
    <row r="8799" spans="1:30" x14ac:dyDescent="0.25">
      <c r="A8799" s="1"/>
      <c r="B8799" s="1"/>
      <c r="C8799" s="1"/>
      <c r="D8799"/>
      <c r="E8799" s="1"/>
      <c r="F8799" s="1"/>
      <c r="G8799"/>
      <c r="H8799"/>
      <c r="I8799" s="1"/>
      <c r="J8799"/>
      <c r="K8799"/>
      <c r="L8799"/>
      <c r="M8799" s="2"/>
      <c r="N8799" s="3"/>
      <c r="O8799"/>
      <c r="P8799"/>
      <c r="Q8799"/>
      <c r="R8799"/>
      <c r="S8799"/>
      <c r="T8799"/>
      <c r="U8799" s="1"/>
      <c r="V8799"/>
      <c r="W8799" s="1"/>
      <c r="X8799"/>
      <c r="Y8799"/>
      <c r="Z8799" s="1"/>
      <c r="AA8799" s="1"/>
      <c r="AB8799" s="1"/>
      <c r="AC8799" s="1"/>
      <c r="AD8799"/>
    </row>
    <row r="8800" spans="1:30" x14ac:dyDescent="0.25">
      <c r="A8800" s="1"/>
      <c r="B8800" s="1"/>
      <c r="C8800" s="1"/>
      <c r="D8800"/>
      <c r="E8800" s="1"/>
      <c r="F8800" s="1"/>
      <c r="G8800"/>
      <c r="H8800"/>
      <c r="I8800" s="1"/>
      <c r="J8800"/>
      <c r="K8800"/>
      <c r="L8800"/>
      <c r="M8800" s="2"/>
      <c r="N8800" s="3"/>
      <c r="O8800"/>
      <c r="P8800"/>
      <c r="Q8800"/>
      <c r="R8800"/>
      <c r="S8800"/>
      <c r="T8800"/>
      <c r="U8800" s="1"/>
      <c r="V8800"/>
      <c r="W8800" s="1"/>
      <c r="X8800"/>
      <c r="Y8800"/>
      <c r="Z8800" s="1"/>
      <c r="AA8800" s="1"/>
      <c r="AB8800" s="1"/>
      <c r="AC8800" s="1"/>
      <c r="AD8800"/>
    </row>
    <row r="8801" spans="1:30" x14ac:dyDescent="0.25">
      <c r="A8801" s="1"/>
      <c r="B8801" s="1"/>
      <c r="C8801" s="1"/>
      <c r="D8801"/>
      <c r="E8801" s="1"/>
      <c r="F8801" s="1"/>
      <c r="G8801"/>
      <c r="H8801"/>
      <c r="I8801" s="1"/>
      <c r="J8801"/>
      <c r="K8801"/>
      <c r="L8801"/>
      <c r="M8801" s="2"/>
      <c r="N8801" s="3"/>
      <c r="O8801"/>
      <c r="P8801"/>
      <c r="Q8801"/>
      <c r="R8801"/>
      <c r="S8801"/>
      <c r="T8801"/>
      <c r="U8801" s="1"/>
      <c r="V8801"/>
      <c r="W8801" s="1"/>
      <c r="X8801"/>
      <c r="Y8801"/>
      <c r="Z8801" s="1"/>
      <c r="AA8801" s="1"/>
      <c r="AB8801" s="1"/>
      <c r="AC8801" s="1"/>
      <c r="AD8801"/>
    </row>
    <row r="8802" spans="1:30" x14ac:dyDescent="0.25">
      <c r="A8802" s="1"/>
      <c r="B8802" s="1"/>
      <c r="C8802" s="1"/>
      <c r="D8802"/>
      <c r="E8802" s="1"/>
      <c r="F8802" s="1"/>
      <c r="G8802"/>
      <c r="H8802"/>
      <c r="I8802" s="1"/>
      <c r="J8802"/>
      <c r="K8802"/>
      <c r="L8802"/>
      <c r="M8802" s="2"/>
      <c r="N8802" s="3"/>
      <c r="O8802"/>
      <c r="P8802"/>
      <c r="Q8802"/>
      <c r="R8802"/>
      <c r="S8802"/>
      <c r="T8802"/>
      <c r="U8802" s="1"/>
      <c r="V8802"/>
      <c r="W8802" s="1"/>
      <c r="X8802"/>
      <c r="Y8802"/>
      <c r="Z8802" s="1"/>
      <c r="AA8802" s="1"/>
      <c r="AB8802" s="1"/>
      <c r="AC8802" s="1"/>
      <c r="AD8802"/>
    </row>
    <row r="8803" spans="1:30" x14ac:dyDescent="0.25">
      <c r="A8803" s="1"/>
      <c r="B8803" s="1"/>
      <c r="C8803" s="1"/>
      <c r="D8803"/>
      <c r="E8803" s="1"/>
      <c r="F8803" s="1"/>
      <c r="G8803"/>
      <c r="H8803"/>
      <c r="I8803" s="1"/>
      <c r="J8803"/>
      <c r="K8803"/>
      <c r="L8803"/>
      <c r="M8803" s="2"/>
      <c r="N8803" s="3"/>
      <c r="O8803"/>
      <c r="P8803"/>
      <c r="Q8803"/>
      <c r="R8803"/>
      <c r="S8803"/>
      <c r="T8803"/>
      <c r="U8803" s="1"/>
      <c r="V8803"/>
      <c r="W8803" s="1"/>
      <c r="X8803"/>
      <c r="Y8803"/>
      <c r="Z8803" s="1"/>
      <c r="AA8803" s="1"/>
      <c r="AB8803" s="1"/>
      <c r="AC8803" s="1"/>
      <c r="AD8803"/>
    </row>
    <row r="8804" spans="1:30" x14ac:dyDescent="0.25">
      <c r="A8804" s="1"/>
      <c r="B8804" s="1"/>
      <c r="C8804" s="1"/>
      <c r="D8804"/>
      <c r="E8804" s="1"/>
      <c r="F8804" s="1"/>
      <c r="G8804"/>
      <c r="H8804"/>
      <c r="I8804" s="1"/>
      <c r="J8804"/>
      <c r="K8804"/>
      <c r="L8804"/>
      <c r="M8804" s="2"/>
      <c r="N8804" s="3"/>
      <c r="O8804"/>
      <c r="P8804"/>
      <c r="Q8804"/>
      <c r="R8804"/>
      <c r="S8804"/>
      <c r="T8804"/>
      <c r="U8804" s="1"/>
      <c r="V8804"/>
      <c r="W8804" s="1"/>
      <c r="X8804"/>
      <c r="Y8804"/>
      <c r="Z8804" s="1"/>
      <c r="AA8804" s="1"/>
      <c r="AB8804" s="1"/>
      <c r="AC8804" s="1"/>
      <c r="AD8804"/>
    </row>
    <row r="8805" spans="1:30" x14ac:dyDescent="0.25">
      <c r="A8805" s="1"/>
      <c r="B8805" s="1"/>
      <c r="C8805" s="1"/>
      <c r="D8805"/>
      <c r="E8805" s="1"/>
      <c r="F8805" s="1"/>
      <c r="G8805"/>
      <c r="H8805"/>
      <c r="I8805" s="1"/>
      <c r="J8805"/>
      <c r="K8805"/>
      <c r="L8805"/>
      <c r="M8805" s="2"/>
      <c r="N8805" s="3"/>
      <c r="O8805"/>
      <c r="P8805"/>
      <c r="Q8805"/>
      <c r="R8805"/>
      <c r="S8805"/>
      <c r="T8805"/>
      <c r="U8805" s="1"/>
      <c r="V8805"/>
      <c r="W8805" s="1"/>
      <c r="X8805"/>
      <c r="Y8805"/>
      <c r="Z8805" s="1"/>
      <c r="AA8805" s="1"/>
      <c r="AB8805" s="1"/>
      <c r="AC8805" s="1"/>
      <c r="AD8805"/>
    </row>
    <row r="8806" spans="1:30" x14ac:dyDescent="0.25">
      <c r="A8806" s="1"/>
      <c r="B8806" s="1"/>
      <c r="C8806" s="1"/>
      <c r="D8806"/>
      <c r="E8806" s="1"/>
      <c r="F8806" s="1"/>
      <c r="G8806"/>
      <c r="H8806"/>
      <c r="I8806" s="1"/>
      <c r="J8806"/>
      <c r="K8806"/>
      <c r="L8806"/>
      <c r="M8806" s="2"/>
      <c r="N8806" s="3"/>
      <c r="O8806"/>
      <c r="P8806"/>
      <c r="Q8806"/>
      <c r="R8806"/>
      <c r="S8806"/>
      <c r="T8806"/>
      <c r="U8806" s="1"/>
      <c r="V8806"/>
      <c r="W8806" s="1"/>
      <c r="X8806"/>
      <c r="Y8806"/>
      <c r="Z8806" s="1"/>
      <c r="AA8806" s="1"/>
      <c r="AB8806" s="1"/>
      <c r="AC8806" s="1"/>
      <c r="AD8806"/>
    </row>
    <row r="8807" spans="1:30" x14ac:dyDescent="0.25">
      <c r="A8807" s="1"/>
      <c r="B8807" s="1"/>
      <c r="C8807" s="1"/>
      <c r="D8807"/>
      <c r="E8807" s="1"/>
      <c r="F8807" s="1"/>
      <c r="G8807"/>
      <c r="H8807"/>
      <c r="I8807" s="1"/>
      <c r="J8807"/>
      <c r="K8807"/>
      <c r="L8807"/>
      <c r="M8807" s="2"/>
      <c r="N8807" s="3"/>
      <c r="O8807"/>
      <c r="P8807"/>
      <c r="Q8807"/>
      <c r="R8807"/>
      <c r="S8807"/>
      <c r="T8807"/>
      <c r="U8807" s="1"/>
      <c r="V8807"/>
      <c r="W8807" s="1"/>
      <c r="X8807"/>
      <c r="Y8807"/>
      <c r="Z8807" s="1"/>
      <c r="AA8807" s="1"/>
      <c r="AB8807" s="1"/>
      <c r="AC8807" s="1"/>
      <c r="AD8807"/>
    </row>
    <row r="8808" spans="1:30" x14ac:dyDescent="0.25">
      <c r="A8808" s="1"/>
      <c r="B8808" s="1"/>
      <c r="C8808" s="1"/>
      <c r="D8808"/>
      <c r="E8808" s="1"/>
      <c r="F8808" s="1"/>
      <c r="G8808"/>
      <c r="H8808"/>
      <c r="I8808" s="1"/>
      <c r="J8808"/>
      <c r="K8808"/>
      <c r="L8808"/>
      <c r="M8808" s="2"/>
      <c r="N8808" s="3"/>
      <c r="O8808"/>
      <c r="P8808"/>
      <c r="Q8808"/>
      <c r="R8808"/>
      <c r="S8808"/>
      <c r="T8808"/>
      <c r="U8808" s="1"/>
      <c r="V8808"/>
      <c r="W8808" s="1"/>
      <c r="X8808"/>
      <c r="Y8808"/>
      <c r="Z8808" s="1"/>
      <c r="AA8808" s="1"/>
      <c r="AB8808" s="1"/>
      <c r="AC8808" s="1"/>
      <c r="AD8808"/>
    </row>
    <row r="8809" spans="1:30" x14ac:dyDescent="0.25">
      <c r="A8809" s="1"/>
      <c r="B8809" s="1"/>
      <c r="C8809" s="1"/>
      <c r="D8809"/>
      <c r="E8809" s="1"/>
      <c r="F8809" s="1"/>
      <c r="G8809"/>
      <c r="H8809"/>
      <c r="I8809" s="1"/>
      <c r="J8809"/>
      <c r="K8809"/>
      <c r="L8809"/>
      <c r="M8809" s="2"/>
      <c r="N8809" s="3"/>
      <c r="O8809"/>
      <c r="P8809"/>
      <c r="Q8809"/>
      <c r="R8809"/>
      <c r="S8809"/>
      <c r="T8809"/>
      <c r="U8809" s="1"/>
      <c r="V8809"/>
      <c r="W8809" s="1"/>
      <c r="X8809"/>
      <c r="Y8809"/>
      <c r="Z8809" s="1"/>
      <c r="AA8809" s="1"/>
      <c r="AB8809" s="1"/>
      <c r="AC8809" s="1"/>
      <c r="AD8809"/>
    </row>
    <row r="8810" spans="1:30" x14ac:dyDescent="0.25">
      <c r="A8810" s="1"/>
      <c r="B8810" s="1"/>
      <c r="C8810" s="1"/>
      <c r="D8810"/>
      <c r="E8810" s="1"/>
      <c r="F8810" s="1"/>
      <c r="G8810"/>
      <c r="H8810"/>
      <c r="I8810" s="1"/>
      <c r="J8810"/>
      <c r="K8810"/>
      <c r="L8810"/>
      <c r="M8810" s="2"/>
      <c r="N8810" s="3"/>
      <c r="O8810"/>
      <c r="P8810"/>
      <c r="Q8810"/>
      <c r="R8810"/>
      <c r="S8810"/>
      <c r="T8810"/>
      <c r="U8810" s="1"/>
      <c r="V8810"/>
      <c r="W8810" s="1"/>
      <c r="X8810"/>
      <c r="Y8810"/>
      <c r="Z8810" s="1"/>
      <c r="AA8810" s="1"/>
      <c r="AB8810" s="1"/>
      <c r="AC8810" s="1"/>
      <c r="AD8810"/>
    </row>
    <row r="8811" spans="1:30" x14ac:dyDescent="0.25">
      <c r="A8811" s="1"/>
      <c r="B8811" s="1"/>
      <c r="C8811" s="1"/>
      <c r="D8811"/>
      <c r="E8811" s="1"/>
      <c r="F8811" s="1"/>
      <c r="G8811"/>
      <c r="H8811"/>
      <c r="I8811" s="1"/>
      <c r="J8811"/>
      <c r="K8811"/>
      <c r="L8811"/>
      <c r="M8811" s="2"/>
      <c r="N8811" s="3"/>
      <c r="O8811"/>
      <c r="P8811"/>
      <c r="Q8811"/>
      <c r="R8811"/>
      <c r="S8811"/>
      <c r="T8811"/>
      <c r="U8811" s="1"/>
      <c r="V8811"/>
      <c r="W8811" s="1"/>
      <c r="X8811"/>
      <c r="Y8811"/>
      <c r="Z8811" s="1"/>
      <c r="AA8811" s="1"/>
      <c r="AB8811" s="1"/>
      <c r="AC8811" s="1"/>
      <c r="AD8811"/>
    </row>
    <row r="8812" spans="1:30" x14ac:dyDescent="0.25">
      <c r="A8812" s="1"/>
      <c r="B8812" s="1"/>
      <c r="C8812" s="1"/>
      <c r="D8812"/>
      <c r="E8812" s="1"/>
      <c r="F8812" s="1"/>
      <c r="G8812"/>
      <c r="H8812"/>
      <c r="I8812" s="1"/>
      <c r="J8812"/>
      <c r="K8812"/>
      <c r="L8812"/>
      <c r="M8812" s="2"/>
      <c r="N8812" s="3"/>
      <c r="O8812"/>
      <c r="P8812"/>
      <c r="Q8812"/>
      <c r="R8812"/>
      <c r="S8812"/>
      <c r="T8812"/>
      <c r="U8812" s="1"/>
      <c r="V8812"/>
      <c r="W8812" s="1"/>
      <c r="X8812"/>
      <c r="Y8812"/>
      <c r="Z8812" s="1"/>
      <c r="AA8812" s="1"/>
      <c r="AB8812" s="1"/>
      <c r="AC8812" s="1"/>
      <c r="AD8812"/>
    </row>
    <row r="8813" spans="1:30" x14ac:dyDescent="0.25">
      <c r="A8813" s="1"/>
      <c r="B8813" s="1"/>
      <c r="C8813" s="1"/>
      <c r="D8813"/>
      <c r="E8813" s="1"/>
      <c r="F8813" s="1"/>
      <c r="G8813"/>
      <c r="H8813"/>
      <c r="I8813" s="1"/>
      <c r="J8813"/>
      <c r="K8813"/>
      <c r="L8813"/>
      <c r="M8813" s="2"/>
      <c r="N8813" s="3"/>
      <c r="O8813"/>
      <c r="P8813"/>
      <c r="Q8813"/>
      <c r="R8813"/>
      <c r="S8813"/>
      <c r="T8813"/>
      <c r="U8813" s="1"/>
      <c r="V8813"/>
      <c r="W8813" s="1"/>
      <c r="X8813"/>
      <c r="Y8813"/>
      <c r="Z8813" s="1"/>
      <c r="AA8813" s="1"/>
      <c r="AB8813" s="1"/>
      <c r="AC8813" s="1"/>
      <c r="AD8813"/>
    </row>
    <row r="8814" spans="1:30" x14ac:dyDescent="0.25">
      <c r="A8814" s="1"/>
      <c r="B8814" s="1"/>
      <c r="C8814" s="1"/>
      <c r="D8814"/>
      <c r="E8814" s="1"/>
      <c r="F8814" s="1"/>
      <c r="G8814"/>
      <c r="H8814"/>
      <c r="I8814" s="1"/>
      <c r="J8814"/>
      <c r="K8814"/>
      <c r="L8814"/>
      <c r="M8814" s="2"/>
      <c r="N8814" s="3"/>
      <c r="O8814"/>
      <c r="P8814"/>
      <c r="Q8814"/>
      <c r="R8814"/>
      <c r="S8814"/>
      <c r="T8814"/>
      <c r="U8814" s="1"/>
      <c r="V8814"/>
      <c r="W8814" s="1"/>
      <c r="X8814"/>
      <c r="Y8814"/>
      <c r="Z8814" s="1"/>
      <c r="AA8814" s="1"/>
      <c r="AB8814" s="1"/>
      <c r="AC8814" s="1"/>
      <c r="AD8814"/>
    </row>
    <row r="8815" spans="1:30" x14ac:dyDescent="0.25">
      <c r="A8815" s="1"/>
      <c r="B8815" s="1"/>
      <c r="C8815" s="1"/>
      <c r="D8815"/>
      <c r="E8815" s="1"/>
      <c r="F8815" s="1"/>
      <c r="G8815"/>
      <c r="H8815"/>
      <c r="I8815" s="1"/>
      <c r="J8815"/>
      <c r="K8815"/>
      <c r="L8815"/>
      <c r="M8815" s="2"/>
      <c r="N8815" s="3"/>
      <c r="O8815"/>
      <c r="P8815"/>
      <c r="Q8815"/>
      <c r="R8815"/>
      <c r="S8815"/>
      <c r="T8815"/>
      <c r="U8815" s="1"/>
      <c r="V8815"/>
      <c r="W8815" s="1"/>
      <c r="X8815"/>
      <c r="Y8815"/>
      <c r="Z8815" s="1"/>
      <c r="AA8815" s="1"/>
      <c r="AB8815" s="1"/>
      <c r="AC8815" s="1"/>
      <c r="AD8815"/>
    </row>
    <row r="8816" spans="1:30" x14ac:dyDescent="0.25">
      <c r="A8816" s="1"/>
      <c r="B8816" s="1"/>
      <c r="C8816" s="1"/>
      <c r="D8816"/>
      <c r="E8816" s="1"/>
      <c r="F8816" s="1"/>
      <c r="G8816"/>
      <c r="H8816"/>
      <c r="I8816" s="1"/>
      <c r="J8816"/>
      <c r="K8816"/>
      <c r="L8816"/>
      <c r="M8816" s="2"/>
      <c r="N8816" s="3"/>
      <c r="O8816"/>
      <c r="P8816"/>
      <c r="Q8816"/>
      <c r="R8816"/>
      <c r="S8816"/>
      <c r="T8816"/>
      <c r="U8816" s="1"/>
      <c r="V8816"/>
      <c r="W8816" s="1"/>
      <c r="X8816"/>
      <c r="Y8816"/>
      <c r="Z8816" s="1"/>
      <c r="AA8816" s="1"/>
      <c r="AB8816" s="1"/>
      <c r="AC8816" s="1"/>
      <c r="AD8816"/>
    </row>
    <row r="8817" spans="1:30" x14ac:dyDescent="0.25">
      <c r="A8817" s="1"/>
      <c r="B8817" s="1"/>
      <c r="C8817" s="1"/>
      <c r="D8817"/>
      <c r="E8817" s="1"/>
      <c r="F8817" s="1"/>
      <c r="G8817"/>
      <c r="H8817"/>
      <c r="I8817" s="1"/>
      <c r="J8817"/>
      <c r="K8817"/>
      <c r="L8817"/>
      <c r="M8817" s="2"/>
      <c r="N8817" s="3"/>
      <c r="O8817"/>
      <c r="P8817"/>
      <c r="Q8817"/>
      <c r="R8817"/>
      <c r="S8817"/>
      <c r="T8817"/>
      <c r="U8817" s="1"/>
      <c r="V8817"/>
      <c r="W8817" s="1"/>
      <c r="X8817"/>
      <c r="Y8817"/>
      <c r="Z8817" s="1"/>
      <c r="AA8817" s="1"/>
      <c r="AB8817" s="1"/>
      <c r="AC8817" s="1"/>
      <c r="AD8817"/>
    </row>
    <row r="8818" spans="1:30" x14ac:dyDescent="0.25">
      <c r="A8818" s="1"/>
      <c r="B8818" s="1"/>
      <c r="C8818" s="1"/>
      <c r="D8818"/>
      <c r="E8818" s="1"/>
      <c r="F8818" s="1"/>
      <c r="G8818"/>
      <c r="H8818"/>
      <c r="I8818" s="1"/>
      <c r="J8818"/>
      <c r="K8818"/>
      <c r="L8818"/>
      <c r="M8818" s="2"/>
      <c r="N8818" s="3"/>
      <c r="O8818"/>
      <c r="P8818"/>
      <c r="Q8818"/>
      <c r="R8818"/>
      <c r="S8818"/>
      <c r="T8818"/>
      <c r="U8818" s="1"/>
      <c r="V8818"/>
      <c r="W8818" s="1"/>
      <c r="X8818"/>
      <c r="Y8818"/>
      <c r="Z8818" s="1"/>
      <c r="AA8818" s="1"/>
      <c r="AB8818" s="1"/>
      <c r="AC8818" s="1"/>
      <c r="AD8818"/>
    </row>
    <row r="8819" spans="1:30" x14ac:dyDescent="0.25">
      <c r="A8819" s="1"/>
      <c r="B8819" s="1"/>
      <c r="C8819" s="1"/>
      <c r="D8819"/>
      <c r="E8819" s="1"/>
      <c r="F8819" s="1"/>
      <c r="G8819"/>
      <c r="H8819"/>
      <c r="I8819" s="1"/>
      <c r="J8819"/>
      <c r="K8819"/>
      <c r="L8819"/>
      <c r="M8819" s="2"/>
      <c r="N8819" s="3"/>
      <c r="O8819"/>
      <c r="P8819"/>
      <c r="Q8819"/>
      <c r="R8819"/>
      <c r="S8819"/>
      <c r="T8819"/>
      <c r="U8819" s="1"/>
      <c r="V8819"/>
      <c r="W8819" s="1"/>
      <c r="X8819"/>
      <c r="Y8819"/>
      <c r="Z8819" s="1"/>
      <c r="AA8819" s="1"/>
      <c r="AB8819" s="1"/>
      <c r="AC8819" s="1"/>
      <c r="AD8819"/>
    </row>
    <row r="8820" spans="1:30" x14ac:dyDescent="0.25">
      <c r="A8820" s="1"/>
      <c r="B8820" s="1"/>
      <c r="C8820" s="1"/>
      <c r="D8820"/>
      <c r="E8820" s="1"/>
      <c r="F8820" s="1"/>
      <c r="G8820"/>
      <c r="H8820"/>
      <c r="I8820" s="1"/>
      <c r="J8820"/>
      <c r="K8820"/>
      <c r="L8820"/>
      <c r="M8820" s="2"/>
      <c r="N8820" s="3"/>
      <c r="O8820"/>
      <c r="P8820"/>
      <c r="Q8820"/>
      <c r="R8820"/>
      <c r="S8820"/>
      <c r="T8820"/>
      <c r="U8820" s="1"/>
      <c r="V8820"/>
      <c r="W8820" s="1"/>
      <c r="X8820"/>
      <c r="Y8820"/>
      <c r="Z8820" s="1"/>
      <c r="AA8820" s="1"/>
      <c r="AB8820" s="1"/>
      <c r="AC8820" s="1"/>
      <c r="AD8820"/>
    </row>
    <row r="8821" spans="1:30" x14ac:dyDescent="0.25">
      <c r="A8821" s="1"/>
      <c r="B8821" s="1"/>
      <c r="C8821" s="1"/>
      <c r="D8821"/>
      <c r="E8821" s="1"/>
      <c r="F8821" s="1"/>
      <c r="G8821"/>
      <c r="H8821"/>
      <c r="I8821" s="1"/>
      <c r="J8821"/>
      <c r="K8821"/>
      <c r="L8821"/>
      <c r="M8821" s="2"/>
      <c r="N8821" s="3"/>
      <c r="O8821"/>
      <c r="P8821"/>
      <c r="Q8821"/>
      <c r="R8821"/>
      <c r="S8821"/>
      <c r="T8821"/>
      <c r="U8821" s="1"/>
      <c r="V8821"/>
      <c r="W8821" s="1"/>
      <c r="X8821"/>
      <c r="Y8821"/>
      <c r="Z8821" s="1"/>
      <c r="AA8821" s="1"/>
      <c r="AB8821" s="1"/>
      <c r="AC8821" s="1"/>
      <c r="AD8821"/>
    </row>
    <row r="8822" spans="1:30" x14ac:dyDescent="0.25">
      <c r="A8822" s="1"/>
      <c r="B8822" s="1"/>
      <c r="C8822" s="1"/>
      <c r="D8822"/>
      <c r="E8822" s="1"/>
      <c r="F8822" s="1"/>
      <c r="G8822"/>
      <c r="H8822"/>
      <c r="I8822" s="1"/>
      <c r="J8822"/>
      <c r="K8822"/>
      <c r="L8822"/>
      <c r="M8822" s="2"/>
      <c r="N8822" s="3"/>
      <c r="O8822"/>
      <c r="P8822"/>
      <c r="Q8822"/>
      <c r="R8822"/>
      <c r="S8822"/>
      <c r="T8822"/>
      <c r="U8822" s="1"/>
      <c r="V8822"/>
      <c r="W8822" s="1"/>
      <c r="X8822"/>
      <c r="Y8822"/>
      <c r="Z8822" s="1"/>
      <c r="AA8822" s="1"/>
      <c r="AB8822" s="1"/>
      <c r="AC8822" s="1"/>
      <c r="AD8822"/>
    </row>
    <row r="8823" spans="1:30" x14ac:dyDescent="0.25">
      <c r="A8823" s="1"/>
      <c r="B8823" s="1"/>
      <c r="C8823" s="1"/>
      <c r="D8823"/>
      <c r="E8823" s="1"/>
      <c r="F8823" s="1"/>
      <c r="G8823"/>
      <c r="H8823"/>
      <c r="I8823" s="1"/>
      <c r="J8823"/>
      <c r="K8823"/>
      <c r="L8823"/>
      <c r="M8823" s="2"/>
      <c r="N8823" s="3"/>
      <c r="O8823"/>
      <c r="P8823"/>
      <c r="Q8823"/>
      <c r="R8823"/>
      <c r="S8823"/>
      <c r="T8823"/>
      <c r="U8823" s="1"/>
      <c r="V8823"/>
      <c r="W8823" s="1"/>
      <c r="X8823"/>
      <c r="Y8823"/>
      <c r="Z8823" s="1"/>
      <c r="AA8823" s="1"/>
      <c r="AB8823" s="1"/>
      <c r="AC8823" s="1"/>
      <c r="AD8823"/>
    </row>
    <row r="8824" spans="1:30" x14ac:dyDescent="0.25">
      <c r="A8824" s="1"/>
      <c r="B8824" s="1"/>
      <c r="C8824" s="1"/>
      <c r="D8824"/>
      <c r="E8824" s="1"/>
      <c r="F8824" s="1"/>
      <c r="G8824"/>
      <c r="H8824"/>
      <c r="I8824" s="1"/>
      <c r="J8824"/>
      <c r="K8824"/>
      <c r="L8824"/>
      <c r="M8824" s="2"/>
      <c r="N8824" s="3"/>
      <c r="O8824"/>
      <c r="P8824"/>
      <c r="Q8824"/>
      <c r="R8824"/>
      <c r="S8824"/>
      <c r="T8824"/>
      <c r="U8824" s="1"/>
      <c r="V8824"/>
      <c r="W8824" s="1"/>
      <c r="X8824"/>
      <c r="Y8824"/>
      <c r="Z8824" s="1"/>
      <c r="AA8824" s="1"/>
      <c r="AB8824" s="1"/>
      <c r="AC8824" s="1"/>
      <c r="AD8824"/>
    </row>
    <row r="8825" spans="1:30" x14ac:dyDescent="0.25">
      <c r="A8825" s="1"/>
      <c r="B8825" s="1"/>
      <c r="C8825" s="1"/>
      <c r="D8825"/>
      <c r="E8825" s="1"/>
      <c r="F8825" s="1"/>
      <c r="G8825"/>
      <c r="H8825"/>
      <c r="I8825" s="1"/>
      <c r="J8825"/>
      <c r="K8825"/>
      <c r="L8825"/>
      <c r="M8825" s="2"/>
      <c r="N8825" s="3"/>
      <c r="O8825"/>
      <c r="P8825"/>
      <c r="Q8825"/>
      <c r="R8825"/>
      <c r="S8825"/>
      <c r="T8825"/>
      <c r="U8825" s="1"/>
      <c r="V8825"/>
      <c r="W8825" s="1"/>
      <c r="X8825"/>
      <c r="Y8825"/>
      <c r="Z8825" s="1"/>
      <c r="AA8825" s="1"/>
      <c r="AB8825" s="1"/>
      <c r="AC8825" s="1"/>
      <c r="AD8825"/>
    </row>
    <row r="8826" spans="1:30" x14ac:dyDescent="0.25">
      <c r="A8826" s="1"/>
      <c r="B8826" s="1"/>
      <c r="C8826" s="1"/>
      <c r="D8826"/>
      <c r="E8826" s="1"/>
      <c r="F8826" s="1"/>
      <c r="G8826"/>
      <c r="H8826"/>
      <c r="I8826" s="1"/>
      <c r="J8826"/>
      <c r="K8826"/>
      <c r="L8826"/>
      <c r="M8826" s="2"/>
      <c r="N8826" s="3"/>
      <c r="O8826"/>
      <c r="P8826"/>
      <c r="Q8826"/>
      <c r="R8826"/>
      <c r="S8826"/>
      <c r="T8826"/>
      <c r="U8826" s="1"/>
      <c r="V8826"/>
      <c r="W8826" s="1"/>
      <c r="X8826"/>
      <c r="Y8826"/>
      <c r="Z8826" s="1"/>
      <c r="AA8826" s="1"/>
      <c r="AB8826" s="1"/>
      <c r="AC8826" s="1"/>
      <c r="AD8826"/>
    </row>
    <row r="8827" spans="1:30" x14ac:dyDescent="0.25">
      <c r="A8827" s="1"/>
      <c r="B8827" s="1"/>
      <c r="C8827" s="1"/>
      <c r="D8827"/>
      <c r="E8827" s="1"/>
      <c r="F8827" s="1"/>
      <c r="G8827"/>
      <c r="H8827"/>
      <c r="I8827" s="1"/>
      <c r="J8827"/>
      <c r="K8827"/>
      <c r="L8827"/>
      <c r="M8827" s="2"/>
      <c r="N8827" s="3"/>
      <c r="O8827"/>
      <c r="P8827"/>
      <c r="Q8827"/>
      <c r="R8827"/>
      <c r="S8827"/>
      <c r="T8827"/>
      <c r="U8827" s="1"/>
      <c r="V8827"/>
      <c r="W8827" s="1"/>
      <c r="X8827"/>
      <c r="Y8827"/>
      <c r="Z8827" s="1"/>
      <c r="AA8827" s="1"/>
      <c r="AB8827" s="1"/>
      <c r="AC8827" s="1"/>
      <c r="AD8827"/>
    </row>
    <row r="8828" spans="1:30" x14ac:dyDescent="0.25">
      <c r="A8828" s="1"/>
      <c r="B8828" s="1"/>
      <c r="C8828" s="1"/>
      <c r="D8828"/>
      <c r="E8828" s="1"/>
      <c r="F8828" s="1"/>
      <c r="G8828"/>
      <c r="H8828"/>
      <c r="I8828" s="1"/>
      <c r="J8828"/>
      <c r="K8828"/>
      <c r="L8828"/>
      <c r="M8828" s="2"/>
      <c r="N8828" s="3"/>
      <c r="O8828"/>
      <c r="P8828"/>
      <c r="Q8828"/>
      <c r="R8828"/>
      <c r="S8828"/>
      <c r="T8828"/>
      <c r="U8828" s="1"/>
      <c r="V8828"/>
      <c r="W8828" s="1"/>
      <c r="X8828"/>
      <c r="Y8828"/>
      <c r="Z8828" s="1"/>
      <c r="AA8828" s="1"/>
      <c r="AB8828" s="1"/>
      <c r="AC8828" s="1"/>
      <c r="AD8828"/>
    </row>
    <row r="8829" spans="1:30" x14ac:dyDescent="0.25">
      <c r="A8829" s="1"/>
      <c r="B8829" s="1"/>
      <c r="C8829" s="1"/>
      <c r="D8829"/>
      <c r="E8829" s="1"/>
      <c r="F8829" s="1"/>
      <c r="G8829"/>
      <c r="H8829"/>
      <c r="I8829" s="1"/>
      <c r="J8829"/>
      <c r="K8829"/>
      <c r="L8829"/>
      <c r="M8829" s="2"/>
      <c r="N8829" s="3"/>
      <c r="O8829"/>
      <c r="P8829"/>
      <c r="Q8829"/>
      <c r="R8829"/>
      <c r="S8829"/>
      <c r="T8829"/>
      <c r="U8829" s="1"/>
      <c r="V8829"/>
      <c r="W8829" s="1"/>
      <c r="X8829"/>
      <c r="Y8829"/>
      <c r="Z8829" s="1"/>
      <c r="AA8829" s="1"/>
      <c r="AB8829" s="1"/>
      <c r="AC8829" s="1"/>
      <c r="AD8829"/>
    </row>
    <row r="8830" spans="1:30" x14ac:dyDescent="0.25">
      <c r="A8830" s="1"/>
      <c r="B8830" s="1"/>
      <c r="C8830" s="1"/>
      <c r="D8830"/>
      <c r="E8830" s="1"/>
      <c r="F8830" s="1"/>
      <c r="G8830"/>
      <c r="H8830"/>
      <c r="I8830" s="1"/>
      <c r="J8830"/>
      <c r="K8830"/>
      <c r="L8830"/>
      <c r="M8830" s="2"/>
      <c r="N8830" s="3"/>
      <c r="O8830"/>
      <c r="P8830"/>
      <c r="Q8830"/>
      <c r="R8830"/>
      <c r="S8830"/>
      <c r="T8830"/>
      <c r="U8830" s="1"/>
      <c r="V8830"/>
      <c r="W8830" s="1"/>
      <c r="X8830"/>
      <c r="Y8830"/>
      <c r="Z8830" s="1"/>
      <c r="AA8830" s="1"/>
      <c r="AB8830" s="1"/>
      <c r="AC8830" s="1"/>
      <c r="AD8830"/>
    </row>
    <row r="8831" spans="1:30" x14ac:dyDescent="0.25">
      <c r="A8831" s="1"/>
      <c r="B8831" s="1"/>
      <c r="C8831" s="1"/>
      <c r="D8831"/>
      <c r="E8831" s="1"/>
      <c r="F8831" s="1"/>
      <c r="G8831"/>
      <c r="H8831"/>
      <c r="I8831" s="1"/>
      <c r="J8831"/>
      <c r="K8831"/>
      <c r="L8831"/>
      <c r="M8831" s="2"/>
      <c r="N8831" s="3"/>
      <c r="O8831"/>
      <c r="P8831"/>
      <c r="Q8831"/>
      <c r="R8831"/>
      <c r="S8831"/>
      <c r="T8831"/>
      <c r="U8831" s="1"/>
      <c r="V8831"/>
      <c r="W8831" s="1"/>
      <c r="X8831"/>
      <c r="Y8831"/>
      <c r="Z8831" s="1"/>
      <c r="AA8831" s="1"/>
      <c r="AB8831" s="1"/>
      <c r="AC8831" s="1"/>
      <c r="AD8831"/>
    </row>
    <row r="8832" spans="1:30" x14ac:dyDescent="0.25">
      <c r="A8832" s="1"/>
      <c r="B8832" s="1"/>
      <c r="C8832" s="1"/>
      <c r="D8832"/>
      <c r="E8832" s="1"/>
      <c r="F8832" s="1"/>
      <c r="G8832"/>
      <c r="H8832"/>
      <c r="I8832" s="1"/>
      <c r="J8832"/>
      <c r="K8832"/>
      <c r="L8832"/>
      <c r="M8832" s="2"/>
      <c r="N8832" s="3"/>
      <c r="O8832"/>
      <c r="P8832"/>
      <c r="Q8832"/>
      <c r="R8832"/>
      <c r="S8832"/>
      <c r="T8832"/>
      <c r="U8832" s="1"/>
      <c r="V8832"/>
      <c r="W8832" s="1"/>
      <c r="X8832"/>
      <c r="Y8832"/>
      <c r="Z8832" s="1"/>
      <c r="AA8832" s="1"/>
      <c r="AB8832" s="1"/>
      <c r="AC8832" s="1"/>
      <c r="AD8832"/>
    </row>
    <row r="8833" spans="1:30" x14ac:dyDescent="0.25">
      <c r="A8833" s="1"/>
      <c r="B8833" s="1"/>
      <c r="C8833" s="1"/>
      <c r="D8833"/>
      <c r="E8833" s="1"/>
      <c r="F8833" s="1"/>
      <c r="G8833"/>
      <c r="H8833"/>
      <c r="I8833" s="1"/>
      <c r="J8833"/>
      <c r="K8833"/>
      <c r="L8833"/>
      <c r="M8833" s="2"/>
      <c r="N8833" s="3"/>
      <c r="O8833"/>
      <c r="P8833"/>
      <c r="Q8833"/>
      <c r="R8833"/>
      <c r="S8833"/>
      <c r="T8833"/>
      <c r="U8833" s="1"/>
      <c r="V8833"/>
      <c r="W8833" s="1"/>
      <c r="X8833"/>
      <c r="Y8833"/>
      <c r="Z8833" s="1"/>
      <c r="AA8833" s="1"/>
      <c r="AB8833" s="1"/>
      <c r="AC8833" s="1"/>
      <c r="AD8833"/>
    </row>
    <row r="8834" spans="1:30" x14ac:dyDescent="0.25">
      <c r="A8834" s="1"/>
      <c r="B8834" s="1"/>
      <c r="C8834" s="1"/>
      <c r="D8834"/>
      <c r="E8834" s="1"/>
      <c r="F8834" s="1"/>
      <c r="G8834"/>
      <c r="H8834"/>
      <c r="I8834" s="1"/>
      <c r="J8834"/>
      <c r="K8834"/>
      <c r="L8834"/>
      <c r="M8834" s="2"/>
      <c r="N8834" s="3"/>
      <c r="O8834"/>
      <c r="P8834"/>
      <c r="Q8834"/>
      <c r="R8834"/>
      <c r="S8834"/>
      <c r="T8834"/>
      <c r="U8834" s="1"/>
      <c r="V8834"/>
      <c r="W8834" s="1"/>
      <c r="X8834"/>
      <c r="Y8834"/>
      <c r="Z8834" s="1"/>
      <c r="AA8834" s="1"/>
      <c r="AB8834" s="1"/>
      <c r="AC8834" s="1"/>
      <c r="AD8834"/>
    </row>
    <row r="8835" spans="1:30" x14ac:dyDescent="0.25">
      <c r="A8835" s="1"/>
      <c r="B8835" s="1"/>
      <c r="C8835" s="1"/>
      <c r="D8835"/>
      <c r="E8835" s="1"/>
      <c r="F8835" s="1"/>
      <c r="G8835"/>
      <c r="H8835"/>
      <c r="I8835" s="1"/>
      <c r="J8835"/>
      <c r="K8835"/>
      <c r="L8835"/>
      <c r="M8835" s="2"/>
      <c r="N8835" s="3"/>
      <c r="O8835"/>
      <c r="P8835"/>
      <c r="Q8835"/>
      <c r="R8835"/>
      <c r="S8835"/>
      <c r="T8835"/>
      <c r="U8835" s="1"/>
      <c r="V8835"/>
      <c r="W8835" s="1"/>
      <c r="X8835"/>
      <c r="Y8835"/>
      <c r="Z8835" s="1"/>
      <c r="AA8835" s="1"/>
      <c r="AB8835" s="1"/>
      <c r="AC8835" s="1"/>
      <c r="AD8835"/>
    </row>
    <row r="8836" spans="1:30" x14ac:dyDescent="0.25">
      <c r="A8836" s="1"/>
      <c r="B8836" s="1"/>
      <c r="C8836" s="1"/>
      <c r="D8836"/>
      <c r="E8836" s="1"/>
      <c r="F8836" s="1"/>
      <c r="G8836"/>
      <c r="H8836"/>
      <c r="I8836" s="1"/>
      <c r="J8836"/>
      <c r="K8836"/>
      <c r="L8836"/>
      <c r="M8836" s="2"/>
      <c r="N8836" s="3"/>
      <c r="O8836"/>
      <c r="P8836"/>
      <c r="Q8836"/>
      <c r="R8836"/>
      <c r="S8836"/>
      <c r="T8836"/>
      <c r="U8836" s="1"/>
      <c r="V8836"/>
      <c r="W8836" s="1"/>
      <c r="X8836"/>
      <c r="Y8836"/>
      <c r="Z8836" s="1"/>
      <c r="AA8836" s="1"/>
      <c r="AB8836" s="1"/>
      <c r="AC8836" s="1"/>
      <c r="AD8836"/>
    </row>
    <row r="8837" spans="1:30" x14ac:dyDescent="0.25">
      <c r="A8837" s="1"/>
      <c r="B8837" s="1"/>
      <c r="C8837" s="1"/>
      <c r="D8837"/>
      <c r="E8837" s="1"/>
      <c r="F8837" s="1"/>
      <c r="G8837"/>
      <c r="H8837"/>
      <c r="I8837" s="1"/>
      <c r="J8837"/>
      <c r="K8837"/>
      <c r="L8837"/>
      <c r="M8837" s="2"/>
      <c r="N8837" s="3"/>
      <c r="O8837"/>
      <c r="P8837"/>
      <c r="Q8837"/>
      <c r="R8837"/>
      <c r="S8837"/>
      <c r="T8837"/>
      <c r="U8837" s="1"/>
      <c r="V8837"/>
      <c r="W8837" s="1"/>
      <c r="X8837"/>
      <c r="Y8837"/>
      <c r="Z8837" s="1"/>
      <c r="AA8837" s="1"/>
      <c r="AB8837" s="1"/>
      <c r="AC8837" s="1"/>
      <c r="AD8837"/>
    </row>
    <row r="8838" spans="1:30" x14ac:dyDescent="0.25">
      <c r="A8838" s="1"/>
      <c r="B8838" s="1"/>
      <c r="C8838" s="1"/>
      <c r="D8838"/>
      <c r="E8838" s="1"/>
      <c r="F8838" s="1"/>
      <c r="G8838"/>
      <c r="H8838"/>
      <c r="I8838" s="1"/>
      <c r="J8838"/>
      <c r="K8838"/>
      <c r="L8838"/>
      <c r="M8838" s="2"/>
      <c r="N8838" s="3"/>
      <c r="O8838"/>
      <c r="P8838"/>
      <c r="Q8838"/>
      <c r="R8838"/>
      <c r="S8838"/>
      <c r="T8838"/>
      <c r="U8838" s="1"/>
      <c r="V8838"/>
      <c r="W8838" s="1"/>
      <c r="X8838"/>
      <c r="Y8838"/>
      <c r="Z8838" s="1"/>
      <c r="AA8838" s="1"/>
      <c r="AB8838" s="1"/>
      <c r="AC8838" s="1"/>
      <c r="AD8838"/>
    </row>
    <row r="8839" spans="1:30" x14ac:dyDescent="0.25">
      <c r="A8839" s="1"/>
      <c r="B8839" s="1"/>
      <c r="C8839" s="1"/>
      <c r="D8839"/>
      <c r="E8839" s="1"/>
      <c r="F8839" s="1"/>
      <c r="G8839"/>
      <c r="H8839"/>
      <c r="I8839" s="1"/>
      <c r="J8839"/>
      <c r="K8839"/>
      <c r="L8839"/>
      <c r="M8839" s="2"/>
      <c r="N8839" s="3"/>
      <c r="O8839"/>
      <c r="P8839"/>
      <c r="Q8839"/>
      <c r="R8839"/>
      <c r="S8839"/>
      <c r="T8839"/>
      <c r="U8839" s="1"/>
      <c r="V8839"/>
      <c r="W8839" s="1"/>
      <c r="X8839"/>
      <c r="Y8839"/>
      <c r="Z8839" s="1"/>
      <c r="AA8839" s="1"/>
      <c r="AB8839" s="1"/>
      <c r="AC8839" s="1"/>
      <c r="AD8839"/>
    </row>
    <row r="8840" spans="1:30" x14ac:dyDescent="0.25">
      <c r="A8840" s="1"/>
      <c r="B8840" s="1"/>
      <c r="C8840" s="1"/>
      <c r="D8840"/>
      <c r="E8840" s="1"/>
      <c r="F8840" s="1"/>
      <c r="G8840"/>
      <c r="H8840"/>
      <c r="I8840" s="1"/>
      <c r="J8840"/>
      <c r="K8840"/>
      <c r="L8840"/>
      <c r="M8840" s="2"/>
      <c r="N8840" s="3"/>
      <c r="O8840"/>
      <c r="P8840"/>
      <c r="Q8840"/>
      <c r="R8840"/>
      <c r="S8840"/>
      <c r="T8840"/>
      <c r="U8840" s="1"/>
      <c r="V8840"/>
      <c r="W8840" s="1"/>
      <c r="X8840"/>
      <c r="Y8840"/>
      <c r="Z8840" s="1"/>
      <c r="AA8840" s="1"/>
      <c r="AB8840" s="1"/>
      <c r="AC8840" s="1"/>
      <c r="AD8840"/>
    </row>
    <row r="8841" spans="1:30" x14ac:dyDescent="0.25">
      <c r="A8841" s="1"/>
      <c r="B8841" s="1"/>
      <c r="C8841" s="1"/>
      <c r="D8841"/>
      <c r="E8841" s="1"/>
      <c r="F8841" s="1"/>
      <c r="G8841"/>
      <c r="H8841"/>
      <c r="I8841" s="1"/>
      <c r="J8841"/>
      <c r="K8841"/>
      <c r="L8841"/>
      <c r="M8841" s="2"/>
      <c r="N8841" s="3"/>
      <c r="O8841"/>
      <c r="P8841"/>
      <c r="Q8841"/>
      <c r="R8841"/>
      <c r="S8841"/>
      <c r="T8841"/>
      <c r="U8841" s="1"/>
      <c r="V8841"/>
      <c r="W8841" s="1"/>
      <c r="X8841"/>
      <c r="Y8841"/>
      <c r="Z8841" s="1"/>
      <c r="AA8841" s="1"/>
      <c r="AB8841" s="1"/>
      <c r="AC8841" s="1"/>
      <c r="AD8841"/>
    </row>
    <row r="8842" spans="1:30" x14ac:dyDescent="0.25">
      <c r="A8842" s="1"/>
      <c r="B8842" s="1"/>
      <c r="C8842" s="1"/>
      <c r="D8842"/>
      <c r="E8842" s="1"/>
      <c r="F8842" s="1"/>
      <c r="G8842"/>
      <c r="H8842"/>
      <c r="I8842" s="1"/>
      <c r="J8842"/>
      <c r="K8842"/>
      <c r="L8842"/>
      <c r="M8842" s="2"/>
      <c r="N8842" s="3"/>
      <c r="O8842"/>
      <c r="P8842"/>
      <c r="Q8842"/>
      <c r="R8842"/>
      <c r="S8842"/>
      <c r="T8842"/>
      <c r="U8842" s="1"/>
      <c r="V8842"/>
      <c r="W8842" s="1"/>
      <c r="X8842"/>
      <c r="Y8842"/>
      <c r="Z8842" s="1"/>
      <c r="AA8842" s="1"/>
      <c r="AB8842" s="1"/>
      <c r="AC8842" s="1"/>
      <c r="AD8842"/>
    </row>
    <row r="8843" spans="1:30" x14ac:dyDescent="0.25">
      <c r="A8843" s="1"/>
      <c r="B8843" s="1"/>
      <c r="C8843" s="1"/>
      <c r="D8843"/>
      <c r="E8843" s="1"/>
      <c r="F8843" s="1"/>
      <c r="G8843"/>
      <c r="H8843"/>
      <c r="I8843" s="1"/>
      <c r="J8843"/>
      <c r="K8843"/>
      <c r="L8843"/>
      <c r="M8843" s="2"/>
      <c r="N8843" s="3"/>
      <c r="O8843"/>
      <c r="P8843"/>
      <c r="Q8843"/>
      <c r="R8843"/>
      <c r="S8843"/>
      <c r="T8843"/>
      <c r="U8843" s="1"/>
      <c r="V8843"/>
      <c r="W8843" s="1"/>
      <c r="X8843"/>
      <c r="Y8843"/>
      <c r="Z8843" s="1"/>
      <c r="AA8843" s="1"/>
      <c r="AB8843" s="1"/>
      <c r="AC8843" s="1"/>
      <c r="AD8843"/>
    </row>
    <row r="8844" spans="1:30" x14ac:dyDescent="0.25">
      <c r="A8844" s="1"/>
      <c r="B8844" s="1"/>
      <c r="C8844" s="1"/>
      <c r="D8844"/>
      <c r="E8844" s="1"/>
      <c r="F8844" s="1"/>
      <c r="G8844"/>
      <c r="H8844"/>
      <c r="I8844" s="1"/>
      <c r="J8844"/>
      <c r="K8844"/>
      <c r="L8844"/>
      <c r="M8844" s="2"/>
      <c r="N8844" s="3"/>
      <c r="O8844"/>
      <c r="P8844"/>
      <c r="Q8844"/>
      <c r="R8844"/>
      <c r="S8844"/>
      <c r="T8844"/>
      <c r="U8844" s="1"/>
      <c r="V8844"/>
      <c r="W8844" s="1"/>
      <c r="X8844"/>
      <c r="Y8844"/>
      <c r="Z8844" s="1"/>
      <c r="AA8844" s="1"/>
      <c r="AB8844" s="1"/>
      <c r="AC8844" s="1"/>
      <c r="AD8844"/>
    </row>
    <row r="8845" spans="1:30" x14ac:dyDescent="0.25">
      <c r="A8845" s="1"/>
      <c r="B8845" s="1"/>
      <c r="C8845" s="1"/>
      <c r="D8845"/>
      <c r="E8845" s="1"/>
      <c r="F8845" s="1"/>
      <c r="G8845"/>
      <c r="H8845"/>
      <c r="I8845" s="1"/>
      <c r="J8845"/>
      <c r="K8845"/>
      <c r="L8845"/>
      <c r="M8845" s="2"/>
      <c r="N8845" s="3"/>
      <c r="O8845"/>
      <c r="P8845"/>
      <c r="Q8845"/>
      <c r="R8845"/>
      <c r="S8845"/>
      <c r="T8845"/>
      <c r="U8845" s="1"/>
      <c r="V8845"/>
      <c r="W8845" s="1"/>
      <c r="X8845"/>
      <c r="Y8845"/>
      <c r="Z8845" s="1"/>
      <c r="AA8845" s="1"/>
      <c r="AB8845" s="1"/>
      <c r="AC8845" s="1"/>
      <c r="AD8845"/>
    </row>
    <row r="8846" spans="1:30" x14ac:dyDescent="0.25">
      <c r="A8846" s="1"/>
      <c r="B8846" s="1"/>
      <c r="C8846" s="1"/>
      <c r="D8846"/>
      <c r="E8846" s="1"/>
      <c r="F8846" s="1"/>
      <c r="G8846"/>
      <c r="H8846"/>
      <c r="I8846" s="1"/>
      <c r="J8846"/>
      <c r="K8846"/>
      <c r="L8846"/>
      <c r="M8846" s="2"/>
      <c r="N8846" s="3"/>
      <c r="O8846"/>
      <c r="P8846"/>
      <c r="Q8846"/>
      <c r="R8846"/>
      <c r="S8846"/>
      <c r="T8846"/>
      <c r="U8846" s="1"/>
      <c r="V8846"/>
      <c r="W8846" s="1"/>
      <c r="X8846"/>
      <c r="Y8846"/>
      <c r="Z8846" s="1"/>
      <c r="AA8846" s="1"/>
      <c r="AB8846" s="1"/>
      <c r="AC8846" s="1"/>
      <c r="AD8846"/>
    </row>
    <row r="8847" spans="1:30" x14ac:dyDescent="0.25">
      <c r="A8847" s="1"/>
      <c r="B8847" s="1"/>
      <c r="C8847" s="1"/>
      <c r="D8847"/>
      <c r="E8847" s="1"/>
      <c r="F8847" s="1"/>
      <c r="G8847"/>
      <c r="H8847"/>
      <c r="I8847" s="1"/>
      <c r="J8847"/>
      <c r="K8847"/>
      <c r="L8847"/>
      <c r="M8847" s="2"/>
      <c r="N8847" s="3"/>
      <c r="O8847"/>
      <c r="P8847"/>
      <c r="Q8847"/>
      <c r="R8847"/>
      <c r="S8847"/>
      <c r="T8847"/>
      <c r="U8847" s="1"/>
      <c r="V8847"/>
      <c r="W8847" s="1"/>
      <c r="X8847"/>
      <c r="Y8847"/>
      <c r="Z8847" s="1"/>
      <c r="AA8847" s="1"/>
      <c r="AB8847" s="1"/>
      <c r="AC8847" s="1"/>
      <c r="AD8847"/>
    </row>
    <row r="8848" spans="1:30" x14ac:dyDescent="0.25">
      <c r="A8848" s="1"/>
      <c r="B8848" s="1"/>
      <c r="C8848" s="1"/>
      <c r="D8848"/>
      <c r="E8848" s="1"/>
      <c r="F8848" s="1"/>
      <c r="G8848"/>
      <c r="H8848"/>
      <c r="I8848" s="1"/>
      <c r="J8848"/>
      <c r="K8848"/>
      <c r="L8848"/>
      <c r="M8848" s="2"/>
      <c r="N8848" s="3"/>
      <c r="O8848"/>
      <c r="P8848"/>
      <c r="Q8848"/>
      <c r="R8848"/>
      <c r="S8848"/>
      <c r="T8848"/>
      <c r="U8848" s="1"/>
      <c r="V8848"/>
      <c r="W8848" s="1"/>
      <c r="X8848"/>
      <c r="Y8848"/>
      <c r="Z8848" s="1"/>
      <c r="AA8848" s="1"/>
      <c r="AB8848" s="1"/>
      <c r="AC8848" s="1"/>
      <c r="AD8848"/>
    </row>
    <row r="8849" spans="1:30" x14ac:dyDescent="0.25">
      <c r="A8849" s="1"/>
      <c r="B8849" s="1"/>
      <c r="C8849" s="1"/>
      <c r="D8849"/>
      <c r="E8849" s="1"/>
      <c r="F8849" s="1"/>
      <c r="G8849"/>
      <c r="H8849"/>
      <c r="I8849" s="1"/>
      <c r="J8849"/>
      <c r="K8849"/>
      <c r="L8849"/>
      <c r="M8849" s="2"/>
      <c r="N8849" s="3"/>
      <c r="O8849"/>
      <c r="P8849"/>
      <c r="Q8849"/>
      <c r="R8849"/>
      <c r="S8849"/>
      <c r="T8849"/>
      <c r="U8849" s="1"/>
      <c r="V8849"/>
      <c r="W8849" s="1"/>
      <c r="X8849"/>
      <c r="Y8849"/>
      <c r="Z8849" s="1"/>
      <c r="AA8849" s="1"/>
      <c r="AB8849" s="1"/>
      <c r="AC8849" s="1"/>
      <c r="AD8849"/>
    </row>
    <row r="8850" spans="1:30" x14ac:dyDescent="0.25">
      <c r="A8850" s="1"/>
      <c r="B8850" s="1"/>
      <c r="C8850" s="1"/>
      <c r="D8850"/>
      <c r="E8850" s="1"/>
      <c r="F8850" s="1"/>
      <c r="G8850"/>
      <c r="H8850"/>
      <c r="I8850" s="1"/>
      <c r="J8850"/>
      <c r="K8850"/>
      <c r="L8850"/>
      <c r="M8850" s="2"/>
      <c r="N8850" s="3"/>
      <c r="O8850"/>
      <c r="P8850"/>
      <c r="Q8850"/>
      <c r="R8850"/>
      <c r="S8850"/>
      <c r="T8850"/>
      <c r="U8850" s="1"/>
      <c r="V8850"/>
      <c r="W8850" s="1"/>
      <c r="X8850"/>
      <c r="Y8850"/>
      <c r="Z8850" s="1"/>
      <c r="AA8850" s="1"/>
      <c r="AB8850" s="1"/>
      <c r="AC8850" s="1"/>
      <c r="AD8850"/>
    </row>
    <row r="8851" spans="1:30" x14ac:dyDescent="0.25">
      <c r="A8851" s="1"/>
      <c r="B8851" s="1"/>
      <c r="C8851" s="1"/>
      <c r="D8851"/>
      <c r="E8851" s="1"/>
      <c r="F8851" s="1"/>
      <c r="G8851"/>
      <c r="H8851"/>
      <c r="I8851" s="1"/>
      <c r="J8851"/>
      <c r="K8851"/>
      <c r="L8851"/>
      <c r="M8851" s="2"/>
      <c r="N8851" s="3"/>
      <c r="O8851"/>
      <c r="P8851"/>
      <c r="Q8851"/>
      <c r="R8851"/>
      <c r="S8851"/>
      <c r="T8851"/>
      <c r="U8851" s="1"/>
      <c r="V8851"/>
      <c r="W8851" s="1"/>
      <c r="X8851"/>
      <c r="Y8851"/>
      <c r="Z8851" s="1"/>
      <c r="AA8851" s="1"/>
      <c r="AB8851" s="1"/>
      <c r="AC8851" s="1"/>
      <c r="AD8851"/>
    </row>
    <row r="8852" spans="1:30" x14ac:dyDescent="0.25">
      <c r="A8852" s="1"/>
      <c r="B8852" s="1"/>
      <c r="C8852" s="1"/>
      <c r="D8852"/>
      <c r="E8852" s="1"/>
      <c r="F8852" s="1"/>
      <c r="G8852"/>
      <c r="H8852"/>
      <c r="I8852" s="1"/>
      <c r="J8852"/>
      <c r="K8852"/>
      <c r="L8852"/>
      <c r="M8852" s="2"/>
      <c r="N8852" s="3"/>
      <c r="O8852"/>
      <c r="P8852"/>
      <c r="Q8852"/>
      <c r="R8852"/>
      <c r="S8852"/>
      <c r="T8852"/>
      <c r="U8852" s="1"/>
      <c r="V8852"/>
      <c r="W8852" s="1"/>
      <c r="X8852"/>
      <c r="Y8852"/>
      <c r="Z8852" s="1"/>
      <c r="AA8852" s="1"/>
      <c r="AB8852" s="1"/>
      <c r="AC8852" s="1"/>
      <c r="AD8852"/>
    </row>
    <row r="8853" spans="1:30" x14ac:dyDescent="0.25">
      <c r="A8853" s="1"/>
      <c r="B8853" s="1"/>
      <c r="C8853" s="1"/>
      <c r="D8853"/>
      <c r="E8853" s="1"/>
      <c r="F8853" s="1"/>
      <c r="G8853"/>
      <c r="H8853"/>
      <c r="I8853" s="1"/>
      <c r="J8853"/>
      <c r="K8853"/>
      <c r="L8853"/>
      <c r="M8853" s="2"/>
      <c r="N8853" s="3"/>
      <c r="O8853"/>
      <c r="P8853"/>
      <c r="Q8853"/>
      <c r="R8853"/>
      <c r="S8853"/>
      <c r="T8853"/>
      <c r="U8853" s="1"/>
      <c r="V8853"/>
      <c r="W8853" s="1"/>
      <c r="X8853"/>
      <c r="Y8853"/>
      <c r="Z8853" s="1"/>
      <c r="AA8853" s="1"/>
      <c r="AB8853" s="1"/>
      <c r="AC8853" s="1"/>
      <c r="AD8853"/>
    </row>
    <row r="8854" spans="1:30" x14ac:dyDescent="0.25">
      <c r="A8854" s="1"/>
      <c r="B8854" s="1"/>
      <c r="C8854" s="1"/>
      <c r="D8854"/>
      <c r="E8854" s="1"/>
      <c r="F8854" s="1"/>
      <c r="G8854"/>
      <c r="H8854"/>
      <c r="I8854" s="1"/>
      <c r="J8854"/>
      <c r="K8854"/>
      <c r="L8854"/>
      <c r="M8854" s="2"/>
      <c r="N8854" s="3"/>
      <c r="O8854"/>
      <c r="P8854"/>
      <c r="Q8854"/>
      <c r="R8854"/>
      <c r="S8854"/>
      <c r="T8854"/>
      <c r="U8854" s="1"/>
      <c r="V8854"/>
      <c r="W8854" s="1"/>
      <c r="X8854"/>
      <c r="Y8854"/>
      <c r="Z8854" s="1"/>
      <c r="AA8854" s="1"/>
      <c r="AB8854" s="1"/>
      <c r="AC8854" s="1"/>
      <c r="AD8854"/>
    </row>
    <row r="8855" spans="1:30" x14ac:dyDescent="0.25">
      <c r="A8855" s="1"/>
      <c r="B8855" s="1"/>
      <c r="C8855" s="1"/>
      <c r="D8855"/>
      <c r="E8855" s="1"/>
      <c r="F8855" s="1"/>
      <c r="G8855"/>
      <c r="H8855"/>
      <c r="I8855" s="1"/>
      <c r="J8855"/>
      <c r="K8855"/>
      <c r="L8855"/>
      <c r="M8855" s="2"/>
      <c r="N8855" s="3"/>
      <c r="O8855"/>
      <c r="P8855"/>
      <c r="Q8855"/>
      <c r="R8855"/>
      <c r="S8855"/>
      <c r="T8855"/>
      <c r="U8855" s="1"/>
      <c r="V8855"/>
      <c r="W8855" s="1"/>
      <c r="X8855"/>
      <c r="Y8855"/>
      <c r="Z8855" s="1"/>
      <c r="AA8855" s="1"/>
      <c r="AB8855" s="1"/>
      <c r="AC8855" s="1"/>
      <c r="AD8855"/>
    </row>
    <row r="8856" spans="1:30" x14ac:dyDescent="0.25">
      <c r="A8856" s="1"/>
      <c r="B8856" s="1"/>
      <c r="C8856" s="1"/>
      <c r="D8856"/>
      <c r="E8856" s="1"/>
      <c r="F8856" s="1"/>
      <c r="G8856"/>
      <c r="H8856"/>
      <c r="I8856" s="1"/>
      <c r="J8856"/>
      <c r="K8856"/>
      <c r="L8856"/>
      <c r="M8856" s="2"/>
      <c r="N8856" s="3"/>
      <c r="O8856"/>
      <c r="P8856"/>
      <c r="Q8856"/>
      <c r="R8856"/>
      <c r="S8856"/>
      <c r="T8856"/>
      <c r="U8856" s="1"/>
      <c r="V8856"/>
      <c r="W8856" s="1"/>
      <c r="X8856"/>
      <c r="Y8856"/>
      <c r="Z8856" s="1"/>
      <c r="AA8856" s="1"/>
      <c r="AB8856" s="1"/>
      <c r="AC8856" s="1"/>
      <c r="AD8856"/>
    </row>
    <row r="8857" spans="1:30" x14ac:dyDescent="0.25">
      <c r="A8857" s="1"/>
      <c r="B8857" s="1"/>
      <c r="C8857" s="1"/>
      <c r="D8857"/>
      <c r="E8857" s="1"/>
      <c r="F8857" s="1"/>
      <c r="G8857"/>
      <c r="H8857"/>
      <c r="I8857" s="1"/>
      <c r="J8857"/>
      <c r="K8857"/>
      <c r="L8857"/>
      <c r="M8857" s="2"/>
      <c r="N8857" s="3"/>
      <c r="O8857"/>
      <c r="P8857"/>
      <c r="Q8857"/>
      <c r="R8857"/>
      <c r="S8857"/>
      <c r="T8857"/>
      <c r="U8857" s="1"/>
      <c r="V8857"/>
      <c r="W8857" s="1"/>
      <c r="X8857"/>
      <c r="Y8857"/>
      <c r="Z8857" s="1"/>
      <c r="AA8857" s="1"/>
      <c r="AB8857" s="1"/>
      <c r="AC8857" s="1"/>
      <c r="AD8857"/>
    </row>
    <row r="8858" spans="1:30" x14ac:dyDescent="0.25">
      <c r="A8858" s="1"/>
      <c r="B8858" s="1"/>
      <c r="C8858" s="1"/>
      <c r="D8858"/>
      <c r="E8858" s="1"/>
      <c r="F8858" s="1"/>
      <c r="G8858"/>
      <c r="H8858"/>
      <c r="I8858" s="1"/>
      <c r="J8858"/>
      <c r="K8858"/>
      <c r="L8858"/>
      <c r="M8858" s="2"/>
      <c r="N8858" s="3"/>
      <c r="O8858"/>
      <c r="P8858"/>
      <c r="Q8858"/>
      <c r="R8858"/>
      <c r="S8858"/>
      <c r="T8858"/>
      <c r="U8858" s="1"/>
      <c r="V8858"/>
      <c r="W8858" s="1"/>
      <c r="X8858"/>
      <c r="Y8858"/>
      <c r="Z8858" s="1"/>
      <c r="AA8858" s="1"/>
      <c r="AB8858" s="1"/>
      <c r="AC8858" s="1"/>
      <c r="AD8858"/>
    </row>
    <row r="8859" spans="1:30" x14ac:dyDescent="0.25">
      <c r="A8859" s="1"/>
      <c r="B8859" s="1"/>
      <c r="C8859" s="1"/>
      <c r="D8859"/>
      <c r="E8859" s="1"/>
      <c r="F8859" s="1"/>
      <c r="G8859"/>
      <c r="H8859"/>
      <c r="I8859" s="1"/>
      <c r="J8859"/>
      <c r="K8859"/>
      <c r="L8859"/>
      <c r="M8859" s="2"/>
      <c r="N8859" s="3"/>
      <c r="O8859"/>
      <c r="P8859"/>
      <c r="Q8859"/>
      <c r="R8859"/>
      <c r="S8859"/>
      <c r="T8859"/>
      <c r="U8859" s="1"/>
      <c r="V8859"/>
      <c r="W8859" s="1"/>
      <c r="X8859"/>
      <c r="Y8859"/>
      <c r="Z8859" s="1"/>
      <c r="AA8859" s="1"/>
      <c r="AB8859" s="1"/>
      <c r="AC8859" s="1"/>
      <c r="AD8859"/>
    </row>
    <row r="8860" spans="1:30" x14ac:dyDescent="0.25">
      <c r="A8860" s="1"/>
      <c r="B8860" s="1"/>
      <c r="C8860" s="1"/>
      <c r="D8860"/>
      <c r="E8860" s="1"/>
      <c r="F8860" s="1"/>
      <c r="G8860"/>
      <c r="H8860"/>
      <c r="I8860" s="1"/>
      <c r="J8860"/>
      <c r="K8860"/>
      <c r="L8860"/>
      <c r="M8860" s="2"/>
      <c r="N8860" s="3"/>
      <c r="O8860"/>
      <c r="P8860"/>
      <c r="Q8860"/>
      <c r="R8860"/>
      <c r="S8860"/>
      <c r="T8860"/>
      <c r="U8860" s="1"/>
      <c r="V8860"/>
      <c r="W8860" s="1"/>
      <c r="X8860"/>
      <c r="Y8860"/>
      <c r="Z8860" s="1"/>
      <c r="AA8860" s="1"/>
      <c r="AB8860" s="1"/>
      <c r="AC8860" s="1"/>
      <c r="AD8860"/>
    </row>
    <row r="8861" spans="1:30" x14ac:dyDescent="0.25">
      <c r="A8861" s="1"/>
      <c r="B8861" s="1"/>
      <c r="C8861" s="1"/>
      <c r="D8861"/>
      <c r="E8861" s="1"/>
      <c r="F8861" s="1"/>
      <c r="G8861"/>
      <c r="H8861"/>
      <c r="I8861" s="1"/>
      <c r="J8861"/>
      <c r="K8861"/>
      <c r="L8861"/>
      <c r="M8861" s="2"/>
      <c r="N8861" s="3"/>
      <c r="O8861"/>
      <c r="P8861"/>
      <c r="Q8861"/>
      <c r="R8861"/>
      <c r="S8861"/>
      <c r="T8861"/>
      <c r="U8861" s="1"/>
      <c r="V8861"/>
      <c r="W8861" s="1"/>
      <c r="X8861"/>
      <c r="Y8861"/>
      <c r="Z8861" s="1"/>
      <c r="AA8861" s="1"/>
      <c r="AB8861" s="1"/>
      <c r="AC8861" s="1"/>
      <c r="AD8861"/>
    </row>
    <row r="8862" spans="1:30" x14ac:dyDescent="0.25">
      <c r="A8862" s="1"/>
      <c r="B8862" s="1"/>
      <c r="C8862" s="1"/>
      <c r="D8862"/>
      <c r="E8862" s="1"/>
      <c r="F8862" s="1"/>
      <c r="G8862"/>
      <c r="H8862"/>
      <c r="I8862" s="1"/>
      <c r="J8862"/>
      <c r="K8862"/>
      <c r="L8862"/>
      <c r="M8862" s="2"/>
      <c r="N8862" s="3"/>
      <c r="O8862"/>
      <c r="P8862"/>
      <c r="Q8862"/>
      <c r="R8862"/>
      <c r="S8862"/>
      <c r="T8862"/>
      <c r="U8862" s="1"/>
      <c r="V8862"/>
      <c r="W8862" s="1"/>
      <c r="X8862"/>
      <c r="Y8862"/>
      <c r="Z8862" s="1"/>
      <c r="AA8862" s="1"/>
      <c r="AB8862" s="1"/>
      <c r="AC8862" s="1"/>
      <c r="AD8862"/>
    </row>
    <row r="8863" spans="1:30" x14ac:dyDescent="0.25">
      <c r="A8863" s="1"/>
      <c r="B8863" s="1"/>
      <c r="C8863" s="1"/>
      <c r="D8863"/>
      <c r="E8863" s="1"/>
      <c r="F8863" s="1"/>
      <c r="G8863"/>
      <c r="H8863"/>
      <c r="I8863" s="1"/>
      <c r="J8863"/>
      <c r="K8863"/>
      <c r="L8863"/>
      <c r="M8863" s="2"/>
      <c r="N8863" s="3"/>
      <c r="O8863"/>
      <c r="P8863"/>
      <c r="Q8863"/>
      <c r="R8863"/>
      <c r="S8863"/>
      <c r="T8863"/>
      <c r="U8863" s="1"/>
      <c r="V8863"/>
      <c r="W8863" s="1"/>
      <c r="X8863"/>
      <c r="Y8863"/>
      <c r="Z8863" s="1"/>
      <c r="AA8863" s="1"/>
      <c r="AB8863" s="1"/>
      <c r="AC8863" s="1"/>
      <c r="AD8863"/>
    </row>
    <row r="8864" spans="1:30" x14ac:dyDescent="0.25">
      <c r="A8864" s="1"/>
      <c r="B8864" s="1"/>
      <c r="C8864" s="1"/>
      <c r="D8864"/>
      <c r="E8864" s="1"/>
      <c r="F8864" s="1"/>
      <c r="G8864"/>
      <c r="H8864"/>
      <c r="I8864" s="1"/>
      <c r="J8864"/>
      <c r="K8864"/>
      <c r="L8864"/>
      <c r="M8864" s="2"/>
      <c r="N8864" s="3"/>
      <c r="O8864"/>
      <c r="P8864"/>
      <c r="Q8864"/>
      <c r="R8864"/>
      <c r="S8864"/>
      <c r="T8864"/>
      <c r="U8864" s="1"/>
      <c r="V8864"/>
      <c r="W8864" s="1"/>
      <c r="X8864"/>
      <c r="Y8864"/>
      <c r="Z8864" s="1"/>
      <c r="AA8864" s="1"/>
      <c r="AB8864" s="1"/>
      <c r="AC8864" s="1"/>
      <c r="AD8864"/>
    </row>
    <row r="8865" spans="1:30" x14ac:dyDescent="0.25">
      <c r="A8865" s="1"/>
      <c r="B8865" s="1"/>
      <c r="C8865" s="1"/>
      <c r="D8865"/>
      <c r="E8865" s="1"/>
      <c r="F8865" s="1"/>
      <c r="G8865"/>
      <c r="H8865"/>
      <c r="I8865" s="1"/>
      <c r="J8865"/>
      <c r="K8865"/>
      <c r="L8865"/>
      <c r="M8865" s="2"/>
      <c r="N8865" s="3"/>
      <c r="O8865"/>
      <c r="P8865"/>
      <c r="Q8865"/>
      <c r="R8865"/>
      <c r="S8865"/>
      <c r="T8865"/>
      <c r="U8865" s="1"/>
      <c r="V8865"/>
      <c r="W8865" s="1"/>
      <c r="X8865"/>
      <c r="Y8865"/>
      <c r="Z8865" s="1"/>
      <c r="AA8865" s="1"/>
      <c r="AB8865" s="1"/>
      <c r="AC8865" s="1"/>
      <c r="AD8865"/>
    </row>
    <row r="8866" spans="1:30" x14ac:dyDescent="0.25">
      <c r="A8866" s="1"/>
      <c r="B8866" s="1"/>
      <c r="C8866" s="1"/>
      <c r="D8866"/>
      <c r="E8866" s="1"/>
      <c r="F8866" s="1"/>
      <c r="G8866"/>
      <c r="H8866"/>
      <c r="I8866" s="1"/>
      <c r="J8866"/>
      <c r="K8866"/>
      <c r="L8866"/>
      <c r="M8866" s="2"/>
      <c r="N8866" s="3"/>
      <c r="O8866"/>
      <c r="P8866"/>
      <c r="Q8866"/>
      <c r="R8866"/>
      <c r="S8866"/>
      <c r="T8866"/>
      <c r="U8866" s="1"/>
      <c r="V8866"/>
      <c r="W8866" s="1"/>
      <c r="X8866"/>
      <c r="Y8866"/>
      <c r="Z8866" s="1"/>
      <c r="AA8866" s="1"/>
      <c r="AB8866" s="1"/>
      <c r="AC8866" s="1"/>
      <c r="AD8866"/>
    </row>
    <row r="8867" spans="1:30" x14ac:dyDescent="0.25">
      <c r="A8867" s="1"/>
      <c r="B8867" s="1"/>
      <c r="C8867" s="1"/>
      <c r="D8867"/>
      <c r="E8867" s="1"/>
      <c r="F8867" s="1"/>
      <c r="G8867"/>
      <c r="H8867"/>
      <c r="I8867" s="1"/>
      <c r="J8867"/>
      <c r="K8867"/>
      <c r="L8867"/>
      <c r="M8867" s="2"/>
      <c r="N8867" s="3"/>
      <c r="O8867"/>
      <c r="P8867"/>
      <c r="Q8867"/>
      <c r="R8867"/>
      <c r="S8867"/>
      <c r="T8867"/>
      <c r="U8867" s="1"/>
      <c r="V8867"/>
      <c r="W8867" s="1"/>
      <c r="X8867"/>
      <c r="Y8867"/>
      <c r="Z8867" s="1"/>
      <c r="AA8867" s="1"/>
      <c r="AB8867" s="1"/>
      <c r="AC8867" s="1"/>
      <c r="AD8867"/>
    </row>
    <row r="8868" spans="1:30" x14ac:dyDescent="0.25">
      <c r="A8868" s="1"/>
      <c r="B8868" s="1"/>
      <c r="C8868" s="1"/>
      <c r="D8868"/>
      <c r="E8868" s="1"/>
      <c r="F8868" s="1"/>
      <c r="G8868"/>
      <c r="H8868"/>
      <c r="I8868" s="1"/>
      <c r="J8868"/>
      <c r="K8868"/>
      <c r="L8868"/>
      <c r="M8868" s="2"/>
      <c r="N8868" s="3"/>
      <c r="O8868"/>
      <c r="P8868"/>
      <c r="Q8868"/>
      <c r="R8868"/>
      <c r="S8868"/>
      <c r="T8868"/>
      <c r="U8868" s="1"/>
      <c r="V8868"/>
      <c r="W8868" s="1"/>
      <c r="X8868"/>
      <c r="Y8868"/>
      <c r="Z8868" s="1"/>
      <c r="AA8868" s="1"/>
      <c r="AB8868" s="1"/>
      <c r="AC8868" s="1"/>
      <c r="AD8868"/>
    </row>
    <row r="8869" spans="1:30" x14ac:dyDescent="0.25">
      <c r="A8869" s="1"/>
      <c r="B8869" s="1"/>
      <c r="C8869" s="1"/>
      <c r="D8869"/>
      <c r="E8869" s="1"/>
      <c r="F8869" s="1"/>
      <c r="G8869"/>
      <c r="H8869"/>
      <c r="I8869" s="1"/>
      <c r="J8869"/>
      <c r="K8869"/>
      <c r="L8869"/>
      <c r="M8869" s="2"/>
      <c r="N8869" s="3"/>
      <c r="O8869"/>
      <c r="P8869"/>
      <c r="Q8869"/>
      <c r="R8869"/>
      <c r="S8869"/>
      <c r="T8869"/>
      <c r="U8869" s="1"/>
      <c r="V8869"/>
      <c r="W8869" s="1"/>
      <c r="X8869"/>
      <c r="Y8869"/>
      <c r="Z8869" s="1"/>
      <c r="AA8869" s="1"/>
      <c r="AB8869" s="1"/>
      <c r="AC8869" s="1"/>
      <c r="AD8869"/>
    </row>
    <row r="8870" spans="1:30" x14ac:dyDescent="0.25">
      <c r="A8870" s="1"/>
      <c r="B8870" s="1"/>
      <c r="C8870" s="1"/>
      <c r="D8870"/>
      <c r="E8870" s="1"/>
      <c r="F8870" s="1"/>
      <c r="G8870"/>
      <c r="H8870"/>
      <c r="I8870" s="1"/>
      <c r="J8870"/>
      <c r="K8870"/>
      <c r="L8870"/>
      <c r="M8870" s="2"/>
      <c r="N8870" s="3"/>
      <c r="O8870"/>
      <c r="P8870"/>
      <c r="Q8870"/>
      <c r="R8870"/>
      <c r="S8870"/>
      <c r="T8870"/>
      <c r="U8870" s="1"/>
      <c r="V8870"/>
      <c r="W8870" s="1"/>
      <c r="X8870"/>
      <c r="Y8870"/>
      <c r="Z8870" s="1"/>
      <c r="AA8870" s="1"/>
      <c r="AB8870" s="1"/>
      <c r="AC8870" s="1"/>
      <c r="AD8870"/>
    </row>
    <row r="8871" spans="1:30" x14ac:dyDescent="0.25">
      <c r="A8871" s="1"/>
      <c r="B8871" s="1"/>
      <c r="C8871" s="1"/>
      <c r="D8871"/>
      <c r="E8871" s="1"/>
      <c r="F8871" s="1"/>
      <c r="G8871"/>
      <c r="H8871"/>
      <c r="I8871" s="1"/>
      <c r="J8871"/>
      <c r="K8871"/>
      <c r="L8871"/>
      <c r="M8871" s="2"/>
      <c r="N8871" s="3"/>
      <c r="O8871"/>
      <c r="P8871"/>
      <c r="Q8871"/>
      <c r="R8871"/>
      <c r="S8871"/>
      <c r="T8871"/>
      <c r="U8871" s="1"/>
      <c r="V8871"/>
      <c r="W8871" s="1"/>
      <c r="X8871"/>
      <c r="Y8871"/>
      <c r="Z8871" s="1"/>
      <c r="AA8871" s="1"/>
      <c r="AB8871" s="1"/>
      <c r="AC8871" s="1"/>
      <c r="AD8871"/>
    </row>
    <row r="8872" spans="1:30" x14ac:dyDescent="0.25">
      <c r="A8872" s="1"/>
      <c r="B8872" s="1"/>
      <c r="C8872" s="1"/>
      <c r="D8872"/>
      <c r="E8872" s="1"/>
      <c r="F8872" s="1"/>
      <c r="G8872"/>
      <c r="H8872"/>
      <c r="I8872" s="1"/>
      <c r="J8872"/>
      <c r="K8872"/>
      <c r="L8872"/>
      <c r="M8872" s="2"/>
      <c r="N8872" s="3"/>
      <c r="O8872"/>
      <c r="P8872"/>
      <c r="Q8872"/>
      <c r="R8872"/>
      <c r="S8872"/>
      <c r="T8872"/>
      <c r="U8872" s="1"/>
      <c r="V8872"/>
      <c r="W8872" s="1"/>
      <c r="X8872"/>
      <c r="Y8872"/>
      <c r="Z8872" s="1"/>
      <c r="AA8872" s="1"/>
      <c r="AB8872" s="1"/>
      <c r="AC8872" s="1"/>
      <c r="AD8872"/>
    </row>
    <row r="8873" spans="1:30" x14ac:dyDescent="0.25">
      <c r="A8873" s="1"/>
      <c r="B8873" s="1"/>
      <c r="C8873" s="1"/>
      <c r="D8873"/>
      <c r="E8873" s="1"/>
      <c r="F8873" s="1"/>
      <c r="G8873"/>
      <c r="H8873"/>
      <c r="I8873" s="1"/>
      <c r="J8873"/>
      <c r="K8873"/>
      <c r="L8873"/>
      <c r="M8873" s="2"/>
      <c r="N8873" s="3"/>
      <c r="O8873"/>
      <c r="P8873"/>
      <c r="Q8873"/>
      <c r="R8873"/>
      <c r="S8873"/>
      <c r="T8873"/>
      <c r="U8873" s="1"/>
      <c r="V8873"/>
      <c r="W8873" s="1"/>
      <c r="X8873"/>
      <c r="Y8873"/>
      <c r="Z8873" s="1"/>
      <c r="AA8873" s="1"/>
      <c r="AB8873" s="1"/>
      <c r="AC8873" s="1"/>
      <c r="AD8873"/>
    </row>
    <row r="8874" spans="1:30" x14ac:dyDescent="0.25">
      <c r="A8874" s="1"/>
      <c r="B8874" s="1"/>
      <c r="C8874" s="1"/>
      <c r="D8874"/>
      <c r="E8874" s="1"/>
      <c r="F8874" s="1"/>
      <c r="G8874"/>
      <c r="H8874"/>
      <c r="I8874" s="1"/>
      <c r="J8874"/>
      <c r="K8874"/>
      <c r="L8874"/>
      <c r="M8874" s="2"/>
      <c r="N8874" s="3"/>
      <c r="O8874"/>
      <c r="P8874"/>
      <c r="Q8874"/>
      <c r="R8874"/>
      <c r="S8874"/>
      <c r="T8874"/>
      <c r="U8874" s="1"/>
      <c r="V8874"/>
      <c r="W8874" s="1"/>
      <c r="X8874"/>
      <c r="Y8874"/>
      <c r="Z8874" s="1"/>
      <c r="AA8874" s="1"/>
      <c r="AB8874" s="1"/>
      <c r="AC8874" s="1"/>
      <c r="AD8874"/>
    </row>
    <row r="8875" spans="1:30" x14ac:dyDescent="0.25">
      <c r="A8875" s="1"/>
      <c r="B8875" s="1"/>
      <c r="C8875" s="1"/>
      <c r="D8875"/>
      <c r="E8875" s="1"/>
      <c r="F8875" s="1"/>
      <c r="G8875"/>
      <c r="H8875"/>
      <c r="I8875" s="1"/>
      <c r="J8875"/>
      <c r="K8875"/>
      <c r="L8875"/>
      <c r="M8875" s="2"/>
      <c r="N8875" s="3"/>
      <c r="O8875"/>
      <c r="P8875"/>
      <c r="Q8875"/>
      <c r="R8875"/>
      <c r="S8875"/>
      <c r="T8875"/>
      <c r="U8875" s="1"/>
      <c r="V8875"/>
      <c r="W8875" s="1"/>
      <c r="X8875"/>
      <c r="Y8875"/>
      <c r="Z8875" s="1"/>
      <c r="AA8875" s="1"/>
      <c r="AB8875" s="1"/>
      <c r="AC8875" s="1"/>
      <c r="AD8875"/>
    </row>
    <row r="8876" spans="1:30" x14ac:dyDescent="0.25">
      <c r="A8876" s="1"/>
      <c r="B8876" s="1"/>
      <c r="C8876" s="1"/>
      <c r="D8876"/>
      <c r="E8876" s="1"/>
      <c r="F8876" s="1"/>
      <c r="G8876"/>
      <c r="H8876"/>
      <c r="I8876" s="1"/>
      <c r="J8876"/>
      <c r="K8876"/>
      <c r="L8876"/>
      <c r="M8876" s="2"/>
      <c r="N8876" s="3"/>
      <c r="O8876"/>
      <c r="P8876"/>
      <c r="Q8876"/>
      <c r="R8876"/>
      <c r="S8876"/>
      <c r="T8876"/>
      <c r="U8876" s="1"/>
      <c r="V8876"/>
      <c r="W8876" s="1"/>
      <c r="X8876"/>
      <c r="Y8876"/>
      <c r="Z8876" s="1"/>
      <c r="AA8876" s="1"/>
      <c r="AB8876" s="1"/>
      <c r="AC8876" s="1"/>
      <c r="AD8876"/>
    </row>
    <row r="8877" spans="1:30" x14ac:dyDescent="0.25">
      <c r="A8877" s="1"/>
      <c r="B8877" s="1"/>
      <c r="C8877" s="1"/>
      <c r="D8877"/>
      <c r="E8877" s="1"/>
      <c r="F8877" s="1"/>
      <c r="G8877"/>
      <c r="H8877"/>
      <c r="I8877" s="1"/>
      <c r="J8877"/>
      <c r="K8877"/>
      <c r="L8877"/>
      <c r="M8877" s="2"/>
      <c r="N8877" s="3"/>
      <c r="O8877"/>
      <c r="P8877"/>
      <c r="Q8877"/>
      <c r="R8877"/>
      <c r="S8877"/>
      <c r="T8877"/>
      <c r="U8877" s="1"/>
      <c r="V8877"/>
      <c r="W8877" s="1"/>
      <c r="X8877"/>
      <c r="Y8877"/>
      <c r="Z8877" s="1"/>
      <c r="AA8877" s="1"/>
      <c r="AB8877" s="1"/>
      <c r="AC8877" s="1"/>
      <c r="AD8877"/>
    </row>
    <row r="8878" spans="1:30" x14ac:dyDescent="0.25">
      <c r="A8878" s="1"/>
      <c r="B8878" s="1"/>
      <c r="C8878" s="1"/>
      <c r="D8878"/>
      <c r="E8878" s="1"/>
      <c r="F8878" s="1"/>
      <c r="G8878"/>
      <c r="H8878"/>
      <c r="I8878" s="1"/>
      <c r="J8878"/>
      <c r="K8878"/>
      <c r="L8878"/>
      <c r="M8878" s="2"/>
      <c r="N8878" s="3"/>
      <c r="O8878"/>
      <c r="P8878"/>
      <c r="Q8878"/>
      <c r="R8878"/>
      <c r="S8878"/>
      <c r="T8878"/>
      <c r="U8878" s="1"/>
      <c r="V8878"/>
      <c r="W8878" s="1"/>
      <c r="X8878"/>
      <c r="Y8878"/>
      <c r="Z8878" s="1"/>
      <c r="AA8878" s="1"/>
      <c r="AB8878" s="1"/>
      <c r="AC8878" s="1"/>
      <c r="AD8878"/>
    </row>
    <row r="8879" spans="1:30" x14ac:dyDescent="0.25">
      <c r="A8879" s="1"/>
      <c r="B8879" s="1"/>
      <c r="C8879" s="1"/>
      <c r="D8879"/>
      <c r="E8879" s="1"/>
      <c r="F8879" s="1"/>
      <c r="G8879"/>
      <c r="H8879"/>
      <c r="I8879" s="1"/>
      <c r="J8879"/>
      <c r="K8879"/>
      <c r="L8879"/>
      <c r="M8879" s="2"/>
      <c r="N8879" s="3"/>
      <c r="O8879"/>
      <c r="P8879"/>
      <c r="Q8879"/>
      <c r="R8879"/>
      <c r="S8879"/>
      <c r="T8879"/>
      <c r="U8879" s="1"/>
      <c r="V8879"/>
      <c r="W8879" s="1"/>
      <c r="X8879"/>
      <c r="Y8879"/>
      <c r="Z8879" s="1"/>
      <c r="AA8879" s="1"/>
      <c r="AB8879" s="1"/>
      <c r="AC8879" s="1"/>
      <c r="AD8879"/>
    </row>
    <row r="8880" spans="1:30" x14ac:dyDescent="0.25">
      <c r="A8880" s="1"/>
      <c r="B8880" s="1"/>
      <c r="C8880" s="1"/>
      <c r="D8880"/>
      <c r="E8880" s="1"/>
      <c r="F8880" s="1"/>
      <c r="G8880"/>
      <c r="H8880"/>
      <c r="I8880" s="1"/>
      <c r="J8880"/>
      <c r="K8880"/>
      <c r="L8880"/>
      <c r="M8880" s="2"/>
      <c r="N8880" s="3"/>
      <c r="O8880"/>
      <c r="P8880"/>
      <c r="Q8880"/>
      <c r="R8880"/>
      <c r="S8880"/>
      <c r="T8880"/>
      <c r="U8880" s="1"/>
      <c r="V8880"/>
      <c r="W8880" s="1"/>
      <c r="X8880"/>
      <c r="Y8880"/>
      <c r="Z8880" s="1"/>
      <c r="AA8880" s="1"/>
      <c r="AB8880" s="1"/>
      <c r="AC8880" s="1"/>
      <c r="AD8880"/>
    </row>
    <row r="8881" spans="1:30" x14ac:dyDescent="0.25">
      <c r="A8881" s="1"/>
      <c r="B8881" s="1"/>
      <c r="C8881" s="1"/>
      <c r="D8881"/>
      <c r="E8881" s="1"/>
      <c r="F8881" s="1"/>
      <c r="G8881"/>
      <c r="H8881"/>
      <c r="I8881" s="1"/>
      <c r="J8881"/>
      <c r="K8881"/>
      <c r="L8881"/>
      <c r="M8881" s="2"/>
      <c r="N8881" s="3"/>
      <c r="O8881"/>
      <c r="P8881"/>
      <c r="Q8881"/>
      <c r="R8881"/>
      <c r="S8881"/>
      <c r="T8881"/>
      <c r="U8881" s="1"/>
      <c r="V8881"/>
      <c r="W8881" s="1"/>
      <c r="X8881"/>
      <c r="Y8881"/>
      <c r="Z8881" s="1"/>
      <c r="AA8881" s="1"/>
      <c r="AB8881" s="1"/>
      <c r="AC8881" s="1"/>
      <c r="AD8881"/>
    </row>
    <row r="8882" spans="1:30" x14ac:dyDescent="0.25">
      <c r="A8882" s="1"/>
      <c r="B8882" s="1"/>
      <c r="C8882" s="1"/>
      <c r="D8882"/>
      <c r="E8882" s="1"/>
      <c r="F8882" s="1"/>
      <c r="G8882"/>
      <c r="H8882"/>
      <c r="I8882" s="1"/>
      <c r="J8882"/>
      <c r="K8882"/>
      <c r="L8882"/>
      <c r="M8882" s="2"/>
      <c r="N8882" s="3"/>
      <c r="O8882"/>
      <c r="P8882"/>
      <c r="Q8882"/>
      <c r="R8882"/>
      <c r="S8882"/>
      <c r="T8882"/>
      <c r="U8882" s="1"/>
      <c r="V8882"/>
      <c r="W8882" s="1"/>
      <c r="X8882"/>
      <c r="Y8882"/>
      <c r="Z8882" s="1"/>
      <c r="AA8882" s="1"/>
      <c r="AB8882" s="1"/>
      <c r="AC8882" s="1"/>
      <c r="AD8882"/>
    </row>
    <row r="8883" spans="1:30" x14ac:dyDescent="0.25">
      <c r="A8883" s="1"/>
      <c r="B8883" s="1"/>
      <c r="C8883" s="1"/>
      <c r="D8883"/>
      <c r="E8883" s="1"/>
      <c r="F8883" s="1"/>
      <c r="G8883"/>
      <c r="H8883"/>
      <c r="I8883" s="1"/>
      <c r="J8883"/>
      <c r="K8883"/>
      <c r="L8883"/>
      <c r="M8883" s="2"/>
      <c r="N8883" s="3"/>
      <c r="O8883"/>
      <c r="P8883"/>
      <c r="Q8883"/>
      <c r="R8883"/>
      <c r="S8883"/>
      <c r="T8883"/>
      <c r="U8883" s="1"/>
      <c r="V8883"/>
      <c r="W8883" s="1"/>
      <c r="X8883"/>
      <c r="Y8883"/>
      <c r="Z8883" s="1"/>
      <c r="AA8883" s="1"/>
      <c r="AB8883" s="1"/>
      <c r="AC8883" s="1"/>
      <c r="AD8883"/>
    </row>
    <row r="8884" spans="1:30" x14ac:dyDescent="0.25">
      <c r="A8884" s="1"/>
      <c r="B8884" s="1"/>
      <c r="C8884" s="1"/>
      <c r="D8884"/>
      <c r="E8884" s="1"/>
      <c r="F8884" s="1"/>
      <c r="G8884"/>
      <c r="H8884"/>
      <c r="I8884" s="1"/>
      <c r="J8884"/>
      <c r="K8884"/>
      <c r="L8884"/>
      <c r="M8884" s="2"/>
      <c r="N8884" s="3"/>
      <c r="O8884"/>
      <c r="P8884"/>
      <c r="Q8884"/>
      <c r="R8884"/>
      <c r="S8884"/>
      <c r="T8884"/>
      <c r="U8884" s="1"/>
      <c r="V8884"/>
      <c r="W8884" s="1"/>
      <c r="X8884"/>
      <c r="Y8884"/>
      <c r="Z8884" s="1"/>
      <c r="AA8884" s="1"/>
      <c r="AB8884" s="1"/>
      <c r="AC8884" s="1"/>
      <c r="AD8884"/>
    </row>
    <row r="8885" spans="1:30" x14ac:dyDescent="0.25">
      <c r="A8885" s="1"/>
      <c r="B8885" s="1"/>
      <c r="C8885" s="1"/>
      <c r="D8885"/>
      <c r="E8885" s="1"/>
      <c r="F8885" s="1"/>
      <c r="G8885"/>
      <c r="H8885"/>
      <c r="I8885" s="1"/>
      <c r="J8885"/>
      <c r="K8885"/>
      <c r="L8885"/>
      <c r="M8885" s="2"/>
      <c r="N8885" s="3"/>
      <c r="O8885"/>
      <c r="P8885"/>
      <c r="Q8885"/>
      <c r="R8885"/>
      <c r="S8885"/>
      <c r="T8885"/>
      <c r="U8885" s="1"/>
      <c r="V8885"/>
      <c r="W8885" s="1"/>
      <c r="X8885"/>
      <c r="Y8885"/>
      <c r="Z8885" s="1"/>
      <c r="AA8885" s="1"/>
      <c r="AB8885" s="1"/>
      <c r="AC8885" s="1"/>
      <c r="AD8885"/>
    </row>
    <row r="8886" spans="1:30" x14ac:dyDescent="0.25">
      <c r="A8886" s="1"/>
      <c r="B8886" s="1"/>
      <c r="C8886" s="1"/>
      <c r="D8886"/>
      <c r="E8886" s="1"/>
      <c r="F8886" s="1"/>
      <c r="G8886"/>
      <c r="H8886"/>
      <c r="I8886" s="1"/>
      <c r="J8886"/>
      <c r="K8886"/>
      <c r="L8886"/>
      <c r="M8886" s="2"/>
      <c r="N8886" s="3"/>
      <c r="O8886"/>
      <c r="P8886"/>
      <c r="Q8886"/>
      <c r="R8886"/>
      <c r="S8886"/>
      <c r="T8886"/>
      <c r="U8886" s="1"/>
      <c r="V8886"/>
      <c r="W8886" s="1"/>
      <c r="X8886"/>
      <c r="Y8886"/>
      <c r="Z8886" s="1"/>
      <c r="AA8886" s="1"/>
      <c r="AB8886" s="1"/>
      <c r="AC8886" s="1"/>
      <c r="AD8886"/>
    </row>
    <row r="8887" spans="1:30" x14ac:dyDescent="0.25">
      <c r="A8887" s="1"/>
      <c r="B8887" s="1"/>
      <c r="C8887" s="1"/>
      <c r="D8887"/>
      <c r="E8887" s="1"/>
      <c r="F8887" s="1"/>
      <c r="G8887"/>
      <c r="H8887"/>
      <c r="I8887" s="1"/>
      <c r="J8887"/>
      <c r="K8887"/>
      <c r="L8887"/>
      <c r="M8887" s="2"/>
      <c r="N8887" s="3"/>
      <c r="O8887"/>
      <c r="P8887"/>
      <c r="Q8887"/>
      <c r="R8887"/>
      <c r="S8887"/>
      <c r="T8887"/>
      <c r="U8887" s="1"/>
      <c r="V8887"/>
      <c r="W8887" s="1"/>
      <c r="X8887"/>
      <c r="Y8887"/>
      <c r="Z8887" s="1"/>
      <c r="AA8887" s="1"/>
      <c r="AB8887" s="1"/>
      <c r="AC8887" s="1"/>
      <c r="AD8887"/>
    </row>
    <row r="8888" spans="1:30" x14ac:dyDescent="0.25">
      <c r="A8888" s="1"/>
      <c r="B8888" s="1"/>
      <c r="C8888" s="1"/>
      <c r="D8888"/>
      <c r="E8888" s="1"/>
      <c r="F8888" s="1"/>
      <c r="G8888"/>
      <c r="H8888"/>
      <c r="I8888" s="1"/>
      <c r="J8888"/>
      <c r="K8888"/>
      <c r="L8888"/>
      <c r="M8888" s="2"/>
      <c r="N8888" s="3"/>
      <c r="O8888"/>
      <c r="P8888"/>
      <c r="Q8888"/>
      <c r="R8888"/>
      <c r="S8888"/>
      <c r="T8888"/>
      <c r="U8888" s="1"/>
      <c r="V8888"/>
      <c r="W8888" s="1"/>
      <c r="X8888"/>
      <c r="Y8888"/>
      <c r="Z8888" s="1"/>
      <c r="AA8888" s="1"/>
      <c r="AB8888" s="1"/>
      <c r="AC8888" s="1"/>
      <c r="AD8888"/>
    </row>
    <row r="8889" spans="1:30" x14ac:dyDescent="0.25">
      <c r="A8889" s="1"/>
      <c r="B8889" s="1"/>
      <c r="C8889" s="1"/>
      <c r="D8889"/>
      <c r="E8889" s="1"/>
      <c r="F8889" s="1"/>
      <c r="G8889"/>
      <c r="H8889"/>
      <c r="I8889" s="1"/>
      <c r="J8889"/>
      <c r="K8889"/>
      <c r="L8889"/>
      <c r="M8889" s="2"/>
      <c r="N8889" s="3"/>
      <c r="O8889"/>
      <c r="P8889"/>
      <c r="Q8889"/>
      <c r="R8889"/>
      <c r="S8889"/>
      <c r="T8889"/>
      <c r="U8889" s="1"/>
      <c r="V8889"/>
      <c r="W8889" s="1"/>
      <c r="X8889"/>
      <c r="Y8889"/>
      <c r="Z8889" s="1"/>
      <c r="AA8889" s="1"/>
      <c r="AB8889" s="1"/>
      <c r="AC8889" s="1"/>
      <c r="AD8889"/>
    </row>
    <row r="8890" spans="1:30" x14ac:dyDescent="0.25">
      <c r="A8890" s="1"/>
      <c r="B8890" s="1"/>
      <c r="C8890" s="1"/>
      <c r="D8890"/>
      <c r="E8890" s="1"/>
      <c r="F8890" s="1"/>
      <c r="G8890"/>
      <c r="H8890"/>
      <c r="I8890" s="1"/>
      <c r="J8890"/>
      <c r="K8890"/>
      <c r="L8890"/>
      <c r="M8890" s="2"/>
      <c r="N8890" s="3"/>
      <c r="O8890"/>
      <c r="P8890"/>
      <c r="Q8890"/>
      <c r="R8890"/>
      <c r="S8890"/>
      <c r="T8890"/>
      <c r="U8890" s="1"/>
      <c r="V8890"/>
      <c r="W8890" s="1"/>
      <c r="X8890"/>
      <c r="Y8890"/>
      <c r="Z8890" s="1"/>
      <c r="AA8890" s="1"/>
      <c r="AB8890" s="1"/>
      <c r="AC8890" s="1"/>
      <c r="AD8890"/>
    </row>
    <row r="8891" spans="1:30" x14ac:dyDescent="0.25">
      <c r="A8891" s="1"/>
      <c r="B8891" s="1"/>
      <c r="C8891" s="1"/>
      <c r="D8891"/>
      <c r="E8891" s="1"/>
      <c r="F8891" s="1"/>
      <c r="G8891"/>
      <c r="H8891"/>
      <c r="I8891" s="1"/>
      <c r="J8891"/>
      <c r="K8891"/>
      <c r="L8891"/>
      <c r="M8891" s="2"/>
      <c r="N8891" s="3"/>
      <c r="O8891"/>
      <c r="P8891"/>
      <c r="Q8891"/>
      <c r="R8891"/>
      <c r="S8891"/>
      <c r="T8891"/>
      <c r="U8891" s="1"/>
      <c r="V8891"/>
      <c r="W8891" s="1"/>
      <c r="X8891"/>
      <c r="Y8891"/>
      <c r="Z8891" s="1"/>
      <c r="AA8891" s="1"/>
      <c r="AB8891" s="1"/>
      <c r="AC8891" s="1"/>
      <c r="AD8891"/>
    </row>
    <row r="8892" spans="1:30" x14ac:dyDescent="0.25">
      <c r="A8892" s="1"/>
      <c r="B8892" s="1"/>
      <c r="C8892" s="1"/>
      <c r="D8892"/>
      <c r="E8892" s="1"/>
      <c r="F8892" s="1"/>
      <c r="G8892"/>
      <c r="H8892"/>
      <c r="I8892" s="1"/>
      <c r="J8892"/>
      <c r="K8892"/>
      <c r="L8892"/>
      <c r="M8892" s="2"/>
      <c r="N8892" s="3"/>
      <c r="O8892"/>
      <c r="P8892"/>
      <c r="Q8892"/>
      <c r="R8892"/>
      <c r="S8892"/>
      <c r="T8892"/>
      <c r="U8892" s="1"/>
      <c r="V8892"/>
      <c r="W8892" s="1"/>
      <c r="X8892"/>
      <c r="Y8892"/>
      <c r="Z8892" s="1"/>
      <c r="AA8892" s="1"/>
      <c r="AB8892" s="1"/>
      <c r="AC8892" s="1"/>
      <c r="AD8892"/>
    </row>
    <row r="8893" spans="1:30" x14ac:dyDescent="0.25">
      <c r="A8893" s="1"/>
      <c r="B8893" s="1"/>
      <c r="C8893" s="1"/>
      <c r="D8893"/>
      <c r="E8893" s="1"/>
      <c r="F8893" s="1"/>
      <c r="G8893"/>
      <c r="H8893"/>
      <c r="I8893" s="1"/>
      <c r="J8893"/>
      <c r="K8893"/>
      <c r="L8893"/>
      <c r="M8893" s="2"/>
      <c r="N8893" s="3"/>
      <c r="O8893"/>
      <c r="P8893"/>
      <c r="Q8893"/>
      <c r="R8893"/>
      <c r="S8893"/>
      <c r="T8893"/>
      <c r="U8893" s="1"/>
      <c r="V8893"/>
      <c r="W8893" s="1"/>
      <c r="X8893"/>
      <c r="Y8893"/>
      <c r="Z8893" s="1"/>
      <c r="AA8893" s="1"/>
      <c r="AB8893" s="1"/>
      <c r="AC8893" s="1"/>
      <c r="AD8893"/>
    </row>
    <row r="8894" spans="1:30" x14ac:dyDescent="0.25">
      <c r="A8894" s="1"/>
      <c r="B8894" s="1"/>
      <c r="C8894" s="1"/>
      <c r="D8894"/>
      <c r="E8894" s="1"/>
      <c r="F8894" s="1"/>
      <c r="G8894"/>
      <c r="H8894"/>
      <c r="I8894" s="1"/>
      <c r="J8894"/>
      <c r="K8894"/>
      <c r="L8894"/>
      <c r="M8894" s="2"/>
      <c r="N8894" s="3"/>
      <c r="O8894"/>
      <c r="P8894"/>
      <c r="Q8894"/>
      <c r="R8894"/>
      <c r="S8894"/>
      <c r="T8894"/>
      <c r="U8894" s="1"/>
      <c r="V8894"/>
      <c r="W8894" s="1"/>
      <c r="X8894"/>
      <c r="Y8894"/>
      <c r="Z8894" s="1"/>
      <c r="AA8894" s="1"/>
      <c r="AB8894" s="1"/>
      <c r="AC8894" s="1"/>
      <c r="AD8894"/>
    </row>
    <row r="8895" spans="1:30" x14ac:dyDescent="0.25">
      <c r="A8895" s="1"/>
      <c r="B8895" s="1"/>
      <c r="C8895" s="1"/>
      <c r="D8895"/>
      <c r="E8895" s="1"/>
      <c r="F8895" s="1"/>
      <c r="G8895"/>
      <c r="H8895"/>
      <c r="I8895" s="1"/>
      <c r="J8895"/>
      <c r="K8895"/>
      <c r="L8895"/>
      <c r="M8895" s="2"/>
      <c r="N8895" s="3"/>
      <c r="O8895"/>
      <c r="P8895"/>
      <c r="Q8895"/>
      <c r="R8895"/>
      <c r="S8895"/>
      <c r="T8895"/>
      <c r="U8895" s="1"/>
      <c r="V8895"/>
      <c r="W8895" s="1"/>
      <c r="X8895"/>
      <c r="Y8895"/>
      <c r="Z8895" s="1"/>
      <c r="AA8895" s="1"/>
      <c r="AB8895" s="1"/>
      <c r="AC8895" s="1"/>
      <c r="AD8895"/>
    </row>
    <row r="8896" spans="1:30" x14ac:dyDescent="0.25">
      <c r="A8896" s="1"/>
      <c r="B8896" s="1"/>
      <c r="C8896" s="1"/>
      <c r="D8896"/>
      <c r="E8896" s="1"/>
      <c r="F8896" s="1"/>
      <c r="G8896"/>
      <c r="H8896"/>
      <c r="I8896" s="1"/>
      <c r="J8896"/>
      <c r="K8896"/>
      <c r="L8896"/>
      <c r="M8896" s="2"/>
      <c r="N8896" s="3"/>
      <c r="O8896"/>
      <c r="P8896"/>
      <c r="Q8896"/>
      <c r="R8896"/>
      <c r="S8896"/>
      <c r="T8896"/>
      <c r="U8896" s="1"/>
      <c r="V8896"/>
      <c r="W8896" s="1"/>
      <c r="X8896"/>
      <c r="Y8896"/>
      <c r="Z8896" s="1"/>
      <c r="AA8896" s="1"/>
      <c r="AB8896" s="1"/>
      <c r="AC8896" s="1"/>
      <c r="AD8896"/>
    </row>
    <row r="8897" spans="1:30" x14ac:dyDescent="0.25">
      <c r="A8897" s="1"/>
      <c r="B8897" s="1"/>
      <c r="C8897" s="1"/>
      <c r="D8897"/>
      <c r="E8897" s="1"/>
      <c r="F8897" s="1"/>
      <c r="G8897"/>
      <c r="H8897"/>
      <c r="I8897" s="1"/>
      <c r="J8897"/>
      <c r="K8897"/>
      <c r="L8897"/>
      <c r="M8897" s="2"/>
      <c r="N8897" s="3"/>
      <c r="O8897"/>
      <c r="P8897"/>
      <c r="Q8897"/>
      <c r="R8897"/>
      <c r="S8897"/>
      <c r="T8897"/>
      <c r="U8897" s="1"/>
      <c r="V8897"/>
      <c r="W8897" s="1"/>
      <c r="X8897"/>
      <c r="Y8897"/>
      <c r="Z8897" s="1"/>
      <c r="AA8897" s="1"/>
      <c r="AB8897" s="1"/>
      <c r="AC8897" s="1"/>
      <c r="AD8897"/>
    </row>
    <row r="8898" spans="1:30" x14ac:dyDescent="0.25">
      <c r="A8898" s="1"/>
      <c r="B8898" s="1"/>
      <c r="C8898" s="1"/>
      <c r="D8898"/>
      <c r="E8898" s="1"/>
      <c r="F8898" s="1"/>
      <c r="G8898"/>
      <c r="H8898"/>
      <c r="I8898" s="1"/>
      <c r="J8898"/>
      <c r="K8898"/>
      <c r="L8898"/>
      <c r="M8898" s="2"/>
      <c r="N8898" s="3"/>
      <c r="O8898"/>
      <c r="P8898"/>
      <c r="Q8898"/>
      <c r="R8898"/>
      <c r="S8898"/>
      <c r="T8898"/>
      <c r="U8898" s="1"/>
      <c r="V8898"/>
      <c r="W8898" s="1"/>
      <c r="X8898"/>
      <c r="Y8898"/>
      <c r="Z8898" s="1"/>
      <c r="AA8898" s="1"/>
      <c r="AB8898" s="1"/>
      <c r="AC8898" s="1"/>
      <c r="AD8898"/>
    </row>
    <row r="8899" spans="1:30" x14ac:dyDescent="0.25">
      <c r="A8899" s="1"/>
      <c r="B8899" s="1"/>
      <c r="C8899" s="1"/>
      <c r="D8899"/>
      <c r="E8899" s="1"/>
      <c r="F8899" s="1"/>
      <c r="G8899"/>
      <c r="H8899"/>
      <c r="I8899" s="1"/>
      <c r="J8899"/>
      <c r="K8899"/>
      <c r="L8899"/>
      <c r="M8899" s="2"/>
      <c r="N8899" s="3"/>
      <c r="O8899"/>
      <c r="P8899"/>
      <c r="Q8899"/>
      <c r="R8899"/>
      <c r="S8899"/>
      <c r="T8899"/>
      <c r="U8899" s="1"/>
      <c r="V8899"/>
      <c r="W8899" s="1"/>
      <c r="X8899"/>
      <c r="Y8899"/>
      <c r="Z8899" s="1"/>
      <c r="AA8899" s="1"/>
      <c r="AB8899" s="1"/>
      <c r="AC8899" s="1"/>
      <c r="AD8899"/>
    </row>
    <row r="8900" spans="1:30" x14ac:dyDescent="0.25">
      <c r="A8900" s="1"/>
      <c r="B8900" s="1"/>
      <c r="C8900" s="1"/>
      <c r="D8900"/>
      <c r="E8900" s="1"/>
      <c r="F8900" s="1"/>
      <c r="G8900"/>
      <c r="H8900"/>
      <c r="I8900" s="1"/>
      <c r="J8900"/>
      <c r="K8900"/>
      <c r="L8900"/>
      <c r="M8900" s="2"/>
      <c r="N8900" s="3"/>
      <c r="O8900"/>
      <c r="P8900"/>
      <c r="Q8900"/>
      <c r="R8900"/>
      <c r="S8900"/>
      <c r="T8900"/>
      <c r="U8900" s="1"/>
      <c r="V8900"/>
      <c r="W8900" s="1"/>
      <c r="X8900"/>
      <c r="Y8900"/>
      <c r="Z8900" s="1"/>
      <c r="AA8900" s="1"/>
      <c r="AB8900" s="1"/>
      <c r="AC8900" s="1"/>
      <c r="AD8900"/>
    </row>
    <row r="8901" spans="1:30" x14ac:dyDescent="0.25">
      <c r="A8901" s="1"/>
      <c r="B8901" s="1"/>
      <c r="C8901" s="1"/>
      <c r="D8901"/>
      <c r="E8901" s="1"/>
      <c r="F8901" s="1"/>
      <c r="G8901"/>
      <c r="H8901"/>
      <c r="I8901" s="1"/>
      <c r="J8901"/>
      <c r="K8901"/>
      <c r="L8901"/>
      <c r="M8901" s="2"/>
      <c r="N8901" s="3"/>
      <c r="O8901"/>
      <c r="P8901"/>
      <c r="Q8901"/>
      <c r="R8901"/>
      <c r="S8901"/>
      <c r="T8901"/>
      <c r="U8901" s="1"/>
      <c r="V8901"/>
      <c r="W8901" s="1"/>
      <c r="X8901"/>
      <c r="Y8901"/>
      <c r="Z8901" s="1"/>
      <c r="AA8901" s="1"/>
      <c r="AB8901" s="1"/>
      <c r="AC8901" s="1"/>
      <c r="AD8901"/>
    </row>
    <row r="8902" spans="1:30" x14ac:dyDescent="0.25">
      <c r="A8902" s="1"/>
      <c r="B8902" s="1"/>
      <c r="C8902" s="1"/>
      <c r="D8902"/>
      <c r="E8902" s="1"/>
      <c r="F8902" s="1"/>
      <c r="G8902"/>
      <c r="H8902"/>
      <c r="I8902" s="1"/>
      <c r="J8902"/>
      <c r="K8902"/>
      <c r="L8902"/>
      <c r="M8902" s="2"/>
      <c r="N8902" s="3"/>
      <c r="O8902"/>
      <c r="P8902"/>
      <c r="Q8902"/>
      <c r="R8902"/>
      <c r="S8902"/>
      <c r="T8902"/>
      <c r="U8902" s="1"/>
      <c r="V8902"/>
      <c r="W8902" s="1"/>
      <c r="X8902"/>
      <c r="Y8902"/>
      <c r="Z8902" s="1"/>
      <c r="AA8902" s="1"/>
      <c r="AB8902" s="1"/>
      <c r="AC8902" s="1"/>
      <c r="AD8902"/>
    </row>
    <row r="8903" spans="1:30" x14ac:dyDescent="0.25">
      <c r="A8903" s="1"/>
      <c r="B8903" s="1"/>
      <c r="C8903" s="1"/>
      <c r="D8903"/>
      <c r="E8903" s="1"/>
      <c r="F8903" s="1"/>
      <c r="G8903"/>
      <c r="H8903"/>
      <c r="I8903" s="1"/>
      <c r="J8903"/>
      <c r="K8903"/>
      <c r="L8903"/>
      <c r="M8903" s="2"/>
      <c r="N8903" s="3"/>
      <c r="O8903"/>
      <c r="P8903"/>
      <c r="Q8903"/>
      <c r="R8903"/>
      <c r="S8903"/>
      <c r="T8903"/>
      <c r="U8903" s="1"/>
      <c r="V8903"/>
      <c r="W8903" s="1"/>
      <c r="X8903"/>
      <c r="Y8903"/>
      <c r="Z8903" s="1"/>
      <c r="AA8903" s="1"/>
      <c r="AB8903" s="1"/>
      <c r="AC8903" s="1"/>
      <c r="AD8903"/>
    </row>
    <row r="8904" spans="1:30" x14ac:dyDescent="0.25">
      <c r="A8904" s="1"/>
      <c r="B8904" s="1"/>
      <c r="C8904" s="1"/>
      <c r="D8904"/>
      <c r="E8904" s="1"/>
      <c r="F8904" s="1"/>
      <c r="G8904"/>
      <c r="H8904"/>
      <c r="I8904" s="1"/>
      <c r="J8904"/>
      <c r="K8904"/>
      <c r="L8904"/>
      <c r="M8904" s="2"/>
      <c r="N8904" s="3"/>
      <c r="O8904"/>
      <c r="P8904"/>
      <c r="Q8904"/>
      <c r="R8904"/>
      <c r="S8904"/>
      <c r="T8904"/>
      <c r="U8904" s="1"/>
      <c r="V8904"/>
      <c r="W8904" s="1"/>
      <c r="X8904"/>
      <c r="Y8904"/>
      <c r="Z8904" s="1"/>
      <c r="AA8904" s="1"/>
      <c r="AB8904" s="1"/>
      <c r="AC8904" s="1"/>
      <c r="AD8904"/>
    </row>
    <row r="8905" spans="1:30" x14ac:dyDescent="0.25">
      <c r="A8905" s="1"/>
      <c r="B8905" s="1"/>
      <c r="C8905" s="1"/>
      <c r="D8905"/>
      <c r="E8905" s="1"/>
      <c r="F8905" s="1"/>
      <c r="G8905"/>
      <c r="H8905"/>
      <c r="I8905" s="1"/>
      <c r="J8905"/>
      <c r="K8905"/>
      <c r="L8905"/>
      <c r="M8905" s="2"/>
      <c r="N8905" s="3"/>
      <c r="O8905"/>
      <c r="P8905"/>
      <c r="Q8905"/>
      <c r="R8905"/>
      <c r="S8905"/>
      <c r="T8905"/>
      <c r="U8905" s="1"/>
      <c r="V8905"/>
      <c r="W8905" s="1"/>
      <c r="X8905"/>
      <c r="Y8905"/>
      <c r="Z8905" s="1"/>
      <c r="AA8905" s="1"/>
      <c r="AB8905" s="1"/>
      <c r="AC8905" s="1"/>
      <c r="AD8905"/>
    </row>
    <row r="8906" spans="1:30" x14ac:dyDescent="0.25">
      <c r="A8906" s="1"/>
      <c r="B8906" s="1"/>
      <c r="C8906" s="1"/>
      <c r="D8906"/>
      <c r="E8906" s="1"/>
      <c r="F8906" s="1"/>
      <c r="G8906"/>
      <c r="H8906"/>
      <c r="I8906" s="1"/>
      <c r="J8906"/>
      <c r="K8906"/>
      <c r="L8906"/>
      <c r="M8906" s="2"/>
      <c r="N8906" s="3"/>
      <c r="O8906"/>
      <c r="P8906"/>
      <c r="Q8906"/>
      <c r="R8906"/>
      <c r="S8906"/>
      <c r="T8906"/>
      <c r="U8906" s="1"/>
      <c r="V8906"/>
      <c r="W8906" s="1"/>
      <c r="X8906"/>
      <c r="Y8906"/>
      <c r="Z8906" s="1"/>
      <c r="AA8906" s="1"/>
      <c r="AB8906" s="1"/>
      <c r="AC8906" s="1"/>
      <c r="AD8906"/>
    </row>
    <row r="8907" spans="1:30" x14ac:dyDescent="0.25">
      <c r="A8907" s="1"/>
      <c r="B8907" s="1"/>
      <c r="C8907" s="1"/>
      <c r="D8907"/>
      <c r="E8907" s="1"/>
      <c r="F8907" s="1"/>
      <c r="G8907"/>
      <c r="H8907"/>
      <c r="I8907" s="1"/>
      <c r="J8907"/>
      <c r="K8907"/>
      <c r="L8907"/>
      <c r="M8907" s="2"/>
      <c r="N8907" s="3"/>
      <c r="O8907"/>
      <c r="P8907"/>
      <c r="Q8907"/>
      <c r="R8907"/>
      <c r="S8907"/>
      <c r="T8907"/>
      <c r="U8907" s="1"/>
      <c r="V8907"/>
      <c r="W8907" s="1"/>
      <c r="X8907"/>
      <c r="Y8907"/>
      <c r="Z8907" s="1"/>
      <c r="AA8907" s="1"/>
      <c r="AB8907" s="1"/>
      <c r="AC8907" s="1"/>
      <c r="AD8907"/>
    </row>
    <row r="8908" spans="1:30" x14ac:dyDescent="0.25">
      <c r="A8908" s="1"/>
      <c r="B8908" s="1"/>
      <c r="C8908" s="1"/>
      <c r="D8908"/>
      <c r="E8908" s="1"/>
      <c r="F8908" s="1"/>
      <c r="G8908"/>
      <c r="H8908"/>
      <c r="I8908" s="1"/>
      <c r="J8908"/>
      <c r="K8908"/>
      <c r="L8908"/>
      <c r="M8908" s="2"/>
      <c r="N8908" s="3"/>
      <c r="O8908"/>
      <c r="P8908"/>
      <c r="Q8908"/>
      <c r="R8908"/>
      <c r="S8908"/>
      <c r="T8908"/>
      <c r="U8908" s="1"/>
      <c r="V8908"/>
      <c r="W8908" s="1"/>
      <c r="X8908"/>
      <c r="Y8908"/>
      <c r="Z8908" s="1"/>
      <c r="AA8908" s="1"/>
      <c r="AB8908" s="1"/>
      <c r="AC8908" s="1"/>
      <c r="AD8908"/>
    </row>
    <row r="8909" spans="1:30" x14ac:dyDescent="0.25">
      <c r="A8909" s="1"/>
      <c r="B8909" s="1"/>
      <c r="C8909" s="1"/>
      <c r="D8909"/>
      <c r="E8909" s="1"/>
      <c r="F8909" s="1"/>
      <c r="G8909"/>
      <c r="H8909"/>
      <c r="I8909" s="1"/>
      <c r="J8909"/>
      <c r="K8909"/>
      <c r="L8909"/>
      <c r="M8909" s="2"/>
      <c r="N8909" s="3"/>
      <c r="O8909"/>
      <c r="P8909"/>
      <c r="Q8909"/>
      <c r="R8909"/>
      <c r="S8909"/>
      <c r="T8909"/>
      <c r="U8909" s="1"/>
      <c r="V8909"/>
      <c r="W8909" s="1"/>
      <c r="X8909"/>
      <c r="Y8909"/>
      <c r="Z8909" s="1"/>
      <c r="AA8909" s="1"/>
      <c r="AB8909" s="1"/>
      <c r="AC8909" s="1"/>
      <c r="AD8909"/>
    </row>
    <row r="8910" spans="1:30" x14ac:dyDescent="0.25">
      <c r="A8910" s="1"/>
      <c r="B8910" s="1"/>
      <c r="C8910" s="1"/>
      <c r="D8910"/>
      <c r="E8910" s="1"/>
      <c r="F8910" s="1"/>
      <c r="G8910"/>
      <c r="H8910"/>
      <c r="I8910" s="1"/>
      <c r="J8910"/>
      <c r="K8910"/>
      <c r="L8910"/>
      <c r="M8910" s="2"/>
      <c r="N8910" s="3"/>
      <c r="O8910"/>
      <c r="P8910"/>
      <c r="Q8910"/>
      <c r="R8910"/>
      <c r="S8910"/>
      <c r="T8910"/>
      <c r="U8910" s="1"/>
      <c r="V8910"/>
      <c r="W8910" s="1"/>
      <c r="X8910"/>
      <c r="Y8910"/>
      <c r="Z8910" s="1"/>
      <c r="AA8910" s="1"/>
      <c r="AB8910" s="1"/>
      <c r="AC8910" s="1"/>
      <c r="AD8910"/>
    </row>
    <row r="8911" spans="1:30" x14ac:dyDescent="0.25">
      <c r="A8911" s="1"/>
      <c r="B8911" s="1"/>
      <c r="C8911" s="1"/>
      <c r="D8911"/>
      <c r="E8911" s="1"/>
      <c r="F8911" s="1"/>
      <c r="G8911"/>
      <c r="H8911"/>
      <c r="I8911" s="1"/>
      <c r="J8911"/>
      <c r="K8911"/>
      <c r="L8911"/>
      <c r="M8911" s="2"/>
      <c r="N8911" s="3"/>
      <c r="O8911"/>
      <c r="P8911"/>
      <c r="Q8911"/>
      <c r="R8911"/>
      <c r="S8911"/>
      <c r="T8911"/>
      <c r="U8911" s="1"/>
      <c r="V8911"/>
      <c r="W8911" s="1"/>
      <c r="X8911"/>
      <c r="Y8911"/>
      <c r="Z8911" s="1"/>
      <c r="AA8911" s="1"/>
      <c r="AB8911" s="1"/>
      <c r="AC8911" s="1"/>
      <c r="AD8911"/>
    </row>
    <row r="8912" spans="1:30" x14ac:dyDescent="0.25">
      <c r="A8912" s="1"/>
      <c r="B8912" s="1"/>
      <c r="C8912" s="1"/>
      <c r="D8912"/>
      <c r="E8912" s="1"/>
      <c r="F8912" s="1"/>
      <c r="G8912"/>
      <c r="H8912"/>
      <c r="I8912" s="1"/>
      <c r="J8912"/>
      <c r="K8912"/>
      <c r="L8912"/>
      <c r="M8912" s="2"/>
      <c r="N8912" s="3"/>
      <c r="O8912"/>
      <c r="P8912"/>
      <c r="Q8912"/>
      <c r="R8912"/>
      <c r="S8912"/>
      <c r="T8912"/>
      <c r="U8912" s="1"/>
      <c r="V8912"/>
      <c r="W8912" s="1"/>
      <c r="X8912"/>
      <c r="Y8912"/>
      <c r="Z8912" s="1"/>
      <c r="AA8912" s="1"/>
      <c r="AB8912" s="1"/>
      <c r="AC8912" s="1"/>
      <c r="AD8912"/>
    </row>
    <row r="8913" spans="1:30" x14ac:dyDescent="0.25">
      <c r="A8913" s="1"/>
      <c r="B8913" s="1"/>
      <c r="C8913" s="1"/>
      <c r="D8913"/>
      <c r="E8913" s="1"/>
      <c r="F8913" s="1"/>
      <c r="G8913"/>
      <c r="H8913"/>
      <c r="I8913" s="1"/>
      <c r="J8913"/>
      <c r="K8913"/>
      <c r="L8913"/>
      <c r="M8913" s="2"/>
      <c r="N8913" s="3"/>
      <c r="O8913"/>
      <c r="P8913"/>
      <c r="Q8913"/>
      <c r="R8913"/>
      <c r="S8913"/>
      <c r="T8913"/>
      <c r="U8913" s="1"/>
      <c r="V8913"/>
      <c r="W8913" s="1"/>
      <c r="X8913"/>
      <c r="Y8913"/>
      <c r="Z8913" s="1"/>
      <c r="AA8913" s="1"/>
      <c r="AB8913" s="1"/>
      <c r="AC8913" s="1"/>
      <c r="AD8913"/>
    </row>
    <row r="8914" spans="1:30" x14ac:dyDescent="0.25">
      <c r="A8914" s="1"/>
      <c r="B8914" s="1"/>
      <c r="C8914" s="1"/>
      <c r="D8914"/>
      <c r="E8914" s="1"/>
      <c r="F8914" s="1"/>
      <c r="G8914"/>
      <c r="H8914"/>
      <c r="I8914" s="1"/>
      <c r="J8914"/>
      <c r="K8914"/>
      <c r="L8914"/>
      <c r="M8914" s="2"/>
      <c r="N8914" s="3"/>
      <c r="O8914"/>
      <c r="P8914"/>
      <c r="Q8914"/>
      <c r="R8914"/>
      <c r="S8914"/>
      <c r="T8914"/>
      <c r="U8914" s="1"/>
      <c r="V8914"/>
      <c r="W8914" s="1"/>
      <c r="X8914"/>
      <c r="Y8914"/>
      <c r="Z8914" s="1"/>
      <c r="AA8914" s="1"/>
      <c r="AB8914" s="1"/>
      <c r="AC8914" s="1"/>
      <c r="AD8914"/>
    </row>
    <row r="8915" spans="1:30" x14ac:dyDescent="0.25">
      <c r="A8915" s="1"/>
      <c r="B8915" s="1"/>
      <c r="C8915" s="1"/>
      <c r="D8915"/>
      <c r="E8915" s="1"/>
      <c r="F8915" s="1"/>
      <c r="G8915"/>
      <c r="H8915"/>
      <c r="I8915" s="1"/>
      <c r="J8915"/>
      <c r="K8915"/>
      <c r="L8915"/>
      <c r="M8915" s="2"/>
      <c r="N8915" s="3"/>
      <c r="O8915"/>
      <c r="P8915"/>
      <c r="Q8915"/>
      <c r="R8915"/>
      <c r="S8915"/>
      <c r="T8915"/>
      <c r="U8915" s="1"/>
      <c r="V8915"/>
      <c r="W8915" s="1"/>
      <c r="X8915"/>
      <c r="Y8915"/>
      <c r="Z8915" s="1"/>
      <c r="AA8915" s="1"/>
      <c r="AB8915" s="1"/>
      <c r="AC8915" s="1"/>
      <c r="AD8915"/>
    </row>
    <row r="8916" spans="1:30" x14ac:dyDescent="0.25">
      <c r="A8916" s="1"/>
      <c r="B8916" s="1"/>
      <c r="C8916" s="1"/>
      <c r="D8916"/>
      <c r="E8916" s="1"/>
      <c r="F8916" s="1"/>
      <c r="G8916"/>
      <c r="H8916"/>
      <c r="I8916" s="1"/>
      <c r="J8916"/>
      <c r="K8916"/>
      <c r="L8916"/>
      <c r="M8916" s="2"/>
      <c r="N8916" s="3"/>
      <c r="O8916"/>
      <c r="P8916"/>
      <c r="Q8916"/>
      <c r="R8916"/>
      <c r="S8916"/>
      <c r="T8916"/>
      <c r="U8916" s="1"/>
      <c r="V8916"/>
      <c r="W8916" s="1"/>
      <c r="X8916"/>
      <c r="Y8916"/>
      <c r="Z8916" s="1"/>
      <c r="AA8916" s="1"/>
      <c r="AB8916" s="1"/>
      <c r="AC8916" s="1"/>
      <c r="AD8916"/>
    </row>
    <row r="8917" spans="1:30" x14ac:dyDescent="0.25">
      <c r="A8917" s="1"/>
      <c r="B8917" s="1"/>
      <c r="C8917" s="1"/>
      <c r="D8917"/>
      <c r="E8917" s="1"/>
      <c r="F8917" s="1"/>
      <c r="G8917"/>
      <c r="H8917"/>
      <c r="I8917" s="1"/>
      <c r="J8917"/>
      <c r="K8917"/>
      <c r="L8917"/>
      <c r="M8917" s="2"/>
      <c r="N8917" s="3"/>
      <c r="O8917"/>
      <c r="P8917"/>
      <c r="Q8917"/>
      <c r="R8917"/>
      <c r="S8917"/>
      <c r="T8917"/>
      <c r="U8917" s="1"/>
      <c r="V8917"/>
      <c r="W8917" s="1"/>
      <c r="X8917"/>
      <c r="Y8917"/>
      <c r="Z8917" s="1"/>
      <c r="AA8917" s="1"/>
      <c r="AB8917" s="1"/>
      <c r="AC8917" s="1"/>
      <c r="AD8917"/>
    </row>
    <row r="8918" spans="1:30" x14ac:dyDescent="0.25">
      <c r="A8918" s="1"/>
      <c r="B8918" s="1"/>
      <c r="C8918" s="1"/>
      <c r="D8918"/>
      <c r="E8918" s="1"/>
      <c r="F8918" s="1"/>
      <c r="G8918"/>
      <c r="H8918"/>
      <c r="I8918" s="1"/>
      <c r="J8918"/>
      <c r="K8918"/>
      <c r="L8918"/>
      <c r="M8918" s="2"/>
      <c r="N8918" s="3"/>
      <c r="O8918"/>
      <c r="P8918"/>
      <c r="Q8918"/>
      <c r="R8918"/>
      <c r="S8918"/>
      <c r="T8918"/>
      <c r="U8918" s="1"/>
      <c r="V8918"/>
      <c r="W8918" s="1"/>
      <c r="X8918"/>
      <c r="Y8918"/>
      <c r="Z8918" s="1"/>
      <c r="AA8918" s="1"/>
      <c r="AB8918" s="1"/>
      <c r="AC8918" s="1"/>
      <c r="AD8918"/>
    </row>
    <row r="8919" spans="1:30" x14ac:dyDescent="0.25">
      <c r="A8919" s="1"/>
      <c r="B8919" s="1"/>
      <c r="C8919" s="1"/>
      <c r="D8919"/>
      <c r="E8919" s="1"/>
      <c r="F8919" s="1"/>
      <c r="G8919"/>
      <c r="H8919"/>
      <c r="I8919" s="1"/>
      <c r="J8919"/>
      <c r="K8919"/>
      <c r="L8919"/>
      <c r="M8919" s="2"/>
      <c r="N8919" s="3"/>
      <c r="O8919"/>
      <c r="P8919"/>
      <c r="Q8919"/>
      <c r="R8919"/>
      <c r="S8919"/>
      <c r="T8919"/>
      <c r="U8919" s="1"/>
      <c r="V8919"/>
      <c r="W8919" s="1"/>
      <c r="X8919"/>
      <c r="Y8919"/>
      <c r="Z8919" s="1"/>
      <c r="AA8919" s="1"/>
      <c r="AB8919" s="1"/>
      <c r="AC8919" s="1"/>
      <c r="AD8919"/>
    </row>
    <row r="8920" spans="1:30" x14ac:dyDescent="0.25">
      <c r="A8920" s="1"/>
      <c r="B8920" s="1"/>
      <c r="C8920" s="1"/>
      <c r="D8920"/>
      <c r="E8920" s="1"/>
      <c r="F8920" s="1"/>
      <c r="G8920"/>
      <c r="H8920"/>
      <c r="I8920" s="1"/>
      <c r="J8920"/>
      <c r="K8920"/>
      <c r="L8920"/>
      <c r="M8920" s="2"/>
      <c r="N8920" s="3"/>
      <c r="O8920"/>
      <c r="P8920"/>
      <c r="Q8920"/>
      <c r="R8920"/>
      <c r="S8920"/>
      <c r="T8920"/>
      <c r="U8920" s="1"/>
      <c r="V8920"/>
      <c r="W8920" s="1"/>
      <c r="X8920"/>
      <c r="Y8920"/>
      <c r="Z8920" s="1"/>
      <c r="AA8920" s="1"/>
      <c r="AB8920" s="1"/>
      <c r="AC8920" s="1"/>
      <c r="AD8920"/>
    </row>
    <row r="8921" spans="1:30" x14ac:dyDescent="0.25">
      <c r="A8921" s="1"/>
      <c r="B8921" s="1"/>
      <c r="C8921" s="1"/>
      <c r="D8921"/>
      <c r="E8921" s="1"/>
      <c r="F8921" s="1"/>
      <c r="G8921"/>
      <c r="H8921"/>
      <c r="I8921" s="1"/>
      <c r="J8921"/>
      <c r="K8921"/>
      <c r="L8921"/>
      <c r="M8921" s="2"/>
      <c r="N8921" s="3"/>
      <c r="O8921"/>
      <c r="P8921"/>
      <c r="Q8921"/>
      <c r="R8921"/>
      <c r="S8921"/>
      <c r="T8921"/>
      <c r="U8921" s="1"/>
      <c r="V8921"/>
      <c r="W8921" s="1"/>
      <c r="X8921"/>
      <c r="Y8921"/>
      <c r="Z8921" s="1"/>
      <c r="AA8921" s="1"/>
      <c r="AB8921" s="1"/>
      <c r="AC8921" s="1"/>
      <c r="AD8921"/>
    </row>
    <row r="8922" spans="1:30" x14ac:dyDescent="0.25">
      <c r="A8922" s="1"/>
      <c r="B8922" s="1"/>
      <c r="C8922" s="1"/>
      <c r="D8922"/>
      <c r="E8922" s="1"/>
      <c r="F8922" s="1"/>
      <c r="G8922"/>
      <c r="H8922"/>
      <c r="I8922" s="1"/>
      <c r="J8922"/>
      <c r="K8922"/>
      <c r="L8922"/>
      <c r="M8922" s="2"/>
      <c r="N8922" s="3"/>
      <c r="O8922"/>
      <c r="P8922"/>
      <c r="Q8922"/>
      <c r="R8922"/>
      <c r="S8922"/>
      <c r="T8922"/>
      <c r="U8922" s="1"/>
      <c r="V8922"/>
      <c r="W8922" s="1"/>
      <c r="X8922"/>
      <c r="Y8922"/>
      <c r="Z8922" s="1"/>
      <c r="AA8922" s="1"/>
      <c r="AB8922" s="1"/>
      <c r="AC8922" s="1"/>
      <c r="AD8922"/>
    </row>
    <row r="8923" spans="1:30" x14ac:dyDescent="0.25">
      <c r="A8923" s="1"/>
      <c r="B8923" s="1"/>
      <c r="C8923" s="1"/>
      <c r="D8923"/>
      <c r="E8923" s="1"/>
      <c r="F8923" s="1"/>
      <c r="G8923"/>
      <c r="H8923"/>
      <c r="I8923" s="1"/>
      <c r="J8923"/>
      <c r="K8923"/>
      <c r="L8923"/>
      <c r="M8923" s="2"/>
      <c r="N8923" s="3"/>
      <c r="O8923"/>
      <c r="P8923"/>
      <c r="Q8923"/>
      <c r="R8923"/>
      <c r="S8923"/>
      <c r="T8923"/>
      <c r="U8923" s="1"/>
      <c r="V8923"/>
      <c r="W8923" s="1"/>
      <c r="X8923"/>
      <c r="Y8923"/>
      <c r="Z8923" s="1"/>
      <c r="AA8923" s="1"/>
      <c r="AB8923" s="1"/>
      <c r="AC8923" s="1"/>
      <c r="AD8923"/>
    </row>
    <row r="8924" spans="1:30" x14ac:dyDescent="0.25">
      <c r="A8924" s="1"/>
      <c r="B8924" s="1"/>
      <c r="C8924" s="1"/>
      <c r="D8924"/>
      <c r="E8924" s="1"/>
      <c r="F8924" s="1"/>
      <c r="G8924"/>
      <c r="H8924"/>
      <c r="I8924" s="1"/>
      <c r="J8924"/>
      <c r="K8924"/>
      <c r="L8924"/>
      <c r="M8924" s="2"/>
      <c r="N8924" s="3"/>
      <c r="O8924"/>
      <c r="P8924"/>
      <c r="Q8924"/>
      <c r="R8924"/>
      <c r="S8924"/>
      <c r="T8924"/>
      <c r="U8924" s="1"/>
      <c r="V8924"/>
      <c r="W8924" s="1"/>
      <c r="X8924"/>
      <c r="Y8924"/>
      <c r="Z8924" s="1"/>
      <c r="AA8924" s="1"/>
      <c r="AB8924" s="1"/>
      <c r="AC8924" s="1"/>
      <c r="AD8924"/>
    </row>
    <row r="8925" spans="1:30" x14ac:dyDescent="0.25">
      <c r="A8925" s="1"/>
      <c r="B8925" s="1"/>
      <c r="C8925" s="1"/>
      <c r="D8925"/>
      <c r="E8925" s="1"/>
      <c r="F8925" s="1"/>
      <c r="G8925"/>
      <c r="H8925"/>
      <c r="I8925" s="1"/>
      <c r="J8925"/>
      <c r="K8925"/>
      <c r="L8925"/>
      <c r="M8925" s="2"/>
      <c r="N8925" s="3"/>
      <c r="O8925"/>
      <c r="P8925"/>
      <c r="Q8925"/>
      <c r="R8925"/>
      <c r="S8925"/>
      <c r="T8925"/>
      <c r="U8925" s="1"/>
      <c r="V8925"/>
      <c r="W8925" s="1"/>
      <c r="X8925"/>
      <c r="Y8925"/>
      <c r="Z8925" s="1"/>
      <c r="AA8925" s="1"/>
      <c r="AB8925" s="1"/>
      <c r="AC8925" s="1"/>
      <c r="AD8925"/>
    </row>
    <row r="8926" spans="1:30" x14ac:dyDescent="0.25">
      <c r="A8926" s="1"/>
      <c r="B8926" s="1"/>
      <c r="C8926" s="1"/>
      <c r="D8926"/>
      <c r="E8926" s="1"/>
      <c r="F8926" s="1"/>
      <c r="G8926"/>
      <c r="H8926"/>
      <c r="I8926" s="1"/>
      <c r="J8926"/>
      <c r="K8926"/>
      <c r="L8926"/>
      <c r="M8926" s="2"/>
      <c r="N8926" s="3"/>
      <c r="O8926"/>
      <c r="P8926"/>
      <c r="Q8926"/>
      <c r="R8926"/>
      <c r="S8926"/>
      <c r="T8926"/>
      <c r="U8926" s="1"/>
      <c r="V8926"/>
      <c r="W8926" s="1"/>
      <c r="X8926"/>
      <c r="Y8926"/>
      <c r="Z8926" s="1"/>
      <c r="AA8926" s="1"/>
      <c r="AB8926" s="1"/>
      <c r="AC8926" s="1"/>
      <c r="AD8926"/>
    </row>
    <row r="8927" spans="1:30" x14ac:dyDescent="0.25">
      <c r="A8927" s="1"/>
      <c r="B8927" s="1"/>
      <c r="C8927" s="1"/>
      <c r="D8927"/>
      <c r="E8927" s="1"/>
      <c r="F8927" s="1"/>
      <c r="G8927"/>
      <c r="H8927"/>
      <c r="I8927" s="1"/>
      <c r="J8927"/>
      <c r="K8927"/>
      <c r="L8927"/>
      <c r="M8927" s="2"/>
      <c r="N8927" s="3"/>
      <c r="O8927"/>
      <c r="P8927"/>
      <c r="Q8927"/>
      <c r="R8927"/>
      <c r="S8927"/>
      <c r="T8927"/>
      <c r="U8927" s="1"/>
      <c r="V8927"/>
      <c r="W8927" s="1"/>
      <c r="X8927"/>
      <c r="Y8927"/>
      <c r="Z8927" s="1"/>
      <c r="AA8927" s="1"/>
      <c r="AB8927" s="1"/>
      <c r="AC8927" s="1"/>
      <c r="AD8927"/>
    </row>
    <row r="8928" spans="1:30" x14ac:dyDescent="0.25">
      <c r="A8928" s="1"/>
      <c r="B8928" s="1"/>
      <c r="C8928" s="1"/>
      <c r="D8928"/>
      <c r="E8928" s="1"/>
      <c r="F8928" s="1"/>
      <c r="G8928"/>
      <c r="H8928"/>
      <c r="I8928" s="1"/>
      <c r="J8928"/>
      <c r="K8928"/>
      <c r="L8928"/>
      <c r="M8928" s="2"/>
      <c r="N8928" s="3"/>
      <c r="O8928"/>
      <c r="P8928"/>
      <c r="Q8928"/>
      <c r="R8928"/>
      <c r="S8928"/>
      <c r="T8928"/>
      <c r="U8928" s="1"/>
      <c r="V8928"/>
      <c r="W8928" s="1"/>
      <c r="X8928"/>
      <c r="Y8928"/>
      <c r="Z8928" s="1"/>
      <c r="AA8928" s="1"/>
      <c r="AB8928" s="1"/>
      <c r="AC8928" s="1"/>
      <c r="AD8928"/>
    </row>
    <row r="8929" spans="1:30" x14ac:dyDescent="0.25">
      <c r="A8929" s="1"/>
      <c r="B8929" s="1"/>
      <c r="C8929" s="1"/>
      <c r="D8929"/>
      <c r="E8929" s="1"/>
      <c r="F8929" s="1"/>
      <c r="G8929"/>
      <c r="H8929"/>
      <c r="I8929" s="1"/>
      <c r="J8929"/>
      <c r="K8929"/>
      <c r="L8929"/>
      <c r="M8929" s="2"/>
      <c r="N8929" s="3"/>
      <c r="O8929"/>
      <c r="P8929"/>
      <c r="Q8929"/>
      <c r="R8929"/>
      <c r="S8929"/>
      <c r="T8929"/>
      <c r="U8929" s="1"/>
      <c r="V8929"/>
      <c r="W8929" s="1"/>
      <c r="X8929"/>
      <c r="Y8929"/>
      <c r="Z8929" s="1"/>
      <c r="AA8929" s="1"/>
      <c r="AB8929" s="1"/>
      <c r="AC8929" s="1"/>
      <c r="AD8929"/>
    </row>
    <row r="8930" spans="1:30" x14ac:dyDescent="0.25">
      <c r="A8930" s="1"/>
      <c r="B8930" s="1"/>
      <c r="C8930" s="1"/>
      <c r="D8930"/>
      <c r="E8930" s="1"/>
      <c r="F8930" s="1"/>
      <c r="G8930"/>
      <c r="H8930"/>
      <c r="I8930" s="1"/>
      <c r="J8930"/>
      <c r="K8930"/>
      <c r="L8930"/>
      <c r="M8930" s="2"/>
      <c r="N8930" s="3"/>
      <c r="O8930"/>
      <c r="P8930"/>
      <c r="Q8930"/>
      <c r="R8930"/>
      <c r="S8930"/>
      <c r="T8930"/>
      <c r="U8930" s="1"/>
      <c r="V8930"/>
      <c r="W8930" s="1"/>
      <c r="X8930"/>
      <c r="Y8930"/>
      <c r="Z8930" s="1"/>
      <c r="AA8930" s="1"/>
      <c r="AB8930" s="1"/>
      <c r="AC8930" s="1"/>
      <c r="AD8930"/>
    </row>
    <row r="8931" spans="1:30" x14ac:dyDescent="0.25">
      <c r="A8931" s="1"/>
      <c r="B8931" s="1"/>
      <c r="C8931" s="1"/>
      <c r="D8931"/>
      <c r="E8931" s="1"/>
      <c r="F8931" s="1"/>
      <c r="G8931"/>
      <c r="H8931"/>
      <c r="I8931" s="1"/>
      <c r="J8931"/>
      <c r="K8931"/>
      <c r="L8931"/>
      <c r="M8931" s="2"/>
      <c r="N8931" s="3"/>
      <c r="O8931"/>
      <c r="P8931"/>
      <c r="Q8931"/>
      <c r="R8931"/>
      <c r="S8931"/>
      <c r="T8931"/>
      <c r="U8931" s="1"/>
      <c r="V8931"/>
      <c r="W8931" s="1"/>
      <c r="X8931"/>
      <c r="Y8931"/>
      <c r="Z8931" s="1"/>
      <c r="AA8931" s="1"/>
      <c r="AB8931" s="1"/>
      <c r="AC8931" s="1"/>
      <c r="AD8931"/>
    </row>
    <row r="8932" spans="1:30" x14ac:dyDescent="0.25">
      <c r="A8932" s="1"/>
      <c r="B8932" s="1"/>
      <c r="C8932" s="1"/>
      <c r="D8932"/>
      <c r="E8932" s="1"/>
      <c r="F8932" s="1"/>
      <c r="G8932"/>
      <c r="H8932"/>
      <c r="I8932" s="1"/>
      <c r="J8932"/>
      <c r="K8932"/>
      <c r="L8932"/>
      <c r="M8932" s="2"/>
      <c r="N8932" s="3"/>
      <c r="O8932"/>
      <c r="P8932"/>
      <c r="Q8932"/>
      <c r="R8932"/>
      <c r="S8932"/>
      <c r="T8932"/>
      <c r="U8932" s="1"/>
      <c r="V8932"/>
      <c r="W8932" s="1"/>
      <c r="X8932"/>
      <c r="Y8932"/>
      <c r="Z8932" s="1"/>
      <c r="AA8932" s="1"/>
      <c r="AB8932" s="1"/>
      <c r="AC8932" s="1"/>
      <c r="AD8932"/>
    </row>
    <row r="8933" spans="1:30" x14ac:dyDescent="0.25">
      <c r="A8933" s="1"/>
      <c r="B8933" s="1"/>
      <c r="C8933" s="1"/>
      <c r="D8933"/>
      <c r="E8933" s="1"/>
      <c r="F8933" s="1"/>
      <c r="G8933"/>
      <c r="H8933"/>
      <c r="I8933" s="1"/>
      <c r="J8933"/>
      <c r="K8933"/>
      <c r="L8933"/>
      <c r="M8933" s="2"/>
      <c r="N8933" s="3"/>
      <c r="O8933"/>
      <c r="P8933"/>
      <c r="Q8933"/>
      <c r="R8933"/>
      <c r="S8933"/>
      <c r="T8933"/>
      <c r="U8933" s="1"/>
      <c r="V8933"/>
      <c r="W8933" s="1"/>
      <c r="X8933"/>
      <c r="Y8933"/>
      <c r="Z8933" s="1"/>
      <c r="AA8933" s="1"/>
      <c r="AB8933" s="1"/>
      <c r="AC8933" s="1"/>
      <c r="AD8933"/>
    </row>
    <row r="8934" spans="1:30" x14ac:dyDescent="0.25">
      <c r="A8934" s="1"/>
      <c r="B8934" s="1"/>
      <c r="C8934" s="1"/>
      <c r="D8934"/>
      <c r="E8934" s="1"/>
      <c r="F8934" s="1"/>
      <c r="G8934"/>
      <c r="H8934"/>
      <c r="I8934" s="1"/>
      <c r="J8934"/>
      <c r="K8934"/>
      <c r="L8934"/>
      <c r="M8934" s="2"/>
      <c r="N8934" s="3"/>
      <c r="O8934"/>
      <c r="P8934"/>
      <c r="Q8934"/>
      <c r="R8934"/>
      <c r="S8934"/>
      <c r="T8934"/>
      <c r="U8934" s="1"/>
      <c r="V8934"/>
      <c r="W8934" s="1"/>
      <c r="X8934"/>
      <c r="Y8934"/>
      <c r="Z8934" s="1"/>
      <c r="AA8934" s="1"/>
      <c r="AB8934" s="1"/>
      <c r="AC8934" s="1"/>
      <c r="AD8934"/>
    </row>
    <row r="8935" spans="1:30" x14ac:dyDescent="0.25">
      <c r="A8935" s="1"/>
      <c r="B8935" s="1"/>
      <c r="C8935" s="1"/>
      <c r="D8935"/>
      <c r="E8935" s="1"/>
      <c r="F8935" s="1"/>
      <c r="G8935"/>
      <c r="H8935"/>
      <c r="I8935" s="1"/>
      <c r="J8935"/>
      <c r="K8935"/>
      <c r="L8935"/>
      <c r="M8935" s="2"/>
      <c r="N8935" s="3"/>
      <c r="O8935"/>
      <c r="P8935"/>
      <c r="Q8935"/>
      <c r="R8935"/>
      <c r="S8935"/>
      <c r="T8935"/>
      <c r="U8935" s="1"/>
      <c r="V8935"/>
      <c r="W8935" s="1"/>
      <c r="X8935"/>
      <c r="Y8935"/>
      <c r="Z8935" s="1"/>
      <c r="AA8935" s="1"/>
      <c r="AB8935" s="1"/>
      <c r="AC8935" s="1"/>
      <c r="AD8935"/>
    </row>
    <row r="8936" spans="1:30" x14ac:dyDescent="0.25">
      <c r="A8936" s="1"/>
      <c r="B8936" s="1"/>
      <c r="C8936" s="1"/>
      <c r="D8936"/>
      <c r="E8936" s="1"/>
      <c r="F8936" s="1"/>
      <c r="G8936"/>
      <c r="H8936"/>
      <c r="I8936" s="1"/>
      <c r="J8936"/>
      <c r="K8936"/>
      <c r="L8936"/>
      <c r="M8936" s="2"/>
      <c r="N8936" s="3"/>
      <c r="O8936"/>
      <c r="P8936"/>
      <c r="Q8936"/>
      <c r="R8936"/>
      <c r="S8936"/>
      <c r="T8936"/>
      <c r="U8936" s="1"/>
      <c r="V8936"/>
      <c r="W8936" s="1"/>
      <c r="X8936"/>
      <c r="Y8936"/>
      <c r="Z8936" s="1"/>
      <c r="AA8936" s="1"/>
      <c r="AB8936" s="1"/>
      <c r="AC8936" s="1"/>
      <c r="AD8936"/>
    </row>
    <row r="8937" spans="1:30" x14ac:dyDescent="0.25">
      <c r="A8937" s="1"/>
      <c r="B8937" s="1"/>
      <c r="C8937" s="1"/>
      <c r="D8937"/>
      <c r="E8937" s="1"/>
      <c r="F8937" s="1"/>
      <c r="G8937"/>
      <c r="H8937"/>
      <c r="I8937" s="1"/>
      <c r="J8937"/>
      <c r="K8937"/>
      <c r="L8937"/>
      <c r="M8937" s="2"/>
      <c r="N8937" s="3"/>
      <c r="O8937"/>
      <c r="P8937"/>
      <c r="Q8937"/>
      <c r="R8937"/>
      <c r="S8937"/>
      <c r="T8937"/>
      <c r="U8937" s="1"/>
      <c r="V8937"/>
      <c r="W8937" s="1"/>
      <c r="X8937"/>
      <c r="Y8937"/>
      <c r="Z8937" s="1"/>
      <c r="AA8937" s="1"/>
      <c r="AB8937" s="1"/>
      <c r="AC8937" s="1"/>
      <c r="AD8937"/>
    </row>
    <row r="8938" spans="1:30" x14ac:dyDescent="0.25">
      <c r="A8938" s="1"/>
      <c r="B8938" s="1"/>
      <c r="C8938" s="1"/>
      <c r="D8938"/>
      <c r="E8938" s="1"/>
      <c r="F8938" s="1"/>
      <c r="G8938"/>
      <c r="H8938"/>
      <c r="I8938" s="1"/>
      <c r="J8938"/>
      <c r="K8938"/>
      <c r="L8938"/>
      <c r="M8938" s="2"/>
      <c r="N8938" s="3"/>
      <c r="O8938"/>
      <c r="P8938"/>
      <c r="Q8938"/>
      <c r="R8938"/>
      <c r="S8938"/>
      <c r="T8938"/>
      <c r="U8938" s="1"/>
      <c r="V8938"/>
      <c r="W8938" s="1"/>
      <c r="X8938"/>
      <c r="Y8938"/>
      <c r="Z8938" s="1"/>
      <c r="AA8938" s="1"/>
      <c r="AB8938" s="1"/>
      <c r="AC8938" s="1"/>
      <c r="AD8938"/>
    </row>
    <row r="8939" spans="1:30" x14ac:dyDescent="0.25">
      <c r="A8939" s="1"/>
      <c r="B8939" s="1"/>
      <c r="C8939" s="1"/>
      <c r="D8939"/>
      <c r="E8939" s="1"/>
      <c r="F8939" s="1"/>
      <c r="G8939"/>
      <c r="H8939"/>
      <c r="I8939" s="1"/>
      <c r="J8939"/>
      <c r="K8939"/>
      <c r="L8939"/>
      <c r="M8939" s="2"/>
      <c r="N8939" s="3"/>
      <c r="O8939"/>
      <c r="P8939"/>
      <c r="Q8939"/>
      <c r="R8939"/>
      <c r="S8939"/>
      <c r="T8939"/>
      <c r="U8939" s="1"/>
      <c r="V8939"/>
      <c r="W8939" s="1"/>
      <c r="X8939"/>
      <c r="Y8939"/>
      <c r="Z8939" s="1"/>
      <c r="AA8939" s="1"/>
      <c r="AB8939" s="1"/>
      <c r="AC8939" s="1"/>
      <c r="AD8939"/>
    </row>
    <row r="8940" spans="1:30" x14ac:dyDescent="0.25">
      <c r="A8940" s="1"/>
      <c r="B8940" s="1"/>
      <c r="C8940" s="1"/>
      <c r="D8940"/>
      <c r="E8940" s="1"/>
      <c r="F8940" s="1"/>
      <c r="G8940"/>
      <c r="H8940"/>
      <c r="I8940" s="1"/>
      <c r="J8940"/>
      <c r="K8940"/>
      <c r="L8940"/>
      <c r="M8940" s="2"/>
      <c r="N8940" s="3"/>
      <c r="O8940"/>
      <c r="P8940"/>
      <c r="Q8940"/>
      <c r="R8940"/>
      <c r="S8940"/>
      <c r="T8940"/>
      <c r="U8940" s="1"/>
      <c r="V8940"/>
      <c r="W8940" s="1"/>
      <c r="X8940"/>
      <c r="Y8940"/>
      <c r="Z8940" s="1"/>
      <c r="AA8940" s="1"/>
      <c r="AB8940" s="1"/>
      <c r="AC8940" s="1"/>
      <c r="AD8940"/>
    </row>
    <row r="8941" spans="1:30" x14ac:dyDescent="0.25">
      <c r="A8941" s="1"/>
      <c r="B8941" s="1"/>
      <c r="C8941" s="1"/>
      <c r="D8941"/>
      <c r="E8941" s="1"/>
      <c r="F8941" s="1"/>
      <c r="G8941"/>
      <c r="H8941"/>
      <c r="I8941" s="1"/>
      <c r="J8941"/>
      <c r="K8941"/>
      <c r="L8941"/>
      <c r="M8941" s="2"/>
      <c r="N8941" s="3"/>
      <c r="O8941"/>
      <c r="P8941"/>
      <c r="Q8941"/>
      <c r="R8941"/>
      <c r="S8941"/>
      <c r="T8941"/>
      <c r="U8941" s="1"/>
      <c r="V8941"/>
      <c r="W8941" s="1"/>
      <c r="X8941"/>
      <c r="Y8941"/>
      <c r="Z8941" s="1"/>
      <c r="AA8941" s="1"/>
      <c r="AB8941" s="1"/>
      <c r="AC8941" s="1"/>
      <c r="AD8941"/>
    </row>
    <row r="8942" spans="1:30" x14ac:dyDescent="0.25">
      <c r="A8942" s="1"/>
      <c r="B8942" s="1"/>
      <c r="C8942" s="1"/>
      <c r="D8942"/>
      <c r="E8942" s="1"/>
      <c r="F8942" s="1"/>
      <c r="G8942"/>
      <c r="H8942"/>
      <c r="I8942" s="1"/>
      <c r="J8942"/>
      <c r="K8942"/>
      <c r="L8942"/>
      <c r="M8942" s="2"/>
      <c r="N8942" s="3"/>
      <c r="O8942"/>
      <c r="P8942"/>
      <c r="Q8942"/>
      <c r="R8942"/>
      <c r="S8942"/>
      <c r="T8942"/>
      <c r="U8942" s="1"/>
      <c r="V8942"/>
      <c r="W8942" s="1"/>
      <c r="X8942"/>
      <c r="Y8942"/>
      <c r="Z8942" s="1"/>
      <c r="AA8942" s="1"/>
      <c r="AB8942" s="1"/>
      <c r="AC8942" s="1"/>
      <c r="AD8942"/>
    </row>
    <row r="8943" spans="1:30" x14ac:dyDescent="0.25">
      <c r="A8943" s="1"/>
      <c r="B8943" s="1"/>
      <c r="C8943" s="1"/>
      <c r="D8943"/>
      <c r="E8943" s="1"/>
      <c r="F8943" s="1"/>
      <c r="G8943"/>
      <c r="H8943"/>
      <c r="I8943" s="1"/>
      <c r="J8943"/>
      <c r="K8943"/>
      <c r="L8943"/>
      <c r="M8943" s="2"/>
      <c r="N8943" s="3"/>
      <c r="O8943"/>
      <c r="P8943"/>
      <c r="Q8943"/>
      <c r="R8943"/>
      <c r="S8943"/>
      <c r="T8943"/>
      <c r="U8943" s="1"/>
      <c r="V8943"/>
      <c r="W8943" s="1"/>
      <c r="X8943"/>
      <c r="Y8943"/>
      <c r="Z8943" s="1"/>
      <c r="AA8943" s="1"/>
      <c r="AB8943" s="1"/>
      <c r="AC8943" s="1"/>
      <c r="AD8943"/>
    </row>
    <row r="8944" spans="1:30" x14ac:dyDescent="0.25">
      <c r="A8944" s="1"/>
      <c r="B8944" s="1"/>
      <c r="C8944" s="1"/>
      <c r="D8944"/>
      <c r="E8944" s="1"/>
      <c r="F8944" s="1"/>
      <c r="G8944"/>
      <c r="H8944"/>
      <c r="I8944" s="1"/>
      <c r="J8944"/>
      <c r="K8944"/>
      <c r="L8944"/>
      <c r="M8944" s="2"/>
      <c r="N8944" s="3"/>
      <c r="O8944"/>
      <c r="P8944"/>
      <c r="Q8944"/>
      <c r="R8944"/>
      <c r="S8944"/>
      <c r="T8944"/>
      <c r="U8944" s="1"/>
      <c r="V8944"/>
      <c r="W8944" s="1"/>
      <c r="X8944"/>
      <c r="Y8944"/>
      <c r="Z8944" s="1"/>
      <c r="AA8944" s="1"/>
      <c r="AB8944" s="1"/>
      <c r="AC8944" s="1"/>
      <c r="AD8944"/>
    </row>
    <row r="8945" spans="1:30" x14ac:dyDescent="0.25">
      <c r="A8945" s="1"/>
      <c r="B8945" s="1"/>
      <c r="C8945" s="1"/>
      <c r="D8945"/>
      <c r="E8945" s="1"/>
      <c r="F8945" s="1"/>
      <c r="G8945"/>
      <c r="H8945"/>
      <c r="I8945" s="1"/>
      <c r="J8945"/>
      <c r="K8945"/>
      <c r="L8945"/>
      <c r="M8945" s="2"/>
      <c r="N8945" s="3"/>
      <c r="O8945"/>
      <c r="P8945"/>
      <c r="Q8945"/>
      <c r="R8945"/>
      <c r="S8945"/>
      <c r="T8945"/>
      <c r="U8945" s="1"/>
      <c r="V8945"/>
      <c r="W8945" s="1"/>
      <c r="X8945"/>
      <c r="Y8945"/>
      <c r="Z8945" s="1"/>
      <c r="AA8945" s="1"/>
      <c r="AB8945" s="1"/>
      <c r="AC8945" s="1"/>
      <c r="AD8945"/>
    </row>
    <row r="8946" spans="1:30" x14ac:dyDescent="0.25">
      <c r="A8946" s="1"/>
      <c r="B8946" s="1"/>
      <c r="C8946" s="1"/>
      <c r="D8946"/>
      <c r="E8946" s="1"/>
      <c r="F8946" s="1"/>
      <c r="G8946"/>
      <c r="H8946"/>
      <c r="I8946" s="1"/>
      <c r="J8946"/>
      <c r="K8946"/>
      <c r="L8946"/>
      <c r="M8946" s="2"/>
      <c r="N8946" s="3"/>
      <c r="O8946"/>
      <c r="P8946"/>
      <c r="Q8946"/>
      <c r="R8946"/>
      <c r="S8946"/>
      <c r="T8946"/>
      <c r="U8946" s="1"/>
      <c r="V8946"/>
      <c r="W8946" s="1"/>
      <c r="X8946"/>
      <c r="Y8946"/>
      <c r="Z8946" s="1"/>
      <c r="AA8946" s="1"/>
      <c r="AB8946" s="1"/>
      <c r="AC8946" s="1"/>
      <c r="AD8946"/>
    </row>
    <row r="8947" spans="1:30" x14ac:dyDescent="0.25">
      <c r="A8947" s="1"/>
      <c r="B8947" s="1"/>
      <c r="C8947" s="1"/>
      <c r="D8947"/>
      <c r="E8947" s="1"/>
      <c r="F8947" s="1"/>
      <c r="G8947"/>
      <c r="H8947"/>
      <c r="I8947" s="1"/>
      <c r="J8947"/>
      <c r="K8947"/>
      <c r="L8947"/>
      <c r="M8947" s="2"/>
      <c r="N8947" s="3"/>
      <c r="O8947"/>
      <c r="P8947"/>
      <c r="Q8947"/>
      <c r="R8947"/>
      <c r="S8947"/>
      <c r="T8947"/>
      <c r="U8947" s="1"/>
      <c r="V8947"/>
      <c r="W8947" s="1"/>
      <c r="X8947"/>
      <c r="Y8947"/>
      <c r="Z8947" s="1"/>
      <c r="AA8947" s="1"/>
      <c r="AB8947" s="1"/>
      <c r="AC8947" s="1"/>
      <c r="AD8947"/>
    </row>
    <row r="8948" spans="1:30" x14ac:dyDescent="0.25">
      <c r="A8948" s="1"/>
      <c r="B8948" s="1"/>
      <c r="C8948" s="1"/>
      <c r="D8948"/>
      <c r="E8948" s="1"/>
      <c r="F8948" s="1"/>
      <c r="G8948"/>
      <c r="H8948"/>
      <c r="I8948" s="1"/>
      <c r="J8948"/>
      <c r="K8948"/>
      <c r="L8948"/>
      <c r="M8948" s="2"/>
      <c r="N8948" s="3"/>
      <c r="O8948"/>
      <c r="P8948"/>
      <c r="Q8948"/>
      <c r="R8948"/>
      <c r="S8948"/>
      <c r="T8948"/>
      <c r="U8948" s="1"/>
      <c r="V8948"/>
      <c r="W8948" s="1"/>
      <c r="X8948"/>
      <c r="Y8948"/>
      <c r="Z8948" s="1"/>
      <c r="AA8948" s="1"/>
      <c r="AB8948" s="1"/>
      <c r="AC8948" s="1"/>
      <c r="AD8948"/>
    </row>
    <row r="8949" spans="1:30" x14ac:dyDescent="0.25">
      <c r="A8949" s="1"/>
      <c r="B8949" s="1"/>
      <c r="C8949" s="1"/>
      <c r="D8949"/>
      <c r="E8949" s="1"/>
      <c r="F8949" s="1"/>
      <c r="G8949"/>
      <c r="H8949"/>
      <c r="I8949" s="1"/>
      <c r="J8949"/>
      <c r="K8949"/>
      <c r="L8949"/>
      <c r="M8949" s="2"/>
      <c r="N8949" s="3"/>
      <c r="O8949"/>
      <c r="P8949"/>
      <c r="Q8949"/>
      <c r="R8949"/>
      <c r="S8949"/>
      <c r="T8949"/>
      <c r="U8949" s="1"/>
      <c r="V8949"/>
      <c r="W8949" s="1"/>
      <c r="X8949"/>
      <c r="Y8949"/>
      <c r="Z8949" s="1"/>
      <c r="AA8949" s="1"/>
      <c r="AB8949" s="1"/>
      <c r="AC8949" s="1"/>
      <c r="AD8949"/>
    </row>
    <row r="8950" spans="1:30" x14ac:dyDescent="0.25">
      <c r="A8950" s="1"/>
      <c r="B8950" s="1"/>
      <c r="C8950" s="1"/>
      <c r="D8950"/>
      <c r="E8950" s="1"/>
      <c r="F8950" s="1"/>
      <c r="G8950"/>
      <c r="H8950"/>
      <c r="I8950" s="1"/>
      <c r="J8950"/>
      <c r="K8950"/>
      <c r="L8950"/>
      <c r="M8950" s="2"/>
      <c r="N8950" s="3"/>
      <c r="O8950"/>
      <c r="P8950"/>
      <c r="Q8950"/>
      <c r="R8950"/>
      <c r="S8950"/>
      <c r="T8950"/>
      <c r="U8950" s="1"/>
      <c r="V8950"/>
      <c r="W8950" s="1"/>
      <c r="X8950"/>
      <c r="Y8950"/>
      <c r="Z8950" s="1"/>
      <c r="AA8950" s="1"/>
      <c r="AB8950" s="1"/>
      <c r="AC8950" s="1"/>
      <c r="AD8950"/>
    </row>
    <row r="8951" spans="1:30" x14ac:dyDescent="0.25">
      <c r="A8951" s="1"/>
      <c r="B8951" s="1"/>
      <c r="C8951" s="1"/>
      <c r="D8951"/>
      <c r="E8951" s="1"/>
      <c r="F8951" s="1"/>
      <c r="G8951"/>
      <c r="H8951"/>
      <c r="I8951" s="1"/>
      <c r="J8951"/>
      <c r="K8951"/>
      <c r="L8951"/>
      <c r="M8951" s="2"/>
      <c r="N8951" s="3"/>
      <c r="O8951"/>
      <c r="P8951"/>
      <c r="Q8951"/>
      <c r="R8951"/>
      <c r="S8951"/>
      <c r="T8951"/>
      <c r="U8951" s="1"/>
      <c r="V8951"/>
      <c r="W8951" s="1"/>
      <c r="X8951"/>
      <c r="Y8951"/>
      <c r="Z8951" s="1"/>
      <c r="AA8951" s="1"/>
      <c r="AB8951" s="1"/>
      <c r="AC8951" s="1"/>
      <c r="AD8951"/>
    </row>
    <row r="8952" spans="1:30" x14ac:dyDescent="0.25">
      <c r="A8952" s="1"/>
      <c r="B8952" s="1"/>
      <c r="C8952" s="1"/>
      <c r="D8952"/>
      <c r="E8952" s="1"/>
      <c r="F8952" s="1"/>
      <c r="G8952"/>
      <c r="H8952"/>
      <c r="I8952" s="1"/>
      <c r="J8952"/>
      <c r="K8952"/>
      <c r="L8952"/>
      <c r="M8952" s="2"/>
      <c r="N8952" s="3"/>
      <c r="O8952"/>
      <c r="P8952"/>
      <c r="Q8952"/>
      <c r="R8952"/>
      <c r="S8952"/>
      <c r="T8952"/>
      <c r="U8952" s="1"/>
      <c r="V8952"/>
      <c r="W8952" s="1"/>
      <c r="X8952"/>
      <c r="Y8952"/>
      <c r="Z8952" s="1"/>
      <c r="AA8952" s="1"/>
      <c r="AB8952" s="1"/>
      <c r="AC8952" s="1"/>
      <c r="AD8952"/>
    </row>
    <row r="8953" spans="1:30" x14ac:dyDescent="0.25">
      <c r="A8953" s="1"/>
      <c r="B8953" s="1"/>
      <c r="C8953" s="1"/>
      <c r="D8953"/>
      <c r="E8953" s="1"/>
      <c r="F8953" s="1"/>
      <c r="G8953"/>
      <c r="H8953"/>
      <c r="I8953" s="1"/>
      <c r="J8953"/>
      <c r="K8953"/>
      <c r="L8953"/>
      <c r="M8953" s="2"/>
      <c r="N8953" s="3"/>
      <c r="O8953"/>
      <c r="P8953"/>
      <c r="Q8953"/>
      <c r="R8953"/>
      <c r="S8953"/>
      <c r="T8953"/>
      <c r="U8953" s="1"/>
      <c r="V8953"/>
      <c r="W8953" s="1"/>
      <c r="X8953"/>
      <c r="Y8953"/>
      <c r="Z8953" s="1"/>
      <c r="AA8953" s="1"/>
      <c r="AB8953" s="1"/>
      <c r="AC8953" s="1"/>
      <c r="AD8953"/>
    </row>
    <row r="8954" spans="1:30" x14ac:dyDescent="0.25">
      <c r="A8954" s="1"/>
      <c r="B8954" s="1"/>
      <c r="C8954" s="1"/>
      <c r="D8954"/>
      <c r="E8954" s="1"/>
      <c r="F8954" s="1"/>
      <c r="G8954"/>
      <c r="H8954"/>
      <c r="I8954" s="1"/>
      <c r="J8954"/>
      <c r="K8954"/>
      <c r="L8954"/>
      <c r="M8954" s="2"/>
      <c r="N8954" s="3"/>
      <c r="O8954"/>
      <c r="P8954"/>
      <c r="Q8954"/>
      <c r="R8954"/>
      <c r="S8954"/>
      <c r="T8954"/>
      <c r="U8954" s="1"/>
      <c r="V8954"/>
      <c r="W8954" s="1"/>
      <c r="X8954"/>
      <c r="Y8954"/>
      <c r="Z8954" s="1"/>
      <c r="AA8954" s="1"/>
      <c r="AB8954" s="1"/>
      <c r="AC8954" s="1"/>
      <c r="AD8954"/>
    </row>
    <row r="8955" spans="1:30" x14ac:dyDescent="0.25">
      <c r="A8955" s="1"/>
      <c r="B8955" s="1"/>
      <c r="C8955" s="1"/>
      <c r="D8955"/>
      <c r="E8955" s="1"/>
      <c r="F8955" s="1"/>
      <c r="G8955"/>
      <c r="H8955"/>
      <c r="I8955" s="1"/>
      <c r="J8955"/>
      <c r="K8955"/>
      <c r="L8955"/>
      <c r="M8955" s="2"/>
      <c r="N8955" s="3"/>
      <c r="O8955"/>
      <c r="P8955"/>
      <c r="Q8955"/>
      <c r="R8955"/>
      <c r="S8955"/>
      <c r="T8955"/>
      <c r="U8955" s="1"/>
      <c r="V8955"/>
      <c r="W8955" s="1"/>
      <c r="X8955"/>
      <c r="Y8955"/>
      <c r="Z8955" s="1"/>
      <c r="AA8955" s="1"/>
      <c r="AB8955" s="1"/>
      <c r="AC8955" s="1"/>
      <c r="AD8955"/>
    </row>
    <row r="8956" spans="1:30" x14ac:dyDescent="0.25">
      <c r="A8956" s="1"/>
      <c r="B8956" s="1"/>
      <c r="C8956" s="1"/>
      <c r="D8956"/>
      <c r="E8956" s="1"/>
      <c r="F8956" s="1"/>
      <c r="G8956"/>
      <c r="H8956"/>
      <c r="I8956" s="1"/>
      <c r="J8956"/>
      <c r="K8956"/>
      <c r="L8956"/>
      <c r="M8956" s="2"/>
      <c r="N8956" s="3"/>
      <c r="O8956"/>
      <c r="P8956"/>
      <c r="Q8956"/>
      <c r="R8956"/>
      <c r="S8956"/>
      <c r="T8956"/>
      <c r="U8956" s="1"/>
      <c r="V8956"/>
      <c r="W8956" s="1"/>
      <c r="X8956"/>
      <c r="Y8956"/>
      <c r="Z8956" s="1"/>
      <c r="AA8956" s="1"/>
      <c r="AB8956" s="1"/>
      <c r="AC8956" s="1"/>
      <c r="AD8956"/>
    </row>
    <row r="8957" spans="1:30" x14ac:dyDescent="0.25">
      <c r="A8957" s="1"/>
      <c r="B8957" s="1"/>
      <c r="C8957" s="1"/>
      <c r="D8957"/>
      <c r="E8957" s="1"/>
      <c r="F8957" s="1"/>
      <c r="G8957"/>
      <c r="H8957"/>
      <c r="I8957" s="1"/>
      <c r="J8957"/>
      <c r="K8957"/>
      <c r="L8957"/>
      <c r="M8957" s="2"/>
      <c r="N8957" s="3"/>
      <c r="O8957"/>
      <c r="P8957"/>
      <c r="Q8957"/>
      <c r="R8957"/>
      <c r="S8957"/>
      <c r="T8957"/>
      <c r="U8957" s="1"/>
      <c r="V8957"/>
      <c r="W8957" s="1"/>
      <c r="X8957"/>
      <c r="Y8957"/>
      <c r="Z8957" s="1"/>
      <c r="AA8957" s="1"/>
      <c r="AB8957" s="1"/>
      <c r="AC8957" s="1"/>
      <c r="AD8957"/>
    </row>
    <row r="8958" spans="1:30" x14ac:dyDescent="0.25">
      <c r="A8958" s="1"/>
      <c r="B8958" s="1"/>
      <c r="C8958" s="1"/>
      <c r="D8958"/>
      <c r="E8958" s="1"/>
      <c r="F8958" s="1"/>
      <c r="G8958"/>
      <c r="H8958"/>
      <c r="I8958" s="1"/>
      <c r="J8958"/>
      <c r="K8958"/>
      <c r="L8958"/>
      <c r="M8958" s="2"/>
      <c r="N8958" s="3"/>
      <c r="O8958"/>
      <c r="P8958"/>
      <c r="Q8958"/>
      <c r="R8958"/>
      <c r="S8958"/>
      <c r="T8958"/>
      <c r="U8958" s="1"/>
      <c r="V8958"/>
      <c r="W8958" s="1"/>
      <c r="X8958"/>
      <c r="Y8958"/>
      <c r="Z8958" s="1"/>
      <c r="AA8958" s="1"/>
      <c r="AB8958" s="1"/>
      <c r="AC8958" s="1"/>
      <c r="AD8958"/>
    </row>
    <row r="8959" spans="1:30" x14ac:dyDescent="0.25">
      <c r="A8959" s="1"/>
      <c r="B8959" s="1"/>
      <c r="C8959" s="1"/>
      <c r="D8959"/>
      <c r="E8959" s="1"/>
      <c r="F8959" s="1"/>
      <c r="G8959"/>
      <c r="H8959"/>
      <c r="I8959" s="1"/>
      <c r="J8959"/>
      <c r="K8959"/>
      <c r="L8959"/>
      <c r="M8959" s="2"/>
      <c r="N8959" s="3"/>
      <c r="O8959"/>
      <c r="P8959"/>
      <c r="Q8959"/>
      <c r="R8959"/>
      <c r="S8959"/>
      <c r="T8959"/>
      <c r="U8959" s="1"/>
      <c r="V8959"/>
      <c r="W8959" s="1"/>
      <c r="X8959"/>
      <c r="Y8959"/>
      <c r="Z8959" s="1"/>
      <c r="AA8959" s="1"/>
      <c r="AB8959" s="1"/>
      <c r="AC8959" s="1"/>
      <c r="AD8959"/>
    </row>
    <row r="8960" spans="1:30" x14ac:dyDescent="0.25">
      <c r="A8960" s="1"/>
      <c r="B8960" s="1"/>
      <c r="C8960" s="1"/>
      <c r="D8960"/>
      <c r="E8960" s="1"/>
      <c r="F8960" s="1"/>
      <c r="G8960"/>
      <c r="H8960"/>
      <c r="I8960" s="1"/>
      <c r="J8960"/>
      <c r="K8960"/>
      <c r="L8960"/>
      <c r="M8960" s="2"/>
      <c r="N8960" s="3"/>
      <c r="O8960"/>
      <c r="P8960"/>
      <c r="Q8960"/>
      <c r="R8960"/>
      <c r="S8960"/>
      <c r="T8960"/>
      <c r="U8960" s="1"/>
      <c r="V8960"/>
      <c r="W8960" s="1"/>
      <c r="X8960"/>
      <c r="Y8960"/>
      <c r="Z8960" s="1"/>
      <c r="AA8960" s="1"/>
      <c r="AB8960" s="1"/>
      <c r="AC8960" s="1"/>
      <c r="AD8960"/>
    </row>
    <row r="8961" spans="1:30" x14ac:dyDescent="0.25">
      <c r="A8961" s="1"/>
      <c r="B8961" s="1"/>
      <c r="C8961" s="1"/>
      <c r="D8961"/>
      <c r="E8961" s="1"/>
      <c r="F8961" s="1"/>
      <c r="G8961"/>
      <c r="H8961"/>
      <c r="I8961" s="1"/>
      <c r="J8961"/>
      <c r="K8961"/>
      <c r="L8961"/>
      <c r="M8961" s="2"/>
      <c r="N8961" s="3"/>
      <c r="O8961"/>
      <c r="P8961"/>
      <c r="Q8961"/>
      <c r="R8961"/>
      <c r="S8961"/>
      <c r="T8961"/>
      <c r="U8961" s="1"/>
      <c r="V8961"/>
      <c r="W8961" s="1"/>
      <c r="X8961"/>
      <c r="Y8961"/>
      <c r="Z8961" s="1"/>
      <c r="AA8961" s="1"/>
      <c r="AB8961" s="1"/>
      <c r="AC8961" s="1"/>
      <c r="AD8961"/>
    </row>
    <row r="8962" spans="1:30" x14ac:dyDescent="0.25">
      <c r="A8962" s="1"/>
      <c r="B8962" s="1"/>
      <c r="C8962" s="1"/>
      <c r="D8962"/>
      <c r="E8962" s="1"/>
      <c r="F8962" s="1"/>
      <c r="G8962"/>
      <c r="H8962"/>
      <c r="I8962" s="1"/>
      <c r="J8962"/>
      <c r="K8962"/>
      <c r="L8962"/>
      <c r="M8962" s="2"/>
      <c r="N8962" s="3"/>
      <c r="O8962"/>
      <c r="P8962"/>
      <c r="Q8962"/>
      <c r="R8962"/>
      <c r="S8962"/>
      <c r="T8962"/>
      <c r="U8962" s="1"/>
      <c r="V8962"/>
      <c r="W8962" s="1"/>
      <c r="X8962"/>
      <c r="Y8962"/>
      <c r="Z8962" s="1"/>
      <c r="AA8962" s="1"/>
      <c r="AB8962" s="1"/>
      <c r="AC8962" s="1"/>
      <c r="AD8962"/>
    </row>
    <row r="8963" spans="1:30" x14ac:dyDescent="0.25">
      <c r="A8963" s="1"/>
      <c r="B8963" s="1"/>
      <c r="C8963" s="1"/>
      <c r="D8963"/>
      <c r="E8963" s="1"/>
      <c r="F8963" s="1"/>
      <c r="G8963"/>
      <c r="H8963"/>
      <c r="I8963" s="1"/>
      <c r="J8963"/>
      <c r="K8963"/>
      <c r="L8963"/>
      <c r="M8963" s="2"/>
      <c r="N8963" s="3"/>
      <c r="O8963"/>
      <c r="P8963"/>
      <c r="Q8963"/>
      <c r="R8963"/>
      <c r="S8963"/>
      <c r="T8963"/>
      <c r="U8963" s="1"/>
      <c r="V8963"/>
      <c r="W8963" s="1"/>
      <c r="X8963"/>
      <c r="Y8963"/>
      <c r="Z8963" s="1"/>
      <c r="AA8963" s="1"/>
      <c r="AB8963" s="1"/>
      <c r="AC8963" s="1"/>
      <c r="AD8963"/>
    </row>
    <row r="8964" spans="1:30" x14ac:dyDescent="0.25">
      <c r="A8964" s="1"/>
      <c r="B8964" s="1"/>
      <c r="C8964" s="1"/>
      <c r="D8964"/>
      <c r="E8964" s="1"/>
      <c r="F8964" s="1"/>
      <c r="G8964"/>
      <c r="H8964"/>
      <c r="I8964" s="1"/>
      <c r="J8964"/>
      <c r="K8964"/>
      <c r="L8964"/>
      <c r="M8964" s="2"/>
      <c r="N8964" s="3"/>
      <c r="O8964"/>
      <c r="P8964"/>
      <c r="Q8964"/>
      <c r="R8964"/>
      <c r="S8964"/>
      <c r="T8964"/>
      <c r="U8964" s="1"/>
      <c r="V8964"/>
      <c r="W8964" s="1"/>
      <c r="X8964"/>
      <c r="Y8964"/>
      <c r="Z8964" s="1"/>
      <c r="AA8964" s="1"/>
      <c r="AB8964" s="1"/>
      <c r="AC8964" s="1"/>
      <c r="AD8964"/>
    </row>
    <row r="8965" spans="1:30" x14ac:dyDescent="0.25">
      <c r="A8965" s="1"/>
      <c r="B8965" s="1"/>
      <c r="C8965" s="1"/>
      <c r="D8965"/>
      <c r="E8965" s="1"/>
      <c r="F8965" s="1"/>
      <c r="G8965"/>
      <c r="H8965"/>
      <c r="I8965" s="1"/>
      <c r="J8965"/>
      <c r="K8965"/>
      <c r="L8965"/>
      <c r="M8965" s="2"/>
      <c r="N8965" s="3"/>
      <c r="O8965"/>
      <c r="P8965"/>
      <c r="Q8965"/>
      <c r="R8965"/>
      <c r="S8965"/>
      <c r="T8965"/>
      <c r="U8965" s="1"/>
      <c r="V8965"/>
      <c r="W8965" s="1"/>
      <c r="X8965"/>
      <c r="Y8965"/>
      <c r="Z8965" s="1"/>
      <c r="AA8965" s="1"/>
      <c r="AB8965" s="1"/>
      <c r="AC8965" s="1"/>
      <c r="AD8965"/>
    </row>
    <row r="8966" spans="1:30" x14ac:dyDescent="0.25">
      <c r="A8966" s="1"/>
      <c r="B8966" s="1"/>
      <c r="C8966" s="1"/>
      <c r="D8966"/>
      <c r="E8966" s="1"/>
      <c r="F8966" s="1"/>
      <c r="G8966"/>
      <c r="H8966"/>
      <c r="I8966" s="1"/>
      <c r="J8966"/>
      <c r="K8966"/>
      <c r="L8966"/>
      <c r="M8966" s="2"/>
      <c r="N8966" s="3"/>
      <c r="O8966"/>
      <c r="P8966"/>
      <c r="Q8966"/>
      <c r="R8966"/>
      <c r="S8966"/>
      <c r="T8966"/>
      <c r="U8966" s="1"/>
      <c r="V8966"/>
      <c r="W8966" s="1"/>
      <c r="X8966"/>
      <c r="Y8966"/>
      <c r="Z8966" s="1"/>
      <c r="AA8966" s="1"/>
      <c r="AB8966" s="1"/>
      <c r="AC8966" s="1"/>
      <c r="AD8966"/>
    </row>
    <row r="8967" spans="1:30" x14ac:dyDescent="0.25">
      <c r="A8967" s="1"/>
      <c r="B8967" s="1"/>
      <c r="C8967" s="1"/>
      <c r="D8967"/>
      <c r="E8967" s="1"/>
      <c r="F8967" s="1"/>
      <c r="G8967"/>
      <c r="H8967"/>
      <c r="I8967" s="1"/>
      <c r="J8967"/>
      <c r="K8967"/>
      <c r="L8967"/>
      <c r="M8967" s="2"/>
      <c r="N8967" s="3"/>
      <c r="O8967"/>
      <c r="P8967"/>
      <c r="Q8967"/>
      <c r="R8967"/>
      <c r="S8967"/>
      <c r="T8967"/>
      <c r="U8967" s="1"/>
      <c r="V8967"/>
      <c r="W8967" s="1"/>
      <c r="X8967"/>
      <c r="Y8967"/>
      <c r="Z8967" s="1"/>
      <c r="AA8967" s="1"/>
      <c r="AB8967" s="1"/>
      <c r="AC8967" s="1"/>
      <c r="AD8967"/>
    </row>
    <row r="8968" spans="1:30" x14ac:dyDescent="0.25">
      <c r="A8968" s="1"/>
      <c r="B8968" s="1"/>
      <c r="C8968" s="1"/>
      <c r="D8968"/>
      <c r="E8968" s="1"/>
      <c r="F8968" s="1"/>
      <c r="G8968"/>
      <c r="H8968"/>
      <c r="I8968" s="1"/>
      <c r="J8968"/>
      <c r="K8968"/>
      <c r="L8968"/>
      <c r="M8968" s="2"/>
      <c r="N8968" s="3"/>
      <c r="O8968"/>
      <c r="P8968"/>
      <c r="Q8968"/>
      <c r="R8968"/>
      <c r="S8968"/>
      <c r="T8968"/>
      <c r="U8968" s="1"/>
      <c r="V8968"/>
      <c r="W8968" s="1"/>
      <c r="X8968"/>
      <c r="Y8968"/>
      <c r="Z8968" s="1"/>
      <c r="AA8968" s="1"/>
      <c r="AB8968" s="1"/>
      <c r="AC8968" s="1"/>
      <c r="AD8968"/>
    </row>
    <row r="8969" spans="1:30" x14ac:dyDescent="0.25">
      <c r="A8969" s="1"/>
      <c r="B8969" s="1"/>
      <c r="C8969" s="1"/>
      <c r="D8969"/>
      <c r="E8969" s="1"/>
      <c r="F8969" s="1"/>
      <c r="G8969"/>
      <c r="H8969"/>
      <c r="I8969" s="1"/>
      <c r="J8969"/>
      <c r="K8969"/>
      <c r="L8969"/>
      <c r="M8969" s="2"/>
      <c r="N8969" s="3"/>
      <c r="O8969"/>
      <c r="P8969"/>
      <c r="Q8969"/>
      <c r="R8969"/>
      <c r="S8969"/>
      <c r="T8969"/>
      <c r="U8969" s="1"/>
      <c r="V8969"/>
      <c r="W8969" s="1"/>
      <c r="X8969"/>
      <c r="Y8969"/>
      <c r="Z8969" s="1"/>
      <c r="AA8969" s="1"/>
      <c r="AB8969" s="1"/>
      <c r="AC8969" s="1"/>
      <c r="AD8969"/>
    </row>
    <row r="8970" spans="1:30" x14ac:dyDescent="0.25">
      <c r="A8970" s="1"/>
      <c r="B8970" s="1"/>
      <c r="C8970" s="1"/>
      <c r="D8970"/>
      <c r="E8970" s="1"/>
      <c r="F8970" s="1"/>
      <c r="G8970"/>
      <c r="H8970"/>
      <c r="I8970" s="1"/>
      <c r="J8970"/>
      <c r="K8970"/>
      <c r="L8970"/>
      <c r="M8970" s="2"/>
      <c r="N8970" s="3"/>
      <c r="O8970"/>
      <c r="P8970"/>
      <c r="Q8970"/>
      <c r="R8970"/>
      <c r="S8970"/>
      <c r="T8970"/>
      <c r="U8970" s="1"/>
      <c r="V8970"/>
      <c r="W8970" s="1"/>
      <c r="X8970"/>
      <c r="Y8970"/>
      <c r="Z8970" s="1"/>
      <c r="AA8970" s="1"/>
      <c r="AB8970" s="1"/>
      <c r="AC8970" s="1"/>
      <c r="AD8970"/>
    </row>
    <row r="8971" spans="1:30" x14ac:dyDescent="0.25">
      <c r="A8971" s="1"/>
      <c r="B8971" s="1"/>
      <c r="C8971" s="1"/>
      <c r="D8971"/>
      <c r="E8971" s="1"/>
      <c r="F8971" s="1"/>
      <c r="G8971"/>
      <c r="H8971"/>
      <c r="I8971" s="1"/>
      <c r="J8971"/>
      <c r="K8971"/>
      <c r="L8971"/>
      <c r="M8971" s="2"/>
      <c r="N8971" s="3"/>
      <c r="O8971"/>
      <c r="P8971"/>
      <c r="Q8971"/>
      <c r="R8971"/>
      <c r="S8971"/>
      <c r="T8971"/>
      <c r="U8971" s="1"/>
      <c r="V8971"/>
      <c r="W8971" s="1"/>
      <c r="X8971"/>
      <c r="Y8971"/>
      <c r="Z8971" s="1"/>
      <c r="AA8971" s="1"/>
      <c r="AB8971" s="1"/>
      <c r="AC8971" s="1"/>
      <c r="AD8971"/>
    </row>
    <row r="8972" spans="1:30" x14ac:dyDescent="0.25">
      <c r="A8972" s="1"/>
      <c r="B8972" s="1"/>
      <c r="C8972" s="1"/>
      <c r="D8972"/>
      <c r="E8972" s="1"/>
      <c r="F8972" s="1"/>
      <c r="G8972"/>
      <c r="H8972"/>
      <c r="I8972" s="1"/>
      <c r="J8972"/>
      <c r="K8972"/>
      <c r="L8972"/>
      <c r="M8972" s="2"/>
      <c r="N8972" s="3"/>
      <c r="O8972"/>
      <c r="P8972"/>
      <c r="Q8972"/>
      <c r="R8972"/>
      <c r="S8972"/>
      <c r="T8972"/>
      <c r="U8972" s="1"/>
      <c r="V8972"/>
      <c r="W8972" s="1"/>
      <c r="X8972"/>
      <c r="Y8972"/>
      <c r="Z8972" s="1"/>
      <c r="AA8972" s="1"/>
      <c r="AB8972" s="1"/>
      <c r="AC8972" s="1"/>
      <c r="AD8972"/>
    </row>
    <row r="8973" spans="1:30" x14ac:dyDescent="0.25">
      <c r="A8973" s="1"/>
      <c r="B8973" s="1"/>
      <c r="C8973" s="1"/>
      <c r="D8973"/>
      <c r="E8973" s="1"/>
      <c r="F8973" s="1"/>
      <c r="G8973"/>
      <c r="H8973"/>
      <c r="I8973" s="1"/>
      <c r="J8973"/>
      <c r="K8973"/>
      <c r="L8973"/>
      <c r="M8973" s="2"/>
      <c r="N8973" s="3"/>
      <c r="O8973"/>
      <c r="P8973"/>
      <c r="Q8973"/>
      <c r="R8973"/>
      <c r="S8973"/>
      <c r="T8973"/>
      <c r="U8973" s="1"/>
      <c r="V8973"/>
      <c r="W8973" s="1"/>
      <c r="X8973"/>
      <c r="Y8973"/>
      <c r="Z8973" s="1"/>
      <c r="AA8973" s="1"/>
      <c r="AB8973" s="1"/>
      <c r="AC8973" s="1"/>
      <c r="AD8973"/>
    </row>
    <row r="8974" spans="1:30" x14ac:dyDescent="0.25">
      <c r="A8974" s="1"/>
      <c r="B8974" s="1"/>
      <c r="C8974" s="1"/>
      <c r="D8974"/>
      <c r="E8974" s="1"/>
      <c r="F8974" s="1"/>
      <c r="G8974"/>
      <c r="H8974"/>
      <c r="I8974" s="1"/>
      <c r="J8974"/>
      <c r="K8974"/>
      <c r="L8974"/>
      <c r="M8974" s="2"/>
      <c r="N8974" s="3"/>
      <c r="O8974"/>
      <c r="P8974"/>
      <c r="Q8974"/>
      <c r="R8974"/>
      <c r="S8974"/>
      <c r="T8974"/>
      <c r="U8974" s="1"/>
      <c r="V8974"/>
      <c r="W8974" s="1"/>
      <c r="X8974"/>
      <c r="Y8974"/>
      <c r="Z8974" s="1"/>
      <c r="AA8974" s="1"/>
      <c r="AB8974" s="1"/>
      <c r="AC8974" s="1"/>
      <c r="AD8974"/>
    </row>
    <row r="8975" spans="1:30" x14ac:dyDescent="0.25">
      <c r="A8975" s="1"/>
      <c r="B8975" s="1"/>
      <c r="C8975" s="1"/>
      <c r="D8975"/>
      <c r="E8975" s="1"/>
      <c r="F8975" s="1"/>
      <c r="G8975"/>
      <c r="H8975"/>
      <c r="I8975" s="1"/>
      <c r="J8975"/>
      <c r="K8975"/>
      <c r="L8975"/>
      <c r="M8975" s="2"/>
      <c r="N8975" s="3"/>
      <c r="O8975"/>
      <c r="P8975"/>
      <c r="Q8975"/>
      <c r="R8975"/>
      <c r="S8975"/>
      <c r="T8975"/>
      <c r="U8975" s="1"/>
      <c r="V8975"/>
      <c r="W8975" s="1"/>
      <c r="X8975"/>
      <c r="Y8975"/>
      <c r="Z8975" s="1"/>
      <c r="AA8975" s="1"/>
      <c r="AB8975" s="1"/>
      <c r="AC8975" s="1"/>
      <c r="AD8975"/>
    </row>
    <row r="8976" spans="1:30" x14ac:dyDescent="0.25">
      <c r="A8976" s="1"/>
      <c r="B8976" s="1"/>
      <c r="C8976" s="1"/>
      <c r="D8976"/>
      <c r="E8976" s="1"/>
      <c r="F8976" s="1"/>
      <c r="G8976"/>
      <c r="H8976"/>
      <c r="I8976" s="1"/>
      <c r="J8976"/>
      <c r="K8976"/>
      <c r="L8976"/>
      <c r="M8976" s="2"/>
      <c r="N8976" s="3"/>
      <c r="O8976"/>
      <c r="P8976"/>
      <c r="Q8976"/>
      <c r="R8976"/>
      <c r="S8976"/>
      <c r="T8976"/>
      <c r="U8976" s="1"/>
      <c r="V8976"/>
      <c r="W8976" s="1"/>
      <c r="X8976"/>
      <c r="Y8976"/>
      <c r="Z8976" s="1"/>
      <c r="AA8976" s="1"/>
      <c r="AB8976" s="1"/>
      <c r="AC8976" s="1"/>
      <c r="AD8976"/>
    </row>
    <row r="8977" spans="1:30" x14ac:dyDescent="0.25">
      <c r="A8977" s="1"/>
      <c r="B8977" s="1"/>
      <c r="C8977" s="1"/>
      <c r="D8977"/>
      <c r="E8977" s="1"/>
      <c r="F8977" s="1"/>
      <c r="G8977"/>
      <c r="H8977"/>
      <c r="I8977" s="1"/>
      <c r="J8977"/>
      <c r="K8977"/>
      <c r="L8977"/>
      <c r="M8977" s="2"/>
      <c r="N8977" s="3"/>
      <c r="O8977"/>
      <c r="P8977"/>
      <c r="Q8977"/>
      <c r="R8977"/>
      <c r="S8977"/>
      <c r="T8977"/>
      <c r="U8977" s="1"/>
      <c r="V8977"/>
      <c r="W8977" s="1"/>
      <c r="X8977"/>
      <c r="Y8977"/>
      <c r="Z8977" s="1"/>
      <c r="AA8977" s="1"/>
      <c r="AB8977" s="1"/>
      <c r="AC8977" s="1"/>
      <c r="AD8977"/>
    </row>
    <row r="8978" spans="1:30" x14ac:dyDescent="0.25">
      <c r="A8978" s="1"/>
      <c r="B8978" s="1"/>
      <c r="C8978" s="1"/>
      <c r="D8978"/>
      <c r="E8978" s="1"/>
      <c r="F8978" s="1"/>
      <c r="G8978"/>
      <c r="H8978"/>
      <c r="I8978" s="1"/>
      <c r="J8978"/>
      <c r="K8978"/>
      <c r="L8978"/>
      <c r="M8978" s="2"/>
      <c r="N8978" s="3"/>
      <c r="O8978"/>
      <c r="P8978"/>
      <c r="Q8978"/>
      <c r="R8978"/>
      <c r="S8978"/>
      <c r="T8978"/>
      <c r="U8978" s="1"/>
      <c r="V8978"/>
      <c r="W8978" s="1"/>
      <c r="X8978"/>
      <c r="Y8978"/>
      <c r="Z8978" s="1"/>
      <c r="AA8978" s="1"/>
      <c r="AB8978" s="1"/>
      <c r="AC8978" s="1"/>
      <c r="AD8978"/>
    </row>
    <row r="8979" spans="1:30" x14ac:dyDescent="0.25">
      <c r="A8979" s="1"/>
      <c r="B8979" s="1"/>
      <c r="C8979" s="1"/>
      <c r="D8979"/>
      <c r="E8979" s="1"/>
      <c r="F8979" s="1"/>
      <c r="G8979"/>
      <c r="H8979"/>
      <c r="I8979" s="1"/>
      <c r="J8979"/>
      <c r="K8979"/>
      <c r="L8979"/>
      <c r="M8979" s="2"/>
      <c r="N8979" s="3"/>
      <c r="O8979"/>
      <c r="P8979"/>
      <c r="Q8979"/>
      <c r="R8979"/>
      <c r="S8979"/>
      <c r="T8979"/>
      <c r="U8979" s="1"/>
      <c r="V8979"/>
      <c r="W8979" s="1"/>
      <c r="X8979"/>
      <c r="Y8979"/>
      <c r="Z8979" s="1"/>
      <c r="AA8979" s="1"/>
      <c r="AB8979" s="1"/>
      <c r="AC8979" s="1"/>
      <c r="AD8979"/>
    </row>
    <row r="8980" spans="1:30" x14ac:dyDescent="0.25">
      <c r="A8980" s="1"/>
      <c r="B8980" s="1"/>
      <c r="C8980" s="1"/>
      <c r="D8980"/>
      <c r="E8980" s="1"/>
      <c r="F8980" s="1"/>
      <c r="G8980"/>
      <c r="H8980"/>
      <c r="I8980" s="1"/>
      <c r="J8980"/>
      <c r="K8980"/>
      <c r="L8980"/>
      <c r="M8980" s="2"/>
      <c r="N8980" s="3"/>
      <c r="O8980"/>
      <c r="P8980"/>
      <c r="Q8980"/>
      <c r="R8980"/>
      <c r="S8980"/>
      <c r="T8980"/>
      <c r="U8980" s="1"/>
      <c r="V8980"/>
      <c r="W8980" s="1"/>
      <c r="X8980"/>
      <c r="Y8980"/>
      <c r="Z8980" s="1"/>
      <c r="AA8980" s="1"/>
      <c r="AB8980" s="1"/>
      <c r="AC8980" s="1"/>
      <c r="AD8980"/>
    </row>
    <row r="8981" spans="1:30" x14ac:dyDescent="0.25">
      <c r="A8981" s="1"/>
      <c r="B8981" s="1"/>
      <c r="C8981" s="1"/>
      <c r="D8981"/>
      <c r="E8981" s="1"/>
      <c r="F8981" s="1"/>
      <c r="G8981"/>
      <c r="H8981"/>
      <c r="I8981" s="1"/>
      <c r="J8981"/>
      <c r="K8981"/>
      <c r="L8981"/>
      <c r="M8981" s="2"/>
      <c r="N8981" s="3"/>
      <c r="O8981"/>
      <c r="P8981"/>
      <c r="Q8981"/>
      <c r="R8981"/>
      <c r="S8981"/>
      <c r="T8981"/>
      <c r="U8981" s="1"/>
      <c r="V8981"/>
      <c r="W8981" s="1"/>
      <c r="X8981"/>
      <c r="Y8981"/>
      <c r="Z8981" s="1"/>
      <c r="AA8981" s="1"/>
      <c r="AB8981" s="1"/>
      <c r="AC8981" s="1"/>
      <c r="AD8981"/>
    </row>
    <row r="8982" spans="1:30" x14ac:dyDescent="0.25">
      <c r="A8982" s="1"/>
      <c r="B8982" s="1"/>
      <c r="C8982" s="1"/>
      <c r="D8982"/>
      <c r="E8982" s="1"/>
      <c r="F8982" s="1"/>
      <c r="G8982"/>
      <c r="H8982"/>
      <c r="I8982" s="1"/>
      <c r="J8982"/>
      <c r="K8982"/>
      <c r="L8982"/>
      <c r="M8982" s="2"/>
      <c r="N8982" s="3"/>
      <c r="O8982"/>
      <c r="P8982"/>
      <c r="Q8982"/>
      <c r="R8982"/>
      <c r="S8982"/>
      <c r="T8982"/>
      <c r="U8982" s="1"/>
      <c r="V8982"/>
      <c r="W8982" s="1"/>
      <c r="X8982"/>
      <c r="Y8982"/>
      <c r="Z8982" s="1"/>
      <c r="AA8982" s="1"/>
      <c r="AB8982" s="1"/>
      <c r="AC8982" s="1"/>
      <c r="AD8982"/>
    </row>
    <row r="8983" spans="1:30" x14ac:dyDescent="0.25">
      <c r="A8983" s="1"/>
      <c r="B8983" s="1"/>
      <c r="C8983" s="1"/>
      <c r="D8983"/>
      <c r="E8983" s="1"/>
      <c r="F8983" s="1"/>
      <c r="G8983"/>
      <c r="H8983"/>
      <c r="I8983" s="1"/>
      <c r="J8983"/>
      <c r="K8983"/>
      <c r="L8983"/>
      <c r="M8983" s="2"/>
      <c r="N8983" s="3"/>
      <c r="O8983"/>
      <c r="P8983"/>
      <c r="Q8983"/>
      <c r="R8983"/>
      <c r="S8983"/>
      <c r="T8983"/>
      <c r="U8983" s="1"/>
      <c r="V8983"/>
      <c r="W8983" s="1"/>
      <c r="X8983"/>
      <c r="Y8983"/>
      <c r="Z8983" s="1"/>
      <c r="AA8983" s="1"/>
      <c r="AB8983" s="1"/>
      <c r="AC8983" s="1"/>
      <c r="AD8983"/>
    </row>
    <row r="8984" spans="1:30" x14ac:dyDescent="0.25">
      <c r="A8984" s="1"/>
      <c r="B8984" s="1"/>
      <c r="C8984" s="1"/>
      <c r="D8984"/>
      <c r="E8984" s="1"/>
      <c r="F8984" s="1"/>
      <c r="G8984"/>
      <c r="H8984"/>
      <c r="I8984" s="1"/>
      <c r="J8984"/>
      <c r="K8984"/>
      <c r="L8984"/>
      <c r="M8984" s="2"/>
      <c r="N8984" s="3"/>
      <c r="O8984"/>
      <c r="P8984"/>
      <c r="Q8984"/>
      <c r="R8984"/>
      <c r="S8984"/>
      <c r="T8984"/>
      <c r="U8984" s="1"/>
      <c r="V8984"/>
      <c r="W8984" s="1"/>
      <c r="X8984"/>
      <c r="Y8984"/>
      <c r="Z8984" s="1"/>
      <c r="AA8984" s="1"/>
      <c r="AB8984" s="1"/>
      <c r="AC8984" s="1"/>
      <c r="AD8984"/>
    </row>
    <row r="8985" spans="1:30" x14ac:dyDescent="0.25">
      <c r="A8985" s="1"/>
      <c r="B8985" s="1"/>
      <c r="C8985" s="1"/>
      <c r="D8985"/>
      <c r="E8985" s="1"/>
      <c r="F8985" s="1"/>
      <c r="G8985"/>
      <c r="H8985"/>
      <c r="I8985" s="1"/>
      <c r="J8985"/>
      <c r="K8985"/>
      <c r="L8985"/>
      <c r="M8985" s="2"/>
      <c r="N8985" s="3"/>
      <c r="O8985"/>
      <c r="P8985"/>
      <c r="Q8985"/>
      <c r="R8985"/>
      <c r="S8985"/>
      <c r="T8985"/>
      <c r="U8985" s="1"/>
      <c r="V8985"/>
      <c r="W8985" s="1"/>
      <c r="X8985"/>
      <c r="Y8985"/>
      <c r="Z8985" s="1"/>
      <c r="AA8985" s="1"/>
      <c r="AB8985" s="1"/>
      <c r="AC8985" s="1"/>
      <c r="AD8985"/>
    </row>
    <row r="8986" spans="1:30" x14ac:dyDescent="0.25">
      <c r="A8986" s="1"/>
      <c r="B8986" s="1"/>
      <c r="C8986" s="1"/>
      <c r="D8986"/>
      <c r="E8986" s="1"/>
      <c r="F8986" s="1"/>
      <c r="G8986"/>
      <c r="H8986"/>
      <c r="I8986" s="1"/>
      <c r="J8986"/>
      <c r="K8986"/>
      <c r="L8986"/>
      <c r="M8986" s="2"/>
      <c r="N8986" s="3"/>
      <c r="O8986"/>
      <c r="P8986"/>
      <c r="Q8986"/>
      <c r="R8986"/>
      <c r="S8986"/>
      <c r="T8986"/>
      <c r="U8986" s="1"/>
      <c r="V8986"/>
      <c r="W8986" s="1"/>
      <c r="X8986"/>
      <c r="Y8986"/>
      <c r="Z8986" s="1"/>
      <c r="AA8986" s="1"/>
      <c r="AB8986" s="1"/>
      <c r="AC8986" s="1"/>
      <c r="AD8986"/>
    </row>
    <row r="8987" spans="1:30" x14ac:dyDescent="0.25">
      <c r="A8987" s="1"/>
      <c r="B8987" s="1"/>
      <c r="C8987" s="1"/>
      <c r="D8987"/>
      <c r="E8987" s="1"/>
      <c r="F8987" s="1"/>
      <c r="G8987"/>
      <c r="H8987"/>
      <c r="I8987" s="1"/>
      <c r="J8987"/>
      <c r="K8987"/>
      <c r="L8987"/>
      <c r="M8987" s="2"/>
      <c r="N8987" s="3"/>
      <c r="O8987"/>
      <c r="P8987"/>
      <c r="Q8987"/>
      <c r="R8987"/>
      <c r="S8987"/>
      <c r="T8987"/>
      <c r="U8987" s="1"/>
      <c r="V8987"/>
      <c r="W8987" s="1"/>
      <c r="X8987"/>
      <c r="Y8987"/>
      <c r="Z8987" s="1"/>
      <c r="AA8987" s="1"/>
      <c r="AB8987" s="1"/>
      <c r="AC8987" s="1"/>
      <c r="AD8987"/>
    </row>
    <row r="8988" spans="1:30" x14ac:dyDescent="0.25">
      <c r="A8988" s="1"/>
      <c r="B8988" s="1"/>
      <c r="C8988" s="1"/>
      <c r="D8988"/>
      <c r="E8988" s="1"/>
      <c r="F8988" s="1"/>
      <c r="G8988"/>
      <c r="H8988"/>
      <c r="I8988" s="1"/>
      <c r="J8988"/>
      <c r="K8988"/>
      <c r="L8988"/>
      <c r="M8988" s="2"/>
      <c r="N8988" s="3"/>
      <c r="O8988"/>
      <c r="P8988"/>
      <c r="Q8988"/>
      <c r="R8988"/>
      <c r="S8988"/>
      <c r="T8988"/>
      <c r="U8988" s="1"/>
      <c r="V8988"/>
      <c r="W8988" s="1"/>
      <c r="X8988"/>
      <c r="Y8988"/>
      <c r="Z8988" s="1"/>
      <c r="AA8988" s="1"/>
      <c r="AB8988" s="1"/>
      <c r="AC8988" s="1"/>
      <c r="AD8988"/>
    </row>
    <row r="8989" spans="1:30" x14ac:dyDescent="0.25">
      <c r="A8989" s="1"/>
      <c r="B8989" s="1"/>
      <c r="C8989" s="1"/>
      <c r="D8989"/>
      <c r="E8989" s="1"/>
      <c r="F8989" s="1"/>
      <c r="G8989"/>
      <c r="H8989"/>
      <c r="I8989" s="1"/>
      <c r="J8989"/>
      <c r="K8989"/>
      <c r="L8989"/>
      <c r="M8989" s="2"/>
      <c r="N8989" s="3"/>
      <c r="O8989"/>
      <c r="P8989"/>
      <c r="Q8989"/>
      <c r="R8989"/>
      <c r="S8989"/>
      <c r="T8989"/>
      <c r="U8989" s="1"/>
      <c r="V8989"/>
      <c r="W8989" s="1"/>
      <c r="X8989"/>
      <c r="Y8989"/>
      <c r="Z8989" s="1"/>
      <c r="AA8989" s="1"/>
      <c r="AB8989" s="1"/>
      <c r="AC8989" s="1"/>
      <c r="AD8989"/>
    </row>
    <row r="8990" spans="1:30" x14ac:dyDescent="0.25">
      <c r="A8990" s="1"/>
      <c r="B8990" s="1"/>
      <c r="C8990" s="1"/>
      <c r="D8990"/>
      <c r="E8990" s="1"/>
      <c r="F8990" s="1"/>
      <c r="G8990"/>
      <c r="H8990"/>
      <c r="I8990" s="1"/>
      <c r="J8990"/>
      <c r="K8990"/>
      <c r="L8990"/>
      <c r="M8990" s="2"/>
      <c r="N8990" s="3"/>
      <c r="O8990"/>
      <c r="P8990"/>
      <c r="Q8990"/>
      <c r="R8990"/>
      <c r="S8990"/>
      <c r="T8990"/>
      <c r="U8990" s="1"/>
      <c r="V8990"/>
      <c r="W8990" s="1"/>
      <c r="X8990"/>
      <c r="Y8990"/>
      <c r="Z8990" s="1"/>
      <c r="AA8990" s="1"/>
      <c r="AB8990" s="1"/>
      <c r="AC8990" s="1"/>
      <c r="AD8990"/>
    </row>
    <row r="8991" spans="1:30" x14ac:dyDescent="0.25">
      <c r="A8991" s="1"/>
      <c r="B8991" s="1"/>
      <c r="C8991" s="1"/>
      <c r="D8991"/>
      <c r="E8991" s="1"/>
      <c r="F8991" s="1"/>
      <c r="G8991"/>
      <c r="H8991"/>
      <c r="I8991" s="1"/>
      <c r="J8991"/>
      <c r="K8991"/>
      <c r="L8991"/>
      <c r="M8991" s="2"/>
      <c r="N8991" s="3"/>
      <c r="O8991"/>
      <c r="P8991"/>
      <c r="Q8991"/>
      <c r="R8991"/>
      <c r="S8991"/>
      <c r="T8991"/>
      <c r="U8991" s="1"/>
      <c r="V8991"/>
      <c r="W8991" s="1"/>
      <c r="X8991"/>
      <c r="Y8991"/>
      <c r="Z8991" s="1"/>
      <c r="AA8991" s="1"/>
      <c r="AB8991" s="1"/>
      <c r="AC8991" s="1"/>
      <c r="AD8991"/>
    </row>
    <row r="8992" spans="1:30" x14ac:dyDescent="0.25">
      <c r="A8992" s="1"/>
      <c r="B8992" s="1"/>
      <c r="C8992" s="1"/>
      <c r="D8992"/>
      <c r="E8992" s="1"/>
      <c r="F8992" s="1"/>
      <c r="G8992"/>
      <c r="H8992"/>
      <c r="I8992" s="1"/>
      <c r="J8992"/>
      <c r="K8992"/>
      <c r="L8992"/>
      <c r="M8992" s="2"/>
      <c r="N8992" s="3"/>
      <c r="O8992"/>
      <c r="P8992"/>
      <c r="Q8992"/>
      <c r="R8992"/>
      <c r="S8992"/>
      <c r="T8992"/>
      <c r="U8992" s="1"/>
      <c r="V8992"/>
      <c r="W8992" s="1"/>
      <c r="X8992"/>
      <c r="Y8992"/>
      <c r="Z8992" s="1"/>
      <c r="AA8992" s="1"/>
      <c r="AB8992" s="1"/>
      <c r="AC8992" s="1"/>
      <c r="AD8992"/>
    </row>
    <row r="8993" spans="1:30" x14ac:dyDescent="0.25">
      <c r="A8993" s="1"/>
      <c r="B8993" s="1"/>
      <c r="C8993" s="1"/>
      <c r="D8993"/>
      <c r="E8993" s="1"/>
      <c r="F8993" s="1"/>
      <c r="G8993"/>
      <c r="H8993"/>
      <c r="I8993" s="1"/>
      <c r="J8993"/>
      <c r="K8993"/>
      <c r="L8993"/>
      <c r="M8993" s="2"/>
      <c r="N8993" s="3"/>
      <c r="O8993"/>
      <c r="P8993"/>
      <c r="Q8993"/>
      <c r="R8993"/>
      <c r="S8993"/>
      <c r="T8993"/>
      <c r="U8993" s="1"/>
      <c r="V8993"/>
      <c r="W8993" s="1"/>
      <c r="X8993"/>
      <c r="Y8993"/>
      <c r="Z8993" s="1"/>
      <c r="AA8993" s="1"/>
      <c r="AB8993" s="1"/>
      <c r="AC8993" s="1"/>
      <c r="AD8993"/>
    </row>
    <row r="8994" spans="1:30" x14ac:dyDescent="0.25">
      <c r="A8994" s="1"/>
      <c r="B8994" s="1"/>
      <c r="C8994" s="1"/>
      <c r="D8994"/>
      <c r="E8994" s="1"/>
      <c r="F8994" s="1"/>
      <c r="G8994"/>
      <c r="H8994"/>
      <c r="I8994" s="1"/>
      <c r="J8994"/>
      <c r="K8994"/>
      <c r="L8994"/>
      <c r="M8994" s="2"/>
      <c r="N8994" s="3"/>
      <c r="O8994"/>
      <c r="P8994"/>
      <c r="Q8994"/>
      <c r="R8994"/>
      <c r="S8994"/>
      <c r="T8994"/>
      <c r="U8994" s="1"/>
      <c r="V8994"/>
      <c r="W8994" s="1"/>
      <c r="X8994"/>
      <c r="Y8994"/>
      <c r="Z8994" s="1"/>
      <c r="AA8994" s="1"/>
      <c r="AB8994" s="1"/>
      <c r="AC8994" s="1"/>
      <c r="AD8994"/>
    </row>
    <row r="8995" spans="1:30" x14ac:dyDescent="0.25">
      <c r="A8995" s="1"/>
      <c r="B8995" s="1"/>
      <c r="C8995" s="1"/>
      <c r="D8995"/>
      <c r="E8995" s="1"/>
      <c r="F8995" s="1"/>
      <c r="G8995"/>
      <c r="H8995"/>
      <c r="I8995" s="1"/>
      <c r="J8995"/>
      <c r="K8995"/>
      <c r="L8995"/>
      <c r="M8995" s="2"/>
      <c r="N8995" s="3"/>
      <c r="O8995"/>
      <c r="P8995"/>
      <c r="Q8995"/>
      <c r="R8995"/>
      <c r="S8995"/>
      <c r="T8995"/>
      <c r="U8995" s="1"/>
      <c r="V8995"/>
      <c r="W8995" s="1"/>
      <c r="X8995"/>
      <c r="Y8995"/>
      <c r="Z8995" s="1"/>
      <c r="AA8995" s="1"/>
      <c r="AB8995" s="1"/>
      <c r="AC8995" s="1"/>
      <c r="AD8995"/>
    </row>
    <row r="8996" spans="1:30" x14ac:dyDescent="0.25">
      <c r="A8996" s="1"/>
      <c r="B8996" s="1"/>
      <c r="C8996" s="1"/>
      <c r="D8996"/>
      <c r="E8996" s="1"/>
      <c r="F8996" s="1"/>
      <c r="G8996"/>
      <c r="H8996"/>
      <c r="I8996" s="1"/>
      <c r="J8996"/>
      <c r="K8996"/>
      <c r="L8996"/>
      <c r="M8996" s="2"/>
      <c r="N8996" s="3"/>
      <c r="O8996"/>
      <c r="P8996"/>
      <c r="Q8996"/>
      <c r="R8996"/>
      <c r="S8996"/>
      <c r="T8996"/>
      <c r="U8996" s="1"/>
      <c r="V8996"/>
      <c r="W8996" s="1"/>
      <c r="X8996"/>
      <c r="Y8996"/>
      <c r="Z8996" s="1"/>
      <c r="AA8996" s="1"/>
      <c r="AB8996" s="1"/>
      <c r="AC8996" s="1"/>
      <c r="AD8996"/>
    </row>
    <row r="8997" spans="1:30" x14ac:dyDescent="0.25">
      <c r="A8997" s="1"/>
      <c r="B8997" s="1"/>
      <c r="C8997" s="1"/>
      <c r="D8997"/>
      <c r="E8997" s="1"/>
      <c r="F8997" s="1"/>
      <c r="G8997"/>
      <c r="H8997"/>
      <c r="I8997" s="1"/>
      <c r="J8997"/>
      <c r="K8997"/>
      <c r="L8997"/>
      <c r="M8997" s="2"/>
      <c r="N8997" s="3"/>
      <c r="O8997"/>
      <c r="P8997"/>
      <c r="Q8997"/>
      <c r="R8997"/>
      <c r="S8997"/>
      <c r="T8997"/>
      <c r="U8997" s="1"/>
      <c r="V8997"/>
      <c r="W8997" s="1"/>
      <c r="X8997"/>
      <c r="Y8997"/>
      <c r="Z8997" s="1"/>
      <c r="AA8997" s="1"/>
      <c r="AB8997" s="1"/>
      <c r="AC8997" s="1"/>
      <c r="AD8997"/>
    </row>
    <row r="8998" spans="1:30" x14ac:dyDescent="0.25">
      <c r="A8998" s="1"/>
      <c r="B8998" s="1"/>
      <c r="C8998" s="1"/>
      <c r="D8998"/>
      <c r="E8998" s="1"/>
      <c r="F8998" s="1"/>
      <c r="G8998"/>
      <c r="H8998"/>
      <c r="I8998" s="1"/>
      <c r="J8998"/>
      <c r="K8998"/>
      <c r="L8998"/>
      <c r="M8998" s="2"/>
      <c r="N8998" s="3"/>
      <c r="O8998"/>
      <c r="P8998"/>
      <c r="Q8998"/>
      <c r="R8998"/>
      <c r="S8998"/>
      <c r="T8998"/>
      <c r="U8998" s="1"/>
      <c r="V8998"/>
      <c r="W8998" s="1"/>
      <c r="X8998"/>
      <c r="Y8998"/>
      <c r="Z8998" s="1"/>
      <c r="AA8998" s="1"/>
      <c r="AB8998" s="1"/>
      <c r="AC8998" s="1"/>
      <c r="AD8998"/>
    </row>
    <row r="8999" spans="1:30" x14ac:dyDescent="0.25">
      <c r="A8999" s="1"/>
      <c r="B8999" s="1"/>
      <c r="C8999" s="1"/>
      <c r="D8999"/>
      <c r="E8999" s="1"/>
      <c r="F8999" s="1"/>
      <c r="G8999"/>
      <c r="H8999"/>
      <c r="I8999" s="1"/>
      <c r="J8999"/>
      <c r="K8999"/>
      <c r="L8999"/>
      <c r="M8999" s="2"/>
      <c r="N8999" s="3"/>
      <c r="O8999"/>
      <c r="P8999"/>
      <c r="Q8999"/>
      <c r="R8999"/>
      <c r="S8999"/>
      <c r="T8999"/>
      <c r="U8999" s="1"/>
      <c r="V8999"/>
      <c r="W8999" s="1"/>
      <c r="X8999"/>
      <c r="Y8999"/>
      <c r="Z8999" s="1"/>
      <c r="AA8999" s="1"/>
      <c r="AB8999" s="1"/>
      <c r="AC8999" s="1"/>
      <c r="AD8999"/>
    </row>
    <row r="9000" spans="1:30" x14ac:dyDescent="0.25">
      <c r="A9000" s="1"/>
      <c r="B9000" s="1"/>
      <c r="C9000" s="1"/>
      <c r="D9000"/>
      <c r="E9000" s="1"/>
      <c r="F9000" s="1"/>
      <c r="G9000"/>
      <c r="H9000"/>
      <c r="I9000" s="1"/>
      <c r="J9000"/>
      <c r="K9000"/>
      <c r="L9000"/>
      <c r="M9000" s="2"/>
      <c r="N9000" s="3"/>
      <c r="O9000"/>
      <c r="P9000"/>
      <c r="Q9000"/>
      <c r="R9000"/>
      <c r="S9000"/>
      <c r="T9000"/>
      <c r="U9000" s="1"/>
      <c r="V9000"/>
      <c r="W9000" s="1"/>
      <c r="X9000"/>
      <c r="Y9000"/>
      <c r="Z9000" s="1"/>
      <c r="AA9000" s="1"/>
      <c r="AB9000" s="1"/>
      <c r="AC9000" s="1"/>
      <c r="AD9000"/>
    </row>
    <row r="9001" spans="1:30" x14ac:dyDescent="0.25">
      <c r="A9001" s="1"/>
      <c r="B9001" s="1"/>
      <c r="C9001" s="1"/>
      <c r="D9001"/>
      <c r="E9001" s="1"/>
      <c r="F9001" s="1"/>
      <c r="G9001"/>
      <c r="H9001"/>
      <c r="I9001" s="1"/>
      <c r="J9001"/>
      <c r="K9001"/>
      <c r="L9001"/>
      <c r="M9001" s="2"/>
      <c r="N9001" s="3"/>
      <c r="O9001"/>
      <c r="P9001"/>
      <c r="Q9001"/>
      <c r="R9001"/>
      <c r="S9001"/>
      <c r="T9001"/>
      <c r="U9001" s="1"/>
      <c r="V9001"/>
      <c r="W9001" s="1"/>
      <c r="X9001"/>
      <c r="Y9001"/>
      <c r="Z9001" s="1"/>
      <c r="AA9001" s="1"/>
      <c r="AB9001" s="1"/>
      <c r="AC9001" s="1"/>
      <c r="AD9001"/>
    </row>
    <row r="9002" spans="1:30" x14ac:dyDescent="0.25">
      <c r="A9002" s="1"/>
      <c r="B9002" s="1"/>
      <c r="C9002" s="1"/>
      <c r="D9002"/>
      <c r="E9002" s="1"/>
      <c r="F9002" s="1"/>
      <c r="G9002"/>
      <c r="H9002"/>
      <c r="I9002" s="1"/>
      <c r="J9002"/>
      <c r="K9002"/>
      <c r="L9002"/>
      <c r="M9002" s="2"/>
      <c r="N9002" s="3"/>
      <c r="O9002"/>
      <c r="P9002"/>
      <c r="Q9002"/>
      <c r="R9002"/>
      <c r="S9002"/>
      <c r="T9002"/>
      <c r="U9002" s="1"/>
      <c r="V9002"/>
      <c r="W9002" s="1"/>
      <c r="X9002"/>
      <c r="Y9002"/>
      <c r="Z9002" s="1"/>
      <c r="AA9002" s="1"/>
      <c r="AB9002" s="1"/>
      <c r="AC9002" s="1"/>
      <c r="AD9002"/>
    </row>
    <row r="9003" spans="1:30" x14ac:dyDescent="0.25">
      <c r="A9003" s="1"/>
      <c r="B9003" s="1"/>
      <c r="C9003" s="1"/>
      <c r="D9003"/>
      <c r="E9003" s="1"/>
      <c r="F9003" s="1"/>
      <c r="G9003"/>
      <c r="H9003"/>
      <c r="I9003" s="1"/>
      <c r="J9003"/>
      <c r="K9003"/>
      <c r="L9003"/>
      <c r="M9003" s="2"/>
      <c r="N9003" s="3"/>
      <c r="O9003"/>
      <c r="P9003"/>
      <c r="Q9003"/>
      <c r="R9003"/>
      <c r="S9003"/>
      <c r="T9003"/>
      <c r="U9003" s="1"/>
      <c r="V9003"/>
      <c r="W9003" s="1"/>
      <c r="X9003"/>
      <c r="Y9003"/>
      <c r="Z9003" s="1"/>
      <c r="AA9003" s="1"/>
      <c r="AB9003" s="1"/>
      <c r="AC9003" s="1"/>
      <c r="AD9003"/>
    </row>
    <row r="9004" spans="1:30" x14ac:dyDescent="0.25">
      <c r="A9004" s="1"/>
      <c r="B9004" s="1"/>
      <c r="C9004" s="1"/>
      <c r="D9004"/>
      <c r="E9004" s="1"/>
      <c r="F9004" s="1"/>
      <c r="G9004"/>
      <c r="H9004"/>
      <c r="I9004" s="1"/>
      <c r="J9004"/>
      <c r="K9004"/>
      <c r="L9004"/>
      <c r="M9004" s="2"/>
      <c r="N9004" s="3"/>
      <c r="O9004"/>
      <c r="P9004"/>
      <c r="Q9004"/>
      <c r="R9004"/>
      <c r="S9004"/>
      <c r="T9004"/>
      <c r="U9004" s="1"/>
      <c r="V9004"/>
      <c r="W9004" s="1"/>
      <c r="X9004"/>
      <c r="Y9004"/>
      <c r="Z9004" s="1"/>
      <c r="AA9004" s="1"/>
      <c r="AB9004" s="1"/>
      <c r="AC9004" s="1"/>
      <c r="AD9004"/>
    </row>
    <row r="9005" spans="1:30" x14ac:dyDescent="0.25">
      <c r="A9005" s="1"/>
      <c r="B9005" s="1"/>
      <c r="C9005" s="1"/>
      <c r="D9005"/>
      <c r="E9005" s="1"/>
      <c r="F9005" s="1"/>
      <c r="G9005"/>
      <c r="H9005"/>
      <c r="I9005" s="1"/>
      <c r="J9005"/>
      <c r="K9005"/>
      <c r="L9005"/>
      <c r="M9005" s="2"/>
      <c r="N9005" s="3"/>
      <c r="O9005"/>
      <c r="P9005"/>
      <c r="Q9005"/>
      <c r="R9005"/>
      <c r="S9005"/>
      <c r="T9005"/>
      <c r="U9005" s="1"/>
      <c r="V9005"/>
      <c r="W9005" s="1"/>
      <c r="X9005"/>
      <c r="Y9005"/>
      <c r="Z9005" s="1"/>
      <c r="AA9005" s="1"/>
      <c r="AB9005" s="1"/>
      <c r="AC9005" s="1"/>
      <c r="AD9005"/>
    </row>
    <row r="9006" spans="1:30" x14ac:dyDescent="0.25">
      <c r="A9006" s="1"/>
      <c r="B9006" s="1"/>
      <c r="C9006" s="1"/>
      <c r="D9006"/>
      <c r="E9006" s="1"/>
      <c r="F9006" s="1"/>
      <c r="G9006"/>
      <c r="H9006"/>
      <c r="I9006" s="1"/>
      <c r="J9006"/>
      <c r="K9006"/>
      <c r="L9006"/>
      <c r="M9006" s="2"/>
      <c r="N9006" s="3"/>
      <c r="O9006"/>
      <c r="P9006"/>
      <c r="Q9006"/>
      <c r="R9006"/>
      <c r="S9006"/>
      <c r="T9006"/>
      <c r="U9006" s="1"/>
      <c r="V9006"/>
      <c r="W9006" s="1"/>
      <c r="X9006"/>
      <c r="Y9006"/>
      <c r="Z9006" s="1"/>
      <c r="AA9006" s="1"/>
      <c r="AB9006" s="1"/>
      <c r="AC9006" s="1"/>
      <c r="AD9006"/>
    </row>
    <row r="9007" spans="1:30" x14ac:dyDescent="0.25">
      <c r="A9007" s="1"/>
      <c r="B9007" s="1"/>
      <c r="C9007" s="1"/>
      <c r="D9007"/>
      <c r="E9007" s="1"/>
      <c r="F9007" s="1"/>
      <c r="G9007"/>
      <c r="H9007"/>
      <c r="I9007" s="1"/>
      <c r="J9007"/>
      <c r="K9007"/>
      <c r="L9007"/>
      <c r="M9007" s="2"/>
      <c r="N9007" s="3"/>
      <c r="O9007"/>
      <c r="P9007"/>
      <c r="Q9007"/>
      <c r="R9007"/>
      <c r="S9007"/>
      <c r="T9007"/>
      <c r="U9007" s="1"/>
      <c r="V9007"/>
      <c r="W9007" s="1"/>
      <c r="X9007"/>
      <c r="Y9007"/>
      <c r="Z9007" s="1"/>
      <c r="AA9007" s="1"/>
      <c r="AB9007" s="1"/>
      <c r="AC9007" s="1"/>
      <c r="AD9007"/>
    </row>
    <row r="9008" spans="1:30" x14ac:dyDescent="0.25">
      <c r="A9008" s="1"/>
      <c r="B9008" s="1"/>
      <c r="C9008" s="1"/>
      <c r="D9008"/>
      <c r="E9008" s="1"/>
      <c r="F9008" s="1"/>
      <c r="G9008"/>
      <c r="H9008"/>
      <c r="I9008" s="1"/>
      <c r="J9008"/>
      <c r="K9008"/>
      <c r="L9008"/>
      <c r="M9008" s="2"/>
      <c r="N9008" s="3"/>
      <c r="O9008"/>
      <c r="P9008"/>
      <c r="Q9008"/>
      <c r="R9008"/>
      <c r="S9008"/>
      <c r="T9008"/>
      <c r="U9008" s="1"/>
      <c r="V9008"/>
      <c r="W9008" s="1"/>
      <c r="X9008"/>
      <c r="Y9008"/>
      <c r="Z9008" s="1"/>
      <c r="AA9008" s="1"/>
      <c r="AB9008" s="1"/>
      <c r="AC9008" s="1"/>
      <c r="AD9008"/>
    </row>
    <row r="9009" spans="1:30" x14ac:dyDescent="0.25">
      <c r="A9009" s="1"/>
      <c r="B9009" s="1"/>
      <c r="C9009" s="1"/>
      <c r="D9009"/>
      <c r="E9009" s="1"/>
      <c r="F9009" s="1"/>
      <c r="G9009"/>
      <c r="H9009"/>
      <c r="I9009" s="1"/>
      <c r="J9009"/>
      <c r="K9009"/>
      <c r="L9009"/>
      <c r="M9009" s="2"/>
      <c r="N9009" s="3"/>
      <c r="O9009"/>
      <c r="P9009"/>
      <c r="Q9009"/>
      <c r="R9009"/>
      <c r="S9009"/>
      <c r="T9009"/>
      <c r="U9009" s="1"/>
      <c r="V9009"/>
      <c r="W9009" s="1"/>
      <c r="X9009"/>
      <c r="Y9009"/>
      <c r="Z9009" s="1"/>
      <c r="AA9009" s="1"/>
      <c r="AB9009" s="1"/>
      <c r="AC9009" s="1"/>
      <c r="AD9009"/>
    </row>
    <row r="9010" spans="1:30" x14ac:dyDescent="0.25">
      <c r="A9010" s="1"/>
      <c r="B9010" s="1"/>
      <c r="C9010" s="1"/>
      <c r="D9010"/>
      <c r="E9010" s="1"/>
      <c r="F9010" s="1"/>
      <c r="G9010"/>
      <c r="H9010"/>
      <c r="I9010" s="1"/>
      <c r="J9010"/>
      <c r="K9010"/>
      <c r="L9010"/>
      <c r="M9010" s="2"/>
      <c r="N9010" s="3"/>
      <c r="O9010"/>
      <c r="P9010"/>
      <c r="Q9010"/>
      <c r="R9010"/>
      <c r="S9010"/>
      <c r="T9010"/>
      <c r="U9010" s="1"/>
      <c r="V9010"/>
      <c r="W9010" s="1"/>
      <c r="X9010"/>
      <c r="Y9010"/>
      <c r="Z9010" s="1"/>
      <c r="AA9010" s="1"/>
      <c r="AB9010" s="1"/>
      <c r="AC9010" s="1"/>
      <c r="AD9010"/>
    </row>
    <row r="9011" spans="1:30" x14ac:dyDescent="0.25">
      <c r="A9011" s="1"/>
      <c r="B9011" s="1"/>
      <c r="C9011" s="1"/>
      <c r="D9011"/>
      <c r="E9011" s="1"/>
      <c r="F9011" s="1"/>
      <c r="G9011"/>
      <c r="H9011"/>
      <c r="I9011" s="1"/>
      <c r="J9011"/>
      <c r="K9011"/>
      <c r="L9011"/>
      <c r="M9011" s="2"/>
      <c r="N9011" s="3"/>
      <c r="O9011"/>
      <c r="P9011"/>
      <c r="Q9011"/>
      <c r="R9011"/>
      <c r="S9011"/>
      <c r="T9011"/>
      <c r="U9011" s="1"/>
      <c r="V9011"/>
      <c r="W9011" s="1"/>
      <c r="X9011"/>
      <c r="Y9011"/>
      <c r="Z9011" s="1"/>
      <c r="AA9011" s="1"/>
      <c r="AB9011" s="1"/>
      <c r="AC9011" s="1"/>
      <c r="AD9011"/>
    </row>
    <row r="9012" spans="1:30" x14ac:dyDescent="0.25">
      <c r="A9012" s="1"/>
      <c r="B9012" s="1"/>
      <c r="C9012" s="1"/>
      <c r="D9012"/>
      <c r="E9012" s="1"/>
      <c r="F9012" s="1"/>
      <c r="G9012"/>
      <c r="H9012"/>
      <c r="I9012" s="1"/>
      <c r="J9012"/>
      <c r="K9012"/>
      <c r="L9012"/>
      <c r="M9012" s="2"/>
      <c r="N9012" s="3"/>
      <c r="O9012"/>
      <c r="P9012"/>
      <c r="Q9012"/>
      <c r="R9012"/>
      <c r="S9012"/>
      <c r="T9012"/>
      <c r="U9012" s="1"/>
      <c r="V9012"/>
      <c r="W9012" s="1"/>
      <c r="X9012"/>
      <c r="Y9012"/>
      <c r="Z9012" s="1"/>
      <c r="AA9012" s="1"/>
      <c r="AB9012" s="1"/>
      <c r="AC9012" s="1"/>
      <c r="AD9012"/>
    </row>
    <row r="9013" spans="1:30" x14ac:dyDescent="0.25">
      <c r="A9013" s="1"/>
      <c r="B9013" s="1"/>
      <c r="C9013" s="1"/>
      <c r="D9013"/>
      <c r="E9013" s="1"/>
      <c r="F9013" s="1"/>
      <c r="G9013"/>
      <c r="H9013"/>
      <c r="I9013" s="1"/>
      <c r="J9013"/>
      <c r="K9013"/>
      <c r="L9013"/>
      <c r="M9013" s="2"/>
      <c r="N9013" s="3"/>
      <c r="O9013"/>
      <c r="P9013"/>
      <c r="Q9013"/>
      <c r="R9013"/>
      <c r="S9013"/>
      <c r="T9013"/>
      <c r="U9013" s="1"/>
      <c r="V9013"/>
      <c r="W9013" s="1"/>
      <c r="X9013"/>
      <c r="Y9013"/>
      <c r="Z9013" s="1"/>
      <c r="AA9013" s="1"/>
      <c r="AB9013" s="1"/>
      <c r="AC9013" s="1"/>
      <c r="AD9013"/>
    </row>
    <row r="9014" spans="1:30" x14ac:dyDescent="0.25">
      <c r="A9014" s="1"/>
      <c r="B9014" s="1"/>
      <c r="C9014" s="1"/>
      <c r="D9014"/>
      <c r="E9014" s="1"/>
      <c r="F9014" s="1"/>
      <c r="G9014"/>
      <c r="H9014"/>
      <c r="I9014" s="1"/>
      <c r="J9014"/>
      <c r="K9014"/>
      <c r="L9014"/>
      <c r="M9014" s="2"/>
      <c r="N9014" s="3"/>
      <c r="O9014"/>
      <c r="P9014"/>
      <c r="Q9014"/>
      <c r="R9014"/>
      <c r="S9014"/>
      <c r="T9014"/>
      <c r="U9014" s="1"/>
      <c r="V9014"/>
      <c r="W9014" s="1"/>
      <c r="X9014"/>
      <c r="Y9014"/>
      <c r="Z9014" s="1"/>
      <c r="AA9014" s="1"/>
      <c r="AB9014" s="1"/>
      <c r="AC9014" s="1"/>
      <c r="AD9014"/>
    </row>
    <row r="9015" spans="1:30" x14ac:dyDescent="0.25">
      <c r="A9015" s="1"/>
      <c r="B9015" s="1"/>
      <c r="C9015" s="1"/>
      <c r="D9015"/>
      <c r="E9015" s="1"/>
      <c r="F9015" s="1"/>
      <c r="G9015"/>
      <c r="H9015"/>
      <c r="I9015" s="1"/>
      <c r="J9015"/>
      <c r="K9015"/>
      <c r="L9015"/>
      <c r="M9015" s="2"/>
      <c r="N9015" s="3"/>
      <c r="O9015"/>
      <c r="P9015"/>
      <c r="Q9015"/>
      <c r="R9015"/>
      <c r="S9015"/>
      <c r="T9015"/>
      <c r="U9015" s="1"/>
      <c r="V9015"/>
      <c r="W9015" s="1"/>
      <c r="X9015"/>
      <c r="Y9015"/>
      <c r="Z9015" s="1"/>
      <c r="AA9015" s="1"/>
      <c r="AB9015" s="1"/>
      <c r="AC9015" s="1"/>
      <c r="AD9015"/>
    </row>
    <row r="9016" spans="1:30" x14ac:dyDescent="0.25">
      <c r="A9016" s="1"/>
      <c r="B9016" s="1"/>
      <c r="C9016" s="1"/>
      <c r="D9016"/>
      <c r="E9016" s="1"/>
      <c r="F9016" s="1"/>
      <c r="G9016"/>
      <c r="H9016"/>
      <c r="I9016" s="1"/>
      <c r="J9016"/>
      <c r="K9016"/>
      <c r="L9016"/>
      <c r="M9016" s="2"/>
      <c r="N9016" s="3"/>
      <c r="O9016"/>
      <c r="P9016"/>
      <c r="Q9016"/>
      <c r="R9016"/>
      <c r="S9016"/>
      <c r="T9016"/>
      <c r="U9016" s="1"/>
      <c r="V9016"/>
      <c r="W9016" s="1"/>
      <c r="X9016"/>
      <c r="Y9016"/>
      <c r="Z9016" s="1"/>
      <c r="AA9016" s="1"/>
      <c r="AB9016" s="1"/>
      <c r="AC9016" s="1"/>
      <c r="AD9016"/>
    </row>
    <row r="9017" spans="1:30" x14ac:dyDescent="0.25">
      <c r="A9017" s="1"/>
      <c r="B9017" s="1"/>
      <c r="C9017" s="1"/>
      <c r="D9017"/>
      <c r="E9017" s="1"/>
      <c r="F9017" s="1"/>
      <c r="G9017"/>
      <c r="H9017"/>
      <c r="I9017" s="1"/>
      <c r="J9017"/>
      <c r="K9017"/>
      <c r="L9017"/>
      <c r="M9017" s="2"/>
      <c r="N9017" s="3"/>
      <c r="O9017"/>
      <c r="P9017"/>
      <c r="Q9017"/>
      <c r="R9017"/>
      <c r="S9017"/>
      <c r="T9017"/>
      <c r="U9017" s="1"/>
      <c r="V9017"/>
      <c r="W9017" s="1"/>
      <c r="X9017"/>
      <c r="Y9017"/>
      <c r="Z9017" s="1"/>
      <c r="AA9017" s="1"/>
      <c r="AB9017" s="1"/>
      <c r="AC9017" s="1"/>
      <c r="AD9017"/>
    </row>
    <row r="9018" spans="1:30" x14ac:dyDescent="0.25">
      <c r="A9018" s="1"/>
      <c r="B9018" s="1"/>
      <c r="C9018" s="1"/>
      <c r="D9018"/>
      <c r="E9018" s="1"/>
      <c r="F9018" s="1"/>
      <c r="G9018"/>
      <c r="H9018"/>
      <c r="I9018" s="1"/>
      <c r="J9018"/>
      <c r="K9018"/>
      <c r="L9018"/>
      <c r="M9018" s="2"/>
      <c r="N9018" s="3"/>
      <c r="O9018"/>
      <c r="P9018"/>
      <c r="Q9018"/>
      <c r="R9018"/>
      <c r="S9018"/>
      <c r="T9018"/>
      <c r="U9018" s="1"/>
      <c r="V9018"/>
      <c r="W9018" s="1"/>
      <c r="X9018"/>
      <c r="Y9018"/>
      <c r="Z9018" s="1"/>
      <c r="AA9018" s="1"/>
      <c r="AB9018" s="1"/>
      <c r="AC9018" s="1"/>
      <c r="AD9018"/>
    </row>
    <row r="9019" spans="1:30" x14ac:dyDescent="0.25">
      <c r="A9019" s="1"/>
      <c r="B9019" s="1"/>
      <c r="C9019" s="1"/>
      <c r="D9019"/>
      <c r="E9019" s="1"/>
      <c r="F9019" s="1"/>
      <c r="G9019"/>
      <c r="H9019"/>
      <c r="I9019" s="1"/>
      <c r="J9019"/>
      <c r="K9019"/>
      <c r="L9019"/>
      <c r="M9019" s="2"/>
      <c r="N9019" s="3"/>
      <c r="O9019"/>
      <c r="P9019"/>
      <c r="Q9019"/>
      <c r="R9019"/>
      <c r="S9019"/>
      <c r="T9019"/>
      <c r="U9019" s="1"/>
      <c r="V9019"/>
      <c r="W9019" s="1"/>
      <c r="X9019"/>
      <c r="Y9019"/>
      <c r="Z9019" s="1"/>
      <c r="AA9019" s="1"/>
      <c r="AB9019" s="1"/>
      <c r="AC9019" s="1"/>
      <c r="AD9019"/>
    </row>
    <row r="9020" spans="1:30" x14ac:dyDescent="0.25">
      <c r="A9020" s="1"/>
      <c r="B9020" s="1"/>
      <c r="C9020" s="1"/>
      <c r="D9020"/>
      <c r="E9020" s="1"/>
      <c r="F9020" s="1"/>
      <c r="G9020"/>
      <c r="H9020"/>
      <c r="I9020" s="1"/>
      <c r="J9020"/>
      <c r="K9020"/>
      <c r="L9020"/>
      <c r="M9020" s="2"/>
      <c r="N9020" s="3"/>
      <c r="O9020"/>
      <c r="P9020"/>
      <c r="Q9020"/>
      <c r="R9020"/>
      <c r="S9020"/>
      <c r="T9020"/>
      <c r="U9020" s="1"/>
      <c r="V9020"/>
      <c r="W9020" s="1"/>
      <c r="X9020"/>
      <c r="Y9020"/>
      <c r="Z9020" s="1"/>
      <c r="AA9020" s="1"/>
      <c r="AB9020" s="1"/>
      <c r="AC9020" s="1"/>
      <c r="AD9020"/>
    </row>
    <row r="9021" spans="1:30" x14ac:dyDescent="0.25">
      <c r="A9021" s="1"/>
      <c r="B9021" s="1"/>
      <c r="C9021" s="1"/>
      <c r="D9021"/>
      <c r="E9021" s="1"/>
      <c r="F9021" s="1"/>
      <c r="G9021"/>
      <c r="H9021"/>
      <c r="I9021" s="1"/>
      <c r="J9021"/>
      <c r="K9021"/>
      <c r="L9021"/>
      <c r="M9021" s="2"/>
      <c r="N9021" s="3"/>
      <c r="O9021"/>
      <c r="P9021"/>
      <c r="Q9021"/>
      <c r="R9021"/>
      <c r="S9021"/>
      <c r="T9021"/>
      <c r="U9021" s="1"/>
      <c r="V9021"/>
      <c r="W9021" s="1"/>
      <c r="X9021"/>
      <c r="Y9021"/>
      <c r="Z9021" s="1"/>
      <c r="AA9021" s="1"/>
      <c r="AB9021" s="1"/>
      <c r="AC9021" s="1"/>
      <c r="AD9021"/>
    </row>
    <row r="9022" spans="1:30" x14ac:dyDescent="0.25">
      <c r="A9022" s="1"/>
      <c r="B9022" s="1"/>
      <c r="C9022" s="1"/>
      <c r="D9022"/>
      <c r="E9022" s="1"/>
      <c r="F9022" s="1"/>
      <c r="G9022"/>
      <c r="H9022"/>
      <c r="I9022" s="1"/>
      <c r="J9022"/>
      <c r="K9022"/>
      <c r="L9022"/>
      <c r="M9022" s="2"/>
      <c r="N9022" s="3"/>
      <c r="O9022"/>
      <c r="P9022"/>
      <c r="Q9022"/>
      <c r="R9022"/>
      <c r="S9022"/>
      <c r="T9022"/>
      <c r="U9022" s="1"/>
      <c r="V9022"/>
      <c r="W9022" s="1"/>
      <c r="X9022"/>
      <c r="Y9022"/>
      <c r="Z9022" s="1"/>
      <c r="AA9022" s="1"/>
      <c r="AB9022" s="1"/>
      <c r="AC9022" s="1"/>
      <c r="AD9022"/>
    </row>
    <row r="9023" spans="1:30" x14ac:dyDescent="0.25">
      <c r="A9023" s="1"/>
      <c r="B9023" s="1"/>
      <c r="C9023" s="1"/>
      <c r="D9023"/>
      <c r="E9023" s="1"/>
      <c r="F9023" s="1"/>
      <c r="G9023"/>
      <c r="H9023"/>
      <c r="I9023" s="1"/>
      <c r="J9023"/>
      <c r="K9023"/>
      <c r="L9023"/>
      <c r="M9023" s="2"/>
      <c r="N9023" s="3"/>
      <c r="O9023"/>
      <c r="P9023"/>
      <c r="Q9023"/>
      <c r="R9023"/>
      <c r="S9023"/>
      <c r="T9023"/>
      <c r="U9023" s="1"/>
      <c r="V9023"/>
      <c r="W9023" s="1"/>
      <c r="X9023"/>
      <c r="Y9023"/>
      <c r="Z9023" s="1"/>
      <c r="AA9023" s="1"/>
      <c r="AB9023" s="1"/>
      <c r="AC9023" s="1"/>
      <c r="AD9023"/>
    </row>
    <row r="9024" spans="1:30" x14ac:dyDescent="0.25">
      <c r="A9024" s="1"/>
      <c r="B9024" s="1"/>
      <c r="C9024" s="1"/>
      <c r="D9024"/>
      <c r="E9024" s="1"/>
      <c r="F9024" s="1"/>
      <c r="G9024"/>
      <c r="H9024"/>
      <c r="I9024" s="1"/>
      <c r="J9024"/>
      <c r="K9024"/>
      <c r="L9024"/>
      <c r="M9024" s="2"/>
      <c r="N9024" s="3"/>
      <c r="O9024"/>
      <c r="P9024"/>
      <c r="Q9024"/>
      <c r="R9024"/>
      <c r="S9024"/>
      <c r="T9024"/>
      <c r="U9024" s="1"/>
      <c r="V9024"/>
      <c r="W9024" s="1"/>
      <c r="X9024"/>
      <c r="Y9024"/>
      <c r="Z9024" s="1"/>
      <c r="AA9024" s="1"/>
      <c r="AB9024" s="1"/>
      <c r="AC9024" s="1"/>
      <c r="AD9024"/>
    </row>
    <row r="9025" spans="1:30" x14ac:dyDescent="0.25">
      <c r="A9025" s="1"/>
      <c r="B9025" s="1"/>
      <c r="C9025" s="1"/>
      <c r="D9025"/>
      <c r="E9025" s="1"/>
      <c r="F9025" s="1"/>
      <c r="G9025"/>
      <c r="H9025"/>
      <c r="I9025" s="1"/>
      <c r="J9025"/>
      <c r="K9025"/>
      <c r="L9025"/>
      <c r="M9025" s="2"/>
      <c r="N9025" s="3"/>
      <c r="O9025"/>
      <c r="P9025"/>
      <c r="Q9025"/>
      <c r="R9025"/>
      <c r="S9025"/>
      <c r="T9025"/>
      <c r="U9025" s="1"/>
      <c r="V9025"/>
      <c r="W9025" s="1"/>
      <c r="X9025"/>
      <c r="Y9025"/>
      <c r="Z9025" s="1"/>
      <c r="AA9025" s="1"/>
      <c r="AB9025" s="1"/>
      <c r="AC9025" s="1"/>
      <c r="AD9025"/>
    </row>
    <row r="9026" spans="1:30" x14ac:dyDescent="0.25">
      <c r="A9026" s="1"/>
      <c r="B9026" s="1"/>
      <c r="C9026" s="1"/>
      <c r="D9026"/>
      <c r="E9026" s="1"/>
      <c r="F9026" s="1"/>
      <c r="G9026"/>
      <c r="H9026"/>
      <c r="I9026" s="1"/>
      <c r="J9026"/>
      <c r="K9026"/>
      <c r="L9026"/>
      <c r="M9026" s="2"/>
      <c r="N9026" s="3"/>
      <c r="O9026"/>
      <c r="P9026"/>
      <c r="Q9026"/>
      <c r="R9026"/>
      <c r="S9026"/>
      <c r="T9026"/>
      <c r="U9026" s="1"/>
      <c r="V9026"/>
      <c r="W9026" s="1"/>
      <c r="X9026"/>
      <c r="Y9026"/>
      <c r="Z9026" s="1"/>
      <c r="AA9026" s="1"/>
      <c r="AB9026" s="1"/>
      <c r="AC9026" s="1"/>
      <c r="AD9026"/>
    </row>
    <row r="9027" spans="1:30" x14ac:dyDescent="0.25">
      <c r="A9027" s="1"/>
      <c r="B9027" s="1"/>
      <c r="C9027" s="1"/>
      <c r="D9027"/>
      <c r="E9027" s="1"/>
      <c r="F9027" s="1"/>
      <c r="G9027"/>
      <c r="H9027"/>
      <c r="I9027" s="1"/>
      <c r="J9027"/>
      <c r="K9027"/>
      <c r="L9027"/>
      <c r="M9027" s="2"/>
      <c r="N9027" s="3"/>
      <c r="O9027"/>
      <c r="P9027"/>
      <c r="Q9027"/>
      <c r="R9027"/>
      <c r="S9027"/>
      <c r="T9027"/>
      <c r="U9027" s="1"/>
      <c r="V9027"/>
      <c r="W9027" s="1"/>
      <c r="X9027"/>
      <c r="Y9027"/>
      <c r="Z9027" s="1"/>
      <c r="AA9027" s="1"/>
      <c r="AB9027" s="1"/>
      <c r="AC9027" s="1"/>
      <c r="AD9027"/>
    </row>
    <row r="9028" spans="1:30" x14ac:dyDescent="0.25">
      <c r="A9028" s="1"/>
      <c r="B9028" s="1"/>
      <c r="C9028" s="1"/>
      <c r="D9028"/>
      <c r="E9028" s="1"/>
      <c r="F9028" s="1"/>
      <c r="G9028"/>
      <c r="H9028"/>
      <c r="I9028" s="1"/>
      <c r="J9028"/>
      <c r="K9028"/>
      <c r="L9028"/>
      <c r="M9028" s="2"/>
      <c r="N9028" s="3"/>
      <c r="O9028"/>
      <c r="P9028"/>
      <c r="Q9028"/>
      <c r="R9028"/>
      <c r="S9028"/>
      <c r="T9028"/>
      <c r="U9028" s="1"/>
      <c r="V9028"/>
      <c r="W9028" s="1"/>
      <c r="X9028"/>
      <c r="Y9028"/>
      <c r="Z9028" s="1"/>
      <c r="AA9028" s="1"/>
      <c r="AB9028" s="1"/>
      <c r="AC9028" s="1"/>
      <c r="AD9028"/>
    </row>
    <row r="9029" spans="1:30" x14ac:dyDescent="0.25">
      <c r="A9029" s="1"/>
      <c r="B9029" s="1"/>
      <c r="C9029" s="1"/>
      <c r="D9029"/>
      <c r="E9029" s="1"/>
      <c r="F9029" s="1"/>
      <c r="G9029"/>
      <c r="H9029"/>
      <c r="I9029" s="1"/>
      <c r="J9029"/>
      <c r="K9029"/>
      <c r="L9029"/>
      <c r="M9029" s="2"/>
      <c r="N9029" s="3"/>
      <c r="O9029"/>
      <c r="P9029"/>
      <c r="Q9029"/>
      <c r="R9029"/>
      <c r="S9029"/>
      <c r="T9029"/>
      <c r="U9029" s="1"/>
      <c r="V9029"/>
      <c r="W9029" s="1"/>
      <c r="X9029"/>
      <c r="Y9029"/>
      <c r="Z9029" s="1"/>
      <c r="AA9029" s="1"/>
      <c r="AB9029" s="1"/>
      <c r="AC9029" s="1"/>
      <c r="AD9029"/>
    </row>
    <row r="9030" spans="1:30" x14ac:dyDescent="0.25">
      <c r="A9030" s="1"/>
      <c r="B9030" s="1"/>
      <c r="C9030" s="1"/>
      <c r="D9030"/>
      <c r="E9030" s="1"/>
      <c r="F9030" s="1"/>
      <c r="G9030"/>
      <c r="H9030"/>
      <c r="I9030" s="1"/>
      <c r="J9030"/>
      <c r="K9030"/>
      <c r="L9030"/>
      <c r="M9030" s="2"/>
      <c r="N9030" s="3"/>
      <c r="O9030"/>
      <c r="P9030"/>
      <c r="Q9030"/>
      <c r="R9030"/>
      <c r="S9030"/>
      <c r="T9030"/>
      <c r="U9030" s="1"/>
      <c r="V9030"/>
      <c r="W9030" s="1"/>
      <c r="X9030"/>
      <c r="Y9030"/>
      <c r="Z9030" s="1"/>
      <c r="AA9030" s="1"/>
      <c r="AB9030" s="1"/>
      <c r="AC9030" s="1"/>
      <c r="AD9030"/>
    </row>
    <row r="9031" spans="1:30" x14ac:dyDescent="0.25">
      <c r="A9031" s="1"/>
      <c r="B9031" s="1"/>
      <c r="C9031" s="1"/>
      <c r="D9031"/>
      <c r="E9031" s="1"/>
      <c r="F9031" s="1"/>
      <c r="G9031"/>
      <c r="H9031"/>
      <c r="I9031" s="1"/>
      <c r="J9031"/>
      <c r="K9031"/>
      <c r="L9031"/>
      <c r="M9031" s="2"/>
      <c r="N9031" s="3"/>
      <c r="O9031"/>
      <c r="P9031"/>
      <c r="Q9031"/>
      <c r="R9031"/>
      <c r="S9031"/>
      <c r="T9031"/>
      <c r="U9031" s="1"/>
      <c r="V9031"/>
      <c r="W9031" s="1"/>
      <c r="X9031"/>
      <c r="Y9031"/>
      <c r="Z9031" s="1"/>
      <c r="AA9031" s="1"/>
      <c r="AB9031" s="1"/>
      <c r="AC9031" s="1"/>
      <c r="AD9031"/>
    </row>
    <row r="9032" spans="1:30" x14ac:dyDescent="0.25">
      <c r="A9032" s="1"/>
      <c r="B9032" s="1"/>
      <c r="C9032" s="1"/>
      <c r="D9032"/>
      <c r="E9032" s="1"/>
      <c r="F9032" s="1"/>
      <c r="G9032"/>
      <c r="H9032"/>
      <c r="I9032" s="1"/>
      <c r="J9032"/>
      <c r="K9032"/>
      <c r="L9032"/>
      <c r="M9032" s="2"/>
      <c r="N9032" s="3"/>
      <c r="O9032"/>
      <c r="P9032"/>
      <c r="Q9032"/>
      <c r="R9032"/>
      <c r="S9032"/>
      <c r="T9032"/>
      <c r="U9032" s="1"/>
      <c r="V9032"/>
      <c r="W9032" s="1"/>
      <c r="X9032"/>
      <c r="Y9032"/>
      <c r="Z9032" s="1"/>
      <c r="AA9032" s="1"/>
      <c r="AB9032" s="1"/>
      <c r="AC9032" s="1"/>
      <c r="AD9032"/>
    </row>
    <row r="9033" spans="1:30" x14ac:dyDescent="0.25">
      <c r="A9033" s="1"/>
      <c r="B9033" s="1"/>
      <c r="C9033" s="1"/>
      <c r="D9033"/>
      <c r="E9033" s="1"/>
      <c r="F9033" s="1"/>
      <c r="G9033"/>
      <c r="H9033"/>
      <c r="I9033" s="1"/>
      <c r="J9033"/>
      <c r="K9033"/>
      <c r="L9033"/>
      <c r="M9033" s="2"/>
      <c r="N9033" s="3"/>
      <c r="O9033"/>
      <c r="P9033"/>
      <c r="Q9033"/>
      <c r="R9033"/>
      <c r="S9033"/>
      <c r="T9033"/>
      <c r="U9033" s="1"/>
      <c r="V9033"/>
      <c r="W9033" s="1"/>
      <c r="X9033"/>
      <c r="Y9033"/>
      <c r="Z9033" s="1"/>
      <c r="AA9033" s="1"/>
      <c r="AB9033" s="1"/>
      <c r="AC9033" s="1"/>
      <c r="AD9033"/>
    </row>
    <row r="9034" spans="1:30" x14ac:dyDescent="0.25">
      <c r="A9034" s="1"/>
      <c r="B9034" s="1"/>
      <c r="C9034" s="1"/>
      <c r="D9034"/>
      <c r="E9034" s="1"/>
      <c r="F9034" s="1"/>
      <c r="G9034"/>
      <c r="H9034"/>
      <c r="I9034" s="1"/>
      <c r="J9034"/>
      <c r="K9034"/>
      <c r="L9034"/>
      <c r="M9034" s="2"/>
      <c r="N9034" s="3"/>
      <c r="O9034"/>
      <c r="P9034"/>
      <c r="Q9034"/>
      <c r="R9034"/>
      <c r="S9034"/>
      <c r="T9034"/>
      <c r="U9034" s="1"/>
      <c r="V9034"/>
      <c r="W9034" s="1"/>
      <c r="X9034"/>
      <c r="Y9034"/>
      <c r="Z9034" s="1"/>
      <c r="AA9034" s="1"/>
      <c r="AB9034" s="1"/>
      <c r="AC9034" s="1"/>
      <c r="AD9034"/>
    </row>
    <row r="9035" spans="1:30" x14ac:dyDescent="0.25">
      <c r="A9035" s="1"/>
      <c r="B9035" s="1"/>
      <c r="C9035" s="1"/>
      <c r="D9035"/>
      <c r="E9035" s="1"/>
      <c r="F9035" s="1"/>
      <c r="G9035"/>
      <c r="H9035"/>
      <c r="I9035" s="1"/>
      <c r="J9035"/>
      <c r="K9035"/>
      <c r="L9035"/>
      <c r="M9035" s="2"/>
      <c r="N9035" s="3"/>
      <c r="O9035"/>
      <c r="P9035"/>
      <c r="Q9035"/>
      <c r="R9035"/>
      <c r="S9035"/>
      <c r="T9035"/>
      <c r="U9035" s="1"/>
      <c r="V9035"/>
      <c r="W9035" s="1"/>
      <c r="X9035"/>
      <c r="Y9035"/>
      <c r="Z9035" s="1"/>
      <c r="AA9035" s="1"/>
      <c r="AB9035" s="1"/>
      <c r="AC9035" s="1"/>
      <c r="AD9035"/>
    </row>
    <row r="9036" spans="1:30" x14ac:dyDescent="0.25">
      <c r="A9036" s="1"/>
      <c r="B9036" s="1"/>
      <c r="C9036" s="1"/>
      <c r="D9036"/>
      <c r="E9036" s="1"/>
      <c r="F9036" s="1"/>
      <c r="G9036"/>
      <c r="H9036"/>
      <c r="I9036" s="1"/>
      <c r="J9036"/>
      <c r="K9036"/>
      <c r="L9036"/>
      <c r="M9036" s="2"/>
      <c r="N9036" s="3"/>
      <c r="O9036"/>
      <c r="P9036"/>
      <c r="Q9036"/>
      <c r="R9036"/>
      <c r="S9036"/>
      <c r="T9036"/>
      <c r="U9036" s="1"/>
      <c r="V9036"/>
      <c r="W9036" s="1"/>
      <c r="X9036"/>
      <c r="Y9036"/>
      <c r="Z9036" s="1"/>
      <c r="AA9036" s="1"/>
      <c r="AB9036" s="1"/>
      <c r="AC9036" s="1"/>
      <c r="AD9036"/>
    </row>
    <row r="9037" spans="1:30" x14ac:dyDescent="0.25">
      <c r="A9037" s="1"/>
      <c r="B9037" s="1"/>
      <c r="C9037" s="1"/>
      <c r="D9037"/>
      <c r="E9037" s="1"/>
      <c r="F9037" s="1"/>
      <c r="G9037"/>
      <c r="H9037"/>
      <c r="I9037" s="1"/>
      <c r="J9037"/>
      <c r="K9037"/>
      <c r="L9037"/>
      <c r="M9037" s="2"/>
      <c r="N9037" s="3"/>
      <c r="O9037"/>
      <c r="P9037"/>
      <c r="Q9037"/>
      <c r="R9037"/>
      <c r="S9037"/>
      <c r="T9037"/>
      <c r="U9037" s="1"/>
      <c r="V9037"/>
      <c r="W9037" s="1"/>
      <c r="X9037"/>
      <c r="Y9037"/>
      <c r="Z9037" s="1"/>
      <c r="AA9037" s="1"/>
      <c r="AB9037" s="1"/>
      <c r="AC9037" s="1"/>
      <c r="AD9037"/>
    </row>
    <row r="9038" spans="1:30" x14ac:dyDescent="0.25">
      <c r="A9038" s="1"/>
      <c r="B9038" s="1"/>
      <c r="C9038" s="1"/>
      <c r="D9038"/>
      <c r="E9038" s="1"/>
      <c r="F9038" s="1"/>
      <c r="G9038"/>
      <c r="H9038"/>
      <c r="I9038" s="1"/>
      <c r="J9038"/>
      <c r="K9038"/>
      <c r="L9038"/>
      <c r="M9038" s="2"/>
      <c r="N9038" s="3"/>
      <c r="O9038"/>
      <c r="P9038"/>
      <c r="Q9038"/>
      <c r="R9038"/>
      <c r="S9038"/>
      <c r="T9038"/>
      <c r="U9038" s="1"/>
      <c r="V9038"/>
      <c r="W9038" s="1"/>
      <c r="X9038"/>
      <c r="Y9038"/>
      <c r="Z9038" s="1"/>
      <c r="AA9038" s="1"/>
      <c r="AB9038" s="1"/>
      <c r="AC9038" s="1"/>
      <c r="AD9038"/>
    </row>
    <row r="9039" spans="1:30" x14ac:dyDescent="0.25">
      <c r="A9039" s="1"/>
      <c r="B9039" s="1"/>
      <c r="C9039" s="1"/>
      <c r="D9039"/>
      <c r="E9039" s="1"/>
      <c r="F9039" s="1"/>
      <c r="G9039"/>
      <c r="H9039"/>
      <c r="I9039" s="1"/>
      <c r="J9039"/>
      <c r="K9039"/>
      <c r="L9039"/>
      <c r="M9039" s="2"/>
      <c r="N9039" s="3"/>
      <c r="O9039"/>
      <c r="P9039"/>
      <c r="Q9039"/>
      <c r="R9039"/>
      <c r="S9039"/>
      <c r="T9039"/>
      <c r="U9039" s="1"/>
      <c r="V9039"/>
      <c r="W9039" s="1"/>
      <c r="X9039"/>
      <c r="Y9039"/>
      <c r="Z9039" s="1"/>
      <c r="AA9039" s="1"/>
      <c r="AB9039" s="1"/>
      <c r="AC9039" s="1"/>
      <c r="AD9039"/>
    </row>
    <row r="9040" spans="1:30" x14ac:dyDescent="0.25">
      <c r="A9040" s="1"/>
      <c r="B9040" s="1"/>
      <c r="C9040" s="1"/>
      <c r="D9040"/>
      <c r="E9040" s="1"/>
      <c r="F9040" s="1"/>
      <c r="G9040"/>
      <c r="H9040"/>
      <c r="I9040" s="1"/>
      <c r="J9040"/>
      <c r="K9040"/>
      <c r="L9040"/>
      <c r="M9040" s="2"/>
      <c r="N9040" s="3"/>
      <c r="O9040"/>
      <c r="P9040"/>
      <c r="Q9040"/>
      <c r="R9040"/>
      <c r="S9040"/>
      <c r="T9040"/>
      <c r="U9040" s="1"/>
      <c r="V9040"/>
      <c r="W9040" s="1"/>
      <c r="X9040"/>
      <c r="Y9040"/>
      <c r="Z9040" s="1"/>
      <c r="AA9040" s="1"/>
      <c r="AB9040" s="1"/>
      <c r="AC9040" s="1"/>
      <c r="AD9040"/>
    </row>
    <row r="9041" spans="1:30" x14ac:dyDescent="0.25">
      <c r="A9041" s="1"/>
      <c r="B9041" s="1"/>
      <c r="C9041" s="1"/>
      <c r="D9041"/>
      <c r="E9041" s="1"/>
      <c r="F9041" s="1"/>
      <c r="G9041"/>
      <c r="H9041"/>
      <c r="I9041" s="1"/>
      <c r="J9041"/>
      <c r="K9041"/>
      <c r="L9041"/>
      <c r="M9041" s="2"/>
      <c r="N9041" s="3"/>
      <c r="O9041"/>
      <c r="P9041"/>
      <c r="Q9041"/>
      <c r="R9041"/>
      <c r="S9041"/>
      <c r="T9041"/>
      <c r="U9041" s="1"/>
      <c r="V9041"/>
      <c r="W9041" s="1"/>
      <c r="X9041"/>
      <c r="Y9041"/>
      <c r="Z9041" s="1"/>
      <c r="AA9041" s="1"/>
      <c r="AB9041" s="1"/>
      <c r="AC9041" s="1"/>
      <c r="AD9041"/>
    </row>
    <row r="9042" spans="1:30" x14ac:dyDescent="0.25">
      <c r="A9042" s="1"/>
      <c r="B9042" s="1"/>
      <c r="C9042" s="1"/>
      <c r="D9042"/>
      <c r="E9042" s="1"/>
      <c r="F9042" s="1"/>
      <c r="G9042"/>
      <c r="H9042"/>
      <c r="I9042" s="1"/>
      <c r="J9042"/>
      <c r="K9042"/>
      <c r="L9042"/>
      <c r="M9042" s="2"/>
      <c r="N9042" s="3"/>
      <c r="O9042"/>
      <c r="P9042"/>
      <c r="Q9042"/>
      <c r="R9042"/>
      <c r="S9042"/>
      <c r="T9042"/>
      <c r="U9042" s="1"/>
      <c r="V9042"/>
      <c r="W9042" s="1"/>
      <c r="X9042"/>
      <c r="Y9042"/>
      <c r="Z9042" s="1"/>
      <c r="AA9042" s="1"/>
      <c r="AB9042" s="1"/>
      <c r="AC9042" s="1"/>
      <c r="AD9042"/>
    </row>
    <row r="9043" spans="1:30" x14ac:dyDescent="0.25">
      <c r="A9043" s="1"/>
      <c r="B9043" s="1"/>
      <c r="C9043" s="1"/>
      <c r="D9043"/>
      <c r="E9043" s="1"/>
      <c r="F9043" s="1"/>
      <c r="G9043"/>
      <c r="H9043"/>
      <c r="I9043" s="1"/>
      <c r="J9043"/>
      <c r="K9043"/>
      <c r="L9043"/>
      <c r="M9043" s="2"/>
      <c r="N9043" s="3"/>
      <c r="O9043"/>
      <c r="P9043"/>
      <c r="Q9043"/>
      <c r="R9043"/>
      <c r="S9043"/>
      <c r="T9043"/>
      <c r="U9043" s="1"/>
      <c r="V9043"/>
      <c r="W9043" s="1"/>
      <c r="X9043"/>
      <c r="Y9043"/>
      <c r="Z9043" s="1"/>
      <c r="AA9043" s="1"/>
      <c r="AB9043" s="1"/>
      <c r="AC9043" s="1"/>
      <c r="AD9043"/>
    </row>
    <row r="9044" spans="1:30" x14ac:dyDescent="0.25">
      <c r="A9044" s="1"/>
      <c r="B9044" s="1"/>
      <c r="C9044" s="1"/>
      <c r="D9044"/>
      <c r="E9044" s="1"/>
      <c r="F9044" s="1"/>
      <c r="G9044"/>
      <c r="H9044"/>
      <c r="I9044" s="1"/>
      <c r="J9044"/>
      <c r="K9044"/>
      <c r="L9044"/>
      <c r="M9044" s="2"/>
      <c r="N9044" s="3"/>
      <c r="O9044"/>
      <c r="P9044"/>
      <c r="Q9044"/>
      <c r="R9044"/>
      <c r="S9044"/>
      <c r="T9044"/>
      <c r="U9044" s="1"/>
      <c r="V9044"/>
      <c r="W9044" s="1"/>
      <c r="X9044"/>
      <c r="Y9044"/>
      <c r="Z9044" s="1"/>
      <c r="AA9044" s="1"/>
      <c r="AB9044" s="1"/>
      <c r="AC9044" s="1"/>
      <c r="AD9044"/>
    </row>
    <row r="9045" spans="1:30" x14ac:dyDescent="0.25">
      <c r="A9045" s="1"/>
      <c r="B9045" s="1"/>
      <c r="C9045" s="1"/>
      <c r="D9045"/>
      <c r="E9045" s="1"/>
      <c r="F9045" s="1"/>
      <c r="G9045"/>
      <c r="H9045"/>
      <c r="I9045" s="1"/>
      <c r="J9045"/>
      <c r="K9045"/>
      <c r="L9045"/>
      <c r="M9045" s="2"/>
      <c r="N9045" s="3"/>
      <c r="O9045"/>
      <c r="P9045"/>
      <c r="Q9045"/>
      <c r="R9045"/>
      <c r="S9045"/>
      <c r="T9045"/>
      <c r="U9045" s="1"/>
      <c r="V9045"/>
      <c r="W9045" s="1"/>
      <c r="X9045"/>
      <c r="Y9045"/>
      <c r="Z9045" s="1"/>
      <c r="AA9045" s="1"/>
      <c r="AB9045" s="1"/>
      <c r="AC9045" s="1"/>
      <c r="AD9045"/>
    </row>
    <row r="9046" spans="1:30" x14ac:dyDescent="0.25">
      <c r="A9046" s="1"/>
      <c r="B9046" s="1"/>
      <c r="C9046" s="1"/>
      <c r="D9046"/>
      <c r="E9046" s="1"/>
      <c r="F9046" s="1"/>
      <c r="G9046"/>
      <c r="H9046"/>
      <c r="I9046" s="1"/>
      <c r="J9046"/>
      <c r="K9046"/>
      <c r="L9046"/>
      <c r="M9046" s="2"/>
      <c r="N9046" s="3"/>
      <c r="O9046"/>
      <c r="P9046"/>
      <c r="Q9046"/>
      <c r="R9046"/>
      <c r="S9046"/>
      <c r="T9046"/>
      <c r="U9046" s="1"/>
      <c r="V9046"/>
      <c r="W9046" s="1"/>
      <c r="X9046"/>
      <c r="Y9046"/>
      <c r="Z9046" s="1"/>
      <c r="AA9046" s="1"/>
      <c r="AB9046" s="1"/>
      <c r="AC9046" s="1"/>
      <c r="AD9046"/>
    </row>
    <row r="9047" spans="1:30" x14ac:dyDescent="0.25">
      <c r="A9047" s="1"/>
      <c r="B9047" s="1"/>
      <c r="C9047" s="1"/>
      <c r="D9047"/>
      <c r="E9047" s="1"/>
      <c r="F9047" s="1"/>
      <c r="G9047"/>
      <c r="H9047"/>
      <c r="I9047" s="1"/>
      <c r="J9047"/>
      <c r="K9047"/>
      <c r="L9047"/>
      <c r="M9047" s="2"/>
      <c r="N9047" s="3"/>
      <c r="O9047"/>
      <c r="P9047"/>
      <c r="Q9047"/>
      <c r="R9047"/>
      <c r="S9047"/>
      <c r="T9047"/>
      <c r="U9047" s="1"/>
      <c r="V9047"/>
      <c r="W9047" s="1"/>
      <c r="X9047"/>
      <c r="Y9047"/>
      <c r="Z9047" s="1"/>
      <c r="AA9047" s="1"/>
      <c r="AB9047" s="1"/>
      <c r="AC9047" s="1"/>
      <c r="AD9047"/>
    </row>
    <row r="9048" spans="1:30" x14ac:dyDescent="0.25">
      <c r="A9048" s="1"/>
      <c r="B9048" s="1"/>
      <c r="C9048" s="1"/>
      <c r="D9048"/>
      <c r="E9048" s="1"/>
      <c r="F9048" s="1"/>
      <c r="G9048"/>
      <c r="H9048"/>
      <c r="I9048" s="1"/>
      <c r="J9048"/>
      <c r="K9048"/>
      <c r="L9048"/>
      <c r="M9048" s="2"/>
      <c r="N9048" s="3"/>
      <c r="O9048"/>
      <c r="P9048"/>
      <c r="Q9048"/>
      <c r="R9048"/>
      <c r="S9048"/>
      <c r="T9048"/>
      <c r="U9048" s="1"/>
      <c r="V9048"/>
      <c r="W9048" s="1"/>
      <c r="X9048"/>
      <c r="Y9048"/>
      <c r="Z9048" s="1"/>
      <c r="AA9048" s="1"/>
      <c r="AB9048" s="1"/>
      <c r="AC9048" s="1"/>
      <c r="AD9048"/>
    </row>
    <row r="9049" spans="1:30" x14ac:dyDescent="0.25">
      <c r="A9049" s="1"/>
      <c r="B9049" s="1"/>
      <c r="C9049" s="1"/>
      <c r="D9049"/>
      <c r="E9049" s="1"/>
      <c r="F9049" s="1"/>
      <c r="G9049"/>
      <c r="H9049"/>
      <c r="I9049" s="1"/>
      <c r="J9049"/>
      <c r="K9049"/>
      <c r="L9049"/>
      <c r="M9049" s="2"/>
      <c r="N9049" s="3"/>
      <c r="O9049"/>
      <c r="P9049"/>
      <c r="Q9049"/>
      <c r="R9049"/>
      <c r="S9049"/>
      <c r="T9049"/>
      <c r="U9049" s="1"/>
      <c r="V9049"/>
      <c r="W9049" s="1"/>
      <c r="X9049"/>
      <c r="Y9049"/>
      <c r="Z9049" s="1"/>
      <c r="AA9049" s="1"/>
      <c r="AB9049" s="1"/>
      <c r="AC9049" s="1"/>
      <c r="AD9049"/>
    </row>
    <row r="9050" spans="1:30" x14ac:dyDescent="0.25">
      <c r="A9050" s="1"/>
      <c r="B9050" s="1"/>
      <c r="C9050" s="1"/>
      <c r="D9050"/>
      <c r="E9050" s="1"/>
      <c r="F9050" s="1"/>
      <c r="G9050"/>
      <c r="H9050"/>
      <c r="I9050" s="1"/>
      <c r="J9050"/>
      <c r="K9050"/>
      <c r="L9050"/>
      <c r="M9050" s="2"/>
      <c r="N9050" s="3"/>
      <c r="O9050"/>
      <c r="P9050"/>
      <c r="Q9050"/>
      <c r="R9050"/>
      <c r="S9050"/>
      <c r="T9050"/>
      <c r="U9050" s="1"/>
      <c r="V9050"/>
      <c r="W9050" s="1"/>
      <c r="X9050"/>
      <c r="Y9050"/>
      <c r="Z9050" s="1"/>
      <c r="AA9050" s="1"/>
      <c r="AB9050" s="1"/>
      <c r="AC9050" s="1"/>
      <c r="AD9050"/>
    </row>
    <row r="9051" spans="1:30" x14ac:dyDescent="0.25">
      <c r="A9051" s="1"/>
      <c r="B9051" s="1"/>
      <c r="C9051" s="1"/>
      <c r="D9051"/>
      <c r="E9051" s="1"/>
      <c r="F9051" s="1"/>
      <c r="G9051"/>
      <c r="H9051"/>
      <c r="I9051" s="1"/>
      <c r="J9051"/>
      <c r="K9051"/>
      <c r="L9051"/>
      <c r="M9051" s="2"/>
      <c r="N9051" s="3"/>
      <c r="O9051"/>
      <c r="P9051"/>
      <c r="Q9051"/>
      <c r="R9051"/>
      <c r="S9051"/>
      <c r="T9051"/>
      <c r="U9051" s="1"/>
      <c r="V9051"/>
      <c r="W9051" s="1"/>
      <c r="X9051"/>
      <c r="Y9051"/>
      <c r="Z9051" s="1"/>
      <c r="AA9051" s="1"/>
      <c r="AB9051" s="1"/>
      <c r="AC9051" s="1"/>
      <c r="AD9051"/>
    </row>
    <row r="9052" spans="1:30" x14ac:dyDescent="0.25">
      <c r="A9052" s="1"/>
      <c r="B9052" s="1"/>
      <c r="C9052" s="1"/>
      <c r="D9052"/>
      <c r="E9052" s="1"/>
      <c r="F9052" s="1"/>
      <c r="G9052"/>
      <c r="H9052"/>
      <c r="I9052" s="1"/>
      <c r="J9052"/>
      <c r="K9052"/>
      <c r="L9052"/>
      <c r="M9052" s="2"/>
      <c r="N9052" s="3"/>
      <c r="O9052"/>
      <c r="P9052"/>
      <c r="Q9052"/>
      <c r="R9052"/>
      <c r="S9052"/>
      <c r="T9052"/>
      <c r="U9052" s="1"/>
      <c r="V9052"/>
      <c r="W9052" s="1"/>
      <c r="X9052"/>
      <c r="Y9052"/>
      <c r="Z9052" s="1"/>
      <c r="AA9052" s="1"/>
      <c r="AB9052" s="1"/>
      <c r="AC9052" s="1"/>
      <c r="AD9052"/>
    </row>
    <row r="9053" spans="1:30" x14ac:dyDescent="0.25">
      <c r="A9053" s="1"/>
      <c r="B9053" s="1"/>
      <c r="C9053" s="1"/>
      <c r="D9053"/>
      <c r="E9053" s="1"/>
      <c r="F9053" s="1"/>
      <c r="G9053"/>
      <c r="H9053"/>
      <c r="I9053" s="1"/>
      <c r="J9053"/>
      <c r="K9053"/>
      <c r="L9053"/>
      <c r="M9053" s="2"/>
      <c r="N9053" s="3"/>
      <c r="O9053"/>
      <c r="P9053"/>
      <c r="Q9053"/>
      <c r="R9053"/>
      <c r="S9053"/>
      <c r="T9053"/>
      <c r="U9053" s="1"/>
      <c r="V9053"/>
      <c r="W9053" s="1"/>
      <c r="X9053"/>
      <c r="Y9053"/>
      <c r="Z9053" s="1"/>
      <c r="AA9053" s="1"/>
      <c r="AB9053" s="1"/>
      <c r="AC9053" s="1"/>
      <c r="AD9053"/>
    </row>
    <row r="9054" spans="1:30" x14ac:dyDescent="0.25">
      <c r="A9054" s="1"/>
      <c r="B9054" s="1"/>
      <c r="C9054" s="1"/>
      <c r="D9054"/>
      <c r="E9054" s="1"/>
      <c r="F9054" s="1"/>
      <c r="G9054"/>
      <c r="H9054"/>
      <c r="I9054" s="1"/>
      <c r="J9054"/>
      <c r="K9054"/>
      <c r="L9054"/>
      <c r="M9054" s="2"/>
      <c r="N9054" s="3"/>
      <c r="O9054"/>
      <c r="P9054"/>
      <c r="Q9054"/>
      <c r="R9054"/>
      <c r="S9054"/>
      <c r="T9054"/>
      <c r="U9054" s="1"/>
      <c r="V9054"/>
      <c r="W9054" s="1"/>
      <c r="X9054"/>
      <c r="Y9054"/>
      <c r="Z9054" s="1"/>
      <c r="AA9054" s="1"/>
      <c r="AB9054" s="1"/>
      <c r="AC9054" s="1"/>
      <c r="AD9054"/>
    </row>
    <row r="9055" spans="1:30" x14ac:dyDescent="0.25">
      <c r="A9055" s="1"/>
      <c r="B9055" s="1"/>
      <c r="C9055" s="1"/>
      <c r="D9055"/>
      <c r="E9055" s="1"/>
      <c r="F9055" s="1"/>
      <c r="G9055"/>
      <c r="H9055"/>
      <c r="I9055" s="1"/>
      <c r="J9055"/>
      <c r="K9055"/>
      <c r="L9055"/>
      <c r="M9055" s="2"/>
      <c r="N9055" s="3"/>
      <c r="O9055"/>
      <c r="P9055"/>
      <c r="Q9055"/>
      <c r="R9055"/>
      <c r="S9055"/>
      <c r="T9055"/>
      <c r="U9055" s="1"/>
      <c r="V9055"/>
      <c r="W9055" s="1"/>
      <c r="X9055"/>
      <c r="Y9055"/>
      <c r="Z9055" s="1"/>
      <c r="AA9055" s="1"/>
      <c r="AB9055" s="1"/>
      <c r="AC9055" s="1"/>
      <c r="AD9055"/>
    </row>
    <row r="9056" spans="1:30" x14ac:dyDescent="0.25">
      <c r="A9056" s="1"/>
      <c r="B9056" s="1"/>
      <c r="C9056" s="1"/>
      <c r="D9056"/>
      <c r="E9056" s="1"/>
      <c r="F9056" s="1"/>
      <c r="G9056"/>
      <c r="H9056"/>
      <c r="I9056" s="1"/>
      <c r="J9056"/>
      <c r="K9056"/>
      <c r="L9056"/>
      <c r="M9056" s="2"/>
      <c r="N9056" s="3"/>
      <c r="O9056"/>
      <c r="P9056"/>
      <c r="Q9056"/>
      <c r="R9056"/>
      <c r="S9056"/>
      <c r="T9056"/>
      <c r="U9056" s="1"/>
      <c r="V9056"/>
      <c r="W9056" s="1"/>
      <c r="X9056"/>
      <c r="Y9056"/>
      <c r="Z9056" s="1"/>
      <c r="AA9056" s="1"/>
      <c r="AB9056" s="1"/>
      <c r="AC9056" s="1"/>
      <c r="AD9056"/>
    </row>
    <row r="9057" spans="1:30" x14ac:dyDescent="0.25">
      <c r="A9057" s="1"/>
      <c r="B9057" s="1"/>
      <c r="C9057" s="1"/>
      <c r="D9057"/>
      <c r="E9057" s="1"/>
      <c r="F9057" s="1"/>
      <c r="G9057"/>
      <c r="H9057"/>
      <c r="I9057" s="1"/>
      <c r="J9057"/>
      <c r="K9057"/>
      <c r="L9057"/>
      <c r="M9057" s="2"/>
      <c r="N9057" s="3"/>
      <c r="O9057"/>
      <c r="P9057"/>
      <c r="Q9057"/>
      <c r="R9057"/>
      <c r="S9057"/>
      <c r="T9057"/>
      <c r="U9057" s="1"/>
      <c r="V9057"/>
      <c r="W9057" s="1"/>
      <c r="X9057"/>
      <c r="Y9057"/>
      <c r="Z9057" s="1"/>
      <c r="AA9057" s="1"/>
      <c r="AB9057" s="1"/>
      <c r="AC9057" s="1"/>
      <c r="AD9057"/>
    </row>
    <row r="9058" spans="1:30" x14ac:dyDescent="0.25">
      <c r="A9058" s="1"/>
      <c r="B9058" s="1"/>
      <c r="C9058" s="1"/>
      <c r="D9058"/>
      <c r="E9058" s="1"/>
      <c r="F9058" s="1"/>
      <c r="G9058"/>
      <c r="H9058"/>
      <c r="I9058" s="1"/>
      <c r="J9058"/>
      <c r="K9058"/>
      <c r="L9058"/>
      <c r="M9058" s="2"/>
      <c r="N9058" s="3"/>
      <c r="O9058"/>
      <c r="P9058"/>
      <c r="Q9058"/>
      <c r="R9058"/>
      <c r="S9058"/>
      <c r="T9058"/>
      <c r="U9058" s="1"/>
      <c r="V9058"/>
      <c r="W9058" s="1"/>
      <c r="X9058"/>
      <c r="Y9058"/>
      <c r="Z9058" s="1"/>
      <c r="AA9058" s="1"/>
      <c r="AB9058" s="1"/>
      <c r="AC9058" s="1"/>
      <c r="AD9058"/>
    </row>
    <row r="9059" spans="1:30" x14ac:dyDescent="0.25">
      <c r="A9059" s="1"/>
      <c r="B9059" s="1"/>
      <c r="C9059" s="1"/>
      <c r="D9059"/>
      <c r="E9059" s="1"/>
      <c r="F9059" s="1"/>
      <c r="G9059"/>
      <c r="H9059"/>
      <c r="I9059" s="1"/>
      <c r="J9059"/>
      <c r="K9059"/>
      <c r="L9059"/>
      <c r="M9059" s="2"/>
      <c r="N9059" s="3"/>
      <c r="O9059"/>
      <c r="P9059"/>
      <c r="Q9059"/>
      <c r="R9059"/>
      <c r="S9059"/>
      <c r="T9059"/>
      <c r="U9059" s="1"/>
      <c r="V9059"/>
      <c r="W9059" s="1"/>
      <c r="X9059"/>
      <c r="Y9059"/>
      <c r="Z9059" s="1"/>
      <c r="AA9059" s="1"/>
      <c r="AB9059" s="1"/>
      <c r="AC9059" s="1"/>
      <c r="AD9059"/>
    </row>
    <row r="9060" spans="1:30" x14ac:dyDescent="0.25">
      <c r="A9060" s="1"/>
      <c r="B9060" s="1"/>
      <c r="C9060" s="1"/>
      <c r="D9060"/>
      <c r="E9060" s="1"/>
      <c r="F9060" s="1"/>
      <c r="G9060"/>
      <c r="H9060"/>
      <c r="I9060" s="1"/>
      <c r="J9060"/>
      <c r="K9060"/>
      <c r="L9060"/>
      <c r="M9060" s="2"/>
      <c r="N9060" s="3"/>
      <c r="O9060"/>
      <c r="P9060"/>
      <c r="Q9060"/>
      <c r="R9060"/>
      <c r="S9060"/>
      <c r="T9060"/>
      <c r="U9060" s="1"/>
      <c r="V9060"/>
      <c r="W9060" s="1"/>
      <c r="X9060"/>
      <c r="Y9060"/>
      <c r="Z9060" s="1"/>
      <c r="AA9060" s="1"/>
      <c r="AB9060" s="1"/>
      <c r="AC9060" s="1"/>
      <c r="AD9060"/>
    </row>
    <row r="9061" spans="1:30" x14ac:dyDescent="0.25">
      <c r="A9061" s="1"/>
      <c r="B9061" s="1"/>
      <c r="C9061" s="1"/>
      <c r="D9061"/>
      <c r="E9061" s="1"/>
      <c r="F9061" s="1"/>
      <c r="G9061"/>
      <c r="H9061"/>
      <c r="I9061" s="1"/>
      <c r="J9061"/>
      <c r="K9061"/>
      <c r="L9061"/>
      <c r="M9061" s="2"/>
      <c r="N9061" s="3"/>
      <c r="O9061"/>
      <c r="P9061"/>
      <c r="Q9061"/>
      <c r="R9061"/>
      <c r="S9061"/>
      <c r="T9061"/>
      <c r="U9061" s="1"/>
      <c r="V9061"/>
      <c r="W9061" s="1"/>
      <c r="X9061"/>
      <c r="Y9061"/>
      <c r="Z9061" s="1"/>
      <c r="AA9061" s="1"/>
      <c r="AB9061" s="1"/>
      <c r="AC9061" s="1"/>
      <c r="AD9061"/>
    </row>
    <row r="9062" spans="1:30" x14ac:dyDescent="0.25">
      <c r="A9062" s="1"/>
      <c r="B9062" s="1"/>
      <c r="C9062" s="1"/>
      <c r="D9062"/>
      <c r="E9062" s="1"/>
      <c r="F9062" s="1"/>
      <c r="G9062"/>
      <c r="H9062"/>
      <c r="I9062" s="1"/>
      <c r="J9062"/>
      <c r="K9062"/>
      <c r="L9062"/>
      <c r="M9062" s="2"/>
      <c r="N9062" s="3"/>
      <c r="O9062"/>
      <c r="P9062"/>
      <c r="Q9062"/>
      <c r="R9062"/>
      <c r="S9062"/>
      <c r="T9062"/>
      <c r="U9062" s="1"/>
      <c r="V9062"/>
      <c r="W9062" s="1"/>
      <c r="X9062"/>
      <c r="Y9062"/>
      <c r="Z9062" s="1"/>
      <c r="AA9062" s="1"/>
      <c r="AB9062" s="1"/>
      <c r="AC9062" s="1"/>
      <c r="AD9062"/>
    </row>
    <row r="9063" spans="1:30" x14ac:dyDescent="0.25">
      <c r="A9063" s="1"/>
      <c r="B9063" s="1"/>
      <c r="C9063" s="1"/>
      <c r="D9063"/>
      <c r="E9063" s="1"/>
      <c r="F9063" s="1"/>
      <c r="G9063"/>
      <c r="H9063"/>
      <c r="I9063" s="1"/>
      <c r="J9063"/>
      <c r="K9063"/>
      <c r="L9063"/>
      <c r="M9063" s="2"/>
      <c r="N9063" s="3"/>
      <c r="O9063"/>
      <c r="P9063"/>
      <c r="Q9063"/>
      <c r="R9063"/>
      <c r="S9063"/>
      <c r="T9063"/>
      <c r="U9063" s="1"/>
      <c r="V9063"/>
      <c r="W9063" s="1"/>
      <c r="X9063"/>
      <c r="Y9063"/>
      <c r="Z9063" s="1"/>
      <c r="AA9063" s="1"/>
      <c r="AB9063" s="1"/>
      <c r="AC9063" s="1"/>
      <c r="AD9063"/>
    </row>
    <row r="9064" spans="1:30" x14ac:dyDescent="0.25">
      <c r="A9064" s="1"/>
      <c r="B9064" s="1"/>
      <c r="C9064" s="1"/>
      <c r="D9064"/>
      <c r="E9064" s="1"/>
      <c r="F9064" s="1"/>
      <c r="G9064"/>
      <c r="H9064"/>
      <c r="I9064" s="1"/>
      <c r="J9064"/>
      <c r="K9064"/>
      <c r="L9064"/>
      <c r="M9064" s="2"/>
      <c r="N9064" s="3"/>
      <c r="O9064"/>
      <c r="P9064"/>
      <c r="Q9064"/>
      <c r="R9064"/>
      <c r="S9064"/>
      <c r="T9064"/>
      <c r="U9064" s="1"/>
      <c r="V9064"/>
      <c r="W9064" s="1"/>
      <c r="X9064"/>
      <c r="Y9064"/>
      <c r="Z9064" s="1"/>
      <c r="AA9064" s="1"/>
      <c r="AB9064" s="1"/>
      <c r="AC9064" s="1"/>
      <c r="AD9064"/>
    </row>
    <row r="9065" spans="1:30" x14ac:dyDescent="0.25">
      <c r="A9065" s="1"/>
      <c r="B9065" s="1"/>
      <c r="C9065" s="1"/>
      <c r="D9065"/>
      <c r="E9065" s="1"/>
      <c r="F9065" s="1"/>
      <c r="G9065"/>
      <c r="H9065"/>
      <c r="I9065" s="1"/>
      <c r="J9065"/>
      <c r="K9065"/>
      <c r="L9065"/>
      <c r="M9065" s="2"/>
      <c r="N9065" s="3"/>
      <c r="O9065"/>
      <c r="P9065"/>
      <c r="Q9065"/>
      <c r="R9065"/>
      <c r="S9065"/>
      <c r="T9065"/>
      <c r="U9065" s="1"/>
      <c r="V9065"/>
      <c r="W9065" s="1"/>
      <c r="X9065"/>
      <c r="Y9065"/>
      <c r="Z9065" s="1"/>
      <c r="AA9065" s="1"/>
      <c r="AB9065" s="1"/>
      <c r="AC9065" s="1"/>
      <c r="AD9065"/>
    </row>
    <row r="9066" spans="1:30" x14ac:dyDescent="0.25">
      <c r="A9066" s="1"/>
      <c r="B9066" s="1"/>
      <c r="C9066" s="1"/>
      <c r="D9066"/>
      <c r="E9066" s="1"/>
      <c r="F9066" s="1"/>
      <c r="G9066"/>
      <c r="H9066"/>
      <c r="I9066" s="1"/>
      <c r="J9066"/>
      <c r="K9066"/>
      <c r="L9066"/>
      <c r="M9066" s="2"/>
      <c r="N9066" s="3"/>
      <c r="O9066"/>
      <c r="P9066"/>
      <c r="Q9066"/>
      <c r="R9066"/>
      <c r="S9066"/>
      <c r="T9066"/>
      <c r="U9066" s="1"/>
      <c r="V9066"/>
      <c r="W9066" s="1"/>
      <c r="X9066"/>
      <c r="Y9066"/>
      <c r="Z9066" s="1"/>
      <c r="AA9066" s="1"/>
      <c r="AB9066" s="1"/>
      <c r="AC9066" s="1"/>
      <c r="AD9066"/>
    </row>
    <row r="9067" spans="1:30" x14ac:dyDescent="0.25">
      <c r="A9067" s="1"/>
      <c r="B9067" s="1"/>
      <c r="C9067" s="1"/>
      <c r="D9067"/>
      <c r="E9067" s="1"/>
      <c r="F9067" s="1"/>
      <c r="G9067"/>
      <c r="H9067"/>
      <c r="I9067" s="1"/>
      <c r="J9067"/>
      <c r="K9067"/>
      <c r="L9067"/>
      <c r="M9067" s="2"/>
      <c r="N9067" s="3"/>
      <c r="O9067"/>
      <c r="P9067"/>
      <c r="Q9067"/>
      <c r="R9067"/>
      <c r="S9067"/>
      <c r="T9067"/>
      <c r="U9067" s="1"/>
      <c r="V9067"/>
      <c r="W9067" s="1"/>
      <c r="X9067"/>
      <c r="Y9067"/>
      <c r="Z9067" s="1"/>
      <c r="AA9067" s="1"/>
      <c r="AB9067" s="1"/>
      <c r="AC9067" s="1"/>
      <c r="AD9067"/>
    </row>
    <row r="9068" spans="1:30" x14ac:dyDescent="0.25">
      <c r="A9068" s="1"/>
      <c r="B9068" s="1"/>
      <c r="C9068" s="1"/>
      <c r="D9068"/>
      <c r="E9068" s="1"/>
      <c r="F9068" s="1"/>
      <c r="G9068"/>
      <c r="H9068"/>
      <c r="I9068" s="1"/>
      <c r="J9068"/>
      <c r="K9068"/>
      <c r="L9068"/>
      <c r="M9068" s="2"/>
      <c r="N9068" s="3"/>
      <c r="O9068"/>
      <c r="P9068"/>
      <c r="Q9068"/>
      <c r="R9068"/>
      <c r="S9068"/>
      <c r="T9068"/>
      <c r="U9068" s="1"/>
      <c r="V9068"/>
      <c r="W9068" s="1"/>
      <c r="X9068"/>
      <c r="Y9068"/>
      <c r="Z9068" s="1"/>
      <c r="AA9068" s="1"/>
      <c r="AB9068" s="1"/>
      <c r="AC9068" s="1"/>
      <c r="AD9068"/>
    </row>
    <row r="9069" spans="1:30" x14ac:dyDescent="0.25">
      <c r="A9069" s="1"/>
      <c r="B9069" s="1"/>
      <c r="C9069" s="1"/>
      <c r="D9069"/>
      <c r="E9069" s="1"/>
      <c r="F9069" s="1"/>
      <c r="G9069"/>
      <c r="H9069"/>
      <c r="I9069" s="1"/>
      <c r="J9069"/>
      <c r="K9069"/>
      <c r="L9069"/>
      <c r="M9069" s="2"/>
      <c r="N9069" s="3"/>
      <c r="O9069"/>
      <c r="P9069"/>
      <c r="Q9069"/>
      <c r="R9069"/>
      <c r="S9069"/>
      <c r="T9069"/>
      <c r="U9069" s="1"/>
      <c r="V9069"/>
      <c r="W9069" s="1"/>
      <c r="X9069"/>
      <c r="Y9069"/>
      <c r="Z9069" s="1"/>
      <c r="AA9069" s="1"/>
      <c r="AB9069" s="1"/>
      <c r="AC9069" s="1"/>
      <c r="AD9069"/>
    </row>
    <row r="9070" spans="1:30" x14ac:dyDescent="0.25">
      <c r="A9070" s="1"/>
      <c r="B9070" s="1"/>
      <c r="C9070" s="1"/>
      <c r="D9070"/>
      <c r="E9070" s="1"/>
      <c r="F9070" s="1"/>
      <c r="G9070"/>
      <c r="H9070"/>
      <c r="I9070" s="1"/>
      <c r="J9070"/>
      <c r="K9070"/>
      <c r="L9070"/>
      <c r="M9070" s="2"/>
      <c r="N9070" s="3"/>
      <c r="O9070"/>
      <c r="P9070"/>
      <c r="Q9070"/>
      <c r="R9070"/>
      <c r="S9070"/>
      <c r="T9070"/>
      <c r="U9070" s="1"/>
      <c r="V9070"/>
      <c r="W9070" s="1"/>
      <c r="X9070"/>
      <c r="Y9070"/>
      <c r="Z9070" s="1"/>
      <c r="AA9070" s="1"/>
      <c r="AB9070" s="1"/>
      <c r="AC9070" s="1"/>
      <c r="AD9070"/>
    </row>
    <row r="9071" spans="1:30" x14ac:dyDescent="0.25">
      <c r="A9071" s="1"/>
      <c r="B9071" s="1"/>
      <c r="C9071" s="1"/>
      <c r="D9071"/>
      <c r="E9071" s="1"/>
      <c r="F9071" s="1"/>
      <c r="G9071"/>
      <c r="H9071"/>
      <c r="I9071" s="1"/>
      <c r="J9071"/>
      <c r="K9071"/>
      <c r="L9071"/>
      <c r="M9071" s="2"/>
      <c r="N9071" s="3"/>
      <c r="O9071"/>
      <c r="P9071"/>
      <c r="Q9071"/>
      <c r="R9071"/>
      <c r="S9071"/>
      <c r="T9071"/>
      <c r="U9071" s="1"/>
      <c r="V9071"/>
      <c r="W9071" s="1"/>
      <c r="X9071"/>
      <c r="Y9071"/>
      <c r="Z9071" s="1"/>
      <c r="AA9071" s="1"/>
      <c r="AB9071" s="1"/>
      <c r="AC9071" s="1"/>
      <c r="AD9071"/>
    </row>
    <row r="9072" spans="1:30" x14ac:dyDescent="0.25">
      <c r="A9072" s="1"/>
      <c r="B9072" s="1"/>
      <c r="C9072" s="1"/>
      <c r="D9072"/>
      <c r="E9072" s="1"/>
      <c r="F9072" s="1"/>
      <c r="G9072"/>
      <c r="H9072"/>
      <c r="I9072" s="1"/>
      <c r="J9072"/>
      <c r="K9072"/>
      <c r="L9072"/>
      <c r="M9072" s="2"/>
      <c r="N9072" s="3"/>
      <c r="O9072"/>
      <c r="P9072"/>
      <c r="Q9072"/>
      <c r="R9072"/>
      <c r="S9072"/>
      <c r="T9072"/>
      <c r="U9072" s="1"/>
      <c r="V9072"/>
      <c r="W9072" s="1"/>
      <c r="X9072"/>
      <c r="Y9072"/>
      <c r="Z9072" s="1"/>
      <c r="AA9072" s="1"/>
      <c r="AB9072" s="1"/>
      <c r="AC9072" s="1"/>
      <c r="AD9072"/>
    </row>
    <row r="9073" spans="1:30" x14ac:dyDescent="0.25">
      <c r="A9073" s="1"/>
      <c r="B9073" s="1"/>
      <c r="C9073" s="1"/>
      <c r="D9073"/>
      <c r="E9073" s="1"/>
      <c r="F9073" s="1"/>
      <c r="G9073"/>
      <c r="H9073"/>
      <c r="I9073" s="1"/>
      <c r="J9073"/>
      <c r="K9073"/>
      <c r="L9073"/>
      <c r="M9073" s="2"/>
      <c r="N9073" s="3"/>
      <c r="O9073"/>
      <c r="P9073"/>
      <c r="Q9073"/>
      <c r="R9073"/>
      <c r="S9073"/>
      <c r="T9073"/>
      <c r="U9073" s="1"/>
      <c r="V9073"/>
      <c r="W9073" s="1"/>
      <c r="X9073"/>
      <c r="Y9073"/>
      <c r="Z9073" s="1"/>
      <c r="AA9073" s="1"/>
      <c r="AB9073" s="1"/>
      <c r="AC9073" s="1"/>
      <c r="AD9073"/>
    </row>
    <row r="9074" spans="1:30" x14ac:dyDescent="0.25">
      <c r="A9074" s="1"/>
      <c r="B9074" s="1"/>
      <c r="C9074" s="1"/>
      <c r="D9074"/>
      <c r="E9074" s="1"/>
      <c r="F9074" s="1"/>
      <c r="G9074"/>
      <c r="H9074"/>
      <c r="I9074" s="1"/>
      <c r="J9074"/>
      <c r="K9074"/>
      <c r="L9074"/>
      <c r="M9074" s="2"/>
      <c r="N9074" s="3"/>
      <c r="O9074"/>
      <c r="P9074"/>
      <c r="Q9074"/>
      <c r="R9074"/>
      <c r="S9074"/>
      <c r="T9074"/>
      <c r="U9074" s="1"/>
      <c r="V9074"/>
      <c r="W9074" s="1"/>
      <c r="X9074"/>
      <c r="Y9074"/>
      <c r="Z9074" s="1"/>
      <c r="AA9074" s="1"/>
      <c r="AB9074" s="1"/>
      <c r="AC9074" s="1"/>
      <c r="AD9074"/>
    </row>
    <row r="9075" spans="1:30" x14ac:dyDescent="0.25">
      <c r="A9075" s="1"/>
      <c r="B9075" s="1"/>
      <c r="C9075" s="1"/>
      <c r="D9075"/>
      <c r="E9075" s="1"/>
      <c r="F9075" s="1"/>
      <c r="G9075"/>
      <c r="H9075"/>
      <c r="I9075" s="1"/>
      <c r="J9075"/>
      <c r="K9075"/>
      <c r="L9075"/>
      <c r="M9075" s="2"/>
      <c r="N9075" s="3"/>
      <c r="O9075"/>
      <c r="P9075"/>
      <c r="Q9075"/>
      <c r="R9075"/>
      <c r="S9075"/>
      <c r="T9075"/>
      <c r="U9075" s="1"/>
      <c r="V9075"/>
      <c r="W9075" s="1"/>
      <c r="X9075"/>
      <c r="Y9075"/>
      <c r="Z9075" s="1"/>
      <c r="AA9075" s="1"/>
      <c r="AB9075" s="1"/>
      <c r="AC9075" s="1"/>
      <c r="AD9075"/>
    </row>
    <row r="9076" spans="1:30" x14ac:dyDescent="0.25">
      <c r="A9076" s="1"/>
      <c r="B9076" s="1"/>
      <c r="C9076" s="1"/>
      <c r="D9076"/>
      <c r="E9076" s="1"/>
      <c r="F9076" s="1"/>
      <c r="G9076"/>
      <c r="H9076"/>
      <c r="I9076" s="1"/>
      <c r="J9076"/>
      <c r="K9076"/>
      <c r="L9076"/>
      <c r="M9076" s="2"/>
      <c r="N9076" s="3"/>
      <c r="O9076"/>
      <c r="P9076"/>
      <c r="Q9076"/>
      <c r="R9076"/>
      <c r="S9076"/>
      <c r="T9076"/>
      <c r="U9076" s="1"/>
      <c r="V9076"/>
      <c r="W9076" s="1"/>
      <c r="X9076"/>
      <c r="Y9076"/>
      <c r="Z9076" s="1"/>
      <c r="AA9076" s="1"/>
      <c r="AB9076" s="1"/>
      <c r="AC9076" s="1"/>
      <c r="AD9076"/>
    </row>
    <row r="9077" spans="1:30" x14ac:dyDescent="0.25">
      <c r="A9077" s="1"/>
      <c r="B9077" s="1"/>
      <c r="C9077" s="1"/>
      <c r="D9077"/>
      <c r="E9077" s="1"/>
      <c r="F9077" s="1"/>
      <c r="G9077"/>
      <c r="H9077"/>
      <c r="I9077" s="1"/>
      <c r="J9077"/>
      <c r="K9077"/>
      <c r="L9077"/>
      <c r="M9077" s="2"/>
      <c r="N9077" s="3"/>
      <c r="O9077"/>
      <c r="P9077"/>
      <c r="Q9077"/>
      <c r="R9077"/>
      <c r="S9077"/>
      <c r="T9077"/>
      <c r="U9077" s="1"/>
      <c r="V9077"/>
      <c r="W9077" s="1"/>
      <c r="X9077"/>
      <c r="Y9077"/>
      <c r="Z9077" s="1"/>
      <c r="AA9077" s="1"/>
      <c r="AB9077" s="1"/>
      <c r="AC9077" s="1"/>
      <c r="AD9077"/>
    </row>
    <row r="9078" spans="1:30" x14ac:dyDescent="0.25">
      <c r="A9078" s="1"/>
      <c r="B9078" s="1"/>
      <c r="C9078" s="1"/>
      <c r="D9078"/>
      <c r="E9078" s="1"/>
      <c r="F9078" s="1"/>
      <c r="G9078"/>
      <c r="H9078"/>
      <c r="I9078" s="1"/>
      <c r="J9078"/>
      <c r="K9078"/>
      <c r="L9078"/>
      <c r="M9078" s="2"/>
      <c r="N9078" s="3"/>
      <c r="O9078"/>
      <c r="P9078"/>
      <c r="Q9078"/>
      <c r="R9078"/>
      <c r="S9078"/>
      <c r="T9078"/>
      <c r="U9078" s="1"/>
      <c r="V9078"/>
      <c r="W9078" s="1"/>
      <c r="X9078"/>
      <c r="Y9078"/>
      <c r="Z9078" s="1"/>
      <c r="AA9078" s="1"/>
      <c r="AB9078" s="1"/>
      <c r="AC9078" s="1"/>
      <c r="AD9078"/>
    </row>
    <row r="9079" spans="1:30" x14ac:dyDescent="0.25">
      <c r="A9079" s="1"/>
      <c r="B9079" s="1"/>
      <c r="C9079" s="1"/>
      <c r="D9079"/>
      <c r="E9079" s="1"/>
      <c r="F9079" s="1"/>
      <c r="G9079"/>
      <c r="H9079"/>
      <c r="I9079" s="1"/>
      <c r="J9079"/>
      <c r="K9079"/>
      <c r="L9079"/>
      <c r="M9079" s="2"/>
      <c r="N9079" s="3"/>
      <c r="O9079"/>
      <c r="P9079"/>
      <c r="Q9079"/>
      <c r="R9079"/>
      <c r="S9079"/>
      <c r="T9079"/>
      <c r="U9079" s="1"/>
      <c r="V9079"/>
      <c r="W9079" s="1"/>
      <c r="X9079"/>
      <c r="Y9079"/>
      <c r="Z9079" s="1"/>
      <c r="AA9079" s="1"/>
      <c r="AB9079" s="1"/>
      <c r="AC9079" s="1"/>
      <c r="AD9079"/>
    </row>
    <row r="9080" spans="1:30" x14ac:dyDescent="0.25">
      <c r="A9080" s="1"/>
      <c r="B9080" s="1"/>
      <c r="C9080" s="1"/>
      <c r="D9080"/>
      <c r="E9080" s="1"/>
      <c r="F9080" s="1"/>
      <c r="G9080"/>
      <c r="H9080"/>
      <c r="I9080" s="1"/>
      <c r="J9080"/>
      <c r="K9080"/>
      <c r="L9080"/>
      <c r="M9080" s="2"/>
      <c r="N9080" s="3"/>
      <c r="O9080"/>
      <c r="P9080"/>
      <c r="Q9080"/>
      <c r="R9080"/>
      <c r="S9080"/>
      <c r="T9080"/>
      <c r="U9080" s="1"/>
      <c r="V9080"/>
      <c r="W9080" s="1"/>
      <c r="X9080"/>
      <c r="Y9080"/>
      <c r="Z9080" s="1"/>
      <c r="AA9080" s="1"/>
      <c r="AB9080" s="1"/>
      <c r="AC9080" s="1"/>
      <c r="AD9080"/>
    </row>
    <row r="9081" spans="1:30" x14ac:dyDescent="0.25">
      <c r="A9081" s="1"/>
      <c r="B9081" s="1"/>
      <c r="C9081" s="1"/>
      <c r="D9081"/>
      <c r="E9081" s="1"/>
      <c r="F9081" s="1"/>
      <c r="G9081"/>
      <c r="H9081"/>
      <c r="I9081" s="1"/>
      <c r="J9081"/>
      <c r="K9081"/>
      <c r="L9081"/>
      <c r="M9081" s="2"/>
      <c r="N9081" s="3"/>
      <c r="O9081"/>
      <c r="P9081"/>
      <c r="Q9081"/>
      <c r="R9081"/>
      <c r="S9081"/>
      <c r="T9081"/>
      <c r="U9081" s="1"/>
      <c r="V9081"/>
      <c r="W9081" s="1"/>
      <c r="X9081"/>
      <c r="Y9081"/>
      <c r="Z9081" s="1"/>
      <c r="AA9081" s="1"/>
      <c r="AB9081" s="1"/>
      <c r="AC9081" s="1"/>
      <c r="AD9081"/>
    </row>
    <row r="9082" spans="1:30" x14ac:dyDescent="0.25">
      <c r="A9082" s="1"/>
      <c r="B9082" s="1"/>
      <c r="C9082" s="1"/>
      <c r="D9082"/>
      <c r="E9082" s="1"/>
      <c r="F9082" s="1"/>
      <c r="G9082"/>
      <c r="H9082"/>
      <c r="I9082" s="1"/>
      <c r="J9082"/>
      <c r="K9082"/>
      <c r="L9082"/>
      <c r="M9082" s="2"/>
      <c r="N9082" s="3"/>
      <c r="O9082"/>
      <c r="P9082"/>
      <c r="Q9082"/>
      <c r="R9082"/>
      <c r="S9082"/>
      <c r="T9082"/>
      <c r="U9082" s="1"/>
      <c r="V9082"/>
      <c r="W9082" s="1"/>
      <c r="X9082"/>
      <c r="Y9082"/>
      <c r="Z9082" s="1"/>
      <c r="AA9082" s="1"/>
      <c r="AB9082" s="1"/>
      <c r="AC9082" s="1"/>
      <c r="AD9082"/>
    </row>
    <row r="9083" spans="1:30" x14ac:dyDescent="0.25">
      <c r="A9083" s="1"/>
      <c r="B9083" s="1"/>
      <c r="C9083" s="1"/>
      <c r="D9083"/>
      <c r="E9083" s="1"/>
      <c r="F9083" s="1"/>
      <c r="G9083"/>
      <c r="H9083"/>
      <c r="I9083" s="1"/>
      <c r="J9083"/>
      <c r="K9083"/>
      <c r="L9083"/>
      <c r="M9083" s="2"/>
      <c r="N9083" s="3"/>
      <c r="O9083"/>
      <c r="P9083"/>
      <c r="Q9083"/>
      <c r="R9083"/>
      <c r="S9083"/>
      <c r="T9083"/>
      <c r="U9083" s="1"/>
      <c r="V9083"/>
      <c r="W9083" s="1"/>
      <c r="X9083"/>
      <c r="Y9083"/>
      <c r="Z9083" s="1"/>
      <c r="AA9083" s="1"/>
      <c r="AB9083" s="1"/>
      <c r="AC9083" s="1"/>
      <c r="AD9083"/>
    </row>
    <row r="9084" spans="1:30" x14ac:dyDescent="0.25">
      <c r="A9084" s="1"/>
      <c r="B9084" s="1"/>
      <c r="C9084" s="1"/>
      <c r="D9084"/>
      <c r="E9084" s="1"/>
      <c r="F9084" s="1"/>
      <c r="G9084"/>
      <c r="H9084"/>
      <c r="I9084" s="1"/>
      <c r="J9084"/>
      <c r="K9084"/>
      <c r="L9084"/>
      <c r="M9084" s="2"/>
      <c r="N9084" s="3"/>
      <c r="O9084"/>
      <c r="P9084"/>
      <c r="Q9084"/>
      <c r="R9084"/>
      <c r="S9084"/>
      <c r="T9084"/>
      <c r="U9084" s="1"/>
      <c r="V9084"/>
      <c r="W9084" s="1"/>
      <c r="X9084"/>
      <c r="Y9084"/>
      <c r="Z9084" s="1"/>
      <c r="AA9084" s="1"/>
      <c r="AB9084" s="1"/>
      <c r="AC9084" s="1"/>
      <c r="AD9084"/>
    </row>
    <row r="9085" spans="1:30" x14ac:dyDescent="0.25">
      <c r="A9085" s="1"/>
      <c r="B9085" s="1"/>
      <c r="C9085" s="1"/>
      <c r="D9085"/>
      <c r="E9085" s="1"/>
      <c r="F9085" s="1"/>
      <c r="G9085"/>
      <c r="H9085"/>
      <c r="I9085" s="1"/>
      <c r="J9085"/>
      <c r="K9085"/>
      <c r="L9085"/>
      <c r="M9085" s="2"/>
      <c r="N9085" s="3"/>
      <c r="O9085"/>
      <c r="P9085"/>
      <c r="Q9085"/>
      <c r="R9085"/>
      <c r="S9085"/>
      <c r="T9085"/>
      <c r="U9085" s="1"/>
      <c r="V9085"/>
      <c r="W9085" s="1"/>
      <c r="X9085"/>
      <c r="Y9085"/>
      <c r="Z9085" s="1"/>
      <c r="AA9085" s="1"/>
      <c r="AB9085" s="1"/>
      <c r="AC9085" s="1"/>
      <c r="AD9085"/>
    </row>
    <row r="9086" spans="1:30" x14ac:dyDescent="0.25">
      <c r="A9086" s="1"/>
      <c r="B9086" s="1"/>
      <c r="C9086" s="1"/>
      <c r="D9086"/>
      <c r="E9086" s="1"/>
      <c r="F9086" s="1"/>
      <c r="G9086"/>
      <c r="H9086"/>
      <c r="I9086" s="1"/>
      <c r="J9086"/>
      <c r="K9086"/>
      <c r="L9086"/>
      <c r="M9086" s="2"/>
      <c r="N9086" s="3"/>
      <c r="O9086"/>
      <c r="P9086"/>
      <c r="Q9086"/>
      <c r="R9086"/>
      <c r="S9086"/>
      <c r="T9086"/>
      <c r="U9086" s="1"/>
      <c r="V9086"/>
      <c r="W9086" s="1"/>
      <c r="X9086"/>
      <c r="Y9086"/>
      <c r="Z9086" s="1"/>
      <c r="AA9086" s="1"/>
      <c r="AB9086" s="1"/>
      <c r="AC9086" s="1"/>
      <c r="AD9086"/>
    </row>
    <row r="9087" spans="1:30" x14ac:dyDescent="0.25">
      <c r="A9087" s="1"/>
      <c r="B9087" s="1"/>
      <c r="C9087" s="1"/>
      <c r="D9087"/>
      <c r="E9087" s="1"/>
      <c r="F9087" s="1"/>
      <c r="G9087"/>
      <c r="H9087"/>
      <c r="I9087" s="1"/>
      <c r="J9087"/>
      <c r="K9087"/>
      <c r="L9087"/>
      <c r="M9087" s="2"/>
      <c r="N9087" s="3"/>
      <c r="O9087"/>
      <c r="P9087"/>
      <c r="Q9087"/>
      <c r="R9087"/>
      <c r="S9087"/>
      <c r="T9087"/>
      <c r="U9087" s="1"/>
      <c r="V9087"/>
      <c r="W9087" s="1"/>
      <c r="X9087"/>
      <c r="Y9087"/>
      <c r="Z9087" s="1"/>
      <c r="AA9087" s="1"/>
      <c r="AB9087" s="1"/>
      <c r="AC9087" s="1"/>
      <c r="AD9087"/>
    </row>
    <row r="9088" spans="1:30" x14ac:dyDescent="0.25">
      <c r="A9088" s="1"/>
      <c r="B9088" s="1"/>
      <c r="C9088" s="1"/>
      <c r="D9088"/>
      <c r="E9088" s="1"/>
      <c r="F9088" s="1"/>
      <c r="G9088"/>
      <c r="H9088"/>
      <c r="I9088" s="1"/>
      <c r="J9088"/>
      <c r="K9088"/>
      <c r="L9088"/>
      <c r="M9088" s="2"/>
      <c r="N9088" s="3"/>
      <c r="O9088"/>
      <c r="P9088"/>
      <c r="Q9088"/>
      <c r="R9088"/>
      <c r="S9088"/>
      <c r="T9088"/>
      <c r="U9088" s="1"/>
      <c r="V9088"/>
      <c r="W9088" s="1"/>
      <c r="X9088"/>
      <c r="Y9088"/>
      <c r="Z9088" s="1"/>
      <c r="AA9088" s="1"/>
      <c r="AB9088" s="1"/>
      <c r="AC9088" s="1"/>
      <c r="AD9088"/>
    </row>
    <row r="9089" spans="1:30" x14ac:dyDescent="0.25">
      <c r="A9089" s="1"/>
      <c r="B9089" s="1"/>
      <c r="C9089" s="1"/>
      <c r="D9089"/>
      <c r="E9089" s="1"/>
      <c r="F9089" s="1"/>
      <c r="G9089"/>
      <c r="H9089"/>
      <c r="I9089" s="1"/>
      <c r="J9089"/>
      <c r="K9089"/>
      <c r="L9089"/>
      <c r="M9089" s="2"/>
      <c r="N9089" s="3"/>
      <c r="O9089"/>
      <c r="P9089"/>
      <c r="Q9089"/>
      <c r="R9089"/>
      <c r="S9089"/>
      <c r="T9089"/>
      <c r="U9089" s="1"/>
      <c r="V9089"/>
      <c r="W9089" s="1"/>
      <c r="X9089"/>
      <c r="Y9089"/>
      <c r="Z9089" s="1"/>
      <c r="AA9089" s="1"/>
      <c r="AB9089" s="1"/>
      <c r="AC9089" s="1"/>
      <c r="AD9089"/>
    </row>
    <row r="9090" spans="1:30" x14ac:dyDescent="0.25">
      <c r="A9090" s="1"/>
      <c r="B9090" s="1"/>
      <c r="C9090" s="1"/>
      <c r="D9090"/>
      <c r="E9090" s="1"/>
      <c r="F9090" s="1"/>
      <c r="G9090"/>
      <c r="H9090"/>
      <c r="I9090" s="1"/>
      <c r="J9090"/>
      <c r="K9090"/>
      <c r="L9090"/>
      <c r="M9090" s="2"/>
      <c r="N9090" s="3"/>
      <c r="O9090"/>
      <c r="P9090"/>
      <c r="Q9090"/>
      <c r="R9090"/>
      <c r="S9090"/>
      <c r="T9090"/>
      <c r="U9090" s="1"/>
      <c r="V9090"/>
      <c r="W9090" s="1"/>
      <c r="X9090"/>
      <c r="Y9090"/>
      <c r="Z9090" s="1"/>
      <c r="AA9090" s="1"/>
      <c r="AB9090" s="1"/>
      <c r="AC9090" s="1"/>
      <c r="AD9090"/>
    </row>
    <row r="9091" spans="1:30" x14ac:dyDescent="0.25">
      <c r="A9091" s="1"/>
      <c r="B9091" s="1"/>
      <c r="C9091" s="1"/>
      <c r="D9091"/>
      <c r="E9091" s="1"/>
      <c r="F9091" s="1"/>
      <c r="G9091"/>
      <c r="H9091"/>
      <c r="I9091" s="1"/>
      <c r="J9091"/>
      <c r="K9091"/>
      <c r="L9091"/>
      <c r="M9091" s="2"/>
      <c r="N9091" s="3"/>
      <c r="O9091"/>
      <c r="P9091"/>
      <c r="Q9091"/>
      <c r="R9091"/>
      <c r="S9091"/>
      <c r="T9091"/>
      <c r="U9091" s="1"/>
      <c r="V9091"/>
      <c r="W9091" s="1"/>
      <c r="X9091"/>
      <c r="Y9091"/>
      <c r="Z9091" s="1"/>
      <c r="AA9091" s="1"/>
      <c r="AB9091" s="1"/>
      <c r="AC9091" s="1"/>
      <c r="AD9091"/>
    </row>
    <row r="9092" spans="1:30" x14ac:dyDescent="0.25">
      <c r="A9092" s="1"/>
      <c r="B9092" s="1"/>
      <c r="C9092" s="1"/>
      <c r="D9092"/>
      <c r="E9092" s="1"/>
      <c r="F9092" s="1"/>
      <c r="G9092"/>
      <c r="H9092"/>
      <c r="I9092" s="1"/>
      <c r="J9092"/>
      <c r="K9092"/>
      <c r="L9092"/>
      <c r="M9092" s="2"/>
      <c r="N9092" s="3"/>
      <c r="O9092"/>
      <c r="P9092"/>
      <c r="Q9092"/>
      <c r="R9092"/>
      <c r="S9092"/>
      <c r="T9092"/>
      <c r="U9092" s="1"/>
      <c r="V9092"/>
      <c r="W9092" s="1"/>
      <c r="X9092"/>
      <c r="Y9092"/>
      <c r="Z9092" s="1"/>
      <c r="AA9092" s="1"/>
      <c r="AB9092" s="1"/>
      <c r="AC9092" s="1"/>
      <c r="AD9092"/>
    </row>
    <row r="9093" spans="1:30" x14ac:dyDescent="0.25">
      <c r="A9093" s="1"/>
      <c r="B9093" s="1"/>
      <c r="C9093" s="1"/>
      <c r="D9093"/>
      <c r="E9093" s="1"/>
      <c r="F9093" s="1"/>
      <c r="G9093"/>
      <c r="H9093"/>
      <c r="I9093" s="1"/>
      <c r="J9093"/>
      <c r="K9093"/>
      <c r="L9093"/>
      <c r="M9093" s="2"/>
      <c r="N9093" s="3"/>
      <c r="O9093"/>
      <c r="P9093"/>
      <c r="Q9093"/>
      <c r="R9093"/>
      <c r="S9093"/>
      <c r="T9093"/>
      <c r="U9093" s="1"/>
      <c r="V9093"/>
      <c r="W9093" s="1"/>
      <c r="X9093"/>
      <c r="Y9093"/>
      <c r="Z9093" s="1"/>
      <c r="AA9093" s="1"/>
      <c r="AB9093" s="1"/>
      <c r="AC9093" s="1"/>
      <c r="AD9093"/>
    </row>
    <row r="9094" spans="1:30" x14ac:dyDescent="0.25">
      <c r="A9094" s="1"/>
      <c r="B9094" s="1"/>
      <c r="C9094" s="1"/>
      <c r="D9094"/>
      <c r="E9094" s="1"/>
      <c r="F9094" s="1"/>
      <c r="G9094"/>
      <c r="H9094"/>
      <c r="I9094" s="1"/>
      <c r="J9094"/>
      <c r="K9094"/>
      <c r="L9094"/>
      <c r="M9094" s="2"/>
      <c r="N9094" s="3"/>
      <c r="O9094"/>
      <c r="P9094"/>
      <c r="Q9094"/>
      <c r="R9094"/>
      <c r="S9094"/>
      <c r="T9094"/>
      <c r="U9094" s="1"/>
      <c r="V9094"/>
      <c r="W9094" s="1"/>
      <c r="X9094"/>
      <c r="Y9094"/>
      <c r="Z9094" s="1"/>
      <c r="AA9094" s="1"/>
      <c r="AB9094" s="1"/>
      <c r="AC9094" s="1"/>
      <c r="AD9094"/>
    </row>
    <row r="9095" spans="1:30" x14ac:dyDescent="0.25">
      <c r="A9095" s="1"/>
      <c r="B9095" s="1"/>
      <c r="C9095" s="1"/>
      <c r="D9095"/>
      <c r="E9095" s="1"/>
      <c r="F9095" s="1"/>
      <c r="G9095"/>
      <c r="H9095"/>
      <c r="I9095" s="1"/>
      <c r="J9095"/>
      <c r="K9095"/>
      <c r="L9095"/>
      <c r="M9095" s="2"/>
      <c r="N9095" s="3"/>
      <c r="O9095"/>
      <c r="P9095"/>
      <c r="Q9095"/>
      <c r="R9095"/>
      <c r="S9095"/>
      <c r="T9095"/>
      <c r="U9095" s="1"/>
      <c r="V9095"/>
      <c r="W9095" s="1"/>
      <c r="X9095"/>
      <c r="Y9095"/>
      <c r="Z9095" s="1"/>
      <c r="AA9095" s="1"/>
      <c r="AB9095" s="1"/>
      <c r="AC9095" s="1"/>
      <c r="AD9095"/>
    </row>
    <row r="9096" spans="1:30" x14ac:dyDescent="0.25">
      <c r="A9096" s="1"/>
      <c r="B9096" s="1"/>
      <c r="C9096" s="1"/>
      <c r="D9096"/>
      <c r="E9096" s="1"/>
      <c r="F9096" s="1"/>
      <c r="G9096"/>
      <c r="H9096"/>
      <c r="I9096" s="1"/>
      <c r="J9096"/>
      <c r="K9096"/>
      <c r="L9096"/>
      <c r="M9096" s="2"/>
      <c r="N9096" s="3"/>
      <c r="O9096"/>
      <c r="P9096"/>
      <c r="Q9096"/>
      <c r="R9096"/>
      <c r="S9096"/>
      <c r="T9096"/>
      <c r="U9096" s="1"/>
      <c r="V9096"/>
      <c r="W9096" s="1"/>
      <c r="X9096"/>
      <c r="Y9096"/>
      <c r="Z9096" s="1"/>
      <c r="AA9096" s="1"/>
      <c r="AB9096" s="1"/>
      <c r="AC9096" s="1"/>
      <c r="AD9096"/>
    </row>
    <row r="9097" spans="1:30" x14ac:dyDescent="0.25">
      <c r="A9097" s="1"/>
      <c r="B9097" s="1"/>
      <c r="C9097" s="1"/>
      <c r="D9097"/>
      <c r="E9097" s="1"/>
      <c r="F9097" s="1"/>
      <c r="G9097"/>
      <c r="H9097"/>
      <c r="I9097" s="1"/>
      <c r="J9097"/>
      <c r="K9097"/>
      <c r="L9097"/>
      <c r="M9097" s="2"/>
      <c r="N9097" s="3"/>
      <c r="O9097"/>
      <c r="P9097"/>
      <c r="Q9097"/>
      <c r="R9097"/>
      <c r="S9097"/>
      <c r="T9097"/>
      <c r="U9097" s="1"/>
      <c r="V9097"/>
      <c r="W9097" s="1"/>
      <c r="X9097"/>
      <c r="Y9097"/>
      <c r="Z9097" s="1"/>
      <c r="AA9097" s="1"/>
      <c r="AB9097" s="1"/>
      <c r="AC9097" s="1"/>
      <c r="AD9097"/>
    </row>
    <row r="9098" spans="1:30" x14ac:dyDescent="0.25">
      <c r="A9098" s="1"/>
      <c r="B9098" s="1"/>
      <c r="C9098" s="1"/>
      <c r="D9098"/>
      <c r="E9098" s="1"/>
      <c r="F9098" s="1"/>
      <c r="G9098"/>
      <c r="H9098"/>
      <c r="I9098" s="1"/>
      <c r="J9098"/>
      <c r="K9098"/>
      <c r="L9098"/>
      <c r="M9098" s="2"/>
      <c r="N9098" s="3"/>
      <c r="O9098"/>
      <c r="P9098"/>
      <c r="Q9098"/>
      <c r="R9098"/>
      <c r="S9098"/>
      <c r="T9098"/>
      <c r="U9098" s="1"/>
      <c r="V9098"/>
      <c r="W9098" s="1"/>
      <c r="X9098"/>
      <c r="Y9098"/>
      <c r="Z9098" s="1"/>
      <c r="AA9098" s="1"/>
      <c r="AB9098" s="1"/>
      <c r="AC9098" s="1"/>
      <c r="AD9098"/>
    </row>
    <row r="9099" spans="1:30" x14ac:dyDescent="0.25">
      <c r="A9099" s="1"/>
      <c r="B9099" s="1"/>
      <c r="C9099" s="1"/>
      <c r="D9099"/>
      <c r="E9099" s="1"/>
      <c r="F9099" s="1"/>
      <c r="G9099"/>
      <c r="H9099"/>
      <c r="I9099" s="1"/>
      <c r="J9099"/>
      <c r="K9099"/>
      <c r="L9099"/>
      <c r="M9099" s="2"/>
      <c r="N9099" s="3"/>
      <c r="O9099"/>
      <c r="P9099"/>
      <c r="Q9099"/>
      <c r="R9099"/>
      <c r="S9099"/>
      <c r="T9099"/>
      <c r="U9099" s="1"/>
      <c r="V9099"/>
      <c r="W9099" s="1"/>
      <c r="X9099"/>
      <c r="Y9099"/>
      <c r="Z9099" s="1"/>
      <c r="AA9099" s="1"/>
      <c r="AB9099" s="1"/>
      <c r="AC9099" s="1"/>
      <c r="AD9099"/>
    </row>
    <row r="9100" spans="1:30" x14ac:dyDescent="0.25">
      <c r="A9100" s="1"/>
      <c r="B9100" s="1"/>
      <c r="C9100" s="1"/>
      <c r="D9100"/>
      <c r="E9100" s="1"/>
      <c r="F9100" s="1"/>
      <c r="G9100"/>
      <c r="H9100"/>
      <c r="I9100" s="1"/>
      <c r="J9100"/>
      <c r="K9100"/>
      <c r="L9100"/>
      <c r="M9100" s="2"/>
      <c r="N9100" s="3"/>
      <c r="O9100"/>
      <c r="P9100"/>
      <c r="Q9100"/>
      <c r="R9100"/>
      <c r="S9100"/>
      <c r="T9100"/>
      <c r="U9100" s="1"/>
      <c r="V9100"/>
      <c r="W9100" s="1"/>
      <c r="X9100"/>
      <c r="Y9100"/>
      <c r="Z9100" s="1"/>
      <c r="AA9100" s="1"/>
      <c r="AB9100" s="1"/>
      <c r="AC9100" s="1"/>
      <c r="AD9100"/>
    </row>
    <row r="9101" spans="1:30" x14ac:dyDescent="0.25">
      <c r="A9101" s="1"/>
      <c r="B9101" s="1"/>
      <c r="C9101" s="1"/>
      <c r="D9101"/>
      <c r="E9101" s="1"/>
      <c r="F9101" s="1"/>
      <c r="G9101"/>
      <c r="H9101"/>
      <c r="I9101" s="1"/>
      <c r="J9101"/>
      <c r="K9101"/>
      <c r="L9101"/>
      <c r="M9101" s="2"/>
      <c r="N9101" s="3"/>
      <c r="O9101"/>
      <c r="P9101"/>
      <c r="Q9101"/>
      <c r="R9101"/>
      <c r="S9101"/>
      <c r="T9101"/>
      <c r="U9101" s="1"/>
      <c r="V9101"/>
      <c r="W9101" s="1"/>
      <c r="X9101"/>
      <c r="Y9101"/>
      <c r="Z9101" s="1"/>
      <c r="AA9101" s="1"/>
      <c r="AB9101" s="1"/>
      <c r="AC9101" s="1"/>
      <c r="AD9101"/>
    </row>
    <row r="9102" spans="1:30" x14ac:dyDescent="0.25">
      <c r="A9102" s="1"/>
      <c r="B9102" s="1"/>
      <c r="C9102" s="1"/>
      <c r="D9102"/>
      <c r="E9102" s="1"/>
      <c r="F9102" s="1"/>
      <c r="G9102"/>
      <c r="H9102"/>
      <c r="I9102" s="1"/>
      <c r="J9102"/>
      <c r="K9102"/>
      <c r="L9102"/>
      <c r="M9102" s="2"/>
      <c r="N9102" s="3"/>
      <c r="O9102"/>
      <c r="P9102"/>
      <c r="Q9102"/>
      <c r="R9102"/>
      <c r="S9102"/>
      <c r="T9102"/>
      <c r="U9102" s="1"/>
      <c r="V9102"/>
      <c r="W9102" s="1"/>
      <c r="X9102"/>
      <c r="Y9102"/>
      <c r="Z9102" s="1"/>
      <c r="AA9102" s="1"/>
      <c r="AB9102" s="1"/>
      <c r="AC9102" s="1"/>
      <c r="AD9102"/>
    </row>
    <row r="9103" spans="1:30" x14ac:dyDescent="0.25">
      <c r="A9103" s="1"/>
      <c r="B9103" s="1"/>
      <c r="C9103" s="1"/>
      <c r="D9103"/>
      <c r="E9103" s="1"/>
      <c r="F9103" s="1"/>
      <c r="G9103"/>
      <c r="H9103"/>
      <c r="I9103" s="1"/>
      <c r="J9103"/>
      <c r="K9103"/>
      <c r="L9103"/>
      <c r="M9103" s="2"/>
      <c r="N9103" s="3"/>
      <c r="O9103"/>
      <c r="P9103"/>
      <c r="Q9103"/>
      <c r="R9103"/>
      <c r="S9103"/>
      <c r="T9103"/>
      <c r="U9103" s="1"/>
      <c r="V9103"/>
      <c r="W9103" s="1"/>
      <c r="X9103"/>
      <c r="Y9103"/>
      <c r="Z9103" s="1"/>
      <c r="AA9103" s="1"/>
      <c r="AB9103" s="1"/>
      <c r="AC9103" s="1"/>
      <c r="AD9103"/>
    </row>
    <row r="9104" spans="1:30" x14ac:dyDescent="0.25">
      <c r="A9104" s="1"/>
      <c r="B9104" s="1"/>
      <c r="C9104" s="1"/>
      <c r="D9104"/>
      <c r="E9104" s="1"/>
      <c r="F9104" s="1"/>
      <c r="G9104"/>
      <c r="H9104"/>
      <c r="I9104" s="1"/>
      <c r="J9104"/>
      <c r="K9104"/>
      <c r="L9104"/>
      <c r="M9104" s="2"/>
      <c r="N9104" s="3"/>
      <c r="O9104"/>
      <c r="P9104"/>
      <c r="Q9104"/>
      <c r="R9104"/>
      <c r="S9104"/>
      <c r="T9104"/>
      <c r="U9104" s="1"/>
      <c r="V9104"/>
      <c r="W9104" s="1"/>
      <c r="X9104"/>
      <c r="Y9104"/>
      <c r="Z9104" s="1"/>
      <c r="AA9104" s="1"/>
      <c r="AB9104" s="1"/>
      <c r="AC9104" s="1"/>
      <c r="AD9104"/>
    </row>
    <row r="9105" spans="1:30" x14ac:dyDescent="0.25">
      <c r="A9105" s="1"/>
      <c r="B9105" s="1"/>
      <c r="C9105" s="1"/>
      <c r="D9105"/>
      <c r="E9105" s="1"/>
      <c r="F9105" s="1"/>
      <c r="G9105"/>
      <c r="H9105"/>
      <c r="I9105" s="1"/>
      <c r="J9105"/>
      <c r="K9105"/>
      <c r="L9105"/>
      <c r="M9105" s="2"/>
      <c r="N9105" s="3"/>
      <c r="O9105"/>
      <c r="P9105"/>
      <c r="Q9105"/>
      <c r="R9105"/>
      <c r="S9105"/>
      <c r="T9105"/>
      <c r="U9105" s="1"/>
      <c r="V9105"/>
      <c r="W9105" s="1"/>
      <c r="X9105"/>
      <c r="Y9105"/>
      <c r="Z9105" s="1"/>
      <c r="AA9105" s="1"/>
      <c r="AB9105" s="1"/>
      <c r="AC9105" s="1"/>
      <c r="AD9105"/>
    </row>
    <row r="9106" spans="1:30" x14ac:dyDescent="0.25">
      <c r="A9106" s="1"/>
      <c r="B9106" s="1"/>
      <c r="C9106" s="1"/>
      <c r="D9106"/>
      <c r="E9106" s="1"/>
      <c r="F9106" s="1"/>
      <c r="G9106"/>
      <c r="H9106"/>
      <c r="I9106" s="1"/>
      <c r="J9106"/>
      <c r="K9106"/>
      <c r="L9106"/>
      <c r="M9106" s="2"/>
      <c r="N9106" s="3"/>
      <c r="O9106"/>
      <c r="P9106"/>
      <c r="Q9106"/>
      <c r="R9106"/>
      <c r="S9106"/>
      <c r="T9106"/>
      <c r="U9106" s="1"/>
      <c r="V9106"/>
      <c r="W9106" s="1"/>
      <c r="X9106"/>
      <c r="Y9106"/>
      <c r="Z9106" s="1"/>
      <c r="AA9106" s="1"/>
      <c r="AB9106" s="1"/>
      <c r="AC9106" s="1"/>
      <c r="AD9106"/>
    </row>
    <row r="9107" spans="1:30" x14ac:dyDescent="0.25">
      <c r="A9107" s="1"/>
      <c r="B9107" s="1"/>
      <c r="C9107" s="1"/>
      <c r="D9107"/>
      <c r="E9107" s="1"/>
      <c r="F9107" s="1"/>
      <c r="G9107"/>
      <c r="H9107"/>
      <c r="I9107" s="1"/>
      <c r="J9107"/>
      <c r="K9107"/>
      <c r="L9107"/>
      <c r="M9107" s="2"/>
      <c r="N9107" s="3"/>
      <c r="O9107"/>
      <c r="P9107"/>
      <c r="Q9107"/>
      <c r="R9107"/>
      <c r="S9107"/>
      <c r="T9107"/>
      <c r="U9107" s="1"/>
      <c r="V9107"/>
      <c r="W9107" s="1"/>
      <c r="X9107"/>
      <c r="Y9107"/>
      <c r="Z9107" s="1"/>
      <c r="AA9107" s="1"/>
      <c r="AB9107" s="1"/>
      <c r="AC9107" s="1"/>
      <c r="AD9107"/>
    </row>
    <row r="9108" spans="1:30" x14ac:dyDescent="0.25">
      <c r="A9108" s="1"/>
      <c r="B9108" s="1"/>
      <c r="C9108" s="1"/>
      <c r="D9108"/>
      <c r="E9108" s="1"/>
      <c r="F9108" s="1"/>
      <c r="G9108"/>
      <c r="H9108"/>
      <c r="I9108" s="1"/>
      <c r="J9108"/>
      <c r="K9108"/>
      <c r="L9108"/>
      <c r="M9108" s="2"/>
      <c r="N9108" s="3"/>
      <c r="O9108"/>
      <c r="P9108"/>
      <c r="Q9108"/>
      <c r="R9108"/>
      <c r="S9108"/>
      <c r="T9108"/>
      <c r="U9108" s="1"/>
      <c r="V9108"/>
      <c r="W9108" s="1"/>
      <c r="X9108"/>
      <c r="Y9108"/>
      <c r="Z9108" s="1"/>
      <c r="AA9108" s="1"/>
      <c r="AB9108" s="1"/>
      <c r="AC9108" s="1"/>
      <c r="AD9108"/>
    </row>
    <row r="9109" spans="1:30" x14ac:dyDescent="0.25">
      <c r="A9109" s="1"/>
      <c r="B9109" s="1"/>
      <c r="C9109" s="1"/>
      <c r="D9109"/>
      <c r="E9109" s="1"/>
      <c r="F9109" s="1"/>
      <c r="G9109"/>
      <c r="H9109"/>
      <c r="I9109" s="1"/>
      <c r="J9109"/>
      <c r="K9109"/>
      <c r="L9109"/>
      <c r="M9109" s="2"/>
      <c r="N9109" s="3"/>
      <c r="O9109"/>
      <c r="P9109"/>
      <c r="Q9109"/>
      <c r="R9109"/>
      <c r="S9109"/>
      <c r="T9109"/>
      <c r="U9109" s="1"/>
      <c r="V9109"/>
      <c r="W9109" s="1"/>
      <c r="X9109"/>
      <c r="Y9109"/>
      <c r="Z9109" s="1"/>
      <c r="AA9109" s="1"/>
      <c r="AB9109" s="1"/>
      <c r="AC9109" s="1"/>
      <c r="AD9109"/>
    </row>
    <row r="9110" spans="1:30" x14ac:dyDescent="0.25">
      <c r="A9110" s="1"/>
      <c r="B9110" s="1"/>
      <c r="C9110" s="1"/>
      <c r="D9110"/>
      <c r="E9110" s="1"/>
      <c r="F9110" s="1"/>
      <c r="G9110"/>
      <c r="H9110"/>
      <c r="I9110" s="1"/>
      <c r="J9110"/>
      <c r="K9110"/>
      <c r="L9110"/>
      <c r="M9110" s="2"/>
      <c r="N9110" s="3"/>
      <c r="O9110"/>
      <c r="P9110"/>
      <c r="Q9110"/>
      <c r="R9110"/>
      <c r="S9110"/>
      <c r="T9110"/>
      <c r="U9110" s="1"/>
      <c r="V9110"/>
      <c r="W9110" s="1"/>
      <c r="X9110"/>
      <c r="Y9110"/>
      <c r="Z9110" s="1"/>
      <c r="AA9110" s="1"/>
      <c r="AB9110" s="1"/>
      <c r="AC9110" s="1"/>
      <c r="AD9110"/>
    </row>
    <row r="9111" spans="1:30" x14ac:dyDescent="0.25">
      <c r="A9111" s="1"/>
      <c r="B9111" s="1"/>
      <c r="C9111" s="1"/>
      <c r="D9111"/>
      <c r="E9111" s="1"/>
      <c r="F9111" s="1"/>
      <c r="G9111"/>
      <c r="H9111"/>
      <c r="I9111" s="1"/>
      <c r="J9111"/>
      <c r="K9111"/>
      <c r="L9111"/>
      <c r="M9111" s="2"/>
      <c r="N9111" s="3"/>
      <c r="O9111"/>
      <c r="P9111"/>
      <c r="Q9111"/>
      <c r="R9111"/>
      <c r="S9111"/>
      <c r="T9111"/>
      <c r="U9111" s="1"/>
      <c r="V9111"/>
      <c r="W9111" s="1"/>
      <c r="X9111"/>
      <c r="Y9111"/>
      <c r="Z9111" s="1"/>
      <c r="AA9111" s="1"/>
      <c r="AB9111" s="1"/>
      <c r="AC9111" s="1"/>
      <c r="AD9111"/>
    </row>
    <row r="9112" spans="1:30" x14ac:dyDescent="0.25">
      <c r="A9112" s="1"/>
      <c r="B9112" s="1"/>
      <c r="C9112" s="1"/>
      <c r="D9112"/>
      <c r="E9112" s="1"/>
      <c r="F9112" s="1"/>
      <c r="G9112"/>
      <c r="H9112"/>
      <c r="I9112" s="1"/>
      <c r="J9112"/>
      <c r="K9112"/>
      <c r="L9112"/>
      <c r="M9112" s="2"/>
      <c r="N9112" s="3"/>
      <c r="O9112"/>
      <c r="P9112"/>
      <c r="Q9112"/>
      <c r="R9112"/>
      <c r="S9112"/>
      <c r="T9112"/>
      <c r="U9112" s="1"/>
      <c r="V9112"/>
      <c r="W9112" s="1"/>
      <c r="X9112"/>
      <c r="Y9112"/>
      <c r="Z9112" s="1"/>
      <c r="AA9112" s="1"/>
      <c r="AB9112" s="1"/>
      <c r="AC9112" s="1"/>
      <c r="AD9112"/>
    </row>
    <row r="9113" spans="1:30" x14ac:dyDescent="0.25">
      <c r="A9113" s="1"/>
      <c r="B9113" s="1"/>
      <c r="C9113" s="1"/>
      <c r="D9113"/>
      <c r="E9113" s="1"/>
      <c r="F9113" s="1"/>
      <c r="G9113"/>
      <c r="H9113"/>
      <c r="I9113" s="1"/>
      <c r="J9113"/>
      <c r="K9113"/>
      <c r="L9113"/>
      <c r="M9113" s="2"/>
      <c r="N9113" s="3"/>
      <c r="O9113"/>
      <c r="P9113"/>
      <c r="Q9113"/>
      <c r="R9113"/>
      <c r="S9113"/>
      <c r="T9113"/>
      <c r="U9113" s="1"/>
      <c r="V9113"/>
      <c r="W9113" s="1"/>
      <c r="X9113"/>
      <c r="Y9113"/>
      <c r="Z9113" s="1"/>
      <c r="AA9113" s="1"/>
      <c r="AB9113" s="1"/>
      <c r="AC9113" s="1"/>
      <c r="AD9113"/>
    </row>
    <row r="9114" spans="1:30" x14ac:dyDescent="0.25">
      <c r="A9114" s="1"/>
      <c r="B9114" s="1"/>
      <c r="C9114" s="1"/>
      <c r="D9114"/>
      <c r="E9114" s="1"/>
      <c r="F9114" s="1"/>
      <c r="G9114"/>
      <c r="H9114"/>
      <c r="I9114" s="1"/>
      <c r="J9114"/>
      <c r="K9114"/>
      <c r="L9114"/>
      <c r="M9114" s="2"/>
      <c r="N9114" s="3"/>
      <c r="O9114"/>
      <c r="P9114"/>
      <c r="Q9114"/>
      <c r="R9114"/>
      <c r="S9114"/>
      <c r="T9114"/>
      <c r="U9114" s="1"/>
      <c r="V9114"/>
      <c r="W9114" s="1"/>
      <c r="X9114"/>
      <c r="Y9114"/>
      <c r="Z9114" s="1"/>
      <c r="AA9114" s="1"/>
      <c r="AB9114" s="1"/>
      <c r="AC9114" s="1"/>
      <c r="AD9114"/>
    </row>
    <row r="9115" spans="1:30" x14ac:dyDescent="0.25">
      <c r="A9115" s="1"/>
      <c r="B9115" s="1"/>
      <c r="C9115" s="1"/>
      <c r="D9115"/>
      <c r="E9115" s="1"/>
      <c r="F9115" s="1"/>
      <c r="G9115"/>
      <c r="H9115"/>
      <c r="I9115" s="1"/>
      <c r="J9115"/>
      <c r="K9115"/>
      <c r="L9115"/>
      <c r="M9115" s="2"/>
      <c r="N9115" s="3"/>
      <c r="O9115"/>
      <c r="P9115"/>
      <c r="Q9115"/>
      <c r="R9115"/>
      <c r="S9115"/>
      <c r="T9115"/>
      <c r="U9115" s="1"/>
      <c r="V9115"/>
      <c r="W9115" s="1"/>
      <c r="X9115"/>
      <c r="Y9115"/>
      <c r="Z9115" s="1"/>
      <c r="AA9115" s="1"/>
      <c r="AB9115" s="1"/>
      <c r="AC9115" s="1"/>
      <c r="AD9115"/>
    </row>
    <row r="9116" spans="1:30" x14ac:dyDescent="0.25">
      <c r="A9116" s="1"/>
      <c r="B9116" s="1"/>
      <c r="C9116" s="1"/>
      <c r="D9116"/>
      <c r="E9116" s="1"/>
      <c r="F9116" s="1"/>
      <c r="G9116"/>
      <c r="H9116"/>
      <c r="I9116" s="1"/>
      <c r="J9116"/>
      <c r="K9116"/>
      <c r="L9116"/>
      <c r="M9116" s="2"/>
      <c r="N9116" s="3"/>
      <c r="O9116"/>
      <c r="P9116"/>
      <c r="Q9116"/>
      <c r="R9116"/>
      <c r="S9116"/>
      <c r="T9116"/>
      <c r="U9116" s="1"/>
      <c r="V9116"/>
      <c r="W9116" s="1"/>
      <c r="X9116"/>
      <c r="Y9116"/>
      <c r="Z9116" s="1"/>
      <c r="AA9116" s="1"/>
      <c r="AB9116" s="1"/>
      <c r="AC9116" s="1"/>
      <c r="AD9116"/>
    </row>
    <row r="9117" spans="1:30" x14ac:dyDescent="0.25">
      <c r="A9117" s="1"/>
      <c r="B9117" s="1"/>
      <c r="C9117" s="1"/>
      <c r="D9117"/>
      <c r="E9117" s="1"/>
      <c r="F9117" s="1"/>
      <c r="G9117"/>
      <c r="H9117"/>
      <c r="I9117" s="1"/>
      <c r="J9117"/>
      <c r="K9117"/>
      <c r="L9117"/>
      <c r="M9117" s="2"/>
      <c r="N9117" s="3"/>
      <c r="O9117"/>
      <c r="P9117"/>
      <c r="Q9117"/>
      <c r="R9117"/>
      <c r="S9117"/>
      <c r="T9117"/>
      <c r="U9117" s="1"/>
      <c r="V9117"/>
      <c r="W9117" s="1"/>
      <c r="X9117"/>
      <c r="Y9117"/>
      <c r="Z9117" s="1"/>
      <c r="AA9117" s="1"/>
      <c r="AB9117" s="1"/>
      <c r="AC9117" s="1"/>
      <c r="AD9117"/>
    </row>
    <row r="9118" spans="1:30" x14ac:dyDescent="0.25">
      <c r="A9118" s="1"/>
      <c r="B9118" s="1"/>
      <c r="C9118" s="1"/>
      <c r="D9118"/>
      <c r="E9118" s="1"/>
      <c r="F9118" s="1"/>
      <c r="G9118"/>
      <c r="H9118"/>
      <c r="I9118" s="1"/>
      <c r="J9118"/>
      <c r="K9118"/>
      <c r="L9118"/>
      <c r="M9118" s="2"/>
      <c r="N9118" s="3"/>
      <c r="O9118"/>
      <c r="P9118"/>
      <c r="Q9118"/>
      <c r="R9118"/>
      <c r="S9118"/>
      <c r="T9118"/>
      <c r="U9118" s="1"/>
      <c r="V9118"/>
      <c r="W9118" s="1"/>
      <c r="X9118"/>
      <c r="Y9118"/>
      <c r="Z9118" s="1"/>
      <c r="AA9118" s="1"/>
      <c r="AB9118" s="1"/>
      <c r="AC9118" s="1"/>
      <c r="AD9118"/>
    </row>
    <row r="9119" spans="1:30" x14ac:dyDescent="0.25">
      <c r="A9119" s="1"/>
      <c r="B9119" s="1"/>
      <c r="C9119" s="1"/>
      <c r="D9119"/>
      <c r="E9119" s="1"/>
      <c r="F9119" s="1"/>
      <c r="G9119"/>
      <c r="H9119"/>
      <c r="I9119" s="1"/>
      <c r="J9119"/>
      <c r="K9119"/>
      <c r="L9119"/>
      <c r="M9119" s="2"/>
      <c r="N9119" s="3"/>
      <c r="O9119"/>
      <c r="P9119"/>
      <c r="Q9119"/>
      <c r="R9119"/>
      <c r="S9119"/>
      <c r="T9119"/>
      <c r="U9119" s="1"/>
      <c r="V9119"/>
      <c r="W9119" s="1"/>
      <c r="X9119"/>
      <c r="Y9119"/>
      <c r="Z9119" s="1"/>
      <c r="AA9119" s="1"/>
      <c r="AB9119" s="1"/>
      <c r="AC9119" s="1"/>
      <c r="AD9119"/>
    </row>
    <row r="9120" spans="1:30" x14ac:dyDescent="0.25">
      <c r="A9120" s="1"/>
      <c r="B9120" s="1"/>
      <c r="C9120" s="1"/>
      <c r="D9120"/>
      <c r="E9120" s="1"/>
      <c r="F9120" s="1"/>
      <c r="G9120"/>
      <c r="H9120"/>
      <c r="I9120" s="1"/>
      <c r="J9120"/>
      <c r="K9120"/>
      <c r="L9120"/>
      <c r="M9120" s="2"/>
      <c r="N9120" s="3"/>
      <c r="O9120"/>
      <c r="P9120"/>
      <c r="Q9120"/>
      <c r="R9120"/>
      <c r="S9120"/>
      <c r="T9120"/>
      <c r="U9120" s="1"/>
      <c r="V9120"/>
      <c r="W9120" s="1"/>
      <c r="X9120"/>
      <c r="Y9120"/>
      <c r="Z9120" s="1"/>
      <c r="AA9120" s="1"/>
      <c r="AB9120" s="1"/>
      <c r="AC9120" s="1"/>
      <c r="AD9120"/>
    </row>
    <row r="9121" spans="1:30" x14ac:dyDescent="0.25">
      <c r="A9121" s="1"/>
      <c r="B9121" s="1"/>
      <c r="C9121" s="1"/>
      <c r="D9121"/>
      <c r="E9121" s="1"/>
      <c r="F9121" s="1"/>
      <c r="G9121"/>
      <c r="H9121"/>
      <c r="I9121" s="1"/>
      <c r="J9121"/>
      <c r="K9121"/>
      <c r="L9121"/>
      <c r="M9121" s="2"/>
      <c r="N9121" s="3"/>
      <c r="O9121"/>
      <c r="P9121"/>
      <c r="Q9121"/>
      <c r="R9121"/>
      <c r="S9121"/>
      <c r="T9121"/>
      <c r="U9121" s="1"/>
      <c r="V9121"/>
      <c r="W9121" s="1"/>
      <c r="X9121"/>
      <c r="Y9121"/>
      <c r="Z9121" s="1"/>
      <c r="AA9121" s="1"/>
      <c r="AB9121" s="1"/>
      <c r="AC9121" s="1"/>
      <c r="AD9121"/>
    </row>
    <row r="9122" spans="1:30" x14ac:dyDescent="0.25">
      <c r="A9122" s="1"/>
      <c r="B9122" s="1"/>
      <c r="C9122" s="1"/>
      <c r="D9122"/>
      <c r="E9122" s="1"/>
      <c r="F9122" s="1"/>
      <c r="G9122"/>
      <c r="H9122"/>
      <c r="I9122" s="1"/>
      <c r="J9122"/>
      <c r="K9122"/>
      <c r="L9122"/>
      <c r="M9122" s="2"/>
      <c r="N9122" s="3"/>
      <c r="O9122"/>
      <c r="P9122"/>
      <c r="Q9122"/>
      <c r="R9122"/>
      <c r="S9122"/>
      <c r="T9122"/>
      <c r="U9122" s="1"/>
      <c r="V9122"/>
      <c r="W9122" s="1"/>
      <c r="X9122"/>
      <c r="Y9122"/>
      <c r="Z9122" s="1"/>
      <c r="AA9122" s="1"/>
      <c r="AB9122" s="1"/>
      <c r="AC9122" s="1"/>
      <c r="AD9122"/>
    </row>
    <row r="9123" spans="1:30" x14ac:dyDescent="0.25">
      <c r="A9123" s="1"/>
      <c r="B9123" s="1"/>
      <c r="C9123" s="1"/>
      <c r="D9123"/>
      <c r="E9123" s="1"/>
      <c r="F9123" s="1"/>
      <c r="G9123"/>
      <c r="H9123"/>
      <c r="I9123" s="1"/>
      <c r="J9123"/>
      <c r="K9123"/>
      <c r="L9123"/>
      <c r="M9123" s="2"/>
      <c r="N9123" s="3"/>
      <c r="O9123"/>
      <c r="P9123"/>
      <c r="Q9123"/>
      <c r="R9123"/>
      <c r="S9123"/>
      <c r="T9123"/>
      <c r="U9123" s="1"/>
      <c r="V9123"/>
      <c r="W9123" s="1"/>
      <c r="X9123"/>
      <c r="Y9123"/>
      <c r="Z9123" s="1"/>
      <c r="AA9123" s="1"/>
      <c r="AB9123" s="1"/>
      <c r="AC9123" s="1"/>
      <c r="AD9123"/>
    </row>
    <row r="9124" spans="1:30" x14ac:dyDescent="0.25">
      <c r="A9124" s="1"/>
      <c r="B9124" s="1"/>
      <c r="C9124" s="1"/>
      <c r="D9124"/>
      <c r="E9124" s="1"/>
      <c r="F9124" s="1"/>
      <c r="G9124"/>
      <c r="H9124"/>
      <c r="I9124" s="1"/>
      <c r="J9124"/>
      <c r="K9124"/>
      <c r="L9124"/>
      <c r="M9124" s="2"/>
      <c r="N9124" s="3"/>
      <c r="O9124"/>
      <c r="P9124"/>
      <c r="Q9124"/>
      <c r="R9124"/>
      <c r="S9124"/>
      <c r="T9124"/>
      <c r="U9124" s="1"/>
      <c r="V9124"/>
      <c r="W9124" s="1"/>
      <c r="X9124"/>
      <c r="Y9124"/>
      <c r="Z9124" s="1"/>
      <c r="AA9124" s="1"/>
      <c r="AB9124" s="1"/>
      <c r="AC9124" s="1"/>
      <c r="AD9124"/>
    </row>
    <row r="9125" spans="1:30" x14ac:dyDescent="0.25">
      <c r="A9125" s="1"/>
      <c r="B9125" s="1"/>
      <c r="C9125" s="1"/>
      <c r="D9125"/>
      <c r="E9125" s="1"/>
      <c r="F9125" s="1"/>
      <c r="G9125"/>
      <c r="H9125"/>
      <c r="I9125" s="1"/>
      <c r="J9125"/>
      <c r="K9125"/>
      <c r="L9125"/>
      <c r="M9125" s="2"/>
      <c r="N9125" s="3"/>
      <c r="O9125"/>
      <c r="P9125"/>
      <c r="Q9125"/>
      <c r="R9125"/>
      <c r="S9125"/>
      <c r="T9125"/>
      <c r="U9125" s="1"/>
      <c r="V9125"/>
      <c r="W9125" s="1"/>
      <c r="X9125"/>
      <c r="Y9125"/>
      <c r="Z9125" s="1"/>
      <c r="AA9125" s="1"/>
      <c r="AB9125" s="1"/>
      <c r="AC9125" s="1"/>
      <c r="AD9125"/>
    </row>
    <row r="9126" spans="1:30" x14ac:dyDescent="0.25">
      <c r="A9126" s="1"/>
      <c r="B9126" s="1"/>
      <c r="C9126" s="1"/>
      <c r="D9126"/>
      <c r="E9126" s="1"/>
      <c r="F9126" s="1"/>
      <c r="G9126"/>
      <c r="H9126"/>
      <c r="I9126" s="1"/>
      <c r="J9126"/>
      <c r="K9126"/>
      <c r="L9126"/>
      <c r="M9126" s="2"/>
      <c r="N9126" s="3"/>
      <c r="O9126"/>
      <c r="P9126"/>
      <c r="Q9126"/>
      <c r="R9126"/>
      <c r="S9126"/>
      <c r="T9126"/>
      <c r="U9126" s="1"/>
      <c r="V9126"/>
      <c r="W9126" s="1"/>
      <c r="X9126"/>
      <c r="Y9126"/>
      <c r="Z9126" s="1"/>
      <c r="AA9126" s="1"/>
      <c r="AB9126" s="1"/>
      <c r="AC9126" s="1"/>
      <c r="AD9126"/>
    </row>
    <row r="9127" spans="1:30" x14ac:dyDescent="0.25">
      <c r="A9127" s="1"/>
      <c r="B9127" s="1"/>
      <c r="C9127" s="1"/>
      <c r="D9127"/>
      <c r="E9127" s="1"/>
      <c r="F9127" s="1"/>
      <c r="G9127"/>
      <c r="H9127"/>
      <c r="I9127" s="1"/>
      <c r="J9127"/>
      <c r="K9127"/>
      <c r="L9127"/>
      <c r="M9127" s="2"/>
      <c r="N9127" s="3"/>
      <c r="O9127"/>
      <c r="P9127"/>
      <c r="Q9127"/>
      <c r="R9127"/>
      <c r="S9127"/>
      <c r="T9127"/>
      <c r="U9127" s="1"/>
      <c r="V9127"/>
      <c r="W9127" s="1"/>
      <c r="X9127"/>
      <c r="Y9127"/>
      <c r="Z9127" s="1"/>
      <c r="AA9127" s="1"/>
      <c r="AB9127" s="1"/>
      <c r="AC9127" s="1"/>
      <c r="AD9127"/>
    </row>
    <row r="9128" spans="1:30" x14ac:dyDescent="0.25">
      <c r="A9128" s="1"/>
      <c r="B9128" s="1"/>
      <c r="C9128" s="1"/>
      <c r="D9128"/>
      <c r="E9128" s="1"/>
      <c r="F9128" s="1"/>
      <c r="G9128"/>
      <c r="H9128"/>
      <c r="I9128" s="1"/>
      <c r="J9128"/>
      <c r="K9128"/>
      <c r="L9128"/>
      <c r="M9128" s="2"/>
      <c r="N9128" s="3"/>
      <c r="O9128"/>
      <c r="P9128"/>
      <c r="Q9128"/>
      <c r="R9128"/>
      <c r="S9128"/>
      <c r="T9128"/>
      <c r="U9128" s="1"/>
      <c r="V9128"/>
      <c r="W9128" s="1"/>
      <c r="X9128"/>
      <c r="Y9128"/>
      <c r="Z9128" s="1"/>
      <c r="AA9128" s="1"/>
      <c r="AB9128" s="1"/>
      <c r="AC9128" s="1"/>
      <c r="AD9128"/>
    </row>
    <row r="9129" spans="1:30" x14ac:dyDescent="0.25">
      <c r="A9129" s="1"/>
      <c r="B9129" s="1"/>
      <c r="C9129" s="1"/>
      <c r="D9129"/>
      <c r="E9129" s="1"/>
      <c r="F9129" s="1"/>
      <c r="G9129"/>
      <c r="H9129"/>
      <c r="I9129" s="1"/>
      <c r="J9129"/>
      <c r="K9129"/>
      <c r="L9129"/>
      <c r="M9129" s="2"/>
      <c r="N9129" s="3"/>
      <c r="O9129"/>
      <c r="P9129"/>
      <c r="Q9129"/>
      <c r="R9129"/>
      <c r="S9129"/>
      <c r="T9129"/>
      <c r="U9129" s="1"/>
      <c r="V9129"/>
      <c r="W9129" s="1"/>
      <c r="X9129"/>
      <c r="Y9129"/>
      <c r="Z9129" s="1"/>
      <c r="AA9129" s="1"/>
      <c r="AB9129" s="1"/>
      <c r="AC9129" s="1"/>
      <c r="AD9129"/>
    </row>
    <row r="9130" spans="1:30" x14ac:dyDescent="0.25">
      <c r="A9130" s="1"/>
      <c r="B9130" s="1"/>
      <c r="C9130" s="1"/>
      <c r="D9130"/>
      <c r="E9130" s="1"/>
      <c r="F9130" s="1"/>
      <c r="G9130"/>
      <c r="H9130"/>
      <c r="I9130" s="1"/>
      <c r="J9130"/>
      <c r="K9130"/>
      <c r="L9130"/>
      <c r="M9130" s="2"/>
      <c r="N9130" s="3"/>
      <c r="O9130"/>
      <c r="P9130"/>
      <c r="Q9130"/>
      <c r="R9130"/>
      <c r="S9130"/>
      <c r="T9130"/>
      <c r="U9130" s="1"/>
      <c r="V9130"/>
      <c r="W9130" s="1"/>
      <c r="X9130"/>
      <c r="Y9130"/>
      <c r="Z9130" s="1"/>
      <c r="AA9130" s="1"/>
      <c r="AB9130" s="1"/>
      <c r="AC9130" s="1"/>
      <c r="AD9130"/>
    </row>
    <row r="9131" spans="1:30" x14ac:dyDescent="0.25">
      <c r="A9131" s="1"/>
      <c r="B9131" s="1"/>
      <c r="C9131" s="1"/>
      <c r="D9131"/>
      <c r="E9131" s="1"/>
      <c r="F9131" s="1"/>
      <c r="G9131"/>
      <c r="H9131"/>
      <c r="I9131" s="1"/>
      <c r="J9131"/>
      <c r="K9131"/>
      <c r="L9131"/>
      <c r="M9131" s="2"/>
      <c r="N9131" s="3"/>
      <c r="O9131"/>
      <c r="P9131"/>
      <c r="Q9131"/>
      <c r="R9131"/>
      <c r="S9131"/>
      <c r="T9131"/>
      <c r="U9131" s="1"/>
      <c r="V9131"/>
      <c r="W9131" s="1"/>
      <c r="X9131"/>
      <c r="Y9131"/>
      <c r="Z9131" s="1"/>
      <c r="AA9131" s="1"/>
      <c r="AB9131" s="1"/>
      <c r="AC9131" s="1"/>
      <c r="AD9131"/>
    </row>
    <row r="9132" spans="1:30" x14ac:dyDescent="0.25">
      <c r="A9132" s="1"/>
      <c r="B9132" s="1"/>
      <c r="C9132" s="1"/>
      <c r="D9132"/>
      <c r="E9132" s="1"/>
      <c r="F9132" s="1"/>
      <c r="G9132"/>
      <c r="H9132"/>
      <c r="I9132" s="1"/>
      <c r="J9132"/>
      <c r="K9132"/>
      <c r="L9132"/>
      <c r="M9132" s="2"/>
      <c r="N9132" s="3"/>
      <c r="O9132"/>
      <c r="P9132"/>
      <c r="Q9132"/>
      <c r="R9132"/>
      <c r="S9132"/>
      <c r="T9132"/>
      <c r="U9132" s="1"/>
      <c r="V9132"/>
      <c r="W9132" s="1"/>
      <c r="X9132"/>
      <c r="Y9132"/>
      <c r="Z9132" s="1"/>
      <c r="AA9132" s="1"/>
      <c r="AB9132" s="1"/>
      <c r="AC9132" s="1"/>
      <c r="AD9132"/>
    </row>
    <row r="9133" spans="1:30" x14ac:dyDescent="0.25">
      <c r="A9133" s="1"/>
      <c r="B9133" s="1"/>
      <c r="C9133" s="1"/>
      <c r="D9133"/>
      <c r="E9133" s="1"/>
      <c r="F9133" s="1"/>
      <c r="G9133"/>
      <c r="H9133"/>
      <c r="I9133" s="1"/>
      <c r="J9133"/>
      <c r="K9133"/>
      <c r="L9133"/>
      <c r="M9133" s="2"/>
      <c r="N9133" s="3"/>
      <c r="O9133"/>
      <c r="P9133"/>
      <c r="Q9133"/>
      <c r="R9133"/>
      <c r="S9133"/>
      <c r="T9133"/>
      <c r="U9133" s="1"/>
      <c r="V9133"/>
      <c r="W9133" s="1"/>
      <c r="X9133"/>
      <c r="Y9133"/>
      <c r="Z9133" s="1"/>
      <c r="AA9133" s="1"/>
      <c r="AB9133" s="1"/>
      <c r="AC9133" s="1"/>
      <c r="AD9133"/>
    </row>
    <row r="9134" spans="1:30" x14ac:dyDescent="0.25">
      <c r="A9134" s="1"/>
      <c r="B9134" s="1"/>
      <c r="C9134" s="1"/>
      <c r="D9134"/>
      <c r="E9134" s="1"/>
      <c r="F9134" s="1"/>
      <c r="G9134"/>
      <c r="H9134"/>
      <c r="I9134" s="1"/>
      <c r="J9134"/>
      <c r="K9134"/>
      <c r="L9134"/>
      <c r="M9134" s="2"/>
      <c r="N9134" s="3"/>
      <c r="O9134"/>
      <c r="P9134"/>
      <c r="Q9134"/>
      <c r="R9134"/>
      <c r="S9134"/>
      <c r="T9134"/>
      <c r="U9134" s="1"/>
      <c r="V9134"/>
      <c r="W9134" s="1"/>
      <c r="X9134"/>
      <c r="Y9134"/>
      <c r="Z9134" s="1"/>
      <c r="AA9134" s="1"/>
      <c r="AB9134" s="1"/>
      <c r="AC9134" s="1"/>
      <c r="AD9134"/>
    </row>
    <row r="9135" spans="1:30" x14ac:dyDescent="0.25">
      <c r="A9135" s="1"/>
      <c r="B9135" s="1"/>
      <c r="C9135" s="1"/>
      <c r="D9135"/>
      <c r="E9135" s="1"/>
      <c r="F9135" s="1"/>
      <c r="G9135"/>
      <c r="H9135"/>
      <c r="I9135" s="1"/>
      <c r="J9135"/>
      <c r="K9135"/>
      <c r="L9135"/>
      <c r="M9135" s="2"/>
      <c r="N9135" s="3"/>
      <c r="O9135"/>
      <c r="P9135"/>
      <c r="Q9135"/>
      <c r="R9135"/>
      <c r="S9135"/>
      <c r="T9135"/>
      <c r="U9135" s="1"/>
      <c r="V9135"/>
      <c r="W9135" s="1"/>
      <c r="X9135"/>
      <c r="Y9135"/>
      <c r="Z9135" s="1"/>
      <c r="AA9135" s="1"/>
      <c r="AB9135" s="1"/>
      <c r="AC9135" s="1"/>
      <c r="AD9135"/>
    </row>
    <row r="9136" spans="1:30" x14ac:dyDescent="0.25">
      <c r="A9136" s="1"/>
      <c r="B9136" s="1"/>
      <c r="C9136" s="1"/>
      <c r="D9136"/>
      <c r="E9136" s="1"/>
      <c r="F9136" s="1"/>
      <c r="G9136"/>
      <c r="H9136"/>
      <c r="I9136" s="1"/>
      <c r="J9136"/>
      <c r="K9136"/>
      <c r="L9136"/>
      <c r="M9136" s="2"/>
      <c r="N9136" s="3"/>
      <c r="O9136"/>
      <c r="P9136"/>
      <c r="Q9136"/>
      <c r="R9136"/>
      <c r="S9136"/>
      <c r="T9136"/>
      <c r="U9136" s="1"/>
      <c r="V9136"/>
      <c r="W9136" s="1"/>
      <c r="X9136"/>
      <c r="Y9136"/>
      <c r="Z9136" s="1"/>
      <c r="AA9136" s="1"/>
      <c r="AB9136" s="1"/>
      <c r="AC9136" s="1"/>
      <c r="AD9136"/>
    </row>
    <row r="9137" spans="1:30" x14ac:dyDescent="0.25">
      <c r="A9137" s="1"/>
      <c r="B9137" s="1"/>
      <c r="C9137" s="1"/>
      <c r="D9137"/>
      <c r="E9137" s="1"/>
      <c r="F9137" s="1"/>
      <c r="G9137"/>
      <c r="H9137"/>
      <c r="I9137" s="1"/>
      <c r="J9137"/>
      <c r="K9137"/>
      <c r="L9137"/>
      <c r="M9137" s="2"/>
      <c r="N9137" s="3"/>
      <c r="O9137"/>
      <c r="P9137"/>
      <c r="Q9137"/>
      <c r="R9137"/>
      <c r="S9137"/>
      <c r="T9137"/>
      <c r="U9137" s="1"/>
      <c r="V9137"/>
      <c r="W9137" s="1"/>
      <c r="X9137"/>
      <c r="Y9137"/>
      <c r="Z9137" s="1"/>
      <c r="AA9137" s="1"/>
      <c r="AB9137" s="1"/>
      <c r="AC9137" s="1"/>
      <c r="AD9137"/>
    </row>
    <row r="9138" spans="1:30" x14ac:dyDescent="0.25">
      <c r="A9138" s="1"/>
      <c r="B9138" s="1"/>
      <c r="C9138" s="1"/>
      <c r="D9138"/>
      <c r="E9138" s="1"/>
      <c r="F9138" s="1"/>
      <c r="G9138"/>
      <c r="H9138"/>
      <c r="I9138" s="1"/>
      <c r="J9138"/>
      <c r="K9138"/>
      <c r="L9138"/>
      <c r="M9138" s="2"/>
      <c r="N9138" s="3"/>
      <c r="O9138"/>
      <c r="P9138"/>
      <c r="Q9138"/>
      <c r="R9138"/>
      <c r="S9138"/>
      <c r="T9138"/>
      <c r="U9138" s="1"/>
      <c r="V9138"/>
      <c r="W9138" s="1"/>
      <c r="X9138"/>
      <c r="Y9138"/>
      <c r="Z9138" s="1"/>
      <c r="AA9138" s="1"/>
      <c r="AB9138" s="1"/>
      <c r="AC9138" s="1"/>
      <c r="AD9138"/>
    </row>
    <row r="9139" spans="1:30" x14ac:dyDescent="0.25">
      <c r="A9139" s="1"/>
      <c r="B9139" s="1"/>
      <c r="C9139" s="1"/>
      <c r="D9139"/>
      <c r="E9139" s="1"/>
      <c r="F9139" s="1"/>
      <c r="G9139"/>
      <c r="H9139"/>
      <c r="I9139" s="1"/>
      <c r="J9139"/>
      <c r="K9139"/>
      <c r="L9139"/>
      <c r="M9139" s="2"/>
      <c r="N9139" s="3"/>
      <c r="O9139"/>
      <c r="P9139"/>
      <c r="Q9139"/>
      <c r="R9139"/>
      <c r="S9139"/>
      <c r="T9139"/>
      <c r="U9139" s="1"/>
      <c r="V9139"/>
      <c r="W9139" s="1"/>
      <c r="X9139"/>
      <c r="Y9139"/>
      <c r="Z9139" s="1"/>
      <c r="AA9139" s="1"/>
      <c r="AB9139" s="1"/>
      <c r="AC9139" s="1"/>
      <c r="AD9139"/>
    </row>
    <row r="9140" spans="1:30" x14ac:dyDescent="0.25">
      <c r="A9140" s="1"/>
      <c r="B9140" s="1"/>
      <c r="C9140" s="1"/>
      <c r="D9140"/>
      <c r="E9140" s="1"/>
      <c r="F9140" s="1"/>
      <c r="G9140"/>
      <c r="H9140"/>
      <c r="I9140" s="1"/>
      <c r="J9140"/>
      <c r="K9140"/>
      <c r="L9140"/>
      <c r="M9140" s="2"/>
      <c r="N9140" s="3"/>
      <c r="O9140"/>
      <c r="P9140"/>
      <c r="Q9140"/>
      <c r="R9140"/>
      <c r="S9140"/>
      <c r="T9140"/>
      <c r="U9140" s="1"/>
      <c r="V9140"/>
      <c r="W9140" s="1"/>
      <c r="X9140"/>
      <c r="Y9140"/>
      <c r="Z9140" s="1"/>
      <c r="AA9140" s="1"/>
      <c r="AB9140" s="1"/>
      <c r="AC9140" s="1"/>
      <c r="AD9140"/>
    </row>
    <row r="9141" spans="1:30" x14ac:dyDescent="0.25">
      <c r="A9141" s="1"/>
      <c r="B9141" s="1"/>
      <c r="C9141" s="1"/>
      <c r="D9141"/>
      <c r="E9141" s="1"/>
      <c r="F9141" s="1"/>
      <c r="G9141"/>
      <c r="H9141"/>
      <c r="I9141" s="1"/>
      <c r="J9141"/>
      <c r="K9141"/>
      <c r="L9141"/>
      <c r="M9141" s="2"/>
      <c r="N9141" s="3"/>
      <c r="O9141"/>
      <c r="P9141"/>
      <c r="Q9141"/>
      <c r="R9141"/>
      <c r="S9141"/>
      <c r="T9141"/>
      <c r="U9141" s="1"/>
      <c r="V9141"/>
      <c r="W9141" s="1"/>
      <c r="X9141"/>
      <c r="Y9141"/>
      <c r="Z9141" s="1"/>
      <c r="AA9141" s="1"/>
      <c r="AB9141" s="1"/>
      <c r="AC9141" s="1"/>
      <c r="AD9141"/>
    </row>
    <row r="9142" spans="1:30" x14ac:dyDescent="0.25">
      <c r="A9142" s="1"/>
      <c r="B9142" s="1"/>
      <c r="C9142" s="1"/>
      <c r="D9142"/>
      <c r="E9142" s="1"/>
      <c r="F9142" s="1"/>
      <c r="G9142"/>
      <c r="H9142"/>
      <c r="I9142" s="1"/>
      <c r="J9142"/>
      <c r="K9142"/>
      <c r="L9142"/>
      <c r="M9142" s="2"/>
      <c r="N9142" s="3"/>
      <c r="O9142"/>
      <c r="P9142"/>
      <c r="Q9142"/>
      <c r="R9142"/>
      <c r="S9142"/>
      <c r="T9142"/>
      <c r="U9142" s="1"/>
      <c r="V9142"/>
      <c r="W9142" s="1"/>
      <c r="X9142"/>
      <c r="Y9142"/>
      <c r="Z9142" s="1"/>
      <c r="AA9142" s="1"/>
      <c r="AB9142" s="1"/>
      <c r="AC9142" s="1"/>
      <c r="AD9142"/>
    </row>
    <row r="9143" spans="1:30" x14ac:dyDescent="0.25">
      <c r="A9143" s="1"/>
      <c r="B9143" s="1"/>
      <c r="C9143" s="1"/>
      <c r="D9143"/>
      <c r="E9143" s="1"/>
      <c r="F9143" s="1"/>
      <c r="G9143"/>
      <c r="H9143"/>
      <c r="I9143" s="1"/>
      <c r="J9143"/>
      <c r="K9143"/>
      <c r="L9143"/>
      <c r="M9143" s="2"/>
      <c r="N9143" s="3"/>
      <c r="O9143"/>
      <c r="P9143"/>
      <c r="Q9143"/>
      <c r="R9143"/>
      <c r="S9143"/>
      <c r="T9143"/>
      <c r="U9143" s="1"/>
      <c r="V9143"/>
      <c r="W9143" s="1"/>
      <c r="X9143"/>
      <c r="Y9143"/>
      <c r="Z9143" s="1"/>
      <c r="AA9143" s="1"/>
      <c r="AB9143" s="1"/>
      <c r="AC9143" s="1"/>
      <c r="AD9143"/>
    </row>
    <row r="9144" spans="1:30" x14ac:dyDescent="0.25">
      <c r="A9144" s="1"/>
      <c r="B9144" s="1"/>
      <c r="C9144" s="1"/>
      <c r="D9144"/>
      <c r="E9144" s="1"/>
      <c r="F9144" s="1"/>
      <c r="G9144"/>
      <c r="H9144"/>
      <c r="I9144" s="1"/>
      <c r="J9144"/>
      <c r="K9144"/>
      <c r="L9144"/>
      <c r="M9144" s="2"/>
      <c r="N9144" s="3"/>
      <c r="O9144"/>
      <c r="P9144"/>
      <c r="Q9144"/>
      <c r="R9144"/>
      <c r="S9144"/>
      <c r="T9144"/>
      <c r="U9144" s="1"/>
      <c r="V9144"/>
      <c r="W9144" s="1"/>
      <c r="X9144"/>
      <c r="Y9144"/>
      <c r="Z9144" s="1"/>
      <c r="AA9144" s="1"/>
      <c r="AB9144" s="1"/>
      <c r="AC9144" s="1"/>
      <c r="AD9144"/>
    </row>
    <row r="9145" spans="1:30" x14ac:dyDescent="0.25">
      <c r="A9145" s="1"/>
      <c r="B9145" s="1"/>
      <c r="C9145" s="1"/>
      <c r="D9145"/>
      <c r="E9145" s="1"/>
      <c r="F9145" s="1"/>
      <c r="G9145"/>
      <c r="H9145"/>
      <c r="I9145" s="1"/>
      <c r="J9145"/>
      <c r="K9145"/>
      <c r="L9145"/>
      <c r="M9145" s="2"/>
      <c r="N9145" s="3"/>
      <c r="O9145"/>
      <c r="P9145"/>
      <c r="Q9145"/>
      <c r="R9145"/>
      <c r="S9145"/>
      <c r="T9145"/>
      <c r="U9145" s="1"/>
      <c r="V9145"/>
      <c r="W9145" s="1"/>
      <c r="X9145"/>
      <c r="Y9145"/>
      <c r="Z9145" s="1"/>
      <c r="AA9145" s="1"/>
      <c r="AB9145" s="1"/>
      <c r="AC9145" s="1"/>
      <c r="AD9145"/>
    </row>
    <row r="9146" spans="1:30" x14ac:dyDescent="0.25">
      <c r="A9146" s="1"/>
      <c r="B9146" s="1"/>
      <c r="C9146" s="1"/>
      <c r="D9146"/>
      <c r="E9146" s="1"/>
      <c r="F9146" s="1"/>
      <c r="G9146"/>
      <c r="H9146"/>
      <c r="I9146" s="1"/>
      <c r="J9146"/>
      <c r="K9146"/>
      <c r="L9146"/>
      <c r="M9146" s="2"/>
      <c r="N9146" s="3"/>
      <c r="O9146"/>
      <c r="P9146"/>
      <c r="Q9146"/>
      <c r="R9146"/>
      <c r="S9146"/>
      <c r="T9146"/>
      <c r="U9146" s="1"/>
      <c r="V9146"/>
      <c r="W9146" s="1"/>
      <c r="X9146"/>
      <c r="Y9146"/>
      <c r="Z9146" s="1"/>
      <c r="AA9146" s="1"/>
      <c r="AB9146" s="1"/>
      <c r="AC9146" s="1"/>
      <c r="AD9146"/>
    </row>
    <row r="9147" spans="1:30" x14ac:dyDescent="0.25">
      <c r="A9147" s="1"/>
      <c r="B9147" s="1"/>
      <c r="C9147" s="1"/>
      <c r="D9147"/>
      <c r="E9147" s="1"/>
      <c r="F9147" s="1"/>
      <c r="G9147"/>
      <c r="H9147"/>
      <c r="I9147" s="1"/>
      <c r="J9147"/>
      <c r="K9147"/>
      <c r="L9147"/>
      <c r="M9147" s="2"/>
      <c r="N9147" s="3"/>
      <c r="O9147"/>
      <c r="P9147"/>
      <c r="Q9147"/>
      <c r="R9147"/>
      <c r="S9147"/>
      <c r="T9147"/>
      <c r="U9147" s="1"/>
      <c r="V9147"/>
      <c r="W9147" s="1"/>
      <c r="X9147"/>
      <c r="Y9147"/>
      <c r="Z9147" s="1"/>
      <c r="AA9147" s="1"/>
      <c r="AB9147" s="1"/>
      <c r="AC9147" s="1"/>
      <c r="AD9147"/>
    </row>
    <row r="9148" spans="1:30" x14ac:dyDescent="0.25">
      <c r="A9148" s="1"/>
      <c r="B9148" s="1"/>
      <c r="C9148" s="1"/>
      <c r="D9148"/>
      <c r="E9148" s="1"/>
      <c r="F9148" s="1"/>
      <c r="G9148"/>
      <c r="H9148"/>
      <c r="I9148" s="1"/>
      <c r="J9148"/>
      <c r="K9148"/>
      <c r="L9148"/>
      <c r="M9148" s="2"/>
      <c r="N9148" s="3"/>
      <c r="O9148"/>
      <c r="P9148"/>
      <c r="Q9148"/>
      <c r="R9148"/>
      <c r="S9148"/>
      <c r="T9148"/>
      <c r="U9148" s="1"/>
      <c r="V9148"/>
      <c r="W9148" s="1"/>
      <c r="X9148"/>
      <c r="Y9148"/>
      <c r="Z9148" s="1"/>
      <c r="AA9148" s="1"/>
      <c r="AB9148" s="1"/>
      <c r="AC9148" s="1"/>
      <c r="AD9148"/>
    </row>
    <row r="9149" spans="1:30" x14ac:dyDescent="0.25">
      <c r="A9149" s="1"/>
      <c r="B9149" s="1"/>
      <c r="C9149" s="1"/>
      <c r="D9149"/>
      <c r="E9149" s="1"/>
      <c r="F9149" s="1"/>
      <c r="G9149"/>
      <c r="H9149"/>
      <c r="I9149" s="1"/>
      <c r="J9149"/>
      <c r="K9149"/>
      <c r="L9149"/>
      <c r="M9149" s="2"/>
      <c r="N9149" s="3"/>
      <c r="O9149"/>
      <c r="P9149"/>
      <c r="Q9149"/>
      <c r="R9149"/>
      <c r="S9149"/>
      <c r="T9149"/>
      <c r="U9149" s="1"/>
      <c r="V9149"/>
      <c r="W9149" s="1"/>
      <c r="X9149"/>
      <c r="Y9149"/>
      <c r="Z9149" s="1"/>
      <c r="AA9149" s="1"/>
      <c r="AB9149" s="1"/>
      <c r="AC9149" s="1"/>
      <c r="AD9149"/>
    </row>
    <row r="9150" spans="1:30" x14ac:dyDescent="0.25">
      <c r="A9150" s="1"/>
      <c r="B9150" s="1"/>
      <c r="C9150" s="1"/>
      <c r="D9150"/>
      <c r="E9150" s="1"/>
      <c r="F9150" s="1"/>
      <c r="G9150"/>
      <c r="H9150"/>
      <c r="I9150" s="1"/>
      <c r="J9150"/>
      <c r="K9150"/>
      <c r="L9150"/>
      <c r="M9150" s="2"/>
      <c r="N9150" s="3"/>
      <c r="O9150"/>
      <c r="P9150"/>
      <c r="Q9150"/>
      <c r="R9150"/>
      <c r="S9150"/>
      <c r="T9150"/>
      <c r="U9150" s="1"/>
      <c r="V9150"/>
      <c r="W9150" s="1"/>
      <c r="X9150"/>
      <c r="Y9150"/>
      <c r="Z9150" s="1"/>
      <c r="AA9150" s="1"/>
      <c r="AB9150" s="1"/>
      <c r="AC9150" s="1"/>
      <c r="AD9150"/>
    </row>
    <row r="9151" spans="1:30" x14ac:dyDescent="0.25">
      <c r="A9151" s="1"/>
      <c r="B9151" s="1"/>
      <c r="C9151" s="1"/>
      <c r="D9151"/>
      <c r="E9151" s="1"/>
      <c r="F9151" s="1"/>
      <c r="G9151"/>
      <c r="H9151"/>
      <c r="I9151" s="1"/>
      <c r="J9151"/>
      <c r="K9151"/>
      <c r="L9151"/>
      <c r="M9151" s="2"/>
      <c r="N9151" s="3"/>
      <c r="O9151"/>
      <c r="P9151"/>
      <c r="Q9151"/>
      <c r="R9151"/>
      <c r="S9151"/>
      <c r="T9151"/>
      <c r="U9151" s="1"/>
      <c r="V9151"/>
      <c r="W9151" s="1"/>
      <c r="X9151"/>
      <c r="Y9151"/>
      <c r="Z9151" s="1"/>
      <c r="AA9151" s="1"/>
      <c r="AB9151" s="1"/>
      <c r="AC9151" s="1"/>
      <c r="AD9151"/>
    </row>
    <row r="9152" spans="1:30" x14ac:dyDescent="0.25">
      <c r="A9152" s="1"/>
      <c r="B9152" s="1"/>
      <c r="C9152" s="1"/>
      <c r="D9152"/>
      <c r="E9152" s="1"/>
      <c r="F9152" s="1"/>
      <c r="G9152"/>
      <c r="H9152"/>
      <c r="I9152" s="1"/>
      <c r="J9152"/>
      <c r="K9152"/>
      <c r="L9152"/>
      <c r="M9152" s="2"/>
      <c r="N9152" s="3"/>
      <c r="O9152"/>
      <c r="P9152"/>
      <c r="Q9152"/>
      <c r="R9152"/>
      <c r="S9152"/>
      <c r="T9152"/>
      <c r="U9152" s="1"/>
      <c r="V9152"/>
      <c r="W9152" s="1"/>
      <c r="X9152"/>
      <c r="Y9152"/>
      <c r="Z9152" s="1"/>
      <c r="AA9152" s="1"/>
      <c r="AB9152" s="1"/>
      <c r="AC9152" s="1"/>
      <c r="AD9152"/>
    </row>
    <row r="9153" spans="1:30" x14ac:dyDescent="0.25">
      <c r="A9153" s="1"/>
      <c r="B9153" s="1"/>
      <c r="C9153" s="1"/>
      <c r="D9153"/>
      <c r="E9153" s="1"/>
      <c r="F9153" s="1"/>
      <c r="G9153"/>
      <c r="H9153"/>
      <c r="I9153" s="1"/>
      <c r="J9153"/>
      <c r="K9153"/>
      <c r="L9153"/>
      <c r="M9153" s="2"/>
      <c r="N9153" s="3"/>
      <c r="O9153"/>
      <c r="P9153"/>
      <c r="Q9153"/>
      <c r="R9153"/>
      <c r="S9153"/>
      <c r="T9153"/>
      <c r="U9153" s="1"/>
      <c r="V9153"/>
      <c r="W9153" s="1"/>
      <c r="X9153"/>
      <c r="Y9153"/>
      <c r="Z9153" s="1"/>
      <c r="AA9153" s="1"/>
      <c r="AB9153" s="1"/>
      <c r="AC9153" s="1"/>
      <c r="AD9153"/>
    </row>
    <row r="9154" spans="1:30" x14ac:dyDescent="0.25">
      <c r="A9154" s="1"/>
      <c r="B9154" s="1"/>
      <c r="C9154" s="1"/>
      <c r="D9154"/>
      <c r="E9154" s="1"/>
      <c r="F9154" s="1"/>
      <c r="G9154"/>
      <c r="H9154"/>
      <c r="I9154" s="1"/>
      <c r="J9154"/>
      <c r="K9154"/>
      <c r="L9154"/>
      <c r="M9154" s="2"/>
      <c r="N9154" s="3"/>
      <c r="O9154"/>
      <c r="P9154"/>
      <c r="Q9154"/>
      <c r="R9154"/>
      <c r="S9154"/>
      <c r="T9154"/>
      <c r="U9154" s="1"/>
      <c r="V9154"/>
      <c r="W9154" s="1"/>
      <c r="X9154"/>
      <c r="Y9154"/>
      <c r="Z9154" s="1"/>
      <c r="AA9154" s="1"/>
      <c r="AB9154" s="1"/>
      <c r="AC9154" s="1"/>
      <c r="AD9154"/>
    </row>
    <row r="9155" spans="1:30" x14ac:dyDescent="0.25">
      <c r="A9155" s="1"/>
      <c r="B9155" s="1"/>
      <c r="C9155" s="1"/>
      <c r="D9155"/>
      <c r="E9155" s="1"/>
      <c r="F9155" s="1"/>
      <c r="G9155"/>
      <c r="H9155"/>
      <c r="I9155" s="1"/>
      <c r="J9155"/>
      <c r="K9155"/>
      <c r="L9155"/>
      <c r="M9155" s="2"/>
      <c r="N9155" s="3"/>
      <c r="O9155"/>
      <c r="P9155"/>
      <c r="Q9155"/>
      <c r="R9155"/>
      <c r="S9155"/>
      <c r="T9155"/>
      <c r="U9155" s="1"/>
      <c r="V9155"/>
      <c r="W9155" s="1"/>
      <c r="X9155"/>
      <c r="Y9155"/>
      <c r="Z9155" s="1"/>
      <c r="AA9155" s="1"/>
      <c r="AB9155" s="1"/>
      <c r="AC9155" s="1"/>
      <c r="AD9155"/>
    </row>
    <row r="9156" spans="1:30" x14ac:dyDescent="0.25">
      <c r="A9156" s="1"/>
      <c r="B9156" s="1"/>
      <c r="C9156" s="1"/>
      <c r="D9156"/>
      <c r="E9156" s="1"/>
      <c r="F9156" s="1"/>
      <c r="G9156"/>
      <c r="H9156"/>
      <c r="I9156" s="1"/>
      <c r="J9156"/>
      <c r="K9156"/>
      <c r="L9156"/>
      <c r="M9156" s="2"/>
      <c r="N9156" s="3"/>
      <c r="O9156"/>
      <c r="P9156"/>
      <c r="Q9156"/>
      <c r="R9156"/>
      <c r="S9156"/>
      <c r="T9156"/>
      <c r="U9156" s="1"/>
      <c r="V9156"/>
      <c r="W9156" s="1"/>
      <c r="X9156"/>
      <c r="Y9156"/>
      <c r="Z9156" s="1"/>
      <c r="AA9156" s="1"/>
      <c r="AB9156" s="1"/>
      <c r="AC9156" s="1"/>
      <c r="AD9156"/>
    </row>
    <row r="9157" spans="1:30" x14ac:dyDescent="0.25">
      <c r="A9157" s="1"/>
      <c r="B9157" s="1"/>
      <c r="C9157" s="1"/>
      <c r="D9157"/>
      <c r="E9157" s="1"/>
      <c r="F9157" s="1"/>
      <c r="G9157"/>
      <c r="H9157"/>
      <c r="I9157" s="1"/>
      <c r="J9157"/>
      <c r="K9157"/>
      <c r="L9157"/>
      <c r="M9157" s="2"/>
      <c r="N9157" s="3"/>
      <c r="O9157"/>
      <c r="P9157"/>
      <c r="Q9157"/>
      <c r="R9157"/>
      <c r="S9157"/>
      <c r="T9157"/>
      <c r="U9157" s="1"/>
      <c r="V9157"/>
      <c r="W9157" s="1"/>
      <c r="X9157"/>
      <c r="Y9157"/>
      <c r="Z9157" s="1"/>
      <c r="AA9157" s="1"/>
      <c r="AB9157" s="1"/>
      <c r="AC9157" s="1"/>
      <c r="AD9157"/>
    </row>
    <row r="9158" spans="1:30" x14ac:dyDescent="0.25">
      <c r="A9158" s="1"/>
      <c r="B9158" s="1"/>
      <c r="C9158" s="1"/>
      <c r="D9158"/>
      <c r="E9158" s="1"/>
      <c r="F9158" s="1"/>
      <c r="G9158"/>
      <c r="H9158"/>
      <c r="I9158" s="1"/>
      <c r="J9158"/>
      <c r="K9158"/>
      <c r="L9158"/>
      <c r="M9158" s="2"/>
      <c r="N9158" s="3"/>
      <c r="O9158"/>
      <c r="P9158"/>
      <c r="Q9158"/>
      <c r="R9158"/>
      <c r="S9158"/>
      <c r="T9158"/>
      <c r="U9158" s="1"/>
      <c r="V9158"/>
      <c r="W9158" s="1"/>
      <c r="X9158"/>
      <c r="Y9158"/>
      <c r="Z9158" s="1"/>
      <c r="AA9158" s="1"/>
      <c r="AB9158" s="1"/>
      <c r="AC9158" s="1"/>
      <c r="AD9158"/>
    </row>
    <row r="9159" spans="1:30" x14ac:dyDescent="0.25">
      <c r="A9159" s="1"/>
      <c r="B9159" s="1"/>
      <c r="C9159" s="1"/>
      <c r="D9159"/>
      <c r="E9159" s="1"/>
      <c r="F9159" s="1"/>
      <c r="G9159"/>
      <c r="H9159"/>
      <c r="I9159" s="1"/>
      <c r="J9159"/>
      <c r="K9159"/>
      <c r="L9159"/>
      <c r="M9159" s="2"/>
      <c r="N9159" s="3"/>
      <c r="O9159"/>
      <c r="P9159"/>
      <c r="Q9159"/>
      <c r="R9159"/>
      <c r="S9159"/>
      <c r="T9159"/>
      <c r="U9159" s="1"/>
      <c r="V9159"/>
      <c r="W9159" s="1"/>
      <c r="X9159"/>
      <c r="Y9159"/>
      <c r="Z9159" s="1"/>
      <c r="AA9159" s="1"/>
      <c r="AB9159" s="1"/>
      <c r="AC9159" s="1"/>
      <c r="AD9159"/>
    </row>
    <row r="9160" spans="1:30" x14ac:dyDescent="0.25">
      <c r="A9160" s="1"/>
      <c r="B9160" s="1"/>
      <c r="C9160" s="1"/>
      <c r="D9160"/>
      <c r="E9160" s="1"/>
      <c r="F9160" s="1"/>
      <c r="G9160"/>
      <c r="H9160"/>
      <c r="I9160" s="1"/>
      <c r="J9160"/>
      <c r="K9160"/>
      <c r="L9160"/>
      <c r="M9160" s="2"/>
      <c r="N9160" s="3"/>
      <c r="O9160"/>
      <c r="P9160"/>
      <c r="Q9160"/>
      <c r="R9160"/>
      <c r="S9160"/>
      <c r="T9160"/>
      <c r="U9160" s="1"/>
      <c r="V9160"/>
      <c r="W9160" s="1"/>
      <c r="X9160"/>
      <c r="Y9160"/>
      <c r="Z9160" s="1"/>
      <c r="AA9160" s="1"/>
      <c r="AB9160" s="1"/>
      <c r="AC9160" s="1"/>
      <c r="AD9160"/>
    </row>
    <row r="9161" spans="1:30" x14ac:dyDescent="0.25">
      <c r="A9161" s="1"/>
      <c r="B9161" s="1"/>
      <c r="C9161" s="1"/>
      <c r="D9161"/>
      <c r="E9161" s="1"/>
      <c r="F9161" s="1"/>
      <c r="G9161"/>
      <c r="H9161"/>
      <c r="I9161" s="1"/>
      <c r="J9161"/>
      <c r="K9161"/>
      <c r="L9161"/>
      <c r="M9161" s="2"/>
      <c r="N9161" s="3"/>
      <c r="O9161"/>
      <c r="P9161"/>
      <c r="Q9161"/>
      <c r="R9161"/>
      <c r="S9161"/>
      <c r="T9161"/>
      <c r="U9161" s="1"/>
      <c r="V9161"/>
      <c r="W9161" s="1"/>
      <c r="X9161"/>
      <c r="Y9161"/>
      <c r="Z9161" s="1"/>
      <c r="AA9161" s="1"/>
      <c r="AB9161" s="1"/>
      <c r="AC9161" s="1"/>
      <c r="AD9161"/>
    </row>
    <row r="9162" spans="1:30" x14ac:dyDescent="0.25">
      <c r="A9162" s="1"/>
      <c r="B9162" s="1"/>
      <c r="C9162" s="1"/>
      <c r="D9162"/>
      <c r="E9162" s="1"/>
      <c r="F9162" s="1"/>
      <c r="G9162"/>
      <c r="H9162"/>
      <c r="I9162" s="1"/>
      <c r="J9162"/>
      <c r="K9162"/>
      <c r="L9162"/>
      <c r="M9162" s="2"/>
      <c r="N9162" s="3"/>
      <c r="O9162"/>
      <c r="P9162"/>
      <c r="Q9162"/>
      <c r="R9162"/>
      <c r="S9162"/>
      <c r="T9162"/>
      <c r="U9162" s="1"/>
      <c r="V9162"/>
      <c r="W9162" s="1"/>
      <c r="X9162"/>
      <c r="Y9162"/>
      <c r="Z9162" s="1"/>
      <c r="AA9162" s="1"/>
      <c r="AB9162" s="1"/>
      <c r="AC9162" s="1"/>
      <c r="AD9162"/>
    </row>
    <row r="9163" spans="1:30" x14ac:dyDescent="0.25">
      <c r="A9163" s="1"/>
      <c r="B9163" s="1"/>
      <c r="C9163" s="1"/>
      <c r="D9163"/>
      <c r="E9163" s="1"/>
      <c r="F9163" s="1"/>
      <c r="G9163"/>
      <c r="H9163"/>
      <c r="I9163" s="1"/>
      <c r="J9163"/>
      <c r="K9163"/>
      <c r="L9163"/>
      <c r="M9163" s="2"/>
      <c r="N9163" s="3"/>
      <c r="O9163"/>
      <c r="P9163"/>
      <c r="Q9163"/>
      <c r="R9163"/>
      <c r="S9163"/>
      <c r="T9163"/>
      <c r="U9163" s="1"/>
      <c r="V9163"/>
      <c r="W9163" s="1"/>
      <c r="X9163"/>
      <c r="Y9163"/>
      <c r="Z9163" s="1"/>
      <c r="AA9163" s="1"/>
      <c r="AB9163" s="1"/>
      <c r="AC9163" s="1"/>
      <c r="AD9163"/>
    </row>
    <row r="9164" spans="1:30" x14ac:dyDescent="0.25">
      <c r="A9164" s="1"/>
      <c r="B9164" s="1"/>
      <c r="C9164" s="1"/>
      <c r="D9164"/>
      <c r="E9164" s="1"/>
      <c r="F9164" s="1"/>
      <c r="G9164"/>
      <c r="H9164"/>
      <c r="I9164" s="1"/>
      <c r="J9164"/>
      <c r="K9164"/>
      <c r="L9164"/>
      <c r="M9164" s="2"/>
      <c r="N9164" s="3"/>
      <c r="O9164"/>
      <c r="P9164"/>
      <c r="Q9164"/>
      <c r="R9164"/>
      <c r="S9164"/>
      <c r="T9164"/>
      <c r="U9164" s="1"/>
      <c r="V9164"/>
      <c r="W9164" s="1"/>
      <c r="X9164"/>
      <c r="Y9164"/>
      <c r="Z9164" s="1"/>
      <c r="AA9164" s="1"/>
      <c r="AB9164" s="1"/>
      <c r="AC9164" s="1"/>
      <c r="AD9164"/>
    </row>
    <row r="9165" spans="1:30" x14ac:dyDescent="0.25">
      <c r="A9165" s="1"/>
      <c r="B9165" s="1"/>
      <c r="C9165" s="1"/>
      <c r="D9165"/>
      <c r="E9165" s="1"/>
      <c r="F9165" s="1"/>
      <c r="G9165"/>
      <c r="H9165"/>
      <c r="I9165" s="1"/>
      <c r="J9165"/>
      <c r="K9165"/>
      <c r="L9165"/>
      <c r="M9165" s="2"/>
      <c r="N9165" s="3"/>
      <c r="O9165"/>
      <c r="P9165"/>
      <c r="Q9165"/>
      <c r="R9165"/>
      <c r="S9165"/>
      <c r="T9165"/>
      <c r="U9165" s="1"/>
      <c r="V9165"/>
      <c r="W9165" s="1"/>
      <c r="X9165"/>
      <c r="Y9165"/>
      <c r="Z9165" s="1"/>
      <c r="AA9165" s="1"/>
      <c r="AB9165" s="1"/>
      <c r="AC9165" s="1"/>
      <c r="AD9165"/>
    </row>
    <row r="9166" spans="1:30" x14ac:dyDescent="0.25">
      <c r="A9166" s="1"/>
      <c r="B9166" s="1"/>
      <c r="C9166" s="1"/>
      <c r="D9166"/>
      <c r="E9166" s="1"/>
      <c r="F9166" s="1"/>
      <c r="G9166"/>
      <c r="H9166"/>
      <c r="I9166" s="1"/>
      <c r="J9166"/>
      <c r="K9166"/>
      <c r="L9166"/>
      <c r="M9166" s="2"/>
      <c r="N9166" s="3"/>
      <c r="O9166"/>
      <c r="P9166"/>
      <c r="Q9166"/>
      <c r="R9166"/>
      <c r="S9166"/>
      <c r="T9166"/>
      <c r="U9166" s="1"/>
      <c r="V9166"/>
      <c r="W9166" s="1"/>
      <c r="X9166"/>
      <c r="Y9166"/>
      <c r="Z9166" s="1"/>
      <c r="AA9166" s="1"/>
      <c r="AB9166" s="1"/>
      <c r="AC9166" s="1"/>
      <c r="AD9166"/>
    </row>
    <row r="9167" spans="1:30" x14ac:dyDescent="0.25">
      <c r="A9167" s="1"/>
      <c r="B9167" s="1"/>
      <c r="C9167" s="1"/>
      <c r="D9167"/>
      <c r="E9167" s="1"/>
      <c r="F9167" s="1"/>
      <c r="G9167"/>
      <c r="H9167"/>
      <c r="I9167" s="1"/>
      <c r="J9167"/>
      <c r="K9167"/>
      <c r="L9167"/>
      <c r="M9167" s="2"/>
      <c r="N9167" s="3"/>
      <c r="O9167"/>
      <c r="P9167"/>
      <c r="Q9167"/>
      <c r="R9167"/>
      <c r="S9167"/>
      <c r="T9167"/>
      <c r="U9167" s="1"/>
      <c r="V9167"/>
      <c r="W9167" s="1"/>
      <c r="X9167"/>
      <c r="Y9167"/>
      <c r="Z9167" s="1"/>
      <c r="AA9167" s="1"/>
      <c r="AB9167" s="1"/>
      <c r="AC9167" s="1"/>
      <c r="AD9167"/>
    </row>
    <row r="9168" spans="1:30" x14ac:dyDescent="0.25">
      <c r="A9168" s="1"/>
      <c r="B9168" s="1"/>
      <c r="C9168" s="1"/>
      <c r="D9168"/>
      <c r="E9168" s="1"/>
      <c r="F9168" s="1"/>
      <c r="G9168"/>
      <c r="H9168"/>
      <c r="I9168" s="1"/>
      <c r="J9168"/>
      <c r="K9168"/>
      <c r="L9168"/>
      <c r="M9168" s="2"/>
      <c r="N9168" s="3"/>
      <c r="O9168"/>
      <c r="P9168"/>
      <c r="Q9168"/>
      <c r="R9168"/>
      <c r="S9168"/>
      <c r="T9168"/>
      <c r="U9168" s="1"/>
      <c r="V9168"/>
      <c r="W9168" s="1"/>
      <c r="X9168"/>
      <c r="Y9168"/>
      <c r="Z9168" s="1"/>
      <c r="AA9168" s="1"/>
      <c r="AB9168" s="1"/>
      <c r="AC9168" s="1"/>
      <c r="AD9168"/>
    </row>
    <row r="9169" spans="1:30" x14ac:dyDescent="0.25">
      <c r="A9169" s="1"/>
      <c r="B9169" s="1"/>
      <c r="C9169" s="1"/>
      <c r="D9169"/>
      <c r="E9169" s="1"/>
      <c r="F9169" s="1"/>
      <c r="G9169"/>
      <c r="H9169"/>
      <c r="I9169" s="1"/>
      <c r="J9169"/>
      <c r="K9169"/>
      <c r="L9169"/>
      <c r="M9169" s="2"/>
      <c r="N9169" s="3"/>
      <c r="O9169"/>
      <c r="P9169"/>
      <c r="Q9169"/>
      <c r="R9169"/>
      <c r="S9169"/>
      <c r="T9169"/>
      <c r="U9169" s="1"/>
      <c r="V9169"/>
      <c r="W9169" s="1"/>
      <c r="X9169"/>
      <c r="Y9169"/>
      <c r="Z9169" s="1"/>
      <c r="AA9169" s="1"/>
      <c r="AB9169" s="1"/>
      <c r="AC9169" s="1"/>
      <c r="AD9169"/>
    </row>
    <row r="9170" spans="1:30" x14ac:dyDescent="0.25">
      <c r="A9170" s="1"/>
      <c r="B9170" s="1"/>
      <c r="C9170" s="1"/>
      <c r="D9170"/>
      <c r="E9170" s="1"/>
      <c r="F9170" s="1"/>
      <c r="G9170"/>
      <c r="H9170"/>
      <c r="I9170" s="1"/>
      <c r="J9170"/>
      <c r="K9170"/>
      <c r="L9170"/>
      <c r="M9170" s="2"/>
      <c r="N9170" s="3"/>
      <c r="O9170"/>
      <c r="P9170"/>
      <c r="Q9170"/>
      <c r="R9170"/>
      <c r="S9170"/>
      <c r="T9170"/>
      <c r="U9170" s="1"/>
      <c r="V9170"/>
      <c r="W9170" s="1"/>
      <c r="X9170"/>
      <c r="Y9170"/>
      <c r="Z9170" s="1"/>
      <c r="AA9170" s="1"/>
      <c r="AB9170" s="1"/>
      <c r="AC9170" s="1"/>
      <c r="AD9170"/>
    </row>
    <row r="9171" spans="1:30" x14ac:dyDescent="0.25">
      <c r="A9171" s="1"/>
      <c r="B9171" s="1"/>
      <c r="C9171" s="1"/>
      <c r="D9171"/>
      <c r="E9171" s="1"/>
      <c r="F9171" s="1"/>
      <c r="G9171"/>
      <c r="H9171"/>
      <c r="I9171" s="1"/>
      <c r="J9171"/>
      <c r="K9171"/>
      <c r="L9171"/>
      <c r="M9171" s="2"/>
      <c r="N9171" s="3"/>
      <c r="O9171"/>
      <c r="P9171"/>
      <c r="Q9171"/>
      <c r="R9171"/>
      <c r="S9171"/>
      <c r="T9171"/>
      <c r="U9171" s="1"/>
      <c r="V9171"/>
      <c r="W9171" s="1"/>
      <c r="X9171"/>
      <c r="Y9171"/>
      <c r="Z9171" s="1"/>
      <c r="AA9171" s="1"/>
      <c r="AB9171" s="1"/>
      <c r="AC9171" s="1"/>
      <c r="AD9171"/>
    </row>
    <row r="9172" spans="1:30" x14ac:dyDescent="0.25">
      <c r="A9172" s="1"/>
      <c r="B9172" s="1"/>
      <c r="C9172" s="1"/>
      <c r="D9172"/>
      <c r="E9172" s="1"/>
      <c r="F9172" s="1"/>
      <c r="G9172"/>
      <c r="H9172"/>
      <c r="I9172" s="1"/>
      <c r="J9172"/>
      <c r="K9172"/>
      <c r="L9172"/>
      <c r="M9172" s="2"/>
      <c r="N9172" s="3"/>
      <c r="O9172"/>
      <c r="P9172"/>
      <c r="Q9172"/>
      <c r="R9172"/>
      <c r="S9172"/>
      <c r="T9172"/>
      <c r="U9172" s="1"/>
      <c r="V9172"/>
      <c r="W9172" s="1"/>
      <c r="X9172"/>
      <c r="Y9172"/>
      <c r="Z9172" s="1"/>
      <c r="AA9172" s="1"/>
      <c r="AB9172" s="1"/>
      <c r="AC9172" s="1"/>
      <c r="AD9172"/>
    </row>
    <row r="9173" spans="1:30" x14ac:dyDescent="0.25">
      <c r="A9173" s="1"/>
      <c r="B9173" s="1"/>
      <c r="C9173" s="1"/>
      <c r="D9173"/>
      <c r="E9173" s="1"/>
      <c r="F9173" s="1"/>
      <c r="G9173"/>
      <c r="H9173"/>
      <c r="I9173" s="1"/>
      <c r="J9173"/>
      <c r="K9173"/>
      <c r="L9173"/>
      <c r="M9173" s="2"/>
      <c r="N9173" s="3"/>
      <c r="O9173"/>
      <c r="P9173"/>
      <c r="Q9173"/>
      <c r="R9173"/>
      <c r="S9173"/>
      <c r="T9173"/>
      <c r="U9173" s="1"/>
      <c r="V9173"/>
      <c r="W9173" s="1"/>
      <c r="X9173"/>
      <c r="Y9173"/>
      <c r="Z9173" s="1"/>
      <c r="AA9173" s="1"/>
      <c r="AB9173" s="1"/>
      <c r="AC9173" s="1"/>
      <c r="AD9173"/>
    </row>
    <row r="9174" spans="1:30" x14ac:dyDescent="0.25">
      <c r="A9174" s="1"/>
      <c r="B9174" s="1"/>
      <c r="C9174" s="1"/>
      <c r="D9174"/>
      <c r="E9174" s="1"/>
      <c r="F9174" s="1"/>
      <c r="G9174"/>
      <c r="H9174"/>
      <c r="I9174" s="1"/>
      <c r="J9174"/>
      <c r="K9174"/>
      <c r="L9174"/>
      <c r="M9174" s="2"/>
      <c r="N9174" s="3"/>
      <c r="O9174"/>
      <c r="P9174"/>
      <c r="Q9174"/>
      <c r="R9174"/>
      <c r="S9174"/>
      <c r="T9174"/>
      <c r="U9174" s="1"/>
      <c r="V9174"/>
      <c r="W9174" s="1"/>
      <c r="X9174"/>
      <c r="Y9174"/>
      <c r="Z9174" s="1"/>
      <c r="AA9174" s="1"/>
      <c r="AB9174" s="1"/>
      <c r="AC9174" s="1"/>
      <c r="AD9174"/>
    </row>
    <row r="9175" spans="1:30" x14ac:dyDescent="0.25">
      <c r="A9175" s="1"/>
      <c r="B9175" s="1"/>
      <c r="C9175" s="1"/>
      <c r="D9175"/>
      <c r="E9175" s="1"/>
      <c r="F9175" s="1"/>
      <c r="G9175"/>
      <c r="H9175"/>
      <c r="I9175" s="1"/>
      <c r="J9175"/>
      <c r="K9175"/>
      <c r="L9175"/>
      <c r="M9175" s="2"/>
      <c r="N9175" s="3"/>
      <c r="O9175"/>
      <c r="P9175"/>
      <c r="Q9175"/>
      <c r="R9175"/>
      <c r="S9175"/>
      <c r="T9175"/>
      <c r="U9175" s="1"/>
      <c r="V9175"/>
      <c r="W9175" s="1"/>
      <c r="X9175"/>
      <c r="Y9175"/>
      <c r="Z9175" s="1"/>
      <c r="AA9175" s="1"/>
      <c r="AB9175" s="1"/>
      <c r="AC9175" s="1"/>
      <c r="AD9175"/>
    </row>
    <row r="9176" spans="1:30" x14ac:dyDescent="0.25">
      <c r="A9176" s="1"/>
      <c r="B9176" s="1"/>
      <c r="C9176" s="1"/>
      <c r="D9176"/>
      <c r="E9176" s="1"/>
      <c r="F9176" s="1"/>
      <c r="G9176"/>
      <c r="H9176"/>
      <c r="I9176" s="1"/>
      <c r="J9176"/>
      <c r="K9176"/>
      <c r="L9176"/>
      <c r="M9176" s="2"/>
      <c r="N9176" s="3"/>
      <c r="O9176"/>
      <c r="P9176"/>
      <c r="Q9176"/>
      <c r="R9176"/>
      <c r="S9176"/>
      <c r="T9176"/>
      <c r="U9176" s="1"/>
      <c r="V9176"/>
      <c r="W9176" s="1"/>
      <c r="X9176"/>
      <c r="Y9176"/>
      <c r="Z9176" s="1"/>
      <c r="AA9176" s="1"/>
      <c r="AB9176" s="1"/>
      <c r="AC9176" s="1"/>
      <c r="AD9176"/>
    </row>
    <row r="9177" spans="1:30" x14ac:dyDescent="0.25">
      <c r="A9177" s="1"/>
      <c r="B9177" s="1"/>
      <c r="C9177" s="1"/>
      <c r="D9177"/>
      <c r="E9177" s="1"/>
      <c r="F9177" s="1"/>
      <c r="G9177"/>
      <c r="H9177"/>
      <c r="I9177" s="1"/>
      <c r="J9177"/>
      <c r="K9177"/>
      <c r="L9177"/>
      <c r="M9177" s="2"/>
      <c r="N9177" s="3"/>
      <c r="O9177"/>
      <c r="P9177"/>
      <c r="Q9177"/>
      <c r="R9177"/>
      <c r="S9177"/>
      <c r="T9177"/>
      <c r="U9177" s="1"/>
      <c r="V9177"/>
      <c r="W9177" s="1"/>
      <c r="X9177"/>
      <c r="Y9177"/>
      <c r="Z9177" s="1"/>
      <c r="AA9177" s="1"/>
      <c r="AB9177" s="1"/>
      <c r="AC9177" s="1"/>
      <c r="AD9177"/>
    </row>
    <row r="9178" spans="1:30" x14ac:dyDescent="0.25">
      <c r="A9178" s="1"/>
      <c r="B9178" s="1"/>
      <c r="C9178" s="1"/>
      <c r="D9178"/>
      <c r="E9178" s="1"/>
      <c r="F9178" s="1"/>
      <c r="G9178"/>
      <c r="H9178"/>
      <c r="I9178" s="1"/>
      <c r="J9178"/>
      <c r="K9178"/>
      <c r="L9178"/>
      <c r="M9178" s="2"/>
      <c r="N9178" s="3"/>
      <c r="O9178"/>
      <c r="P9178"/>
      <c r="Q9178"/>
      <c r="R9178"/>
      <c r="S9178"/>
      <c r="T9178"/>
      <c r="U9178" s="1"/>
      <c r="V9178"/>
      <c r="W9178" s="1"/>
      <c r="X9178"/>
      <c r="Y9178"/>
      <c r="Z9178" s="1"/>
      <c r="AA9178" s="1"/>
      <c r="AB9178" s="1"/>
      <c r="AC9178" s="1"/>
      <c r="AD9178"/>
    </row>
    <row r="9179" spans="1:30" x14ac:dyDescent="0.25">
      <c r="A9179" s="1"/>
      <c r="B9179" s="1"/>
      <c r="C9179" s="1"/>
      <c r="D9179"/>
      <c r="E9179" s="1"/>
      <c r="F9179" s="1"/>
      <c r="G9179"/>
      <c r="H9179"/>
      <c r="I9179" s="1"/>
      <c r="J9179"/>
      <c r="K9179"/>
      <c r="L9179"/>
      <c r="M9179" s="2"/>
      <c r="N9179" s="3"/>
      <c r="O9179"/>
      <c r="P9179"/>
      <c r="Q9179"/>
      <c r="R9179"/>
      <c r="S9179"/>
      <c r="T9179"/>
      <c r="U9179" s="1"/>
      <c r="V9179"/>
      <c r="W9179" s="1"/>
      <c r="X9179"/>
      <c r="Y9179"/>
      <c r="Z9179" s="1"/>
      <c r="AA9179" s="1"/>
      <c r="AB9179" s="1"/>
      <c r="AC9179" s="1"/>
      <c r="AD9179"/>
    </row>
    <row r="9180" spans="1:30" x14ac:dyDescent="0.25">
      <c r="A9180" s="1"/>
      <c r="B9180" s="1"/>
      <c r="C9180" s="1"/>
      <c r="D9180"/>
      <c r="E9180" s="1"/>
      <c r="F9180" s="1"/>
      <c r="G9180"/>
      <c r="H9180"/>
      <c r="I9180" s="1"/>
      <c r="J9180"/>
      <c r="K9180"/>
      <c r="L9180"/>
      <c r="M9180" s="2"/>
      <c r="N9180" s="3"/>
      <c r="O9180"/>
      <c r="P9180"/>
      <c r="Q9180"/>
      <c r="R9180"/>
      <c r="S9180"/>
      <c r="T9180"/>
      <c r="U9180" s="1"/>
      <c r="V9180"/>
      <c r="W9180" s="1"/>
      <c r="X9180"/>
      <c r="Y9180"/>
      <c r="Z9180" s="1"/>
      <c r="AA9180" s="1"/>
      <c r="AB9180" s="1"/>
      <c r="AC9180" s="1"/>
      <c r="AD9180"/>
    </row>
    <row r="9181" spans="1:30" x14ac:dyDescent="0.25">
      <c r="A9181" s="1"/>
      <c r="B9181" s="1"/>
      <c r="C9181" s="1"/>
      <c r="D9181"/>
      <c r="E9181" s="1"/>
      <c r="F9181" s="1"/>
      <c r="G9181"/>
      <c r="H9181"/>
      <c r="I9181" s="1"/>
      <c r="J9181"/>
      <c r="K9181"/>
      <c r="L9181"/>
      <c r="M9181" s="2"/>
      <c r="N9181" s="3"/>
      <c r="O9181"/>
      <c r="P9181"/>
      <c r="Q9181"/>
      <c r="R9181"/>
      <c r="S9181"/>
      <c r="T9181"/>
      <c r="U9181" s="1"/>
      <c r="V9181"/>
      <c r="W9181" s="1"/>
      <c r="X9181"/>
      <c r="Y9181"/>
      <c r="Z9181" s="1"/>
      <c r="AA9181" s="1"/>
      <c r="AB9181" s="1"/>
      <c r="AC9181" s="1"/>
      <c r="AD9181"/>
    </row>
    <row r="9182" spans="1:30" x14ac:dyDescent="0.25">
      <c r="A9182" s="1"/>
      <c r="B9182" s="1"/>
      <c r="C9182" s="1"/>
      <c r="D9182"/>
      <c r="E9182" s="1"/>
      <c r="F9182" s="1"/>
      <c r="G9182"/>
      <c r="H9182"/>
      <c r="I9182" s="1"/>
      <c r="J9182"/>
      <c r="K9182"/>
      <c r="L9182"/>
      <c r="M9182" s="2"/>
      <c r="N9182" s="3"/>
      <c r="O9182"/>
      <c r="P9182"/>
      <c r="Q9182"/>
      <c r="R9182"/>
      <c r="S9182"/>
      <c r="T9182"/>
      <c r="U9182" s="1"/>
      <c r="V9182"/>
      <c r="W9182" s="1"/>
      <c r="X9182"/>
      <c r="Y9182"/>
      <c r="Z9182" s="1"/>
      <c r="AA9182" s="1"/>
      <c r="AB9182" s="1"/>
      <c r="AC9182" s="1"/>
      <c r="AD9182"/>
    </row>
    <row r="9183" spans="1:30" x14ac:dyDescent="0.25">
      <c r="A9183" s="1"/>
      <c r="B9183" s="1"/>
      <c r="C9183" s="1"/>
      <c r="D9183"/>
      <c r="E9183" s="1"/>
      <c r="F9183" s="1"/>
      <c r="G9183"/>
      <c r="H9183"/>
      <c r="I9183" s="1"/>
      <c r="J9183"/>
      <c r="K9183"/>
      <c r="L9183"/>
      <c r="M9183" s="2"/>
      <c r="N9183" s="3"/>
      <c r="O9183"/>
      <c r="P9183"/>
      <c r="Q9183"/>
      <c r="R9183"/>
      <c r="S9183"/>
      <c r="T9183"/>
      <c r="U9183" s="1"/>
      <c r="V9183"/>
      <c r="W9183" s="1"/>
      <c r="X9183"/>
      <c r="Y9183"/>
      <c r="Z9183" s="1"/>
      <c r="AA9183" s="1"/>
      <c r="AB9183" s="1"/>
      <c r="AC9183" s="1"/>
      <c r="AD9183"/>
    </row>
    <row r="9184" spans="1:30" x14ac:dyDescent="0.25">
      <c r="A9184" s="1"/>
      <c r="B9184" s="1"/>
      <c r="C9184" s="1"/>
      <c r="D9184"/>
      <c r="E9184" s="1"/>
      <c r="F9184" s="1"/>
      <c r="G9184"/>
      <c r="H9184"/>
      <c r="I9184" s="1"/>
      <c r="J9184"/>
      <c r="K9184"/>
      <c r="L9184"/>
      <c r="M9184" s="2"/>
      <c r="N9184" s="3"/>
      <c r="O9184"/>
      <c r="P9184"/>
      <c r="Q9184"/>
      <c r="R9184"/>
      <c r="S9184"/>
      <c r="T9184"/>
      <c r="U9184" s="1"/>
      <c r="V9184"/>
      <c r="W9184" s="1"/>
      <c r="X9184"/>
      <c r="Y9184"/>
      <c r="Z9184" s="1"/>
      <c r="AA9184" s="1"/>
      <c r="AB9184" s="1"/>
      <c r="AC9184" s="1"/>
      <c r="AD9184"/>
    </row>
    <row r="9185" spans="1:30" x14ac:dyDescent="0.25">
      <c r="A9185" s="1"/>
      <c r="B9185" s="1"/>
      <c r="C9185" s="1"/>
      <c r="D9185"/>
      <c r="E9185" s="1"/>
      <c r="F9185" s="1"/>
      <c r="G9185"/>
      <c r="H9185"/>
      <c r="I9185" s="1"/>
      <c r="J9185"/>
      <c r="K9185"/>
      <c r="L9185"/>
      <c r="M9185" s="2"/>
      <c r="N9185" s="3"/>
      <c r="O9185"/>
      <c r="P9185"/>
      <c r="Q9185"/>
      <c r="R9185"/>
      <c r="S9185"/>
      <c r="T9185"/>
      <c r="U9185" s="1"/>
      <c r="V9185"/>
      <c r="W9185" s="1"/>
      <c r="X9185"/>
      <c r="Y9185"/>
      <c r="Z9185" s="1"/>
      <c r="AA9185" s="1"/>
      <c r="AB9185" s="1"/>
      <c r="AC9185" s="1"/>
      <c r="AD9185"/>
    </row>
    <row r="9186" spans="1:30" x14ac:dyDescent="0.25">
      <c r="A9186" s="1"/>
      <c r="B9186" s="1"/>
      <c r="C9186" s="1"/>
      <c r="D9186"/>
      <c r="E9186" s="1"/>
      <c r="F9186" s="1"/>
      <c r="G9186"/>
      <c r="H9186"/>
      <c r="I9186" s="1"/>
      <c r="J9186"/>
      <c r="K9186"/>
      <c r="L9186"/>
      <c r="M9186" s="2"/>
      <c r="N9186" s="3"/>
      <c r="O9186"/>
      <c r="P9186"/>
      <c r="Q9186"/>
      <c r="R9186"/>
      <c r="S9186"/>
      <c r="T9186"/>
      <c r="U9186" s="1"/>
      <c r="V9186"/>
      <c r="W9186" s="1"/>
      <c r="X9186"/>
      <c r="Y9186"/>
      <c r="Z9186" s="1"/>
      <c r="AA9186" s="1"/>
      <c r="AB9186" s="1"/>
      <c r="AC9186" s="1"/>
      <c r="AD9186"/>
    </row>
    <row r="9187" spans="1:30" x14ac:dyDescent="0.25">
      <c r="A9187" s="1"/>
      <c r="B9187" s="1"/>
      <c r="C9187" s="1"/>
      <c r="D9187"/>
      <c r="E9187" s="1"/>
      <c r="F9187" s="1"/>
      <c r="G9187"/>
      <c r="H9187"/>
      <c r="I9187" s="1"/>
      <c r="J9187"/>
      <c r="K9187"/>
      <c r="L9187"/>
      <c r="M9187" s="2"/>
      <c r="N9187" s="3"/>
      <c r="O9187"/>
      <c r="P9187"/>
      <c r="Q9187"/>
      <c r="R9187"/>
      <c r="S9187"/>
      <c r="T9187"/>
      <c r="U9187" s="1"/>
      <c r="V9187"/>
      <c r="W9187" s="1"/>
      <c r="X9187"/>
      <c r="Y9187"/>
      <c r="Z9187" s="1"/>
      <c r="AA9187" s="1"/>
      <c r="AB9187" s="1"/>
      <c r="AC9187" s="1"/>
      <c r="AD9187"/>
    </row>
    <row r="9188" spans="1:30" x14ac:dyDescent="0.25">
      <c r="A9188" s="1"/>
      <c r="B9188" s="1"/>
      <c r="C9188" s="1"/>
      <c r="D9188"/>
      <c r="E9188" s="1"/>
      <c r="F9188" s="1"/>
      <c r="G9188"/>
      <c r="H9188"/>
      <c r="I9188" s="1"/>
      <c r="J9188"/>
      <c r="K9188"/>
      <c r="L9188"/>
      <c r="M9188" s="2"/>
      <c r="N9188" s="3"/>
      <c r="O9188"/>
      <c r="P9188"/>
      <c r="Q9188"/>
      <c r="R9188"/>
      <c r="S9188"/>
      <c r="T9188"/>
      <c r="U9188" s="1"/>
      <c r="V9188"/>
      <c r="W9188" s="1"/>
      <c r="X9188"/>
      <c r="Y9188"/>
      <c r="Z9188" s="1"/>
      <c r="AA9188" s="1"/>
      <c r="AB9188" s="1"/>
      <c r="AC9188" s="1"/>
      <c r="AD9188"/>
    </row>
    <row r="9189" spans="1:30" x14ac:dyDescent="0.25">
      <c r="A9189" s="1"/>
      <c r="B9189" s="1"/>
      <c r="C9189" s="1"/>
      <c r="D9189"/>
      <c r="E9189" s="1"/>
      <c r="F9189" s="1"/>
      <c r="G9189"/>
      <c r="H9189"/>
      <c r="I9189" s="1"/>
      <c r="J9189"/>
      <c r="K9189"/>
      <c r="L9189"/>
      <c r="M9189" s="2"/>
      <c r="N9189" s="3"/>
      <c r="O9189"/>
      <c r="P9189"/>
      <c r="Q9189"/>
      <c r="R9189"/>
      <c r="S9189"/>
      <c r="T9189"/>
      <c r="U9189" s="1"/>
      <c r="V9189"/>
      <c r="W9189" s="1"/>
      <c r="X9189"/>
      <c r="Y9189"/>
      <c r="Z9189" s="1"/>
      <c r="AA9189" s="1"/>
      <c r="AB9189" s="1"/>
      <c r="AC9189" s="1"/>
      <c r="AD9189"/>
    </row>
    <row r="9190" spans="1:30" x14ac:dyDescent="0.25">
      <c r="A9190" s="1"/>
      <c r="B9190" s="1"/>
      <c r="C9190" s="1"/>
      <c r="D9190"/>
      <c r="E9190" s="1"/>
      <c r="F9190" s="1"/>
      <c r="G9190"/>
      <c r="H9190"/>
      <c r="I9190" s="1"/>
      <c r="J9190"/>
      <c r="K9190"/>
      <c r="L9190"/>
      <c r="M9190" s="2"/>
      <c r="N9190" s="3"/>
      <c r="O9190"/>
      <c r="P9190"/>
      <c r="Q9190"/>
      <c r="R9190"/>
      <c r="S9190"/>
      <c r="T9190"/>
      <c r="U9190" s="1"/>
      <c r="V9190"/>
      <c r="W9190" s="1"/>
      <c r="X9190"/>
      <c r="Y9190"/>
      <c r="Z9190" s="1"/>
      <c r="AA9190" s="1"/>
      <c r="AB9190" s="1"/>
      <c r="AC9190" s="1"/>
      <c r="AD9190"/>
    </row>
    <row r="9191" spans="1:30" x14ac:dyDescent="0.25">
      <c r="A9191" s="1"/>
      <c r="B9191" s="1"/>
      <c r="C9191" s="1"/>
      <c r="D9191"/>
      <c r="E9191" s="1"/>
      <c r="F9191" s="1"/>
      <c r="G9191"/>
      <c r="H9191"/>
      <c r="I9191" s="1"/>
      <c r="J9191"/>
      <c r="K9191"/>
      <c r="L9191"/>
      <c r="M9191" s="2"/>
      <c r="N9191" s="3"/>
      <c r="O9191"/>
      <c r="P9191"/>
      <c r="Q9191"/>
      <c r="R9191"/>
      <c r="S9191"/>
      <c r="T9191"/>
      <c r="U9191" s="1"/>
      <c r="V9191"/>
      <c r="W9191" s="1"/>
      <c r="X9191"/>
      <c r="Y9191"/>
      <c r="Z9191" s="1"/>
      <c r="AA9191" s="1"/>
      <c r="AB9191" s="1"/>
      <c r="AC9191" s="1"/>
      <c r="AD9191"/>
    </row>
    <row r="9192" spans="1:30" x14ac:dyDescent="0.25">
      <c r="A9192" s="1"/>
      <c r="B9192" s="1"/>
      <c r="C9192" s="1"/>
      <c r="D9192"/>
      <c r="E9192" s="1"/>
      <c r="F9192" s="1"/>
      <c r="G9192"/>
      <c r="H9192"/>
      <c r="I9192" s="1"/>
      <c r="J9192"/>
      <c r="K9192"/>
      <c r="L9192"/>
      <c r="M9192" s="2"/>
      <c r="N9192" s="3"/>
      <c r="O9192"/>
      <c r="P9192"/>
      <c r="Q9192"/>
      <c r="R9192"/>
      <c r="S9192"/>
      <c r="T9192"/>
      <c r="U9192" s="1"/>
      <c r="V9192"/>
      <c r="W9192" s="1"/>
      <c r="X9192"/>
      <c r="Y9192"/>
      <c r="Z9192" s="1"/>
      <c r="AA9192" s="1"/>
      <c r="AB9192" s="1"/>
      <c r="AC9192" s="1"/>
      <c r="AD9192"/>
    </row>
    <row r="9193" spans="1:30" x14ac:dyDescent="0.25">
      <c r="A9193" s="1"/>
      <c r="B9193" s="1"/>
      <c r="C9193" s="1"/>
      <c r="D9193"/>
      <c r="E9193" s="1"/>
      <c r="F9193" s="1"/>
      <c r="G9193"/>
      <c r="H9193"/>
      <c r="I9193" s="1"/>
      <c r="J9193"/>
      <c r="K9193"/>
      <c r="L9193"/>
      <c r="M9193" s="2"/>
      <c r="N9193" s="3"/>
      <c r="O9193"/>
      <c r="P9193"/>
      <c r="Q9193"/>
      <c r="R9193"/>
      <c r="S9193"/>
      <c r="T9193"/>
      <c r="U9193" s="1"/>
      <c r="V9193"/>
      <c r="W9193" s="1"/>
      <c r="X9193"/>
      <c r="Y9193"/>
      <c r="Z9193" s="1"/>
      <c r="AA9193" s="1"/>
      <c r="AB9193" s="1"/>
      <c r="AC9193" s="1"/>
      <c r="AD9193"/>
    </row>
    <row r="9194" spans="1:30" x14ac:dyDescent="0.25">
      <c r="A9194" s="1"/>
      <c r="B9194" s="1"/>
      <c r="C9194" s="1"/>
      <c r="D9194"/>
      <c r="E9194" s="1"/>
      <c r="F9194" s="1"/>
      <c r="G9194"/>
      <c r="H9194"/>
      <c r="I9194" s="1"/>
      <c r="J9194"/>
      <c r="K9194"/>
      <c r="L9194"/>
      <c r="M9194" s="2"/>
      <c r="N9194" s="3"/>
      <c r="O9194"/>
      <c r="P9194"/>
      <c r="Q9194"/>
      <c r="R9194"/>
      <c r="S9194"/>
      <c r="T9194"/>
      <c r="U9194" s="1"/>
      <c r="V9194"/>
      <c r="W9194" s="1"/>
      <c r="X9194"/>
      <c r="Y9194"/>
      <c r="Z9194" s="1"/>
      <c r="AA9194" s="1"/>
      <c r="AB9194" s="1"/>
      <c r="AC9194" s="1"/>
      <c r="AD9194"/>
    </row>
    <row r="9195" spans="1:30" x14ac:dyDescent="0.25">
      <c r="A9195" s="1"/>
      <c r="B9195" s="1"/>
      <c r="C9195" s="1"/>
      <c r="D9195"/>
      <c r="E9195" s="1"/>
      <c r="F9195" s="1"/>
      <c r="G9195"/>
      <c r="H9195"/>
      <c r="I9195" s="1"/>
      <c r="J9195"/>
      <c r="K9195"/>
      <c r="L9195"/>
      <c r="M9195" s="2"/>
      <c r="N9195" s="3"/>
      <c r="O9195"/>
      <c r="P9195"/>
      <c r="Q9195"/>
      <c r="R9195"/>
      <c r="S9195"/>
      <c r="T9195"/>
      <c r="U9195" s="1"/>
      <c r="V9195"/>
      <c r="W9195" s="1"/>
      <c r="X9195"/>
      <c r="Y9195"/>
      <c r="Z9195" s="1"/>
      <c r="AA9195" s="1"/>
      <c r="AB9195" s="1"/>
      <c r="AC9195" s="1"/>
      <c r="AD9195"/>
    </row>
    <row r="9196" spans="1:30" x14ac:dyDescent="0.25">
      <c r="A9196" s="1"/>
      <c r="B9196" s="1"/>
      <c r="C9196" s="1"/>
      <c r="D9196"/>
      <c r="E9196" s="1"/>
      <c r="F9196" s="1"/>
      <c r="G9196"/>
      <c r="H9196"/>
      <c r="I9196" s="1"/>
      <c r="J9196"/>
      <c r="K9196"/>
      <c r="L9196"/>
      <c r="M9196" s="2"/>
      <c r="N9196" s="3"/>
      <c r="O9196"/>
      <c r="P9196"/>
      <c r="Q9196"/>
      <c r="R9196"/>
      <c r="S9196"/>
      <c r="T9196"/>
      <c r="U9196" s="1"/>
      <c r="V9196"/>
      <c r="W9196" s="1"/>
      <c r="X9196"/>
      <c r="Y9196"/>
      <c r="Z9196" s="1"/>
      <c r="AA9196" s="1"/>
      <c r="AB9196" s="1"/>
      <c r="AC9196" s="1"/>
      <c r="AD9196"/>
    </row>
    <row r="9197" spans="1:30" x14ac:dyDescent="0.25">
      <c r="A9197" s="1"/>
      <c r="B9197" s="1"/>
      <c r="C9197" s="1"/>
      <c r="D9197"/>
      <c r="E9197" s="1"/>
      <c r="F9197" s="1"/>
      <c r="G9197"/>
      <c r="H9197"/>
      <c r="I9197" s="1"/>
      <c r="J9197"/>
      <c r="K9197"/>
      <c r="L9197"/>
      <c r="M9197" s="2"/>
      <c r="N9197" s="3"/>
      <c r="O9197"/>
      <c r="P9197"/>
      <c r="Q9197"/>
      <c r="R9197"/>
      <c r="S9197"/>
      <c r="T9197"/>
      <c r="U9197" s="1"/>
      <c r="V9197"/>
      <c r="W9197" s="1"/>
      <c r="X9197"/>
      <c r="Y9197"/>
      <c r="Z9197" s="1"/>
      <c r="AA9197" s="1"/>
      <c r="AB9197" s="1"/>
      <c r="AC9197" s="1"/>
      <c r="AD9197"/>
    </row>
    <row r="9198" spans="1:30" x14ac:dyDescent="0.25">
      <c r="A9198" s="1"/>
      <c r="B9198" s="1"/>
      <c r="C9198" s="1"/>
      <c r="D9198"/>
      <c r="E9198" s="1"/>
      <c r="F9198" s="1"/>
      <c r="G9198"/>
      <c r="H9198"/>
      <c r="I9198" s="1"/>
      <c r="J9198"/>
      <c r="K9198"/>
      <c r="L9198"/>
      <c r="M9198" s="2"/>
      <c r="N9198" s="3"/>
      <c r="O9198"/>
      <c r="P9198"/>
      <c r="Q9198"/>
      <c r="R9198"/>
      <c r="S9198"/>
      <c r="T9198"/>
      <c r="U9198" s="1"/>
      <c r="V9198"/>
      <c r="W9198" s="1"/>
      <c r="X9198"/>
      <c r="Y9198"/>
      <c r="Z9198" s="1"/>
      <c r="AA9198" s="1"/>
      <c r="AB9198" s="1"/>
      <c r="AC9198" s="1"/>
      <c r="AD9198"/>
    </row>
    <row r="9199" spans="1:30" x14ac:dyDescent="0.25">
      <c r="A9199" s="1"/>
      <c r="B9199" s="1"/>
      <c r="C9199" s="1"/>
      <c r="D9199"/>
      <c r="E9199" s="1"/>
      <c r="F9199" s="1"/>
      <c r="G9199"/>
      <c r="H9199"/>
      <c r="I9199" s="1"/>
      <c r="J9199"/>
      <c r="K9199"/>
      <c r="L9199"/>
      <c r="M9199" s="2"/>
      <c r="N9199" s="3"/>
      <c r="O9199"/>
      <c r="P9199"/>
      <c r="Q9199"/>
      <c r="R9199"/>
      <c r="S9199"/>
      <c r="T9199"/>
      <c r="U9199" s="1"/>
      <c r="V9199"/>
      <c r="W9199" s="1"/>
      <c r="X9199"/>
      <c r="Y9199"/>
      <c r="Z9199" s="1"/>
      <c r="AA9199" s="1"/>
      <c r="AB9199" s="1"/>
      <c r="AC9199" s="1"/>
      <c r="AD9199"/>
    </row>
    <row r="9200" spans="1:30" x14ac:dyDescent="0.25">
      <c r="A9200" s="1"/>
      <c r="B9200" s="1"/>
      <c r="C9200" s="1"/>
      <c r="D9200"/>
      <c r="E9200" s="1"/>
      <c r="F9200" s="1"/>
      <c r="G9200"/>
      <c r="H9200"/>
      <c r="I9200" s="1"/>
      <c r="J9200"/>
      <c r="K9200"/>
      <c r="L9200"/>
      <c r="M9200" s="2"/>
      <c r="N9200" s="3"/>
      <c r="O9200"/>
      <c r="P9200"/>
      <c r="Q9200"/>
      <c r="R9200"/>
      <c r="S9200"/>
      <c r="T9200"/>
      <c r="U9200" s="1"/>
      <c r="V9200"/>
      <c r="W9200" s="1"/>
      <c r="X9200"/>
      <c r="Y9200"/>
      <c r="Z9200" s="1"/>
      <c r="AA9200" s="1"/>
      <c r="AB9200" s="1"/>
      <c r="AC9200" s="1"/>
      <c r="AD9200"/>
    </row>
    <row r="9201" spans="1:30" x14ac:dyDescent="0.25">
      <c r="A9201" s="1"/>
      <c r="B9201" s="1"/>
      <c r="C9201" s="1"/>
      <c r="D9201"/>
      <c r="E9201" s="1"/>
      <c r="F9201" s="1"/>
      <c r="G9201"/>
      <c r="H9201"/>
      <c r="I9201" s="1"/>
      <c r="J9201"/>
      <c r="K9201"/>
      <c r="L9201"/>
      <c r="M9201" s="2"/>
      <c r="N9201" s="3"/>
      <c r="O9201"/>
      <c r="P9201"/>
      <c r="Q9201"/>
      <c r="R9201"/>
      <c r="S9201"/>
      <c r="T9201"/>
      <c r="U9201" s="1"/>
      <c r="V9201"/>
      <c r="W9201" s="1"/>
      <c r="X9201"/>
      <c r="Y9201"/>
      <c r="Z9201" s="1"/>
      <c r="AA9201" s="1"/>
      <c r="AB9201" s="1"/>
      <c r="AC9201" s="1"/>
      <c r="AD9201"/>
    </row>
    <row r="9202" spans="1:30" x14ac:dyDescent="0.25">
      <c r="A9202" s="1"/>
      <c r="B9202" s="1"/>
      <c r="C9202" s="1"/>
      <c r="D9202"/>
      <c r="E9202" s="1"/>
      <c r="F9202" s="1"/>
      <c r="G9202"/>
      <c r="H9202"/>
      <c r="I9202" s="1"/>
      <c r="J9202"/>
      <c r="K9202"/>
      <c r="L9202"/>
      <c r="M9202" s="2"/>
      <c r="N9202" s="3"/>
      <c r="O9202"/>
      <c r="P9202"/>
      <c r="Q9202"/>
      <c r="R9202"/>
      <c r="S9202"/>
      <c r="T9202"/>
      <c r="U9202" s="1"/>
      <c r="V9202"/>
      <c r="W9202" s="1"/>
      <c r="X9202"/>
      <c r="Y9202"/>
      <c r="Z9202" s="1"/>
      <c r="AA9202" s="1"/>
      <c r="AB9202" s="1"/>
      <c r="AC9202" s="1"/>
      <c r="AD9202"/>
    </row>
    <row r="9203" spans="1:30" x14ac:dyDescent="0.25">
      <c r="A9203" s="1"/>
      <c r="B9203" s="1"/>
      <c r="C9203" s="1"/>
      <c r="D9203"/>
      <c r="E9203" s="1"/>
      <c r="F9203" s="1"/>
      <c r="G9203"/>
      <c r="H9203"/>
      <c r="I9203" s="1"/>
      <c r="J9203"/>
      <c r="K9203"/>
      <c r="L9203"/>
      <c r="M9203" s="2"/>
      <c r="N9203" s="3"/>
      <c r="O9203"/>
      <c r="P9203"/>
      <c r="Q9203"/>
      <c r="R9203"/>
      <c r="S9203"/>
      <c r="T9203"/>
      <c r="U9203" s="1"/>
      <c r="V9203"/>
      <c r="W9203" s="1"/>
      <c r="X9203"/>
      <c r="Y9203"/>
      <c r="Z9203" s="1"/>
      <c r="AA9203" s="1"/>
      <c r="AB9203" s="1"/>
      <c r="AC9203" s="1"/>
      <c r="AD9203"/>
    </row>
    <row r="9204" spans="1:30" x14ac:dyDescent="0.25">
      <c r="A9204" s="1"/>
      <c r="B9204" s="1"/>
      <c r="C9204" s="1"/>
      <c r="D9204"/>
      <c r="E9204" s="1"/>
      <c r="F9204" s="1"/>
      <c r="G9204"/>
      <c r="H9204"/>
      <c r="I9204" s="1"/>
      <c r="J9204"/>
      <c r="K9204"/>
      <c r="L9204"/>
      <c r="M9204" s="2"/>
      <c r="N9204" s="3"/>
      <c r="O9204"/>
      <c r="P9204"/>
      <c r="Q9204"/>
      <c r="R9204"/>
      <c r="S9204"/>
      <c r="T9204"/>
      <c r="U9204" s="1"/>
      <c r="V9204"/>
      <c r="W9204" s="1"/>
      <c r="X9204"/>
      <c r="Y9204"/>
      <c r="Z9204" s="1"/>
      <c r="AA9204" s="1"/>
      <c r="AB9204" s="1"/>
      <c r="AC9204" s="1"/>
      <c r="AD9204"/>
    </row>
    <row r="9205" spans="1:30" x14ac:dyDescent="0.25">
      <c r="A9205" s="1"/>
      <c r="B9205" s="1"/>
      <c r="C9205" s="1"/>
      <c r="D9205"/>
      <c r="E9205" s="1"/>
      <c r="F9205" s="1"/>
      <c r="G9205"/>
      <c r="H9205"/>
      <c r="I9205" s="1"/>
      <c r="J9205"/>
      <c r="K9205"/>
      <c r="L9205"/>
      <c r="M9205" s="2"/>
      <c r="N9205" s="3"/>
      <c r="O9205"/>
      <c r="P9205"/>
      <c r="Q9205"/>
      <c r="R9205"/>
      <c r="S9205"/>
      <c r="T9205"/>
      <c r="U9205" s="1"/>
      <c r="V9205"/>
      <c r="W9205" s="1"/>
      <c r="X9205"/>
      <c r="Y9205"/>
      <c r="Z9205" s="1"/>
      <c r="AA9205" s="1"/>
      <c r="AB9205" s="1"/>
      <c r="AC9205" s="1"/>
      <c r="AD9205"/>
    </row>
    <row r="9206" spans="1:30" x14ac:dyDescent="0.25">
      <c r="A9206" s="1"/>
      <c r="B9206" s="1"/>
      <c r="C9206" s="1"/>
      <c r="D9206"/>
      <c r="E9206" s="1"/>
      <c r="F9206" s="1"/>
      <c r="G9206"/>
      <c r="H9206"/>
      <c r="I9206" s="1"/>
      <c r="J9206"/>
      <c r="K9206"/>
      <c r="L9206"/>
      <c r="M9206" s="2"/>
      <c r="N9206" s="3"/>
      <c r="O9206"/>
      <c r="P9206"/>
      <c r="Q9206"/>
      <c r="R9206"/>
      <c r="S9206"/>
      <c r="T9206"/>
      <c r="U9206" s="1"/>
      <c r="V9206"/>
      <c r="W9206" s="1"/>
      <c r="X9206"/>
      <c r="Y9206"/>
      <c r="Z9206" s="1"/>
      <c r="AA9206" s="1"/>
      <c r="AB9206" s="1"/>
      <c r="AC9206" s="1"/>
      <c r="AD9206"/>
    </row>
    <row r="9207" spans="1:30" x14ac:dyDescent="0.25">
      <c r="A9207" s="1"/>
      <c r="B9207" s="1"/>
      <c r="C9207" s="1"/>
      <c r="D9207"/>
      <c r="E9207" s="1"/>
      <c r="F9207" s="1"/>
      <c r="G9207"/>
      <c r="H9207"/>
      <c r="I9207" s="1"/>
      <c r="J9207"/>
      <c r="K9207"/>
      <c r="L9207"/>
      <c r="M9207" s="2"/>
      <c r="N9207" s="3"/>
      <c r="O9207"/>
      <c r="P9207"/>
      <c r="Q9207"/>
      <c r="R9207"/>
      <c r="S9207"/>
      <c r="T9207"/>
      <c r="U9207" s="1"/>
      <c r="V9207"/>
      <c r="W9207" s="1"/>
      <c r="X9207"/>
      <c r="Y9207"/>
      <c r="Z9207" s="1"/>
      <c r="AA9207" s="1"/>
      <c r="AB9207" s="1"/>
      <c r="AC9207" s="1"/>
      <c r="AD9207"/>
    </row>
    <row r="9208" spans="1:30" x14ac:dyDescent="0.25">
      <c r="A9208" s="1"/>
      <c r="B9208" s="1"/>
      <c r="C9208" s="1"/>
      <c r="D9208"/>
      <c r="E9208" s="1"/>
      <c r="F9208" s="1"/>
      <c r="G9208"/>
      <c r="H9208"/>
      <c r="I9208" s="1"/>
      <c r="J9208"/>
      <c r="K9208"/>
      <c r="L9208"/>
      <c r="M9208" s="2"/>
      <c r="N9208" s="3"/>
      <c r="O9208"/>
      <c r="P9208"/>
      <c r="Q9208"/>
      <c r="R9208"/>
      <c r="S9208"/>
      <c r="T9208"/>
      <c r="U9208" s="1"/>
      <c r="V9208"/>
      <c r="W9208" s="1"/>
      <c r="X9208"/>
      <c r="Y9208"/>
      <c r="Z9208" s="1"/>
      <c r="AA9208" s="1"/>
      <c r="AB9208" s="1"/>
      <c r="AC9208" s="1"/>
      <c r="AD9208"/>
    </row>
    <row r="9209" spans="1:30" x14ac:dyDescent="0.25">
      <c r="A9209" s="1"/>
      <c r="B9209" s="1"/>
      <c r="C9209" s="1"/>
      <c r="D9209"/>
      <c r="E9209" s="1"/>
      <c r="F9209" s="1"/>
      <c r="G9209"/>
      <c r="H9209"/>
      <c r="I9209" s="1"/>
      <c r="J9209"/>
      <c r="K9209"/>
      <c r="L9209"/>
      <c r="M9209" s="2"/>
      <c r="N9209" s="3"/>
      <c r="O9209"/>
      <c r="P9209"/>
      <c r="Q9209"/>
      <c r="R9209"/>
      <c r="S9209"/>
      <c r="T9209"/>
      <c r="U9209" s="1"/>
      <c r="V9209"/>
      <c r="W9209" s="1"/>
      <c r="X9209"/>
      <c r="Y9209"/>
      <c r="Z9209" s="1"/>
      <c r="AA9209" s="1"/>
      <c r="AB9209" s="1"/>
      <c r="AC9209" s="1"/>
      <c r="AD9209"/>
    </row>
    <row r="9210" spans="1:30" x14ac:dyDescent="0.25">
      <c r="A9210" s="1"/>
      <c r="B9210" s="1"/>
      <c r="C9210" s="1"/>
      <c r="D9210"/>
      <c r="E9210" s="1"/>
      <c r="F9210" s="1"/>
      <c r="G9210"/>
      <c r="H9210"/>
      <c r="I9210" s="1"/>
      <c r="J9210"/>
      <c r="K9210"/>
      <c r="L9210"/>
      <c r="M9210" s="2"/>
      <c r="N9210" s="3"/>
      <c r="O9210"/>
      <c r="P9210"/>
      <c r="Q9210"/>
      <c r="R9210"/>
      <c r="S9210"/>
      <c r="T9210"/>
      <c r="U9210" s="1"/>
      <c r="V9210"/>
      <c r="W9210" s="1"/>
      <c r="X9210"/>
      <c r="Y9210"/>
      <c r="Z9210" s="1"/>
      <c r="AA9210" s="1"/>
      <c r="AB9210" s="1"/>
      <c r="AC9210" s="1"/>
      <c r="AD9210"/>
    </row>
    <row r="9211" spans="1:30" x14ac:dyDescent="0.25">
      <c r="A9211" s="1"/>
      <c r="B9211" s="1"/>
      <c r="C9211" s="1"/>
      <c r="D9211"/>
      <c r="E9211" s="1"/>
      <c r="F9211" s="1"/>
      <c r="G9211"/>
      <c r="H9211"/>
      <c r="I9211" s="1"/>
      <c r="J9211"/>
      <c r="K9211"/>
      <c r="L9211"/>
      <c r="M9211" s="2"/>
      <c r="N9211" s="3"/>
      <c r="O9211"/>
      <c r="P9211"/>
      <c r="Q9211"/>
      <c r="R9211"/>
      <c r="S9211"/>
      <c r="T9211"/>
      <c r="U9211" s="1"/>
      <c r="V9211"/>
      <c r="W9211" s="1"/>
      <c r="X9211"/>
      <c r="Y9211"/>
      <c r="Z9211" s="1"/>
      <c r="AA9211" s="1"/>
      <c r="AB9211" s="1"/>
      <c r="AC9211" s="1"/>
      <c r="AD9211"/>
    </row>
    <row r="9212" spans="1:30" x14ac:dyDescent="0.25">
      <c r="A9212" s="1"/>
      <c r="B9212" s="1"/>
      <c r="C9212" s="1"/>
      <c r="D9212"/>
      <c r="E9212" s="1"/>
      <c r="F9212" s="1"/>
      <c r="G9212"/>
      <c r="H9212"/>
      <c r="I9212" s="1"/>
      <c r="J9212"/>
      <c r="K9212"/>
      <c r="L9212"/>
      <c r="M9212" s="2"/>
      <c r="N9212" s="3"/>
      <c r="O9212"/>
      <c r="P9212"/>
      <c r="Q9212"/>
      <c r="R9212"/>
      <c r="S9212"/>
      <c r="T9212"/>
      <c r="U9212" s="1"/>
      <c r="V9212"/>
      <c r="W9212" s="1"/>
      <c r="X9212"/>
      <c r="Y9212"/>
      <c r="Z9212" s="1"/>
      <c r="AA9212" s="1"/>
      <c r="AB9212" s="1"/>
      <c r="AC9212" s="1"/>
      <c r="AD9212"/>
    </row>
    <row r="9213" spans="1:30" x14ac:dyDescent="0.25">
      <c r="A9213" s="1"/>
      <c r="B9213" s="1"/>
      <c r="C9213" s="1"/>
      <c r="D9213"/>
      <c r="E9213" s="1"/>
      <c r="F9213" s="1"/>
      <c r="G9213"/>
      <c r="H9213"/>
      <c r="I9213" s="1"/>
      <c r="J9213"/>
      <c r="K9213"/>
      <c r="L9213"/>
      <c r="M9213" s="2"/>
      <c r="N9213" s="3"/>
      <c r="O9213"/>
      <c r="P9213"/>
      <c r="Q9213"/>
      <c r="R9213"/>
      <c r="S9213"/>
      <c r="T9213"/>
      <c r="U9213" s="1"/>
      <c r="V9213"/>
      <c r="W9213" s="1"/>
      <c r="X9213"/>
      <c r="Y9213"/>
      <c r="Z9213" s="1"/>
      <c r="AA9213" s="1"/>
      <c r="AB9213" s="1"/>
      <c r="AC9213" s="1"/>
      <c r="AD9213"/>
    </row>
    <row r="9214" spans="1:30" x14ac:dyDescent="0.25">
      <c r="A9214" s="1"/>
      <c r="B9214" s="1"/>
      <c r="C9214" s="1"/>
      <c r="D9214"/>
      <c r="E9214" s="1"/>
      <c r="F9214" s="1"/>
      <c r="G9214"/>
      <c r="H9214"/>
      <c r="I9214" s="1"/>
      <c r="J9214"/>
      <c r="K9214"/>
      <c r="L9214"/>
      <c r="M9214" s="2"/>
      <c r="N9214" s="3"/>
      <c r="O9214"/>
      <c r="P9214"/>
      <c r="Q9214"/>
      <c r="R9214"/>
      <c r="S9214"/>
      <c r="T9214"/>
      <c r="U9214" s="1"/>
      <c r="V9214"/>
      <c r="W9214" s="1"/>
      <c r="X9214"/>
      <c r="Y9214"/>
      <c r="Z9214" s="1"/>
      <c r="AA9214" s="1"/>
      <c r="AB9214" s="1"/>
      <c r="AC9214" s="1"/>
      <c r="AD9214"/>
    </row>
    <row r="9215" spans="1:30" x14ac:dyDescent="0.25">
      <c r="A9215" s="1"/>
      <c r="B9215" s="1"/>
      <c r="C9215" s="1"/>
      <c r="D9215"/>
      <c r="E9215" s="1"/>
      <c r="F9215" s="1"/>
      <c r="G9215"/>
      <c r="H9215"/>
      <c r="I9215" s="1"/>
      <c r="J9215"/>
      <c r="K9215"/>
      <c r="L9215"/>
      <c r="M9215" s="2"/>
      <c r="N9215" s="3"/>
      <c r="O9215"/>
      <c r="P9215"/>
      <c r="Q9215"/>
      <c r="R9215"/>
      <c r="S9215"/>
      <c r="T9215"/>
      <c r="U9215" s="1"/>
      <c r="V9215"/>
      <c r="W9215" s="1"/>
      <c r="X9215"/>
      <c r="Y9215"/>
      <c r="Z9215" s="1"/>
      <c r="AA9215" s="1"/>
      <c r="AB9215" s="1"/>
      <c r="AC9215" s="1"/>
      <c r="AD9215"/>
    </row>
    <row r="9216" spans="1:30" x14ac:dyDescent="0.25">
      <c r="A9216" s="1"/>
      <c r="B9216" s="1"/>
      <c r="C9216" s="1"/>
      <c r="D9216"/>
      <c r="E9216" s="1"/>
      <c r="F9216" s="1"/>
      <c r="G9216"/>
      <c r="H9216"/>
      <c r="I9216" s="1"/>
      <c r="J9216"/>
      <c r="K9216"/>
      <c r="L9216"/>
      <c r="M9216" s="2"/>
      <c r="N9216" s="3"/>
      <c r="O9216"/>
      <c r="P9216"/>
      <c r="Q9216"/>
      <c r="R9216"/>
      <c r="S9216"/>
      <c r="T9216"/>
      <c r="U9216" s="1"/>
      <c r="V9216"/>
      <c r="W9216" s="1"/>
      <c r="X9216"/>
      <c r="Y9216"/>
      <c r="Z9216" s="1"/>
      <c r="AA9216" s="1"/>
      <c r="AB9216" s="1"/>
      <c r="AC9216" s="1"/>
      <c r="AD9216"/>
    </row>
    <row r="9217" spans="1:30" x14ac:dyDescent="0.25">
      <c r="A9217" s="1"/>
      <c r="B9217" s="1"/>
      <c r="C9217" s="1"/>
      <c r="D9217"/>
      <c r="E9217" s="1"/>
      <c r="F9217" s="1"/>
      <c r="G9217"/>
      <c r="H9217"/>
      <c r="I9217" s="1"/>
      <c r="J9217"/>
      <c r="K9217"/>
      <c r="L9217"/>
      <c r="M9217" s="2"/>
      <c r="N9217" s="3"/>
      <c r="O9217"/>
      <c r="P9217"/>
      <c r="Q9217"/>
      <c r="R9217"/>
      <c r="S9217"/>
      <c r="T9217"/>
      <c r="U9217" s="1"/>
      <c r="V9217"/>
      <c r="W9217" s="1"/>
      <c r="X9217"/>
      <c r="Y9217"/>
      <c r="Z9217" s="1"/>
      <c r="AA9217" s="1"/>
      <c r="AB9217" s="1"/>
      <c r="AC9217" s="1"/>
      <c r="AD9217"/>
    </row>
    <row r="9218" spans="1:30" x14ac:dyDescent="0.25">
      <c r="A9218" s="1"/>
      <c r="B9218" s="1"/>
      <c r="C9218" s="1"/>
      <c r="D9218"/>
      <c r="E9218" s="1"/>
      <c r="F9218" s="1"/>
      <c r="G9218"/>
      <c r="H9218"/>
      <c r="I9218" s="1"/>
      <c r="J9218"/>
      <c r="K9218"/>
      <c r="L9218"/>
      <c r="M9218" s="2"/>
      <c r="N9218" s="3"/>
      <c r="O9218"/>
      <c r="P9218"/>
      <c r="Q9218"/>
      <c r="R9218"/>
      <c r="S9218"/>
      <c r="T9218"/>
      <c r="U9218" s="1"/>
      <c r="V9218"/>
      <c r="W9218" s="1"/>
      <c r="X9218"/>
      <c r="Y9218"/>
      <c r="Z9218" s="1"/>
      <c r="AA9218" s="1"/>
      <c r="AB9218" s="1"/>
      <c r="AC9218" s="1"/>
      <c r="AD9218"/>
    </row>
    <row r="9219" spans="1:30" x14ac:dyDescent="0.25">
      <c r="A9219" s="1"/>
      <c r="B9219" s="1"/>
      <c r="C9219" s="1"/>
      <c r="D9219"/>
      <c r="E9219" s="1"/>
      <c r="F9219" s="1"/>
      <c r="G9219"/>
      <c r="H9219"/>
      <c r="I9219" s="1"/>
      <c r="J9219"/>
      <c r="K9219"/>
      <c r="L9219"/>
      <c r="M9219" s="2"/>
      <c r="N9219" s="3"/>
      <c r="O9219"/>
      <c r="P9219"/>
      <c r="Q9219"/>
      <c r="R9219"/>
      <c r="S9219"/>
      <c r="T9219"/>
      <c r="U9219" s="1"/>
      <c r="V9219"/>
      <c r="W9219" s="1"/>
      <c r="X9219"/>
      <c r="Y9219"/>
      <c r="Z9219" s="1"/>
      <c r="AA9219" s="1"/>
      <c r="AB9219" s="1"/>
      <c r="AC9219" s="1"/>
      <c r="AD9219"/>
    </row>
    <row r="9220" spans="1:30" x14ac:dyDescent="0.25">
      <c r="A9220" s="1"/>
      <c r="B9220" s="1"/>
      <c r="C9220" s="1"/>
      <c r="D9220"/>
      <c r="E9220" s="1"/>
      <c r="F9220" s="1"/>
      <c r="G9220"/>
      <c r="H9220"/>
      <c r="I9220" s="1"/>
      <c r="J9220"/>
      <c r="K9220"/>
      <c r="L9220"/>
      <c r="M9220" s="2"/>
      <c r="N9220" s="3"/>
      <c r="O9220"/>
      <c r="P9220"/>
      <c r="Q9220"/>
      <c r="R9220"/>
      <c r="S9220"/>
      <c r="T9220"/>
      <c r="U9220" s="1"/>
      <c r="V9220"/>
      <c r="W9220" s="1"/>
      <c r="X9220"/>
      <c r="Y9220"/>
      <c r="Z9220" s="1"/>
      <c r="AA9220" s="1"/>
      <c r="AB9220" s="1"/>
      <c r="AC9220" s="1"/>
      <c r="AD9220"/>
    </row>
    <row r="9221" spans="1:30" x14ac:dyDescent="0.25">
      <c r="A9221" s="1"/>
      <c r="B9221" s="1"/>
      <c r="C9221" s="1"/>
      <c r="D9221"/>
      <c r="E9221" s="1"/>
      <c r="F9221" s="1"/>
      <c r="G9221"/>
      <c r="H9221"/>
      <c r="I9221" s="1"/>
      <c r="J9221"/>
      <c r="K9221"/>
      <c r="L9221"/>
      <c r="M9221" s="2"/>
      <c r="N9221" s="3"/>
      <c r="O9221"/>
      <c r="P9221"/>
      <c r="Q9221"/>
      <c r="R9221"/>
      <c r="S9221"/>
      <c r="T9221"/>
      <c r="U9221" s="1"/>
      <c r="V9221"/>
      <c r="W9221" s="1"/>
      <c r="X9221"/>
      <c r="Y9221"/>
      <c r="Z9221" s="1"/>
      <c r="AA9221" s="1"/>
      <c r="AB9221" s="1"/>
      <c r="AC9221" s="1"/>
      <c r="AD9221"/>
    </row>
    <row r="9222" spans="1:30" x14ac:dyDescent="0.25">
      <c r="A9222" s="1"/>
      <c r="B9222" s="1"/>
      <c r="C9222" s="1"/>
      <c r="D9222"/>
      <c r="E9222" s="1"/>
      <c r="F9222" s="1"/>
      <c r="G9222"/>
      <c r="H9222"/>
      <c r="I9222" s="1"/>
      <c r="J9222"/>
      <c r="K9222"/>
      <c r="L9222"/>
      <c r="M9222" s="2"/>
      <c r="N9222" s="3"/>
      <c r="O9222"/>
      <c r="P9222"/>
      <c r="Q9222"/>
      <c r="R9222"/>
      <c r="S9222"/>
      <c r="T9222"/>
      <c r="U9222" s="1"/>
      <c r="V9222"/>
      <c r="W9222" s="1"/>
      <c r="X9222"/>
      <c r="Y9222"/>
      <c r="Z9222" s="1"/>
      <c r="AA9222" s="1"/>
      <c r="AB9222" s="1"/>
      <c r="AC9222" s="1"/>
      <c r="AD9222"/>
    </row>
    <row r="9223" spans="1:30" x14ac:dyDescent="0.25">
      <c r="A9223" s="1"/>
      <c r="B9223" s="1"/>
      <c r="C9223" s="1"/>
      <c r="D9223"/>
      <c r="E9223" s="1"/>
      <c r="F9223" s="1"/>
      <c r="G9223"/>
      <c r="H9223"/>
      <c r="I9223" s="1"/>
      <c r="J9223"/>
      <c r="K9223"/>
      <c r="L9223"/>
      <c r="M9223" s="2"/>
      <c r="N9223" s="3"/>
      <c r="O9223"/>
      <c r="P9223"/>
      <c r="Q9223"/>
      <c r="R9223"/>
      <c r="S9223"/>
      <c r="T9223"/>
      <c r="U9223" s="1"/>
      <c r="V9223"/>
      <c r="W9223" s="1"/>
      <c r="X9223"/>
      <c r="Y9223"/>
      <c r="Z9223" s="1"/>
      <c r="AA9223" s="1"/>
      <c r="AB9223" s="1"/>
      <c r="AC9223" s="1"/>
      <c r="AD9223"/>
    </row>
    <row r="9224" spans="1:30" x14ac:dyDescent="0.25">
      <c r="A9224" s="1"/>
      <c r="B9224" s="1"/>
      <c r="C9224" s="1"/>
      <c r="D9224"/>
      <c r="E9224" s="1"/>
      <c r="F9224" s="1"/>
      <c r="G9224"/>
      <c r="H9224"/>
      <c r="I9224" s="1"/>
      <c r="J9224"/>
      <c r="K9224"/>
      <c r="L9224"/>
      <c r="M9224" s="2"/>
      <c r="N9224" s="3"/>
      <c r="O9224"/>
      <c r="P9224"/>
      <c r="Q9224"/>
      <c r="R9224"/>
      <c r="S9224"/>
      <c r="T9224"/>
      <c r="U9224" s="1"/>
      <c r="V9224"/>
      <c r="W9224" s="1"/>
      <c r="X9224"/>
      <c r="Y9224"/>
      <c r="Z9224" s="1"/>
      <c r="AA9224" s="1"/>
      <c r="AB9224" s="1"/>
      <c r="AC9224" s="1"/>
      <c r="AD9224"/>
    </row>
    <row r="9225" spans="1:30" x14ac:dyDescent="0.25">
      <c r="A9225" s="1"/>
      <c r="B9225" s="1"/>
      <c r="C9225" s="1"/>
      <c r="D9225"/>
      <c r="E9225" s="1"/>
      <c r="F9225" s="1"/>
      <c r="G9225"/>
      <c r="H9225"/>
      <c r="I9225" s="1"/>
      <c r="J9225"/>
      <c r="K9225"/>
      <c r="L9225"/>
      <c r="M9225" s="2"/>
      <c r="N9225" s="3"/>
      <c r="O9225"/>
      <c r="P9225"/>
      <c r="Q9225"/>
      <c r="R9225"/>
      <c r="S9225"/>
      <c r="T9225"/>
      <c r="U9225" s="1"/>
      <c r="V9225"/>
      <c r="W9225" s="1"/>
      <c r="X9225"/>
      <c r="Y9225"/>
      <c r="Z9225" s="1"/>
      <c r="AA9225" s="1"/>
      <c r="AB9225" s="1"/>
      <c r="AC9225" s="1"/>
      <c r="AD9225"/>
    </row>
    <row r="9226" spans="1:30" x14ac:dyDescent="0.25">
      <c r="A9226" s="1"/>
      <c r="B9226" s="1"/>
      <c r="C9226" s="1"/>
      <c r="D9226"/>
      <c r="E9226" s="1"/>
      <c r="F9226" s="1"/>
      <c r="G9226"/>
      <c r="H9226"/>
      <c r="I9226" s="1"/>
      <c r="J9226"/>
      <c r="K9226"/>
      <c r="L9226"/>
      <c r="M9226" s="2"/>
      <c r="N9226" s="3"/>
      <c r="O9226"/>
      <c r="P9226"/>
      <c r="Q9226"/>
      <c r="R9226"/>
      <c r="S9226"/>
      <c r="T9226"/>
      <c r="U9226" s="1"/>
      <c r="V9226"/>
      <c r="W9226" s="1"/>
      <c r="X9226"/>
      <c r="Y9226"/>
      <c r="Z9226" s="1"/>
      <c r="AA9226" s="1"/>
      <c r="AB9226" s="1"/>
      <c r="AC9226" s="1"/>
      <c r="AD9226"/>
    </row>
    <row r="9227" spans="1:30" x14ac:dyDescent="0.25">
      <c r="A9227" s="1"/>
      <c r="B9227" s="1"/>
      <c r="C9227" s="1"/>
      <c r="D9227"/>
      <c r="E9227" s="1"/>
      <c r="F9227" s="1"/>
      <c r="G9227"/>
      <c r="H9227"/>
      <c r="I9227" s="1"/>
      <c r="J9227"/>
      <c r="K9227"/>
      <c r="L9227"/>
      <c r="M9227" s="2"/>
      <c r="N9227" s="3"/>
      <c r="O9227"/>
      <c r="P9227"/>
      <c r="Q9227"/>
      <c r="R9227"/>
      <c r="S9227"/>
      <c r="T9227"/>
      <c r="U9227" s="1"/>
      <c r="V9227"/>
      <c r="W9227" s="1"/>
      <c r="X9227"/>
      <c r="Y9227"/>
      <c r="Z9227" s="1"/>
      <c r="AA9227" s="1"/>
      <c r="AB9227" s="1"/>
      <c r="AC9227" s="1"/>
      <c r="AD9227"/>
    </row>
    <row r="9228" spans="1:30" x14ac:dyDescent="0.25">
      <c r="A9228" s="1"/>
      <c r="B9228" s="1"/>
      <c r="C9228" s="1"/>
      <c r="D9228"/>
      <c r="E9228" s="1"/>
      <c r="F9228" s="1"/>
      <c r="G9228"/>
      <c r="H9228"/>
      <c r="I9228" s="1"/>
      <c r="J9228"/>
      <c r="K9228"/>
      <c r="L9228"/>
      <c r="M9228" s="2"/>
      <c r="N9228" s="3"/>
      <c r="O9228"/>
      <c r="P9228"/>
      <c r="Q9228"/>
      <c r="R9228"/>
      <c r="S9228"/>
      <c r="T9228"/>
      <c r="U9228" s="1"/>
      <c r="V9228"/>
      <c r="W9228" s="1"/>
      <c r="X9228"/>
      <c r="Y9228"/>
      <c r="Z9228" s="1"/>
      <c r="AA9228" s="1"/>
      <c r="AB9228" s="1"/>
      <c r="AC9228" s="1"/>
      <c r="AD9228"/>
    </row>
    <row r="9229" spans="1:30" x14ac:dyDescent="0.25">
      <c r="A9229" s="1"/>
      <c r="B9229" s="1"/>
      <c r="C9229" s="1"/>
      <c r="D9229"/>
      <c r="E9229" s="1"/>
      <c r="F9229" s="1"/>
      <c r="G9229"/>
      <c r="H9229"/>
      <c r="I9229" s="1"/>
      <c r="J9229"/>
      <c r="K9229"/>
      <c r="L9229"/>
      <c r="M9229" s="2"/>
      <c r="N9229" s="3"/>
      <c r="O9229"/>
      <c r="P9229"/>
      <c r="Q9229"/>
      <c r="R9229"/>
      <c r="S9229"/>
      <c r="T9229"/>
      <c r="U9229" s="1"/>
      <c r="V9229"/>
      <c r="W9229" s="1"/>
      <c r="X9229"/>
      <c r="Y9229"/>
      <c r="Z9229" s="1"/>
      <c r="AA9229" s="1"/>
      <c r="AB9229" s="1"/>
      <c r="AC9229" s="1"/>
      <c r="AD9229"/>
    </row>
    <row r="9230" spans="1:30" x14ac:dyDescent="0.25">
      <c r="A9230" s="1"/>
      <c r="B9230" s="1"/>
      <c r="C9230" s="1"/>
      <c r="D9230"/>
      <c r="E9230" s="1"/>
      <c r="F9230" s="1"/>
      <c r="G9230"/>
      <c r="H9230"/>
      <c r="I9230" s="1"/>
      <c r="J9230"/>
      <c r="K9230"/>
      <c r="L9230"/>
      <c r="M9230" s="2"/>
      <c r="N9230" s="3"/>
      <c r="O9230"/>
      <c r="P9230"/>
      <c r="Q9230"/>
      <c r="R9230"/>
      <c r="S9230"/>
      <c r="T9230"/>
      <c r="U9230" s="1"/>
      <c r="V9230"/>
      <c r="W9230" s="1"/>
      <c r="X9230"/>
      <c r="Y9230"/>
      <c r="Z9230" s="1"/>
      <c r="AA9230" s="1"/>
      <c r="AB9230" s="1"/>
      <c r="AC9230" s="1"/>
      <c r="AD9230"/>
    </row>
    <row r="9231" spans="1:30" x14ac:dyDescent="0.25">
      <c r="A9231" s="1"/>
      <c r="B9231" s="1"/>
      <c r="C9231" s="1"/>
      <c r="D9231"/>
      <c r="E9231" s="1"/>
      <c r="F9231" s="1"/>
      <c r="G9231"/>
      <c r="H9231"/>
      <c r="I9231" s="1"/>
      <c r="J9231"/>
      <c r="K9231"/>
      <c r="L9231"/>
      <c r="M9231" s="2"/>
      <c r="N9231" s="3"/>
      <c r="O9231"/>
      <c r="P9231"/>
      <c r="Q9231"/>
      <c r="R9231"/>
      <c r="S9231"/>
      <c r="T9231"/>
      <c r="U9231" s="1"/>
      <c r="V9231"/>
      <c r="W9231" s="1"/>
      <c r="X9231"/>
      <c r="Y9231"/>
      <c r="Z9231" s="1"/>
      <c r="AA9231" s="1"/>
      <c r="AB9231" s="1"/>
      <c r="AC9231" s="1"/>
      <c r="AD9231"/>
    </row>
    <row r="9232" spans="1:30" x14ac:dyDescent="0.25">
      <c r="A9232" s="1"/>
      <c r="B9232" s="1"/>
      <c r="C9232" s="1"/>
      <c r="D9232"/>
      <c r="E9232" s="1"/>
      <c r="F9232" s="1"/>
      <c r="G9232"/>
      <c r="H9232"/>
      <c r="I9232" s="1"/>
      <c r="J9232"/>
      <c r="K9232"/>
      <c r="L9232"/>
      <c r="M9232" s="2"/>
      <c r="N9232" s="3"/>
      <c r="O9232"/>
      <c r="P9232"/>
      <c r="Q9232"/>
      <c r="R9232"/>
      <c r="S9232"/>
      <c r="T9232"/>
      <c r="U9232" s="1"/>
      <c r="V9232"/>
      <c r="W9232" s="1"/>
      <c r="X9232"/>
      <c r="Y9232"/>
      <c r="Z9232" s="1"/>
      <c r="AA9232" s="1"/>
      <c r="AB9232" s="1"/>
      <c r="AC9232" s="1"/>
      <c r="AD9232"/>
    </row>
    <row r="9233" spans="1:30" x14ac:dyDescent="0.25">
      <c r="A9233" s="1"/>
      <c r="B9233" s="1"/>
      <c r="C9233" s="1"/>
      <c r="D9233"/>
      <c r="E9233" s="1"/>
      <c r="F9233" s="1"/>
      <c r="G9233"/>
      <c r="H9233"/>
      <c r="I9233" s="1"/>
      <c r="J9233"/>
      <c r="K9233"/>
      <c r="L9233"/>
      <c r="M9233" s="2"/>
      <c r="N9233" s="3"/>
      <c r="O9233"/>
      <c r="P9233"/>
      <c r="Q9233"/>
      <c r="R9233"/>
      <c r="S9233"/>
      <c r="T9233"/>
      <c r="U9233" s="1"/>
      <c r="V9233"/>
      <c r="W9233" s="1"/>
      <c r="X9233"/>
      <c r="Y9233"/>
      <c r="Z9233" s="1"/>
      <c r="AA9233" s="1"/>
      <c r="AB9233" s="1"/>
      <c r="AC9233" s="1"/>
      <c r="AD9233"/>
    </row>
    <row r="9234" spans="1:30" x14ac:dyDescent="0.25">
      <c r="A9234" s="1"/>
      <c r="B9234" s="1"/>
      <c r="C9234" s="1"/>
      <c r="D9234"/>
      <c r="E9234" s="1"/>
      <c r="F9234" s="1"/>
      <c r="G9234"/>
      <c r="H9234"/>
      <c r="I9234" s="1"/>
      <c r="J9234"/>
      <c r="K9234"/>
      <c r="L9234"/>
      <c r="M9234" s="2"/>
      <c r="N9234" s="3"/>
      <c r="O9234"/>
      <c r="P9234"/>
      <c r="Q9234"/>
      <c r="R9234"/>
      <c r="S9234"/>
      <c r="T9234"/>
      <c r="U9234" s="1"/>
      <c r="V9234"/>
      <c r="W9234" s="1"/>
      <c r="X9234"/>
      <c r="Y9234"/>
      <c r="Z9234" s="1"/>
      <c r="AA9234" s="1"/>
      <c r="AB9234" s="1"/>
      <c r="AC9234" s="1"/>
      <c r="AD9234"/>
    </row>
    <row r="9235" spans="1:30" x14ac:dyDescent="0.25">
      <c r="A9235" s="1"/>
      <c r="B9235" s="1"/>
      <c r="C9235" s="1"/>
      <c r="D9235"/>
      <c r="E9235" s="1"/>
      <c r="F9235" s="1"/>
      <c r="G9235"/>
      <c r="H9235"/>
      <c r="I9235" s="1"/>
      <c r="J9235"/>
      <c r="K9235"/>
      <c r="L9235"/>
      <c r="M9235" s="2"/>
      <c r="N9235" s="3"/>
      <c r="O9235"/>
      <c r="P9235"/>
      <c r="Q9235"/>
      <c r="R9235"/>
      <c r="S9235"/>
      <c r="T9235"/>
      <c r="U9235" s="1"/>
      <c r="V9235"/>
      <c r="W9235" s="1"/>
      <c r="X9235"/>
      <c r="Y9235"/>
      <c r="Z9235" s="1"/>
      <c r="AA9235" s="1"/>
      <c r="AB9235" s="1"/>
      <c r="AC9235" s="1"/>
      <c r="AD9235"/>
    </row>
    <row r="9236" spans="1:30" x14ac:dyDescent="0.25">
      <c r="A9236" s="1"/>
      <c r="B9236" s="1"/>
      <c r="C9236" s="1"/>
      <c r="D9236"/>
      <c r="E9236" s="1"/>
      <c r="F9236" s="1"/>
      <c r="G9236"/>
      <c r="H9236"/>
      <c r="I9236" s="1"/>
      <c r="J9236"/>
      <c r="K9236"/>
      <c r="L9236"/>
      <c r="M9236" s="2"/>
      <c r="N9236" s="3"/>
      <c r="O9236"/>
      <c r="P9236"/>
      <c r="Q9236"/>
      <c r="R9236"/>
      <c r="S9236"/>
      <c r="T9236"/>
      <c r="U9236" s="1"/>
      <c r="V9236"/>
      <c r="W9236" s="1"/>
      <c r="X9236"/>
      <c r="Y9236"/>
      <c r="Z9236" s="1"/>
      <c r="AA9236" s="1"/>
      <c r="AB9236" s="1"/>
      <c r="AC9236" s="1"/>
      <c r="AD9236"/>
    </row>
    <row r="9237" spans="1:30" x14ac:dyDescent="0.25">
      <c r="A9237" s="1"/>
      <c r="B9237" s="1"/>
      <c r="C9237" s="1"/>
      <c r="D9237"/>
      <c r="E9237" s="1"/>
      <c r="F9237" s="1"/>
      <c r="G9237"/>
      <c r="H9237"/>
      <c r="I9237" s="1"/>
      <c r="J9237"/>
      <c r="K9237"/>
      <c r="L9237"/>
      <c r="M9237" s="2"/>
      <c r="N9237" s="3"/>
      <c r="O9237"/>
      <c r="P9237"/>
      <c r="Q9237"/>
      <c r="R9237"/>
      <c r="S9237"/>
      <c r="T9237"/>
      <c r="U9237" s="1"/>
      <c r="V9237"/>
      <c r="W9237" s="1"/>
      <c r="X9237"/>
      <c r="Y9237"/>
      <c r="Z9237" s="1"/>
      <c r="AA9237" s="1"/>
      <c r="AB9237" s="1"/>
      <c r="AC9237" s="1"/>
      <c r="AD9237"/>
    </row>
    <row r="9238" spans="1:30" x14ac:dyDescent="0.25">
      <c r="A9238" s="1"/>
      <c r="B9238" s="1"/>
      <c r="C9238" s="1"/>
      <c r="D9238"/>
      <c r="E9238" s="1"/>
      <c r="F9238" s="1"/>
      <c r="G9238"/>
      <c r="H9238"/>
      <c r="I9238" s="1"/>
      <c r="J9238"/>
      <c r="K9238"/>
      <c r="L9238"/>
      <c r="M9238" s="2"/>
      <c r="N9238" s="3"/>
      <c r="O9238"/>
      <c r="P9238"/>
      <c r="Q9238"/>
      <c r="R9238"/>
      <c r="S9238"/>
      <c r="T9238"/>
      <c r="U9238" s="1"/>
      <c r="V9238"/>
      <c r="W9238" s="1"/>
      <c r="X9238"/>
      <c r="Y9238"/>
      <c r="Z9238" s="1"/>
      <c r="AA9238" s="1"/>
      <c r="AB9238" s="1"/>
      <c r="AC9238" s="1"/>
      <c r="AD9238"/>
    </row>
    <row r="9239" spans="1:30" x14ac:dyDescent="0.25">
      <c r="A9239" s="1"/>
      <c r="B9239" s="1"/>
      <c r="C9239" s="1"/>
      <c r="D9239"/>
      <c r="E9239" s="1"/>
      <c r="F9239" s="1"/>
      <c r="G9239"/>
      <c r="H9239"/>
      <c r="I9239" s="1"/>
      <c r="J9239"/>
      <c r="K9239"/>
      <c r="L9239"/>
      <c r="M9239" s="2"/>
      <c r="N9239" s="3"/>
      <c r="O9239"/>
      <c r="P9239"/>
      <c r="Q9239"/>
      <c r="R9239"/>
      <c r="S9239"/>
      <c r="T9239"/>
      <c r="U9239" s="1"/>
      <c r="V9239"/>
      <c r="W9239" s="1"/>
      <c r="X9239"/>
      <c r="Y9239"/>
      <c r="Z9239" s="1"/>
      <c r="AA9239" s="1"/>
      <c r="AB9239" s="1"/>
      <c r="AC9239" s="1"/>
      <c r="AD9239"/>
    </row>
    <row r="9240" spans="1:30" x14ac:dyDescent="0.25">
      <c r="A9240" s="1"/>
      <c r="B9240" s="1"/>
      <c r="C9240" s="1"/>
      <c r="D9240"/>
      <c r="E9240" s="1"/>
      <c r="F9240" s="1"/>
      <c r="G9240"/>
      <c r="H9240"/>
      <c r="I9240" s="1"/>
      <c r="J9240"/>
      <c r="K9240"/>
      <c r="L9240"/>
      <c r="M9240" s="2"/>
      <c r="N9240" s="3"/>
      <c r="O9240"/>
      <c r="P9240"/>
      <c r="Q9240"/>
      <c r="R9240"/>
      <c r="S9240"/>
      <c r="T9240"/>
      <c r="U9240" s="1"/>
      <c r="V9240"/>
      <c r="W9240" s="1"/>
      <c r="X9240"/>
      <c r="Y9240"/>
      <c r="Z9240" s="1"/>
      <c r="AA9240" s="1"/>
      <c r="AB9240" s="1"/>
      <c r="AC9240" s="1"/>
      <c r="AD9240"/>
    </row>
    <row r="9241" spans="1:30" x14ac:dyDescent="0.25">
      <c r="A9241" s="1"/>
      <c r="B9241" s="1"/>
      <c r="C9241" s="1"/>
      <c r="D9241"/>
      <c r="E9241" s="1"/>
      <c r="F9241" s="1"/>
      <c r="G9241"/>
      <c r="H9241"/>
      <c r="I9241" s="1"/>
      <c r="J9241"/>
      <c r="K9241"/>
      <c r="L9241"/>
      <c r="M9241" s="2"/>
      <c r="N9241" s="3"/>
      <c r="O9241"/>
      <c r="P9241"/>
      <c r="Q9241"/>
      <c r="R9241"/>
      <c r="S9241"/>
      <c r="T9241"/>
      <c r="U9241" s="1"/>
      <c r="V9241"/>
      <c r="W9241" s="1"/>
      <c r="X9241"/>
      <c r="Y9241"/>
      <c r="Z9241" s="1"/>
      <c r="AA9241" s="1"/>
      <c r="AB9241" s="1"/>
      <c r="AC9241" s="1"/>
      <c r="AD9241"/>
    </row>
    <row r="9242" spans="1:30" x14ac:dyDescent="0.25">
      <c r="A9242" s="1"/>
      <c r="B9242" s="1"/>
      <c r="C9242" s="1"/>
      <c r="D9242"/>
      <c r="E9242" s="1"/>
      <c r="F9242" s="1"/>
      <c r="G9242"/>
      <c r="H9242"/>
      <c r="I9242" s="1"/>
      <c r="J9242"/>
      <c r="K9242"/>
      <c r="L9242"/>
      <c r="M9242" s="2"/>
      <c r="N9242" s="3"/>
      <c r="O9242"/>
      <c r="P9242"/>
      <c r="Q9242"/>
      <c r="R9242"/>
      <c r="S9242"/>
      <c r="T9242"/>
      <c r="U9242" s="1"/>
      <c r="V9242"/>
      <c r="W9242" s="1"/>
      <c r="X9242"/>
      <c r="Y9242"/>
      <c r="Z9242" s="1"/>
      <c r="AA9242" s="1"/>
      <c r="AB9242" s="1"/>
      <c r="AC9242" s="1"/>
      <c r="AD9242"/>
    </row>
    <row r="9243" spans="1:30" x14ac:dyDescent="0.25">
      <c r="A9243" s="1"/>
      <c r="B9243" s="1"/>
      <c r="C9243" s="1"/>
      <c r="D9243"/>
      <c r="E9243" s="1"/>
      <c r="F9243" s="1"/>
      <c r="G9243"/>
      <c r="H9243"/>
      <c r="I9243" s="1"/>
      <c r="J9243"/>
      <c r="K9243"/>
      <c r="L9243"/>
      <c r="M9243" s="2"/>
      <c r="N9243" s="3"/>
      <c r="O9243"/>
      <c r="P9243"/>
      <c r="Q9243"/>
      <c r="R9243"/>
      <c r="S9243"/>
      <c r="T9243"/>
      <c r="U9243" s="1"/>
      <c r="V9243"/>
      <c r="W9243" s="1"/>
      <c r="X9243"/>
      <c r="Y9243"/>
      <c r="Z9243" s="1"/>
      <c r="AA9243" s="1"/>
      <c r="AB9243" s="1"/>
      <c r="AC9243" s="1"/>
      <c r="AD9243"/>
    </row>
    <row r="9244" spans="1:30" x14ac:dyDescent="0.25">
      <c r="A9244" s="1"/>
      <c r="B9244" s="1"/>
      <c r="C9244" s="1"/>
      <c r="D9244"/>
      <c r="E9244" s="1"/>
      <c r="F9244" s="1"/>
      <c r="G9244"/>
      <c r="H9244"/>
      <c r="I9244" s="1"/>
      <c r="J9244"/>
      <c r="K9244"/>
      <c r="L9244"/>
      <c r="M9244" s="2"/>
      <c r="N9244" s="3"/>
      <c r="O9244"/>
      <c r="P9244"/>
      <c r="Q9244"/>
      <c r="R9244"/>
      <c r="S9244"/>
      <c r="T9244"/>
      <c r="U9244" s="1"/>
      <c r="V9244"/>
      <c r="W9244" s="1"/>
      <c r="X9244"/>
      <c r="Y9244"/>
      <c r="Z9244" s="1"/>
      <c r="AA9244" s="1"/>
      <c r="AB9244" s="1"/>
      <c r="AC9244" s="1"/>
      <c r="AD9244"/>
    </row>
    <row r="9245" spans="1:30" x14ac:dyDescent="0.25">
      <c r="A9245" s="1"/>
      <c r="B9245" s="1"/>
      <c r="C9245" s="1"/>
      <c r="D9245"/>
      <c r="E9245" s="1"/>
      <c r="F9245" s="1"/>
      <c r="G9245"/>
      <c r="H9245"/>
      <c r="I9245" s="1"/>
      <c r="J9245"/>
      <c r="K9245"/>
      <c r="L9245"/>
      <c r="M9245" s="2"/>
      <c r="N9245" s="3"/>
      <c r="O9245"/>
      <c r="P9245"/>
      <c r="Q9245"/>
      <c r="R9245"/>
      <c r="S9245"/>
      <c r="T9245"/>
      <c r="U9245" s="1"/>
      <c r="V9245"/>
      <c r="W9245" s="1"/>
      <c r="X9245"/>
      <c r="Y9245"/>
      <c r="Z9245" s="1"/>
      <c r="AA9245" s="1"/>
      <c r="AB9245" s="1"/>
      <c r="AC9245" s="1"/>
      <c r="AD9245"/>
    </row>
    <row r="9246" spans="1:30" x14ac:dyDescent="0.25">
      <c r="A9246" s="1"/>
      <c r="B9246" s="1"/>
      <c r="C9246" s="1"/>
      <c r="D9246"/>
      <c r="E9246" s="1"/>
      <c r="F9246" s="1"/>
      <c r="G9246"/>
      <c r="H9246"/>
      <c r="I9246" s="1"/>
      <c r="J9246"/>
      <c r="K9246"/>
      <c r="L9246"/>
      <c r="M9246" s="2"/>
      <c r="N9246" s="3"/>
      <c r="O9246"/>
      <c r="P9246"/>
      <c r="Q9246"/>
      <c r="R9246"/>
      <c r="S9246"/>
      <c r="T9246"/>
      <c r="U9246" s="1"/>
      <c r="V9246"/>
      <c r="W9246" s="1"/>
      <c r="X9246"/>
      <c r="Y9246"/>
      <c r="Z9246" s="1"/>
      <c r="AA9246" s="1"/>
      <c r="AB9246" s="1"/>
      <c r="AC9246" s="1"/>
      <c r="AD9246"/>
    </row>
    <row r="9247" spans="1:30" x14ac:dyDescent="0.25">
      <c r="A9247" s="1"/>
      <c r="B9247" s="1"/>
      <c r="C9247" s="1"/>
      <c r="D9247"/>
      <c r="E9247" s="1"/>
      <c r="F9247" s="1"/>
      <c r="G9247"/>
      <c r="H9247"/>
      <c r="I9247" s="1"/>
      <c r="J9247"/>
      <c r="K9247"/>
      <c r="L9247"/>
      <c r="M9247" s="2"/>
      <c r="N9247" s="3"/>
      <c r="O9247"/>
      <c r="P9247"/>
      <c r="Q9247"/>
      <c r="R9247"/>
      <c r="S9247"/>
      <c r="T9247"/>
      <c r="U9247" s="1"/>
      <c r="V9247"/>
      <c r="W9247" s="1"/>
      <c r="X9247"/>
      <c r="Y9247"/>
      <c r="Z9247" s="1"/>
      <c r="AA9247" s="1"/>
      <c r="AB9247" s="1"/>
      <c r="AC9247" s="1"/>
      <c r="AD9247"/>
    </row>
    <row r="9248" spans="1:30" x14ac:dyDescent="0.25">
      <c r="A9248" s="1"/>
      <c r="B9248" s="1"/>
      <c r="C9248" s="1"/>
      <c r="D9248"/>
      <c r="E9248" s="1"/>
      <c r="F9248" s="1"/>
      <c r="G9248"/>
      <c r="H9248"/>
      <c r="I9248" s="1"/>
      <c r="J9248"/>
      <c r="K9248"/>
      <c r="L9248"/>
      <c r="M9248" s="2"/>
      <c r="N9248" s="3"/>
      <c r="O9248"/>
      <c r="P9248"/>
      <c r="Q9248"/>
      <c r="R9248"/>
      <c r="S9248"/>
      <c r="T9248"/>
      <c r="U9248" s="1"/>
      <c r="V9248"/>
      <c r="W9248" s="1"/>
      <c r="X9248"/>
      <c r="Y9248"/>
      <c r="Z9248" s="1"/>
      <c r="AA9248" s="1"/>
      <c r="AB9248" s="1"/>
      <c r="AC9248" s="1"/>
      <c r="AD9248"/>
    </row>
    <row r="9249" spans="1:30" x14ac:dyDescent="0.25">
      <c r="A9249" s="1"/>
      <c r="B9249" s="1"/>
      <c r="C9249" s="1"/>
      <c r="D9249"/>
      <c r="E9249" s="1"/>
      <c r="F9249" s="1"/>
      <c r="G9249"/>
      <c r="H9249"/>
      <c r="I9249" s="1"/>
      <c r="J9249"/>
      <c r="K9249"/>
      <c r="L9249"/>
      <c r="M9249" s="2"/>
      <c r="N9249" s="3"/>
      <c r="O9249"/>
      <c r="P9249"/>
      <c r="Q9249"/>
      <c r="R9249"/>
      <c r="S9249"/>
      <c r="T9249"/>
      <c r="U9249" s="1"/>
      <c r="V9249"/>
      <c r="W9249" s="1"/>
      <c r="X9249"/>
      <c r="Y9249"/>
      <c r="Z9249" s="1"/>
      <c r="AA9249" s="1"/>
      <c r="AB9249" s="1"/>
      <c r="AC9249" s="1"/>
      <c r="AD9249"/>
    </row>
    <row r="9250" spans="1:30" x14ac:dyDescent="0.25">
      <c r="A9250" s="1"/>
      <c r="B9250" s="1"/>
      <c r="C9250" s="1"/>
      <c r="D9250"/>
      <c r="E9250" s="1"/>
      <c r="F9250" s="1"/>
      <c r="G9250"/>
      <c r="H9250"/>
      <c r="I9250" s="1"/>
      <c r="J9250"/>
      <c r="K9250"/>
      <c r="L9250"/>
      <c r="M9250" s="2"/>
      <c r="N9250" s="3"/>
      <c r="O9250"/>
      <c r="P9250"/>
      <c r="Q9250"/>
      <c r="R9250"/>
      <c r="S9250"/>
      <c r="T9250"/>
      <c r="U9250" s="1"/>
      <c r="V9250"/>
      <c r="W9250" s="1"/>
      <c r="X9250"/>
      <c r="Y9250"/>
      <c r="Z9250" s="1"/>
      <c r="AA9250" s="1"/>
      <c r="AB9250" s="1"/>
      <c r="AC9250" s="1"/>
      <c r="AD9250"/>
    </row>
    <row r="9251" spans="1:30" x14ac:dyDescent="0.25">
      <c r="A9251" s="1"/>
      <c r="B9251" s="1"/>
      <c r="C9251" s="1"/>
      <c r="D9251"/>
      <c r="E9251" s="1"/>
      <c r="F9251" s="1"/>
      <c r="G9251"/>
      <c r="H9251"/>
      <c r="I9251" s="1"/>
      <c r="J9251"/>
      <c r="K9251"/>
      <c r="L9251"/>
      <c r="M9251" s="2"/>
      <c r="N9251" s="3"/>
      <c r="O9251"/>
      <c r="P9251"/>
      <c r="Q9251"/>
      <c r="R9251"/>
      <c r="S9251"/>
      <c r="T9251"/>
      <c r="U9251" s="1"/>
      <c r="V9251"/>
      <c r="W9251" s="1"/>
      <c r="X9251"/>
      <c r="Y9251"/>
      <c r="Z9251" s="1"/>
      <c r="AA9251" s="1"/>
      <c r="AB9251" s="1"/>
      <c r="AC9251" s="1"/>
      <c r="AD9251"/>
    </row>
    <row r="9252" spans="1:30" x14ac:dyDescent="0.25">
      <c r="A9252" s="1"/>
      <c r="B9252" s="1"/>
      <c r="C9252" s="1"/>
      <c r="D9252"/>
      <c r="E9252" s="1"/>
      <c r="F9252" s="1"/>
      <c r="G9252"/>
      <c r="H9252"/>
      <c r="I9252" s="1"/>
      <c r="J9252"/>
      <c r="K9252"/>
      <c r="L9252"/>
      <c r="M9252" s="2"/>
      <c r="N9252" s="3"/>
      <c r="O9252"/>
      <c r="P9252"/>
      <c r="Q9252"/>
      <c r="R9252"/>
      <c r="S9252"/>
      <c r="T9252"/>
      <c r="U9252" s="1"/>
      <c r="V9252"/>
      <c r="W9252" s="1"/>
      <c r="X9252"/>
      <c r="Y9252"/>
      <c r="Z9252" s="1"/>
      <c r="AA9252" s="1"/>
      <c r="AB9252" s="1"/>
      <c r="AC9252" s="1"/>
      <c r="AD9252"/>
    </row>
    <row r="9253" spans="1:30" x14ac:dyDescent="0.25">
      <c r="A9253" s="1"/>
      <c r="B9253" s="1"/>
      <c r="C9253" s="1"/>
      <c r="D9253"/>
      <c r="E9253" s="1"/>
      <c r="F9253" s="1"/>
      <c r="G9253"/>
      <c r="H9253"/>
      <c r="I9253" s="1"/>
      <c r="J9253"/>
      <c r="K9253"/>
      <c r="L9253"/>
      <c r="M9253" s="2"/>
      <c r="N9253" s="3"/>
      <c r="O9253"/>
      <c r="P9253"/>
      <c r="Q9253"/>
      <c r="R9253"/>
      <c r="S9253"/>
      <c r="T9253"/>
      <c r="U9253" s="1"/>
      <c r="V9253"/>
      <c r="W9253" s="1"/>
      <c r="X9253"/>
      <c r="Y9253"/>
      <c r="Z9253" s="1"/>
      <c r="AA9253" s="1"/>
      <c r="AB9253" s="1"/>
      <c r="AC9253" s="1"/>
      <c r="AD9253"/>
    </row>
    <row r="9254" spans="1:30" x14ac:dyDescent="0.25">
      <c r="A9254" s="1"/>
      <c r="B9254" s="1"/>
      <c r="C9254" s="1"/>
      <c r="D9254"/>
      <c r="E9254" s="1"/>
      <c r="F9254" s="1"/>
      <c r="G9254"/>
      <c r="H9254"/>
      <c r="I9254" s="1"/>
      <c r="J9254"/>
      <c r="K9254"/>
      <c r="L9254"/>
      <c r="M9254" s="2"/>
      <c r="N9254" s="3"/>
      <c r="O9254"/>
      <c r="P9254"/>
      <c r="Q9254"/>
      <c r="R9254"/>
      <c r="S9254"/>
      <c r="T9254"/>
      <c r="U9254" s="1"/>
      <c r="V9254"/>
      <c r="W9254" s="1"/>
      <c r="X9254"/>
      <c r="Y9254"/>
      <c r="Z9254" s="1"/>
      <c r="AA9254" s="1"/>
      <c r="AB9254" s="1"/>
      <c r="AC9254" s="1"/>
      <c r="AD9254"/>
    </row>
    <row r="9255" spans="1:30" x14ac:dyDescent="0.25">
      <c r="A9255" s="1"/>
      <c r="B9255" s="1"/>
      <c r="C9255" s="1"/>
      <c r="D9255"/>
      <c r="E9255" s="1"/>
      <c r="F9255" s="1"/>
      <c r="G9255"/>
      <c r="H9255"/>
      <c r="I9255" s="1"/>
      <c r="J9255"/>
      <c r="K9255"/>
      <c r="L9255"/>
      <c r="M9255" s="2"/>
      <c r="N9255" s="3"/>
      <c r="O9255"/>
      <c r="P9255"/>
      <c r="Q9255"/>
      <c r="R9255"/>
      <c r="S9255"/>
      <c r="T9255"/>
      <c r="U9255" s="1"/>
      <c r="V9255"/>
      <c r="W9255" s="1"/>
      <c r="X9255"/>
      <c r="Y9255"/>
      <c r="Z9255" s="1"/>
      <c r="AA9255" s="1"/>
      <c r="AB9255" s="1"/>
      <c r="AC9255" s="1"/>
      <c r="AD9255"/>
    </row>
    <row r="9256" spans="1:30" x14ac:dyDescent="0.25">
      <c r="A9256" s="1"/>
      <c r="B9256" s="1"/>
      <c r="C9256" s="1"/>
      <c r="D9256"/>
      <c r="E9256" s="1"/>
      <c r="F9256" s="1"/>
      <c r="G9256"/>
      <c r="H9256"/>
      <c r="I9256" s="1"/>
      <c r="J9256"/>
      <c r="K9256"/>
      <c r="L9256"/>
      <c r="M9256" s="2"/>
      <c r="N9256" s="3"/>
      <c r="O9256"/>
      <c r="P9256"/>
      <c r="Q9256"/>
      <c r="R9256"/>
      <c r="S9256"/>
      <c r="T9256"/>
      <c r="U9256" s="1"/>
      <c r="V9256"/>
      <c r="W9256" s="1"/>
      <c r="X9256"/>
      <c r="Y9256"/>
      <c r="Z9256" s="1"/>
      <c r="AA9256" s="1"/>
      <c r="AB9256" s="1"/>
      <c r="AC9256" s="1"/>
      <c r="AD9256"/>
    </row>
    <row r="9257" spans="1:30" x14ac:dyDescent="0.25">
      <c r="A9257" s="1"/>
      <c r="B9257" s="1"/>
      <c r="C9257" s="1"/>
      <c r="D9257"/>
      <c r="E9257" s="1"/>
      <c r="F9257" s="1"/>
      <c r="G9257"/>
      <c r="H9257"/>
      <c r="I9257" s="1"/>
      <c r="J9257"/>
      <c r="K9257"/>
      <c r="L9257"/>
      <c r="M9257" s="2"/>
      <c r="N9257" s="3"/>
      <c r="O9257"/>
      <c r="P9257"/>
      <c r="Q9257"/>
      <c r="R9257"/>
      <c r="S9257"/>
      <c r="T9257"/>
      <c r="U9257" s="1"/>
      <c r="V9257"/>
      <c r="W9257" s="1"/>
      <c r="X9257"/>
      <c r="Y9257"/>
      <c r="Z9257" s="1"/>
      <c r="AA9257" s="1"/>
      <c r="AB9257" s="1"/>
      <c r="AC9257" s="1"/>
      <c r="AD9257"/>
    </row>
    <row r="9258" spans="1:30" x14ac:dyDescent="0.25">
      <c r="A9258" s="1"/>
      <c r="B9258" s="1"/>
      <c r="C9258" s="1"/>
      <c r="D9258"/>
      <c r="E9258" s="1"/>
      <c r="F9258" s="1"/>
      <c r="G9258"/>
      <c r="H9258"/>
      <c r="I9258" s="1"/>
      <c r="J9258"/>
      <c r="K9258"/>
      <c r="L9258"/>
      <c r="M9258" s="2"/>
      <c r="N9258" s="3"/>
      <c r="O9258"/>
      <c r="P9258"/>
      <c r="Q9258"/>
      <c r="R9258"/>
      <c r="S9258"/>
      <c r="T9258"/>
      <c r="U9258" s="1"/>
      <c r="V9258"/>
      <c r="W9258" s="1"/>
      <c r="X9258"/>
      <c r="Y9258"/>
      <c r="Z9258" s="1"/>
      <c r="AA9258" s="1"/>
      <c r="AB9258" s="1"/>
      <c r="AC9258" s="1"/>
      <c r="AD9258"/>
    </row>
    <row r="9259" spans="1:30" x14ac:dyDescent="0.25">
      <c r="A9259" s="1"/>
      <c r="B9259" s="1"/>
      <c r="C9259" s="1"/>
      <c r="D9259"/>
      <c r="E9259" s="1"/>
      <c r="F9259" s="1"/>
      <c r="G9259"/>
      <c r="H9259"/>
      <c r="I9259" s="1"/>
      <c r="J9259"/>
      <c r="K9259"/>
      <c r="L9259"/>
      <c r="M9259" s="2"/>
      <c r="N9259" s="3"/>
      <c r="O9259"/>
      <c r="P9259"/>
      <c r="Q9259"/>
      <c r="R9259"/>
      <c r="S9259"/>
      <c r="T9259"/>
      <c r="U9259" s="1"/>
      <c r="V9259"/>
      <c r="W9259" s="1"/>
      <c r="X9259"/>
      <c r="Y9259"/>
      <c r="Z9259" s="1"/>
      <c r="AA9259" s="1"/>
      <c r="AB9259" s="1"/>
      <c r="AC9259" s="1"/>
      <c r="AD9259"/>
    </row>
    <row r="9260" spans="1:30" x14ac:dyDescent="0.25">
      <c r="A9260" s="1"/>
      <c r="B9260" s="1"/>
      <c r="C9260" s="1"/>
      <c r="D9260"/>
      <c r="E9260" s="1"/>
      <c r="F9260" s="1"/>
      <c r="G9260"/>
      <c r="H9260"/>
      <c r="I9260" s="1"/>
      <c r="J9260"/>
      <c r="K9260"/>
      <c r="L9260"/>
      <c r="M9260" s="2"/>
      <c r="N9260" s="3"/>
      <c r="O9260"/>
      <c r="P9260"/>
      <c r="Q9260"/>
      <c r="R9260"/>
      <c r="S9260"/>
      <c r="T9260"/>
      <c r="U9260" s="1"/>
      <c r="V9260"/>
      <c r="W9260" s="1"/>
      <c r="X9260"/>
      <c r="Y9260"/>
      <c r="Z9260" s="1"/>
      <c r="AA9260" s="1"/>
      <c r="AB9260" s="1"/>
      <c r="AC9260" s="1"/>
      <c r="AD9260"/>
    </row>
    <row r="9261" spans="1:30" x14ac:dyDescent="0.25">
      <c r="A9261" s="1"/>
      <c r="B9261" s="1"/>
      <c r="C9261" s="1"/>
      <c r="D9261"/>
      <c r="E9261" s="1"/>
      <c r="F9261" s="1"/>
      <c r="G9261"/>
      <c r="H9261"/>
      <c r="I9261" s="1"/>
      <c r="J9261"/>
      <c r="K9261"/>
      <c r="L9261"/>
      <c r="M9261" s="2"/>
      <c r="N9261" s="3"/>
      <c r="O9261"/>
      <c r="P9261"/>
      <c r="Q9261"/>
      <c r="R9261"/>
      <c r="S9261"/>
      <c r="T9261"/>
      <c r="U9261" s="1"/>
      <c r="V9261"/>
      <c r="W9261" s="1"/>
      <c r="X9261"/>
      <c r="Y9261"/>
      <c r="Z9261" s="1"/>
      <c r="AA9261" s="1"/>
      <c r="AB9261" s="1"/>
      <c r="AC9261" s="1"/>
      <c r="AD9261"/>
    </row>
    <row r="9262" spans="1:30" x14ac:dyDescent="0.25">
      <c r="A9262" s="1"/>
      <c r="B9262" s="1"/>
      <c r="C9262" s="1"/>
      <c r="D9262"/>
      <c r="E9262" s="1"/>
      <c r="F9262" s="1"/>
      <c r="G9262"/>
      <c r="H9262"/>
      <c r="I9262" s="1"/>
      <c r="J9262"/>
      <c r="K9262"/>
      <c r="L9262"/>
      <c r="M9262" s="2"/>
      <c r="N9262" s="3"/>
      <c r="O9262"/>
      <c r="P9262"/>
      <c r="Q9262"/>
      <c r="R9262"/>
      <c r="S9262"/>
      <c r="T9262"/>
      <c r="U9262" s="1"/>
      <c r="V9262"/>
      <c r="W9262" s="1"/>
      <c r="X9262"/>
      <c r="Y9262"/>
      <c r="Z9262" s="1"/>
      <c r="AA9262" s="1"/>
      <c r="AB9262" s="1"/>
      <c r="AC9262" s="1"/>
      <c r="AD9262"/>
    </row>
    <row r="9263" spans="1:30" x14ac:dyDescent="0.25">
      <c r="A9263" s="1"/>
      <c r="B9263" s="1"/>
      <c r="C9263" s="1"/>
      <c r="D9263"/>
      <c r="E9263" s="1"/>
      <c r="F9263" s="1"/>
      <c r="G9263"/>
      <c r="H9263"/>
      <c r="I9263" s="1"/>
      <c r="J9263"/>
      <c r="K9263"/>
      <c r="L9263"/>
      <c r="M9263" s="2"/>
      <c r="N9263" s="3"/>
      <c r="O9263"/>
      <c r="P9263"/>
      <c r="Q9263"/>
      <c r="R9263"/>
      <c r="S9263"/>
      <c r="T9263"/>
      <c r="U9263" s="1"/>
      <c r="V9263"/>
      <c r="W9263" s="1"/>
      <c r="X9263"/>
      <c r="Y9263"/>
      <c r="Z9263" s="1"/>
      <c r="AA9263" s="1"/>
      <c r="AB9263" s="1"/>
      <c r="AC9263" s="1"/>
      <c r="AD9263"/>
    </row>
    <row r="9264" spans="1:30" x14ac:dyDescent="0.25">
      <c r="A9264" s="1"/>
      <c r="B9264" s="1"/>
      <c r="C9264" s="1"/>
      <c r="D9264"/>
      <c r="E9264" s="1"/>
      <c r="F9264" s="1"/>
      <c r="G9264"/>
      <c r="H9264"/>
      <c r="I9264" s="1"/>
      <c r="J9264"/>
      <c r="K9264"/>
      <c r="L9264"/>
      <c r="M9264" s="2"/>
      <c r="N9264" s="3"/>
      <c r="O9264"/>
      <c r="P9264"/>
      <c r="Q9264"/>
      <c r="R9264"/>
      <c r="S9264"/>
      <c r="T9264"/>
      <c r="U9264" s="1"/>
      <c r="V9264"/>
      <c r="W9264" s="1"/>
      <c r="X9264"/>
      <c r="Y9264"/>
      <c r="Z9264" s="1"/>
      <c r="AA9264" s="1"/>
      <c r="AB9264" s="1"/>
      <c r="AC9264" s="1"/>
      <c r="AD9264"/>
    </row>
    <row r="9265" spans="1:30" x14ac:dyDescent="0.25">
      <c r="A9265" s="1"/>
      <c r="B9265" s="1"/>
      <c r="C9265" s="1"/>
      <c r="D9265"/>
      <c r="E9265" s="1"/>
      <c r="F9265" s="1"/>
      <c r="G9265"/>
      <c r="H9265"/>
      <c r="I9265" s="1"/>
      <c r="J9265"/>
      <c r="K9265"/>
      <c r="L9265"/>
      <c r="M9265" s="2"/>
      <c r="N9265" s="3"/>
      <c r="O9265"/>
      <c r="P9265"/>
      <c r="Q9265"/>
      <c r="R9265"/>
      <c r="S9265"/>
      <c r="T9265"/>
      <c r="U9265" s="1"/>
      <c r="V9265"/>
      <c r="W9265" s="1"/>
      <c r="X9265"/>
      <c r="Y9265"/>
      <c r="Z9265" s="1"/>
      <c r="AA9265" s="1"/>
      <c r="AB9265" s="1"/>
      <c r="AC9265" s="1"/>
      <c r="AD9265"/>
    </row>
    <row r="9266" spans="1:30" x14ac:dyDescent="0.25">
      <c r="A9266" s="1"/>
      <c r="B9266" s="1"/>
      <c r="C9266" s="1"/>
      <c r="D9266"/>
      <c r="E9266" s="1"/>
      <c r="F9266" s="1"/>
      <c r="G9266"/>
      <c r="H9266"/>
      <c r="I9266" s="1"/>
      <c r="J9266"/>
      <c r="K9266"/>
      <c r="L9266"/>
      <c r="M9266" s="2"/>
      <c r="N9266" s="3"/>
      <c r="O9266"/>
      <c r="P9266"/>
      <c r="Q9266"/>
      <c r="R9266"/>
      <c r="S9266"/>
      <c r="T9266"/>
      <c r="U9266" s="1"/>
      <c r="V9266"/>
      <c r="W9266" s="1"/>
      <c r="X9266"/>
      <c r="Y9266"/>
      <c r="Z9266" s="1"/>
      <c r="AA9266" s="1"/>
      <c r="AB9266" s="1"/>
      <c r="AC9266" s="1"/>
      <c r="AD9266"/>
    </row>
    <row r="9267" spans="1:30" x14ac:dyDescent="0.25">
      <c r="A9267" s="1"/>
      <c r="B9267" s="1"/>
      <c r="C9267" s="1"/>
      <c r="D9267"/>
      <c r="E9267" s="1"/>
      <c r="F9267" s="1"/>
      <c r="G9267"/>
      <c r="H9267"/>
      <c r="I9267" s="1"/>
      <c r="J9267"/>
      <c r="K9267"/>
      <c r="L9267"/>
      <c r="M9267" s="2"/>
      <c r="N9267" s="3"/>
      <c r="O9267"/>
      <c r="P9267"/>
      <c r="Q9267"/>
      <c r="R9267"/>
      <c r="S9267"/>
      <c r="T9267"/>
      <c r="U9267" s="1"/>
      <c r="V9267"/>
      <c r="W9267" s="1"/>
      <c r="X9267"/>
      <c r="Y9267"/>
      <c r="Z9267" s="1"/>
      <c r="AA9267" s="1"/>
      <c r="AB9267" s="1"/>
      <c r="AC9267" s="1"/>
      <c r="AD9267"/>
    </row>
    <row r="9268" spans="1:30" x14ac:dyDescent="0.25">
      <c r="A9268" s="1"/>
      <c r="B9268" s="1"/>
      <c r="C9268" s="1"/>
      <c r="D9268"/>
      <c r="E9268" s="1"/>
      <c r="F9268" s="1"/>
      <c r="G9268"/>
      <c r="H9268"/>
      <c r="I9268" s="1"/>
      <c r="J9268"/>
      <c r="K9268"/>
      <c r="L9268"/>
      <c r="M9268" s="2"/>
      <c r="N9268" s="3"/>
      <c r="O9268"/>
      <c r="P9268"/>
      <c r="Q9268"/>
      <c r="R9268"/>
      <c r="S9268"/>
      <c r="T9268"/>
      <c r="U9268" s="1"/>
      <c r="V9268"/>
      <c r="W9268" s="1"/>
      <c r="X9268"/>
      <c r="Y9268"/>
      <c r="Z9268" s="1"/>
      <c r="AA9268" s="1"/>
      <c r="AB9268" s="1"/>
      <c r="AC9268" s="1"/>
      <c r="AD9268"/>
    </row>
    <row r="9269" spans="1:30" x14ac:dyDescent="0.25">
      <c r="A9269" s="1"/>
      <c r="B9269" s="1"/>
      <c r="C9269" s="1"/>
      <c r="D9269"/>
      <c r="E9269" s="1"/>
      <c r="F9269" s="1"/>
      <c r="G9269"/>
      <c r="H9269"/>
      <c r="I9269" s="1"/>
      <c r="J9269"/>
      <c r="K9269"/>
      <c r="L9269"/>
      <c r="M9269" s="2"/>
      <c r="N9269" s="3"/>
      <c r="O9269"/>
      <c r="P9269"/>
      <c r="Q9269"/>
      <c r="R9269"/>
      <c r="S9269"/>
      <c r="T9269"/>
      <c r="U9269" s="1"/>
      <c r="V9269"/>
      <c r="W9269" s="1"/>
      <c r="X9269"/>
      <c r="Y9269"/>
      <c r="Z9269" s="1"/>
      <c r="AA9269" s="1"/>
      <c r="AB9269" s="1"/>
      <c r="AC9269" s="1"/>
      <c r="AD9269"/>
    </row>
    <row r="9270" spans="1:30" x14ac:dyDescent="0.25">
      <c r="A9270" s="1"/>
      <c r="B9270" s="1"/>
      <c r="C9270" s="1"/>
      <c r="D9270"/>
      <c r="E9270" s="1"/>
      <c r="F9270" s="1"/>
      <c r="G9270"/>
      <c r="H9270"/>
      <c r="I9270" s="1"/>
      <c r="J9270"/>
      <c r="K9270"/>
      <c r="L9270"/>
      <c r="M9270" s="2"/>
      <c r="N9270" s="3"/>
      <c r="O9270"/>
      <c r="P9270"/>
      <c r="Q9270"/>
      <c r="R9270"/>
      <c r="S9270"/>
      <c r="T9270"/>
      <c r="U9270" s="1"/>
      <c r="V9270"/>
      <c r="W9270" s="1"/>
      <c r="X9270"/>
      <c r="Y9270"/>
      <c r="Z9270" s="1"/>
      <c r="AA9270" s="1"/>
      <c r="AB9270" s="1"/>
      <c r="AC9270" s="1"/>
      <c r="AD9270"/>
    </row>
    <row r="9271" spans="1:30" x14ac:dyDescent="0.25">
      <c r="A9271" s="1"/>
      <c r="B9271" s="1"/>
      <c r="C9271" s="1"/>
      <c r="D9271"/>
      <c r="E9271" s="1"/>
      <c r="F9271" s="1"/>
      <c r="G9271"/>
      <c r="H9271"/>
      <c r="I9271" s="1"/>
      <c r="J9271"/>
      <c r="K9271"/>
      <c r="L9271"/>
      <c r="M9271" s="2"/>
      <c r="N9271" s="3"/>
      <c r="O9271"/>
      <c r="P9271"/>
      <c r="Q9271"/>
      <c r="R9271"/>
      <c r="S9271"/>
      <c r="T9271"/>
      <c r="U9271" s="1"/>
      <c r="V9271"/>
      <c r="W9271" s="1"/>
      <c r="X9271"/>
      <c r="Y9271"/>
      <c r="Z9271" s="1"/>
      <c r="AA9271" s="1"/>
      <c r="AB9271" s="1"/>
      <c r="AC9271" s="1"/>
      <c r="AD9271"/>
    </row>
    <row r="9272" spans="1:30" x14ac:dyDescent="0.25">
      <c r="A9272" s="1"/>
      <c r="B9272" s="1"/>
      <c r="C9272" s="1"/>
      <c r="D9272"/>
      <c r="E9272" s="1"/>
      <c r="F9272" s="1"/>
      <c r="G9272"/>
      <c r="H9272"/>
      <c r="I9272" s="1"/>
      <c r="J9272"/>
      <c r="K9272"/>
      <c r="L9272"/>
      <c r="M9272" s="2"/>
      <c r="N9272" s="3"/>
      <c r="O9272"/>
      <c r="P9272"/>
      <c r="Q9272"/>
      <c r="R9272"/>
      <c r="S9272"/>
      <c r="T9272"/>
      <c r="U9272" s="1"/>
      <c r="V9272"/>
      <c r="W9272" s="1"/>
      <c r="X9272"/>
      <c r="Y9272"/>
      <c r="Z9272" s="1"/>
      <c r="AA9272" s="1"/>
      <c r="AB9272" s="1"/>
      <c r="AC9272" s="1"/>
      <c r="AD9272"/>
    </row>
    <row r="9273" spans="1:30" x14ac:dyDescent="0.25">
      <c r="A9273" s="1"/>
      <c r="B9273" s="1"/>
      <c r="C9273" s="1"/>
      <c r="D9273"/>
      <c r="E9273" s="1"/>
      <c r="F9273" s="1"/>
      <c r="G9273"/>
      <c r="H9273"/>
      <c r="I9273" s="1"/>
      <c r="J9273"/>
      <c r="K9273"/>
      <c r="L9273"/>
      <c r="M9273" s="2"/>
      <c r="N9273" s="3"/>
      <c r="O9273"/>
      <c r="P9273"/>
      <c r="Q9273"/>
      <c r="R9273"/>
      <c r="S9273"/>
      <c r="T9273"/>
      <c r="U9273" s="1"/>
      <c r="V9273"/>
      <c r="W9273" s="1"/>
      <c r="X9273"/>
      <c r="Y9273"/>
      <c r="Z9273" s="1"/>
      <c r="AA9273" s="1"/>
      <c r="AB9273" s="1"/>
      <c r="AC9273" s="1"/>
      <c r="AD9273"/>
    </row>
    <row r="9274" spans="1:30" x14ac:dyDescent="0.25">
      <c r="A9274" s="1"/>
      <c r="B9274" s="1"/>
      <c r="C9274" s="1"/>
      <c r="D9274"/>
      <c r="E9274" s="1"/>
      <c r="F9274" s="1"/>
      <c r="G9274"/>
      <c r="H9274"/>
      <c r="I9274" s="1"/>
      <c r="J9274"/>
      <c r="K9274"/>
      <c r="L9274"/>
      <c r="M9274" s="2"/>
      <c r="N9274" s="3"/>
      <c r="O9274"/>
      <c r="P9274"/>
      <c r="Q9274"/>
      <c r="R9274"/>
      <c r="S9274"/>
      <c r="T9274"/>
      <c r="U9274" s="1"/>
      <c r="V9274"/>
      <c r="W9274" s="1"/>
      <c r="X9274"/>
      <c r="Y9274"/>
      <c r="Z9274" s="1"/>
      <c r="AA9274" s="1"/>
      <c r="AB9274" s="1"/>
      <c r="AC9274" s="1"/>
      <c r="AD9274"/>
    </row>
    <row r="9275" spans="1:30" x14ac:dyDescent="0.25">
      <c r="A9275" s="1"/>
      <c r="B9275" s="1"/>
      <c r="C9275" s="1"/>
      <c r="D9275"/>
      <c r="E9275" s="1"/>
      <c r="F9275" s="1"/>
      <c r="G9275"/>
      <c r="H9275"/>
      <c r="I9275" s="1"/>
      <c r="J9275"/>
      <c r="K9275"/>
      <c r="L9275"/>
      <c r="M9275" s="2"/>
      <c r="N9275" s="3"/>
      <c r="O9275"/>
      <c r="P9275"/>
      <c r="Q9275"/>
      <c r="R9275"/>
      <c r="S9275"/>
      <c r="T9275"/>
      <c r="U9275" s="1"/>
      <c r="V9275"/>
      <c r="W9275" s="1"/>
      <c r="X9275"/>
      <c r="Y9275"/>
      <c r="Z9275" s="1"/>
      <c r="AA9275" s="1"/>
      <c r="AB9275" s="1"/>
      <c r="AC9275" s="1"/>
      <c r="AD9275"/>
    </row>
    <row r="9276" spans="1:30" x14ac:dyDescent="0.25">
      <c r="A9276" s="1"/>
      <c r="B9276" s="1"/>
      <c r="C9276" s="1"/>
      <c r="D9276"/>
      <c r="E9276" s="1"/>
      <c r="F9276" s="1"/>
      <c r="G9276"/>
      <c r="H9276"/>
      <c r="I9276" s="1"/>
      <c r="J9276"/>
      <c r="K9276"/>
      <c r="L9276"/>
      <c r="M9276" s="2"/>
      <c r="N9276" s="3"/>
      <c r="O9276"/>
      <c r="P9276"/>
      <c r="Q9276"/>
      <c r="R9276"/>
      <c r="S9276"/>
      <c r="T9276"/>
      <c r="U9276" s="1"/>
      <c r="V9276"/>
      <c r="W9276" s="1"/>
      <c r="X9276"/>
      <c r="Y9276"/>
      <c r="Z9276" s="1"/>
      <c r="AA9276" s="1"/>
      <c r="AB9276" s="1"/>
      <c r="AC9276" s="1"/>
      <c r="AD9276"/>
    </row>
    <row r="9277" spans="1:30" x14ac:dyDescent="0.25">
      <c r="A9277" s="1"/>
      <c r="B9277" s="1"/>
      <c r="C9277" s="1"/>
      <c r="D9277"/>
      <c r="E9277" s="1"/>
      <c r="F9277" s="1"/>
      <c r="G9277"/>
      <c r="H9277"/>
      <c r="I9277" s="1"/>
      <c r="J9277"/>
      <c r="K9277"/>
      <c r="L9277"/>
      <c r="M9277" s="2"/>
      <c r="N9277" s="3"/>
      <c r="O9277"/>
      <c r="P9277"/>
      <c r="Q9277"/>
      <c r="R9277"/>
      <c r="S9277"/>
      <c r="T9277"/>
      <c r="U9277" s="1"/>
      <c r="V9277"/>
      <c r="W9277" s="1"/>
      <c r="X9277"/>
      <c r="Y9277"/>
      <c r="Z9277" s="1"/>
      <c r="AA9277" s="1"/>
      <c r="AB9277" s="1"/>
      <c r="AC9277" s="1"/>
      <c r="AD9277"/>
    </row>
    <row r="9278" spans="1:30" x14ac:dyDescent="0.25">
      <c r="A9278" s="1"/>
      <c r="B9278" s="1"/>
      <c r="C9278" s="1"/>
      <c r="D9278"/>
      <c r="E9278" s="1"/>
      <c r="F9278" s="1"/>
      <c r="G9278"/>
      <c r="H9278"/>
      <c r="I9278" s="1"/>
      <c r="J9278"/>
      <c r="K9278"/>
      <c r="L9278"/>
      <c r="M9278" s="2"/>
      <c r="N9278" s="3"/>
      <c r="O9278"/>
      <c r="P9278"/>
      <c r="Q9278"/>
      <c r="R9278"/>
      <c r="S9278"/>
      <c r="T9278"/>
      <c r="U9278" s="1"/>
      <c r="V9278"/>
      <c r="W9278" s="1"/>
      <c r="X9278"/>
      <c r="Y9278"/>
      <c r="Z9278" s="1"/>
      <c r="AA9278" s="1"/>
      <c r="AB9278" s="1"/>
      <c r="AC9278" s="1"/>
      <c r="AD9278"/>
    </row>
    <row r="9279" spans="1:30" x14ac:dyDescent="0.25">
      <c r="A9279" s="1"/>
      <c r="B9279" s="1"/>
      <c r="C9279" s="1"/>
      <c r="D9279"/>
      <c r="E9279" s="1"/>
      <c r="F9279" s="1"/>
      <c r="G9279"/>
      <c r="H9279"/>
      <c r="I9279" s="1"/>
      <c r="J9279"/>
      <c r="K9279"/>
      <c r="L9279"/>
      <c r="M9279" s="2"/>
      <c r="N9279" s="3"/>
      <c r="O9279"/>
      <c r="P9279"/>
      <c r="Q9279"/>
      <c r="R9279"/>
      <c r="S9279"/>
      <c r="T9279"/>
      <c r="U9279" s="1"/>
      <c r="V9279"/>
      <c r="W9279" s="1"/>
      <c r="X9279"/>
      <c r="Y9279"/>
      <c r="Z9279" s="1"/>
      <c r="AA9279" s="1"/>
      <c r="AB9279" s="1"/>
      <c r="AC9279" s="1"/>
      <c r="AD9279"/>
    </row>
    <row r="9280" spans="1:30" x14ac:dyDescent="0.25">
      <c r="A9280" s="1"/>
      <c r="B9280" s="1"/>
      <c r="C9280" s="1"/>
      <c r="D9280"/>
      <c r="E9280" s="1"/>
      <c r="F9280" s="1"/>
      <c r="G9280"/>
      <c r="H9280"/>
      <c r="I9280" s="1"/>
      <c r="J9280"/>
      <c r="K9280"/>
      <c r="L9280"/>
      <c r="M9280" s="2"/>
      <c r="N9280" s="3"/>
      <c r="O9280"/>
      <c r="P9280"/>
      <c r="Q9280"/>
      <c r="R9280"/>
      <c r="S9280"/>
      <c r="T9280"/>
      <c r="U9280" s="1"/>
      <c r="V9280"/>
      <c r="W9280" s="1"/>
      <c r="X9280"/>
      <c r="Y9280"/>
      <c r="Z9280" s="1"/>
      <c r="AA9280" s="1"/>
      <c r="AB9280" s="1"/>
      <c r="AC9280" s="1"/>
      <c r="AD9280"/>
    </row>
    <row r="9281" spans="1:30" x14ac:dyDescent="0.25">
      <c r="A9281" s="1"/>
      <c r="B9281" s="1"/>
      <c r="C9281" s="1"/>
      <c r="D9281"/>
      <c r="E9281" s="1"/>
      <c r="F9281" s="1"/>
      <c r="G9281"/>
      <c r="H9281"/>
      <c r="I9281" s="1"/>
      <c r="J9281"/>
      <c r="K9281"/>
      <c r="L9281"/>
      <c r="M9281" s="2"/>
      <c r="N9281" s="3"/>
      <c r="O9281"/>
      <c r="P9281"/>
      <c r="Q9281"/>
      <c r="R9281"/>
      <c r="S9281"/>
      <c r="T9281"/>
      <c r="U9281" s="1"/>
      <c r="V9281"/>
      <c r="W9281" s="1"/>
      <c r="X9281"/>
      <c r="Y9281"/>
      <c r="Z9281" s="1"/>
      <c r="AA9281" s="1"/>
      <c r="AB9281" s="1"/>
      <c r="AC9281" s="1"/>
      <c r="AD9281"/>
    </row>
    <row r="9282" spans="1:30" x14ac:dyDescent="0.25">
      <c r="A9282" s="1"/>
      <c r="B9282" s="1"/>
      <c r="C9282" s="1"/>
      <c r="D9282"/>
      <c r="E9282" s="1"/>
      <c r="F9282" s="1"/>
      <c r="G9282"/>
      <c r="H9282"/>
      <c r="I9282" s="1"/>
      <c r="J9282"/>
      <c r="K9282"/>
      <c r="L9282"/>
      <c r="M9282" s="2"/>
      <c r="N9282" s="3"/>
      <c r="O9282"/>
      <c r="P9282"/>
      <c r="Q9282"/>
      <c r="R9282"/>
      <c r="S9282"/>
      <c r="T9282"/>
      <c r="U9282" s="1"/>
      <c r="V9282"/>
      <c r="W9282" s="1"/>
      <c r="X9282"/>
      <c r="Y9282"/>
      <c r="Z9282" s="1"/>
      <c r="AA9282" s="1"/>
      <c r="AB9282" s="1"/>
      <c r="AC9282" s="1"/>
      <c r="AD9282"/>
    </row>
    <row r="9283" spans="1:30" x14ac:dyDescent="0.25">
      <c r="A9283" s="1"/>
      <c r="B9283" s="1"/>
      <c r="C9283" s="1"/>
      <c r="D9283"/>
      <c r="E9283" s="1"/>
      <c r="F9283" s="1"/>
      <c r="G9283"/>
      <c r="H9283"/>
      <c r="I9283" s="1"/>
      <c r="J9283"/>
      <c r="K9283"/>
      <c r="L9283"/>
      <c r="M9283" s="2"/>
      <c r="N9283" s="3"/>
      <c r="O9283"/>
      <c r="P9283"/>
      <c r="Q9283"/>
      <c r="R9283"/>
      <c r="S9283"/>
      <c r="T9283"/>
      <c r="U9283" s="1"/>
      <c r="V9283"/>
      <c r="W9283" s="1"/>
      <c r="X9283"/>
      <c r="Y9283"/>
      <c r="Z9283" s="1"/>
      <c r="AA9283" s="1"/>
      <c r="AB9283" s="1"/>
      <c r="AC9283" s="1"/>
      <c r="AD9283"/>
    </row>
    <row r="9284" spans="1:30" x14ac:dyDescent="0.25">
      <c r="A9284" s="1"/>
      <c r="B9284" s="1"/>
      <c r="C9284" s="1"/>
      <c r="D9284"/>
      <c r="E9284" s="1"/>
      <c r="F9284" s="1"/>
      <c r="G9284"/>
      <c r="H9284"/>
      <c r="I9284" s="1"/>
      <c r="J9284"/>
      <c r="K9284"/>
      <c r="L9284"/>
      <c r="M9284" s="2"/>
      <c r="N9284" s="3"/>
      <c r="O9284"/>
      <c r="P9284"/>
      <c r="Q9284"/>
      <c r="R9284"/>
      <c r="S9284"/>
      <c r="T9284"/>
      <c r="U9284" s="1"/>
      <c r="V9284"/>
      <c r="W9284" s="1"/>
      <c r="X9284"/>
      <c r="Y9284"/>
      <c r="Z9284" s="1"/>
      <c r="AA9284" s="1"/>
      <c r="AB9284" s="1"/>
      <c r="AC9284" s="1"/>
      <c r="AD9284"/>
    </row>
    <row r="9285" spans="1:30" x14ac:dyDescent="0.25">
      <c r="A9285" s="1"/>
      <c r="B9285" s="1"/>
      <c r="C9285" s="1"/>
      <c r="D9285"/>
      <c r="E9285" s="1"/>
      <c r="F9285" s="1"/>
      <c r="G9285"/>
      <c r="H9285"/>
      <c r="I9285" s="1"/>
      <c r="J9285"/>
      <c r="K9285"/>
      <c r="L9285"/>
      <c r="M9285" s="2"/>
      <c r="N9285" s="3"/>
      <c r="O9285"/>
      <c r="P9285"/>
      <c r="Q9285"/>
      <c r="R9285"/>
      <c r="S9285"/>
      <c r="T9285"/>
      <c r="U9285" s="1"/>
      <c r="V9285"/>
      <c r="W9285" s="1"/>
      <c r="X9285"/>
      <c r="Y9285"/>
      <c r="Z9285" s="1"/>
      <c r="AA9285" s="1"/>
      <c r="AB9285" s="1"/>
      <c r="AC9285" s="1"/>
      <c r="AD9285"/>
    </row>
    <row r="9286" spans="1:30" x14ac:dyDescent="0.25">
      <c r="A9286" s="1"/>
      <c r="B9286" s="1"/>
      <c r="C9286" s="1"/>
      <c r="D9286"/>
      <c r="E9286" s="1"/>
      <c r="F9286" s="1"/>
      <c r="G9286"/>
      <c r="H9286"/>
      <c r="I9286" s="1"/>
      <c r="J9286"/>
      <c r="K9286"/>
      <c r="L9286"/>
      <c r="M9286" s="2"/>
      <c r="N9286" s="3"/>
      <c r="O9286"/>
      <c r="P9286"/>
      <c r="Q9286"/>
      <c r="R9286"/>
      <c r="S9286"/>
      <c r="T9286"/>
      <c r="U9286" s="1"/>
      <c r="V9286"/>
      <c r="W9286" s="1"/>
      <c r="X9286"/>
      <c r="Y9286"/>
      <c r="Z9286" s="1"/>
      <c r="AA9286" s="1"/>
      <c r="AB9286" s="1"/>
      <c r="AC9286" s="1"/>
      <c r="AD9286"/>
    </row>
    <row r="9287" spans="1:30" x14ac:dyDescent="0.25">
      <c r="A9287" s="1"/>
      <c r="B9287" s="1"/>
      <c r="C9287" s="1"/>
      <c r="D9287"/>
      <c r="E9287" s="1"/>
      <c r="F9287" s="1"/>
      <c r="G9287"/>
      <c r="H9287"/>
      <c r="I9287" s="1"/>
      <c r="J9287"/>
      <c r="K9287"/>
      <c r="L9287"/>
      <c r="M9287" s="2"/>
      <c r="N9287" s="3"/>
      <c r="O9287"/>
      <c r="P9287"/>
      <c r="Q9287"/>
      <c r="R9287"/>
      <c r="S9287"/>
      <c r="T9287"/>
      <c r="U9287" s="1"/>
      <c r="V9287"/>
      <c r="W9287" s="1"/>
      <c r="X9287"/>
      <c r="Y9287"/>
      <c r="Z9287" s="1"/>
      <c r="AA9287" s="1"/>
      <c r="AB9287" s="1"/>
      <c r="AC9287" s="1"/>
      <c r="AD9287"/>
    </row>
    <row r="9288" spans="1:30" x14ac:dyDescent="0.25">
      <c r="A9288" s="1"/>
      <c r="B9288" s="1"/>
      <c r="C9288" s="1"/>
      <c r="D9288"/>
      <c r="E9288" s="1"/>
      <c r="F9288" s="1"/>
      <c r="G9288"/>
      <c r="H9288"/>
      <c r="I9288" s="1"/>
      <c r="J9288"/>
      <c r="K9288"/>
      <c r="L9288"/>
      <c r="M9288" s="2"/>
      <c r="N9288" s="3"/>
      <c r="O9288"/>
      <c r="P9288"/>
      <c r="Q9288"/>
      <c r="R9288"/>
      <c r="S9288"/>
      <c r="T9288"/>
      <c r="U9288" s="1"/>
      <c r="V9288"/>
      <c r="W9288" s="1"/>
      <c r="X9288"/>
      <c r="Y9288"/>
      <c r="Z9288" s="1"/>
      <c r="AA9288" s="1"/>
      <c r="AB9288" s="1"/>
      <c r="AC9288" s="1"/>
      <c r="AD9288"/>
    </row>
    <row r="9289" spans="1:30" x14ac:dyDescent="0.25">
      <c r="A9289" s="1"/>
      <c r="B9289" s="1"/>
      <c r="C9289" s="1"/>
      <c r="D9289"/>
      <c r="E9289" s="1"/>
      <c r="F9289" s="1"/>
      <c r="G9289"/>
      <c r="H9289"/>
      <c r="I9289" s="1"/>
      <c r="J9289"/>
      <c r="K9289"/>
      <c r="L9289"/>
      <c r="M9289" s="2"/>
      <c r="N9289" s="3"/>
      <c r="O9289"/>
      <c r="P9289"/>
      <c r="Q9289"/>
      <c r="R9289"/>
      <c r="S9289"/>
      <c r="T9289"/>
      <c r="U9289" s="1"/>
      <c r="V9289"/>
      <c r="W9289" s="1"/>
      <c r="X9289"/>
      <c r="Y9289"/>
      <c r="Z9289" s="1"/>
      <c r="AA9289" s="1"/>
      <c r="AB9289" s="1"/>
      <c r="AC9289" s="1"/>
      <c r="AD9289"/>
    </row>
    <row r="9290" spans="1:30" x14ac:dyDescent="0.25">
      <c r="A9290" s="1"/>
      <c r="B9290" s="1"/>
      <c r="C9290" s="1"/>
      <c r="D9290"/>
      <c r="E9290" s="1"/>
      <c r="F9290" s="1"/>
      <c r="G9290"/>
      <c r="H9290"/>
      <c r="I9290" s="1"/>
      <c r="J9290"/>
      <c r="K9290"/>
      <c r="L9290"/>
      <c r="M9290" s="2"/>
      <c r="N9290" s="3"/>
      <c r="O9290"/>
      <c r="P9290"/>
      <c r="Q9290"/>
      <c r="R9290"/>
      <c r="S9290"/>
      <c r="T9290"/>
      <c r="U9290" s="1"/>
      <c r="V9290"/>
      <c r="W9290" s="1"/>
      <c r="X9290"/>
      <c r="Y9290"/>
      <c r="Z9290" s="1"/>
      <c r="AA9290" s="1"/>
      <c r="AB9290" s="1"/>
      <c r="AC9290" s="1"/>
      <c r="AD9290"/>
    </row>
    <row r="9291" spans="1:30" x14ac:dyDescent="0.25">
      <c r="A9291" s="1"/>
      <c r="B9291" s="1"/>
      <c r="C9291" s="1"/>
      <c r="D9291"/>
      <c r="E9291" s="1"/>
      <c r="F9291" s="1"/>
      <c r="G9291"/>
      <c r="H9291"/>
      <c r="I9291" s="1"/>
      <c r="J9291"/>
      <c r="K9291"/>
      <c r="L9291"/>
      <c r="M9291" s="2"/>
      <c r="N9291" s="3"/>
      <c r="O9291"/>
      <c r="P9291"/>
      <c r="Q9291"/>
      <c r="R9291"/>
      <c r="S9291"/>
      <c r="T9291"/>
      <c r="U9291" s="1"/>
      <c r="V9291"/>
      <c r="W9291" s="1"/>
      <c r="X9291"/>
      <c r="Y9291"/>
      <c r="Z9291" s="1"/>
      <c r="AA9291" s="1"/>
      <c r="AB9291" s="1"/>
      <c r="AC9291" s="1"/>
      <c r="AD9291"/>
    </row>
    <row r="9292" spans="1:30" x14ac:dyDescent="0.25">
      <c r="A9292" s="1"/>
      <c r="B9292" s="1"/>
      <c r="C9292" s="1"/>
      <c r="D9292"/>
      <c r="E9292" s="1"/>
      <c r="F9292" s="1"/>
      <c r="G9292"/>
      <c r="H9292"/>
      <c r="I9292" s="1"/>
      <c r="J9292"/>
      <c r="K9292"/>
      <c r="L9292"/>
      <c r="M9292" s="2"/>
      <c r="N9292" s="3"/>
      <c r="O9292"/>
      <c r="P9292"/>
      <c r="Q9292"/>
      <c r="R9292"/>
      <c r="S9292"/>
      <c r="T9292"/>
      <c r="U9292" s="1"/>
      <c r="V9292"/>
      <c r="W9292" s="1"/>
      <c r="X9292"/>
      <c r="Y9292"/>
      <c r="Z9292" s="1"/>
      <c r="AA9292" s="1"/>
      <c r="AB9292" s="1"/>
      <c r="AC9292" s="1"/>
      <c r="AD9292"/>
    </row>
    <row r="9293" spans="1:30" x14ac:dyDescent="0.25">
      <c r="A9293" s="1"/>
      <c r="B9293" s="1"/>
      <c r="C9293" s="1"/>
      <c r="D9293"/>
      <c r="E9293" s="1"/>
      <c r="F9293" s="1"/>
      <c r="G9293"/>
      <c r="H9293"/>
      <c r="I9293" s="1"/>
      <c r="J9293"/>
      <c r="K9293"/>
      <c r="L9293"/>
      <c r="M9293" s="2"/>
      <c r="N9293" s="3"/>
      <c r="O9293"/>
      <c r="P9293"/>
      <c r="Q9293"/>
      <c r="R9293"/>
      <c r="S9293"/>
      <c r="T9293"/>
      <c r="U9293" s="1"/>
      <c r="V9293"/>
      <c r="W9293" s="1"/>
      <c r="X9293"/>
      <c r="Y9293"/>
      <c r="Z9293" s="1"/>
      <c r="AA9293" s="1"/>
      <c r="AB9293" s="1"/>
      <c r="AC9293" s="1"/>
      <c r="AD9293"/>
    </row>
    <row r="9294" spans="1:30" x14ac:dyDescent="0.25">
      <c r="A9294" s="1"/>
      <c r="B9294" s="1"/>
      <c r="C9294" s="1"/>
      <c r="D9294"/>
      <c r="E9294" s="1"/>
      <c r="F9294" s="1"/>
      <c r="G9294"/>
      <c r="H9294"/>
      <c r="I9294" s="1"/>
      <c r="J9294"/>
      <c r="K9294"/>
      <c r="L9294"/>
      <c r="M9294" s="2"/>
      <c r="N9294" s="3"/>
      <c r="O9294"/>
      <c r="P9294"/>
      <c r="Q9294"/>
      <c r="R9294"/>
      <c r="S9294"/>
      <c r="T9294"/>
      <c r="U9294" s="1"/>
      <c r="V9294"/>
      <c r="W9294" s="1"/>
      <c r="X9294"/>
      <c r="Y9294"/>
      <c r="Z9294" s="1"/>
      <c r="AA9294" s="1"/>
      <c r="AB9294" s="1"/>
      <c r="AC9294" s="1"/>
      <c r="AD9294"/>
    </row>
    <row r="9295" spans="1:30" x14ac:dyDescent="0.25">
      <c r="A9295" s="1"/>
      <c r="B9295" s="1"/>
      <c r="C9295" s="1"/>
      <c r="D9295"/>
      <c r="E9295" s="1"/>
      <c r="F9295" s="1"/>
      <c r="G9295"/>
      <c r="H9295"/>
      <c r="I9295" s="1"/>
      <c r="J9295"/>
      <c r="K9295"/>
      <c r="L9295"/>
      <c r="M9295" s="2"/>
      <c r="N9295" s="3"/>
      <c r="O9295"/>
      <c r="P9295"/>
      <c r="Q9295"/>
      <c r="R9295"/>
      <c r="S9295"/>
      <c r="T9295"/>
      <c r="U9295" s="1"/>
      <c r="V9295"/>
      <c r="W9295" s="1"/>
      <c r="X9295"/>
      <c r="Y9295"/>
      <c r="Z9295" s="1"/>
      <c r="AA9295" s="1"/>
      <c r="AB9295" s="1"/>
      <c r="AC9295" s="1"/>
      <c r="AD9295"/>
    </row>
    <row r="9296" spans="1:30" x14ac:dyDescent="0.25">
      <c r="A9296" s="1"/>
      <c r="B9296" s="1"/>
      <c r="C9296" s="1"/>
      <c r="D9296"/>
      <c r="E9296" s="1"/>
      <c r="F9296" s="1"/>
      <c r="G9296"/>
      <c r="H9296"/>
      <c r="I9296" s="1"/>
      <c r="J9296"/>
      <c r="K9296"/>
      <c r="L9296"/>
      <c r="M9296" s="2"/>
      <c r="N9296" s="3"/>
      <c r="O9296"/>
      <c r="P9296"/>
      <c r="Q9296"/>
      <c r="R9296"/>
      <c r="S9296"/>
      <c r="T9296"/>
      <c r="U9296" s="1"/>
      <c r="V9296"/>
      <c r="W9296" s="1"/>
      <c r="X9296"/>
      <c r="Y9296"/>
      <c r="Z9296" s="1"/>
      <c r="AA9296" s="1"/>
      <c r="AB9296" s="1"/>
      <c r="AC9296" s="1"/>
      <c r="AD9296"/>
    </row>
    <row r="9297" spans="1:30" x14ac:dyDescent="0.25">
      <c r="A9297" s="1"/>
      <c r="B9297" s="1"/>
      <c r="C9297" s="1"/>
      <c r="D9297"/>
      <c r="E9297" s="1"/>
      <c r="F9297" s="1"/>
      <c r="G9297"/>
      <c r="H9297"/>
      <c r="I9297" s="1"/>
      <c r="J9297"/>
      <c r="K9297"/>
      <c r="L9297"/>
      <c r="M9297" s="2"/>
      <c r="N9297" s="3"/>
      <c r="O9297"/>
      <c r="P9297"/>
      <c r="Q9297"/>
      <c r="R9297"/>
      <c r="S9297"/>
      <c r="T9297"/>
      <c r="U9297" s="1"/>
      <c r="V9297"/>
      <c r="W9297" s="1"/>
      <c r="X9297"/>
      <c r="Y9297"/>
      <c r="Z9297" s="1"/>
      <c r="AA9297" s="1"/>
      <c r="AB9297" s="1"/>
      <c r="AC9297" s="1"/>
      <c r="AD9297"/>
    </row>
    <row r="9298" spans="1:30" x14ac:dyDescent="0.25">
      <c r="A9298" s="1"/>
      <c r="B9298" s="1"/>
      <c r="C9298" s="1"/>
      <c r="D9298"/>
      <c r="E9298" s="1"/>
      <c r="F9298" s="1"/>
      <c r="G9298"/>
      <c r="H9298"/>
      <c r="I9298" s="1"/>
      <c r="J9298"/>
      <c r="K9298"/>
      <c r="L9298"/>
      <c r="M9298" s="2"/>
      <c r="N9298" s="3"/>
      <c r="O9298"/>
      <c r="P9298"/>
      <c r="Q9298"/>
      <c r="R9298"/>
      <c r="S9298"/>
      <c r="T9298"/>
      <c r="U9298" s="1"/>
      <c r="V9298"/>
      <c r="W9298" s="1"/>
      <c r="X9298"/>
      <c r="Y9298"/>
      <c r="Z9298" s="1"/>
      <c r="AA9298" s="1"/>
      <c r="AB9298" s="1"/>
      <c r="AC9298" s="1"/>
      <c r="AD9298"/>
    </row>
    <row r="9299" spans="1:30" x14ac:dyDescent="0.25">
      <c r="A9299" s="1"/>
      <c r="B9299" s="1"/>
      <c r="C9299" s="1"/>
      <c r="D9299"/>
      <c r="E9299" s="1"/>
      <c r="F9299" s="1"/>
      <c r="G9299"/>
      <c r="H9299"/>
      <c r="I9299" s="1"/>
      <c r="J9299"/>
      <c r="K9299"/>
      <c r="L9299"/>
      <c r="M9299" s="2"/>
      <c r="N9299" s="3"/>
      <c r="O9299"/>
      <c r="P9299"/>
      <c r="Q9299"/>
      <c r="R9299"/>
      <c r="S9299"/>
      <c r="T9299"/>
      <c r="U9299" s="1"/>
      <c r="V9299"/>
      <c r="W9299" s="1"/>
      <c r="X9299"/>
      <c r="Y9299"/>
      <c r="Z9299" s="1"/>
      <c r="AA9299" s="1"/>
      <c r="AB9299" s="1"/>
      <c r="AC9299" s="1"/>
      <c r="AD9299"/>
    </row>
    <row r="9300" spans="1:30" x14ac:dyDescent="0.25">
      <c r="A9300" s="1"/>
      <c r="B9300" s="1"/>
      <c r="C9300" s="1"/>
      <c r="D9300"/>
      <c r="E9300" s="1"/>
      <c r="F9300" s="1"/>
      <c r="G9300"/>
      <c r="H9300"/>
      <c r="I9300" s="1"/>
      <c r="J9300"/>
      <c r="K9300"/>
      <c r="L9300"/>
      <c r="M9300" s="2"/>
      <c r="N9300" s="3"/>
      <c r="O9300"/>
      <c r="P9300"/>
      <c r="Q9300"/>
      <c r="R9300"/>
      <c r="S9300"/>
      <c r="T9300"/>
      <c r="U9300" s="1"/>
      <c r="V9300"/>
      <c r="W9300" s="1"/>
      <c r="X9300"/>
      <c r="Y9300"/>
      <c r="Z9300" s="1"/>
      <c r="AA9300" s="1"/>
      <c r="AB9300" s="1"/>
      <c r="AC9300" s="1"/>
      <c r="AD9300"/>
    </row>
    <row r="9301" spans="1:30" x14ac:dyDescent="0.25">
      <c r="A9301" s="1"/>
      <c r="B9301" s="1"/>
      <c r="C9301" s="1"/>
      <c r="D9301"/>
      <c r="E9301" s="1"/>
      <c r="F9301" s="1"/>
      <c r="G9301"/>
      <c r="H9301"/>
      <c r="I9301" s="1"/>
      <c r="J9301"/>
      <c r="K9301"/>
      <c r="L9301"/>
      <c r="M9301" s="2"/>
      <c r="N9301" s="3"/>
      <c r="O9301"/>
      <c r="P9301"/>
      <c r="Q9301"/>
      <c r="R9301"/>
      <c r="S9301"/>
      <c r="T9301"/>
      <c r="U9301" s="1"/>
      <c r="V9301"/>
      <c r="W9301" s="1"/>
      <c r="X9301"/>
      <c r="Y9301"/>
      <c r="Z9301" s="1"/>
      <c r="AA9301" s="1"/>
      <c r="AB9301" s="1"/>
      <c r="AC9301" s="1"/>
      <c r="AD9301"/>
    </row>
    <row r="9302" spans="1:30" x14ac:dyDescent="0.25">
      <c r="A9302" s="1"/>
      <c r="B9302" s="1"/>
      <c r="C9302" s="1"/>
      <c r="D9302"/>
      <c r="E9302" s="1"/>
      <c r="F9302" s="1"/>
      <c r="G9302"/>
      <c r="H9302"/>
      <c r="I9302" s="1"/>
      <c r="J9302"/>
      <c r="K9302"/>
      <c r="L9302"/>
      <c r="M9302" s="2"/>
      <c r="N9302" s="3"/>
      <c r="O9302"/>
      <c r="P9302"/>
      <c r="Q9302"/>
      <c r="R9302"/>
      <c r="S9302"/>
      <c r="T9302"/>
      <c r="U9302" s="1"/>
      <c r="V9302"/>
      <c r="W9302" s="1"/>
      <c r="X9302"/>
      <c r="Y9302"/>
      <c r="Z9302" s="1"/>
      <c r="AA9302" s="1"/>
      <c r="AB9302" s="1"/>
      <c r="AC9302" s="1"/>
      <c r="AD9302"/>
    </row>
    <row r="9303" spans="1:30" x14ac:dyDescent="0.25">
      <c r="A9303" s="1"/>
      <c r="B9303" s="1"/>
      <c r="C9303" s="1"/>
      <c r="D9303"/>
      <c r="E9303" s="1"/>
      <c r="F9303" s="1"/>
      <c r="G9303"/>
      <c r="H9303"/>
      <c r="I9303" s="1"/>
      <c r="J9303"/>
      <c r="K9303"/>
      <c r="L9303"/>
      <c r="M9303" s="2"/>
      <c r="N9303" s="3"/>
      <c r="O9303"/>
      <c r="P9303"/>
      <c r="Q9303"/>
      <c r="R9303"/>
      <c r="S9303"/>
      <c r="T9303"/>
      <c r="U9303" s="1"/>
      <c r="V9303"/>
      <c r="W9303" s="1"/>
      <c r="X9303"/>
      <c r="Y9303"/>
      <c r="Z9303" s="1"/>
      <c r="AA9303" s="1"/>
      <c r="AB9303" s="1"/>
      <c r="AC9303" s="1"/>
      <c r="AD9303"/>
    </row>
    <row r="9304" spans="1:30" x14ac:dyDescent="0.25">
      <c r="A9304" s="1"/>
      <c r="B9304" s="1"/>
      <c r="C9304" s="1"/>
      <c r="D9304"/>
      <c r="E9304" s="1"/>
      <c r="F9304" s="1"/>
      <c r="G9304"/>
      <c r="H9304"/>
      <c r="I9304" s="1"/>
      <c r="J9304"/>
      <c r="K9304"/>
      <c r="L9304"/>
      <c r="M9304" s="2"/>
      <c r="N9304" s="3"/>
      <c r="O9304"/>
      <c r="P9304"/>
      <c r="Q9304"/>
      <c r="R9304"/>
      <c r="S9304"/>
      <c r="T9304"/>
      <c r="U9304" s="1"/>
      <c r="V9304"/>
      <c r="W9304" s="1"/>
      <c r="X9304"/>
      <c r="Y9304"/>
      <c r="Z9304" s="1"/>
      <c r="AA9304" s="1"/>
      <c r="AB9304" s="1"/>
      <c r="AC9304" s="1"/>
      <c r="AD9304"/>
    </row>
    <row r="9305" spans="1:30" x14ac:dyDescent="0.25">
      <c r="A9305" s="1"/>
      <c r="B9305" s="1"/>
      <c r="C9305" s="1"/>
      <c r="D9305"/>
      <c r="E9305" s="1"/>
      <c r="F9305" s="1"/>
      <c r="G9305"/>
      <c r="H9305"/>
      <c r="I9305" s="1"/>
      <c r="J9305"/>
      <c r="K9305"/>
      <c r="L9305"/>
      <c r="M9305" s="2"/>
      <c r="N9305" s="3"/>
      <c r="O9305"/>
      <c r="P9305"/>
      <c r="Q9305"/>
      <c r="R9305"/>
      <c r="S9305"/>
      <c r="T9305"/>
      <c r="U9305" s="1"/>
      <c r="V9305"/>
      <c r="W9305" s="1"/>
      <c r="X9305"/>
      <c r="Y9305"/>
      <c r="Z9305" s="1"/>
      <c r="AA9305" s="1"/>
      <c r="AB9305" s="1"/>
      <c r="AC9305" s="1"/>
      <c r="AD9305"/>
    </row>
    <row r="9306" spans="1:30" x14ac:dyDescent="0.25">
      <c r="A9306" s="1"/>
      <c r="B9306" s="1"/>
      <c r="C9306" s="1"/>
      <c r="D9306"/>
      <c r="E9306" s="1"/>
      <c r="F9306" s="1"/>
      <c r="G9306"/>
      <c r="H9306"/>
      <c r="I9306" s="1"/>
      <c r="J9306"/>
      <c r="K9306"/>
      <c r="L9306"/>
      <c r="M9306" s="2"/>
      <c r="N9306" s="3"/>
      <c r="O9306"/>
      <c r="P9306"/>
      <c r="Q9306"/>
      <c r="R9306"/>
      <c r="S9306"/>
      <c r="T9306"/>
      <c r="U9306" s="1"/>
      <c r="V9306"/>
      <c r="W9306" s="1"/>
      <c r="X9306"/>
      <c r="Y9306"/>
      <c r="Z9306" s="1"/>
      <c r="AA9306" s="1"/>
      <c r="AB9306" s="1"/>
      <c r="AC9306" s="1"/>
      <c r="AD9306"/>
    </row>
    <row r="9307" spans="1:30" x14ac:dyDescent="0.25">
      <c r="A9307" s="1"/>
      <c r="B9307" s="1"/>
      <c r="C9307" s="1"/>
      <c r="D9307"/>
      <c r="E9307" s="1"/>
      <c r="F9307" s="1"/>
      <c r="G9307"/>
      <c r="H9307"/>
      <c r="I9307" s="1"/>
      <c r="J9307"/>
      <c r="K9307"/>
      <c r="L9307"/>
      <c r="M9307" s="2"/>
      <c r="N9307" s="3"/>
      <c r="O9307"/>
      <c r="P9307"/>
      <c r="Q9307"/>
      <c r="R9307"/>
      <c r="S9307"/>
      <c r="T9307"/>
      <c r="U9307" s="1"/>
      <c r="V9307"/>
      <c r="W9307" s="1"/>
      <c r="X9307"/>
      <c r="Y9307"/>
      <c r="Z9307" s="1"/>
      <c r="AA9307" s="1"/>
      <c r="AB9307" s="1"/>
      <c r="AC9307" s="1"/>
      <c r="AD9307"/>
    </row>
    <row r="9308" spans="1:30" x14ac:dyDescent="0.25">
      <c r="A9308" s="1"/>
      <c r="B9308" s="1"/>
      <c r="C9308" s="1"/>
      <c r="D9308"/>
      <c r="E9308" s="1"/>
      <c r="F9308" s="1"/>
      <c r="G9308"/>
      <c r="H9308"/>
      <c r="I9308" s="1"/>
      <c r="J9308"/>
      <c r="K9308"/>
      <c r="L9308"/>
      <c r="M9308" s="2"/>
      <c r="N9308" s="3"/>
      <c r="O9308"/>
      <c r="P9308"/>
      <c r="Q9308"/>
      <c r="R9308"/>
      <c r="S9308"/>
      <c r="T9308"/>
      <c r="U9308" s="1"/>
      <c r="V9308"/>
      <c r="W9308" s="1"/>
      <c r="X9308"/>
      <c r="Y9308"/>
      <c r="Z9308" s="1"/>
      <c r="AA9308" s="1"/>
      <c r="AB9308" s="1"/>
      <c r="AC9308" s="1"/>
      <c r="AD9308"/>
    </row>
    <row r="9309" spans="1:30" x14ac:dyDescent="0.25">
      <c r="A9309" s="1"/>
      <c r="B9309" s="1"/>
      <c r="C9309" s="1"/>
      <c r="D9309"/>
      <c r="E9309" s="1"/>
      <c r="F9309" s="1"/>
      <c r="G9309"/>
      <c r="H9309"/>
      <c r="I9309" s="1"/>
      <c r="J9309"/>
      <c r="K9309"/>
      <c r="L9309"/>
      <c r="M9309" s="2"/>
      <c r="N9309" s="3"/>
      <c r="O9309"/>
      <c r="P9309"/>
      <c r="Q9309"/>
      <c r="R9309"/>
      <c r="S9309"/>
      <c r="T9309"/>
      <c r="U9309" s="1"/>
      <c r="V9309"/>
      <c r="W9309" s="1"/>
      <c r="X9309"/>
      <c r="Y9309"/>
      <c r="Z9309" s="1"/>
      <c r="AA9309" s="1"/>
      <c r="AB9309" s="1"/>
      <c r="AC9309" s="1"/>
      <c r="AD9309"/>
    </row>
    <row r="9310" spans="1:30" x14ac:dyDescent="0.25">
      <c r="A9310" s="1"/>
      <c r="B9310" s="1"/>
      <c r="C9310" s="1"/>
      <c r="D9310"/>
      <c r="E9310" s="1"/>
      <c r="F9310" s="1"/>
      <c r="G9310"/>
      <c r="H9310"/>
      <c r="I9310" s="1"/>
      <c r="J9310"/>
      <c r="K9310"/>
      <c r="L9310"/>
      <c r="M9310" s="2"/>
      <c r="N9310" s="3"/>
      <c r="O9310"/>
      <c r="P9310"/>
      <c r="Q9310"/>
      <c r="R9310"/>
      <c r="S9310"/>
      <c r="T9310"/>
      <c r="U9310" s="1"/>
      <c r="V9310"/>
      <c r="W9310" s="1"/>
      <c r="X9310"/>
      <c r="Y9310"/>
      <c r="Z9310" s="1"/>
      <c r="AA9310" s="1"/>
      <c r="AB9310" s="1"/>
      <c r="AC9310" s="1"/>
      <c r="AD9310"/>
    </row>
    <row r="9311" spans="1:30" x14ac:dyDescent="0.25">
      <c r="A9311" s="1"/>
      <c r="B9311" s="1"/>
      <c r="C9311" s="1"/>
      <c r="D9311"/>
      <c r="E9311" s="1"/>
      <c r="F9311" s="1"/>
      <c r="G9311"/>
      <c r="H9311"/>
      <c r="I9311" s="1"/>
      <c r="J9311"/>
      <c r="K9311"/>
      <c r="L9311"/>
      <c r="M9311" s="2"/>
      <c r="N9311" s="3"/>
      <c r="O9311"/>
      <c r="P9311"/>
      <c r="Q9311"/>
      <c r="R9311"/>
      <c r="S9311"/>
      <c r="T9311"/>
      <c r="U9311" s="1"/>
      <c r="V9311"/>
      <c r="W9311" s="1"/>
      <c r="X9311"/>
      <c r="Y9311"/>
      <c r="Z9311" s="1"/>
      <c r="AA9311" s="1"/>
      <c r="AB9311" s="1"/>
      <c r="AC9311" s="1"/>
      <c r="AD9311"/>
    </row>
    <row r="9312" spans="1:30" x14ac:dyDescent="0.25">
      <c r="A9312" s="1"/>
      <c r="B9312" s="1"/>
      <c r="C9312" s="1"/>
      <c r="D9312"/>
      <c r="E9312" s="1"/>
      <c r="F9312" s="1"/>
      <c r="G9312"/>
      <c r="H9312"/>
      <c r="I9312" s="1"/>
      <c r="J9312"/>
      <c r="K9312"/>
      <c r="L9312"/>
      <c r="M9312" s="2"/>
      <c r="N9312" s="3"/>
      <c r="O9312"/>
      <c r="P9312"/>
      <c r="Q9312"/>
      <c r="R9312"/>
      <c r="S9312"/>
      <c r="T9312"/>
      <c r="U9312" s="1"/>
      <c r="V9312"/>
      <c r="W9312" s="1"/>
      <c r="X9312"/>
      <c r="Y9312"/>
      <c r="Z9312" s="1"/>
      <c r="AA9312" s="1"/>
      <c r="AB9312" s="1"/>
      <c r="AC9312" s="1"/>
      <c r="AD9312"/>
    </row>
    <row r="9313" spans="1:30" x14ac:dyDescent="0.25">
      <c r="A9313" s="1"/>
      <c r="B9313" s="1"/>
      <c r="C9313" s="1"/>
      <c r="D9313"/>
      <c r="E9313" s="1"/>
      <c r="F9313" s="1"/>
      <c r="G9313"/>
      <c r="H9313"/>
      <c r="I9313" s="1"/>
      <c r="J9313"/>
      <c r="K9313"/>
      <c r="L9313"/>
      <c r="M9313" s="2"/>
      <c r="N9313" s="3"/>
      <c r="O9313"/>
      <c r="P9313"/>
      <c r="Q9313"/>
      <c r="R9313"/>
      <c r="S9313"/>
      <c r="T9313"/>
      <c r="U9313" s="1"/>
      <c r="V9313"/>
      <c r="W9313" s="1"/>
      <c r="X9313"/>
      <c r="Y9313"/>
      <c r="Z9313" s="1"/>
      <c r="AA9313" s="1"/>
      <c r="AB9313" s="1"/>
      <c r="AC9313" s="1"/>
      <c r="AD9313"/>
    </row>
    <row r="9314" spans="1:30" x14ac:dyDescent="0.25">
      <c r="A9314" s="1"/>
      <c r="B9314" s="1"/>
      <c r="C9314" s="1"/>
      <c r="D9314"/>
      <c r="E9314" s="1"/>
      <c r="F9314" s="1"/>
      <c r="G9314"/>
      <c r="H9314"/>
      <c r="I9314" s="1"/>
      <c r="J9314"/>
      <c r="K9314"/>
      <c r="L9314"/>
      <c r="M9314" s="2"/>
      <c r="N9314" s="3"/>
      <c r="O9314"/>
      <c r="P9314"/>
      <c r="Q9314"/>
      <c r="R9314"/>
      <c r="S9314"/>
      <c r="T9314"/>
      <c r="U9314" s="1"/>
      <c r="V9314"/>
      <c r="W9314" s="1"/>
      <c r="X9314"/>
      <c r="Y9314"/>
      <c r="Z9314" s="1"/>
      <c r="AA9314" s="1"/>
      <c r="AB9314" s="1"/>
      <c r="AC9314" s="1"/>
      <c r="AD9314"/>
    </row>
    <row r="9315" spans="1:30" x14ac:dyDescent="0.25">
      <c r="A9315" s="1"/>
      <c r="B9315" s="1"/>
      <c r="C9315" s="1"/>
      <c r="D9315"/>
      <c r="E9315" s="1"/>
      <c r="F9315" s="1"/>
      <c r="G9315"/>
      <c r="H9315"/>
      <c r="I9315" s="1"/>
      <c r="J9315"/>
      <c r="K9315"/>
      <c r="L9315"/>
      <c r="M9315" s="2"/>
      <c r="N9315" s="3"/>
      <c r="O9315"/>
      <c r="P9315"/>
      <c r="Q9315"/>
      <c r="R9315"/>
      <c r="S9315"/>
      <c r="T9315"/>
      <c r="U9315" s="1"/>
      <c r="V9315"/>
      <c r="W9315" s="1"/>
      <c r="X9315"/>
      <c r="Y9315"/>
      <c r="Z9315" s="1"/>
      <c r="AA9315" s="1"/>
      <c r="AB9315" s="1"/>
      <c r="AC9315" s="1"/>
      <c r="AD9315"/>
    </row>
    <row r="9316" spans="1:30" x14ac:dyDescent="0.25">
      <c r="A9316" s="1"/>
      <c r="B9316" s="1"/>
      <c r="C9316" s="1"/>
      <c r="D9316"/>
      <c r="E9316" s="1"/>
      <c r="F9316" s="1"/>
      <c r="G9316"/>
      <c r="H9316"/>
      <c r="I9316" s="1"/>
      <c r="J9316"/>
      <c r="K9316"/>
      <c r="L9316"/>
      <c r="M9316" s="2"/>
      <c r="N9316" s="3"/>
      <c r="O9316"/>
      <c r="P9316"/>
      <c r="Q9316"/>
      <c r="R9316"/>
      <c r="S9316"/>
      <c r="T9316"/>
      <c r="U9316" s="1"/>
      <c r="V9316"/>
      <c r="W9316" s="1"/>
      <c r="X9316"/>
      <c r="Y9316"/>
      <c r="Z9316" s="1"/>
      <c r="AA9316" s="1"/>
      <c r="AB9316" s="1"/>
      <c r="AC9316" s="1"/>
      <c r="AD9316"/>
    </row>
    <row r="9317" spans="1:30" x14ac:dyDescent="0.25">
      <c r="A9317" s="1"/>
      <c r="B9317" s="1"/>
      <c r="C9317" s="1"/>
      <c r="D9317"/>
      <c r="E9317" s="1"/>
      <c r="F9317" s="1"/>
      <c r="G9317"/>
      <c r="H9317"/>
      <c r="I9317" s="1"/>
      <c r="J9317"/>
      <c r="K9317"/>
      <c r="L9317"/>
      <c r="M9317" s="2"/>
      <c r="N9317" s="3"/>
      <c r="O9317"/>
      <c r="P9317"/>
      <c r="Q9317"/>
      <c r="R9317"/>
      <c r="S9317"/>
      <c r="T9317"/>
      <c r="U9317" s="1"/>
      <c r="V9317"/>
      <c r="W9317" s="1"/>
      <c r="X9317"/>
      <c r="Y9317"/>
      <c r="Z9317" s="1"/>
      <c r="AA9317" s="1"/>
      <c r="AB9317" s="1"/>
      <c r="AC9317" s="1"/>
      <c r="AD9317"/>
    </row>
    <row r="9318" spans="1:30" x14ac:dyDescent="0.25">
      <c r="A9318" s="1"/>
      <c r="B9318" s="1"/>
      <c r="C9318" s="1"/>
      <c r="D9318"/>
      <c r="E9318" s="1"/>
      <c r="F9318" s="1"/>
      <c r="G9318"/>
      <c r="H9318"/>
      <c r="I9318" s="1"/>
      <c r="J9318"/>
      <c r="K9318"/>
      <c r="L9318"/>
      <c r="M9318" s="2"/>
      <c r="N9318" s="3"/>
      <c r="O9318"/>
      <c r="P9318"/>
      <c r="Q9318"/>
      <c r="R9318"/>
      <c r="S9318"/>
      <c r="T9318"/>
      <c r="U9318" s="1"/>
      <c r="V9318"/>
      <c r="W9318" s="1"/>
      <c r="X9318"/>
      <c r="Y9318"/>
      <c r="Z9318" s="1"/>
      <c r="AA9318" s="1"/>
      <c r="AB9318" s="1"/>
      <c r="AC9318" s="1"/>
      <c r="AD9318"/>
    </row>
    <row r="9319" spans="1:30" x14ac:dyDescent="0.25">
      <c r="A9319" s="1"/>
      <c r="B9319" s="1"/>
      <c r="C9319" s="1"/>
      <c r="D9319"/>
      <c r="E9319" s="1"/>
      <c r="F9319" s="1"/>
      <c r="G9319"/>
      <c r="H9319"/>
      <c r="I9319" s="1"/>
      <c r="J9319"/>
      <c r="K9319"/>
      <c r="L9319"/>
      <c r="M9319" s="2"/>
      <c r="N9319" s="3"/>
      <c r="O9319"/>
      <c r="P9319"/>
      <c r="Q9319"/>
      <c r="R9319"/>
      <c r="S9319"/>
      <c r="T9319"/>
      <c r="U9319" s="1"/>
      <c r="V9319"/>
      <c r="W9319" s="1"/>
      <c r="X9319"/>
      <c r="Y9319"/>
      <c r="Z9319" s="1"/>
      <c r="AA9319" s="1"/>
      <c r="AB9319" s="1"/>
      <c r="AC9319" s="1"/>
      <c r="AD9319"/>
    </row>
    <row r="9320" spans="1:30" x14ac:dyDescent="0.25">
      <c r="A9320" s="1"/>
      <c r="B9320" s="1"/>
      <c r="C9320" s="1"/>
      <c r="D9320"/>
      <c r="E9320" s="1"/>
      <c r="F9320" s="1"/>
      <c r="G9320"/>
      <c r="H9320"/>
      <c r="I9320" s="1"/>
      <c r="J9320"/>
      <c r="K9320"/>
      <c r="L9320"/>
      <c r="M9320" s="2"/>
      <c r="N9320" s="3"/>
      <c r="O9320"/>
      <c r="P9320"/>
      <c r="Q9320"/>
      <c r="R9320"/>
      <c r="S9320"/>
      <c r="T9320"/>
      <c r="U9320" s="1"/>
      <c r="V9320"/>
      <c r="W9320" s="1"/>
      <c r="X9320"/>
      <c r="Y9320"/>
      <c r="Z9320" s="1"/>
      <c r="AA9320" s="1"/>
      <c r="AB9320" s="1"/>
      <c r="AC9320" s="1"/>
      <c r="AD9320"/>
    </row>
    <row r="9321" spans="1:30" x14ac:dyDescent="0.25">
      <c r="A9321" s="1"/>
      <c r="B9321" s="1"/>
      <c r="C9321" s="1"/>
      <c r="D9321"/>
      <c r="E9321" s="1"/>
      <c r="F9321" s="1"/>
      <c r="G9321"/>
      <c r="H9321"/>
      <c r="I9321" s="1"/>
      <c r="J9321"/>
      <c r="K9321"/>
      <c r="L9321"/>
      <c r="M9321" s="2"/>
      <c r="N9321" s="3"/>
      <c r="O9321"/>
      <c r="P9321"/>
      <c r="Q9321"/>
      <c r="R9321"/>
      <c r="S9321"/>
      <c r="T9321"/>
      <c r="U9321" s="1"/>
      <c r="V9321"/>
      <c r="W9321" s="1"/>
      <c r="X9321"/>
      <c r="Y9321"/>
      <c r="Z9321" s="1"/>
      <c r="AA9321" s="1"/>
      <c r="AB9321" s="1"/>
      <c r="AC9321" s="1"/>
      <c r="AD9321"/>
    </row>
    <row r="9322" spans="1:30" x14ac:dyDescent="0.25">
      <c r="A9322" s="1"/>
      <c r="B9322" s="1"/>
      <c r="C9322" s="1"/>
      <c r="D9322"/>
      <c r="E9322" s="1"/>
      <c r="F9322" s="1"/>
      <c r="G9322"/>
      <c r="H9322"/>
      <c r="I9322" s="1"/>
      <c r="J9322"/>
      <c r="K9322"/>
      <c r="L9322"/>
      <c r="M9322" s="2"/>
      <c r="N9322" s="3"/>
      <c r="O9322"/>
      <c r="P9322"/>
      <c r="Q9322"/>
      <c r="R9322"/>
      <c r="S9322"/>
      <c r="T9322"/>
      <c r="U9322" s="1"/>
      <c r="V9322"/>
      <c r="W9322" s="1"/>
      <c r="X9322"/>
      <c r="Y9322"/>
      <c r="Z9322" s="1"/>
      <c r="AA9322" s="1"/>
      <c r="AB9322" s="1"/>
      <c r="AC9322" s="1"/>
      <c r="AD9322"/>
    </row>
    <row r="9323" spans="1:30" x14ac:dyDescent="0.25">
      <c r="A9323" s="1"/>
      <c r="B9323" s="1"/>
      <c r="C9323" s="1"/>
      <c r="D9323"/>
      <c r="E9323" s="1"/>
      <c r="F9323" s="1"/>
      <c r="G9323"/>
      <c r="H9323"/>
      <c r="I9323" s="1"/>
      <c r="J9323"/>
      <c r="K9323"/>
      <c r="L9323"/>
      <c r="M9323" s="2"/>
      <c r="N9323" s="3"/>
      <c r="O9323"/>
      <c r="P9323"/>
      <c r="Q9323"/>
      <c r="R9323"/>
      <c r="S9323"/>
      <c r="T9323"/>
      <c r="U9323" s="1"/>
      <c r="V9323"/>
      <c r="W9323" s="1"/>
      <c r="X9323"/>
      <c r="Y9323"/>
      <c r="Z9323" s="1"/>
      <c r="AA9323" s="1"/>
      <c r="AB9323" s="1"/>
      <c r="AC9323" s="1"/>
      <c r="AD9323"/>
    </row>
    <row r="9324" spans="1:30" x14ac:dyDescent="0.25">
      <c r="A9324" s="1"/>
      <c r="B9324" s="1"/>
      <c r="C9324" s="1"/>
      <c r="D9324"/>
      <c r="E9324" s="1"/>
      <c r="F9324" s="1"/>
      <c r="G9324"/>
      <c r="H9324"/>
      <c r="I9324" s="1"/>
      <c r="J9324"/>
      <c r="K9324"/>
      <c r="L9324"/>
      <c r="M9324" s="2"/>
      <c r="N9324" s="3"/>
      <c r="O9324"/>
      <c r="P9324"/>
      <c r="Q9324"/>
      <c r="R9324"/>
      <c r="S9324"/>
      <c r="T9324"/>
      <c r="U9324" s="1"/>
      <c r="V9324"/>
      <c r="W9324" s="1"/>
      <c r="X9324"/>
      <c r="Y9324"/>
      <c r="Z9324" s="1"/>
      <c r="AA9324" s="1"/>
      <c r="AB9324" s="1"/>
      <c r="AC9324" s="1"/>
      <c r="AD9324"/>
    </row>
    <row r="9325" spans="1:30" x14ac:dyDescent="0.25">
      <c r="A9325" s="1"/>
      <c r="B9325" s="1"/>
      <c r="C9325" s="1"/>
      <c r="D9325"/>
      <c r="E9325" s="1"/>
      <c r="F9325" s="1"/>
      <c r="G9325"/>
      <c r="H9325"/>
      <c r="I9325" s="1"/>
      <c r="J9325"/>
      <c r="K9325"/>
      <c r="L9325"/>
      <c r="M9325" s="2"/>
      <c r="N9325" s="3"/>
      <c r="O9325"/>
      <c r="P9325"/>
      <c r="Q9325"/>
      <c r="R9325"/>
      <c r="S9325"/>
      <c r="T9325"/>
      <c r="U9325" s="1"/>
      <c r="V9325"/>
      <c r="W9325" s="1"/>
      <c r="X9325"/>
      <c r="Y9325"/>
      <c r="Z9325" s="1"/>
      <c r="AA9325" s="1"/>
      <c r="AB9325" s="1"/>
      <c r="AC9325" s="1"/>
      <c r="AD9325"/>
    </row>
    <row r="9326" spans="1:30" x14ac:dyDescent="0.25">
      <c r="A9326" s="1"/>
      <c r="B9326" s="1"/>
      <c r="C9326" s="1"/>
      <c r="D9326"/>
      <c r="E9326" s="1"/>
      <c r="F9326" s="1"/>
      <c r="G9326"/>
      <c r="H9326"/>
      <c r="I9326" s="1"/>
      <c r="J9326"/>
      <c r="K9326"/>
      <c r="L9326"/>
      <c r="M9326" s="2"/>
      <c r="N9326" s="3"/>
      <c r="O9326"/>
      <c r="P9326"/>
      <c r="Q9326"/>
      <c r="R9326"/>
      <c r="S9326"/>
      <c r="T9326"/>
      <c r="U9326" s="1"/>
      <c r="V9326"/>
      <c r="W9326" s="1"/>
      <c r="X9326"/>
      <c r="Y9326"/>
      <c r="Z9326" s="1"/>
      <c r="AA9326" s="1"/>
      <c r="AB9326" s="1"/>
      <c r="AC9326" s="1"/>
      <c r="AD9326"/>
    </row>
    <row r="9327" spans="1:30" x14ac:dyDescent="0.25">
      <c r="A9327" s="1"/>
      <c r="B9327" s="1"/>
      <c r="C9327" s="1"/>
      <c r="D9327"/>
      <c r="E9327" s="1"/>
      <c r="F9327" s="1"/>
      <c r="G9327"/>
      <c r="H9327"/>
      <c r="I9327" s="1"/>
      <c r="J9327"/>
      <c r="K9327"/>
      <c r="L9327"/>
      <c r="M9327" s="2"/>
      <c r="N9327" s="3"/>
      <c r="O9327"/>
      <c r="P9327"/>
      <c r="Q9327"/>
      <c r="R9327"/>
      <c r="S9327"/>
      <c r="T9327"/>
      <c r="U9327" s="1"/>
      <c r="V9327"/>
      <c r="W9327" s="1"/>
      <c r="X9327"/>
      <c r="Y9327"/>
      <c r="Z9327" s="1"/>
      <c r="AA9327" s="1"/>
      <c r="AB9327" s="1"/>
      <c r="AC9327" s="1"/>
      <c r="AD9327"/>
    </row>
    <row r="9328" spans="1:30" x14ac:dyDescent="0.25">
      <c r="A9328" s="1"/>
      <c r="B9328" s="1"/>
      <c r="C9328" s="1"/>
      <c r="D9328"/>
      <c r="E9328" s="1"/>
      <c r="F9328" s="1"/>
      <c r="G9328"/>
      <c r="H9328"/>
      <c r="I9328" s="1"/>
      <c r="J9328"/>
      <c r="K9328"/>
      <c r="L9328"/>
      <c r="M9328" s="2"/>
      <c r="N9328" s="3"/>
      <c r="O9328"/>
      <c r="P9328"/>
      <c r="Q9328"/>
      <c r="R9328"/>
      <c r="S9328"/>
      <c r="T9328"/>
      <c r="U9328" s="1"/>
      <c r="V9328"/>
      <c r="W9328" s="1"/>
      <c r="X9328"/>
      <c r="Y9328"/>
      <c r="Z9328" s="1"/>
      <c r="AA9328" s="1"/>
      <c r="AB9328" s="1"/>
      <c r="AC9328" s="1"/>
      <c r="AD9328"/>
    </row>
    <row r="9329" spans="1:30" x14ac:dyDescent="0.25">
      <c r="A9329" s="1"/>
      <c r="B9329" s="1"/>
      <c r="C9329" s="1"/>
      <c r="D9329"/>
      <c r="E9329" s="1"/>
      <c r="F9329" s="1"/>
      <c r="G9329"/>
      <c r="H9329"/>
      <c r="I9329" s="1"/>
      <c r="J9329"/>
      <c r="K9329"/>
      <c r="L9329"/>
      <c r="M9329" s="2"/>
      <c r="N9329" s="3"/>
      <c r="O9329"/>
      <c r="P9329"/>
      <c r="Q9329"/>
      <c r="R9329"/>
      <c r="S9329"/>
      <c r="T9329"/>
      <c r="U9329" s="1"/>
      <c r="V9329"/>
      <c r="W9329" s="1"/>
      <c r="X9329"/>
      <c r="Y9329"/>
      <c r="Z9329" s="1"/>
      <c r="AA9329" s="1"/>
      <c r="AB9329" s="1"/>
      <c r="AC9329" s="1"/>
      <c r="AD9329"/>
    </row>
    <row r="9330" spans="1:30" x14ac:dyDescent="0.25">
      <c r="A9330" s="1"/>
      <c r="B9330" s="1"/>
      <c r="C9330" s="1"/>
      <c r="D9330"/>
      <c r="E9330" s="1"/>
      <c r="F9330" s="1"/>
      <c r="G9330"/>
      <c r="H9330"/>
      <c r="I9330" s="1"/>
      <c r="J9330"/>
      <c r="K9330"/>
      <c r="L9330"/>
      <c r="M9330" s="2"/>
      <c r="N9330" s="3"/>
      <c r="O9330"/>
      <c r="P9330"/>
      <c r="Q9330"/>
      <c r="R9330"/>
      <c r="S9330"/>
      <c r="T9330"/>
      <c r="U9330" s="1"/>
      <c r="V9330"/>
      <c r="W9330" s="1"/>
      <c r="X9330"/>
      <c r="Y9330"/>
      <c r="Z9330" s="1"/>
      <c r="AA9330" s="1"/>
      <c r="AB9330" s="1"/>
      <c r="AC9330" s="1"/>
      <c r="AD9330"/>
    </row>
    <row r="9331" spans="1:30" x14ac:dyDescent="0.25">
      <c r="A9331" s="1"/>
      <c r="B9331" s="1"/>
      <c r="C9331" s="1"/>
      <c r="D9331"/>
      <c r="E9331" s="1"/>
      <c r="F9331" s="1"/>
      <c r="G9331"/>
      <c r="H9331"/>
      <c r="I9331" s="1"/>
      <c r="J9331"/>
      <c r="K9331"/>
      <c r="L9331"/>
      <c r="M9331" s="2"/>
      <c r="N9331" s="3"/>
      <c r="O9331"/>
      <c r="P9331"/>
      <c r="Q9331"/>
      <c r="R9331"/>
      <c r="S9331"/>
      <c r="T9331"/>
      <c r="U9331" s="1"/>
      <c r="V9331"/>
      <c r="W9331" s="1"/>
      <c r="X9331"/>
      <c r="Y9331"/>
      <c r="Z9331" s="1"/>
      <c r="AA9331" s="1"/>
      <c r="AB9331" s="1"/>
      <c r="AC9331" s="1"/>
      <c r="AD9331"/>
    </row>
    <row r="9332" spans="1:30" x14ac:dyDescent="0.25">
      <c r="A9332" s="1"/>
      <c r="B9332" s="1"/>
      <c r="C9332" s="1"/>
      <c r="D9332"/>
      <c r="E9332" s="1"/>
      <c r="F9332" s="1"/>
      <c r="G9332"/>
      <c r="H9332"/>
      <c r="I9332" s="1"/>
      <c r="J9332"/>
      <c r="K9332"/>
      <c r="L9332"/>
      <c r="M9332" s="2"/>
      <c r="N9332" s="3"/>
      <c r="O9332"/>
      <c r="P9332"/>
      <c r="Q9332"/>
      <c r="R9332"/>
      <c r="S9332"/>
      <c r="T9332"/>
      <c r="U9332" s="1"/>
      <c r="V9332"/>
      <c r="W9332" s="1"/>
      <c r="X9332"/>
      <c r="Y9332"/>
      <c r="Z9332" s="1"/>
      <c r="AA9332" s="1"/>
      <c r="AB9332" s="1"/>
      <c r="AC9332" s="1"/>
      <c r="AD9332"/>
    </row>
    <row r="9333" spans="1:30" x14ac:dyDescent="0.25">
      <c r="A9333" s="1"/>
      <c r="B9333" s="1"/>
      <c r="C9333" s="1"/>
      <c r="D9333"/>
      <c r="E9333" s="1"/>
      <c r="F9333" s="1"/>
      <c r="G9333"/>
      <c r="H9333"/>
      <c r="I9333" s="1"/>
      <c r="J9333"/>
      <c r="K9333"/>
      <c r="L9333"/>
      <c r="M9333" s="2"/>
      <c r="N9333" s="3"/>
      <c r="O9333"/>
      <c r="P9333"/>
      <c r="Q9333"/>
      <c r="R9333"/>
      <c r="S9333"/>
      <c r="T9333"/>
      <c r="U9333" s="1"/>
      <c r="V9333"/>
      <c r="W9333" s="1"/>
      <c r="X9333"/>
      <c r="Y9333"/>
      <c r="Z9333" s="1"/>
      <c r="AA9333" s="1"/>
      <c r="AB9333" s="1"/>
      <c r="AC9333" s="1"/>
      <c r="AD9333"/>
    </row>
    <row r="9334" spans="1:30" x14ac:dyDescent="0.25">
      <c r="A9334" s="1"/>
      <c r="B9334" s="1"/>
      <c r="C9334" s="1"/>
      <c r="D9334"/>
      <c r="E9334" s="1"/>
      <c r="F9334" s="1"/>
      <c r="G9334"/>
      <c r="H9334"/>
      <c r="I9334" s="1"/>
      <c r="J9334"/>
      <c r="K9334"/>
      <c r="L9334"/>
      <c r="M9334" s="2"/>
      <c r="N9334" s="3"/>
      <c r="O9334"/>
      <c r="P9334"/>
      <c r="Q9334"/>
      <c r="R9334"/>
      <c r="S9334"/>
      <c r="T9334"/>
      <c r="U9334" s="1"/>
      <c r="V9334"/>
      <c r="W9334" s="1"/>
      <c r="X9334"/>
      <c r="Y9334"/>
      <c r="Z9334" s="1"/>
      <c r="AA9334" s="1"/>
      <c r="AB9334" s="1"/>
      <c r="AC9334" s="1"/>
      <c r="AD9334"/>
    </row>
    <row r="9335" spans="1:30" x14ac:dyDescent="0.25">
      <c r="A9335" s="1"/>
      <c r="B9335" s="1"/>
      <c r="C9335" s="1"/>
      <c r="D9335"/>
      <c r="E9335" s="1"/>
      <c r="F9335" s="1"/>
      <c r="G9335"/>
      <c r="H9335"/>
      <c r="I9335" s="1"/>
      <c r="J9335"/>
      <c r="K9335"/>
      <c r="L9335"/>
      <c r="M9335" s="2"/>
      <c r="N9335" s="3"/>
      <c r="O9335"/>
      <c r="P9335"/>
      <c r="Q9335"/>
      <c r="R9335"/>
      <c r="S9335"/>
      <c r="T9335"/>
      <c r="U9335" s="1"/>
      <c r="V9335"/>
      <c r="W9335" s="1"/>
      <c r="X9335"/>
      <c r="Y9335"/>
      <c r="Z9335" s="1"/>
      <c r="AA9335" s="1"/>
      <c r="AB9335" s="1"/>
      <c r="AC9335" s="1"/>
      <c r="AD9335"/>
    </row>
    <row r="9336" spans="1:30" x14ac:dyDescent="0.25">
      <c r="A9336" s="1"/>
      <c r="B9336" s="1"/>
      <c r="C9336" s="1"/>
      <c r="D9336"/>
      <c r="E9336" s="1"/>
      <c r="F9336" s="1"/>
      <c r="G9336"/>
      <c r="H9336"/>
      <c r="I9336" s="1"/>
      <c r="J9336"/>
      <c r="K9336"/>
      <c r="L9336"/>
      <c r="M9336" s="2"/>
      <c r="N9336" s="3"/>
      <c r="O9336"/>
      <c r="P9336"/>
      <c r="Q9336"/>
      <c r="R9336"/>
      <c r="S9336"/>
      <c r="T9336"/>
      <c r="U9336" s="1"/>
      <c r="V9336"/>
      <c r="W9336" s="1"/>
      <c r="X9336"/>
      <c r="Y9336"/>
      <c r="Z9336" s="1"/>
      <c r="AA9336" s="1"/>
      <c r="AB9336" s="1"/>
      <c r="AC9336" s="1"/>
      <c r="AD9336"/>
    </row>
    <row r="9337" spans="1:30" x14ac:dyDescent="0.25">
      <c r="A9337" s="1"/>
      <c r="B9337" s="1"/>
      <c r="C9337" s="1"/>
      <c r="D9337"/>
      <c r="E9337" s="1"/>
      <c r="F9337" s="1"/>
      <c r="G9337"/>
      <c r="H9337"/>
      <c r="I9337" s="1"/>
      <c r="J9337"/>
      <c r="K9337"/>
      <c r="L9337"/>
      <c r="M9337" s="2"/>
      <c r="N9337" s="3"/>
      <c r="O9337"/>
      <c r="P9337"/>
      <c r="Q9337"/>
      <c r="R9337"/>
      <c r="S9337"/>
      <c r="T9337"/>
      <c r="U9337" s="1"/>
      <c r="V9337"/>
      <c r="W9337" s="1"/>
      <c r="X9337"/>
      <c r="Y9337"/>
      <c r="Z9337" s="1"/>
      <c r="AA9337" s="1"/>
      <c r="AB9337" s="1"/>
      <c r="AC9337" s="1"/>
      <c r="AD9337"/>
    </row>
    <row r="9338" spans="1:30" x14ac:dyDescent="0.25">
      <c r="A9338" s="1"/>
      <c r="B9338" s="1"/>
      <c r="C9338" s="1"/>
      <c r="D9338"/>
      <c r="E9338" s="1"/>
      <c r="F9338" s="1"/>
      <c r="G9338"/>
      <c r="H9338"/>
      <c r="I9338" s="1"/>
      <c r="J9338"/>
      <c r="K9338"/>
      <c r="L9338"/>
      <c r="M9338" s="2"/>
      <c r="N9338" s="3"/>
      <c r="O9338"/>
      <c r="P9338"/>
      <c r="Q9338"/>
      <c r="R9338"/>
      <c r="S9338"/>
      <c r="T9338"/>
      <c r="U9338" s="1"/>
      <c r="V9338"/>
      <c r="W9338" s="1"/>
      <c r="X9338"/>
      <c r="Y9338"/>
      <c r="Z9338" s="1"/>
      <c r="AA9338" s="1"/>
      <c r="AB9338" s="1"/>
      <c r="AC9338" s="1"/>
      <c r="AD9338"/>
    </row>
    <row r="9339" spans="1:30" x14ac:dyDescent="0.25">
      <c r="A9339" s="1"/>
      <c r="B9339" s="1"/>
      <c r="C9339" s="1"/>
      <c r="D9339"/>
      <c r="E9339" s="1"/>
      <c r="F9339" s="1"/>
      <c r="G9339"/>
      <c r="H9339"/>
      <c r="I9339" s="1"/>
      <c r="J9339"/>
      <c r="K9339"/>
      <c r="L9339"/>
      <c r="M9339" s="2"/>
      <c r="N9339" s="3"/>
      <c r="O9339"/>
      <c r="P9339"/>
      <c r="Q9339"/>
      <c r="R9339"/>
      <c r="S9339"/>
      <c r="T9339"/>
      <c r="U9339" s="1"/>
      <c r="V9339"/>
      <c r="W9339" s="1"/>
      <c r="X9339"/>
      <c r="Y9339"/>
      <c r="Z9339" s="1"/>
      <c r="AA9339" s="1"/>
      <c r="AB9339" s="1"/>
      <c r="AC9339" s="1"/>
      <c r="AD9339"/>
    </row>
    <row r="9340" spans="1:30" x14ac:dyDescent="0.25">
      <c r="A9340" s="1"/>
      <c r="B9340" s="1"/>
      <c r="C9340" s="1"/>
      <c r="D9340"/>
      <c r="E9340" s="1"/>
      <c r="F9340" s="1"/>
      <c r="G9340"/>
      <c r="H9340"/>
      <c r="I9340" s="1"/>
      <c r="J9340"/>
      <c r="K9340"/>
      <c r="L9340"/>
      <c r="M9340" s="2"/>
      <c r="N9340" s="3"/>
      <c r="O9340"/>
      <c r="P9340"/>
      <c r="Q9340"/>
      <c r="R9340"/>
      <c r="S9340"/>
      <c r="T9340"/>
      <c r="U9340" s="1"/>
      <c r="V9340"/>
      <c r="W9340" s="1"/>
      <c r="X9340"/>
      <c r="Y9340"/>
      <c r="Z9340" s="1"/>
      <c r="AA9340" s="1"/>
      <c r="AB9340" s="1"/>
      <c r="AC9340" s="1"/>
      <c r="AD9340"/>
    </row>
    <row r="9341" spans="1:30" x14ac:dyDescent="0.25">
      <c r="A9341" s="1"/>
      <c r="B9341" s="1"/>
      <c r="C9341" s="1"/>
      <c r="D9341"/>
      <c r="E9341" s="1"/>
      <c r="F9341" s="1"/>
      <c r="G9341"/>
      <c r="H9341"/>
      <c r="I9341" s="1"/>
      <c r="J9341"/>
      <c r="K9341"/>
      <c r="L9341"/>
      <c r="M9341" s="2"/>
      <c r="N9341" s="3"/>
      <c r="O9341"/>
      <c r="P9341"/>
      <c r="Q9341"/>
      <c r="R9341"/>
      <c r="S9341"/>
      <c r="T9341"/>
      <c r="U9341" s="1"/>
      <c r="V9341"/>
      <c r="W9341" s="1"/>
      <c r="X9341"/>
      <c r="Y9341"/>
      <c r="Z9341" s="1"/>
      <c r="AA9341" s="1"/>
      <c r="AB9341" s="1"/>
      <c r="AC9341" s="1"/>
      <c r="AD9341"/>
    </row>
    <row r="9342" spans="1:30" x14ac:dyDescent="0.25">
      <c r="A9342" s="1"/>
      <c r="B9342" s="1"/>
      <c r="C9342" s="1"/>
      <c r="D9342"/>
      <c r="E9342" s="1"/>
      <c r="F9342" s="1"/>
      <c r="G9342"/>
      <c r="H9342"/>
      <c r="I9342" s="1"/>
      <c r="J9342"/>
      <c r="K9342"/>
      <c r="L9342"/>
      <c r="M9342" s="2"/>
      <c r="N9342" s="3"/>
      <c r="O9342"/>
      <c r="P9342"/>
      <c r="Q9342"/>
      <c r="R9342"/>
      <c r="S9342"/>
      <c r="T9342"/>
      <c r="U9342" s="1"/>
      <c r="V9342"/>
      <c r="W9342" s="1"/>
      <c r="X9342"/>
      <c r="Y9342"/>
      <c r="Z9342" s="1"/>
      <c r="AA9342" s="1"/>
      <c r="AB9342" s="1"/>
      <c r="AC9342" s="1"/>
      <c r="AD9342"/>
    </row>
    <row r="9343" spans="1:30" x14ac:dyDescent="0.25">
      <c r="A9343" s="1"/>
      <c r="B9343" s="1"/>
      <c r="C9343" s="1"/>
      <c r="D9343"/>
      <c r="E9343" s="1"/>
      <c r="F9343" s="1"/>
      <c r="G9343"/>
      <c r="H9343"/>
      <c r="I9343" s="1"/>
      <c r="J9343"/>
      <c r="K9343"/>
      <c r="L9343"/>
      <c r="M9343" s="2"/>
      <c r="N9343" s="3"/>
      <c r="O9343"/>
      <c r="P9343"/>
      <c r="Q9343"/>
      <c r="R9343"/>
      <c r="S9343"/>
      <c r="T9343"/>
      <c r="U9343" s="1"/>
      <c r="V9343"/>
      <c r="W9343" s="1"/>
      <c r="X9343"/>
      <c r="Y9343"/>
      <c r="Z9343" s="1"/>
      <c r="AA9343" s="1"/>
      <c r="AB9343" s="1"/>
      <c r="AC9343" s="1"/>
      <c r="AD9343"/>
    </row>
    <row r="9344" spans="1:30" x14ac:dyDescent="0.25">
      <c r="A9344" s="1"/>
      <c r="B9344" s="1"/>
      <c r="C9344" s="1"/>
      <c r="D9344"/>
      <c r="E9344" s="1"/>
      <c r="F9344" s="1"/>
      <c r="G9344"/>
      <c r="H9344"/>
      <c r="I9344" s="1"/>
      <c r="J9344"/>
      <c r="K9344"/>
      <c r="L9344"/>
      <c r="M9344" s="2"/>
      <c r="N9344" s="3"/>
      <c r="O9344"/>
      <c r="P9344"/>
      <c r="Q9344"/>
      <c r="R9344"/>
      <c r="S9344"/>
      <c r="T9344"/>
      <c r="U9344" s="1"/>
      <c r="V9344"/>
      <c r="W9344" s="1"/>
      <c r="X9344"/>
      <c r="Y9344"/>
      <c r="Z9344" s="1"/>
      <c r="AA9344" s="1"/>
      <c r="AB9344" s="1"/>
      <c r="AC9344" s="1"/>
      <c r="AD9344"/>
    </row>
    <row r="9345" spans="1:30" x14ac:dyDescent="0.25">
      <c r="A9345" s="1"/>
      <c r="B9345" s="1"/>
      <c r="C9345" s="1"/>
      <c r="D9345"/>
      <c r="E9345" s="1"/>
      <c r="F9345" s="1"/>
      <c r="G9345"/>
      <c r="H9345"/>
      <c r="I9345" s="1"/>
      <c r="J9345"/>
      <c r="K9345"/>
      <c r="L9345"/>
      <c r="M9345" s="2"/>
      <c r="N9345" s="3"/>
      <c r="O9345"/>
      <c r="P9345"/>
      <c r="Q9345"/>
      <c r="R9345"/>
      <c r="S9345"/>
      <c r="T9345"/>
      <c r="U9345" s="1"/>
      <c r="V9345"/>
      <c r="W9345" s="1"/>
      <c r="X9345"/>
      <c r="Y9345"/>
      <c r="Z9345" s="1"/>
      <c r="AA9345" s="1"/>
      <c r="AB9345" s="1"/>
      <c r="AC9345" s="1"/>
      <c r="AD9345"/>
    </row>
    <row r="9346" spans="1:30" x14ac:dyDescent="0.25">
      <c r="A9346" s="1"/>
      <c r="B9346" s="1"/>
      <c r="C9346" s="1"/>
      <c r="D9346"/>
      <c r="E9346" s="1"/>
      <c r="F9346" s="1"/>
      <c r="G9346"/>
      <c r="H9346"/>
      <c r="I9346" s="1"/>
      <c r="J9346"/>
      <c r="K9346"/>
      <c r="L9346"/>
      <c r="M9346" s="2"/>
      <c r="N9346" s="3"/>
      <c r="O9346"/>
      <c r="P9346"/>
      <c r="Q9346"/>
      <c r="R9346"/>
      <c r="S9346"/>
      <c r="T9346"/>
      <c r="U9346" s="1"/>
      <c r="V9346"/>
      <c r="W9346" s="1"/>
      <c r="X9346"/>
      <c r="Y9346"/>
      <c r="Z9346" s="1"/>
      <c r="AA9346" s="1"/>
      <c r="AB9346" s="1"/>
      <c r="AC9346" s="1"/>
      <c r="AD9346"/>
    </row>
    <row r="9347" spans="1:30" x14ac:dyDescent="0.25">
      <c r="A9347" s="1"/>
      <c r="B9347" s="1"/>
      <c r="C9347" s="1"/>
      <c r="D9347"/>
      <c r="E9347" s="1"/>
      <c r="F9347" s="1"/>
      <c r="G9347"/>
      <c r="H9347"/>
      <c r="I9347" s="1"/>
      <c r="J9347"/>
      <c r="K9347"/>
      <c r="L9347"/>
      <c r="M9347" s="2"/>
      <c r="N9347" s="3"/>
      <c r="O9347"/>
      <c r="P9347"/>
      <c r="Q9347"/>
      <c r="R9347"/>
      <c r="S9347"/>
      <c r="T9347"/>
      <c r="U9347" s="1"/>
      <c r="V9347"/>
      <c r="W9347" s="1"/>
      <c r="X9347"/>
      <c r="Y9347"/>
      <c r="Z9347" s="1"/>
      <c r="AA9347" s="1"/>
      <c r="AB9347" s="1"/>
      <c r="AC9347" s="1"/>
      <c r="AD9347"/>
    </row>
    <row r="9348" spans="1:30" x14ac:dyDescent="0.25">
      <c r="A9348" s="1"/>
      <c r="B9348" s="1"/>
      <c r="C9348" s="1"/>
      <c r="D9348"/>
      <c r="E9348" s="1"/>
      <c r="F9348" s="1"/>
      <c r="G9348"/>
      <c r="H9348"/>
      <c r="I9348" s="1"/>
      <c r="J9348"/>
      <c r="K9348"/>
      <c r="L9348"/>
      <c r="M9348" s="2"/>
      <c r="N9348" s="3"/>
      <c r="O9348"/>
      <c r="P9348"/>
      <c r="Q9348"/>
      <c r="R9348"/>
      <c r="S9348"/>
      <c r="T9348"/>
      <c r="U9348" s="1"/>
      <c r="V9348"/>
      <c r="W9348" s="1"/>
      <c r="X9348"/>
      <c r="Y9348"/>
      <c r="Z9348" s="1"/>
      <c r="AA9348" s="1"/>
      <c r="AB9348" s="1"/>
      <c r="AC9348" s="1"/>
      <c r="AD9348"/>
    </row>
    <row r="9349" spans="1:30" x14ac:dyDescent="0.25">
      <c r="A9349" s="1"/>
      <c r="B9349" s="1"/>
      <c r="C9349" s="1"/>
      <c r="D9349"/>
      <c r="E9349" s="1"/>
      <c r="F9349" s="1"/>
      <c r="G9349"/>
      <c r="H9349"/>
      <c r="I9349" s="1"/>
      <c r="J9349"/>
      <c r="K9349"/>
      <c r="L9349"/>
      <c r="M9349" s="2"/>
      <c r="N9349" s="3"/>
      <c r="O9349"/>
      <c r="P9349"/>
      <c r="Q9349"/>
      <c r="R9349"/>
      <c r="S9349"/>
      <c r="T9349"/>
      <c r="U9349" s="1"/>
      <c r="V9349"/>
      <c r="W9349" s="1"/>
      <c r="X9349"/>
      <c r="Y9349"/>
      <c r="Z9349" s="1"/>
      <c r="AA9349" s="1"/>
      <c r="AB9349" s="1"/>
      <c r="AC9349" s="1"/>
      <c r="AD9349"/>
    </row>
    <row r="9350" spans="1:30" x14ac:dyDescent="0.25">
      <c r="A9350" s="1"/>
      <c r="B9350" s="1"/>
      <c r="C9350" s="1"/>
      <c r="D9350"/>
      <c r="E9350" s="1"/>
      <c r="F9350" s="1"/>
      <c r="G9350"/>
      <c r="H9350"/>
      <c r="I9350" s="1"/>
      <c r="J9350"/>
      <c r="K9350"/>
      <c r="L9350"/>
      <c r="M9350" s="2"/>
      <c r="N9350" s="3"/>
      <c r="O9350"/>
      <c r="P9350"/>
      <c r="Q9350"/>
      <c r="R9350"/>
      <c r="S9350"/>
      <c r="T9350"/>
      <c r="U9350" s="1"/>
      <c r="V9350"/>
      <c r="W9350" s="1"/>
      <c r="X9350"/>
      <c r="Y9350"/>
      <c r="Z9350" s="1"/>
      <c r="AA9350" s="1"/>
      <c r="AB9350" s="1"/>
      <c r="AC9350" s="1"/>
      <c r="AD9350"/>
    </row>
    <row r="9351" spans="1:30" x14ac:dyDescent="0.25">
      <c r="A9351" s="1"/>
      <c r="B9351" s="1"/>
      <c r="C9351" s="1"/>
      <c r="D9351"/>
      <c r="E9351" s="1"/>
      <c r="F9351" s="1"/>
      <c r="G9351"/>
      <c r="H9351"/>
      <c r="I9351" s="1"/>
      <c r="J9351"/>
      <c r="K9351"/>
      <c r="L9351"/>
      <c r="M9351" s="2"/>
      <c r="N9351" s="3"/>
      <c r="O9351"/>
      <c r="P9351"/>
      <c r="Q9351"/>
      <c r="R9351"/>
      <c r="S9351"/>
      <c r="T9351"/>
      <c r="U9351" s="1"/>
      <c r="V9351"/>
      <c r="W9351" s="1"/>
      <c r="X9351"/>
      <c r="Y9351"/>
      <c r="Z9351" s="1"/>
      <c r="AA9351" s="1"/>
      <c r="AB9351" s="1"/>
      <c r="AC9351" s="1"/>
      <c r="AD9351"/>
    </row>
    <row r="9352" spans="1:30" x14ac:dyDescent="0.25">
      <c r="A9352" s="1"/>
      <c r="B9352" s="1"/>
      <c r="C9352" s="1"/>
      <c r="D9352"/>
      <c r="E9352" s="1"/>
      <c r="F9352" s="1"/>
      <c r="G9352"/>
      <c r="H9352"/>
      <c r="I9352" s="1"/>
      <c r="J9352"/>
      <c r="K9352"/>
      <c r="L9352"/>
      <c r="M9352" s="2"/>
      <c r="N9352" s="3"/>
      <c r="O9352"/>
      <c r="P9352"/>
      <c r="Q9352"/>
      <c r="R9352"/>
      <c r="S9352"/>
      <c r="T9352"/>
      <c r="U9352" s="1"/>
      <c r="V9352"/>
      <c r="W9352" s="1"/>
      <c r="X9352"/>
      <c r="Y9352"/>
      <c r="Z9352" s="1"/>
      <c r="AA9352" s="1"/>
      <c r="AB9352" s="1"/>
      <c r="AC9352" s="1"/>
      <c r="AD9352"/>
    </row>
    <row r="9353" spans="1:30" x14ac:dyDescent="0.25">
      <c r="A9353" s="1"/>
      <c r="B9353" s="1"/>
      <c r="C9353" s="1"/>
      <c r="D9353"/>
      <c r="E9353" s="1"/>
      <c r="F9353" s="1"/>
      <c r="G9353"/>
      <c r="H9353"/>
      <c r="I9353" s="1"/>
      <c r="J9353"/>
      <c r="K9353"/>
      <c r="L9353"/>
      <c r="M9353" s="2"/>
      <c r="N9353" s="3"/>
      <c r="O9353"/>
      <c r="P9353"/>
      <c r="Q9353"/>
      <c r="R9353"/>
      <c r="S9353"/>
      <c r="T9353"/>
      <c r="U9353" s="1"/>
      <c r="V9353"/>
      <c r="W9353" s="1"/>
      <c r="X9353"/>
      <c r="Y9353"/>
      <c r="Z9353" s="1"/>
      <c r="AA9353" s="1"/>
      <c r="AB9353" s="1"/>
      <c r="AC9353" s="1"/>
      <c r="AD9353"/>
    </row>
    <row r="9354" spans="1:30" x14ac:dyDescent="0.25">
      <c r="A9354" s="1"/>
      <c r="B9354" s="1"/>
      <c r="C9354" s="1"/>
      <c r="D9354"/>
      <c r="E9354" s="1"/>
      <c r="F9354" s="1"/>
      <c r="G9354"/>
      <c r="H9354"/>
      <c r="I9354" s="1"/>
      <c r="J9354"/>
      <c r="K9354"/>
      <c r="L9354"/>
      <c r="M9354" s="2"/>
      <c r="N9354" s="3"/>
      <c r="O9354"/>
      <c r="P9354"/>
      <c r="Q9354"/>
      <c r="R9354"/>
      <c r="S9354"/>
      <c r="T9354"/>
      <c r="U9354" s="1"/>
      <c r="V9354"/>
      <c r="W9354" s="1"/>
      <c r="X9354"/>
      <c r="Y9354"/>
      <c r="Z9354" s="1"/>
      <c r="AA9354" s="1"/>
      <c r="AB9354" s="1"/>
      <c r="AC9354" s="1"/>
      <c r="AD9354"/>
    </row>
    <row r="9355" spans="1:30" x14ac:dyDescent="0.25">
      <c r="A9355" s="1"/>
      <c r="B9355" s="1"/>
      <c r="C9355" s="1"/>
      <c r="D9355"/>
      <c r="E9355" s="1"/>
      <c r="F9355" s="1"/>
      <c r="G9355"/>
      <c r="H9355"/>
      <c r="I9355" s="1"/>
      <c r="J9355"/>
      <c r="K9355"/>
      <c r="L9355"/>
      <c r="M9355" s="2"/>
      <c r="N9355" s="3"/>
      <c r="O9355"/>
      <c r="P9355"/>
      <c r="Q9355"/>
      <c r="R9355"/>
      <c r="S9355"/>
      <c r="T9355"/>
      <c r="U9355" s="1"/>
      <c r="V9355"/>
      <c r="W9355" s="1"/>
      <c r="X9355"/>
      <c r="Y9355"/>
      <c r="Z9355" s="1"/>
      <c r="AA9355" s="1"/>
      <c r="AB9355" s="1"/>
      <c r="AC9355" s="1"/>
      <c r="AD9355"/>
    </row>
    <row r="9356" spans="1:30" x14ac:dyDescent="0.25">
      <c r="A9356" s="1"/>
      <c r="B9356" s="1"/>
      <c r="C9356" s="1"/>
      <c r="D9356"/>
      <c r="E9356" s="1"/>
      <c r="F9356" s="1"/>
      <c r="G9356"/>
      <c r="H9356"/>
      <c r="I9356" s="1"/>
      <c r="J9356"/>
      <c r="K9356"/>
      <c r="L9356"/>
      <c r="M9356" s="2"/>
      <c r="N9356" s="3"/>
      <c r="O9356"/>
      <c r="P9356"/>
      <c r="Q9356"/>
      <c r="R9356"/>
      <c r="S9356"/>
      <c r="T9356"/>
      <c r="U9356" s="1"/>
      <c r="V9356"/>
      <c r="W9356" s="1"/>
      <c r="X9356"/>
      <c r="Y9356"/>
      <c r="Z9356" s="1"/>
      <c r="AA9356" s="1"/>
      <c r="AB9356" s="1"/>
      <c r="AC9356" s="1"/>
      <c r="AD9356"/>
    </row>
    <row r="9357" spans="1:30" x14ac:dyDescent="0.25">
      <c r="A9357" s="1"/>
      <c r="B9357" s="1"/>
      <c r="C9357" s="1"/>
      <c r="D9357"/>
      <c r="E9357" s="1"/>
      <c r="F9357" s="1"/>
      <c r="G9357"/>
      <c r="H9357"/>
      <c r="I9357" s="1"/>
      <c r="J9357"/>
      <c r="K9357"/>
      <c r="L9357"/>
      <c r="M9357" s="2"/>
      <c r="N9357" s="3"/>
      <c r="O9357"/>
      <c r="P9357"/>
      <c r="Q9357"/>
      <c r="R9357"/>
      <c r="S9357"/>
      <c r="T9357"/>
      <c r="U9357" s="1"/>
      <c r="V9357"/>
      <c r="W9357" s="1"/>
      <c r="X9357"/>
      <c r="Y9357"/>
      <c r="Z9357" s="1"/>
      <c r="AA9357" s="1"/>
      <c r="AB9357" s="1"/>
      <c r="AC9357" s="1"/>
      <c r="AD9357"/>
    </row>
    <row r="9358" spans="1:30" x14ac:dyDescent="0.25">
      <c r="A9358" s="1"/>
      <c r="B9358" s="1"/>
      <c r="C9358" s="1"/>
      <c r="D9358"/>
      <c r="E9358" s="1"/>
      <c r="F9358" s="1"/>
      <c r="G9358"/>
      <c r="H9358"/>
      <c r="I9358" s="1"/>
      <c r="J9358"/>
      <c r="K9358"/>
      <c r="L9358"/>
      <c r="M9358" s="2"/>
      <c r="N9358" s="3"/>
      <c r="O9358"/>
      <c r="P9358"/>
      <c r="Q9358"/>
      <c r="R9358"/>
      <c r="S9358"/>
      <c r="T9358"/>
      <c r="U9358" s="1"/>
      <c r="V9358"/>
      <c r="W9358" s="1"/>
      <c r="X9358"/>
      <c r="Y9358"/>
      <c r="Z9358" s="1"/>
      <c r="AA9358" s="1"/>
      <c r="AB9358" s="1"/>
      <c r="AC9358" s="1"/>
      <c r="AD9358"/>
    </row>
    <row r="9359" spans="1:30" x14ac:dyDescent="0.25">
      <c r="A9359" s="1"/>
      <c r="B9359" s="1"/>
      <c r="C9359" s="1"/>
      <c r="D9359"/>
      <c r="E9359" s="1"/>
      <c r="F9359" s="1"/>
      <c r="G9359"/>
      <c r="H9359"/>
      <c r="I9359" s="1"/>
      <c r="J9359"/>
      <c r="K9359"/>
      <c r="L9359"/>
      <c r="M9359" s="2"/>
      <c r="N9359" s="3"/>
      <c r="O9359"/>
      <c r="P9359"/>
      <c r="Q9359"/>
      <c r="R9359"/>
      <c r="S9359"/>
      <c r="T9359"/>
      <c r="U9359" s="1"/>
      <c r="V9359"/>
      <c r="W9359" s="1"/>
      <c r="X9359"/>
      <c r="Y9359"/>
      <c r="Z9359" s="1"/>
      <c r="AA9359" s="1"/>
      <c r="AB9359" s="1"/>
      <c r="AC9359" s="1"/>
      <c r="AD9359"/>
    </row>
    <row r="9360" spans="1:30" x14ac:dyDescent="0.25">
      <c r="A9360" s="1"/>
      <c r="B9360" s="1"/>
      <c r="C9360" s="1"/>
      <c r="D9360"/>
      <c r="E9360" s="1"/>
      <c r="F9360" s="1"/>
      <c r="G9360"/>
      <c r="H9360"/>
      <c r="I9360" s="1"/>
      <c r="J9360"/>
      <c r="K9360"/>
      <c r="L9360"/>
      <c r="M9360" s="2"/>
      <c r="N9360" s="3"/>
      <c r="O9360"/>
      <c r="P9360"/>
      <c r="Q9360"/>
      <c r="R9360"/>
      <c r="S9360"/>
      <c r="T9360"/>
      <c r="U9360" s="1"/>
      <c r="V9360"/>
      <c r="W9360" s="1"/>
      <c r="X9360"/>
      <c r="Y9360"/>
      <c r="Z9360" s="1"/>
      <c r="AA9360" s="1"/>
      <c r="AB9360" s="1"/>
      <c r="AC9360" s="1"/>
      <c r="AD9360"/>
    </row>
    <row r="9361" spans="1:30" x14ac:dyDescent="0.25">
      <c r="A9361" s="1"/>
      <c r="B9361" s="1"/>
      <c r="C9361" s="1"/>
      <c r="D9361"/>
      <c r="E9361" s="1"/>
      <c r="F9361" s="1"/>
      <c r="G9361"/>
      <c r="H9361"/>
      <c r="I9361" s="1"/>
      <c r="J9361"/>
      <c r="K9361"/>
      <c r="L9361"/>
      <c r="M9361" s="2"/>
      <c r="N9361" s="3"/>
      <c r="O9361"/>
      <c r="P9361"/>
      <c r="Q9361"/>
      <c r="R9361"/>
      <c r="S9361"/>
      <c r="T9361"/>
      <c r="U9361" s="1"/>
      <c r="V9361"/>
      <c r="W9361" s="1"/>
      <c r="X9361"/>
      <c r="Y9361"/>
      <c r="Z9361" s="1"/>
      <c r="AA9361" s="1"/>
      <c r="AB9361" s="1"/>
      <c r="AC9361" s="1"/>
      <c r="AD9361"/>
    </row>
    <row r="9362" spans="1:30" x14ac:dyDescent="0.25">
      <c r="A9362" s="1"/>
      <c r="B9362" s="1"/>
      <c r="C9362" s="1"/>
      <c r="D9362"/>
      <c r="E9362" s="1"/>
      <c r="F9362" s="1"/>
      <c r="G9362"/>
      <c r="H9362"/>
      <c r="I9362" s="1"/>
      <c r="J9362"/>
      <c r="K9362"/>
      <c r="L9362"/>
      <c r="M9362" s="2"/>
      <c r="N9362" s="3"/>
      <c r="O9362"/>
      <c r="P9362"/>
      <c r="Q9362"/>
      <c r="R9362"/>
      <c r="S9362"/>
      <c r="T9362"/>
      <c r="U9362" s="1"/>
      <c r="V9362"/>
      <c r="W9362" s="1"/>
      <c r="X9362"/>
      <c r="Y9362"/>
      <c r="Z9362" s="1"/>
      <c r="AA9362" s="1"/>
      <c r="AB9362" s="1"/>
      <c r="AC9362" s="1"/>
      <c r="AD9362"/>
    </row>
    <row r="9363" spans="1:30" x14ac:dyDescent="0.25">
      <c r="A9363" s="1"/>
      <c r="B9363" s="1"/>
      <c r="C9363" s="1"/>
      <c r="D9363"/>
      <c r="E9363" s="1"/>
      <c r="F9363" s="1"/>
      <c r="G9363"/>
      <c r="H9363"/>
      <c r="I9363" s="1"/>
      <c r="J9363"/>
      <c r="K9363"/>
      <c r="L9363"/>
      <c r="M9363" s="2"/>
      <c r="N9363" s="3"/>
      <c r="O9363"/>
      <c r="P9363"/>
      <c r="Q9363"/>
      <c r="R9363"/>
      <c r="S9363"/>
      <c r="T9363"/>
      <c r="U9363" s="1"/>
      <c r="V9363"/>
      <c r="W9363" s="1"/>
      <c r="X9363"/>
      <c r="Y9363"/>
      <c r="Z9363" s="1"/>
      <c r="AA9363" s="1"/>
      <c r="AB9363" s="1"/>
      <c r="AC9363" s="1"/>
      <c r="AD9363"/>
    </row>
    <row r="9364" spans="1:30" x14ac:dyDescent="0.25">
      <c r="A9364" s="1"/>
      <c r="B9364" s="1"/>
      <c r="C9364" s="1"/>
      <c r="D9364"/>
      <c r="E9364" s="1"/>
      <c r="F9364" s="1"/>
      <c r="G9364"/>
      <c r="H9364"/>
      <c r="I9364" s="1"/>
      <c r="J9364"/>
      <c r="K9364"/>
      <c r="L9364"/>
      <c r="M9364" s="2"/>
      <c r="N9364" s="3"/>
      <c r="O9364"/>
      <c r="P9364"/>
      <c r="Q9364"/>
      <c r="R9364"/>
      <c r="S9364"/>
      <c r="T9364"/>
      <c r="U9364" s="1"/>
      <c r="V9364"/>
      <c r="W9364" s="1"/>
      <c r="X9364"/>
      <c r="Y9364"/>
      <c r="Z9364" s="1"/>
      <c r="AA9364" s="1"/>
      <c r="AB9364" s="1"/>
      <c r="AC9364" s="1"/>
      <c r="AD9364"/>
    </row>
    <row r="9365" spans="1:30" x14ac:dyDescent="0.25">
      <c r="A9365" s="1"/>
      <c r="B9365" s="1"/>
      <c r="C9365" s="1"/>
      <c r="D9365"/>
      <c r="E9365" s="1"/>
      <c r="F9365" s="1"/>
      <c r="G9365"/>
      <c r="H9365"/>
      <c r="I9365" s="1"/>
      <c r="J9365"/>
      <c r="K9365"/>
      <c r="L9365"/>
      <c r="M9365" s="2"/>
      <c r="N9365" s="3"/>
      <c r="O9365"/>
      <c r="P9365"/>
      <c r="Q9365"/>
      <c r="R9365"/>
      <c r="S9365"/>
      <c r="T9365"/>
      <c r="U9365" s="1"/>
      <c r="V9365"/>
      <c r="W9365" s="1"/>
      <c r="X9365"/>
      <c r="Y9365"/>
      <c r="Z9365" s="1"/>
      <c r="AA9365" s="1"/>
      <c r="AB9365" s="1"/>
      <c r="AC9365" s="1"/>
      <c r="AD9365"/>
    </row>
    <row r="9366" spans="1:30" x14ac:dyDescent="0.25">
      <c r="A9366" s="1"/>
      <c r="B9366" s="1"/>
      <c r="C9366" s="1"/>
      <c r="D9366"/>
      <c r="E9366" s="1"/>
      <c r="F9366" s="1"/>
      <c r="G9366"/>
      <c r="H9366"/>
      <c r="I9366" s="1"/>
      <c r="J9366"/>
      <c r="K9366"/>
      <c r="L9366"/>
      <c r="M9366" s="2"/>
      <c r="N9366" s="3"/>
      <c r="O9366"/>
      <c r="P9366"/>
      <c r="Q9366"/>
      <c r="R9366"/>
      <c r="S9366"/>
      <c r="T9366"/>
      <c r="U9366" s="1"/>
      <c r="V9366"/>
      <c r="W9366" s="1"/>
      <c r="X9366"/>
      <c r="Y9366"/>
      <c r="Z9366" s="1"/>
      <c r="AA9366" s="1"/>
      <c r="AB9366" s="1"/>
      <c r="AC9366" s="1"/>
      <c r="AD9366"/>
    </row>
    <row r="9367" spans="1:30" x14ac:dyDescent="0.25">
      <c r="A9367" s="1"/>
      <c r="B9367" s="1"/>
      <c r="C9367" s="1"/>
      <c r="D9367"/>
      <c r="E9367" s="1"/>
      <c r="F9367" s="1"/>
      <c r="G9367"/>
      <c r="H9367"/>
      <c r="I9367" s="1"/>
      <c r="J9367"/>
      <c r="K9367"/>
      <c r="L9367"/>
      <c r="M9367" s="2"/>
      <c r="N9367" s="3"/>
      <c r="O9367"/>
      <c r="P9367"/>
      <c r="Q9367"/>
      <c r="R9367"/>
      <c r="S9367"/>
      <c r="T9367"/>
      <c r="U9367" s="1"/>
      <c r="V9367"/>
      <c r="W9367" s="1"/>
      <c r="X9367"/>
      <c r="Y9367"/>
      <c r="Z9367" s="1"/>
      <c r="AA9367" s="1"/>
      <c r="AB9367" s="1"/>
      <c r="AC9367" s="1"/>
      <c r="AD9367"/>
    </row>
    <row r="9368" spans="1:30" x14ac:dyDescent="0.25">
      <c r="A9368" s="1"/>
      <c r="B9368" s="1"/>
      <c r="C9368" s="1"/>
      <c r="D9368"/>
      <c r="E9368" s="1"/>
      <c r="F9368" s="1"/>
      <c r="G9368"/>
      <c r="H9368"/>
      <c r="I9368" s="1"/>
      <c r="J9368"/>
      <c r="K9368"/>
      <c r="L9368"/>
      <c r="M9368" s="2"/>
      <c r="N9368" s="3"/>
      <c r="O9368"/>
      <c r="P9368"/>
      <c r="Q9368"/>
      <c r="R9368"/>
      <c r="S9368"/>
      <c r="T9368"/>
      <c r="U9368" s="1"/>
      <c r="V9368"/>
      <c r="W9368" s="1"/>
      <c r="X9368"/>
      <c r="Y9368"/>
      <c r="Z9368" s="1"/>
      <c r="AA9368" s="1"/>
      <c r="AB9368" s="1"/>
      <c r="AC9368" s="1"/>
      <c r="AD9368"/>
    </row>
    <row r="9369" spans="1:30" x14ac:dyDescent="0.25">
      <c r="A9369" s="1"/>
      <c r="B9369" s="1"/>
      <c r="C9369" s="1"/>
      <c r="D9369"/>
      <c r="E9369" s="1"/>
      <c r="F9369" s="1"/>
      <c r="G9369"/>
      <c r="H9369"/>
      <c r="I9369" s="1"/>
      <c r="J9369"/>
      <c r="K9369"/>
      <c r="L9369"/>
      <c r="M9369" s="2"/>
      <c r="N9369" s="3"/>
      <c r="O9369"/>
      <c r="P9369"/>
      <c r="Q9369"/>
      <c r="R9369"/>
      <c r="S9369"/>
      <c r="T9369"/>
      <c r="U9369" s="1"/>
      <c r="V9369"/>
      <c r="W9369" s="1"/>
      <c r="X9369"/>
      <c r="Y9369"/>
      <c r="Z9369" s="1"/>
      <c r="AA9369" s="1"/>
      <c r="AB9369" s="1"/>
      <c r="AC9369" s="1"/>
      <c r="AD9369"/>
    </row>
    <row r="9370" spans="1:30" x14ac:dyDescent="0.25">
      <c r="A9370" s="1"/>
      <c r="B9370" s="1"/>
      <c r="C9370" s="1"/>
      <c r="D9370"/>
      <c r="E9370" s="1"/>
      <c r="F9370" s="1"/>
      <c r="G9370"/>
      <c r="H9370"/>
      <c r="I9370" s="1"/>
      <c r="J9370"/>
      <c r="K9370"/>
      <c r="L9370"/>
      <c r="M9370" s="2"/>
      <c r="N9370" s="3"/>
      <c r="O9370"/>
      <c r="P9370"/>
      <c r="Q9370"/>
      <c r="R9370"/>
      <c r="S9370"/>
      <c r="T9370"/>
      <c r="U9370" s="1"/>
      <c r="V9370"/>
      <c r="W9370" s="1"/>
      <c r="X9370"/>
      <c r="Y9370"/>
      <c r="Z9370" s="1"/>
      <c r="AA9370" s="1"/>
      <c r="AB9370" s="1"/>
      <c r="AC9370" s="1"/>
      <c r="AD9370"/>
    </row>
    <row r="9371" spans="1:30" x14ac:dyDescent="0.25">
      <c r="A9371" s="1"/>
      <c r="B9371" s="1"/>
      <c r="C9371" s="1"/>
      <c r="D9371"/>
      <c r="E9371" s="1"/>
      <c r="F9371" s="1"/>
      <c r="G9371"/>
      <c r="H9371"/>
      <c r="I9371" s="1"/>
      <c r="J9371"/>
      <c r="K9371"/>
      <c r="L9371"/>
      <c r="M9371" s="2"/>
      <c r="N9371" s="3"/>
      <c r="O9371"/>
      <c r="P9371"/>
      <c r="Q9371"/>
      <c r="R9371"/>
      <c r="S9371"/>
      <c r="T9371"/>
      <c r="U9371" s="1"/>
      <c r="V9371"/>
      <c r="W9371" s="1"/>
      <c r="X9371"/>
      <c r="Y9371"/>
      <c r="Z9371" s="1"/>
      <c r="AA9371" s="1"/>
      <c r="AB9371" s="1"/>
      <c r="AC9371" s="1"/>
      <c r="AD9371"/>
    </row>
    <row r="9372" spans="1:30" x14ac:dyDescent="0.25">
      <c r="A9372" s="1"/>
      <c r="B9372" s="1"/>
      <c r="C9372" s="1"/>
      <c r="D9372"/>
      <c r="E9372" s="1"/>
      <c r="F9372" s="1"/>
      <c r="G9372"/>
      <c r="H9372"/>
      <c r="I9372" s="1"/>
      <c r="J9372"/>
      <c r="K9372"/>
      <c r="L9372"/>
      <c r="M9372" s="2"/>
      <c r="N9372" s="3"/>
      <c r="O9372"/>
      <c r="P9372"/>
      <c r="Q9372"/>
      <c r="R9372"/>
      <c r="S9372"/>
      <c r="T9372"/>
      <c r="U9372" s="1"/>
      <c r="V9372"/>
      <c r="W9372" s="1"/>
      <c r="X9372"/>
      <c r="Y9372"/>
      <c r="Z9372" s="1"/>
      <c r="AA9372" s="1"/>
      <c r="AB9372" s="1"/>
      <c r="AC9372" s="1"/>
      <c r="AD9372"/>
    </row>
    <row r="9373" spans="1:30" x14ac:dyDescent="0.25">
      <c r="A9373" s="1"/>
      <c r="B9373" s="1"/>
      <c r="C9373" s="1"/>
      <c r="D9373"/>
      <c r="E9373" s="1"/>
      <c r="F9373" s="1"/>
      <c r="G9373"/>
      <c r="H9373"/>
      <c r="I9373" s="1"/>
      <c r="J9373"/>
      <c r="K9373"/>
      <c r="L9373"/>
      <c r="M9373" s="2"/>
      <c r="N9373" s="3"/>
      <c r="O9373"/>
      <c r="P9373"/>
      <c r="Q9373"/>
      <c r="R9373"/>
      <c r="S9373"/>
      <c r="T9373"/>
      <c r="U9373" s="1"/>
      <c r="V9373"/>
      <c r="W9373" s="1"/>
      <c r="X9373"/>
      <c r="Y9373"/>
      <c r="Z9373" s="1"/>
      <c r="AA9373" s="1"/>
      <c r="AB9373" s="1"/>
      <c r="AC9373" s="1"/>
      <c r="AD9373"/>
    </row>
    <row r="9374" spans="1:30" x14ac:dyDescent="0.25">
      <c r="A9374" s="1"/>
      <c r="B9374" s="1"/>
      <c r="C9374" s="1"/>
      <c r="D9374"/>
      <c r="E9374" s="1"/>
      <c r="F9374" s="1"/>
      <c r="G9374"/>
      <c r="H9374"/>
      <c r="I9374" s="1"/>
      <c r="J9374"/>
      <c r="K9374"/>
      <c r="L9374"/>
      <c r="M9374" s="2"/>
      <c r="N9374" s="3"/>
      <c r="O9374"/>
      <c r="P9374"/>
      <c r="Q9374"/>
      <c r="R9374"/>
      <c r="S9374"/>
      <c r="T9374"/>
      <c r="U9374" s="1"/>
      <c r="V9374"/>
      <c r="W9374" s="1"/>
      <c r="X9374"/>
      <c r="Y9374"/>
      <c r="Z9374" s="1"/>
      <c r="AA9374" s="1"/>
      <c r="AB9374" s="1"/>
      <c r="AC9374" s="1"/>
      <c r="AD9374"/>
    </row>
    <row r="9375" spans="1:30" x14ac:dyDescent="0.25">
      <c r="A9375" s="1"/>
      <c r="B9375" s="1"/>
      <c r="C9375" s="1"/>
      <c r="D9375"/>
      <c r="E9375" s="1"/>
      <c r="F9375" s="1"/>
      <c r="G9375"/>
      <c r="H9375"/>
      <c r="I9375" s="1"/>
      <c r="J9375"/>
      <c r="K9375"/>
      <c r="L9375"/>
      <c r="M9375" s="2"/>
      <c r="N9375" s="3"/>
      <c r="O9375"/>
      <c r="P9375"/>
      <c r="Q9375"/>
      <c r="R9375"/>
      <c r="S9375"/>
      <c r="T9375"/>
      <c r="U9375" s="1"/>
      <c r="V9375"/>
      <c r="W9375" s="1"/>
      <c r="X9375"/>
      <c r="Y9375"/>
      <c r="Z9375" s="1"/>
      <c r="AA9375" s="1"/>
      <c r="AB9375" s="1"/>
      <c r="AC9375" s="1"/>
      <c r="AD9375"/>
    </row>
    <row r="9376" spans="1:30" x14ac:dyDescent="0.25">
      <c r="A9376" s="1"/>
      <c r="B9376" s="1"/>
      <c r="C9376" s="1"/>
      <c r="D9376"/>
      <c r="E9376" s="1"/>
      <c r="F9376" s="1"/>
      <c r="G9376"/>
      <c r="H9376"/>
      <c r="I9376" s="1"/>
      <c r="J9376"/>
      <c r="K9376"/>
      <c r="L9376"/>
      <c r="M9376" s="2"/>
      <c r="N9376" s="3"/>
      <c r="O9376"/>
      <c r="P9376"/>
      <c r="Q9376"/>
      <c r="R9376"/>
      <c r="S9376"/>
      <c r="T9376"/>
      <c r="U9376" s="1"/>
      <c r="V9376"/>
      <c r="W9376" s="1"/>
      <c r="X9376"/>
      <c r="Y9376"/>
      <c r="Z9376" s="1"/>
      <c r="AA9376" s="1"/>
      <c r="AB9376" s="1"/>
      <c r="AC9376" s="1"/>
      <c r="AD9376"/>
    </row>
    <row r="9377" spans="1:30" x14ac:dyDescent="0.25">
      <c r="A9377" s="1"/>
      <c r="B9377" s="1"/>
      <c r="C9377" s="1"/>
      <c r="D9377"/>
      <c r="E9377" s="1"/>
      <c r="F9377" s="1"/>
      <c r="G9377"/>
      <c r="H9377"/>
      <c r="I9377" s="1"/>
      <c r="J9377"/>
      <c r="K9377"/>
      <c r="L9377"/>
      <c r="M9377" s="2"/>
      <c r="N9377" s="3"/>
      <c r="O9377"/>
      <c r="P9377"/>
      <c r="Q9377"/>
      <c r="R9377"/>
      <c r="S9377"/>
      <c r="T9377"/>
      <c r="U9377" s="1"/>
      <c r="V9377"/>
      <c r="W9377" s="1"/>
      <c r="X9377"/>
      <c r="Y9377"/>
      <c r="Z9377" s="1"/>
      <c r="AA9377" s="1"/>
      <c r="AB9377" s="1"/>
      <c r="AC9377" s="1"/>
      <c r="AD9377"/>
    </row>
    <row r="9378" spans="1:30" x14ac:dyDescent="0.25">
      <c r="A9378" s="1"/>
      <c r="B9378" s="1"/>
      <c r="C9378" s="1"/>
      <c r="D9378"/>
      <c r="E9378" s="1"/>
      <c r="F9378" s="1"/>
      <c r="G9378"/>
      <c r="H9378"/>
      <c r="I9378" s="1"/>
      <c r="J9378"/>
      <c r="K9378"/>
      <c r="L9378"/>
      <c r="M9378" s="2"/>
      <c r="N9378" s="3"/>
      <c r="O9378"/>
      <c r="P9378"/>
      <c r="Q9378"/>
      <c r="R9378"/>
      <c r="S9378"/>
      <c r="T9378"/>
      <c r="U9378" s="1"/>
      <c r="V9378"/>
      <c r="W9378" s="1"/>
      <c r="X9378"/>
      <c r="Y9378"/>
      <c r="Z9378" s="1"/>
      <c r="AA9378" s="1"/>
      <c r="AB9378" s="1"/>
      <c r="AC9378" s="1"/>
      <c r="AD9378"/>
    </row>
    <row r="9379" spans="1:30" x14ac:dyDescent="0.25">
      <c r="A9379" s="1"/>
      <c r="B9379" s="1"/>
      <c r="C9379" s="1"/>
      <c r="D9379"/>
      <c r="E9379" s="1"/>
      <c r="F9379" s="1"/>
      <c r="G9379"/>
      <c r="H9379"/>
      <c r="I9379" s="1"/>
      <c r="J9379"/>
      <c r="K9379"/>
      <c r="L9379"/>
      <c r="M9379" s="2"/>
      <c r="N9379" s="3"/>
      <c r="O9379"/>
      <c r="P9379"/>
      <c r="Q9379"/>
      <c r="R9379"/>
      <c r="S9379"/>
      <c r="T9379"/>
      <c r="U9379" s="1"/>
      <c r="V9379"/>
      <c r="W9379" s="1"/>
      <c r="X9379"/>
      <c r="Y9379"/>
      <c r="Z9379" s="1"/>
      <c r="AA9379" s="1"/>
      <c r="AB9379" s="1"/>
      <c r="AC9379" s="1"/>
      <c r="AD9379"/>
    </row>
    <row r="9380" spans="1:30" x14ac:dyDescent="0.25">
      <c r="A9380" s="1"/>
      <c r="B9380" s="1"/>
      <c r="C9380" s="1"/>
      <c r="D9380"/>
      <c r="E9380" s="1"/>
      <c r="F9380" s="1"/>
      <c r="G9380"/>
      <c r="H9380"/>
      <c r="I9380" s="1"/>
      <c r="J9380"/>
      <c r="K9380"/>
      <c r="L9380"/>
      <c r="M9380" s="2"/>
      <c r="N9380" s="3"/>
      <c r="O9380"/>
      <c r="P9380"/>
      <c r="Q9380"/>
      <c r="R9380"/>
      <c r="S9380"/>
      <c r="T9380"/>
      <c r="U9380" s="1"/>
      <c r="V9380"/>
      <c r="W9380" s="1"/>
      <c r="X9380"/>
      <c r="Y9380"/>
      <c r="Z9380" s="1"/>
      <c r="AA9380" s="1"/>
      <c r="AB9380" s="1"/>
      <c r="AC9380" s="1"/>
      <c r="AD9380"/>
    </row>
    <row r="9381" spans="1:30" x14ac:dyDescent="0.25">
      <c r="A9381" s="1"/>
      <c r="B9381" s="1"/>
      <c r="C9381" s="1"/>
      <c r="D9381"/>
      <c r="E9381" s="1"/>
      <c r="F9381" s="1"/>
      <c r="G9381"/>
      <c r="H9381"/>
      <c r="I9381" s="1"/>
      <c r="J9381"/>
      <c r="K9381"/>
      <c r="L9381"/>
      <c r="M9381" s="2"/>
      <c r="N9381" s="3"/>
      <c r="O9381"/>
      <c r="P9381"/>
      <c r="Q9381"/>
      <c r="R9381"/>
      <c r="S9381"/>
      <c r="T9381"/>
      <c r="U9381" s="1"/>
      <c r="V9381"/>
      <c r="W9381" s="1"/>
      <c r="X9381"/>
      <c r="Y9381"/>
      <c r="Z9381" s="1"/>
      <c r="AA9381" s="1"/>
      <c r="AB9381" s="1"/>
      <c r="AC9381" s="1"/>
      <c r="AD9381"/>
    </row>
    <row r="9382" spans="1:30" x14ac:dyDescent="0.25">
      <c r="A9382" s="1"/>
      <c r="B9382" s="1"/>
      <c r="C9382" s="1"/>
      <c r="D9382"/>
      <c r="E9382" s="1"/>
      <c r="F9382" s="1"/>
      <c r="G9382"/>
      <c r="H9382"/>
      <c r="I9382" s="1"/>
      <c r="J9382"/>
      <c r="K9382"/>
      <c r="L9382"/>
      <c r="M9382" s="2"/>
      <c r="N9382" s="3"/>
      <c r="O9382"/>
      <c r="P9382"/>
      <c r="Q9382"/>
      <c r="R9382"/>
      <c r="S9382"/>
      <c r="T9382"/>
      <c r="U9382" s="1"/>
      <c r="V9382"/>
      <c r="W9382" s="1"/>
      <c r="X9382"/>
      <c r="Y9382"/>
      <c r="Z9382" s="1"/>
      <c r="AA9382" s="1"/>
      <c r="AB9382" s="1"/>
      <c r="AC9382" s="1"/>
      <c r="AD9382"/>
    </row>
    <row r="9383" spans="1:30" x14ac:dyDescent="0.25">
      <c r="A9383" s="1"/>
      <c r="B9383" s="1"/>
      <c r="C9383" s="1"/>
      <c r="D9383"/>
      <c r="E9383" s="1"/>
      <c r="F9383" s="1"/>
      <c r="G9383"/>
      <c r="H9383"/>
      <c r="I9383" s="1"/>
      <c r="J9383"/>
      <c r="K9383"/>
      <c r="L9383"/>
      <c r="M9383" s="2"/>
      <c r="N9383" s="3"/>
      <c r="O9383"/>
      <c r="P9383"/>
      <c r="Q9383"/>
      <c r="R9383"/>
      <c r="S9383"/>
      <c r="T9383"/>
      <c r="U9383" s="1"/>
      <c r="V9383"/>
      <c r="W9383" s="1"/>
      <c r="X9383"/>
      <c r="Y9383"/>
      <c r="Z9383" s="1"/>
      <c r="AA9383" s="1"/>
      <c r="AB9383" s="1"/>
      <c r="AC9383" s="1"/>
      <c r="AD9383"/>
    </row>
    <row r="9384" spans="1:30" x14ac:dyDescent="0.25">
      <c r="A9384" s="1"/>
      <c r="B9384" s="1"/>
      <c r="C9384" s="1"/>
      <c r="D9384"/>
      <c r="E9384" s="1"/>
      <c r="F9384" s="1"/>
      <c r="G9384"/>
      <c r="H9384"/>
      <c r="I9384" s="1"/>
      <c r="J9384"/>
      <c r="K9384"/>
      <c r="L9384"/>
      <c r="M9384" s="2"/>
      <c r="N9384" s="3"/>
      <c r="O9384"/>
      <c r="P9384"/>
      <c r="Q9384"/>
      <c r="R9384"/>
      <c r="S9384"/>
      <c r="T9384"/>
      <c r="U9384" s="1"/>
      <c r="V9384"/>
      <c r="W9384" s="1"/>
      <c r="X9384"/>
      <c r="Y9384"/>
      <c r="Z9384" s="1"/>
      <c r="AA9384" s="1"/>
      <c r="AB9384" s="1"/>
      <c r="AC9384" s="1"/>
      <c r="AD9384"/>
    </row>
    <row r="9385" spans="1:30" x14ac:dyDescent="0.25">
      <c r="A9385" s="1"/>
      <c r="B9385" s="1"/>
      <c r="C9385" s="1"/>
      <c r="D9385"/>
      <c r="E9385" s="1"/>
      <c r="F9385" s="1"/>
      <c r="G9385"/>
      <c r="H9385"/>
      <c r="I9385" s="1"/>
      <c r="J9385"/>
      <c r="K9385"/>
      <c r="L9385"/>
      <c r="M9385" s="2"/>
      <c r="N9385" s="3"/>
      <c r="O9385"/>
      <c r="P9385"/>
      <c r="Q9385"/>
      <c r="R9385"/>
      <c r="S9385"/>
      <c r="T9385"/>
      <c r="U9385" s="1"/>
      <c r="V9385"/>
      <c r="W9385" s="1"/>
      <c r="X9385"/>
      <c r="Y9385"/>
      <c r="Z9385" s="1"/>
      <c r="AA9385" s="1"/>
      <c r="AB9385" s="1"/>
      <c r="AC9385" s="1"/>
      <c r="AD9385"/>
    </row>
    <row r="9386" spans="1:30" x14ac:dyDescent="0.25">
      <c r="A9386" s="1"/>
      <c r="B9386" s="1"/>
      <c r="C9386" s="1"/>
      <c r="D9386"/>
      <c r="E9386" s="1"/>
      <c r="F9386" s="1"/>
      <c r="G9386"/>
      <c r="H9386"/>
      <c r="I9386" s="1"/>
      <c r="J9386"/>
      <c r="K9386"/>
      <c r="L9386"/>
      <c r="M9386" s="2"/>
      <c r="N9386" s="3"/>
      <c r="O9386"/>
      <c r="P9386"/>
      <c r="Q9386"/>
      <c r="R9386"/>
      <c r="S9386"/>
      <c r="T9386"/>
      <c r="U9386" s="1"/>
      <c r="V9386"/>
      <c r="W9386" s="1"/>
      <c r="X9386"/>
      <c r="Y9386"/>
      <c r="Z9386" s="1"/>
      <c r="AA9386" s="1"/>
      <c r="AB9386" s="1"/>
      <c r="AC9386" s="1"/>
      <c r="AD9386"/>
    </row>
    <row r="9387" spans="1:30" x14ac:dyDescent="0.25">
      <c r="A9387" s="1"/>
      <c r="B9387" s="1"/>
      <c r="C9387" s="1"/>
      <c r="D9387"/>
      <c r="E9387" s="1"/>
      <c r="F9387" s="1"/>
      <c r="G9387"/>
      <c r="H9387"/>
      <c r="I9387" s="1"/>
      <c r="J9387"/>
      <c r="K9387"/>
      <c r="L9387"/>
      <c r="M9387" s="2"/>
      <c r="N9387" s="3"/>
      <c r="O9387"/>
      <c r="P9387"/>
      <c r="Q9387"/>
      <c r="R9387"/>
      <c r="S9387"/>
      <c r="T9387"/>
      <c r="U9387" s="1"/>
      <c r="V9387"/>
      <c r="W9387" s="1"/>
      <c r="X9387"/>
      <c r="Y9387"/>
      <c r="Z9387" s="1"/>
      <c r="AA9387" s="1"/>
      <c r="AB9387" s="1"/>
      <c r="AC9387" s="1"/>
      <c r="AD9387"/>
    </row>
    <row r="9388" spans="1:30" x14ac:dyDescent="0.25">
      <c r="A9388" s="1"/>
      <c r="B9388" s="1"/>
      <c r="C9388" s="1"/>
      <c r="D9388"/>
      <c r="E9388" s="1"/>
      <c r="F9388" s="1"/>
      <c r="G9388"/>
      <c r="H9388"/>
      <c r="I9388" s="1"/>
      <c r="J9388"/>
      <c r="K9388"/>
      <c r="L9388"/>
      <c r="M9388" s="2"/>
      <c r="N9388" s="3"/>
      <c r="O9388"/>
      <c r="P9388"/>
      <c r="Q9388"/>
      <c r="R9388"/>
      <c r="S9388"/>
      <c r="T9388"/>
      <c r="U9388" s="1"/>
      <c r="V9388"/>
      <c r="W9388" s="1"/>
      <c r="X9388"/>
      <c r="Y9388"/>
      <c r="Z9388" s="1"/>
      <c r="AA9388" s="1"/>
      <c r="AB9388" s="1"/>
      <c r="AC9388" s="1"/>
      <c r="AD9388"/>
    </row>
    <row r="9389" spans="1:30" x14ac:dyDescent="0.25">
      <c r="A9389" s="1"/>
      <c r="B9389" s="1"/>
      <c r="C9389" s="1"/>
      <c r="D9389"/>
      <c r="E9389" s="1"/>
      <c r="F9389" s="1"/>
      <c r="G9389"/>
      <c r="H9389"/>
      <c r="I9389" s="1"/>
      <c r="J9389"/>
      <c r="K9389"/>
      <c r="L9389"/>
      <c r="M9389" s="2"/>
      <c r="N9389" s="3"/>
      <c r="O9389"/>
      <c r="P9389"/>
      <c r="Q9389"/>
      <c r="R9389"/>
      <c r="S9389"/>
      <c r="T9389"/>
      <c r="U9389" s="1"/>
      <c r="V9389"/>
      <c r="W9389" s="1"/>
      <c r="X9389"/>
      <c r="Y9389"/>
      <c r="Z9389" s="1"/>
      <c r="AA9389" s="1"/>
      <c r="AB9389" s="1"/>
      <c r="AC9389" s="1"/>
      <c r="AD9389"/>
    </row>
    <row r="9390" spans="1:30" x14ac:dyDescent="0.25">
      <c r="A9390" s="1"/>
      <c r="B9390" s="1"/>
      <c r="C9390" s="1"/>
      <c r="D9390"/>
      <c r="E9390" s="1"/>
      <c r="F9390" s="1"/>
      <c r="G9390"/>
      <c r="H9390"/>
      <c r="I9390" s="1"/>
      <c r="J9390"/>
      <c r="K9390"/>
      <c r="L9390"/>
      <c r="M9390" s="2"/>
      <c r="N9390" s="3"/>
      <c r="O9390"/>
      <c r="P9390"/>
      <c r="Q9390"/>
      <c r="R9390"/>
      <c r="S9390"/>
      <c r="T9390"/>
      <c r="U9390" s="1"/>
      <c r="V9390"/>
      <c r="W9390" s="1"/>
      <c r="X9390"/>
      <c r="Y9390"/>
      <c r="Z9390" s="1"/>
      <c r="AA9390" s="1"/>
      <c r="AB9390" s="1"/>
      <c r="AC9390" s="1"/>
      <c r="AD9390"/>
    </row>
    <row r="9391" spans="1:30" x14ac:dyDescent="0.25">
      <c r="A9391" s="1"/>
      <c r="B9391" s="1"/>
      <c r="C9391" s="1"/>
      <c r="D9391"/>
      <c r="E9391" s="1"/>
      <c r="F9391" s="1"/>
      <c r="G9391"/>
      <c r="H9391"/>
      <c r="I9391" s="1"/>
      <c r="J9391"/>
      <c r="K9391"/>
      <c r="L9391"/>
      <c r="M9391" s="2"/>
      <c r="N9391" s="3"/>
      <c r="O9391"/>
      <c r="P9391"/>
      <c r="Q9391"/>
      <c r="R9391"/>
      <c r="S9391"/>
      <c r="T9391"/>
      <c r="U9391" s="1"/>
      <c r="V9391"/>
      <c r="W9391" s="1"/>
      <c r="X9391"/>
      <c r="Y9391"/>
      <c r="Z9391" s="1"/>
      <c r="AA9391" s="1"/>
      <c r="AB9391" s="1"/>
      <c r="AC9391" s="1"/>
      <c r="AD9391"/>
    </row>
    <row r="9392" spans="1:30" x14ac:dyDescent="0.25">
      <c r="A9392" s="1"/>
      <c r="B9392" s="1"/>
      <c r="C9392" s="1"/>
      <c r="D9392"/>
      <c r="E9392" s="1"/>
      <c r="F9392" s="1"/>
      <c r="G9392"/>
      <c r="H9392"/>
      <c r="I9392" s="1"/>
      <c r="J9392"/>
      <c r="K9392"/>
      <c r="L9392"/>
      <c r="M9392" s="2"/>
      <c r="N9392" s="3"/>
      <c r="O9392"/>
      <c r="P9392"/>
      <c r="Q9392"/>
      <c r="R9392"/>
      <c r="S9392"/>
      <c r="T9392"/>
      <c r="U9392" s="1"/>
      <c r="V9392"/>
      <c r="W9392" s="1"/>
      <c r="X9392"/>
      <c r="Y9392"/>
      <c r="Z9392" s="1"/>
      <c r="AA9392" s="1"/>
      <c r="AB9392" s="1"/>
      <c r="AC9392" s="1"/>
      <c r="AD9392"/>
    </row>
    <row r="9393" spans="1:30" x14ac:dyDescent="0.25">
      <c r="A9393" s="1"/>
      <c r="B9393" s="1"/>
      <c r="C9393" s="1"/>
      <c r="D9393"/>
      <c r="E9393" s="1"/>
      <c r="F9393" s="1"/>
      <c r="G9393"/>
      <c r="H9393"/>
      <c r="I9393" s="1"/>
      <c r="J9393"/>
      <c r="K9393"/>
      <c r="L9393"/>
      <c r="M9393" s="2"/>
      <c r="N9393" s="3"/>
      <c r="O9393"/>
      <c r="P9393"/>
      <c r="Q9393"/>
      <c r="R9393"/>
      <c r="S9393"/>
      <c r="T9393"/>
      <c r="U9393" s="1"/>
      <c r="V9393"/>
      <c r="W9393" s="1"/>
      <c r="X9393"/>
      <c r="Y9393"/>
      <c r="Z9393" s="1"/>
      <c r="AA9393" s="1"/>
      <c r="AB9393" s="1"/>
      <c r="AC9393" s="1"/>
      <c r="AD9393"/>
    </row>
    <row r="9394" spans="1:30" x14ac:dyDescent="0.25">
      <c r="A9394" s="1"/>
      <c r="B9394" s="1"/>
      <c r="C9394" s="1"/>
      <c r="D9394"/>
      <c r="E9394" s="1"/>
      <c r="F9394" s="1"/>
      <c r="G9394"/>
      <c r="H9394"/>
      <c r="I9394" s="1"/>
      <c r="J9394"/>
      <c r="K9394"/>
      <c r="L9394"/>
      <c r="M9394" s="2"/>
      <c r="N9394" s="3"/>
      <c r="O9394"/>
      <c r="P9394"/>
      <c r="Q9394"/>
      <c r="R9394"/>
      <c r="S9394"/>
      <c r="T9394"/>
      <c r="U9394" s="1"/>
      <c r="V9394"/>
      <c r="W9394" s="1"/>
      <c r="X9394"/>
      <c r="Y9394"/>
      <c r="Z9394" s="1"/>
      <c r="AA9394" s="1"/>
      <c r="AB9394" s="1"/>
      <c r="AC9394" s="1"/>
      <c r="AD9394"/>
    </row>
    <row r="9395" spans="1:30" x14ac:dyDescent="0.25">
      <c r="A9395" s="1"/>
      <c r="B9395" s="1"/>
      <c r="C9395" s="1"/>
      <c r="D9395"/>
      <c r="E9395" s="1"/>
      <c r="F9395" s="1"/>
      <c r="G9395"/>
      <c r="H9395"/>
      <c r="I9395" s="1"/>
      <c r="J9395"/>
      <c r="K9395"/>
      <c r="L9395"/>
      <c r="M9395" s="2"/>
      <c r="N9395" s="3"/>
      <c r="O9395"/>
      <c r="P9395"/>
      <c r="Q9395"/>
      <c r="R9395"/>
      <c r="S9395"/>
      <c r="T9395"/>
      <c r="U9395" s="1"/>
      <c r="V9395"/>
      <c r="W9395" s="1"/>
      <c r="X9395"/>
      <c r="Y9395"/>
      <c r="Z9395" s="1"/>
      <c r="AA9395" s="1"/>
      <c r="AB9395" s="1"/>
      <c r="AC9395" s="1"/>
      <c r="AD9395"/>
    </row>
    <row r="9396" spans="1:30" x14ac:dyDescent="0.25">
      <c r="A9396" s="1"/>
      <c r="B9396" s="1"/>
      <c r="C9396" s="1"/>
      <c r="D9396"/>
      <c r="E9396" s="1"/>
      <c r="F9396" s="1"/>
      <c r="G9396"/>
      <c r="H9396"/>
      <c r="I9396" s="1"/>
      <c r="J9396"/>
      <c r="K9396"/>
      <c r="L9396"/>
      <c r="M9396" s="2"/>
      <c r="N9396" s="3"/>
      <c r="O9396"/>
      <c r="P9396"/>
      <c r="Q9396"/>
      <c r="R9396"/>
      <c r="S9396"/>
      <c r="T9396"/>
      <c r="U9396" s="1"/>
      <c r="V9396"/>
      <c r="W9396" s="1"/>
      <c r="X9396"/>
      <c r="Y9396"/>
      <c r="Z9396" s="1"/>
      <c r="AA9396" s="1"/>
      <c r="AB9396" s="1"/>
      <c r="AC9396" s="1"/>
      <c r="AD9396"/>
    </row>
    <row r="9397" spans="1:30" x14ac:dyDescent="0.25">
      <c r="A9397" s="1"/>
      <c r="B9397" s="1"/>
      <c r="C9397" s="1"/>
      <c r="D9397"/>
      <c r="E9397" s="1"/>
      <c r="F9397" s="1"/>
      <c r="G9397"/>
      <c r="H9397"/>
      <c r="I9397" s="1"/>
      <c r="J9397"/>
      <c r="K9397"/>
      <c r="L9397"/>
      <c r="M9397" s="2"/>
      <c r="N9397" s="3"/>
      <c r="O9397"/>
      <c r="P9397"/>
      <c r="Q9397"/>
      <c r="R9397"/>
      <c r="S9397"/>
      <c r="T9397"/>
      <c r="U9397" s="1"/>
      <c r="V9397"/>
      <c r="W9397" s="1"/>
      <c r="X9397"/>
      <c r="Y9397"/>
      <c r="Z9397" s="1"/>
      <c r="AA9397" s="1"/>
      <c r="AB9397" s="1"/>
      <c r="AC9397" s="1"/>
      <c r="AD9397"/>
    </row>
    <row r="9398" spans="1:30" x14ac:dyDescent="0.25">
      <c r="A9398" s="1"/>
      <c r="B9398" s="1"/>
      <c r="C9398" s="1"/>
      <c r="D9398"/>
      <c r="E9398" s="1"/>
      <c r="F9398" s="1"/>
      <c r="G9398"/>
      <c r="H9398"/>
      <c r="I9398" s="1"/>
      <c r="J9398"/>
      <c r="K9398"/>
      <c r="L9398"/>
      <c r="M9398" s="2"/>
      <c r="N9398" s="3"/>
      <c r="O9398"/>
      <c r="P9398"/>
      <c r="Q9398"/>
      <c r="R9398"/>
      <c r="S9398"/>
      <c r="T9398"/>
      <c r="U9398" s="1"/>
      <c r="V9398"/>
      <c r="W9398" s="1"/>
      <c r="X9398"/>
      <c r="Y9398"/>
      <c r="Z9398" s="1"/>
      <c r="AA9398" s="1"/>
      <c r="AB9398" s="1"/>
      <c r="AC9398" s="1"/>
      <c r="AD9398"/>
    </row>
    <row r="9399" spans="1:30" x14ac:dyDescent="0.25">
      <c r="A9399" s="1"/>
      <c r="B9399" s="1"/>
      <c r="C9399" s="1"/>
      <c r="D9399"/>
      <c r="E9399" s="1"/>
      <c r="F9399" s="1"/>
      <c r="G9399"/>
      <c r="H9399"/>
      <c r="I9399" s="1"/>
      <c r="J9399"/>
      <c r="K9399"/>
      <c r="L9399"/>
      <c r="M9399" s="2"/>
      <c r="N9399" s="3"/>
      <c r="O9399"/>
      <c r="P9399"/>
      <c r="Q9399"/>
      <c r="R9399"/>
      <c r="S9399"/>
      <c r="T9399"/>
      <c r="U9399" s="1"/>
      <c r="V9399"/>
      <c r="W9399" s="1"/>
      <c r="X9399"/>
      <c r="Y9399"/>
      <c r="Z9399" s="1"/>
      <c r="AA9399" s="1"/>
      <c r="AB9399" s="1"/>
      <c r="AC9399" s="1"/>
      <c r="AD9399"/>
    </row>
    <row r="9400" spans="1:30" x14ac:dyDescent="0.25">
      <c r="A9400" s="1"/>
      <c r="B9400" s="1"/>
      <c r="C9400" s="1"/>
      <c r="D9400"/>
      <c r="E9400" s="1"/>
      <c r="F9400" s="1"/>
      <c r="G9400"/>
      <c r="H9400"/>
      <c r="I9400" s="1"/>
      <c r="J9400"/>
      <c r="K9400"/>
      <c r="L9400"/>
      <c r="M9400" s="2"/>
      <c r="N9400" s="3"/>
      <c r="O9400"/>
      <c r="P9400"/>
      <c r="Q9400"/>
      <c r="R9400"/>
      <c r="S9400"/>
      <c r="T9400"/>
      <c r="U9400" s="1"/>
      <c r="V9400"/>
      <c r="W9400" s="1"/>
      <c r="X9400"/>
      <c r="Y9400"/>
      <c r="Z9400" s="1"/>
      <c r="AA9400" s="1"/>
      <c r="AB9400" s="1"/>
      <c r="AC9400" s="1"/>
      <c r="AD9400"/>
    </row>
    <row r="9401" spans="1:30" x14ac:dyDescent="0.25">
      <c r="A9401" s="1"/>
      <c r="B9401" s="1"/>
      <c r="C9401" s="1"/>
      <c r="D9401"/>
      <c r="E9401" s="1"/>
      <c r="F9401" s="1"/>
      <c r="G9401"/>
      <c r="H9401"/>
      <c r="I9401" s="1"/>
      <c r="J9401"/>
      <c r="K9401"/>
      <c r="L9401"/>
      <c r="M9401" s="2"/>
      <c r="N9401" s="3"/>
      <c r="O9401"/>
      <c r="P9401"/>
      <c r="Q9401"/>
      <c r="R9401"/>
      <c r="S9401"/>
      <c r="T9401"/>
      <c r="U9401" s="1"/>
      <c r="V9401"/>
      <c r="W9401" s="1"/>
      <c r="X9401"/>
      <c r="Y9401"/>
      <c r="Z9401" s="1"/>
      <c r="AA9401" s="1"/>
      <c r="AB9401" s="1"/>
      <c r="AC9401" s="1"/>
      <c r="AD9401"/>
    </row>
    <row r="9402" spans="1:30" x14ac:dyDescent="0.25">
      <c r="A9402" s="1"/>
      <c r="B9402" s="1"/>
      <c r="C9402" s="1"/>
      <c r="D9402"/>
      <c r="E9402" s="1"/>
      <c r="F9402" s="1"/>
      <c r="G9402"/>
      <c r="H9402"/>
      <c r="I9402" s="1"/>
      <c r="J9402"/>
      <c r="K9402"/>
      <c r="L9402"/>
      <c r="M9402" s="2"/>
      <c r="N9402" s="3"/>
      <c r="O9402"/>
      <c r="P9402"/>
      <c r="Q9402"/>
      <c r="R9402"/>
      <c r="S9402"/>
      <c r="T9402"/>
      <c r="U9402" s="1"/>
      <c r="V9402"/>
      <c r="W9402" s="1"/>
      <c r="X9402"/>
      <c r="Y9402"/>
      <c r="Z9402" s="1"/>
      <c r="AA9402" s="1"/>
      <c r="AB9402" s="1"/>
      <c r="AC9402" s="1"/>
      <c r="AD9402"/>
    </row>
    <row r="9403" spans="1:30" x14ac:dyDescent="0.25">
      <c r="A9403" s="1"/>
      <c r="B9403" s="1"/>
      <c r="C9403" s="1"/>
      <c r="D9403"/>
      <c r="E9403" s="1"/>
      <c r="F9403" s="1"/>
      <c r="G9403"/>
      <c r="H9403"/>
      <c r="I9403" s="1"/>
      <c r="J9403"/>
      <c r="K9403"/>
      <c r="L9403"/>
      <c r="M9403" s="2"/>
      <c r="N9403" s="3"/>
      <c r="O9403"/>
      <c r="P9403"/>
      <c r="Q9403"/>
      <c r="R9403"/>
      <c r="S9403"/>
      <c r="T9403"/>
      <c r="U9403" s="1"/>
      <c r="V9403"/>
      <c r="W9403" s="1"/>
      <c r="X9403"/>
      <c r="Y9403"/>
      <c r="Z9403" s="1"/>
      <c r="AA9403" s="1"/>
      <c r="AB9403" s="1"/>
      <c r="AC9403" s="1"/>
      <c r="AD9403"/>
    </row>
    <row r="9404" spans="1:30" x14ac:dyDescent="0.25">
      <c r="A9404" s="1"/>
      <c r="B9404" s="1"/>
      <c r="C9404" s="1"/>
      <c r="D9404"/>
      <c r="E9404" s="1"/>
      <c r="F9404" s="1"/>
      <c r="G9404"/>
      <c r="H9404"/>
      <c r="I9404" s="1"/>
      <c r="J9404"/>
      <c r="K9404"/>
      <c r="L9404"/>
      <c r="M9404" s="2"/>
      <c r="N9404" s="3"/>
      <c r="O9404"/>
      <c r="P9404"/>
      <c r="Q9404"/>
      <c r="R9404"/>
      <c r="S9404"/>
      <c r="T9404"/>
      <c r="U9404" s="1"/>
      <c r="V9404"/>
      <c r="W9404" s="1"/>
      <c r="X9404"/>
      <c r="Y9404"/>
      <c r="Z9404" s="1"/>
      <c r="AA9404" s="1"/>
      <c r="AB9404" s="1"/>
      <c r="AC9404" s="1"/>
      <c r="AD9404"/>
    </row>
    <row r="9405" spans="1:30" x14ac:dyDescent="0.25">
      <c r="A9405" s="1"/>
      <c r="B9405" s="1"/>
      <c r="C9405" s="1"/>
      <c r="D9405"/>
      <c r="E9405" s="1"/>
      <c r="F9405" s="1"/>
      <c r="G9405"/>
      <c r="H9405"/>
      <c r="I9405" s="1"/>
      <c r="J9405"/>
      <c r="K9405"/>
      <c r="L9405"/>
      <c r="M9405" s="2"/>
      <c r="N9405" s="3"/>
      <c r="O9405"/>
      <c r="P9405"/>
      <c r="Q9405"/>
      <c r="R9405"/>
      <c r="S9405"/>
      <c r="T9405"/>
      <c r="U9405" s="1"/>
      <c r="V9405"/>
      <c r="W9405" s="1"/>
      <c r="X9405"/>
      <c r="Y9405"/>
      <c r="Z9405" s="1"/>
      <c r="AA9405" s="1"/>
      <c r="AB9405" s="1"/>
      <c r="AC9405" s="1"/>
      <c r="AD9405"/>
    </row>
    <row r="9406" spans="1:30" x14ac:dyDescent="0.25">
      <c r="A9406" s="1"/>
      <c r="B9406" s="1"/>
      <c r="C9406" s="1"/>
      <c r="D9406"/>
      <c r="E9406" s="1"/>
      <c r="F9406" s="1"/>
      <c r="G9406"/>
      <c r="H9406"/>
      <c r="I9406" s="1"/>
      <c r="J9406"/>
      <c r="K9406"/>
      <c r="L9406"/>
      <c r="M9406" s="2"/>
      <c r="N9406" s="3"/>
      <c r="O9406"/>
      <c r="P9406"/>
      <c r="Q9406"/>
      <c r="R9406"/>
      <c r="S9406"/>
      <c r="T9406"/>
      <c r="U9406" s="1"/>
      <c r="V9406"/>
      <c r="W9406" s="1"/>
      <c r="X9406"/>
      <c r="Y9406"/>
      <c r="Z9406" s="1"/>
      <c r="AA9406" s="1"/>
      <c r="AB9406" s="1"/>
      <c r="AC9406" s="1"/>
      <c r="AD9406"/>
    </row>
    <row r="9407" spans="1:30" x14ac:dyDescent="0.25">
      <c r="A9407" s="1"/>
      <c r="B9407" s="1"/>
      <c r="C9407" s="1"/>
      <c r="D9407"/>
      <c r="E9407" s="1"/>
      <c r="F9407" s="1"/>
      <c r="G9407"/>
      <c r="H9407"/>
      <c r="I9407" s="1"/>
      <c r="J9407"/>
      <c r="K9407"/>
      <c r="L9407"/>
      <c r="M9407" s="2"/>
      <c r="N9407" s="3"/>
      <c r="O9407"/>
      <c r="P9407"/>
      <c r="Q9407"/>
      <c r="R9407"/>
      <c r="S9407"/>
      <c r="T9407"/>
      <c r="U9407" s="1"/>
      <c r="V9407"/>
      <c r="W9407" s="1"/>
      <c r="X9407"/>
      <c r="Y9407"/>
      <c r="Z9407" s="1"/>
      <c r="AA9407" s="1"/>
      <c r="AB9407" s="1"/>
      <c r="AC9407" s="1"/>
      <c r="AD9407"/>
    </row>
    <row r="9408" spans="1:30" x14ac:dyDescent="0.25">
      <c r="A9408" s="1"/>
      <c r="B9408" s="1"/>
      <c r="C9408" s="1"/>
      <c r="D9408"/>
      <c r="E9408" s="1"/>
      <c r="F9408" s="1"/>
      <c r="G9408"/>
      <c r="H9408"/>
      <c r="I9408" s="1"/>
      <c r="J9408"/>
      <c r="K9408"/>
      <c r="L9408"/>
      <c r="M9408" s="2"/>
      <c r="N9408" s="3"/>
      <c r="O9408"/>
      <c r="P9408"/>
      <c r="Q9408"/>
      <c r="R9408"/>
      <c r="S9408"/>
      <c r="T9408"/>
      <c r="U9408" s="1"/>
      <c r="V9408"/>
      <c r="W9408" s="1"/>
      <c r="X9408"/>
      <c r="Y9408"/>
      <c r="Z9408" s="1"/>
      <c r="AA9408" s="1"/>
      <c r="AB9408" s="1"/>
      <c r="AC9408" s="1"/>
      <c r="AD9408"/>
    </row>
    <row r="9409" spans="1:30" x14ac:dyDescent="0.25">
      <c r="A9409" s="1"/>
      <c r="B9409" s="1"/>
      <c r="C9409" s="1"/>
      <c r="D9409"/>
      <c r="E9409" s="1"/>
      <c r="F9409" s="1"/>
      <c r="G9409"/>
      <c r="H9409"/>
      <c r="I9409" s="1"/>
      <c r="J9409"/>
      <c r="K9409"/>
      <c r="L9409"/>
      <c r="M9409" s="2"/>
      <c r="N9409" s="3"/>
      <c r="O9409"/>
      <c r="P9409"/>
      <c r="Q9409"/>
      <c r="R9409"/>
      <c r="S9409"/>
      <c r="T9409"/>
      <c r="U9409" s="1"/>
      <c r="V9409"/>
      <c r="W9409" s="1"/>
      <c r="X9409"/>
      <c r="Y9409"/>
      <c r="Z9409" s="1"/>
      <c r="AA9409" s="1"/>
      <c r="AB9409" s="1"/>
      <c r="AC9409" s="1"/>
      <c r="AD9409"/>
    </row>
    <row r="9410" spans="1:30" x14ac:dyDescent="0.25">
      <c r="A9410" s="1"/>
      <c r="B9410" s="1"/>
      <c r="C9410" s="1"/>
      <c r="D9410"/>
      <c r="E9410" s="1"/>
      <c r="F9410" s="1"/>
      <c r="G9410"/>
      <c r="H9410"/>
      <c r="I9410" s="1"/>
      <c r="J9410"/>
      <c r="K9410"/>
      <c r="L9410"/>
      <c r="M9410" s="2"/>
      <c r="N9410" s="3"/>
      <c r="O9410"/>
      <c r="P9410"/>
      <c r="Q9410"/>
      <c r="R9410"/>
      <c r="S9410"/>
      <c r="T9410"/>
      <c r="U9410" s="1"/>
      <c r="V9410"/>
      <c r="W9410" s="1"/>
      <c r="X9410"/>
      <c r="Y9410"/>
      <c r="Z9410" s="1"/>
      <c r="AA9410" s="1"/>
      <c r="AB9410" s="1"/>
      <c r="AC9410" s="1"/>
      <c r="AD9410"/>
    </row>
    <row r="9411" spans="1:30" x14ac:dyDescent="0.25">
      <c r="A9411" s="1"/>
      <c r="B9411" s="1"/>
      <c r="C9411" s="1"/>
      <c r="D9411"/>
      <c r="E9411" s="1"/>
      <c r="F9411" s="1"/>
      <c r="G9411"/>
      <c r="H9411"/>
      <c r="I9411" s="1"/>
      <c r="J9411"/>
      <c r="K9411"/>
      <c r="L9411"/>
      <c r="M9411" s="2"/>
      <c r="N9411" s="3"/>
      <c r="O9411"/>
      <c r="P9411"/>
      <c r="Q9411"/>
      <c r="R9411"/>
      <c r="S9411"/>
      <c r="T9411"/>
      <c r="U9411" s="1"/>
      <c r="V9411"/>
      <c r="W9411" s="1"/>
      <c r="X9411"/>
      <c r="Y9411"/>
      <c r="Z9411" s="1"/>
      <c r="AA9411" s="1"/>
      <c r="AB9411" s="1"/>
      <c r="AC9411" s="1"/>
      <c r="AD9411"/>
    </row>
    <row r="9412" spans="1:30" x14ac:dyDescent="0.25">
      <c r="A9412" s="1"/>
      <c r="B9412" s="1"/>
      <c r="C9412" s="1"/>
      <c r="D9412"/>
      <c r="E9412" s="1"/>
      <c r="F9412" s="1"/>
      <c r="G9412"/>
      <c r="H9412"/>
      <c r="I9412" s="1"/>
      <c r="J9412"/>
      <c r="K9412"/>
      <c r="L9412"/>
      <c r="M9412" s="2"/>
      <c r="N9412" s="3"/>
      <c r="O9412"/>
      <c r="P9412"/>
      <c r="Q9412"/>
      <c r="R9412"/>
      <c r="S9412"/>
      <c r="T9412"/>
      <c r="U9412" s="1"/>
      <c r="V9412"/>
      <c r="W9412" s="1"/>
      <c r="X9412"/>
      <c r="Y9412"/>
      <c r="Z9412" s="1"/>
      <c r="AA9412" s="1"/>
      <c r="AB9412" s="1"/>
      <c r="AC9412" s="1"/>
      <c r="AD9412"/>
    </row>
    <row r="9413" spans="1:30" x14ac:dyDescent="0.25">
      <c r="A9413" s="1"/>
      <c r="B9413" s="1"/>
      <c r="C9413" s="1"/>
      <c r="D9413"/>
      <c r="E9413" s="1"/>
      <c r="F9413" s="1"/>
      <c r="G9413"/>
      <c r="H9413"/>
      <c r="I9413" s="1"/>
      <c r="J9413"/>
      <c r="K9413"/>
      <c r="L9413"/>
      <c r="M9413" s="2"/>
      <c r="N9413" s="3"/>
      <c r="O9413"/>
      <c r="P9413"/>
      <c r="Q9413"/>
      <c r="R9413"/>
      <c r="S9413"/>
      <c r="T9413"/>
      <c r="U9413" s="1"/>
      <c r="V9413"/>
      <c r="W9413" s="1"/>
      <c r="X9413"/>
      <c r="Y9413"/>
      <c r="Z9413" s="1"/>
      <c r="AA9413" s="1"/>
      <c r="AB9413" s="1"/>
      <c r="AC9413" s="1"/>
      <c r="AD9413"/>
    </row>
    <row r="9414" spans="1:30" x14ac:dyDescent="0.25">
      <c r="A9414" s="1"/>
      <c r="B9414" s="1"/>
      <c r="C9414" s="1"/>
      <c r="D9414"/>
      <c r="E9414" s="1"/>
      <c r="F9414" s="1"/>
      <c r="G9414"/>
      <c r="H9414"/>
      <c r="I9414" s="1"/>
      <c r="J9414"/>
      <c r="K9414"/>
      <c r="L9414"/>
      <c r="M9414" s="2"/>
      <c r="N9414" s="3"/>
      <c r="O9414"/>
      <c r="P9414"/>
      <c r="Q9414"/>
      <c r="R9414"/>
      <c r="S9414"/>
      <c r="T9414"/>
      <c r="U9414" s="1"/>
      <c r="V9414"/>
      <c r="W9414" s="1"/>
      <c r="X9414"/>
      <c r="Y9414"/>
      <c r="Z9414" s="1"/>
      <c r="AA9414" s="1"/>
      <c r="AB9414" s="1"/>
      <c r="AC9414" s="1"/>
      <c r="AD9414"/>
    </row>
    <row r="9415" spans="1:30" x14ac:dyDescent="0.25">
      <c r="A9415" s="1"/>
      <c r="B9415" s="1"/>
      <c r="C9415" s="1"/>
      <c r="D9415"/>
      <c r="E9415" s="1"/>
      <c r="F9415" s="1"/>
      <c r="G9415"/>
      <c r="H9415"/>
      <c r="I9415" s="1"/>
      <c r="J9415"/>
      <c r="K9415"/>
      <c r="L9415"/>
      <c r="M9415" s="2"/>
      <c r="N9415" s="3"/>
      <c r="O9415"/>
      <c r="P9415"/>
      <c r="Q9415"/>
      <c r="R9415"/>
      <c r="S9415"/>
      <c r="T9415"/>
      <c r="U9415" s="1"/>
      <c r="V9415"/>
      <c r="W9415" s="1"/>
      <c r="X9415"/>
      <c r="Y9415"/>
      <c r="Z9415" s="1"/>
      <c r="AA9415" s="1"/>
      <c r="AB9415" s="1"/>
      <c r="AC9415" s="1"/>
      <c r="AD9415"/>
    </row>
    <row r="9416" spans="1:30" x14ac:dyDescent="0.25">
      <c r="A9416" s="1"/>
      <c r="B9416" s="1"/>
      <c r="C9416" s="1"/>
      <c r="D9416"/>
      <c r="E9416" s="1"/>
      <c r="F9416" s="1"/>
      <c r="G9416"/>
      <c r="H9416"/>
      <c r="I9416" s="1"/>
      <c r="J9416"/>
      <c r="K9416"/>
      <c r="L9416"/>
      <c r="M9416" s="2"/>
      <c r="N9416" s="3"/>
      <c r="O9416"/>
      <c r="P9416"/>
      <c r="Q9416"/>
      <c r="R9416"/>
      <c r="S9416"/>
      <c r="T9416"/>
      <c r="U9416" s="1"/>
      <c r="V9416"/>
      <c r="W9416" s="1"/>
      <c r="X9416"/>
      <c r="Y9416"/>
      <c r="Z9416" s="1"/>
      <c r="AA9416" s="1"/>
      <c r="AB9416" s="1"/>
      <c r="AC9416" s="1"/>
      <c r="AD9416"/>
    </row>
    <row r="9417" spans="1:30" x14ac:dyDescent="0.25">
      <c r="A9417" s="1"/>
      <c r="B9417" s="1"/>
      <c r="C9417" s="1"/>
      <c r="D9417"/>
      <c r="E9417" s="1"/>
      <c r="F9417" s="1"/>
      <c r="G9417"/>
      <c r="H9417"/>
      <c r="I9417" s="1"/>
      <c r="J9417"/>
      <c r="K9417"/>
      <c r="L9417"/>
      <c r="M9417" s="2"/>
      <c r="N9417" s="3"/>
      <c r="O9417"/>
      <c r="P9417"/>
      <c r="Q9417"/>
      <c r="R9417"/>
      <c r="S9417"/>
      <c r="T9417"/>
      <c r="U9417" s="1"/>
      <c r="V9417"/>
      <c r="W9417" s="1"/>
      <c r="X9417"/>
      <c r="Y9417"/>
      <c r="Z9417" s="1"/>
      <c r="AA9417" s="1"/>
      <c r="AB9417" s="1"/>
      <c r="AC9417" s="1"/>
      <c r="AD9417"/>
    </row>
    <row r="9418" spans="1:30" x14ac:dyDescent="0.25">
      <c r="A9418" s="1"/>
      <c r="B9418" s="1"/>
      <c r="C9418" s="1"/>
      <c r="D9418"/>
      <c r="E9418" s="1"/>
      <c r="F9418" s="1"/>
      <c r="G9418"/>
      <c r="H9418"/>
      <c r="I9418" s="1"/>
      <c r="J9418"/>
      <c r="K9418"/>
      <c r="L9418"/>
      <c r="M9418" s="2"/>
      <c r="N9418" s="3"/>
      <c r="O9418"/>
      <c r="P9418"/>
      <c r="Q9418"/>
      <c r="R9418"/>
      <c r="S9418"/>
      <c r="T9418"/>
      <c r="U9418" s="1"/>
      <c r="V9418"/>
      <c r="W9418" s="1"/>
      <c r="X9418"/>
      <c r="Y9418"/>
      <c r="Z9418" s="1"/>
      <c r="AA9418" s="1"/>
      <c r="AB9418" s="1"/>
      <c r="AC9418" s="1"/>
      <c r="AD9418"/>
    </row>
    <row r="9419" spans="1:30" x14ac:dyDescent="0.25">
      <c r="A9419" s="1"/>
      <c r="B9419" s="1"/>
      <c r="C9419" s="1"/>
      <c r="D9419"/>
      <c r="E9419" s="1"/>
      <c r="F9419" s="1"/>
      <c r="G9419"/>
      <c r="H9419"/>
      <c r="I9419" s="1"/>
      <c r="J9419"/>
      <c r="K9419"/>
      <c r="L9419"/>
      <c r="M9419" s="2"/>
      <c r="N9419" s="3"/>
      <c r="O9419"/>
      <c r="P9419"/>
      <c r="Q9419"/>
      <c r="R9419"/>
      <c r="S9419"/>
      <c r="T9419"/>
      <c r="U9419" s="1"/>
      <c r="V9419"/>
      <c r="W9419" s="1"/>
      <c r="X9419"/>
      <c r="Y9419"/>
      <c r="Z9419" s="1"/>
      <c r="AA9419" s="1"/>
      <c r="AB9419" s="1"/>
      <c r="AC9419" s="1"/>
      <c r="AD9419"/>
    </row>
    <row r="9420" spans="1:30" x14ac:dyDescent="0.25">
      <c r="A9420" s="1"/>
      <c r="B9420" s="1"/>
      <c r="C9420" s="1"/>
      <c r="D9420"/>
      <c r="E9420" s="1"/>
      <c r="F9420" s="1"/>
      <c r="G9420"/>
      <c r="H9420"/>
      <c r="I9420" s="1"/>
      <c r="J9420"/>
      <c r="K9420"/>
      <c r="L9420"/>
      <c r="M9420" s="2"/>
      <c r="N9420" s="3"/>
      <c r="O9420"/>
      <c r="P9420"/>
      <c r="Q9420"/>
      <c r="R9420"/>
      <c r="S9420"/>
      <c r="T9420"/>
      <c r="U9420" s="1"/>
      <c r="V9420"/>
      <c r="W9420" s="1"/>
      <c r="X9420"/>
      <c r="Y9420"/>
      <c r="Z9420" s="1"/>
      <c r="AA9420" s="1"/>
      <c r="AB9420" s="1"/>
      <c r="AC9420" s="1"/>
      <c r="AD9420"/>
    </row>
    <row r="9421" spans="1:30" x14ac:dyDescent="0.25">
      <c r="A9421" s="1"/>
      <c r="B9421" s="1"/>
      <c r="C9421" s="1"/>
      <c r="D9421"/>
      <c r="E9421" s="1"/>
      <c r="F9421" s="1"/>
      <c r="G9421"/>
      <c r="H9421"/>
      <c r="I9421" s="1"/>
      <c r="J9421"/>
      <c r="K9421"/>
      <c r="L9421"/>
      <c r="M9421" s="2"/>
      <c r="N9421" s="3"/>
      <c r="O9421"/>
      <c r="P9421"/>
      <c r="Q9421"/>
      <c r="R9421"/>
      <c r="S9421"/>
      <c r="T9421"/>
      <c r="U9421" s="1"/>
      <c r="V9421"/>
      <c r="W9421" s="1"/>
      <c r="X9421"/>
      <c r="Y9421"/>
      <c r="Z9421" s="1"/>
      <c r="AA9421" s="1"/>
      <c r="AB9421" s="1"/>
      <c r="AC9421" s="1"/>
      <c r="AD9421"/>
    </row>
    <row r="9422" spans="1:30" x14ac:dyDescent="0.25">
      <c r="A9422" s="1"/>
      <c r="B9422" s="1"/>
      <c r="C9422" s="1"/>
      <c r="D9422"/>
      <c r="E9422" s="1"/>
      <c r="F9422" s="1"/>
      <c r="G9422"/>
      <c r="H9422"/>
      <c r="I9422" s="1"/>
      <c r="J9422"/>
      <c r="K9422"/>
      <c r="L9422"/>
      <c r="M9422" s="2"/>
      <c r="N9422" s="3"/>
      <c r="O9422"/>
      <c r="P9422"/>
      <c r="Q9422"/>
      <c r="R9422"/>
      <c r="S9422"/>
      <c r="T9422"/>
      <c r="U9422" s="1"/>
      <c r="V9422"/>
      <c r="W9422" s="1"/>
      <c r="X9422"/>
      <c r="Y9422"/>
      <c r="Z9422" s="1"/>
      <c r="AA9422" s="1"/>
      <c r="AB9422" s="1"/>
      <c r="AC9422" s="1"/>
      <c r="AD9422"/>
    </row>
    <row r="9423" spans="1:30" x14ac:dyDescent="0.25">
      <c r="A9423" s="1"/>
      <c r="B9423" s="1"/>
      <c r="C9423" s="1"/>
      <c r="D9423"/>
      <c r="E9423" s="1"/>
      <c r="F9423" s="1"/>
      <c r="G9423"/>
      <c r="H9423"/>
      <c r="I9423" s="1"/>
      <c r="J9423"/>
      <c r="K9423"/>
      <c r="L9423"/>
      <c r="M9423" s="2"/>
      <c r="N9423" s="3"/>
      <c r="O9423"/>
      <c r="P9423"/>
      <c r="Q9423"/>
      <c r="R9423"/>
      <c r="S9423"/>
      <c r="T9423"/>
      <c r="U9423" s="1"/>
      <c r="V9423"/>
      <c r="W9423" s="1"/>
      <c r="X9423"/>
      <c r="Y9423"/>
      <c r="Z9423" s="1"/>
      <c r="AA9423" s="1"/>
      <c r="AB9423" s="1"/>
      <c r="AC9423" s="1"/>
      <c r="AD9423"/>
    </row>
    <row r="9424" spans="1:30" x14ac:dyDescent="0.25">
      <c r="A9424" s="1"/>
      <c r="B9424" s="1"/>
      <c r="C9424" s="1"/>
      <c r="D9424"/>
      <c r="E9424" s="1"/>
      <c r="F9424" s="1"/>
      <c r="G9424"/>
      <c r="H9424"/>
      <c r="I9424" s="1"/>
      <c r="J9424"/>
      <c r="K9424"/>
      <c r="L9424"/>
      <c r="M9424" s="2"/>
      <c r="N9424" s="3"/>
      <c r="O9424"/>
      <c r="P9424"/>
      <c r="Q9424"/>
      <c r="R9424"/>
      <c r="S9424"/>
      <c r="T9424"/>
      <c r="U9424" s="1"/>
      <c r="V9424"/>
      <c r="W9424" s="1"/>
      <c r="X9424"/>
      <c r="Y9424"/>
      <c r="Z9424" s="1"/>
      <c r="AA9424" s="1"/>
      <c r="AB9424" s="1"/>
      <c r="AC9424" s="1"/>
      <c r="AD9424"/>
    </row>
    <row r="9425" spans="1:30" x14ac:dyDescent="0.25">
      <c r="A9425" s="1"/>
      <c r="B9425" s="1"/>
      <c r="C9425" s="1"/>
      <c r="D9425"/>
      <c r="E9425" s="1"/>
      <c r="F9425" s="1"/>
      <c r="G9425"/>
      <c r="H9425"/>
      <c r="I9425" s="1"/>
      <c r="J9425"/>
      <c r="K9425"/>
      <c r="L9425"/>
      <c r="M9425" s="2"/>
      <c r="N9425" s="3"/>
      <c r="O9425"/>
      <c r="P9425"/>
      <c r="Q9425"/>
      <c r="R9425"/>
      <c r="S9425"/>
      <c r="T9425"/>
      <c r="U9425" s="1"/>
      <c r="V9425"/>
      <c r="W9425" s="1"/>
      <c r="X9425"/>
      <c r="Y9425"/>
      <c r="Z9425" s="1"/>
      <c r="AA9425" s="1"/>
      <c r="AB9425" s="1"/>
      <c r="AC9425" s="1"/>
      <c r="AD9425"/>
    </row>
    <row r="9426" spans="1:30" x14ac:dyDescent="0.25">
      <c r="A9426" s="1"/>
      <c r="B9426" s="1"/>
      <c r="C9426" s="1"/>
      <c r="D9426"/>
      <c r="E9426" s="1"/>
      <c r="F9426" s="1"/>
      <c r="G9426"/>
      <c r="H9426"/>
      <c r="I9426" s="1"/>
      <c r="J9426"/>
      <c r="K9426"/>
      <c r="L9426"/>
      <c r="M9426" s="2"/>
      <c r="N9426" s="3"/>
      <c r="O9426"/>
      <c r="P9426"/>
      <c r="Q9426"/>
      <c r="R9426"/>
      <c r="S9426"/>
      <c r="T9426"/>
      <c r="U9426" s="1"/>
      <c r="V9426"/>
      <c r="W9426" s="1"/>
      <c r="X9426"/>
      <c r="Y9426"/>
      <c r="Z9426" s="1"/>
      <c r="AA9426" s="1"/>
      <c r="AB9426" s="1"/>
      <c r="AC9426" s="1"/>
      <c r="AD9426"/>
    </row>
    <row r="9427" spans="1:30" x14ac:dyDescent="0.25">
      <c r="A9427" s="1"/>
      <c r="B9427" s="1"/>
      <c r="C9427" s="1"/>
      <c r="D9427"/>
      <c r="E9427" s="1"/>
      <c r="F9427" s="1"/>
      <c r="G9427"/>
      <c r="H9427"/>
      <c r="I9427" s="1"/>
      <c r="J9427"/>
      <c r="K9427"/>
      <c r="L9427"/>
      <c r="M9427" s="2"/>
      <c r="N9427" s="3"/>
      <c r="O9427"/>
      <c r="P9427"/>
      <c r="Q9427"/>
      <c r="R9427"/>
      <c r="S9427"/>
      <c r="T9427"/>
      <c r="U9427" s="1"/>
      <c r="V9427"/>
      <c r="W9427" s="1"/>
      <c r="X9427"/>
      <c r="Y9427"/>
      <c r="Z9427" s="1"/>
      <c r="AA9427" s="1"/>
      <c r="AB9427" s="1"/>
      <c r="AC9427" s="1"/>
      <c r="AD9427"/>
    </row>
    <row r="9428" spans="1:30" x14ac:dyDescent="0.25">
      <c r="A9428" s="1"/>
      <c r="B9428" s="1"/>
      <c r="C9428" s="1"/>
      <c r="D9428"/>
      <c r="E9428" s="1"/>
      <c r="F9428" s="1"/>
      <c r="G9428"/>
      <c r="H9428"/>
      <c r="I9428" s="1"/>
      <c r="J9428"/>
      <c r="K9428"/>
      <c r="L9428"/>
      <c r="M9428" s="2"/>
      <c r="N9428" s="3"/>
      <c r="O9428"/>
      <c r="P9428"/>
      <c r="Q9428"/>
      <c r="R9428"/>
      <c r="S9428"/>
      <c r="T9428"/>
      <c r="U9428" s="1"/>
      <c r="V9428"/>
      <c r="W9428" s="1"/>
      <c r="X9428"/>
      <c r="Y9428"/>
      <c r="Z9428" s="1"/>
      <c r="AA9428" s="1"/>
      <c r="AB9428" s="1"/>
      <c r="AC9428" s="1"/>
      <c r="AD9428"/>
    </row>
    <row r="9429" spans="1:30" x14ac:dyDescent="0.25">
      <c r="A9429" s="1"/>
      <c r="B9429" s="1"/>
      <c r="C9429" s="1"/>
      <c r="D9429"/>
      <c r="E9429" s="1"/>
      <c r="F9429" s="1"/>
      <c r="G9429"/>
      <c r="H9429"/>
      <c r="I9429" s="1"/>
      <c r="J9429"/>
      <c r="K9429"/>
      <c r="L9429"/>
      <c r="M9429" s="2"/>
      <c r="N9429" s="3"/>
      <c r="O9429"/>
      <c r="P9429"/>
      <c r="Q9429"/>
      <c r="R9429"/>
      <c r="S9429"/>
      <c r="T9429"/>
      <c r="U9429" s="1"/>
      <c r="V9429"/>
      <c r="W9429" s="1"/>
      <c r="X9429"/>
      <c r="Y9429"/>
      <c r="Z9429" s="1"/>
      <c r="AA9429" s="1"/>
      <c r="AB9429" s="1"/>
      <c r="AC9429" s="1"/>
      <c r="AD9429"/>
    </row>
    <row r="9430" spans="1:30" x14ac:dyDescent="0.25">
      <c r="A9430" s="1"/>
      <c r="B9430" s="1"/>
      <c r="C9430" s="1"/>
      <c r="D9430"/>
      <c r="E9430" s="1"/>
      <c r="F9430" s="1"/>
      <c r="G9430"/>
      <c r="H9430"/>
      <c r="I9430" s="1"/>
      <c r="J9430"/>
      <c r="K9430"/>
      <c r="L9430"/>
      <c r="M9430" s="2"/>
      <c r="N9430" s="3"/>
      <c r="O9430"/>
      <c r="P9430"/>
      <c r="Q9430"/>
      <c r="R9430"/>
      <c r="S9430"/>
      <c r="T9430"/>
      <c r="U9430" s="1"/>
      <c r="V9430"/>
      <c r="W9430" s="1"/>
      <c r="X9430"/>
      <c r="Y9430"/>
      <c r="Z9430" s="1"/>
      <c r="AA9430" s="1"/>
      <c r="AB9430" s="1"/>
      <c r="AC9430" s="1"/>
      <c r="AD9430"/>
    </row>
    <row r="9431" spans="1:30" x14ac:dyDescent="0.25">
      <c r="A9431" s="1"/>
      <c r="B9431" s="1"/>
      <c r="C9431" s="1"/>
      <c r="D9431"/>
      <c r="E9431" s="1"/>
      <c r="F9431" s="1"/>
      <c r="G9431"/>
      <c r="H9431"/>
      <c r="I9431" s="1"/>
      <c r="J9431"/>
      <c r="K9431"/>
      <c r="L9431"/>
      <c r="M9431" s="2"/>
      <c r="N9431" s="3"/>
      <c r="O9431"/>
      <c r="P9431"/>
      <c r="Q9431"/>
      <c r="R9431"/>
      <c r="S9431"/>
      <c r="T9431"/>
      <c r="U9431" s="1"/>
      <c r="V9431"/>
      <c r="W9431" s="1"/>
      <c r="X9431"/>
      <c r="Y9431"/>
      <c r="Z9431" s="1"/>
      <c r="AA9431" s="1"/>
      <c r="AB9431" s="1"/>
      <c r="AC9431" s="1"/>
      <c r="AD9431"/>
    </row>
    <row r="9432" spans="1:30" x14ac:dyDescent="0.25">
      <c r="A9432" s="1"/>
      <c r="B9432" s="1"/>
      <c r="C9432" s="1"/>
      <c r="D9432"/>
      <c r="E9432" s="1"/>
      <c r="F9432" s="1"/>
      <c r="G9432"/>
      <c r="H9432"/>
      <c r="I9432" s="1"/>
      <c r="J9432"/>
      <c r="K9432"/>
      <c r="L9432"/>
      <c r="M9432" s="2"/>
      <c r="N9432" s="3"/>
      <c r="O9432"/>
      <c r="P9432"/>
      <c r="Q9432"/>
      <c r="R9432"/>
      <c r="S9432"/>
      <c r="T9432"/>
      <c r="U9432" s="1"/>
      <c r="V9432"/>
      <c r="W9432" s="1"/>
      <c r="X9432"/>
      <c r="Y9432"/>
      <c r="Z9432" s="1"/>
      <c r="AA9432" s="1"/>
      <c r="AB9432" s="1"/>
      <c r="AC9432" s="1"/>
      <c r="AD9432"/>
    </row>
    <row r="9433" spans="1:30" x14ac:dyDescent="0.25">
      <c r="A9433" s="1"/>
      <c r="B9433" s="1"/>
      <c r="C9433" s="1"/>
      <c r="D9433"/>
      <c r="E9433" s="1"/>
      <c r="F9433" s="1"/>
      <c r="G9433"/>
      <c r="H9433"/>
      <c r="I9433" s="1"/>
      <c r="J9433"/>
      <c r="K9433"/>
      <c r="L9433"/>
      <c r="M9433" s="2"/>
      <c r="N9433" s="3"/>
      <c r="O9433"/>
      <c r="P9433"/>
      <c r="Q9433"/>
      <c r="R9433"/>
      <c r="S9433"/>
      <c r="T9433"/>
      <c r="U9433" s="1"/>
      <c r="V9433"/>
      <c r="W9433" s="1"/>
      <c r="X9433"/>
      <c r="Y9433"/>
      <c r="Z9433" s="1"/>
      <c r="AA9433" s="1"/>
      <c r="AB9433" s="1"/>
      <c r="AC9433" s="1"/>
      <c r="AD9433"/>
    </row>
    <row r="9434" spans="1:30" x14ac:dyDescent="0.25">
      <c r="A9434" s="1"/>
      <c r="B9434" s="1"/>
      <c r="C9434" s="1"/>
      <c r="D9434"/>
      <c r="E9434" s="1"/>
      <c r="F9434" s="1"/>
      <c r="G9434"/>
      <c r="H9434"/>
      <c r="I9434" s="1"/>
      <c r="J9434"/>
      <c r="K9434"/>
      <c r="L9434"/>
      <c r="M9434" s="2"/>
      <c r="N9434" s="3"/>
      <c r="O9434"/>
      <c r="P9434"/>
      <c r="Q9434"/>
      <c r="R9434"/>
      <c r="S9434"/>
      <c r="T9434"/>
      <c r="U9434" s="1"/>
      <c r="V9434"/>
      <c r="W9434" s="1"/>
      <c r="X9434"/>
      <c r="Y9434"/>
      <c r="Z9434" s="1"/>
      <c r="AA9434" s="1"/>
      <c r="AB9434" s="1"/>
      <c r="AC9434" s="1"/>
      <c r="AD9434"/>
    </row>
    <row r="9435" spans="1:30" x14ac:dyDescent="0.25">
      <c r="A9435" s="1"/>
      <c r="B9435" s="1"/>
      <c r="C9435" s="1"/>
      <c r="D9435"/>
      <c r="E9435" s="1"/>
      <c r="F9435" s="1"/>
      <c r="G9435"/>
      <c r="H9435"/>
      <c r="I9435" s="1"/>
      <c r="J9435"/>
      <c r="K9435"/>
      <c r="L9435"/>
      <c r="M9435" s="2"/>
      <c r="N9435" s="3"/>
      <c r="O9435"/>
      <c r="P9435"/>
      <c r="Q9435"/>
      <c r="R9435"/>
      <c r="S9435"/>
      <c r="T9435"/>
      <c r="U9435" s="1"/>
      <c r="V9435"/>
      <c r="W9435" s="1"/>
      <c r="X9435"/>
      <c r="Y9435"/>
      <c r="Z9435" s="1"/>
      <c r="AA9435" s="1"/>
      <c r="AB9435" s="1"/>
      <c r="AC9435" s="1"/>
      <c r="AD9435"/>
    </row>
    <row r="9436" spans="1:30" x14ac:dyDescent="0.25">
      <c r="A9436" s="1"/>
      <c r="B9436" s="1"/>
      <c r="C9436" s="1"/>
      <c r="D9436"/>
      <c r="E9436" s="1"/>
      <c r="F9436" s="1"/>
      <c r="G9436"/>
      <c r="H9436"/>
      <c r="I9436" s="1"/>
      <c r="J9436"/>
      <c r="K9436"/>
      <c r="L9436"/>
      <c r="M9436" s="2"/>
      <c r="N9436" s="3"/>
      <c r="O9436"/>
      <c r="P9436"/>
      <c r="Q9436"/>
      <c r="R9436"/>
      <c r="S9436"/>
      <c r="T9436"/>
      <c r="U9436" s="1"/>
      <c r="V9436"/>
      <c r="W9436" s="1"/>
      <c r="X9436"/>
      <c r="Y9436"/>
      <c r="Z9436" s="1"/>
      <c r="AA9436" s="1"/>
      <c r="AB9436" s="1"/>
      <c r="AC9436" s="1"/>
      <c r="AD9436"/>
    </row>
    <row r="9437" spans="1:30" x14ac:dyDescent="0.25">
      <c r="A9437" s="1"/>
      <c r="B9437" s="1"/>
      <c r="C9437" s="1"/>
      <c r="D9437"/>
      <c r="E9437" s="1"/>
      <c r="F9437" s="1"/>
      <c r="G9437"/>
      <c r="H9437"/>
      <c r="I9437" s="1"/>
      <c r="J9437"/>
      <c r="K9437"/>
      <c r="L9437"/>
      <c r="M9437" s="2"/>
      <c r="N9437" s="3"/>
      <c r="O9437"/>
      <c r="P9437"/>
      <c r="Q9437"/>
      <c r="R9437"/>
      <c r="S9437"/>
      <c r="T9437"/>
      <c r="U9437" s="1"/>
      <c r="V9437"/>
      <c r="W9437" s="1"/>
      <c r="X9437"/>
      <c r="Y9437"/>
      <c r="Z9437" s="1"/>
      <c r="AA9437" s="1"/>
      <c r="AB9437" s="1"/>
      <c r="AC9437" s="1"/>
      <c r="AD9437"/>
    </row>
    <row r="9438" spans="1:30" x14ac:dyDescent="0.25">
      <c r="A9438" s="1"/>
      <c r="B9438" s="1"/>
      <c r="C9438" s="1"/>
      <c r="D9438"/>
      <c r="E9438" s="1"/>
      <c r="F9438" s="1"/>
      <c r="G9438"/>
      <c r="H9438"/>
      <c r="I9438" s="1"/>
      <c r="J9438"/>
      <c r="K9438"/>
      <c r="L9438"/>
      <c r="M9438" s="2"/>
      <c r="N9438" s="3"/>
      <c r="O9438"/>
      <c r="P9438"/>
      <c r="Q9438"/>
      <c r="R9438"/>
      <c r="S9438"/>
      <c r="T9438"/>
      <c r="U9438" s="1"/>
      <c r="V9438"/>
      <c r="W9438" s="1"/>
      <c r="X9438"/>
      <c r="Y9438"/>
      <c r="Z9438" s="1"/>
      <c r="AA9438" s="1"/>
      <c r="AB9438" s="1"/>
      <c r="AC9438" s="1"/>
      <c r="AD9438"/>
    </row>
    <row r="9439" spans="1:30" x14ac:dyDescent="0.25">
      <c r="A9439" s="1"/>
      <c r="B9439" s="1"/>
      <c r="C9439" s="1"/>
      <c r="D9439"/>
      <c r="E9439" s="1"/>
      <c r="F9439" s="1"/>
      <c r="G9439"/>
      <c r="H9439"/>
      <c r="I9439" s="1"/>
      <c r="J9439"/>
      <c r="K9439"/>
      <c r="L9439"/>
      <c r="M9439" s="2"/>
      <c r="N9439" s="3"/>
      <c r="O9439"/>
      <c r="P9439"/>
      <c r="Q9439"/>
      <c r="R9439"/>
      <c r="S9439"/>
      <c r="T9439"/>
      <c r="U9439" s="1"/>
      <c r="V9439"/>
      <c r="W9439" s="1"/>
      <c r="X9439"/>
      <c r="Y9439"/>
      <c r="Z9439" s="1"/>
      <c r="AA9439" s="1"/>
      <c r="AB9439" s="1"/>
      <c r="AC9439" s="1"/>
      <c r="AD9439"/>
    </row>
    <row r="9440" spans="1:30" x14ac:dyDescent="0.25">
      <c r="A9440" s="1"/>
      <c r="B9440" s="1"/>
      <c r="C9440" s="1"/>
      <c r="D9440"/>
      <c r="E9440" s="1"/>
      <c r="F9440" s="1"/>
      <c r="G9440"/>
      <c r="H9440"/>
      <c r="I9440" s="1"/>
      <c r="J9440"/>
      <c r="K9440"/>
      <c r="L9440"/>
      <c r="M9440" s="2"/>
      <c r="N9440" s="3"/>
      <c r="O9440"/>
      <c r="P9440"/>
      <c r="Q9440"/>
      <c r="R9440"/>
      <c r="S9440"/>
      <c r="T9440"/>
      <c r="U9440" s="1"/>
      <c r="V9440"/>
      <c r="W9440" s="1"/>
      <c r="X9440"/>
      <c r="Y9440"/>
      <c r="Z9440" s="1"/>
      <c r="AA9440" s="1"/>
      <c r="AB9440" s="1"/>
      <c r="AC9440" s="1"/>
      <c r="AD9440"/>
    </row>
    <row r="9441" spans="1:30" x14ac:dyDescent="0.25">
      <c r="A9441" s="1"/>
      <c r="B9441" s="1"/>
      <c r="C9441" s="1"/>
      <c r="D9441"/>
      <c r="E9441" s="1"/>
      <c r="F9441" s="1"/>
      <c r="G9441"/>
      <c r="H9441"/>
      <c r="I9441" s="1"/>
      <c r="J9441"/>
      <c r="K9441"/>
      <c r="L9441"/>
      <c r="M9441" s="2"/>
      <c r="N9441" s="3"/>
      <c r="O9441"/>
      <c r="P9441"/>
      <c r="Q9441"/>
      <c r="R9441"/>
      <c r="S9441"/>
      <c r="T9441"/>
      <c r="U9441" s="1"/>
      <c r="V9441"/>
      <c r="W9441" s="1"/>
      <c r="X9441"/>
      <c r="Y9441"/>
      <c r="Z9441" s="1"/>
      <c r="AA9441" s="1"/>
      <c r="AB9441" s="1"/>
      <c r="AC9441" s="1"/>
      <c r="AD9441"/>
    </row>
    <row r="9442" spans="1:30" x14ac:dyDescent="0.25">
      <c r="A9442" s="1"/>
      <c r="B9442" s="1"/>
      <c r="C9442" s="1"/>
      <c r="D9442"/>
      <c r="E9442" s="1"/>
      <c r="F9442" s="1"/>
      <c r="G9442"/>
      <c r="H9442"/>
      <c r="I9442" s="1"/>
      <c r="J9442"/>
      <c r="K9442"/>
      <c r="L9442"/>
      <c r="M9442" s="2"/>
      <c r="N9442" s="3"/>
      <c r="O9442"/>
      <c r="P9442"/>
      <c r="Q9442"/>
      <c r="R9442"/>
      <c r="S9442"/>
      <c r="T9442"/>
      <c r="U9442" s="1"/>
      <c r="V9442"/>
      <c r="W9442" s="1"/>
      <c r="X9442"/>
      <c r="Y9442"/>
      <c r="Z9442" s="1"/>
      <c r="AA9442" s="1"/>
      <c r="AB9442" s="1"/>
      <c r="AC9442" s="1"/>
      <c r="AD9442"/>
    </row>
    <row r="9443" spans="1:30" x14ac:dyDescent="0.25">
      <c r="A9443" s="1"/>
      <c r="B9443" s="1"/>
      <c r="C9443" s="1"/>
      <c r="D9443"/>
      <c r="E9443" s="1"/>
      <c r="F9443" s="1"/>
      <c r="G9443"/>
      <c r="H9443"/>
      <c r="I9443" s="1"/>
      <c r="J9443"/>
      <c r="K9443"/>
      <c r="L9443"/>
      <c r="M9443" s="2"/>
      <c r="N9443" s="3"/>
      <c r="O9443"/>
      <c r="P9443"/>
      <c r="Q9443"/>
      <c r="R9443"/>
      <c r="S9443"/>
      <c r="T9443"/>
      <c r="U9443" s="1"/>
      <c r="V9443"/>
      <c r="W9443" s="1"/>
      <c r="X9443"/>
      <c r="Y9443"/>
      <c r="Z9443" s="1"/>
      <c r="AA9443" s="1"/>
      <c r="AB9443" s="1"/>
      <c r="AC9443" s="1"/>
      <c r="AD9443"/>
    </row>
    <row r="9444" spans="1:30" x14ac:dyDescent="0.25">
      <c r="A9444" s="1"/>
      <c r="B9444" s="1"/>
      <c r="C9444" s="1"/>
      <c r="D9444"/>
      <c r="E9444" s="1"/>
      <c r="F9444" s="1"/>
      <c r="G9444"/>
      <c r="H9444"/>
      <c r="I9444" s="1"/>
      <c r="J9444"/>
      <c r="K9444"/>
      <c r="L9444"/>
      <c r="M9444" s="2"/>
      <c r="N9444" s="3"/>
      <c r="O9444"/>
      <c r="P9444"/>
      <c r="Q9444"/>
      <c r="R9444"/>
      <c r="S9444"/>
      <c r="T9444"/>
      <c r="U9444" s="1"/>
      <c r="V9444"/>
      <c r="W9444" s="1"/>
      <c r="X9444"/>
      <c r="Y9444"/>
      <c r="Z9444" s="1"/>
      <c r="AA9444" s="1"/>
      <c r="AB9444" s="1"/>
      <c r="AC9444" s="1"/>
      <c r="AD9444"/>
    </row>
    <row r="9445" spans="1:30" x14ac:dyDescent="0.25">
      <c r="A9445" s="1"/>
      <c r="B9445" s="1"/>
      <c r="C9445" s="1"/>
      <c r="D9445"/>
      <c r="E9445" s="1"/>
      <c r="F9445" s="1"/>
      <c r="G9445"/>
      <c r="H9445"/>
      <c r="I9445" s="1"/>
      <c r="J9445"/>
      <c r="K9445"/>
      <c r="L9445"/>
      <c r="M9445" s="2"/>
      <c r="N9445" s="3"/>
      <c r="O9445"/>
      <c r="P9445"/>
      <c r="Q9445"/>
      <c r="R9445"/>
      <c r="S9445"/>
      <c r="T9445"/>
      <c r="U9445" s="1"/>
      <c r="V9445"/>
      <c r="W9445" s="1"/>
      <c r="X9445"/>
      <c r="Y9445"/>
      <c r="Z9445" s="1"/>
      <c r="AA9445" s="1"/>
      <c r="AB9445" s="1"/>
      <c r="AC9445" s="1"/>
      <c r="AD9445"/>
    </row>
    <row r="9446" spans="1:30" x14ac:dyDescent="0.25">
      <c r="A9446" s="1"/>
      <c r="B9446" s="1"/>
      <c r="C9446" s="1"/>
      <c r="D9446"/>
      <c r="E9446" s="1"/>
      <c r="F9446" s="1"/>
      <c r="G9446"/>
      <c r="H9446"/>
      <c r="I9446" s="1"/>
      <c r="J9446"/>
      <c r="K9446"/>
      <c r="L9446"/>
      <c r="M9446" s="2"/>
      <c r="N9446" s="3"/>
      <c r="O9446"/>
      <c r="P9446"/>
      <c r="Q9446"/>
      <c r="R9446"/>
      <c r="S9446"/>
      <c r="T9446"/>
      <c r="U9446" s="1"/>
      <c r="V9446"/>
      <c r="W9446" s="1"/>
      <c r="X9446"/>
      <c r="Y9446"/>
      <c r="Z9446" s="1"/>
      <c r="AA9446" s="1"/>
      <c r="AB9446" s="1"/>
      <c r="AC9446" s="1"/>
      <c r="AD9446"/>
    </row>
    <row r="9447" spans="1:30" x14ac:dyDescent="0.25">
      <c r="A9447" s="1"/>
      <c r="B9447" s="1"/>
      <c r="C9447" s="1"/>
      <c r="D9447"/>
      <c r="E9447" s="1"/>
      <c r="F9447" s="1"/>
      <c r="G9447"/>
      <c r="H9447"/>
      <c r="I9447" s="1"/>
      <c r="J9447"/>
      <c r="K9447"/>
      <c r="L9447"/>
      <c r="M9447" s="2"/>
      <c r="N9447" s="3"/>
      <c r="O9447"/>
      <c r="P9447"/>
      <c r="Q9447"/>
      <c r="R9447"/>
      <c r="S9447"/>
      <c r="T9447"/>
      <c r="U9447" s="1"/>
      <c r="V9447"/>
      <c r="W9447" s="1"/>
      <c r="X9447"/>
      <c r="Y9447"/>
      <c r="Z9447" s="1"/>
      <c r="AA9447" s="1"/>
      <c r="AB9447" s="1"/>
      <c r="AC9447" s="1"/>
      <c r="AD9447"/>
    </row>
    <row r="9448" spans="1:30" x14ac:dyDescent="0.25">
      <c r="A9448" s="1"/>
      <c r="B9448" s="1"/>
      <c r="C9448" s="1"/>
      <c r="D9448"/>
      <c r="E9448" s="1"/>
      <c r="F9448" s="1"/>
      <c r="G9448"/>
      <c r="H9448"/>
      <c r="I9448" s="1"/>
      <c r="J9448"/>
      <c r="K9448"/>
      <c r="L9448"/>
      <c r="M9448" s="2"/>
      <c r="N9448" s="3"/>
      <c r="O9448"/>
      <c r="P9448"/>
      <c r="Q9448"/>
      <c r="R9448"/>
      <c r="S9448"/>
      <c r="T9448"/>
      <c r="U9448" s="1"/>
      <c r="V9448"/>
      <c r="W9448" s="1"/>
      <c r="X9448"/>
      <c r="Y9448"/>
      <c r="Z9448" s="1"/>
      <c r="AA9448" s="1"/>
      <c r="AB9448" s="1"/>
      <c r="AC9448" s="1"/>
      <c r="AD9448"/>
    </row>
    <row r="9449" spans="1:30" x14ac:dyDescent="0.25">
      <c r="A9449" s="1"/>
      <c r="B9449" s="1"/>
      <c r="C9449" s="1"/>
      <c r="D9449"/>
      <c r="E9449" s="1"/>
      <c r="F9449" s="1"/>
      <c r="G9449"/>
      <c r="H9449"/>
      <c r="I9449" s="1"/>
      <c r="J9449"/>
      <c r="K9449"/>
      <c r="L9449"/>
      <c r="M9449" s="2"/>
      <c r="N9449" s="3"/>
      <c r="O9449"/>
      <c r="P9449"/>
      <c r="Q9449"/>
      <c r="R9449"/>
      <c r="S9449"/>
      <c r="T9449"/>
      <c r="U9449" s="1"/>
      <c r="V9449"/>
      <c r="W9449" s="1"/>
      <c r="X9449"/>
      <c r="Y9449"/>
      <c r="Z9449" s="1"/>
      <c r="AA9449" s="1"/>
      <c r="AB9449" s="1"/>
      <c r="AC9449" s="1"/>
      <c r="AD9449"/>
    </row>
    <row r="9450" spans="1:30" x14ac:dyDescent="0.25">
      <c r="A9450" s="1"/>
      <c r="B9450" s="1"/>
      <c r="C9450" s="1"/>
      <c r="D9450"/>
      <c r="E9450" s="1"/>
      <c r="F9450" s="1"/>
      <c r="G9450"/>
      <c r="H9450"/>
      <c r="I9450" s="1"/>
      <c r="J9450"/>
      <c r="K9450"/>
      <c r="L9450"/>
      <c r="M9450" s="2"/>
      <c r="N9450" s="3"/>
      <c r="O9450"/>
      <c r="P9450"/>
      <c r="Q9450"/>
      <c r="R9450"/>
      <c r="S9450"/>
      <c r="T9450"/>
      <c r="U9450" s="1"/>
      <c r="V9450"/>
      <c r="W9450" s="1"/>
      <c r="X9450"/>
      <c r="Y9450"/>
      <c r="Z9450" s="1"/>
      <c r="AA9450" s="1"/>
      <c r="AB9450" s="1"/>
      <c r="AC9450" s="1"/>
      <c r="AD9450"/>
    </row>
    <row r="9451" spans="1:30" x14ac:dyDescent="0.25">
      <c r="A9451" s="1"/>
      <c r="B9451" s="1"/>
      <c r="C9451" s="1"/>
      <c r="D9451"/>
      <c r="E9451" s="1"/>
      <c r="F9451" s="1"/>
      <c r="G9451"/>
      <c r="H9451"/>
      <c r="I9451" s="1"/>
      <c r="J9451"/>
      <c r="K9451"/>
      <c r="L9451"/>
      <c r="M9451" s="2"/>
      <c r="N9451" s="3"/>
      <c r="O9451"/>
      <c r="P9451"/>
      <c r="Q9451"/>
      <c r="R9451"/>
      <c r="S9451"/>
      <c r="T9451"/>
      <c r="U9451" s="1"/>
      <c r="V9451"/>
      <c r="W9451" s="1"/>
      <c r="X9451"/>
      <c r="Y9451"/>
      <c r="Z9451" s="1"/>
      <c r="AA9451" s="1"/>
      <c r="AB9451" s="1"/>
      <c r="AC9451" s="1"/>
      <c r="AD9451"/>
    </row>
    <row r="9452" spans="1:30" x14ac:dyDescent="0.25">
      <c r="A9452" s="1"/>
      <c r="B9452" s="1"/>
      <c r="C9452" s="1"/>
      <c r="D9452"/>
      <c r="E9452" s="1"/>
      <c r="F9452" s="1"/>
      <c r="G9452"/>
      <c r="H9452"/>
      <c r="I9452" s="1"/>
      <c r="J9452"/>
      <c r="K9452"/>
      <c r="L9452"/>
      <c r="M9452" s="2"/>
      <c r="N9452" s="3"/>
      <c r="O9452"/>
      <c r="P9452"/>
      <c r="Q9452"/>
      <c r="R9452"/>
      <c r="S9452"/>
      <c r="T9452"/>
      <c r="U9452" s="1"/>
      <c r="V9452"/>
      <c r="W9452" s="1"/>
      <c r="X9452"/>
      <c r="Y9452"/>
      <c r="Z9452" s="1"/>
      <c r="AA9452" s="1"/>
      <c r="AB9452" s="1"/>
      <c r="AC9452" s="1"/>
      <c r="AD9452"/>
    </row>
    <row r="9453" spans="1:30" x14ac:dyDescent="0.25">
      <c r="A9453" s="1"/>
      <c r="B9453" s="1"/>
      <c r="C9453" s="1"/>
      <c r="D9453"/>
      <c r="E9453" s="1"/>
      <c r="F9453" s="1"/>
      <c r="G9453"/>
      <c r="H9453"/>
      <c r="I9453" s="1"/>
      <c r="J9453"/>
      <c r="K9453"/>
      <c r="L9453"/>
      <c r="M9453" s="2"/>
      <c r="N9453" s="3"/>
      <c r="O9453"/>
      <c r="P9453"/>
      <c r="Q9453"/>
      <c r="R9453"/>
      <c r="S9453"/>
      <c r="T9453"/>
      <c r="U9453" s="1"/>
      <c r="V9453"/>
      <c r="W9453" s="1"/>
      <c r="X9453"/>
      <c r="Y9453"/>
      <c r="Z9453" s="1"/>
      <c r="AA9453" s="1"/>
      <c r="AB9453" s="1"/>
      <c r="AC9453" s="1"/>
      <c r="AD9453"/>
    </row>
    <row r="9454" spans="1:30" x14ac:dyDescent="0.25">
      <c r="A9454" s="1"/>
      <c r="B9454" s="1"/>
      <c r="C9454" s="1"/>
      <c r="D9454"/>
      <c r="E9454" s="1"/>
      <c r="F9454" s="1"/>
      <c r="G9454"/>
      <c r="H9454"/>
      <c r="I9454" s="1"/>
      <c r="J9454"/>
      <c r="K9454"/>
      <c r="L9454"/>
      <c r="M9454" s="2"/>
      <c r="N9454" s="3"/>
      <c r="O9454"/>
      <c r="P9454"/>
      <c r="Q9454"/>
      <c r="R9454"/>
      <c r="S9454"/>
      <c r="T9454"/>
      <c r="U9454" s="1"/>
      <c r="V9454"/>
      <c r="W9454" s="1"/>
      <c r="X9454"/>
      <c r="Y9454"/>
      <c r="Z9454" s="1"/>
      <c r="AA9454" s="1"/>
      <c r="AB9454" s="1"/>
      <c r="AC9454" s="1"/>
      <c r="AD9454"/>
    </row>
    <row r="9455" spans="1:30" x14ac:dyDescent="0.25">
      <c r="A9455" s="1"/>
      <c r="B9455" s="1"/>
      <c r="C9455" s="1"/>
      <c r="D9455"/>
      <c r="E9455" s="1"/>
      <c r="F9455" s="1"/>
      <c r="G9455"/>
      <c r="H9455"/>
      <c r="I9455" s="1"/>
      <c r="J9455"/>
      <c r="K9455"/>
      <c r="L9455"/>
      <c r="M9455" s="2"/>
      <c r="N9455" s="3"/>
      <c r="O9455"/>
      <c r="P9455"/>
      <c r="Q9455"/>
      <c r="R9455"/>
      <c r="S9455"/>
      <c r="T9455"/>
      <c r="U9455" s="1"/>
      <c r="V9455"/>
      <c r="W9455" s="1"/>
      <c r="X9455"/>
      <c r="Y9455"/>
      <c r="Z9455" s="1"/>
      <c r="AA9455" s="1"/>
      <c r="AB9455" s="1"/>
      <c r="AC9455" s="1"/>
      <c r="AD9455"/>
    </row>
    <row r="9456" spans="1:30" x14ac:dyDescent="0.25">
      <c r="A9456" s="1"/>
      <c r="B9456" s="1"/>
      <c r="C9456" s="1"/>
      <c r="D9456"/>
      <c r="E9456" s="1"/>
      <c r="F9456" s="1"/>
      <c r="G9456"/>
      <c r="H9456"/>
      <c r="I9456" s="1"/>
      <c r="J9456"/>
      <c r="K9456"/>
      <c r="L9456"/>
      <c r="M9456" s="2"/>
      <c r="N9456" s="3"/>
      <c r="O9456"/>
      <c r="P9456"/>
      <c r="Q9456"/>
      <c r="R9456"/>
      <c r="S9456"/>
      <c r="T9456"/>
      <c r="U9456" s="1"/>
      <c r="V9456"/>
      <c r="W9456" s="1"/>
      <c r="X9456"/>
      <c r="Y9456"/>
      <c r="Z9456" s="1"/>
      <c r="AA9456" s="1"/>
      <c r="AB9456" s="1"/>
      <c r="AC9456" s="1"/>
      <c r="AD9456"/>
    </row>
    <row r="9457" spans="1:30" x14ac:dyDescent="0.25">
      <c r="A9457" s="1"/>
      <c r="B9457" s="1"/>
      <c r="C9457" s="1"/>
      <c r="D9457"/>
      <c r="E9457" s="1"/>
      <c r="F9457" s="1"/>
      <c r="G9457"/>
      <c r="H9457"/>
      <c r="I9457" s="1"/>
      <c r="J9457"/>
      <c r="K9457"/>
      <c r="L9457"/>
      <c r="M9457" s="2"/>
      <c r="N9457" s="3"/>
      <c r="O9457"/>
      <c r="P9457"/>
      <c r="Q9457"/>
      <c r="R9457"/>
      <c r="S9457"/>
      <c r="T9457"/>
      <c r="U9457" s="1"/>
      <c r="V9457"/>
      <c r="W9457" s="1"/>
      <c r="X9457"/>
      <c r="Y9457"/>
      <c r="Z9457" s="1"/>
      <c r="AA9457" s="1"/>
      <c r="AB9457" s="1"/>
      <c r="AC9457" s="1"/>
      <c r="AD9457"/>
    </row>
    <row r="9458" spans="1:30" x14ac:dyDescent="0.25">
      <c r="A9458" s="1"/>
      <c r="B9458" s="1"/>
      <c r="C9458" s="1"/>
      <c r="D9458"/>
      <c r="E9458" s="1"/>
      <c r="F9458" s="1"/>
      <c r="G9458"/>
      <c r="H9458"/>
      <c r="I9458" s="1"/>
      <c r="J9458"/>
      <c r="K9458"/>
      <c r="L9458"/>
      <c r="M9458" s="2"/>
      <c r="N9458" s="3"/>
      <c r="O9458"/>
      <c r="P9458"/>
      <c r="Q9458"/>
      <c r="R9458"/>
      <c r="S9458"/>
      <c r="T9458"/>
      <c r="U9458" s="1"/>
      <c r="V9458"/>
      <c r="W9458" s="1"/>
      <c r="X9458"/>
      <c r="Y9458"/>
      <c r="Z9458" s="1"/>
      <c r="AA9458" s="1"/>
      <c r="AB9458" s="1"/>
      <c r="AC9458" s="1"/>
      <c r="AD9458"/>
    </row>
    <row r="9459" spans="1:30" x14ac:dyDescent="0.25">
      <c r="A9459" s="1"/>
      <c r="B9459" s="1"/>
      <c r="C9459" s="1"/>
      <c r="D9459"/>
      <c r="E9459" s="1"/>
      <c r="F9459" s="1"/>
      <c r="G9459"/>
      <c r="H9459"/>
      <c r="I9459" s="1"/>
      <c r="J9459"/>
      <c r="K9459"/>
      <c r="L9459"/>
      <c r="M9459" s="2"/>
      <c r="N9459" s="3"/>
      <c r="O9459"/>
      <c r="P9459"/>
      <c r="Q9459"/>
      <c r="R9459"/>
      <c r="S9459"/>
      <c r="T9459"/>
      <c r="U9459" s="1"/>
      <c r="V9459"/>
      <c r="W9459" s="1"/>
      <c r="X9459"/>
      <c r="Y9459"/>
      <c r="Z9459" s="1"/>
      <c r="AA9459" s="1"/>
      <c r="AB9459" s="1"/>
      <c r="AC9459" s="1"/>
      <c r="AD9459"/>
    </row>
    <row r="9460" spans="1:30" x14ac:dyDescent="0.25">
      <c r="A9460" s="1"/>
      <c r="B9460" s="1"/>
      <c r="C9460" s="1"/>
      <c r="D9460"/>
      <c r="E9460" s="1"/>
      <c r="F9460" s="1"/>
      <c r="G9460"/>
      <c r="H9460"/>
      <c r="I9460" s="1"/>
      <c r="J9460"/>
      <c r="K9460"/>
      <c r="L9460"/>
      <c r="M9460" s="2"/>
      <c r="N9460" s="3"/>
      <c r="O9460"/>
      <c r="P9460"/>
      <c r="Q9460"/>
      <c r="R9460"/>
      <c r="S9460"/>
      <c r="T9460"/>
      <c r="U9460" s="1"/>
      <c r="V9460"/>
      <c r="W9460" s="1"/>
      <c r="X9460"/>
      <c r="Y9460"/>
      <c r="Z9460" s="1"/>
      <c r="AA9460" s="1"/>
      <c r="AB9460" s="1"/>
      <c r="AC9460" s="1"/>
      <c r="AD9460"/>
    </row>
    <row r="9461" spans="1:30" x14ac:dyDescent="0.25">
      <c r="A9461" s="1"/>
      <c r="B9461" s="1"/>
      <c r="C9461" s="1"/>
      <c r="D9461"/>
      <c r="E9461" s="1"/>
      <c r="F9461" s="1"/>
      <c r="G9461"/>
      <c r="H9461"/>
      <c r="I9461" s="1"/>
      <c r="J9461"/>
      <c r="K9461"/>
      <c r="L9461"/>
      <c r="M9461" s="2"/>
      <c r="N9461" s="3"/>
      <c r="O9461"/>
      <c r="P9461"/>
      <c r="Q9461"/>
      <c r="R9461"/>
      <c r="S9461"/>
      <c r="T9461"/>
      <c r="U9461" s="1"/>
      <c r="V9461"/>
      <c r="W9461" s="1"/>
      <c r="X9461"/>
      <c r="Y9461"/>
      <c r="Z9461" s="1"/>
      <c r="AA9461" s="1"/>
      <c r="AB9461" s="1"/>
      <c r="AC9461" s="1"/>
      <c r="AD9461"/>
    </row>
    <row r="9462" spans="1:30" x14ac:dyDescent="0.25">
      <c r="A9462" s="1"/>
      <c r="B9462" s="1"/>
      <c r="C9462" s="1"/>
      <c r="D9462"/>
      <c r="E9462" s="1"/>
      <c r="F9462" s="1"/>
      <c r="G9462"/>
      <c r="H9462"/>
      <c r="I9462" s="1"/>
      <c r="J9462"/>
      <c r="K9462"/>
      <c r="L9462"/>
      <c r="M9462" s="2"/>
      <c r="N9462" s="3"/>
      <c r="O9462"/>
      <c r="P9462"/>
      <c r="Q9462"/>
      <c r="R9462"/>
      <c r="S9462"/>
      <c r="T9462"/>
      <c r="U9462" s="1"/>
      <c r="V9462"/>
      <c r="W9462" s="1"/>
      <c r="X9462"/>
      <c r="Y9462"/>
      <c r="Z9462" s="1"/>
      <c r="AA9462" s="1"/>
      <c r="AB9462" s="1"/>
      <c r="AC9462" s="1"/>
      <c r="AD9462"/>
    </row>
    <row r="9463" spans="1:30" x14ac:dyDescent="0.25">
      <c r="A9463" s="1"/>
      <c r="B9463" s="1"/>
      <c r="C9463" s="1"/>
      <c r="D9463"/>
      <c r="E9463" s="1"/>
      <c r="F9463" s="1"/>
      <c r="G9463"/>
      <c r="H9463"/>
      <c r="I9463" s="1"/>
      <c r="J9463"/>
      <c r="K9463"/>
      <c r="L9463"/>
      <c r="M9463" s="2"/>
      <c r="N9463" s="3"/>
      <c r="O9463"/>
      <c r="P9463"/>
      <c r="Q9463"/>
      <c r="R9463"/>
      <c r="S9463"/>
      <c r="T9463"/>
      <c r="U9463" s="1"/>
      <c r="V9463"/>
      <c r="W9463" s="1"/>
      <c r="X9463"/>
      <c r="Y9463"/>
      <c r="Z9463" s="1"/>
      <c r="AA9463" s="1"/>
      <c r="AB9463" s="1"/>
      <c r="AC9463" s="1"/>
      <c r="AD9463"/>
    </row>
    <row r="9464" spans="1:30" x14ac:dyDescent="0.25">
      <c r="A9464" s="1"/>
      <c r="B9464" s="1"/>
      <c r="C9464" s="1"/>
      <c r="D9464"/>
      <c r="E9464" s="1"/>
      <c r="F9464" s="1"/>
      <c r="G9464"/>
      <c r="H9464"/>
      <c r="I9464" s="1"/>
      <c r="J9464"/>
      <c r="K9464"/>
      <c r="L9464"/>
      <c r="M9464" s="2"/>
      <c r="N9464" s="3"/>
      <c r="O9464"/>
      <c r="P9464"/>
      <c r="Q9464"/>
      <c r="R9464"/>
      <c r="S9464"/>
      <c r="T9464"/>
      <c r="U9464" s="1"/>
      <c r="V9464"/>
      <c r="W9464" s="1"/>
      <c r="X9464"/>
      <c r="Y9464"/>
      <c r="Z9464" s="1"/>
      <c r="AA9464" s="1"/>
      <c r="AB9464" s="1"/>
      <c r="AC9464" s="1"/>
      <c r="AD9464"/>
    </row>
    <row r="9465" spans="1:30" x14ac:dyDescent="0.25">
      <c r="A9465" s="1"/>
      <c r="B9465" s="1"/>
      <c r="C9465" s="1"/>
      <c r="D9465"/>
      <c r="E9465" s="1"/>
      <c r="F9465" s="1"/>
      <c r="G9465"/>
      <c r="H9465"/>
      <c r="I9465" s="1"/>
      <c r="J9465"/>
      <c r="K9465"/>
      <c r="L9465"/>
      <c r="M9465" s="2"/>
      <c r="N9465" s="3"/>
      <c r="O9465"/>
      <c r="P9465"/>
      <c r="Q9465"/>
      <c r="R9465"/>
      <c r="S9465"/>
      <c r="T9465"/>
      <c r="U9465" s="1"/>
      <c r="V9465"/>
      <c r="W9465" s="1"/>
      <c r="X9465"/>
      <c r="Y9465"/>
      <c r="Z9465" s="1"/>
      <c r="AA9465" s="1"/>
      <c r="AB9465" s="1"/>
      <c r="AC9465" s="1"/>
      <c r="AD9465"/>
    </row>
    <row r="9466" spans="1:30" x14ac:dyDescent="0.25">
      <c r="A9466" s="1"/>
      <c r="B9466" s="1"/>
      <c r="C9466" s="1"/>
      <c r="D9466"/>
      <c r="E9466" s="1"/>
      <c r="F9466" s="1"/>
      <c r="G9466"/>
      <c r="H9466"/>
      <c r="I9466" s="1"/>
      <c r="J9466"/>
      <c r="K9466"/>
      <c r="L9466"/>
      <c r="M9466" s="2"/>
      <c r="N9466" s="3"/>
      <c r="O9466"/>
      <c r="P9466"/>
      <c r="Q9466"/>
      <c r="R9466"/>
      <c r="S9466"/>
      <c r="T9466"/>
      <c r="U9466" s="1"/>
      <c r="V9466"/>
      <c r="W9466" s="1"/>
      <c r="X9466"/>
      <c r="Y9466"/>
      <c r="Z9466" s="1"/>
      <c r="AA9466" s="1"/>
      <c r="AB9466" s="1"/>
      <c r="AC9466" s="1"/>
      <c r="AD9466"/>
    </row>
    <row r="9467" spans="1:30" x14ac:dyDescent="0.25">
      <c r="A9467" s="1"/>
      <c r="B9467" s="1"/>
      <c r="C9467" s="1"/>
      <c r="D9467"/>
      <c r="E9467" s="1"/>
      <c r="F9467" s="1"/>
      <c r="G9467"/>
      <c r="H9467"/>
      <c r="I9467" s="1"/>
      <c r="J9467"/>
      <c r="K9467"/>
      <c r="L9467"/>
      <c r="M9467" s="2"/>
      <c r="N9467" s="3"/>
      <c r="O9467"/>
      <c r="P9467"/>
      <c r="Q9467"/>
      <c r="R9467"/>
      <c r="S9467"/>
      <c r="T9467"/>
      <c r="U9467" s="1"/>
      <c r="V9467"/>
      <c r="W9467" s="1"/>
      <c r="X9467"/>
      <c r="Y9467"/>
      <c r="Z9467" s="1"/>
      <c r="AA9467" s="1"/>
      <c r="AB9467" s="1"/>
      <c r="AC9467" s="1"/>
      <c r="AD9467"/>
    </row>
    <row r="9468" spans="1:30" x14ac:dyDescent="0.25">
      <c r="A9468" s="1"/>
      <c r="B9468" s="1"/>
      <c r="C9468" s="1"/>
      <c r="D9468"/>
      <c r="E9468" s="1"/>
      <c r="F9468" s="1"/>
      <c r="G9468"/>
      <c r="H9468"/>
      <c r="I9468" s="1"/>
      <c r="J9468"/>
      <c r="K9468"/>
      <c r="L9468"/>
      <c r="M9468" s="2"/>
      <c r="N9468" s="3"/>
      <c r="O9468"/>
      <c r="P9468"/>
      <c r="Q9468"/>
      <c r="R9468"/>
      <c r="S9468"/>
      <c r="T9468"/>
      <c r="U9468" s="1"/>
      <c r="V9468"/>
      <c r="W9468" s="1"/>
      <c r="X9468"/>
      <c r="Y9468"/>
      <c r="Z9468" s="1"/>
      <c r="AA9468" s="1"/>
      <c r="AB9468" s="1"/>
      <c r="AC9468" s="1"/>
      <c r="AD9468"/>
    </row>
    <row r="9469" spans="1:30" x14ac:dyDescent="0.25">
      <c r="A9469" s="1"/>
      <c r="B9469" s="1"/>
      <c r="C9469" s="1"/>
      <c r="D9469"/>
      <c r="E9469" s="1"/>
      <c r="F9469" s="1"/>
      <c r="G9469"/>
      <c r="H9469"/>
      <c r="I9469" s="1"/>
      <c r="J9469"/>
      <c r="K9469"/>
      <c r="L9469"/>
      <c r="M9469" s="2"/>
      <c r="N9469" s="3"/>
      <c r="O9469"/>
      <c r="P9469"/>
      <c r="Q9469"/>
      <c r="R9469"/>
      <c r="S9469"/>
      <c r="T9469"/>
      <c r="U9469" s="1"/>
      <c r="V9469"/>
      <c r="W9469" s="1"/>
      <c r="X9469"/>
      <c r="Y9469"/>
      <c r="Z9469" s="1"/>
      <c r="AA9469" s="1"/>
      <c r="AB9469" s="1"/>
      <c r="AC9469" s="1"/>
      <c r="AD9469"/>
    </row>
    <row r="9470" spans="1:30" x14ac:dyDescent="0.25">
      <c r="A9470" s="1"/>
      <c r="B9470" s="1"/>
      <c r="C9470" s="1"/>
      <c r="D9470"/>
      <c r="E9470" s="1"/>
      <c r="F9470" s="1"/>
      <c r="G9470"/>
      <c r="H9470"/>
      <c r="I9470" s="1"/>
      <c r="J9470"/>
      <c r="K9470"/>
      <c r="L9470"/>
      <c r="M9470" s="2"/>
      <c r="N9470" s="3"/>
      <c r="O9470"/>
      <c r="P9470"/>
      <c r="Q9470"/>
      <c r="R9470"/>
      <c r="S9470"/>
      <c r="T9470"/>
      <c r="U9470" s="1"/>
      <c r="V9470"/>
      <c r="W9470" s="1"/>
      <c r="X9470"/>
      <c r="Y9470"/>
      <c r="Z9470" s="1"/>
      <c r="AA9470" s="1"/>
      <c r="AB9470" s="1"/>
      <c r="AC9470" s="1"/>
      <c r="AD9470"/>
    </row>
    <row r="9471" spans="1:30" x14ac:dyDescent="0.25">
      <c r="A9471" s="1"/>
      <c r="B9471" s="1"/>
      <c r="C9471" s="1"/>
      <c r="D9471"/>
      <c r="E9471" s="1"/>
      <c r="F9471" s="1"/>
      <c r="G9471"/>
      <c r="H9471"/>
      <c r="I9471" s="1"/>
      <c r="J9471"/>
      <c r="K9471"/>
      <c r="L9471"/>
      <c r="M9471" s="2"/>
      <c r="N9471" s="3"/>
      <c r="O9471"/>
      <c r="P9471"/>
      <c r="Q9471"/>
      <c r="R9471"/>
      <c r="S9471"/>
      <c r="T9471"/>
      <c r="U9471" s="1"/>
      <c r="V9471"/>
      <c r="W9471" s="1"/>
      <c r="X9471"/>
      <c r="Y9471"/>
      <c r="Z9471" s="1"/>
      <c r="AA9471" s="1"/>
      <c r="AB9471" s="1"/>
      <c r="AC9471" s="1"/>
      <c r="AD9471"/>
    </row>
    <row r="9472" spans="1:30" x14ac:dyDescent="0.25">
      <c r="A9472" s="1"/>
      <c r="B9472" s="1"/>
      <c r="C9472" s="1"/>
      <c r="D9472"/>
      <c r="E9472" s="1"/>
      <c r="F9472" s="1"/>
      <c r="G9472"/>
      <c r="H9472"/>
      <c r="I9472" s="1"/>
      <c r="J9472"/>
      <c r="K9472"/>
      <c r="L9472"/>
      <c r="M9472" s="2"/>
      <c r="N9472" s="3"/>
      <c r="O9472"/>
      <c r="P9472"/>
      <c r="Q9472"/>
      <c r="R9472"/>
      <c r="S9472"/>
      <c r="T9472"/>
      <c r="U9472" s="1"/>
      <c r="V9472"/>
      <c r="W9472" s="1"/>
      <c r="X9472"/>
      <c r="Y9472"/>
      <c r="Z9472" s="1"/>
      <c r="AA9472" s="1"/>
      <c r="AB9472" s="1"/>
      <c r="AC9472" s="1"/>
      <c r="AD9472"/>
    </row>
    <row r="9473" spans="1:30" x14ac:dyDescent="0.25">
      <c r="A9473" s="1"/>
      <c r="B9473" s="1"/>
      <c r="C9473" s="1"/>
      <c r="D9473"/>
      <c r="E9473" s="1"/>
      <c r="F9473" s="1"/>
      <c r="G9473"/>
      <c r="H9473"/>
      <c r="I9473" s="1"/>
      <c r="J9473"/>
      <c r="K9473"/>
      <c r="L9473"/>
      <c r="M9473" s="2"/>
      <c r="N9473" s="3"/>
      <c r="O9473"/>
      <c r="P9473"/>
      <c r="Q9473"/>
      <c r="R9473"/>
      <c r="S9473"/>
      <c r="T9473"/>
      <c r="U9473" s="1"/>
      <c r="V9473"/>
      <c r="W9473" s="1"/>
      <c r="X9473"/>
      <c r="Y9473"/>
      <c r="Z9473" s="1"/>
      <c r="AA9473" s="1"/>
      <c r="AB9473" s="1"/>
      <c r="AC9473" s="1"/>
      <c r="AD9473"/>
    </row>
    <row r="9474" spans="1:30" x14ac:dyDescent="0.25">
      <c r="A9474" s="1"/>
      <c r="B9474" s="1"/>
      <c r="C9474" s="1"/>
      <c r="D9474"/>
      <c r="E9474" s="1"/>
      <c r="F9474" s="1"/>
      <c r="G9474"/>
      <c r="H9474"/>
      <c r="I9474" s="1"/>
      <c r="J9474"/>
      <c r="K9474"/>
      <c r="L9474"/>
      <c r="M9474" s="2"/>
      <c r="N9474" s="3"/>
      <c r="O9474"/>
      <c r="P9474"/>
      <c r="Q9474"/>
      <c r="R9474"/>
      <c r="S9474"/>
      <c r="T9474"/>
      <c r="U9474" s="1"/>
      <c r="V9474"/>
      <c r="W9474" s="1"/>
      <c r="X9474"/>
      <c r="Y9474"/>
      <c r="Z9474" s="1"/>
      <c r="AA9474" s="1"/>
      <c r="AB9474" s="1"/>
      <c r="AC9474" s="1"/>
      <c r="AD9474"/>
    </row>
    <row r="9475" spans="1:30" x14ac:dyDescent="0.25">
      <c r="A9475" s="1"/>
      <c r="B9475" s="1"/>
      <c r="C9475" s="1"/>
      <c r="D9475"/>
      <c r="E9475" s="1"/>
      <c r="F9475" s="1"/>
      <c r="G9475"/>
      <c r="H9475"/>
      <c r="I9475" s="1"/>
      <c r="J9475"/>
      <c r="K9475"/>
      <c r="L9475"/>
      <c r="M9475" s="2"/>
      <c r="N9475" s="3"/>
      <c r="O9475"/>
      <c r="P9475"/>
      <c r="Q9475"/>
      <c r="R9475"/>
      <c r="S9475"/>
      <c r="T9475"/>
      <c r="U9475" s="1"/>
      <c r="V9475"/>
      <c r="W9475" s="1"/>
      <c r="X9475"/>
      <c r="Y9475"/>
      <c r="Z9475" s="1"/>
      <c r="AA9475" s="1"/>
      <c r="AB9475" s="1"/>
      <c r="AC9475" s="1"/>
      <c r="AD9475"/>
    </row>
    <row r="9476" spans="1:30" x14ac:dyDescent="0.25">
      <c r="A9476" s="1"/>
      <c r="B9476" s="1"/>
      <c r="C9476" s="1"/>
      <c r="D9476"/>
      <c r="E9476" s="1"/>
      <c r="F9476" s="1"/>
      <c r="G9476"/>
      <c r="H9476"/>
      <c r="I9476" s="1"/>
      <c r="J9476"/>
      <c r="K9476"/>
      <c r="L9476"/>
      <c r="M9476" s="2"/>
      <c r="N9476" s="3"/>
      <c r="O9476"/>
      <c r="P9476"/>
      <c r="Q9476"/>
      <c r="R9476"/>
      <c r="S9476"/>
      <c r="T9476"/>
      <c r="U9476" s="1"/>
      <c r="V9476"/>
      <c r="W9476" s="1"/>
      <c r="X9476"/>
      <c r="Y9476"/>
      <c r="Z9476" s="1"/>
      <c r="AA9476" s="1"/>
      <c r="AB9476" s="1"/>
      <c r="AC9476" s="1"/>
      <c r="AD9476"/>
    </row>
    <row r="9477" spans="1:30" x14ac:dyDescent="0.25">
      <c r="A9477" s="1"/>
      <c r="B9477" s="1"/>
      <c r="C9477" s="1"/>
      <c r="D9477"/>
      <c r="E9477" s="1"/>
      <c r="F9477" s="1"/>
      <c r="G9477"/>
      <c r="H9477"/>
      <c r="I9477" s="1"/>
      <c r="J9477"/>
      <c r="K9477"/>
      <c r="L9477"/>
      <c r="M9477" s="2"/>
      <c r="N9477" s="3"/>
      <c r="O9477"/>
      <c r="P9477"/>
      <c r="Q9477"/>
      <c r="R9477"/>
      <c r="S9477"/>
      <c r="T9477"/>
      <c r="U9477" s="1"/>
      <c r="V9477"/>
      <c r="W9477" s="1"/>
      <c r="X9477"/>
      <c r="Y9477"/>
      <c r="Z9477" s="1"/>
      <c r="AA9477" s="1"/>
      <c r="AB9477" s="1"/>
      <c r="AC9477" s="1"/>
      <c r="AD9477"/>
    </row>
    <row r="9478" spans="1:30" x14ac:dyDescent="0.25">
      <c r="A9478" s="1"/>
      <c r="B9478" s="1"/>
      <c r="C9478" s="1"/>
      <c r="D9478"/>
      <c r="E9478" s="1"/>
      <c r="F9478" s="1"/>
      <c r="G9478"/>
      <c r="H9478"/>
      <c r="I9478" s="1"/>
      <c r="J9478"/>
      <c r="K9478"/>
      <c r="L9478"/>
      <c r="M9478" s="2"/>
      <c r="N9478" s="3"/>
      <c r="O9478"/>
      <c r="P9478"/>
      <c r="Q9478"/>
      <c r="R9478"/>
      <c r="S9478"/>
      <c r="T9478"/>
      <c r="U9478" s="1"/>
      <c r="V9478"/>
      <c r="W9478" s="1"/>
      <c r="X9478"/>
      <c r="Y9478"/>
      <c r="Z9478" s="1"/>
      <c r="AA9478" s="1"/>
      <c r="AB9478" s="1"/>
      <c r="AC9478" s="1"/>
      <c r="AD9478"/>
    </row>
    <row r="9479" spans="1:30" x14ac:dyDescent="0.25">
      <c r="A9479" s="1"/>
      <c r="B9479" s="1"/>
      <c r="C9479" s="1"/>
      <c r="D9479"/>
      <c r="E9479" s="1"/>
      <c r="F9479" s="1"/>
      <c r="G9479"/>
      <c r="H9479"/>
      <c r="I9479" s="1"/>
      <c r="J9479"/>
      <c r="K9479"/>
      <c r="L9479"/>
      <c r="M9479" s="2"/>
      <c r="N9479" s="3"/>
      <c r="O9479"/>
      <c r="P9479"/>
      <c r="Q9479"/>
      <c r="R9479"/>
      <c r="S9479"/>
      <c r="T9479"/>
      <c r="U9479" s="1"/>
      <c r="V9479"/>
      <c r="W9479" s="1"/>
      <c r="X9479"/>
      <c r="Y9479"/>
      <c r="Z9479" s="1"/>
      <c r="AA9479" s="1"/>
      <c r="AB9479" s="1"/>
      <c r="AC9479" s="1"/>
      <c r="AD9479"/>
    </row>
    <row r="9480" spans="1:30" x14ac:dyDescent="0.25">
      <c r="A9480" s="1"/>
      <c r="B9480" s="1"/>
      <c r="C9480" s="1"/>
      <c r="D9480"/>
      <c r="E9480" s="1"/>
      <c r="F9480" s="1"/>
      <c r="G9480"/>
      <c r="H9480"/>
      <c r="I9480" s="1"/>
      <c r="J9480"/>
      <c r="K9480"/>
      <c r="L9480"/>
      <c r="M9480" s="2"/>
      <c r="N9480" s="3"/>
      <c r="O9480"/>
      <c r="P9480"/>
      <c r="Q9480"/>
      <c r="R9480"/>
      <c r="S9480"/>
      <c r="T9480"/>
      <c r="U9480" s="1"/>
      <c r="V9480"/>
      <c r="W9480" s="1"/>
      <c r="X9480"/>
      <c r="Y9480"/>
      <c r="Z9480" s="1"/>
      <c r="AA9480" s="1"/>
      <c r="AB9480" s="1"/>
      <c r="AC9480" s="1"/>
      <c r="AD9480"/>
    </row>
    <row r="9481" spans="1:30" x14ac:dyDescent="0.25">
      <c r="A9481" s="1"/>
      <c r="B9481" s="1"/>
      <c r="C9481" s="1"/>
      <c r="D9481"/>
      <c r="E9481" s="1"/>
      <c r="F9481" s="1"/>
      <c r="G9481"/>
      <c r="H9481"/>
      <c r="I9481" s="1"/>
      <c r="J9481"/>
      <c r="K9481"/>
      <c r="L9481"/>
      <c r="M9481" s="2"/>
      <c r="N9481" s="3"/>
      <c r="O9481"/>
      <c r="P9481"/>
      <c r="Q9481"/>
      <c r="R9481"/>
      <c r="S9481"/>
      <c r="T9481"/>
      <c r="U9481" s="1"/>
      <c r="V9481"/>
      <c r="W9481" s="1"/>
      <c r="X9481"/>
      <c r="Y9481"/>
      <c r="Z9481" s="1"/>
      <c r="AA9481" s="1"/>
      <c r="AB9481" s="1"/>
      <c r="AC9481" s="1"/>
      <c r="AD9481"/>
    </row>
    <row r="9482" spans="1:30" x14ac:dyDescent="0.25">
      <c r="A9482" s="1"/>
      <c r="B9482" s="1"/>
      <c r="C9482" s="1"/>
      <c r="D9482"/>
      <c r="E9482" s="1"/>
      <c r="F9482" s="1"/>
      <c r="G9482"/>
      <c r="H9482"/>
      <c r="I9482" s="1"/>
      <c r="J9482"/>
      <c r="K9482"/>
      <c r="L9482"/>
      <c r="M9482" s="2"/>
      <c r="N9482" s="3"/>
      <c r="O9482"/>
      <c r="P9482"/>
      <c r="Q9482"/>
      <c r="R9482"/>
      <c r="S9482"/>
      <c r="T9482"/>
      <c r="U9482" s="1"/>
      <c r="V9482"/>
      <c r="W9482" s="1"/>
      <c r="X9482"/>
      <c r="Y9482"/>
      <c r="Z9482" s="1"/>
      <c r="AA9482" s="1"/>
      <c r="AB9482" s="1"/>
      <c r="AC9482" s="1"/>
      <c r="AD9482"/>
    </row>
    <row r="9483" spans="1:30" x14ac:dyDescent="0.25">
      <c r="A9483" s="1"/>
      <c r="B9483" s="1"/>
      <c r="C9483" s="1"/>
      <c r="D9483"/>
      <c r="E9483" s="1"/>
      <c r="F9483" s="1"/>
      <c r="G9483"/>
      <c r="H9483"/>
      <c r="I9483" s="1"/>
      <c r="J9483"/>
      <c r="K9483"/>
      <c r="L9483"/>
      <c r="M9483" s="2"/>
      <c r="N9483" s="3"/>
      <c r="O9483"/>
      <c r="P9483"/>
      <c r="Q9483"/>
      <c r="R9483"/>
      <c r="S9483"/>
      <c r="T9483"/>
      <c r="U9483" s="1"/>
      <c r="V9483"/>
      <c r="W9483" s="1"/>
      <c r="X9483"/>
      <c r="Y9483"/>
      <c r="Z9483" s="1"/>
      <c r="AA9483" s="1"/>
      <c r="AB9483" s="1"/>
      <c r="AC9483" s="1"/>
      <c r="AD9483"/>
    </row>
    <row r="9484" spans="1:30" x14ac:dyDescent="0.25">
      <c r="A9484" s="1"/>
      <c r="B9484" s="1"/>
      <c r="C9484" s="1"/>
      <c r="D9484"/>
      <c r="E9484" s="1"/>
      <c r="F9484" s="1"/>
      <c r="G9484"/>
      <c r="H9484"/>
      <c r="I9484" s="1"/>
      <c r="J9484"/>
      <c r="K9484"/>
      <c r="L9484"/>
      <c r="M9484" s="2"/>
      <c r="N9484" s="3"/>
      <c r="O9484"/>
      <c r="P9484"/>
      <c r="Q9484"/>
      <c r="R9484"/>
      <c r="S9484"/>
      <c r="T9484"/>
      <c r="U9484" s="1"/>
      <c r="V9484"/>
      <c r="W9484" s="1"/>
      <c r="X9484"/>
      <c r="Y9484"/>
      <c r="Z9484" s="1"/>
      <c r="AA9484" s="1"/>
      <c r="AB9484" s="1"/>
      <c r="AC9484" s="1"/>
      <c r="AD9484"/>
    </row>
    <row r="9485" spans="1:30" x14ac:dyDescent="0.25">
      <c r="A9485" s="1"/>
      <c r="B9485" s="1"/>
      <c r="C9485" s="1"/>
      <c r="D9485"/>
      <c r="E9485" s="1"/>
      <c r="F9485" s="1"/>
      <c r="G9485"/>
      <c r="H9485"/>
      <c r="I9485" s="1"/>
      <c r="J9485"/>
      <c r="K9485"/>
      <c r="L9485"/>
      <c r="M9485" s="2"/>
      <c r="N9485" s="3"/>
      <c r="O9485"/>
      <c r="P9485"/>
      <c r="Q9485"/>
      <c r="R9485"/>
      <c r="S9485"/>
      <c r="T9485"/>
      <c r="U9485" s="1"/>
      <c r="V9485"/>
      <c r="W9485" s="1"/>
      <c r="X9485"/>
      <c r="Y9485"/>
      <c r="Z9485" s="1"/>
      <c r="AA9485" s="1"/>
      <c r="AB9485" s="1"/>
      <c r="AC9485" s="1"/>
      <c r="AD9485"/>
    </row>
    <row r="9486" spans="1:30" x14ac:dyDescent="0.25">
      <c r="A9486" s="1"/>
      <c r="B9486" s="1"/>
      <c r="C9486" s="1"/>
      <c r="D9486"/>
      <c r="E9486" s="1"/>
      <c r="F9486" s="1"/>
      <c r="G9486"/>
      <c r="H9486"/>
      <c r="I9486" s="1"/>
      <c r="J9486"/>
      <c r="K9486"/>
      <c r="L9486"/>
      <c r="M9486" s="2"/>
      <c r="N9486" s="3"/>
      <c r="O9486"/>
      <c r="P9486"/>
      <c r="Q9486"/>
      <c r="R9486"/>
      <c r="S9486"/>
      <c r="T9486"/>
      <c r="U9486" s="1"/>
      <c r="V9486"/>
      <c r="W9486" s="1"/>
      <c r="X9486"/>
      <c r="Y9486"/>
      <c r="Z9486" s="1"/>
      <c r="AA9486" s="1"/>
      <c r="AB9486" s="1"/>
      <c r="AC9486" s="1"/>
      <c r="AD9486"/>
    </row>
    <row r="9487" spans="1:30" x14ac:dyDescent="0.25">
      <c r="A9487" s="1"/>
      <c r="B9487" s="1"/>
      <c r="C9487" s="1"/>
      <c r="D9487"/>
      <c r="E9487" s="1"/>
      <c r="F9487" s="1"/>
      <c r="G9487"/>
      <c r="H9487"/>
      <c r="I9487" s="1"/>
      <c r="J9487"/>
      <c r="K9487"/>
      <c r="L9487"/>
      <c r="M9487" s="2"/>
      <c r="N9487" s="3"/>
      <c r="O9487"/>
      <c r="P9487"/>
      <c r="Q9487"/>
      <c r="R9487"/>
      <c r="S9487"/>
      <c r="T9487"/>
      <c r="U9487" s="1"/>
      <c r="V9487"/>
      <c r="W9487" s="1"/>
      <c r="X9487"/>
      <c r="Y9487"/>
      <c r="Z9487" s="1"/>
      <c r="AA9487" s="1"/>
      <c r="AB9487" s="1"/>
      <c r="AC9487" s="1"/>
      <c r="AD9487"/>
    </row>
    <row r="9488" spans="1:30" x14ac:dyDescent="0.25">
      <c r="A9488" s="1"/>
      <c r="B9488" s="1"/>
      <c r="C9488" s="1"/>
      <c r="D9488"/>
      <c r="E9488" s="1"/>
      <c r="F9488" s="1"/>
      <c r="G9488"/>
      <c r="H9488"/>
      <c r="I9488" s="1"/>
      <c r="J9488"/>
      <c r="K9488"/>
      <c r="L9488"/>
      <c r="M9488" s="2"/>
      <c r="N9488" s="3"/>
      <c r="O9488"/>
      <c r="P9488"/>
      <c r="Q9488"/>
      <c r="R9488"/>
      <c r="S9488"/>
      <c r="T9488"/>
      <c r="U9488" s="1"/>
      <c r="V9488"/>
      <c r="W9488" s="1"/>
      <c r="X9488"/>
      <c r="Y9488"/>
      <c r="Z9488" s="1"/>
      <c r="AA9488" s="1"/>
      <c r="AB9488" s="1"/>
      <c r="AC9488" s="1"/>
      <c r="AD9488"/>
    </row>
    <row r="9489" spans="1:30" x14ac:dyDescent="0.25">
      <c r="A9489" s="1"/>
      <c r="B9489" s="1"/>
      <c r="C9489" s="1"/>
      <c r="D9489"/>
      <c r="E9489" s="1"/>
      <c r="F9489" s="1"/>
      <c r="G9489"/>
      <c r="H9489"/>
      <c r="I9489" s="1"/>
      <c r="J9489"/>
      <c r="K9489"/>
      <c r="L9489"/>
      <c r="M9489" s="2"/>
      <c r="N9489" s="3"/>
      <c r="O9489"/>
      <c r="P9489"/>
      <c r="Q9489"/>
      <c r="R9489"/>
      <c r="S9489"/>
      <c r="T9489"/>
      <c r="U9489" s="1"/>
      <c r="V9489"/>
      <c r="W9489" s="1"/>
      <c r="X9489"/>
      <c r="Y9489"/>
      <c r="Z9489" s="1"/>
      <c r="AA9489" s="1"/>
      <c r="AB9489" s="1"/>
      <c r="AC9489" s="1"/>
      <c r="AD9489"/>
    </row>
    <row r="9490" spans="1:30" x14ac:dyDescent="0.25">
      <c r="A9490" s="1"/>
      <c r="B9490" s="1"/>
      <c r="C9490" s="1"/>
      <c r="D9490"/>
      <c r="E9490" s="1"/>
      <c r="F9490" s="1"/>
      <c r="G9490"/>
      <c r="H9490"/>
      <c r="I9490" s="1"/>
      <c r="J9490"/>
      <c r="K9490"/>
      <c r="L9490"/>
      <c r="M9490" s="2"/>
      <c r="N9490" s="3"/>
      <c r="O9490"/>
      <c r="P9490"/>
      <c r="Q9490"/>
      <c r="R9490"/>
      <c r="S9490"/>
      <c r="T9490"/>
      <c r="U9490" s="1"/>
      <c r="V9490"/>
      <c r="W9490" s="1"/>
      <c r="X9490"/>
      <c r="Y9490"/>
      <c r="Z9490" s="1"/>
      <c r="AA9490" s="1"/>
      <c r="AB9490" s="1"/>
      <c r="AC9490" s="1"/>
      <c r="AD9490"/>
    </row>
    <row r="9491" spans="1:30" x14ac:dyDescent="0.25">
      <c r="A9491" s="1"/>
      <c r="B9491" s="1"/>
      <c r="C9491" s="1"/>
      <c r="D9491"/>
      <c r="E9491" s="1"/>
      <c r="F9491" s="1"/>
      <c r="G9491"/>
      <c r="H9491"/>
      <c r="I9491" s="1"/>
      <c r="J9491"/>
      <c r="K9491"/>
      <c r="L9491"/>
      <c r="M9491" s="2"/>
      <c r="N9491" s="3"/>
      <c r="O9491"/>
      <c r="P9491"/>
      <c r="Q9491"/>
      <c r="R9491"/>
      <c r="S9491"/>
      <c r="T9491"/>
      <c r="U9491" s="1"/>
      <c r="V9491"/>
      <c r="W9491" s="1"/>
      <c r="X9491"/>
      <c r="Y9491"/>
      <c r="Z9491" s="1"/>
      <c r="AA9491" s="1"/>
      <c r="AB9491" s="1"/>
      <c r="AC9491" s="1"/>
      <c r="AD9491"/>
    </row>
    <row r="9492" spans="1:30" x14ac:dyDescent="0.25">
      <c r="A9492" s="1"/>
      <c r="B9492" s="1"/>
      <c r="C9492" s="1"/>
      <c r="D9492"/>
      <c r="E9492" s="1"/>
      <c r="F9492" s="1"/>
      <c r="G9492"/>
      <c r="H9492"/>
      <c r="I9492" s="1"/>
      <c r="J9492"/>
      <c r="K9492"/>
      <c r="L9492"/>
      <c r="M9492" s="2"/>
      <c r="N9492" s="3"/>
      <c r="O9492"/>
      <c r="P9492"/>
      <c r="Q9492"/>
      <c r="R9492"/>
      <c r="S9492"/>
      <c r="T9492"/>
      <c r="U9492" s="1"/>
      <c r="V9492"/>
      <c r="W9492" s="1"/>
      <c r="X9492"/>
      <c r="Y9492"/>
      <c r="Z9492" s="1"/>
      <c r="AA9492" s="1"/>
      <c r="AB9492" s="1"/>
      <c r="AC9492" s="1"/>
      <c r="AD9492"/>
    </row>
    <row r="9493" spans="1:30" x14ac:dyDescent="0.25">
      <c r="A9493" s="1"/>
      <c r="B9493" s="1"/>
      <c r="C9493" s="1"/>
      <c r="D9493"/>
      <c r="E9493" s="1"/>
      <c r="F9493" s="1"/>
      <c r="G9493"/>
      <c r="H9493"/>
      <c r="I9493" s="1"/>
      <c r="J9493"/>
      <c r="K9493"/>
      <c r="L9493"/>
      <c r="M9493" s="2"/>
      <c r="N9493" s="3"/>
      <c r="O9493"/>
      <c r="P9493"/>
      <c r="Q9493"/>
      <c r="R9493"/>
      <c r="S9493"/>
      <c r="T9493"/>
      <c r="U9493" s="1"/>
      <c r="V9493"/>
      <c r="W9493" s="1"/>
      <c r="X9493"/>
      <c r="Y9493"/>
      <c r="Z9493" s="1"/>
      <c r="AA9493" s="1"/>
      <c r="AB9493" s="1"/>
      <c r="AC9493" s="1"/>
      <c r="AD9493"/>
    </row>
    <row r="9494" spans="1:30" x14ac:dyDescent="0.25">
      <c r="A9494" s="1"/>
      <c r="B9494" s="1"/>
      <c r="C9494" s="1"/>
      <c r="D9494"/>
      <c r="E9494" s="1"/>
      <c r="F9494" s="1"/>
      <c r="G9494"/>
      <c r="H9494"/>
      <c r="I9494" s="1"/>
      <c r="J9494"/>
      <c r="K9494"/>
      <c r="L9494"/>
      <c r="M9494" s="2"/>
      <c r="N9494" s="3"/>
      <c r="O9494"/>
      <c r="P9494"/>
      <c r="Q9494"/>
      <c r="R9494"/>
      <c r="S9494"/>
      <c r="T9494"/>
      <c r="U9494" s="1"/>
      <c r="V9494"/>
      <c r="W9494" s="1"/>
      <c r="X9494"/>
      <c r="Y9494"/>
      <c r="Z9494" s="1"/>
      <c r="AA9494" s="1"/>
      <c r="AB9494" s="1"/>
      <c r="AC9494" s="1"/>
      <c r="AD9494"/>
    </row>
    <row r="9495" spans="1:30" x14ac:dyDescent="0.25">
      <c r="A9495" s="1"/>
      <c r="B9495" s="1"/>
      <c r="C9495" s="1"/>
      <c r="D9495"/>
      <c r="E9495" s="1"/>
      <c r="F9495" s="1"/>
      <c r="G9495"/>
      <c r="H9495"/>
      <c r="I9495" s="1"/>
      <c r="J9495"/>
      <c r="K9495"/>
      <c r="L9495"/>
      <c r="M9495" s="2"/>
      <c r="N9495" s="3"/>
      <c r="O9495"/>
      <c r="P9495"/>
      <c r="Q9495"/>
      <c r="R9495"/>
      <c r="S9495"/>
      <c r="T9495"/>
      <c r="U9495" s="1"/>
      <c r="V9495"/>
      <c r="W9495" s="1"/>
      <c r="X9495"/>
      <c r="Y9495"/>
      <c r="Z9495" s="1"/>
      <c r="AA9495" s="1"/>
      <c r="AB9495" s="1"/>
      <c r="AC9495" s="1"/>
      <c r="AD9495"/>
    </row>
    <row r="9496" spans="1:30" x14ac:dyDescent="0.25">
      <c r="A9496" s="1"/>
      <c r="B9496" s="1"/>
      <c r="C9496" s="1"/>
      <c r="D9496"/>
      <c r="E9496" s="1"/>
      <c r="F9496" s="1"/>
      <c r="G9496"/>
      <c r="H9496"/>
      <c r="I9496" s="1"/>
      <c r="J9496"/>
      <c r="K9496"/>
      <c r="L9496"/>
      <c r="M9496" s="2"/>
      <c r="N9496" s="3"/>
      <c r="O9496"/>
      <c r="P9496"/>
      <c r="Q9496"/>
      <c r="R9496"/>
      <c r="S9496"/>
      <c r="T9496"/>
      <c r="U9496" s="1"/>
      <c r="V9496"/>
      <c r="W9496" s="1"/>
      <c r="X9496"/>
      <c r="Y9496"/>
      <c r="Z9496" s="1"/>
      <c r="AA9496" s="1"/>
      <c r="AB9496" s="1"/>
      <c r="AC9496" s="1"/>
      <c r="AD9496"/>
    </row>
    <row r="9497" spans="1:30" x14ac:dyDescent="0.25">
      <c r="A9497" s="1"/>
      <c r="B9497" s="1"/>
      <c r="C9497" s="1"/>
      <c r="D9497"/>
      <c r="E9497" s="1"/>
      <c r="F9497" s="1"/>
      <c r="G9497"/>
      <c r="H9497"/>
      <c r="I9497" s="1"/>
      <c r="J9497"/>
      <c r="K9497"/>
      <c r="L9497"/>
      <c r="M9497" s="2"/>
      <c r="N9497" s="3"/>
      <c r="O9497"/>
      <c r="P9497"/>
      <c r="Q9497"/>
      <c r="R9497"/>
      <c r="S9497"/>
      <c r="T9497"/>
      <c r="U9497" s="1"/>
      <c r="V9497"/>
      <c r="W9497" s="1"/>
      <c r="X9497"/>
      <c r="Y9497"/>
      <c r="Z9497" s="1"/>
      <c r="AA9497" s="1"/>
      <c r="AB9497" s="1"/>
      <c r="AC9497" s="1"/>
      <c r="AD9497"/>
    </row>
    <row r="9498" spans="1:30" x14ac:dyDescent="0.25">
      <c r="A9498" s="1"/>
      <c r="B9498" s="1"/>
      <c r="C9498" s="1"/>
      <c r="D9498"/>
      <c r="E9498" s="1"/>
      <c r="F9498" s="1"/>
      <c r="G9498"/>
      <c r="H9498"/>
      <c r="I9498" s="1"/>
      <c r="J9498"/>
      <c r="K9498"/>
      <c r="L9498"/>
      <c r="M9498" s="2"/>
      <c r="N9498" s="3"/>
      <c r="O9498"/>
      <c r="P9498"/>
      <c r="Q9498"/>
      <c r="R9498"/>
      <c r="S9498"/>
      <c r="T9498"/>
      <c r="U9498" s="1"/>
      <c r="V9498"/>
      <c r="W9498" s="1"/>
      <c r="X9498"/>
      <c r="Y9498"/>
      <c r="Z9498" s="1"/>
      <c r="AA9498" s="1"/>
      <c r="AB9498" s="1"/>
      <c r="AC9498" s="1"/>
      <c r="AD9498"/>
    </row>
    <row r="9499" spans="1:30" x14ac:dyDescent="0.25">
      <c r="A9499" s="1"/>
      <c r="B9499" s="1"/>
      <c r="C9499" s="1"/>
      <c r="D9499"/>
      <c r="E9499" s="1"/>
      <c r="F9499" s="1"/>
      <c r="G9499"/>
      <c r="H9499"/>
      <c r="I9499" s="1"/>
      <c r="J9499"/>
      <c r="K9499"/>
      <c r="L9499"/>
      <c r="M9499" s="2"/>
      <c r="N9499" s="3"/>
      <c r="O9499"/>
      <c r="P9499"/>
      <c r="Q9499"/>
      <c r="R9499"/>
      <c r="S9499"/>
      <c r="T9499"/>
      <c r="U9499" s="1"/>
      <c r="V9499"/>
      <c r="W9499" s="1"/>
      <c r="X9499"/>
      <c r="Y9499"/>
      <c r="Z9499" s="1"/>
      <c r="AA9499" s="1"/>
      <c r="AB9499" s="1"/>
      <c r="AC9499" s="1"/>
      <c r="AD9499"/>
    </row>
    <row r="9500" spans="1:30" x14ac:dyDescent="0.25">
      <c r="A9500" s="1"/>
      <c r="B9500" s="1"/>
      <c r="C9500" s="1"/>
      <c r="D9500"/>
      <c r="E9500" s="1"/>
      <c r="F9500" s="1"/>
      <c r="G9500"/>
      <c r="H9500"/>
      <c r="I9500" s="1"/>
      <c r="J9500"/>
      <c r="K9500"/>
      <c r="L9500"/>
      <c r="M9500" s="2"/>
      <c r="N9500" s="3"/>
      <c r="O9500"/>
      <c r="P9500"/>
      <c r="Q9500"/>
      <c r="R9500"/>
      <c r="S9500"/>
      <c r="T9500"/>
      <c r="U9500" s="1"/>
      <c r="V9500"/>
      <c r="W9500" s="1"/>
      <c r="X9500"/>
      <c r="Y9500"/>
      <c r="Z9500" s="1"/>
      <c r="AA9500" s="1"/>
      <c r="AB9500" s="1"/>
      <c r="AC9500" s="1"/>
      <c r="AD9500"/>
    </row>
    <row r="9501" spans="1:30" x14ac:dyDescent="0.25">
      <c r="A9501" s="1"/>
      <c r="B9501" s="1"/>
      <c r="C9501" s="1"/>
      <c r="D9501"/>
      <c r="E9501" s="1"/>
      <c r="F9501" s="1"/>
      <c r="G9501"/>
      <c r="H9501"/>
      <c r="I9501" s="1"/>
      <c r="J9501"/>
      <c r="K9501"/>
      <c r="L9501"/>
      <c r="M9501" s="2"/>
      <c r="N9501" s="3"/>
      <c r="O9501"/>
      <c r="P9501"/>
      <c r="Q9501"/>
      <c r="R9501"/>
      <c r="S9501"/>
      <c r="T9501"/>
      <c r="U9501" s="1"/>
      <c r="V9501"/>
      <c r="W9501" s="1"/>
      <c r="X9501"/>
      <c r="Y9501"/>
      <c r="Z9501" s="1"/>
      <c r="AA9501" s="1"/>
      <c r="AB9501" s="1"/>
      <c r="AC9501" s="1"/>
      <c r="AD9501"/>
    </row>
    <row r="9502" spans="1:30" x14ac:dyDescent="0.25">
      <c r="A9502" s="1"/>
      <c r="B9502" s="1"/>
      <c r="C9502" s="1"/>
      <c r="D9502"/>
      <c r="E9502" s="1"/>
      <c r="F9502" s="1"/>
      <c r="G9502"/>
      <c r="H9502"/>
      <c r="I9502" s="1"/>
      <c r="J9502"/>
      <c r="K9502"/>
      <c r="L9502"/>
      <c r="M9502" s="2"/>
      <c r="N9502" s="3"/>
      <c r="O9502"/>
      <c r="P9502"/>
      <c r="Q9502"/>
      <c r="R9502"/>
      <c r="S9502"/>
      <c r="T9502"/>
      <c r="U9502" s="1"/>
      <c r="V9502"/>
      <c r="W9502" s="1"/>
      <c r="X9502"/>
      <c r="Y9502"/>
      <c r="Z9502" s="1"/>
      <c r="AA9502" s="1"/>
      <c r="AB9502" s="1"/>
      <c r="AC9502" s="1"/>
      <c r="AD9502"/>
    </row>
    <row r="9503" spans="1:30" x14ac:dyDescent="0.25">
      <c r="A9503" s="1"/>
      <c r="B9503" s="1"/>
      <c r="C9503" s="1"/>
      <c r="D9503"/>
      <c r="E9503" s="1"/>
      <c r="F9503" s="1"/>
      <c r="G9503"/>
      <c r="H9503"/>
      <c r="I9503" s="1"/>
      <c r="J9503"/>
      <c r="K9503"/>
      <c r="L9503"/>
      <c r="M9503" s="2"/>
      <c r="N9503" s="3"/>
      <c r="O9503"/>
      <c r="P9503"/>
      <c r="Q9503"/>
      <c r="R9503"/>
      <c r="S9503"/>
      <c r="T9503"/>
      <c r="U9503" s="1"/>
      <c r="V9503"/>
      <c r="W9503" s="1"/>
      <c r="X9503"/>
      <c r="Y9503"/>
      <c r="Z9503" s="1"/>
      <c r="AA9503" s="1"/>
      <c r="AB9503" s="1"/>
      <c r="AC9503" s="1"/>
      <c r="AD9503"/>
    </row>
    <row r="9504" spans="1:30" x14ac:dyDescent="0.25">
      <c r="A9504" s="1"/>
      <c r="B9504" s="1"/>
      <c r="C9504" s="1"/>
      <c r="D9504"/>
      <c r="E9504" s="1"/>
      <c r="F9504" s="1"/>
      <c r="G9504"/>
      <c r="H9504"/>
      <c r="I9504" s="1"/>
      <c r="J9504"/>
      <c r="K9504"/>
      <c r="L9504"/>
      <c r="M9504" s="2"/>
      <c r="N9504" s="3"/>
      <c r="O9504"/>
      <c r="P9504"/>
      <c r="Q9504"/>
      <c r="R9504"/>
      <c r="S9504"/>
      <c r="T9504"/>
      <c r="U9504" s="1"/>
      <c r="V9504"/>
      <c r="W9504" s="1"/>
      <c r="X9504"/>
      <c r="Y9504"/>
      <c r="Z9504" s="1"/>
      <c r="AA9504" s="1"/>
      <c r="AB9504" s="1"/>
      <c r="AC9504" s="1"/>
      <c r="AD9504"/>
    </row>
    <row r="9505" spans="1:30" x14ac:dyDescent="0.25">
      <c r="A9505" s="1"/>
      <c r="B9505" s="1"/>
      <c r="C9505" s="1"/>
      <c r="D9505"/>
      <c r="E9505" s="1"/>
      <c r="F9505" s="1"/>
      <c r="G9505"/>
      <c r="H9505"/>
      <c r="I9505" s="1"/>
      <c r="J9505"/>
      <c r="K9505"/>
      <c r="L9505"/>
      <c r="M9505" s="2"/>
      <c r="N9505" s="3"/>
      <c r="O9505"/>
      <c r="P9505"/>
      <c r="Q9505"/>
      <c r="R9505"/>
      <c r="S9505"/>
      <c r="T9505"/>
      <c r="U9505" s="1"/>
      <c r="V9505"/>
      <c r="W9505" s="1"/>
      <c r="X9505"/>
      <c r="Y9505"/>
      <c r="Z9505" s="1"/>
      <c r="AA9505" s="1"/>
      <c r="AB9505" s="1"/>
      <c r="AC9505" s="1"/>
      <c r="AD9505"/>
    </row>
    <row r="9506" spans="1:30" x14ac:dyDescent="0.25">
      <c r="A9506" s="1"/>
      <c r="B9506" s="1"/>
      <c r="C9506" s="1"/>
      <c r="D9506"/>
      <c r="E9506" s="1"/>
      <c r="F9506" s="1"/>
      <c r="G9506"/>
      <c r="H9506"/>
      <c r="I9506" s="1"/>
      <c r="J9506"/>
      <c r="K9506"/>
      <c r="L9506"/>
      <c r="M9506" s="2"/>
      <c r="N9506" s="3"/>
      <c r="O9506"/>
      <c r="P9506"/>
      <c r="Q9506"/>
      <c r="R9506"/>
      <c r="S9506"/>
      <c r="T9506"/>
      <c r="U9506" s="1"/>
      <c r="V9506"/>
      <c r="W9506" s="1"/>
      <c r="X9506"/>
      <c r="Y9506"/>
      <c r="Z9506" s="1"/>
      <c r="AA9506" s="1"/>
      <c r="AB9506" s="1"/>
      <c r="AC9506" s="1"/>
      <c r="AD9506"/>
    </row>
    <row r="9507" spans="1:30" x14ac:dyDescent="0.25">
      <c r="A9507" s="1"/>
      <c r="B9507" s="1"/>
      <c r="C9507" s="1"/>
      <c r="D9507"/>
      <c r="E9507" s="1"/>
      <c r="F9507" s="1"/>
      <c r="G9507"/>
      <c r="H9507"/>
      <c r="I9507" s="1"/>
      <c r="J9507"/>
      <c r="K9507"/>
      <c r="L9507"/>
      <c r="M9507" s="2"/>
      <c r="N9507" s="3"/>
      <c r="O9507"/>
      <c r="P9507"/>
      <c r="Q9507"/>
      <c r="R9507"/>
      <c r="S9507"/>
      <c r="T9507"/>
      <c r="U9507" s="1"/>
      <c r="V9507"/>
      <c r="W9507" s="1"/>
      <c r="X9507"/>
      <c r="Y9507"/>
      <c r="Z9507" s="1"/>
      <c r="AA9507" s="1"/>
      <c r="AB9507" s="1"/>
      <c r="AC9507" s="1"/>
      <c r="AD9507"/>
    </row>
    <row r="9508" spans="1:30" x14ac:dyDescent="0.25">
      <c r="A9508" s="1"/>
      <c r="B9508" s="1"/>
      <c r="C9508" s="1"/>
      <c r="D9508"/>
      <c r="E9508" s="1"/>
      <c r="F9508" s="1"/>
      <c r="G9508"/>
      <c r="H9508"/>
      <c r="I9508" s="1"/>
      <c r="J9508"/>
      <c r="K9508"/>
      <c r="L9508"/>
      <c r="M9508" s="2"/>
      <c r="N9508" s="3"/>
      <c r="O9508"/>
      <c r="P9508"/>
      <c r="Q9508"/>
      <c r="R9508"/>
      <c r="S9508"/>
      <c r="T9508"/>
      <c r="U9508" s="1"/>
      <c r="V9508"/>
      <c r="W9508" s="1"/>
      <c r="X9508"/>
      <c r="Y9508"/>
      <c r="Z9508" s="1"/>
      <c r="AA9508" s="1"/>
      <c r="AB9508" s="1"/>
      <c r="AC9508" s="1"/>
      <c r="AD9508"/>
    </row>
    <row r="9509" spans="1:30" x14ac:dyDescent="0.25">
      <c r="A9509" s="1"/>
      <c r="B9509" s="1"/>
      <c r="C9509" s="1"/>
      <c r="D9509"/>
      <c r="E9509" s="1"/>
      <c r="F9509" s="1"/>
      <c r="G9509"/>
      <c r="H9509"/>
      <c r="I9509" s="1"/>
      <c r="J9509"/>
      <c r="K9509"/>
      <c r="L9509"/>
      <c r="M9509" s="2"/>
      <c r="N9509" s="3"/>
      <c r="O9509"/>
      <c r="P9509"/>
      <c r="Q9509"/>
      <c r="R9509"/>
      <c r="S9509"/>
      <c r="T9509"/>
      <c r="U9509" s="1"/>
      <c r="V9509"/>
      <c r="W9509" s="1"/>
      <c r="X9509"/>
      <c r="Y9509"/>
      <c r="Z9509" s="1"/>
      <c r="AA9509" s="1"/>
      <c r="AB9509" s="1"/>
      <c r="AC9509" s="1"/>
      <c r="AD9509"/>
    </row>
    <row r="9510" spans="1:30" x14ac:dyDescent="0.25">
      <c r="A9510" s="1"/>
      <c r="B9510" s="1"/>
      <c r="C9510" s="1"/>
      <c r="D9510"/>
      <c r="E9510" s="1"/>
      <c r="F9510" s="1"/>
      <c r="G9510"/>
      <c r="H9510"/>
      <c r="I9510" s="1"/>
      <c r="J9510"/>
      <c r="K9510"/>
      <c r="L9510"/>
      <c r="M9510" s="2"/>
      <c r="N9510" s="3"/>
      <c r="O9510"/>
      <c r="P9510"/>
      <c r="Q9510"/>
      <c r="R9510"/>
      <c r="S9510"/>
      <c r="T9510"/>
      <c r="U9510" s="1"/>
      <c r="V9510"/>
      <c r="W9510" s="1"/>
      <c r="X9510"/>
      <c r="Y9510"/>
      <c r="Z9510" s="1"/>
      <c r="AA9510" s="1"/>
      <c r="AB9510" s="1"/>
      <c r="AC9510" s="1"/>
      <c r="AD9510"/>
    </row>
    <row r="9511" spans="1:30" x14ac:dyDescent="0.25">
      <c r="A9511" s="1"/>
      <c r="B9511" s="1"/>
      <c r="C9511" s="1"/>
      <c r="D9511"/>
      <c r="E9511" s="1"/>
      <c r="F9511" s="1"/>
      <c r="G9511"/>
      <c r="H9511"/>
      <c r="I9511" s="1"/>
      <c r="J9511"/>
      <c r="K9511"/>
      <c r="L9511"/>
      <c r="M9511" s="2"/>
      <c r="N9511" s="3"/>
      <c r="O9511"/>
      <c r="P9511"/>
      <c r="Q9511"/>
      <c r="R9511"/>
      <c r="S9511"/>
      <c r="T9511"/>
      <c r="U9511" s="1"/>
      <c r="V9511"/>
      <c r="W9511" s="1"/>
      <c r="X9511"/>
      <c r="Y9511"/>
      <c r="Z9511" s="1"/>
      <c r="AA9511" s="1"/>
      <c r="AB9511" s="1"/>
      <c r="AC9511" s="1"/>
      <c r="AD9511"/>
    </row>
    <row r="9512" spans="1:30" x14ac:dyDescent="0.25">
      <c r="A9512" s="1"/>
      <c r="B9512" s="1"/>
      <c r="C9512" s="1"/>
      <c r="D9512"/>
      <c r="E9512" s="1"/>
      <c r="F9512" s="1"/>
      <c r="G9512"/>
      <c r="H9512"/>
      <c r="I9512" s="1"/>
      <c r="J9512"/>
      <c r="K9512"/>
      <c r="L9512"/>
      <c r="M9512" s="2"/>
      <c r="N9512" s="3"/>
      <c r="O9512"/>
      <c r="P9512"/>
      <c r="Q9512"/>
      <c r="R9512"/>
      <c r="S9512"/>
      <c r="T9512"/>
      <c r="U9512" s="1"/>
      <c r="V9512"/>
      <c r="W9512" s="1"/>
      <c r="X9512"/>
      <c r="Y9512"/>
      <c r="Z9512" s="1"/>
      <c r="AA9512" s="1"/>
      <c r="AB9512" s="1"/>
      <c r="AC9512" s="1"/>
      <c r="AD9512"/>
    </row>
    <row r="9513" spans="1:30" x14ac:dyDescent="0.25">
      <c r="A9513" s="1"/>
      <c r="B9513" s="1"/>
      <c r="C9513" s="1"/>
      <c r="D9513"/>
      <c r="E9513" s="1"/>
      <c r="F9513" s="1"/>
      <c r="G9513"/>
      <c r="H9513"/>
      <c r="I9513" s="1"/>
      <c r="J9513"/>
      <c r="K9513"/>
      <c r="L9513"/>
      <c r="M9513" s="2"/>
      <c r="N9513" s="3"/>
      <c r="O9513"/>
      <c r="P9513"/>
      <c r="Q9513"/>
      <c r="R9513"/>
      <c r="S9513"/>
      <c r="T9513"/>
      <c r="U9513" s="1"/>
      <c r="V9513"/>
      <c r="W9513" s="1"/>
      <c r="X9513"/>
      <c r="Y9513"/>
      <c r="Z9513" s="1"/>
      <c r="AA9513" s="1"/>
      <c r="AB9513" s="1"/>
      <c r="AC9513" s="1"/>
      <c r="AD9513"/>
    </row>
    <row r="9514" spans="1:30" x14ac:dyDescent="0.25">
      <c r="A9514" s="1"/>
      <c r="B9514" s="1"/>
      <c r="C9514" s="1"/>
      <c r="D9514"/>
      <c r="E9514" s="1"/>
      <c r="F9514" s="1"/>
      <c r="G9514"/>
      <c r="H9514"/>
      <c r="I9514" s="1"/>
      <c r="J9514"/>
      <c r="K9514"/>
      <c r="L9514"/>
      <c r="M9514" s="2"/>
      <c r="N9514" s="3"/>
      <c r="O9514"/>
      <c r="P9514"/>
      <c r="Q9514"/>
      <c r="R9514"/>
      <c r="S9514"/>
      <c r="T9514"/>
      <c r="U9514" s="1"/>
      <c r="V9514"/>
      <c r="W9514" s="1"/>
      <c r="X9514"/>
      <c r="Y9514"/>
      <c r="Z9514" s="1"/>
      <c r="AA9514" s="1"/>
      <c r="AB9514" s="1"/>
      <c r="AC9514" s="1"/>
      <c r="AD9514"/>
    </row>
    <row r="9515" spans="1:30" x14ac:dyDescent="0.25">
      <c r="A9515" s="1"/>
      <c r="B9515" s="1"/>
      <c r="C9515" s="1"/>
      <c r="D9515"/>
      <c r="E9515" s="1"/>
      <c r="F9515" s="1"/>
      <c r="G9515"/>
      <c r="H9515"/>
      <c r="I9515" s="1"/>
      <c r="J9515"/>
      <c r="K9515"/>
      <c r="L9515"/>
      <c r="M9515" s="2"/>
      <c r="N9515" s="3"/>
      <c r="O9515"/>
      <c r="P9515"/>
      <c r="Q9515"/>
      <c r="R9515"/>
      <c r="S9515"/>
      <c r="T9515"/>
      <c r="U9515" s="1"/>
      <c r="V9515"/>
      <c r="W9515" s="1"/>
      <c r="X9515"/>
      <c r="Y9515"/>
      <c r="Z9515" s="1"/>
      <c r="AA9515" s="1"/>
      <c r="AB9515" s="1"/>
      <c r="AC9515" s="1"/>
      <c r="AD9515"/>
    </row>
    <row r="9516" spans="1:30" x14ac:dyDescent="0.25">
      <c r="A9516" s="1"/>
      <c r="B9516" s="1"/>
      <c r="C9516" s="1"/>
      <c r="D9516"/>
      <c r="E9516" s="1"/>
      <c r="F9516" s="1"/>
      <c r="G9516"/>
      <c r="H9516"/>
      <c r="I9516" s="1"/>
      <c r="J9516"/>
      <c r="K9516"/>
      <c r="L9516"/>
      <c r="M9516" s="2"/>
      <c r="N9516" s="3"/>
      <c r="O9516"/>
      <c r="P9516"/>
      <c r="Q9516"/>
      <c r="R9516"/>
      <c r="S9516"/>
      <c r="T9516"/>
      <c r="U9516" s="1"/>
      <c r="V9516"/>
      <c r="W9516" s="1"/>
      <c r="X9516"/>
      <c r="Y9516"/>
      <c r="Z9516" s="1"/>
      <c r="AA9516" s="1"/>
      <c r="AB9516" s="1"/>
      <c r="AC9516" s="1"/>
      <c r="AD9516"/>
    </row>
    <row r="9517" spans="1:30" x14ac:dyDescent="0.25">
      <c r="A9517" s="1"/>
      <c r="B9517" s="1"/>
      <c r="C9517" s="1"/>
      <c r="D9517"/>
      <c r="E9517" s="1"/>
      <c r="F9517" s="1"/>
      <c r="G9517"/>
      <c r="H9517"/>
      <c r="I9517" s="1"/>
      <c r="J9517"/>
      <c r="K9517"/>
      <c r="L9517"/>
      <c r="M9517" s="2"/>
      <c r="N9517" s="3"/>
      <c r="O9517"/>
      <c r="P9517"/>
      <c r="Q9517"/>
      <c r="R9517"/>
      <c r="S9517"/>
      <c r="T9517"/>
      <c r="U9517" s="1"/>
      <c r="V9517"/>
      <c r="W9517" s="1"/>
      <c r="X9517"/>
      <c r="Y9517"/>
      <c r="Z9517" s="1"/>
      <c r="AA9517" s="1"/>
      <c r="AB9517" s="1"/>
      <c r="AC9517" s="1"/>
      <c r="AD9517"/>
    </row>
    <row r="9518" spans="1:30" x14ac:dyDescent="0.25">
      <c r="A9518" s="1"/>
      <c r="B9518" s="1"/>
      <c r="C9518" s="1"/>
      <c r="D9518"/>
      <c r="E9518" s="1"/>
      <c r="F9518" s="1"/>
      <c r="G9518"/>
      <c r="H9518"/>
      <c r="I9518" s="1"/>
      <c r="J9518"/>
      <c r="K9518"/>
      <c r="L9518"/>
      <c r="M9518" s="2"/>
      <c r="N9518" s="3"/>
      <c r="O9518"/>
      <c r="P9518"/>
      <c r="Q9518"/>
      <c r="R9518"/>
      <c r="S9518"/>
      <c r="T9518"/>
      <c r="U9518" s="1"/>
      <c r="V9518"/>
      <c r="W9518" s="1"/>
      <c r="X9518"/>
      <c r="Y9518"/>
      <c r="Z9518" s="1"/>
      <c r="AA9518" s="1"/>
      <c r="AB9518" s="1"/>
      <c r="AC9518" s="1"/>
      <c r="AD9518"/>
    </row>
    <row r="9519" spans="1:30" x14ac:dyDescent="0.25">
      <c r="A9519" s="1"/>
      <c r="B9519" s="1"/>
      <c r="C9519" s="1"/>
      <c r="D9519"/>
      <c r="E9519" s="1"/>
      <c r="F9519" s="1"/>
      <c r="G9519"/>
      <c r="H9519"/>
      <c r="I9519" s="1"/>
      <c r="J9519"/>
      <c r="K9519"/>
      <c r="L9519"/>
      <c r="M9519" s="2"/>
      <c r="N9519" s="3"/>
      <c r="O9519"/>
      <c r="P9519"/>
      <c r="Q9519"/>
      <c r="R9519"/>
      <c r="S9519"/>
      <c r="T9519"/>
      <c r="U9519" s="1"/>
      <c r="V9519"/>
      <c r="W9519" s="1"/>
      <c r="X9519"/>
      <c r="Y9519"/>
      <c r="Z9519" s="1"/>
      <c r="AA9519" s="1"/>
      <c r="AB9519" s="1"/>
      <c r="AC9519" s="1"/>
      <c r="AD9519"/>
    </row>
    <row r="9520" spans="1:30" x14ac:dyDescent="0.25">
      <c r="A9520" s="1"/>
      <c r="B9520" s="1"/>
      <c r="C9520" s="1"/>
      <c r="D9520"/>
      <c r="E9520" s="1"/>
      <c r="F9520" s="1"/>
      <c r="G9520"/>
      <c r="H9520"/>
      <c r="I9520" s="1"/>
      <c r="J9520"/>
      <c r="K9520"/>
      <c r="L9520"/>
      <c r="M9520" s="2"/>
      <c r="N9520" s="3"/>
      <c r="O9520"/>
      <c r="P9520"/>
      <c r="Q9520"/>
      <c r="R9520"/>
      <c r="S9520"/>
      <c r="T9520"/>
      <c r="U9520" s="1"/>
      <c r="V9520"/>
      <c r="W9520" s="1"/>
      <c r="X9520"/>
      <c r="Y9520"/>
      <c r="Z9520" s="1"/>
      <c r="AA9520" s="1"/>
      <c r="AB9520" s="1"/>
      <c r="AC9520" s="1"/>
      <c r="AD9520"/>
    </row>
    <row r="9521" spans="1:30" x14ac:dyDescent="0.25">
      <c r="A9521" s="1"/>
      <c r="B9521" s="1"/>
      <c r="C9521" s="1"/>
      <c r="D9521"/>
      <c r="E9521" s="1"/>
      <c r="F9521" s="1"/>
      <c r="G9521"/>
      <c r="H9521"/>
      <c r="I9521" s="1"/>
      <c r="J9521"/>
      <c r="K9521"/>
      <c r="L9521"/>
      <c r="M9521" s="2"/>
      <c r="N9521" s="3"/>
      <c r="O9521"/>
      <c r="P9521"/>
      <c r="Q9521"/>
      <c r="R9521"/>
      <c r="S9521"/>
      <c r="T9521"/>
      <c r="U9521" s="1"/>
      <c r="V9521"/>
      <c r="W9521" s="1"/>
      <c r="X9521"/>
      <c r="Y9521"/>
      <c r="Z9521" s="1"/>
      <c r="AA9521" s="1"/>
      <c r="AB9521" s="1"/>
      <c r="AC9521" s="1"/>
      <c r="AD9521"/>
    </row>
    <row r="9522" spans="1:30" x14ac:dyDescent="0.25">
      <c r="A9522" s="1"/>
      <c r="B9522" s="1"/>
      <c r="C9522" s="1"/>
      <c r="D9522"/>
      <c r="E9522" s="1"/>
      <c r="F9522" s="1"/>
      <c r="G9522"/>
      <c r="H9522"/>
      <c r="I9522" s="1"/>
      <c r="J9522"/>
      <c r="K9522"/>
      <c r="L9522"/>
      <c r="M9522" s="2"/>
      <c r="N9522" s="3"/>
      <c r="O9522"/>
      <c r="P9522"/>
      <c r="Q9522"/>
      <c r="R9522"/>
      <c r="S9522"/>
      <c r="T9522"/>
      <c r="U9522" s="1"/>
      <c r="V9522"/>
      <c r="W9522" s="1"/>
      <c r="X9522"/>
      <c r="Y9522"/>
      <c r="Z9522" s="1"/>
      <c r="AA9522" s="1"/>
      <c r="AB9522" s="1"/>
      <c r="AC9522" s="1"/>
      <c r="AD9522"/>
    </row>
    <row r="9523" spans="1:30" x14ac:dyDescent="0.25">
      <c r="A9523" s="1"/>
      <c r="B9523" s="1"/>
      <c r="C9523" s="1"/>
      <c r="D9523"/>
      <c r="E9523" s="1"/>
      <c r="F9523" s="1"/>
      <c r="G9523"/>
      <c r="H9523"/>
      <c r="I9523" s="1"/>
      <c r="J9523"/>
      <c r="K9523"/>
      <c r="L9523"/>
      <c r="M9523" s="2"/>
      <c r="N9523" s="3"/>
      <c r="O9523"/>
      <c r="P9523"/>
      <c r="Q9523"/>
      <c r="R9523"/>
      <c r="S9523"/>
      <c r="T9523"/>
      <c r="U9523" s="1"/>
      <c r="V9523"/>
      <c r="W9523" s="1"/>
      <c r="X9523"/>
      <c r="Y9523"/>
      <c r="Z9523" s="1"/>
      <c r="AA9523" s="1"/>
      <c r="AB9523" s="1"/>
      <c r="AC9523" s="1"/>
      <c r="AD9523"/>
    </row>
    <row r="9524" spans="1:30" x14ac:dyDescent="0.25">
      <c r="A9524" s="1"/>
      <c r="B9524" s="1"/>
      <c r="C9524" s="1"/>
      <c r="D9524"/>
      <c r="E9524" s="1"/>
      <c r="F9524" s="1"/>
      <c r="G9524"/>
      <c r="H9524"/>
      <c r="I9524" s="1"/>
      <c r="J9524"/>
      <c r="K9524"/>
      <c r="L9524"/>
      <c r="M9524" s="2"/>
      <c r="N9524" s="3"/>
      <c r="O9524"/>
      <c r="P9524"/>
      <c r="Q9524"/>
      <c r="R9524"/>
      <c r="S9524"/>
      <c r="T9524"/>
      <c r="U9524" s="1"/>
      <c r="V9524"/>
      <c r="W9524" s="1"/>
      <c r="X9524"/>
      <c r="Y9524"/>
      <c r="Z9524" s="1"/>
      <c r="AA9524" s="1"/>
      <c r="AB9524" s="1"/>
      <c r="AC9524" s="1"/>
      <c r="AD9524"/>
    </row>
    <row r="9525" spans="1:30" x14ac:dyDescent="0.25">
      <c r="A9525" s="1"/>
      <c r="B9525" s="1"/>
      <c r="C9525" s="1"/>
      <c r="D9525"/>
      <c r="E9525" s="1"/>
      <c r="F9525" s="1"/>
      <c r="G9525"/>
      <c r="H9525"/>
      <c r="I9525" s="1"/>
      <c r="J9525"/>
      <c r="K9525"/>
      <c r="L9525"/>
      <c r="M9525" s="2"/>
      <c r="N9525" s="3"/>
      <c r="O9525"/>
      <c r="P9525"/>
      <c r="Q9525"/>
      <c r="R9525"/>
      <c r="S9525"/>
      <c r="T9525"/>
      <c r="U9525" s="1"/>
      <c r="V9525"/>
      <c r="W9525" s="1"/>
      <c r="X9525"/>
      <c r="Y9525"/>
      <c r="Z9525" s="1"/>
      <c r="AA9525" s="1"/>
      <c r="AB9525" s="1"/>
      <c r="AC9525" s="1"/>
      <c r="AD9525"/>
    </row>
    <row r="9526" spans="1:30" x14ac:dyDescent="0.25">
      <c r="A9526" s="1"/>
      <c r="B9526" s="1"/>
      <c r="C9526" s="1"/>
      <c r="D9526"/>
      <c r="E9526" s="1"/>
      <c r="F9526" s="1"/>
      <c r="G9526"/>
      <c r="H9526"/>
      <c r="I9526" s="1"/>
      <c r="J9526"/>
      <c r="K9526"/>
      <c r="L9526"/>
      <c r="M9526" s="2"/>
      <c r="N9526" s="3"/>
      <c r="O9526"/>
      <c r="P9526"/>
      <c r="Q9526"/>
      <c r="R9526"/>
      <c r="S9526"/>
      <c r="T9526"/>
      <c r="U9526" s="1"/>
      <c r="V9526"/>
      <c r="W9526" s="1"/>
      <c r="X9526"/>
      <c r="Y9526"/>
      <c r="Z9526" s="1"/>
      <c r="AA9526" s="1"/>
      <c r="AB9526" s="1"/>
      <c r="AC9526" s="1"/>
      <c r="AD9526"/>
    </row>
    <row r="9527" spans="1:30" x14ac:dyDescent="0.25">
      <c r="A9527" s="1"/>
      <c r="B9527" s="1"/>
      <c r="C9527" s="1"/>
      <c r="D9527"/>
      <c r="E9527" s="1"/>
      <c r="F9527" s="1"/>
      <c r="G9527"/>
      <c r="H9527"/>
      <c r="I9527" s="1"/>
      <c r="J9527"/>
      <c r="K9527"/>
      <c r="L9527"/>
      <c r="M9527" s="2"/>
      <c r="N9527" s="3"/>
      <c r="O9527"/>
      <c r="P9527"/>
      <c r="Q9527"/>
      <c r="R9527"/>
      <c r="S9527"/>
      <c r="T9527"/>
      <c r="U9527" s="1"/>
      <c r="V9527"/>
      <c r="W9527" s="1"/>
      <c r="X9527"/>
      <c r="Y9527"/>
      <c r="Z9527" s="1"/>
      <c r="AA9527" s="1"/>
      <c r="AB9527" s="1"/>
      <c r="AC9527" s="1"/>
      <c r="AD9527"/>
    </row>
    <row r="9528" spans="1:30" x14ac:dyDescent="0.25">
      <c r="A9528" s="1"/>
      <c r="B9528" s="1"/>
      <c r="C9528" s="1"/>
      <c r="D9528"/>
      <c r="E9528" s="1"/>
      <c r="F9528" s="1"/>
      <c r="G9528"/>
      <c r="H9528"/>
      <c r="I9528" s="1"/>
      <c r="J9528"/>
      <c r="K9528"/>
      <c r="L9528"/>
      <c r="M9528" s="2"/>
      <c r="N9528" s="3"/>
      <c r="O9528"/>
      <c r="P9528"/>
      <c r="Q9528"/>
      <c r="R9528"/>
      <c r="S9528"/>
      <c r="T9528"/>
      <c r="U9528" s="1"/>
      <c r="V9528"/>
      <c r="W9528" s="1"/>
      <c r="X9528"/>
      <c r="Y9528"/>
      <c r="Z9528" s="1"/>
      <c r="AA9528" s="1"/>
      <c r="AB9528" s="1"/>
      <c r="AC9528" s="1"/>
      <c r="AD9528"/>
    </row>
    <row r="9529" spans="1:30" x14ac:dyDescent="0.25">
      <c r="A9529" s="1"/>
      <c r="B9529" s="1"/>
      <c r="C9529" s="1"/>
      <c r="D9529"/>
      <c r="E9529" s="1"/>
      <c r="F9529" s="1"/>
      <c r="G9529"/>
      <c r="H9529"/>
      <c r="I9529" s="1"/>
      <c r="J9529"/>
      <c r="K9529"/>
      <c r="L9529"/>
      <c r="M9529" s="2"/>
      <c r="N9529" s="3"/>
      <c r="O9529"/>
      <c r="P9529"/>
      <c r="Q9529"/>
      <c r="R9529"/>
      <c r="S9529"/>
      <c r="T9529"/>
      <c r="U9529" s="1"/>
      <c r="V9529"/>
      <c r="W9529" s="1"/>
      <c r="X9529"/>
      <c r="Y9529"/>
      <c r="Z9529" s="1"/>
      <c r="AA9529" s="1"/>
      <c r="AB9529" s="1"/>
      <c r="AC9529" s="1"/>
      <c r="AD9529"/>
    </row>
    <row r="9530" spans="1:30" x14ac:dyDescent="0.25">
      <c r="A9530" s="1"/>
      <c r="B9530" s="1"/>
      <c r="C9530" s="1"/>
      <c r="D9530"/>
      <c r="E9530" s="1"/>
      <c r="F9530" s="1"/>
      <c r="G9530"/>
      <c r="H9530"/>
      <c r="I9530" s="1"/>
      <c r="J9530"/>
      <c r="K9530"/>
      <c r="L9530"/>
      <c r="M9530" s="2"/>
      <c r="N9530" s="3"/>
      <c r="O9530"/>
      <c r="P9530"/>
      <c r="Q9530"/>
      <c r="R9530"/>
      <c r="S9530"/>
      <c r="T9530"/>
      <c r="U9530" s="1"/>
      <c r="V9530"/>
      <c r="W9530" s="1"/>
      <c r="X9530"/>
      <c r="Y9530"/>
      <c r="Z9530" s="1"/>
      <c r="AA9530" s="1"/>
      <c r="AB9530" s="1"/>
      <c r="AC9530" s="1"/>
      <c r="AD9530"/>
    </row>
    <row r="9531" spans="1:30" x14ac:dyDescent="0.25">
      <c r="A9531" s="1"/>
      <c r="B9531" s="1"/>
      <c r="C9531" s="1"/>
      <c r="D9531"/>
      <c r="E9531" s="1"/>
      <c r="F9531" s="1"/>
      <c r="G9531"/>
      <c r="H9531"/>
      <c r="I9531" s="1"/>
      <c r="J9531"/>
      <c r="K9531"/>
      <c r="L9531"/>
      <c r="M9531" s="2"/>
      <c r="N9531" s="3"/>
      <c r="O9531"/>
      <c r="P9531"/>
      <c r="Q9531"/>
      <c r="R9531"/>
      <c r="S9531"/>
      <c r="T9531"/>
      <c r="U9531" s="1"/>
      <c r="V9531"/>
      <c r="W9531" s="1"/>
      <c r="X9531"/>
      <c r="Y9531"/>
      <c r="Z9531" s="1"/>
      <c r="AA9531" s="1"/>
      <c r="AB9531" s="1"/>
      <c r="AC9531" s="1"/>
      <c r="AD9531"/>
    </row>
    <row r="9532" spans="1:30" x14ac:dyDescent="0.25">
      <c r="A9532" s="1"/>
      <c r="B9532" s="1"/>
      <c r="C9532" s="1"/>
      <c r="D9532"/>
      <c r="E9532" s="1"/>
      <c r="F9532" s="1"/>
      <c r="G9532"/>
      <c r="H9532"/>
      <c r="I9532" s="1"/>
      <c r="J9532"/>
      <c r="K9532"/>
      <c r="L9532"/>
      <c r="M9532" s="2"/>
      <c r="N9532" s="3"/>
      <c r="O9532"/>
      <c r="P9532"/>
      <c r="Q9532"/>
      <c r="R9532"/>
      <c r="S9532"/>
      <c r="T9532"/>
      <c r="U9532" s="1"/>
      <c r="V9532"/>
      <c r="W9532" s="1"/>
      <c r="X9532"/>
      <c r="Y9532"/>
      <c r="Z9532" s="1"/>
      <c r="AA9532" s="1"/>
      <c r="AB9532" s="1"/>
      <c r="AC9532" s="1"/>
      <c r="AD9532"/>
    </row>
    <row r="9533" spans="1:30" x14ac:dyDescent="0.25">
      <c r="A9533" s="1"/>
      <c r="B9533" s="1"/>
      <c r="C9533" s="1"/>
      <c r="D9533"/>
      <c r="E9533" s="1"/>
      <c r="F9533" s="1"/>
      <c r="G9533"/>
      <c r="H9533"/>
      <c r="I9533" s="1"/>
      <c r="J9533"/>
      <c r="K9533"/>
      <c r="L9533"/>
      <c r="M9533" s="2"/>
      <c r="N9533" s="3"/>
      <c r="O9533"/>
      <c r="P9533"/>
      <c r="Q9533"/>
      <c r="R9533"/>
      <c r="S9533"/>
      <c r="T9533"/>
      <c r="U9533" s="1"/>
      <c r="V9533"/>
      <c r="W9533" s="1"/>
      <c r="X9533"/>
      <c r="Y9533"/>
      <c r="Z9533" s="1"/>
      <c r="AA9533" s="1"/>
      <c r="AB9533" s="1"/>
      <c r="AC9533" s="1"/>
      <c r="AD9533"/>
    </row>
    <row r="9534" spans="1:30" x14ac:dyDescent="0.25">
      <c r="A9534" s="1"/>
      <c r="B9534" s="1"/>
      <c r="C9534" s="1"/>
      <c r="D9534"/>
      <c r="E9534" s="1"/>
      <c r="F9534" s="1"/>
      <c r="G9534"/>
      <c r="H9534"/>
      <c r="I9534" s="1"/>
      <c r="J9534"/>
      <c r="K9534"/>
      <c r="L9534"/>
      <c r="M9534" s="2"/>
      <c r="N9534" s="3"/>
      <c r="O9534"/>
      <c r="P9534"/>
      <c r="Q9534"/>
      <c r="R9534"/>
      <c r="S9534"/>
      <c r="T9534"/>
      <c r="U9534" s="1"/>
      <c r="V9534"/>
      <c r="W9534" s="1"/>
      <c r="X9534"/>
      <c r="Y9534"/>
      <c r="Z9534" s="1"/>
      <c r="AA9534" s="1"/>
      <c r="AB9534" s="1"/>
      <c r="AC9534" s="1"/>
      <c r="AD9534"/>
    </row>
    <row r="9535" spans="1:30" x14ac:dyDescent="0.25">
      <c r="A9535" s="1"/>
      <c r="B9535" s="1"/>
      <c r="C9535" s="1"/>
      <c r="D9535"/>
      <c r="E9535" s="1"/>
      <c r="F9535" s="1"/>
      <c r="G9535"/>
      <c r="H9535"/>
      <c r="I9535" s="1"/>
      <c r="J9535"/>
      <c r="K9535"/>
      <c r="L9535"/>
      <c r="M9535" s="2"/>
      <c r="N9535" s="3"/>
      <c r="O9535"/>
      <c r="P9535"/>
      <c r="Q9535"/>
      <c r="R9535"/>
      <c r="S9535"/>
      <c r="T9535"/>
      <c r="U9535" s="1"/>
      <c r="V9535"/>
      <c r="W9535" s="1"/>
      <c r="X9535"/>
      <c r="Y9535"/>
      <c r="Z9535" s="1"/>
      <c r="AA9535" s="1"/>
      <c r="AB9535" s="1"/>
      <c r="AC9535" s="1"/>
      <c r="AD9535"/>
    </row>
    <row r="9536" spans="1:30" x14ac:dyDescent="0.25">
      <c r="A9536" s="1"/>
      <c r="B9536" s="1"/>
      <c r="C9536" s="1"/>
      <c r="D9536"/>
      <c r="E9536" s="1"/>
      <c r="F9536" s="1"/>
      <c r="G9536"/>
      <c r="H9536"/>
      <c r="I9536" s="1"/>
      <c r="J9536"/>
      <c r="K9536"/>
      <c r="L9536"/>
      <c r="M9536" s="2"/>
      <c r="N9536" s="3"/>
      <c r="O9536"/>
      <c r="P9536"/>
      <c r="Q9536"/>
      <c r="R9536"/>
      <c r="S9536"/>
      <c r="T9536"/>
      <c r="U9536" s="1"/>
      <c r="V9536"/>
      <c r="W9536" s="1"/>
      <c r="X9536"/>
      <c r="Y9536"/>
      <c r="Z9536" s="1"/>
      <c r="AA9536" s="1"/>
      <c r="AB9536" s="1"/>
      <c r="AC9536" s="1"/>
      <c r="AD9536"/>
    </row>
    <row r="9537" spans="1:30" x14ac:dyDescent="0.25">
      <c r="A9537" s="1"/>
      <c r="B9537" s="1"/>
      <c r="C9537" s="1"/>
      <c r="D9537"/>
      <c r="E9537" s="1"/>
      <c r="F9537" s="1"/>
      <c r="G9537"/>
      <c r="H9537"/>
      <c r="I9537" s="1"/>
      <c r="J9537"/>
      <c r="K9537"/>
      <c r="L9537"/>
      <c r="M9537" s="2"/>
      <c r="N9537" s="3"/>
      <c r="O9537"/>
      <c r="P9537"/>
      <c r="Q9537"/>
      <c r="R9537"/>
      <c r="S9537"/>
      <c r="T9537"/>
      <c r="U9537" s="1"/>
      <c r="V9537"/>
      <c r="W9537" s="1"/>
      <c r="X9537"/>
      <c r="Y9537"/>
      <c r="Z9537" s="1"/>
      <c r="AA9537" s="1"/>
      <c r="AB9537" s="1"/>
      <c r="AC9537" s="1"/>
      <c r="AD9537"/>
    </row>
    <row r="9538" spans="1:30" x14ac:dyDescent="0.25">
      <c r="A9538" s="1"/>
      <c r="B9538" s="1"/>
      <c r="C9538" s="1"/>
      <c r="D9538"/>
      <c r="E9538" s="1"/>
      <c r="F9538" s="1"/>
      <c r="G9538"/>
      <c r="H9538"/>
      <c r="I9538" s="1"/>
      <c r="J9538"/>
      <c r="K9538"/>
      <c r="L9538"/>
      <c r="M9538" s="2"/>
      <c r="N9538" s="3"/>
      <c r="O9538"/>
      <c r="P9538"/>
      <c r="Q9538"/>
      <c r="R9538"/>
      <c r="S9538"/>
      <c r="T9538"/>
      <c r="U9538" s="1"/>
      <c r="V9538"/>
      <c r="W9538" s="1"/>
      <c r="X9538"/>
      <c r="Y9538"/>
      <c r="Z9538" s="1"/>
      <c r="AA9538" s="1"/>
      <c r="AB9538" s="1"/>
      <c r="AC9538" s="1"/>
      <c r="AD9538"/>
    </row>
    <row r="9539" spans="1:30" x14ac:dyDescent="0.25">
      <c r="A9539" s="1"/>
      <c r="B9539" s="1"/>
      <c r="C9539" s="1"/>
      <c r="D9539"/>
      <c r="E9539" s="1"/>
      <c r="F9539" s="1"/>
      <c r="G9539"/>
      <c r="H9539"/>
      <c r="I9539" s="1"/>
      <c r="J9539"/>
      <c r="K9539"/>
      <c r="L9539"/>
      <c r="M9539" s="2"/>
      <c r="N9539" s="3"/>
      <c r="O9539"/>
      <c r="P9539"/>
      <c r="Q9539"/>
      <c r="R9539"/>
      <c r="S9539"/>
      <c r="T9539"/>
      <c r="U9539" s="1"/>
      <c r="V9539"/>
      <c r="W9539" s="1"/>
      <c r="X9539"/>
      <c r="Y9539"/>
      <c r="Z9539" s="1"/>
      <c r="AA9539" s="1"/>
      <c r="AB9539" s="1"/>
      <c r="AC9539" s="1"/>
      <c r="AD9539"/>
    </row>
    <row r="9540" spans="1:30" x14ac:dyDescent="0.25">
      <c r="A9540" s="1"/>
      <c r="B9540" s="1"/>
      <c r="C9540" s="1"/>
      <c r="D9540"/>
      <c r="E9540" s="1"/>
      <c r="F9540" s="1"/>
      <c r="G9540"/>
      <c r="H9540"/>
      <c r="I9540" s="1"/>
      <c r="J9540"/>
      <c r="K9540"/>
      <c r="L9540"/>
      <c r="M9540" s="2"/>
      <c r="N9540" s="3"/>
      <c r="O9540"/>
      <c r="P9540"/>
      <c r="Q9540"/>
      <c r="R9540"/>
      <c r="S9540"/>
      <c r="T9540"/>
      <c r="U9540" s="1"/>
      <c r="V9540"/>
      <c r="W9540" s="1"/>
      <c r="X9540"/>
      <c r="Y9540"/>
      <c r="Z9540" s="1"/>
      <c r="AA9540" s="1"/>
      <c r="AB9540" s="1"/>
      <c r="AC9540" s="1"/>
      <c r="AD9540"/>
    </row>
    <row r="9541" spans="1:30" x14ac:dyDescent="0.25">
      <c r="A9541" s="1"/>
      <c r="B9541" s="1"/>
      <c r="C9541" s="1"/>
      <c r="D9541"/>
      <c r="E9541" s="1"/>
      <c r="F9541" s="1"/>
      <c r="G9541"/>
      <c r="H9541"/>
      <c r="I9541" s="1"/>
      <c r="J9541"/>
      <c r="K9541"/>
      <c r="L9541"/>
      <c r="M9541" s="2"/>
      <c r="N9541" s="3"/>
      <c r="O9541"/>
      <c r="P9541"/>
      <c r="Q9541"/>
      <c r="R9541"/>
      <c r="S9541"/>
      <c r="T9541"/>
      <c r="U9541" s="1"/>
      <c r="V9541"/>
      <c r="W9541" s="1"/>
      <c r="X9541"/>
      <c r="Y9541"/>
      <c r="Z9541" s="1"/>
      <c r="AA9541" s="1"/>
      <c r="AB9541" s="1"/>
      <c r="AC9541" s="1"/>
      <c r="AD9541"/>
    </row>
    <row r="9542" spans="1:30" x14ac:dyDescent="0.25">
      <c r="A9542" s="1"/>
      <c r="B9542" s="1"/>
      <c r="C9542" s="1"/>
      <c r="D9542"/>
      <c r="E9542" s="1"/>
      <c r="F9542" s="1"/>
      <c r="G9542"/>
      <c r="H9542"/>
      <c r="I9542" s="1"/>
      <c r="J9542"/>
      <c r="K9542"/>
      <c r="L9542"/>
      <c r="M9542" s="2"/>
      <c r="N9542" s="3"/>
      <c r="O9542"/>
      <c r="P9542"/>
      <c r="Q9542"/>
      <c r="R9542"/>
      <c r="S9542"/>
      <c r="T9542"/>
      <c r="U9542" s="1"/>
      <c r="V9542"/>
      <c r="W9542" s="1"/>
      <c r="X9542"/>
      <c r="Y9542"/>
      <c r="Z9542" s="1"/>
      <c r="AA9542" s="1"/>
      <c r="AB9542" s="1"/>
      <c r="AC9542" s="1"/>
      <c r="AD9542"/>
    </row>
    <row r="9543" spans="1:30" x14ac:dyDescent="0.25">
      <c r="A9543" s="1"/>
      <c r="B9543" s="1"/>
      <c r="C9543" s="1"/>
      <c r="D9543"/>
      <c r="E9543" s="1"/>
      <c r="F9543" s="1"/>
      <c r="G9543"/>
      <c r="H9543"/>
      <c r="I9543" s="1"/>
      <c r="J9543"/>
      <c r="K9543"/>
      <c r="L9543"/>
      <c r="M9543" s="2"/>
      <c r="N9543" s="3"/>
      <c r="O9543"/>
      <c r="P9543"/>
      <c r="Q9543"/>
      <c r="R9543"/>
      <c r="S9543"/>
      <c r="T9543"/>
      <c r="U9543" s="1"/>
      <c r="V9543"/>
      <c r="W9543" s="1"/>
      <c r="X9543"/>
      <c r="Y9543"/>
      <c r="Z9543" s="1"/>
      <c r="AA9543" s="1"/>
      <c r="AB9543" s="1"/>
      <c r="AC9543" s="1"/>
      <c r="AD9543"/>
    </row>
    <row r="9544" spans="1:30" x14ac:dyDescent="0.25">
      <c r="A9544" s="1"/>
      <c r="B9544" s="1"/>
      <c r="C9544" s="1"/>
      <c r="D9544"/>
      <c r="E9544" s="1"/>
      <c r="F9544" s="1"/>
      <c r="G9544"/>
      <c r="H9544"/>
      <c r="I9544" s="1"/>
      <c r="J9544"/>
      <c r="K9544"/>
      <c r="L9544"/>
      <c r="M9544" s="2"/>
      <c r="N9544" s="3"/>
      <c r="O9544"/>
      <c r="P9544"/>
      <c r="Q9544"/>
      <c r="R9544"/>
      <c r="S9544"/>
      <c r="T9544"/>
      <c r="U9544" s="1"/>
      <c r="V9544"/>
      <c r="W9544" s="1"/>
      <c r="X9544"/>
      <c r="Y9544"/>
      <c r="Z9544" s="1"/>
      <c r="AA9544" s="1"/>
      <c r="AB9544" s="1"/>
      <c r="AC9544" s="1"/>
      <c r="AD9544"/>
    </row>
    <row r="9545" spans="1:30" x14ac:dyDescent="0.25">
      <c r="A9545" s="1"/>
      <c r="B9545" s="1"/>
      <c r="C9545" s="1"/>
      <c r="D9545"/>
      <c r="E9545" s="1"/>
      <c r="F9545" s="1"/>
      <c r="G9545"/>
      <c r="H9545"/>
      <c r="I9545" s="1"/>
      <c r="J9545"/>
      <c r="K9545"/>
      <c r="L9545"/>
      <c r="M9545" s="2"/>
      <c r="N9545" s="3"/>
      <c r="O9545"/>
      <c r="P9545"/>
      <c r="Q9545"/>
      <c r="R9545"/>
      <c r="S9545"/>
      <c r="T9545"/>
      <c r="U9545" s="1"/>
      <c r="V9545"/>
      <c r="W9545" s="1"/>
      <c r="X9545"/>
      <c r="Y9545"/>
      <c r="Z9545" s="1"/>
      <c r="AA9545" s="1"/>
      <c r="AB9545" s="1"/>
      <c r="AC9545" s="1"/>
      <c r="AD9545"/>
    </row>
    <row r="9546" spans="1:30" x14ac:dyDescent="0.25">
      <c r="A9546" s="1"/>
      <c r="B9546" s="1"/>
      <c r="C9546" s="1"/>
      <c r="D9546"/>
      <c r="E9546" s="1"/>
      <c r="F9546" s="1"/>
      <c r="G9546"/>
      <c r="H9546"/>
      <c r="I9546" s="1"/>
      <c r="J9546"/>
      <c r="K9546"/>
      <c r="L9546"/>
      <c r="M9546" s="2"/>
      <c r="N9546" s="3"/>
      <c r="O9546"/>
      <c r="P9546"/>
      <c r="Q9546"/>
      <c r="R9546"/>
      <c r="S9546"/>
      <c r="T9546"/>
      <c r="U9546" s="1"/>
      <c r="V9546"/>
      <c r="W9546" s="1"/>
      <c r="X9546"/>
      <c r="Y9546"/>
      <c r="Z9546" s="1"/>
      <c r="AA9546" s="1"/>
      <c r="AB9546" s="1"/>
      <c r="AC9546" s="1"/>
      <c r="AD9546"/>
    </row>
    <row r="9547" spans="1:30" x14ac:dyDescent="0.25">
      <c r="A9547" s="1"/>
      <c r="B9547" s="1"/>
      <c r="C9547" s="1"/>
      <c r="D9547"/>
      <c r="E9547" s="1"/>
      <c r="F9547" s="1"/>
      <c r="G9547"/>
      <c r="H9547"/>
      <c r="I9547" s="1"/>
      <c r="J9547"/>
      <c r="K9547"/>
      <c r="L9547"/>
      <c r="M9547" s="2"/>
      <c r="N9547" s="3"/>
      <c r="O9547"/>
      <c r="P9547"/>
      <c r="Q9547"/>
      <c r="R9547"/>
      <c r="S9547"/>
      <c r="T9547"/>
      <c r="U9547" s="1"/>
      <c r="V9547"/>
      <c r="W9547" s="1"/>
      <c r="X9547"/>
      <c r="Y9547"/>
      <c r="Z9547" s="1"/>
      <c r="AA9547" s="1"/>
      <c r="AB9547" s="1"/>
      <c r="AC9547" s="1"/>
      <c r="AD9547"/>
    </row>
    <row r="9548" spans="1:30" x14ac:dyDescent="0.25">
      <c r="A9548" s="1"/>
      <c r="B9548" s="1"/>
      <c r="C9548" s="1"/>
      <c r="D9548"/>
      <c r="E9548" s="1"/>
      <c r="F9548" s="1"/>
      <c r="G9548"/>
      <c r="H9548"/>
      <c r="I9548" s="1"/>
      <c r="J9548"/>
      <c r="K9548"/>
      <c r="L9548"/>
      <c r="M9548" s="2"/>
      <c r="N9548" s="3"/>
      <c r="O9548"/>
      <c r="P9548"/>
      <c r="Q9548"/>
      <c r="R9548"/>
      <c r="S9548"/>
      <c r="T9548"/>
      <c r="U9548" s="1"/>
      <c r="V9548"/>
      <c r="W9548" s="1"/>
      <c r="X9548"/>
      <c r="Y9548"/>
      <c r="Z9548" s="1"/>
      <c r="AA9548" s="1"/>
      <c r="AB9548" s="1"/>
      <c r="AC9548" s="1"/>
      <c r="AD9548"/>
    </row>
    <row r="9549" spans="1:30" x14ac:dyDescent="0.25">
      <c r="A9549" s="1"/>
      <c r="B9549" s="1"/>
      <c r="C9549" s="1"/>
      <c r="D9549"/>
      <c r="E9549" s="1"/>
      <c r="F9549" s="1"/>
      <c r="G9549"/>
      <c r="H9549"/>
      <c r="I9549" s="1"/>
      <c r="J9549"/>
      <c r="K9549"/>
      <c r="L9549"/>
      <c r="M9549" s="2"/>
      <c r="N9549" s="3"/>
      <c r="O9549"/>
      <c r="P9549"/>
      <c r="Q9549"/>
      <c r="R9549"/>
      <c r="S9549"/>
      <c r="T9549"/>
      <c r="U9549" s="1"/>
      <c r="V9549"/>
      <c r="W9549" s="1"/>
      <c r="X9549"/>
      <c r="Y9549"/>
      <c r="Z9549" s="1"/>
      <c r="AA9549" s="1"/>
      <c r="AB9549" s="1"/>
      <c r="AC9549" s="1"/>
      <c r="AD9549"/>
    </row>
    <row r="9550" spans="1:30" x14ac:dyDescent="0.25">
      <c r="A9550" s="1"/>
      <c r="B9550" s="1"/>
      <c r="C9550" s="1"/>
      <c r="D9550"/>
      <c r="E9550" s="1"/>
      <c r="F9550" s="1"/>
      <c r="G9550"/>
      <c r="H9550"/>
      <c r="I9550" s="1"/>
      <c r="J9550"/>
      <c r="K9550"/>
      <c r="L9550"/>
      <c r="M9550" s="2"/>
      <c r="N9550" s="3"/>
      <c r="O9550"/>
      <c r="P9550"/>
      <c r="Q9550"/>
      <c r="R9550"/>
      <c r="S9550"/>
      <c r="T9550"/>
      <c r="U9550" s="1"/>
      <c r="V9550"/>
      <c r="W9550" s="1"/>
      <c r="X9550"/>
      <c r="Y9550"/>
      <c r="Z9550" s="1"/>
      <c r="AA9550" s="1"/>
      <c r="AB9550" s="1"/>
      <c r="AC9550" s="1"/>
      <c r="AD9550"/>
    </row>
    <row r="9551" spans="1:30" x14ac:dyDescent="0.25">
      <c r="A9551" s="1"/>
      <c r="B9551" s="1"/>
      <c r="C9551" s="1"/>
      <c r="D9551"/>
      <c r="E9551" s="1"/>
      <c r="F9551" s="1"/>
      <c r="G9551"/>
      <c r="H9551"/>
      <c r="I9551" s="1"/>
      <c r="J9551"/>
      <c r="K9551"/>
      <c r="L9551"/>
      <c r="M9551" s="2"/>
      <c r="N9551" s="3"/>
      <c r="O9551"/>
      <c r="P9551"/>
      <c r="Q9551"/>
      <c r="R9551"/>
      <c r="S9551"/>
      <c r="T9551"/>
      <c r="U9551" s="1"/>
      <c r="V9551"/>
      <c r="W9551" s="1"/>
      <c r="X9551"/>
      <c r="Y9551"/>
      <c r="Z9551" s="1"/>
      <c r="AA9551" s="1"/>
      <c r="AB9551" s="1"/>
      <c r="AC9551" s="1"/>
      <c r="AD9551"/>
    </row>
    <row r="9552" spans="1:30" x14ac:dyDescent="0.25">
      <c r="A9552" s="1"/>
      <c r="B9552" s="1"/>
      <c r="C9552" s="1"/>
      <c r="D9552"/>
      <c r="E9552" s="1"/>
      <c r="F9552" s="1"/>
      <c r="G9552"/>
      <c r="H9552"/>
      <c r="I9552" s="1"/>
      <c r="J9552"/>
      <c r="K9552"/>
      <c r="L9552"/>
      <c r="M9552" s="2"/>
      <c r="N9552" s="3"/>
      <c r="O9552"/>
      <c r="P9552"/>
      <c r="Q9552"/>
      <c r="R9552"/>
      <c r="S9552"/>
      <c r="T9552"/>
      <c r="U9552" s="1"/>
      <c r="V9552"/>
      <c r="W9552" s="1"/>
      <c r="X9552"/>
      <c r="Y9552"/>
      <c r="Z9552" s="1"/>
      <c r="AA9552" s="1"/>
      <c r="AB9552" s="1"/>
      <c r="AC9552" s="1"/>
      <c r="AD9552"/>
    </row>
    <row r="9553" spans="1:30" x14ac:dyDescent="0.25">
      <c r="A9553" s="1"/>
      <c r="B9553" s="1"/>
      <c r="C9553" s="1"/>
      <c r="D9553"/>
      <c r="E9553" s="1"/>
      <c r="F9553" s="1"/>
      <c r="G9553"/>
      <c r="H9553"/>
      <c r="I9553" s="1"/>
      <c r="J9553"/>
      <c r="K9553"/>
      <c r="L9553"/>
      <c r="M9553" s="2"/>
      <c r="N9553" s="3"/>
      <c r="O9553"/>
      <c r="P9553"/>
      <c r="Q9553"/>
      <c r="R9553"/>
      <c r="S9553"/>
      <c r="T9553"/>
      <c r="U9553" s="1"/>
      <c r="V9553"/>
      <c r="W9553" s="1"/>
      <c r="X9553"/>
      <c r="Y9553"/>
      <c r="Z9553" s="1"/>
      <c r="AA9553" s="1"/>
      <c r="AB9553" s="1"/>
      <c r="AC9553" s="1"/>
      <c r="AD9553"/>
    </row>
    <row r="9554" spans="1:30" x14ac:dyDescent="0.25">
      <c r="A9554" s="1"/>
      <c r="B9554" s="1"/>
      <c r="C9554" s="1"/>
      <c r="D9554"/>
      <c r="E9554" s="1"/>
      <c r="F9554" s="1"/>
      <c r="G9554"/>
      <c r="H9554"/>
      <c r="I9554" s="1"/>
      <c r="J9554"/>
      <c r="K9554"/>
      <c r="L9554"/>
      <c r="M9554" s="2"/>
      <c r="N9554" s="3"/>
      <c r="O9554"/>
      <c r="P9554"/>
      <c r="Q9554"/>
      <c r="R9554"/>
      <c r="S9554"/>
      <c r="T9554"/>
      <c r="U9554" s="1"/>
      <c r="V9554"/>
      <c r="W9554" s="1"/>
      <c r="X9554"/>
      <c r="Y9554"/>
      <c r="Z9554" s="1"/>
      <c r="AA9554" s="1"/>
      <c r="AB9554" s="1"/>
      <c r="AC9554" s="1"/>
      <c r="AD9554"/>
    </row>
    <row r="9555" spans="1:30" x14ac:dyDescent="0.25">
      <c r="A9555" s="1"/>
      <c r="B9555" s="1"/>
      <c r="C9555" s="1"/>
      <c r="D9555"/>
      <c r="E9555" s="1"/>
      <c r="F9555" s="1"/>
      <c r="G9555"/>
      <c r="H9555"/>
      <c r="I9555" s="1"/>
      <c r="J9555"/>
      <c r="K9555"/>
      <c r="L9555"/>
      <c r="M9555" s="2"/>
      <c r="N9555" s="3"/>
      <c r="O9555"/>
      <c r="P9555"/>
      <c r="Q9555"/>
      <c r="R9555"/>
      <c r="S9555"/>
      <c r="T9555"/>
      <c r="U9555" s="1"/>
      <c r="V9555"/>
      <c r="W9555" s="1"/>
      <c r="X9555"/>
      <c r="Y9555"/>
      <c r="Z9555" s="1"/>
      <c r="AA9555" s="1"/>
      <c r="AB9555" s="1"/>
      <c r="AC9555" s="1"/>
      <c r="AD9555"/>
    </row>
    <row r="9556" spans="1:30" x14ac:dyDescent="0.25">
      <c r="A9556" s="1"/>
      <c r="B9556" s="1"/>
      <c r="C9556" s="1"/>
      <c r="D9556"/>
      <c r="E9556" s="1"/>
      <c r="F9556" s="1"/>
      <c r="G9556"/>
      <c r="H9556"/>
      <c r="I9556" s="1"/>
      <c r="J9556"/>
      <c r="K9556"/>
      <c r="L9556"/>
      <c r="M9556" s="2"/>
      <c r="N9556" s="3"/>
      <c r="O9556"/>
      <c r="P9556"/>
      <c r="Q9556"/>
      <c r="R9556"/>
      <c r="S9556"/>
      <c r="T9556"/>
      <c r="U9556" s="1"/>
      <c r="V9556"/>
      <c r="W9556" s="1"/>
      <c r="X9556"/>
      <c r="Y9556"/>
      <c r="Z9556" s="1"/>
      <c r="AA9556" s="1"/>
      <c r="AB9556" s="1"/>
      <c r="AC9556" s="1"/>
      <c r="AD9556"/>
    </row>
    <row r="9557" spans="1:30" x14ac:dyDescent="0.25">
      <c r="A9557" s="1"/>
      <c r="B9557" s="1"/>
      <c r="C9557" s="1"/>
      <c r="D9557"/>
      <c r="E9557" s="1"/>
      <c r="F9557" s="1"/>
      <c r="G9557"/>
      <c r="H9557"/>
      <c r="I9557" s="1"/>
      <c r="J9557"/>
      <c r="K9557"/>
      <c r="L9557"/>
      <c r="M9557" s="2"/>
      <c r="N9557" s="3"/>
      <c r="O9557"/>
      <c r="P9557"/>
      <c r="Q9557"/>
      <c r="R9557"/>
      <c r="S9557"/>
      <c r="T9557"/>
      <c r="U9557" s="1"/>
      <c r="V9557"/>
      <c r="W9557" s="1"/>
      <c r="X9557"/>
      <c r="Y9557"/>
      <c r="Z9557" s="1"/>
      <c r="AA9557" s="1"/>
      <c r="AB9557" s="1"/>
      <c r="AC9557" s="1"/>
      <c r="AD9557"/>
    </row>
    <row r="9558" spans="1:30" x14ac:dyDescent="0.25">
      <c r="A9558" s="1"/>
      <c r="B9558" s="1"/>
      <c r="C9558" s="1"/>
      <c r="D9558"/>
      <c r="E9558" s="1"/>
      <c r="F9558" s="1"/>
      <c r="G9558"/>
      <c r="H9558"/>
      <c r="I9558" s="1"/>
      <c r="J9558"/>
      <c r="K9558"/>
      <c r="L9558"/>
      <c r="M9558" s="2"/>
      <c r="N9558" s="3"/>
      <c r="O9558"/>
      <c r="P9558"/>
      <c r="Q9558"/>
      <c r="R9558"/>
      <c r="S9558"/>
      <c r="T9558"/>
      <c r="U9558" s="1"/>
      <c r="V9558"/>
      <c r="W9558" s="1"/>
      <c r="X9558"/>
      <c r="Y9558"/>
      <c r="Z9558" s="1"/>
      <c r="AA9558" s="1"/>
      <c r="AB9558" s="1"/>
      <c r="AC9558" s="1"/>
      <c r="AD9558"/>
    </row>
    <row r="9559" spans="1:30" x14ac:dyDescent="0.25">
      <c r="A9559" s="1"/>
      <c r="B9559" s="1"/>
      <c r="C9559" s="1"/>
      <c r="D9559"/>
      <c r="E9559" s="1"/>
      <c r="F9559" s="1"/>
      <c r="G9559"/>
      <c r="H9559"/>
      <c r="I9559" s="1"/>
      <c r="J9559"/>
      <c r="K9559"/>
      <c r="L9559"/>
      <c r="M9559" s="2"/>
      <c r="N9559" s="3"/>
      <c r="O9559"/>
      <c r="P9559"/>
      <c r="Q9559"/>
      <c r="R9559"/>
      <c r="S9559"/>
      <c r="T9559"/>
      <c r="U9559" s="1"/>
      <c r="V9559"/>
      <c r="W9559" s="1"/>
      <c r="X9559"/>
      <c r="Y9559"/>
      <c r="Z9559" s="1"/>
      <c r="AA9559" s="1"/>
      <c r="AB9559" s="1"/>
      <c r="AC9559" s="1"/>
      <c r="AD9559"/>
    </row>
    <row r="9560" spans="1:30" x14ac:dyDescent="0.25">
      <c r="A9560" s="1"/>
      <c r="B9560" s="1"/>
      <c r="C9560" s="1"/>
      <c r="D9560"/>
      <c r="E9560" s="1"/>
      <c r="F9560" s="1"/>
      <c r="G9560"/>
      <c r="H9560"/>
      <c r="I9560" s="1"/>
      <c r="J9560"/>
      <c r="K9560"/>
      <c r="L9560"/>
      <c r="M9560" s="2"/>
      <c r="N9560" s="3"/>
      <c r="O9560"/>
      <c r="P9560"/>
      <c r="Q9560"/>
      <c r="R9560"/>
      <c r="S9560"/>
      <c r="T9560"/>
      <c r="U9560" s="1"/>
      <c r="V9560"/>
      <c r="W9560" s="1"/>
      <c r="X9560"/>
      <c r="Y9560"/>
      <c r="Z9560" s="1"/>
      <c r="AA9560" s="1"/>
      <c r="AB9560" s="1"/>
      <c r="AC9560" s="1"/>
      <c r="AD9560"/>
    </row>
    <row r="9561" spans="1:30" x14ac:dyDescent="0.25">
      <c r="A9561" s="1"/>
      <c r="B9561" s="1"/>
      <c r="C9561" s="1"/>
      <c r="D9561"/>
      <c r="E9561" s="1"/>
      <c r="F9561" s="1"/>
      <c r="G9561"/>
      <c r="H9561"/>
      <c r="I9561" s="1"/>
      <c r="J9561"/>
      <c r="K9561"/>
      <c r="L9561"/>
      <c r="M9561" s="2"/>
      <c r="N9561" s="3"/>
      <c r="O9561"/>
      <c r="P9561"/>
      <c r="Q9561"/>
      <c r="R9561"/>
      <c r="S9561"/>
      <c r="T9561"/>
      <c r="U9561" s="1"/>
      <c r="V9561"/>
      <c r="W9561" s="1"/>
      <c r="X9561"/>
      <c r="Y9561"/>
      <c r="Z9561" s="1"/>
      <c r="AA9561" s="1"/>
      <c r="AB9561" s="1"/>
      <c r="AC9561" s="1"/>
      <c r="AD9561"/>
    </row>
    <row r="9562" spans="1:30" x14ac:dyDescent="0.25">
      <c r="A9562" s="1"/>
      <c r="B9562" s="1"/>
      <c r="C9562" s="1"/>
      <c r="D9562"/>
      <c r="E9562" s="1"/>
      <c r="F9562" s="1"/>
      <c r="G9562"/>
      <c r="H9562"/>
      <c r="I9562" s="1"/>
      <c r="J9562"/>
      <c r="K9562"/>
      <c r="L9562"/>
      <c r="M9562" s="2"/>
      <c r="N9562" s="3"/>
      <c r="O9562"/>
      <c r="P9562"/>
      <c r="Q9562"/>
      <c r="R9562"/>
      <c r="S9562"/>
      <c r="T9562"/>
      <c r="U9562" s="1"/>
      <c r="V9562"/>
      <c r="W9562" s="1"/>
      <c r="X9562"/>
      <c r="Y9562"/>
      <c r="Z9562" s="1"/>
      <c r="AA9562" s="1"/>
      <c r="AB9562" s="1"/>
      <c r="AC9562" s="1"/>
      <c r="AD9562"/>
    </row>
    <row r="9563" spans="1:30" x14ac:dyDescent="0.25">
      <c r="A9563" s="1"/>
      <c r="B9563" s="1"/>
      <c r="C9563" s="1"/>
      <c r="D9563"/>
      <c r="E9563" s="1"/>
      <c r="F9563" s="1"/>
      <c r="G9563"/>
      <c r="H9563"/>
      <c r="I9563" s="1"/>
      <c r="J9563"/>
      <c r="K9563"/>
      <c r="L9563"/>
      <c r="M9563" s="2"/>
      <c r="N9563" s="3"/>
      <c r="O9563"/>
      <c r="P9563"/>
      <c r="Q9563"/>
      <c r="R9563"/>
      <c r="S9563"/>
      <c r="T9563"/>
      <c r="U9563" s="1"/>
      <c r="V9563"/>
      <c r="W9563" s="1"/>
      <c r="X9563"/>
      <c r="Y9563"/>
      <c r="Z9563" s="1"/>
      <c r="AA9563" s="1"/>
      <c r="AB9563" s="1"/>
      <c r="AC9563" s="1"/>
      <c r="AD9563"/>
    </row>
    <row r="9564" spans="1:30" x14ac:dyDescent="0.25">
      <c r="A9564" s="1"/>
      <c r="B9564" s="1"/>
      <c r="C9564" s="1"/>
      <c r="D9564"/>
      <c r="E9564" s="1"/>
      <c r="F9564" s="1"/>
      <c r="G9564"/>
      <c r="H9564"/>
      <c r="I9564" s="1"/>
      <c r="J9564"/>
      <c r="K9564"/>
      <c r="L9564"/>
      <c r="M9564" s="2"/>
      <c r="N9564" s="3"/>
      <c r="O9564"/>
      <c r="P9564"/>
      <c r="Q9564"/>
      <c r="R9564"/>
      <c r="S9564"/>
      <c r="T9564"/>
      <c r="U9564" s="1"/>
      <c r="V9564"/>
      <c r="W9564" s="1"/>
      <c r="X9564"/>
      <c r="Y9564"/>
      <c r="Z9564" s="1"/>
      <c r="AA9564" s="1"/>
      <c r="AB9564" s="1"/>
      <c r="AC9564" s="1"/>
      <c r="AD9564"/>
    </row>
    <row r="9565" spans="1:30" x14ac:dyDescent="0.25">
      <c r="A9565" s="1"/>
      <c r="B9565" s="1"/>
      <c r="C9565" s="1"/>
      <c r="D9565"/>
      <c r="E9565" s="1"/>
      <c r="F9565" s="1"/>
      <c r="G9565"/>
      <c r="H9565"/>
      <c r="I9565" s="1"/>
      <c r="J9565"/>
      <c r="K9565"/>
      <c r="L9565"/>
      <c r="M9565" s="2"/>
      <c r="N9565" s="3"/>
      <c r="O9565"/>
      <c r="P9565"/>
      <c r="Q9565"/>
      <c r="R9565"/>
      <c r="S9565"/>
      <c r="T9565"/>
      <c r="U9565" s="1"/>
      <c r="V9565"/>
      <c r="W9565" s="1"/>
      <c r="X9565"/>
      <c r="Y9565"/>
      <c r="Z9565" s="1"/>
      <c r="AA9565" s="1"/>
      <c r="AB9565" s="1"/>
      <c r="AC9565" s="1"/>
      <c r="AD9565"/>
    </row>
    <row r="9566" spans="1:30" x14ac:dyDescent="0.25">
      <c r="A9566" s="1"/>
      <c r="B9566" s="1"/>
      <c r="C9566" s="1"/>
      <c r="D9566"/>
      <c r="E9566" s="1"/>
      <c r="F9566" s="1"/>
      <c r="G9566"/>
      <c r="H9566"/>
      <c r="I9566" s="1"/>
      <c r="J9566"/>
      <c r="K9566"/>
      <c r="L9566"/>
      <c r="M9566" s="2"/>
      <c r="N9566" s="3"/>
      <c r="O9566"/>
      <c r="P9566"/>
      <c r="Q9566"/>
      <c r="R9566"/>
      <c r="S9566"/>
      <c r="T9566"/>
      <c r="U9566" s="1"/>
      <c r="V9566"/>
      <c r="W9566" s="1"/>
      <c r="X9566"/>
      <c r="Y9566"/>
      <c r="Z9566" s="1"/>
      <c r="AA9566" s="1"/>
      <c r="AB9566" s="1"/>
      <c r="AC9566" s="1"/>
      <c r="AD9566"/>
    </row>
    <row r="9567" spans="1:30" x14ac:dyDescent="0.25">
      <c r="A9567" s="1"/>
      <c r="B9567" s="1"/>
      <c r="C9567" s="1"/>
      <c r="D9567"/>
      <c r="E9567" s="1"/>
      <c r="F9567" s="1"/>
      <c r="G9567"/>
      <c r="H9567"/>
      <c r="I9567" s="1"/>
      <c r="J9567"/>
      <c r="K9567"/>
      <c r="L9567"/>
      <c r="M9567" s="2"/>
      <c r="N9567" s="3"/>
      <c r="O9567"/>
      <c r="P9567"/>
      <c r="Q9567"/>
      <c r="R9567"/>
      <c r="S9567"/>
      <c r="T9567"/>
      <c r="U9567" s="1"/>
      <c r="V9567"/>
      <c r="W9567" s="1"/>
      <c r="X9567"/>
      <c r="Y9567"/>
      <c r="Z9567" s="1"/>
      <c r="AA9567" s="1"/>
      <c r="AB9567" s="1"/>
      <c r="AC9567" s="1"/>
      <c r="AD9567"/>
    </row>
    <row r="9568" spans="1:30" x14ac:dyDescent="0.25">
      <c r="A9568" s="1"/>
      <c r="B9568" s="1"/>
      <c r="C9568" s="1"/>
      <c r="D9568"/>
      <c r="E9568" s="1"/>
      <c r="F9568" s="1"/>
      <c r="G9568"/>
      <c r="H9568"/>
      <c r="I9568" s="1"/>
      <c r="J9568"/>
      <c r="K9568"/>
      <c r="L9568"/>
      <c r="M9568" s="2"/>
      <c r="N9568" s="3"/>
      <c r="O9568"/>
      <c r="P9568"/>
      <c r="Q9568"/>
      <c r="R9568"/>
      <c r="S9568"/>
      <c r="T9568"/>
      <c r="U9568" s="1"/>
      <c r="V9568"/>
      <c r="W9568" s="1"/>
      <c r="X9568"/>
      <c r="Y9568"/>
      <c r="Z9568" s="1"/>
      <c r="AA9568" s="1"/>
      <c r="AB9568" s="1"/>
      <c r="AC9568" s="1"/>
      <c r="AD9568"/>
    </row>
    <row r="9569" spans="1:30" x14ac:dyDescent="0.25">
      <c r="A9569" s="1"/>
      <c r="B9569" s="1"/>
      <c r="C9569" s="1"/>
      <c r="D9569"/>
      <c r="E9569" s="1"/>
      <c r="F9569" s="1"/>
      <c r="G9569"/>
      <c r="H9569"/>
      <c r="I9569" s="1"/>
      <c r="J9569"/>
      <c r="K9569"/>
      <c r="L9569"/>
      <c r="M9569" s="2"/>
      <c r="N9569" s="3"/>
      <c r="O9569"/>
      <c r="P9569"/>
      <c r="Q9569"/>
      <c r="R9569"/>
      <c r="S9569"/>
      <c r="T9569"/>
      <c r="U9569" s="1"/>
      <c r="V9569"/>
      <c r="W9569" s="1"/>
      <c r="X9569"/>
      <c r="Y9569"/>
      <c r="Z9569" s="1"/>
      <c r="AA9569" s="1"/>
      <c r="AB9569" s="1"/>
      <c r="AC9569" s="1"/>
      <c r="AD9569"/>
    </row>
    <row r="9570" spans="1:30" x14ac:dyDescent="0.25">
      <c r="A9570" s="1"/>
      <c r="B9570" s="1"/>
      <c r="C9570" s="1"/>
      <c r="D9570"/>
      <c r="E9570" s="1"/>
      <c r="F9570" s="1"/>
      <c r="G9570"/>
      <c r="H9570"/>
      <c r="I9570" s="1"/>
      <c r="J9570"/>
      <c r="K9570"/>
      <c r="L9570"/>
      <c r="M9570" s="2"/>
      <c r="N9570" s="3"/>
      <c r="O9570"/>
      <c r="P9570"/>
      <c r="Q9570"/>
      <c r="R9570"/>
      <c r="S9570"/>
      <c r="T9570"/>
      <c r="U9570" s="1"/>
      <c r="V9570"/>
      <c r="W9570" s="1"/>
      <c r="X9570"/>
      <c r="Y9570"/>
      <c r="Z9570" s="1"/>
      <c r="AA9570" s="1"/>
      <c r="AB9570" s="1"/>
      <c r="AC9570" s="1"/>
      <c r="AD9570"/>
    </row>
    <row r="9571" spans="1:30" x14ac:dyDescent="0.25">
      <c r="A9571" s="1"/>
      <c r="B9571" s="1"/>
      <c r="C9571" s="1"/>
      <c r="D9571"/>
      <c r="E9571" s="1"/>
      <c r="F9571" s="1"/>
      <c r="G9571"/>
      <c r="H9571"/>
      <c r="I9571" s="1"/>
      <c r="J9571"/>
      <c r="K9571"/>
      <c r="L9571"/>
      <c r="M9571" s="2"/>
      <c r="N9571" s="3"/>
      <c r="O9571"/>
      <c r="P9571"/>
      <c r="Q9571"/>
      <c r="R9571"/>
      <c r="S9571"/>
      <c r="T9571"/>
      <c r="U9571" s="1"/>
      <c r="V9571"/>
      <c r="W9571" s="1"/>
      <c r="X9571"/>
      <c r="Y9571"/>
      <c r="Z9571" s="1"/>
      <c r="AA9571" s="1"/>
      <c r="AB9571" s="1"/>
      <c r="AC9571" s="1"/>
      <c r="AD9571"/>
    </row>
    <row r="9572" spans="1:30" x14ac:dyDescent="0.25">
      <c r="A9572" s="1"/>
      <c r="B9572" s="1"/>
      <c r="C9572" s="1"/>
      <c r="D9572"/>
      <c r="E9572" s="1"/>
      <c r="F9572" s="1"/>
      <c r="G9572"/>
      <c r="H9572"/>
      <c r="I9572" s="1"/>
      <c r="J9572"/>
      <c r="K9572"/>
      <c r="L9572"/>
      <c r="M9572" s="2"/>
      <c r="N9572" s="3"/>
      <c r="O9572"/>
      <c r="P9572"/>
      <c r="Q9572"/>
      <c r="R9572"/>
      <c r="S9572"/>
      <c r="T9572"/>
      <c r="U9572" s="1"/>
      <c r="V9572"/>
      <c r="W9572" s="1"/>
      <c r="X9572"/>
      <c r="Y9572"/>
      <c r="Z9572" s="1"/>
      <c r="AA9572" s="1"/>
      <c r="AB9572" s="1"/>
      <c r="AC9572" s="1"/>
      <c r="AD9572"/>
    </row>
    <row r="9573" spans="1:30" x14ac:dyDescent="0.25">
      <c r="A9573" s="1"/>
      <c r="B9573" s="1"/>
      <c r="C9573" s="1"/>
      <c r="D9573"/>
      <c r="E9573" s="1"/>
      <c r="F9573" s="1"/>
      <c r="G9573"/>
      <c r="H9573"/>
      <c r="I9573" s="1"/>
      <c r="J9573"/>
      <c r="K9573"/>
      <c r="L9573"/>
      <c r="M9573" s="2"/>
      <c r="N9573" s="3"/>
      <c r="O9573"/>
      <c r="P9573"/>
      <c r="Q9573"/>
      <c r="R9573"/>
      <c r="S9573"/>
      <c r="T9573"/>
      <c r="U9573" s="1"/>
      <c r="V9573"/>
      <c r="W9573" s="1"/>
      <c r="X9573"/>
      <c r="Y9573"/>
      <c r="Z9573" s="1"/>
      <c r="AA9573" s="1"/>
      <c r="AB9573" s="1"/>
      <c r="AC9573" s="1"/>
      <c r="AD9573"/>
    </row>
    <row r="9574" spans="1:30" x14ac:dyDescent="0.25">
      <c r="A9574" s="1"/>
      <c r="B9574" s="1"/>
      <c r="C9574" s="1"/>
      <c r="D9574"/>
      <c r="E9574" s="1"/>
      <c r="F9574" s="1"/>
      <c r="G9574"/>
      <c r="H9574"/>
      <c r="I9574" s="1"/>
      <c r="J9574"/>
      <c r="K9574"/>
      <c r="L9574"/>
      <c r="M9574" s="2"/>
      <c r="N9574" s="3"/>
      <c r="O9574"/>
      <c r="P9574"/>
      <c r="Q9574"/>
      <c r="R9574"/>
      <c r="S9574"/>
      <c r="T9574"/>
      <c r="U9574" s="1"/>
      <c r="V9574"/>
      <c r="W9574" s="1"/>
      <c r="X9574"/>
      <c r="Y9574"/>
      <c r="Z9574" s="1"/>
      <c r="AA9574" s="1"/>
      <c r="AB9574" s="1"/>
      <c r="AC9574" s="1"/>
      <c r="AD9574"/>
    </row>
    <row r="9575" spans="1:30" x14ac:dyDescent="0.25">
      <c r="A9575" s="1"/>
      <c r="B9575" s="1"/>
      <c r="C9575" s="1"/>
      <c r="D9575"/>
      <c r="E9575" s="1"/>
      <c r="F9575" s="1"/>
      <c r="G9575"/>
      <c r="H9575"/>
      <c r="I9575" s="1"/>
      <c r="J9575"/>
      <c r="K9575"/>
      <c r="L9575"/>
      <c r="M9575" s="2"/>
      <c r="N9575" s="3"/>
      <c r="O9575"/>
      <c r="P9575"/>
      <c r="Q9575"/>
      <c r="R9575"/>
      <c r="S9575"/>
      <c r="T9575"/>
      <c r="U9575" s="1"/>
      <c r="V9575"/>
      <c r="W9575" s="1"/>
      <c r="X9575"/>
      <c r="Y9575"/>
      <c r="Z9575" s="1"/>
      <c r="AA9575" s="1"/>
      <c r="AB9575" s="1"/>
      <c r="AC9575" s="1"/>
      <c r="AD9575"/>
    </row>
    <row r="9576" spans="1:30" x14ac:dyDescent="0.25">
      <c r="A9576" s="1"/>
      <c r="B9576" s="1"/>
      <c r="C9576" s="1"/>
      <c r="D9576"/>
      <c r="E9576" s="1"/>
      <c r="F9576" s="1"/>
      <c r="G9576"/>
      <c r="H9576"/>
      <c r="I9576" s="1"/>
      <c r="J9576"/>
      <c r="K9576"/>
      <c r="L9576"/>
      <c r="M9576" s="2"/>
      <c r="N9576" s="3"/>
      <c r="O9576"/>
      <c r="P9576"/>
      <c r="Q9576"/>
      <c r="R9576"/>
      <c r="S9576"/>
      <c r="T9576"/>
      <c r="U9576" s="1"/>
      <c r="V9576"/>
      <c r="W9576" s="1"/>
      <c r="X9576"/>
      <c r="Y9576"/>
      <c r="Z9576" s="1"/>
      <c r="AA9576" s="1"/>
      <c r="AB9576" s="1"/>
      <c r="AC9576" s="1"/>
      <c r="AD9576"/>
    </row>
    <row r="9577" spans="1:30" x14ac:dyDescent="0.25">
      <c r="A9577" s="1"/>
      <c r="B9577" s="1"/>
      <c r="C9577" s="1"/>
      <c r="D9577"/>
      <c r="E9577" s="1"/>
      <c r="F9577" s="1"/>
      <c r="G9577"/>
      <c r="H9577"/>
      <c r="I9577" s="1"/>
      <c r="J9577"/>
      <c r="K9577"/>
      <c r="L9577"/>
      <c r="M9577" s="2"/>
      <c r="N9577" s="3"/>
      <c r="O9577"/>
      <c r="P9577"/>
      <c r="Q9577"/>
      <c r="R9577"/>
      <c r="S9577"/>
      <c r="T9577"/>
      <c r="U9577" s="1"/>
      <c r="V9577"/>
      <c r="W9577" s="1"/>
      <c r="X9577"/>
      <c r="Y9577"/>
      <c r="Z9577" s="1"/>
      <c r="AA9577" s="1"/>
      <c r="AB9577" s="1"/>
      <c r="AC9577" s="1"/>
      <c r="AD9577"/>
    </row>
    <row r="9578" spans="1:30" x14ac:dyDescent="0.25">
      <c r="A9578" s="1"/>
      <c r="B9578" s="1"/>
      <c r="C9578" s="1"/>
      <c r="D9578"/>
      <c r="E9578" s="1"/>
      <c r="F9578" s="1"/>
      <c r="G9578"/>
      <c r="H9578"/>
      <c r="I9578" s="1"/>
      <c r="J9578"/>
      <c r="K9578"/>
      <c r="L9578"/>
      <c r="M9578" s="2"/>
      <c r="N9578" s="3"/>
      <c r="O9578"/>
      <c r="P9578"/>
      <c r="Q9578"/>
      <c r="R9578"/>
      <c r="S9578"/>
      <c r="T9578"/>
      <c r="U9578" s="1"/>
      <c r="V9578"/>
      <c r="W9578" s="1"/>
      <c r="X9578"/>
      <c r="Y9578"/>
      <c r="Z9578" s="1"/>
      <c r="AA9578" s="1"/>
      <c r="AB9578" s="1"/>
      <c r="AC9578" s="1"/>
      <c r="AD9578"/>
    </row>
    <row r="9579" spans="1:30" x14ac:dyDescent="0.25">
      <c r="A9579" s="1"/>
      <c r="B9579" s="1"/>
      <c r="C9579" s="1"/>
      <c r="D9579"/>
      <c r="E9579" s="1"/>
      <c r="F9579" s="1"/>
      <c r="G9579"/>
      <c r="H9579"/>
      <c r="I9579" s="1"/>
      <c r="J9579"/>
      <c r="K9579"/>
      <c r="L9579"/>
      <c r="M9579" s="2"/>
      <c r="N9579" s="3"/>
      <c r="O9579"/>
      <c r="P9579"/>
      <c r="Q9579"/>
      <c r="R9579"/>
      <c r="S9579"/>
      <c r="T9579"/>
      <c r="U9579" s="1"/>
      <c r="V9579"/>
      <c r="W9579" s="1"/>
      <c r="X9579"/>
      <c r="Y9579"/>
      <c r="Z9579" s="1"/>
      <c r="AA9579" s="1"/>
      <c r="AB9579" s="1"/>
      <c r="AC9579" s="1"/>
      <c r="AD9579"/>
    </row>
    <row r="9580" spans="1:30" x14ac:dyDescent="0.25">
      <c r="A9580" s="1"/>
      <c r="B9580" s="1"/>
      <c r="C9580" s="1"/>
      <c r="D9580"/>
      <c r="E9580" s="1"/>
      <c r="F9580" s="1"/>
      <c r="G9580"/>
      <c r="H9580"/>
      <c r="I9580" s="1"/>
      <c r="J9580"/>
      <c r="K9580"/>
      <c r="L9580"/>
      <c r="M9580" s="2"/>
      <c r="N9580" s="3"/>
      <c r="O9580"/>
      <c r="P9580"/>
      <c r="Q9580"/>
      <c r="R9580"/>
      <c r="S9580"/>
      <c r="T9580"/>
      <c r="U9580" s="1"/>
      <c r="V9580"/>
      <c r="W9580" s="1"/>
      <c r="X9580"/>
      <c r="Y9580"/>
      <c r="Z9580" s="1"/>
      <c r="AA9580" s="1"/>
      <c r="AB9580" s="1"/>
      <c r="AC9580" s="1"/>
      <c r="AD9580"/>
    </row>
    <row r="9581" spans="1:30" x14ac:dyDescent="0.25">
      <c r="A9581" s="1"/>
      <c r="B9581" s="1"/>
      <c r="C9581" s="1"/>
      <c r="D9581"/>
      <c r="E9581" s="1"/>
      <c r="F9581" s="1"/>
      <c r="G9581"/>
      <c r="H9581"/>
      <c r="I9581" s="1"/>
      <c r="J9581"/>
      <c r="K9581"/>
      <c r="L9581"/>
      <c r="M9581" s="2"/>
      <c r="N9581" s="3"/>
      <c r="O9581"/>
      <c r="P9581"/>
      <c r="Q9581"/>
      <c r="R9581"/>
      <c r="S9581"/>
      <c r="T9581"/>
      <c r="U9581" s="1"/>
      <c r="V9581"/>
      <c r="W9581" s="1"/>
      <c r="X9581"/>
      <c r="Y9581"/>
      <c r="Z9581" s="1"/>
      <c r="AA9581" s="1"/>
      <c r="AB9581" s="1"/>
      <c r="AC9581" s="1"/>
      <c r="AD9581"/>
    </row>
    <row r="9582" spans="1:30" x14ac:dyDescent="0.25">
      <c r="A9582" s="1"/>
      <c r="B9582" s="1"/>
      <c r="C9582" s="1"/>
      <c r="D9582"/>
      <c r="E9582" s="1"/>
      <c r="F9582" s="1"/>
      <c r="G9582"/>
      <c r="H9582"/>
      <c r="I9582" s="1"/>
      <c r="J9582"/>
      <c r="K9582"/>
      <c r="L9582"/>
      <c r="M9582" s="2"/>
      <c r="N9582" s="3"/>
      <c r="O9582"/>
      <c r="P9582"/>
      <c r="Q9582"/>
      <c r="R9582"/>
      <c r="S9582"/>
      <c r="T9582"/>
      <c r="U9582" s="1"/>
      <c r="V9582"/>
      <c r="W9582" s="1"/>
      <c r="X9582"/>
      <c r="Y9582"/>
      <c r="Z9582" s="1"/>
      <c r="AA9582" s="1"/>
      <c r="AB9582" s="1"/>
      <c r="AC9582" s="1"/>
      <c r="AD9582"/>
    </row>
    <row r="9583" spans="1:30" x14ac:dyDescent="0.25">
      <c r="A9583" s="1"/>
      <c r="B9583" s="1"/>
      <c r="C9583" s="1"/>
      <c r="D9583"/>
      <c r="E9583" s="1"/>
      <c r="F9583" s="1"/>
      <c r="G9583"/>
      <c r="H9583"/>
      <c r="I9583" s="1"/>
      <c r="J9583"/>
      <c r="K9583"/>
      <c r="L9583"/>
      <c r="M9583" s="2"/>
      <c r="N9583" s="3"/>
      <c r="O9583"/>
      <c r="P9583"/>
      <c r="Q9583"/>
      <c r="R9583"/>
      <c r="S9583"/>
      <c r="T9583"/>
      <c r="U9583" s="1"/>
      <c r="V9583"/>
      <c r="W9583" s="1"/>
      <c r="X9583"/>
      <c r="Y9583"/>
      <c r="Z9583" s="1"/>
      <c r="AA9583" s="1"/>
      <c r="AB9583" s="1"/>
      <c r="AC9583" s="1"/>
      <c r="AD9583"/>
    </row>
    <row r="9584" spans="1:30" x14ac:dyDescent="0.25">
      <c r="A9584" s="1"/>
      <c r="B9584" s="1"/>
      <c r="C9584" s="1"/>
      <c r="D9584"/>
      <c r="E9584" s="1"/>
      <c r="F9584" s="1"/>
      <c r="G9584"/>
      <c r="H9584"/>
      <c r="I9584" s="1"/>
      <c r="J9584"/>
      <c r="K9584"/>
      <c r="L9584"/>
      <c r="M9584" s="2"/>
      <c r="N9584" s="3"/>
      <c r="O9584"/>
      <c r="P9584"/>
      <c r="Q9584"/>
      <c r="R9584"/>
      <c r="S9584"/>
      <c r="T9584"/>
      <c r="U9584" s="1"/>
      <c r="V9584"/>
      <c r="W9584" s="1"/>
      <c r="X9584"/>
      <c r="Y9584"/>
      <c r="Z9584" s="1"/>
      <c r="AA9584" s="1"/>
      <c r="AB9584" s="1"/>
      <c r="AC9584" s="1"/>
      <c r="AD9584"/>
    </row>
    <row r="9585" spans="1:30" x14ac:dyDescent="0.25">
      <c r="A9585" s="1"/>
      <c r="B9585" s="1"/>
      <c r="C9585" s="1"/>
      <c r="D9585"/>
      <c r="E9585" s="1"/>
      <c r="F9585" s="1"/>
      <c r="G9585"/>
      <c r="H9585"/>
      <c r="I9585" s="1"/>
      <c r="J9585"/>
      <c r="K9585"/>
      <c r="L9585"/>
      <c r="M9585" s="2"/>
      <c r="N9585" s="3"/>
      <c r="O9585"/>
      <c r="P9585"/>
      <c r="Q9585"/>
      <c r="R9585"/>
      <c r="S9585"/>
      <c r="T9585"/>
      <c r="U9585" s="1"/>
      <c r="V9585"/>
      <c r="W9585" s="1"/>
      <c r="X9585"/>
      <c r="Y9585"/>
      <c r="Z9585" s="1"/>
      <c r="AA9585" s="1"/>
      <c r="AB9585" s="1"/>
      <c r="AC9585" s="1"/>
      <c r="AD9585"/>
    </row>
    <row r="9586" spans="1:30" x14ac:dyDescent="0.25">
      <c r="A9586" s="1"/>
      <c r="B9586" s="1"/>
      <c r="C9586" s="1"/>
      <c r="D9586"/>
      <c r="E9586" s="1"/>
      <c r="F9586" s="1"/>
      <c r="G9586"/>
      <c r="H9586"/>
      <c r="I9586" s="1"/>
      <c r="J9586"/>
      <c r="K9586"/>
      <c r="L9586"/>
      <c r="M9586" s="2"/>
      <c r="N9586" s="3"/>
      <c r="O9586"/>
      <c r="P9586"/>
      <c r="Q9586"/>
      <c r="R9586"/>
      <c r="S9586"/>
      <c r="T9586"/>
      <c r="U9586" s="1"/>
      <c r="V9586"/>
      <c r="W9586" s="1"/>
      <c r="X9586"/>
      <c r="Y9586"/>
      <c r="Z9586" s="1"/>
      <c r="AA9586" s="1"/>
      <c r="AB9586" s="1"/>
      <c r="AC9586" s="1"/>
      <c r="AD9586"/>
    </row>
    <row r="9587" spans="1:30" x14ac:dyDescent="0.25">
      <c r="A9587" s="1"/>
      <c r="B9587" s="1"/>
      <c r="C9587" s="1"/>
      <c r="D9587"/>
      <c r="E9587" s="1"/>
      <c r="F9587" s="1"/>
      <c r="G9587"/>
      <c r="H9587"/>
      <c r="I9587" s="1"/>
      <c r="J9587"/>
      <c r="K9587"/>
      <c r="L9587"/>
      <c r="M9587" s="2"/>
      <c r="N9587" s="3"/>
      <c r="O9587"/>
      <c r="P9587"/>
      <c r="Q9587"/>
      <c r="R9587"/>
      <c r="S9587"/>
      <c r="T9587"/>
      <c r="U9587" s="1"/>
      <c r="V9587"/>
      <c r="W9587" s="1"/>
      <c r="X9587"/>
      <c r="Y9587"/>
      <c r="Z9587" s="1"/>
      <c r="AA9587" s="1"/>
      <c r="AB9587" s="1"/>
      <c r="AC9587" s="1"/>
      <c r="AD9587"/>
    </row>
    <row r="9588" spans="1:30" x14ac:dyDescent="0.25">
      <c r="A9588" s="1"/>
      <c r="B9588" s="1"/>
      <c r="C9588" s="1"/>
      <c r="D9588"/>
      <c r="E9588" s="1"/>
      <c r="F9588" s="1"/>
      <c r="G9588"/>
      <c r="H9588"/>
      <c r="I9588" s="1"/>
      <c r="J9588"/>
      <c r="K9588"/>
      <c r="L9588"/>
      <c r="M9588" s="2"/>
      <c r="N9588" s="3"/>
      <c r="O9588"/>
      <c r="P9588"/>
      <c r="Q9588"/>
      <c r="R9588"/>
      <c r="S9588"/>
      <c r="T9588"/>
      <c r="U9588" s="1"/>
      <c r="V9588"/>
      <c r="W9588" s="1"/>
      <c r="X9588"/>
      <c r="Y9588"/>
      <c r="Z9588" s="1"/>
      <c r="AA9588" s="1"/>
      <c r="AB9588" s="1"/>
      <c r="AC9588" s="1"/>
      <c r="AD9588"/>
    </row>
    <row r="9589" spans="1:30" x14ac:dyDescent="0.25">
      <c r="A9589" s="1"/>
      <c r="B9589" s="1"/>
      <c r="C9589" s="1"/>
      <c r="D9589"/>
      <c r="E9589" s="1"/>
      <c r="F9589" s="1"/>
      <c r="G9589"/>
      <c r="H9589"/>
      <c r="I9589" s="1"/>
      <c r="J9589"/>
      <c r="K9589"/>
      <c r="L9589"/>
      <c r="M9589" s="2"/>
      <c r="N9589" s="3"/>
      <c r="O9589"/>
      <c r="P9589"/>
      <c r="Q9589"/>
      <c r="R9589"/>
      <c r="S9589"/>
      <c r="T9589"/>
      <c r="U9589" s="1"/>
      <c r="V9589"/>
      <c r="W9589" s="1"/>
      <c r="X9589"/>
      <c r="Y9589"/>
      <c r="Z9589" s="1"/>
      <c r="AA9589" s="1"/>
      <c r="AB9589" s="1"/>
      <c r="AC9589" s="1"/>
      <c r="AD9589"/>
    </row>
    <row r="9590" spans="1:30" x14ac:dyDescent="0.25">
      <c r="A9590" s="1"/>
      <c r="B9590" s="1"/>
      <c r="C9590" s="1"/>
      <c r="D9590"/>
      <c r="E9590" s="1"/>
      <c r="F9590" s="1"/>
      <c r="G9590"/>
      <c r="H9590"/>
      <c r="I9590" s="1"/>
      <c r="J9590"/>
      <c r="K9590"/>
      <c r="L9590"/>
      <c r="M9590" s="2"/>
      <c r="N9590" s="3"/>
      <c r="O9590"/>
      <c r="P9590"/>
      <c r="Q9590"/>
      <c r="R9590"/>
      <c r="S9590"/>
      <c r="T9590"/>
      <c r="U9590" s="1"/>
      <c r="V9590"/>
      <c r="W9590" s="1"/>
      <c r="X9590"/>
      <c r="Y9590"/>
      <c r="Z9590" s="1"/>
      <c r="AA9590" s="1"/>
      <c r="AB9590" s="1"/>
      <c r="AC9590" s="1"/>
      <c r="AD9590"/>
    </row>
    <row r="9591" spans="1:30" x14ac:dyDescent="0.25">
      <c r="A9591" s="1"/>
      <c r="B9591" s="1"/>
      <c r="C9591" s="1"/>
      <c r="D9591"/>
      <c r="E9591" s="1"/>
      <c r="F9591" s="1"/>
      <c r="G9591"/>
      <c r="H9591"/>
      <c r="I9591" s="1"/>
      <c r="J9591"/>
      <c r="K9591"/>
      <c r="L9591"/>
      <c r="M9591" s="2"/>
      <c r="N9591" s="3"/>
      <c r="O9591"/>
      <c r="P9591"/>
      <c r="Q9591"/>
      <c r="R9591"/>
      <c r="S9591"/>
      <c r="T9591"/>
      <c r="U9591" s="1"/>
      <c r="V9591"/>
      <c r="W9591" s="1"/>
      <c r="X9591"/>
      <c r="Y9591"/>
      <c r="Z9591" s="1"/>
      <c r="AA9591" s="1"/>
      <c r="AB9591" s="1"/>
      <c r="AC9591" s="1"/>
      <c r="AD9591"/>
    </row>
    <row r="9592" spans="1:30" x14ac:dyDescent="0.25">
      <c r="A9592" s="1"/>
      <c r="B9592" s="1"/>
      <c r="C9592" s="1"/>
      <c r="D9592"/>
      <c r="E9592" s="1"/>
      <c r="F9592" s="1"/>
      <c r="G9592"/>
      <c r="H9592"/>
      <c r="I9592" s="1"/>
      <c r="J9592"/>
      <c r="K9592"/>
      <c r="L9592"/>
      <c r="M9592" s="2"/>
      <c r="N9592" s="3"/>
      <c r="O9592"/>
      <c r="P9592"/>
      <c r="Q9592"/>
      <c r="R9592"/>
      <c r="S9592"/>
      <c r="T9592"/>
      <c r="U9592" s="1"/>
      <c r="V9592"/>
      <c r="W9592" s="1"/>
      <c r="X9592"/>
      <c r="Y9592"/>
      <c r="Z9592" s="1"/>
      <c r="AA9592" s="1"/>
      <c r="AB9592" s="1"/>
      <c r="AC9592" s="1"/>
      <c r="AD9592"/>
    </row>
    <row r="9593" spans="1:30" x14ac:dyDescent="0.25">
      <c r="A9593" s="1"/>
      <c r="B9593" s="1"/>
      <c r="C9593" s="1"/>
      <c r="D9593"/>
      <c r="E9593" s="1"/>
      <c r="F9593" s="1"/>
      <c r="G9593"/>
      <c r="H9593"/>
      <c r="I9593" s="1"/>
      <c r="J9593"/>
      <c r="K9593"/>
      <c r="L9593"/>
      <c r="M9593" s="2"/>
      <c r="N9593" s="3"/>
      <c r="O9593"/>
      <c r="P9593"/>
      <c r="Q9593"/>
      <c r="R9593"/>
      <c r="S9593"/>
      <c r="T9593"/>
      <c r="U9593" s="1"/>
      <c r="V9593"/>
      <c r="W9593" s="1"/>
      <c r="X9593"/>
      <c r="Y9593"/>
      <c r="Z9593" s="1"/>
      <c r="AA9593" s="1"/>
      <c r="AB9593" s="1"/>
      <c r="AC9593" s="1"/>
      <c r="AD9593"/>
    </row>
    <row r="9594" spans="1:30" x14ac:dyDescent="0.25">
      <c r="A9594" s="1"/>
      <c r="B9594" s="1"/>
      <c r="C9594" s="1"/>
      <c r="D9594"/>
      <c r="E9594" s="1"/>
      <c r="F9594" s="1"/>
      <c r="G9594"/>
      <c r="H9594"/>
      <c r="I9594" s="1"/>
      <c r="J9594"/>
      <c r="K9594"/>
      <c r="L9594"/>
      <c r="M9594" s="2"/>
      <c r="N9594" s="3"/>
      <c r="O9594"/>
      <c r="P9594"/>
      <c r="Q9594"/>
      <c r="R9594"/>
      <c r="S9594"/>
      <c r="T9594"/>
      <c r="U9594" s="1"/>
      <c r="V9594"/>
      <c r="W9594" s="1"/>
      <c r="X9594"/>
      <c r="Y9594"/>
      <c r="Z9594" s="1"/>
      <c r="AA9594" s="1"/>
      <c r="AB9594" s="1"/>
      <c r="AC9594" s="1"/>
      <c r="AD9594"/>
    </row>
    <row r="9595" spans="1:30" x14ac:dyDescent="0.25">
      <c r="A9595" s="1"/>
      <c r="B9595" s="1"/>
      <c r="C9595" s="1"/>
      <c r="D9595"/>
      <c r="E9595" s="1"/>
      <c r="F9595" s="1"/>
      <c r="G9595"/>
      <c r="H9595"/>
      <c r="I9595" s="1"/>
      <c r="J9595"/>
      <c r="K9595"/>
      <c r="L9595"/>
      <c r="M9595" s="2"/>
      <c r="N9595" s="3"/>
      <c r="O9595"/>
      <c r="P9595"/>
      <c r="Q9595"/>
      <c r="R9595"/>
      <c r="S9595"/>
      <c r="T9595"/>
      <c r="U9595" s="1"/>
      <c r="V9595"/>
      <c r="W9595" s="1"/>
      <c r="X9595"/>
      <c r="Y9595"/>
      <c r="Z9595" s="1"/>
      <c r="AA9595" s="1"/>
      <c r="AB9595" s="1"/>
      <c r="AC9595" s="1"/>
      <c r="AD9595"/>
    </row>
    <row r="9596" spans="1:30" x14ac:dyDescent="0.25">
      <c r="A9596" s="1"/>
      <c r="B9596" s="1"/>
      <c r="C9596" s="1"/>
      <c r="D9596"/>
      <c r="E9596" s="1"/>
      <c r="F9596" s="1"/>
      <c r="G9596"/>
      <c r="H9596"/>
      <c r="I9596" s="1"/>
      <c r="J9596"/>
      <c r="K9596"/>
      <c r="L9596"/>
      <c r="M9596" s="2"/>
      <c r="N9596" s="3"/>
      <c r="O9596"/>
      <c r="P9596"/>
      <c r="Q9596"/>
      <c r="R9596"/>
      <c r="S9596"/>
      <c r="T9596"/>
      <c r="U9596" s="1"/>
      <c r="V9596"/>
      <c r="W9596" s="1"/>
      <c r="X9596"/>
      <c r="Y9596"/>
      <c r="Z9596" s="1"/>
      <c r="AA9596" s="1"/>
      <c r="AB9596" s="1"/>
      <c r="AC9596" s="1"/>
      <c r="AD9596"/>
    </row>
    <row r="9597" spans="1:30" x14ac:dyDescent="0.25">
      <c r="A9597" s="1"/>
      <c r="B9597" s="1"/>
      <c r="C9597" s="1"/>
      <c r="D9597"/>
      <c r="E9597" s="1"/>
      <c r="F9597" s="1"/>
      <c r="G9597"/>
      <c r="H9597"/>
      <c r="I9597" s="1"/>
      <c r="J9597"/>
      <c r="K9597"/>
      <c r="L9597"/>
      <c r="M9597" s="2"/>
      <c r="N9597" s="3"/>
      <c r="O9597"/>
      <c r="P9597"/>
      <c r="Q9597"/>
      <c r="R9597"/>
      <c r="S9597"/>
      <c r="T9597"/>
      <c r="U9597" s="1"/>
      <c r="V9597"/>
      <c r="W9597" s="1"/>
      <c r="X9597"/>
      <c r="Y9597"/>
      <c r="Z9597" s="1"/>
      <c r="AA9597" s="1"/>
      <c r="AB9597" s="1"/>
      <c r="AC9597" s="1"/>
      <c r="AD9597"/>
    </row>
    <row r="9598" spans="1:30" x14ac:dyDescent="0.25">
      <c r="A9598" s="1"/>
      <c r="B9598" s="1"/>
      <c r="C9598" s="1"/>
      <c r="D9598"/>
      <c r="E9598" s="1"/>
      <c r="F9598" s="1"/>
      <c r="G9598"/>
      <c r="H9598"/>
      <c r="I9598" s="1"/>
      <c r="J9598"/>
      <c r="K9598"/>
      <c r="L9598"/>
      <c r="M9598" s="2"/>
      <c r="N9598" s="3"/>
      <c r="O9598"/>
      <c r="P9598"/>
      <c r="Q9598"/>
      <c r="R9598"/>
      <c r="S9598"/>
      <c r="T9598"/>
      <c r="U9598" s="1"/>
      <c r="V9598"/>
      <c r="W9598" s="1"/>
      <c r="X9598"/>
      <c r="Y9598"/>
      <c r="Z9598" s="1"/>
      <c r="AA9598" s="1"/>
      <c r="AB9598" s="1"/>
      <c r="AC9598" s="1"/>
      <c r="AD9598"/>
    </row>
    <row r="9599" spans="1:30" x14ac:dyDescent="0.25">
      <c r="A9599" s="1"/>
      <c r="B9599" s="1"/>
      <c r="C9599" s="1"/>
      <c r="D9599"/>
      <c r="E9599" s="1"/>
      <c r="F9599" s="1"/>
      <c r="G9599"/>
      <c r="H9599"/>
      <c r="I9599" s="1"/>
      <c r="J9599"/>
      <c r="K9599"/>
      <c r="L9599"/>
      <c r="M9599" s="2"/>
      <c r="N9599" s="3"/>
      <c r="O9599"/>
      <c r="P9599"/>
      <c r="Q9599"/>
      <c r="R9599"/>
      <c r="S9599"/>
      <c r="T9599"/>
      <c r="U9599" s="1"/>
      <c r="V9599"/>
      <c r="W9599" s="1"/>
      <c r="X9599"/>
      <c r="Y9599"/>
      <c r="Z9599" s="1"/>
      <c r="AA9599" s="1"/>
      <c r="AB9599" s="1"/>
      <c r="AC9599" s="1"/>
      <c r="AD9599"/>
    </row>
    <row r="9600" spans="1:30" x14ac:dyDescent="0.25">
      <c r="A9600" s="1"/>
      <c r="B9600" s="1"/>
      <c r="C9600" s="1"/>
      <c r="D9600"/>
      <c r="E9600" s="1"/>
      <c r="F9600" s="1"/>
      <c r="G9600"/>
      <c r="H9600"/>
      <c r="I9600" s="1"/>
      <c r="J9600"/>
      <c r="K9600"/>
      <c r="L9600"/>
      <c r="M9600" s="2"/>
      <c r="N9600" s="3"/>
      <c r="O9600"/>
      <c r="P9600"/>
      <c r="Q9600"/>
      <c r="R9600"/>
      <c r="S9600"/>
      <c r="T9600"/>
      <c r="U9600" s="1"/>
      <c r="V9600"/>
      <c r="W9600" s="1"/>
      <c r="X9600"/>
      <c r="Y9600"/>
      <c r="Z9600" s="1"/>
      <c r="AA9600" s="1"/>
      <c r="AB9600" s="1"/>
      <c r="AC9600" s="1"/>
      <c r="AD9600"/>
    </row>
    <row r="9601" spans="1:30" x14ac:dyDescent="0.25">
      <c r="A9601" s="1"/>
      <c r="B9601" s="1"/>
      <c r="C9601" s="1"/>
      <c r="D9601"/>
      <c r="E9601" s="1"/>
      <c r="F9601" s="1"/>
      <c r="G9601"/>
      <c r="H9601"/>
      <c r="I9601" s="1"/>
      <c r="J9601"/>
      <c r="K9601"/>
      <c r="L9601"/>
      <c r="M9601" s="2"/>
      <c r="N9601" s="3"/>
      <c r="O9601"/>
      <c r="P9601"/>
      <c r="Q9601"/>
      <c r="R9601"/>
      <c r="S9601"/>
      <c r="T9601"/>
      <c r="U9601" s="1"/>
      <c r="V9601"/>
      <c r="W9601" s="1"/>
      <c r="X9601"/>
      <c r="Y9601"/>
      <c r="Z9601" s="1"/>
      <c r="AA9601" s="1"/>
      <c r="AB9601" s="1"/>
      <c r="AC9601" s="1"/>
      <c r="AD9601"/>
    </row>
    <row r="9602" spans="1:30" x14ac:dyDescent="0.25">
      <c r="A9602" s="1"/>
      <c r="B9602" s="1"/>
      <c r="C9602" s="1"/>
      <c r="D9602"/>
      <c r="E9602" s="1"/>
      <c r="F9602" s="1"/>
      <c r="G9602"/>
      <c r="H9602"/>
      <c r="I9602" s="1"/>
      <c r="J9602"/>
      <c r="K9602"/>
      <c r="L9602"/>
      <c r="M9602" s="2"/>
      <c r="N9602" s="3"/>
      <c r="O9602"/>
      <c r="P9602"/>
      <c r="Q9602"/>
      <c r="R9602"/>
      <c r="S9602"/>
      <c r="T9602"/>
      <c r="U9602" s="1"/>
      <c r="V9602"/>
      <c r="W9602" s="1"/>
      <c r="X9602"/>
      <c r="Y9602"/>
      <c r="Z9602" s="1"/>
      <c r="AA9602" s="1"/>
      <c r="AB9602" s="1"/>
      <c r="AC9602" s="1"/>
      <c r="AD9602"/>
    </row>
    <row r="9603" spans="1:30" x14ac:dyDescent="0.25">
      <c r="A9603" s="1"/>
      <c r="B9603" s="1"/>
      <c r="C9603" s="1"/>
      <c r="D9603"/>
      <c r="E9603" s="1"/>
      <c r="F9603" s="1"/>
      <c r="G9603"/>
      <c r="H9603"/>
      <c r="I9603" s="1"/>
      <c r="J9603"/>
      <c r="K9603"/>
      <c r="L9603"/>
      <c r="M9603" s="2"/>
      <c r="N9603" s="3"/>
      <c r="O9603"/>
      <c r="P9603"/>
      <c r="Q9603"/>
      <c r="R9603"/>
      <c r="S9603"/>
      <c r="T9603"/>
      <c r="U9603" s="1"/>
      <c r="V9603"/>
      <c r="W9603" s="1"/>
      <c r="X9603"/>
      <c r="Y9603"/>
      <c r="Z9603" s="1"/>
      <c r="AA9603" s="1"/>
      <c r="AB9603" s="1"/>
      <c r="AC9603" s="1"/>
      <c r="AD9603"/>
    </row>
    <row r="9604" spans="1:30" x14ac:dyDescent="0.25">
      <c r="A9604" s="1"/>
      <c r="B9604" s="1"/>
      <c r="C9604" s="1"/>
      <c r="D9604"/>
      <c r="E9604" s="1"/>
      <c r="F9604" s="1"/>
      <c r="G9604"/>
      <c r="H9604"/>
      <c r="I9604" s="1"/>
      <c r="J9604"/>
      <c r="K9604"/>
      <c r="L9604"/>
      <c r="M9604" s="2"/>
      <c r="N9604" s="3"/>
      <c r="O9604"/>
      <c r="P9604"/>
      <c r="Q9604"/>
      <c r="R9604"/>
      <c r="S9604"/>
      <c r="T9604"/>
      <c r="U9604" s="1"/>
      <c r="V9604"/>
      <c r="W9604" s="1"/>
      <c r="X9604"/>
      <c r="Y9604"/>
      <c r="Z9604" s="1"/>
      <c r="AA9604" s="1"/>
      <c r="AB9604" s="1"/>
      <c r="AC9604" s="1"/>
      <c r="AD9604"/>
    </row>
    <row r="9605" spans="1:30" x14ac:dyDescent="0.25">
      <c r="A9605" s="1"/>
      <c r="B9605" s="1"/>
      <c r="C9605" s="1"/>
      <c r="D9605"/>
      <c r="E9605" s="1"/>
      <c r="F9605" s="1"/>
      <c r="G9605"/>
      <c r="H9605"/>
      <c r="I9605" s="1"/>
      <c r="J9605"/>
      <c r="K9605"/>
      <c r="L9605"/>
      <c r="M9605" s="2"/>
      <c r="N9605" s="3"/>
      <c r="O9605"/>
      <c r="P9605"/>
      <c r="Q9605"/>
      <c r="R9605"/>
      <c r="S9605"/>
      <c r="T9605"/>
      <c r="U9605" s="1"/>
      <c r="V9605"/>
      <c r="W9605" s="1"/>
      <c r="X9605"/>
      <c r="Y9605"/>
      <c r="Z9605" s="1"/>
      <c r="AA9605" s="1"/>
      <c r="AB9605" s="1"/>
      <c r="AC9605" s="1"/>
      <c r="AD9605"/>
    </row>
    <row r="9606" spans="1:30" x14ac:dyDescent="0.25">
      <c r="A9606" s="1"/>
      <c r="B9606" s="1"/>
      <c r="C9606" s="1"/>
      <c r="D9606"/>
      <c r="E9606" s="1"/>
      <c r="F9606" s="1"/>
      <c r="G9606"/>
      <c r="H9606"/>
      <c r="I9606" s="1"/>
      <c r="J9606"/>
      <c r="K9606"/>
      <c r="L9606"/>
      <c r="M9606" s="2"/>
      <c r="N9606" s="3"/>
      <c r="O9606"/>
      <c r="P9606"/>
      <c r="Q9606"/>
      <c r="R9606"/>
      <c r="S9606"/>
      <c r="T9606"/>
      <c r="U9606" s="1"/>
      <c r="V9606"/>
      <c r="W9606" s="1"/>
      <c r="X9606"/>
      <c r="Y9606"/>
      <c r="Z9606" s="1"/>
      <c r="AA9606" s="1"/>
      <c r="AB9606" s="1"/>
      <c r="AC9606" s="1"/>
      <c r="AD9606"/>
    </row>
    <row r="9607" spans="1:30" x14ac:dyDescent="0.25">
      <c r="A9607" s="1"/>
      <c r="B9607" s="1"/>
      <c r="C9607" s="1"/>
      <c r="D9607"/>
      <c r="E9607" s="1"/>
      <c r="F9607" s="1"/>
      <c r="G9607"/>
      <c r="H9607"/>
      <c r="I9607" s="1"/>
      <c r="J9607"/>
      <c r="K9607"/>
      <c r="L9607"/>
      <c r="M9607" s="2"/>
      <c r="N9607" s="3"/>
      <c r="O9607"/>
      <c r="P9607"/>
      <c r="Q9607"/>
      <c r="R9607"/>
      <c r="S9607"/>
      <c r="T9607"/>
      <c r="U9607" s="1"/>
      <c r="V9607"/>
      <c r="W9607" s="1"/>
      <c r="X9607"/>
      <c r="Y9607"/>
      <c r="Z9607" s="1"/>
      <c r="AA9607" s="1"/>
      <c r="AB9607" s="1"/>
      <c r="AC9607" s="1"/>
      <c r="AD9607"/>
    </row>
    <row r="9608" spans="1:30" x14ac:dyDescent="0.25">
      <c r="A9608" s="1"/>
      <c r="B9608" s="1"/>
      <c r="C9608" s="1"/>
      <c r="D9608"/>
      <c r="E9608" s="1"/>
      <c r="F9608" s="1"/>
      <c r="G9608"/>
      <c r="H9608"/>
      <c r="I9608" s="1"/>
      <c r="J9608"/>
      <c r="K9608"/>
      <c r="L9608"/>
      <c r="M9608" s="2"/>
      <c r="N9608" s="3"/>
      <c r="O9608"/>
      <c r="P9608"/>
      <c r="Q9608"/>
      <c r="R9608"/>
      <c r="S9608"/>
      <c r="T9608"/>
      <c r="U9608" s="1"/>
      <c r="V9608"/>
      <c r="W9608" s="1"/>
      <c r="X9608"/>
      <c r="Y9608"/>
      <c r="Z9608" s="1"/>
      <c r="AA9608" s="1"/>
      <c r="AB9608" s="1"/>
      <c r="AC9608" s="1"/>
      <c r="AD9608"/>
    </row>
    <row r="9609" spans="1:30" x14ac:dyDescent="0.25">
      <c r="A9609" s="1"/>
      <c r="B9609" s="1"/>
      <c r="C9609" s="1"/>
      <c r="D9609"/>
      <c r="E9609" s="1"/>
      <c r="F9609" s="1"/>
      <c r="G9609"/>
      <c r="H9609"/>
      <c r="I9609" s="1"/>
      <c r="J9609"/>
      <c r="K9609"/>
      <c r="L9609"/>
      <c r="M9609" s="2"/>
      <c r="N9609" s="3"/>
      <c r="O9609"/>
      <c r="P9609"/>
      <c r="Q9609"/>
      <c r="R9609"/>
      <c r="S9609"/>
      <c r="T9609"/>
      <c r="U9609" s="1"/>
      <c r="V9609"/>
      <c r="W9609" s="1"/>
      <c r="X9609"/>
      <c r="Y9609"/>
      <c r="Z9609" s="1"/>
      <c r="AA9609" s="1"/>
      <c r="AB9609" s="1"/>
      <c r="AC9609" s="1"/>
      <c r="AD9609"/>
    </row>
    <row r="9610" spans="1:30" x14ac:dyDescent="0.25">
      <c r="A9610" s="1"/>
      <c r="B9610" s="1"/>
      <c r="C9610" s="1"/>
      <c r="D9610"/>
      <c r="E9610" s="1"/>
      <c r="F9610" s="1"/>
      <c r="G9610"/>
      <c r="H9610"/>
      <c r="I9610" s="1"/>
      <c r="J9610"/>
      <c r="K9610"/>
      <c r="L9610"/>
      <c r="M9610" s="2"/>
      <c r="N9610" s="3"/>
      <c r="O9610"/>
      <c r="P9610"/>
      <c r="Q9610"/>
      <c r="R9610"/>
      <c r="S9610"/>
      <c r="T9610"/>
      <c r="U9610" s="1"/>
      <c r="V9610"/>
      <c r="W9610" s="1"/>
      <c r="X9610"/>
      <c r="Y9610"/>
      <c r="Z9610" s="1"/>
      <c r="AA9610" s="1"/>
      <c r="AB9610" s="1"/>
      <c r="AC9610" s="1"/>
      <c r="AD9610"/>
    </row>
    <row r="9611" spans="1:30" x14ac:dyDescent="0.25">
      <c r="A9611" s="1"/>
      <c r="B9611" s="1"/>
      <c r="C9611" s="1"/>
      <c r="D9611"/>
      <c r="E9611" s="1"/>
      <c r="F9611" s="1"/>
      <c r="G9611"/>
      <c r="H9611"/>
      <c r="I9611" s="1"/>
      <c r="J9611"/>
      <c r="K9611"/>
      <c r="L9611"/>
      <c r="M9611" s="2"/>
      <c r="N9611" s="3"/>
      <c r="O9611"/>
      <c r="P9611"/>
      <c r="Q9611"/>
      <c r="R9611"/>
      <c r="S9611"/>
      <c r="T9611"/>
      <c r="U9611" s="1"/>
      <c r="V9611"/>
      <c r="W9611" s="1"/>
      <c r="X9611"/>
      <c r="Y9611"/>
      <c r="Z9611" s="1"/>
      <c r="AA9611" s="1"/>
      <c r="AB9611" s="1"/>
      <c r="AC9611" s="1"/>
      <c r="AD9611"/>
    </row>
    <row r="9612" spans="1:30" x14ac:dyDescent="0.25">
      <c r="A9612" s="1"/>
      <c r="B9612" s="1"/>
      <c r="C9612" s="1"/>
      <c r="D9612"/>
      <c r="E9612" s="1"/>
      <c r="F9612" s="1"/>
      <c r="G9612"/>
      <c r="H9612"/>
      <c r="I9612" s="1"/>
      <c r="J9612"/>
      <c r="K9612"/>
      <c r="L9612"/>
      <c r="M9612" s="2"/>
      <c r="N9612" s="3"/>
      <c r="O9612"/>
      <c r="P9612"/>
      <c r="Q9612"/>
      <c r="R9612"/>
      <c r="S9612"/>
      <c r="T9612"/>
      <c r="U9612" s="1"/>
      <c r="V9612"/>
      <c r="W9612" s="1"/>
      <c r="X9612"/>
      <c r="Y9612"/>
      <c r="Z9612" s="1"/>
      <c r="AA9612" s="1"/>
      <c r="AB9612" s="1"/>
      <c r="AC9612" s="1"/>
      <c r="AD9612"/>
    </row>
    <row r="9613" spans="1:30" x14ac:dyDescent="0.25">
      <c r="A9613" s="1"/>
      <c r="B9613" s="1"/>
      <c r="C9613" s="1"/>
      <c r="D9613"/>
      <c r="E9613" s="1"/>
      <c r="F9613" s="1"/>
      <c r="G9613"/>
      <c r="H9613"/>
      <c r="I9613" s="1"/>
      <c r="J9613"/>
      <c r="K9613"/>
      <c r="L9613"/>
      <c r="M9613" s="2"/>
      <c r="N9613" s="3"/>
      <c r="O9613"/>
      <c r="P9613"/>
      <c r="Q9613"/>
      <c r="R9613"/>
      <c r="S9613"/>
      <c r="T9613"/>
      <c r="U9613" s="1"/>
      <c r="V9613"/>
      <c r="W9613" s="1"/>
      <c r="X9613"/>
      <c r="Y9613"/>
      <c r="Z9613" s="1"/>
      <c r="AA9613" s="1"/>
      <c r="AB9613" s="1"/>
      <c r="AC9613" s="1"/>
      <c r="AD9613"/>
    </row>
    <row r="9614" spans="1:30" x14ac:dyDescent="0.25">
      <c r="A9614" s="1"/>
      <c r="B9614" s="1"/>
      <c r="C9614" s="1"/>
      <c r="D9614"/>
      <c r="E9614" s="1"/>
      <c r="F9614" s="1"/>
      <c r="G9614"/>
      <c r="H9614"/>
      <c r="I9614" s="1"/>
      <c r="J9614"/>
      <c r="K9614"/>
      <c r="L9614"/>
      <c r="M9614" s="2"/>
      <c r="N9614" s="3"/>
      <c r="O9614"/>
      <c r="P9614"/>
      <c r="Q9614"/>
      <c r="R9614"/>
      <c r="S9614"/>
      <c r="T9614"/>
      <c r="U9614" s="1"/>
      <c r="V9614"/>
      <c r="W9614" s="1"/>
      <c r="X9614"/>
      <c r="Y9614"/>
      <c r="Z9614" s="1"/>
      <c r="AA9614" s="1"/>
      <c r="AB9614" s="1"/>
      <c r="AC9614" s="1"/>
      <c r="AD9614"/>
    </row>
    <row r="9615" spans="1:30" x14ac:dyDescent="0.25">
      <c r="A9615" s="1"/>
      <c r="B9615" s="1"/>
      <c r="C9615" s="1"/>
      <c r="D9615"/>
      <c r="E9615" s="1"/>
      <c r="F9615" s="1"/>
      <c r="G9615"/>
      <c r="H9615"/>
      <c r="I9615" s="1"/>
      <c r="J9615"/>
      <c r="K9615"/>
      <c r="L9615"/>
      <c r="M9615" s="2"/>
      <c r="N9615" s="3"/>
      <c r="O9615"/>
      <c r="P9615"/>
      <c r="Q9615"/>
      <c r="R9615"/>
      <c r="S9615"/>
      <c r="T9615"/>
      <c r="U9615" s="1"/>
      <c r="V9615"/>
      <c r="W9615" s="1"/>
      <c r="X9615"/>
      <c r="Y9615"/>
      <c r="Z9615" s="1"/>
      <c r="AA9615" s="1"/>
      <c r="AB9615" s="1"/>
      <c r="AC9615" s="1"/>
      <c r="AD9615"/>
    </row>
    <row r="9616" spans="1:30" x14ac:dyDescent="0.25">
      <c r="A9616" s="1"/>
      <c r="B9616" s="1"/>
      <c r="C9616" s="1"/>
      <c r="D9616"/>
      <c r="E9616" s="1"/>
      <c r="F9616" s="1"/>
      <c r="G9616"/>
      <c r="H9616"/>
      <c r="I9616" s="1"/>
      <c r="J9616"/>
      <c r="K9616"/>
      <c r="L9616"/>
      <c r="M9616" s="2"/>
      <c r="N9616" s="3"/>
      <c r="O9616"/>
      <c r="P9616"/>
      <c r="Q9616"/>
      <c r="R9616"/>
      <c r="S9616"/>
      <c r="T9616"/>
      <c r="U9616" s="1"/>
      <c r="V9616"/>
      <c r="W9616" s="1"/>
      <c r="X9616"/>
      <c r="Y9616"/>
      <c r="Z9616" s="1"/>
      <c r="AA9616" s="1"/>
      <c r="AB9616" s="1"/>
      <c r="AC9616" s="1"/>
      <c r="AD9616"/>
    </row>
    <row r="9617" spans="1:30" x14ac:dyDescent="0.25">
      <c r="A9617" s="1"/>
      <c r="B9617" s="1"/>
      <c r="C9617" s="1"/>
      <c r="D9617"/>
      <c r="E9617" s="1"/>
      <c r="F9617" s="1"/>
      <c r="G9617"/>
      <c r="H9617"/>
      <c r="I9617" s="1"/>
      <c r="J9617"/>
      <c r="K9617"/>
      <c r="L9617"/>
      <c r="M9617" s="2"/>
      <c r="N9617" s="3"/>
      <c r="O9617"/>
      <c r="P9617"/>
      <c r="Q9617"/>
      <c r="R9617"/>
      <c r="S9617"/>
      <c r="T9617"/>
      <c r="U9617" s="1"/>
      <c r="V9617"/>
      <c r="W9617" s="1"/>
      <c r="X9617"/>
      <c r="Y9617"/>
      <c r="Z9617" s="1"/>
      <c r="AA9617" s="1"/>
      <c r="AB9617" s="1"/>
      <c r="AC9617" s="1"/>
      <c r="AD9617"/>
    </row>
    <row r="9618" spans="1:30" x14ac:dyDescent="0.25">
      <c r="A9618" s="1"/>
      <c r="B9618" s="1"/>
      <c r="C9618" s="1"/>
      <c r="D9618"/>
      <c r="E9618" s="1"/>
      <c r="F9618" s="1"/>
      <c r="G9618"/>
      <c r="H9618"/>
      <c r="I9618" s="1"/>
      <c r="J9618"/>
      <c r="K9618"/>
      <c r="L9618"/>
      <c r="M9618" s="2"/>
      <c r="N9618" s="3"/>
      <c r="O9618"/>
      <c r="P9618"/>
      <c r="Q9618"/>
      <c r="R9618"/>
      <c r="S9618"/>
      <c r="T9618"/>
      <c r="U9618" s="1"/>
      <c r="V9618"/>
      <c r="W9618" s="1"/>
      <c r="X9618"/>
      <c r="Y9618"/>
      <c r="Z9618" s="1"/>
      <c r="AA9618" s="1"/>
      <c r="AB9618" s="1"/>
      <c r="AC9618" s="1"/>
      <c r="AD9618"/>
    </row>
    <row r="9619" spans="1:30" x14ac:dyDescent="0.25">
      <c r="A9619" s="1"/>
      <c r="B9619" s="1"/>
      <c r="C9619" s="1"/>
      <c r="D9619"/>
      <c r="E9619" s="1"/>
      <c r="F9619" s="1"/>
      <c r="G9619"/>
      <c r="H9619"/>
      <c r="I9619" s="1"/>
      <c r="J9619"/>
      <c r="K9619"/>
      <c r="L9619"/>
      <c r="M9619" s="2"/>
      <c r="N9619" s="3"/>
      <c r="O9619"/>
      <c r="P9619"/>
      <c r="Q9619"/>
      <c r="R9619"/>
      <c r="S9619"/>
      <c r="T9619"/>
      <c r="U9619" s="1"/>
      <c r="V9619"/>
      <c r="W9619" s="1"/>
      <c r="X9619"/>
      <c r="Y9619"/>
      <c r="Z9619" s="1"/>
      <c r="AA9619" s="1"/>
      <c r="AB9619" s="1"/>
      <c r="AC9619" s="1"/>
      <c r="AD9619"/>
    </row>
    <row r="9620" spans="1:30" x14ac:dyDescent="0.25">
      <c r="A9620" s="1"/>
      <c r="B9620" s="1"/>
      <c r="C9620" s="1"/>
      <c r="D9620"/>
      <c r="E9620" s="1"/>
      <c r="F9620" s="1"/>
      <c r="G9620"/>
      <c r="H9620"/>
      <c r="I9620" s="1"/>
      <c r="J9620"/>
      <c r="K9620"/>
      <c r="L9620"/>
      <c r="M9620" s="2"/>
      <c r="N9620" s="3"/>
      <c r="O9620"/>
      <c r="P9620"/>
      <c r="Q9620"/>
      <c r="R9620"/>
      <c r="S9620"/>
      <c r="T9620"/>
      <c r="U9620" s="1"/>
      <c r="V9620"/>
      <c r="W9620" s="1"/>
      <c r="X9620"/>
      <c r="Y9620"/>
      <c r="Z9620" s="1"/>
      <c r="AA9620" s="1"/>
      <c r="AB9620" s="1"/>
      <c r="AC9620" s="1"/>
      <c r="AD9620"/>
    </row>
    <row r="9621" spans="1:30" x14ac:dyDescent="0.25">
      <c r="A9621" s="1"/>
      <c r="B9621" s="1"/>
      <c r="C9621" s="1"/>
      <c r="D9621"/>
      <c r="E9621" s="1"/>
      <c r="F9621" s="1"/>
      <c r="G9621"/>
      <c r="H9621"/>
      <c r="I9621" s="1"/>
      <c r="J9621"/>
      <c r="K9621"/>
      <c r="L9621"/>
      <c r="M9621" s="2"/>
      <c r="N9621" s="3"/>
      <c r="O9621"/>
      <c r="P9621"/>
      <c r="Q9621"/>
      <c r="R9621"/>
      <c r="S9621"/>
      <c r="T9621"/>
      <c r="U9621" s="1"/>
      <c r="V9621"/>
      <c r="W9621" s="1"/>
      <c r="X9621"/>
      <c r="Y9621"/>
      <c r="Z9621" s="1"/>
      <c r="AA9621" s="1"/>
      <c r="AB9621" s="1"/>
      <c r="AC9621" s="1"/>
      <c r="AD9621"/>
    </row>
    <row r="9622" spans="1:30" x14ac:dyDescent="0.25">
      <c r="A9622" s="1"/>
      <c r="B9622" s="1"/>
      <c r="C9622" s="1"/>
      <c r="D9622"/>
      <c r="E9622" s="1"/>
      <c r="F9622" s="1"/>
      <c r="G9622"/>
      <c r="H9622"/>
      <c r="I9622" s="1"/>
      <c r="J9622"/>
      <c r="K9622"/>
      <c r="L9622"/>
      <c r="M9622" s="2"/>
      <c r="N9622" s="3"/>
      <c r="O9622"/>
      <c r="P9622"/>
      <c r="Q9622"/>
      <c r="R9622"/>
      <c r="S9622"/>
      <c r="T9622"/>
      <c r="U9622" s="1"/>
      <c r="V9622"/>
      <c r="W9622" s="1"/>
      <c r="X9622"/>
      <c r="Y9622"/>
      <c r="Z9622" s="1"/>
      <c r="AA9622" s="1"/>
      <c r="AB9622" s="1"/>
      <c r="AC9622" s="1"/>
      <c r="AD9622"/>
    </row>
    <row r="9623" spans="1:30" x14ac:dyDescent="0.25">
      <c r="A9623" s="1"/>
      <c r="B9623" s="1"/>
      <c r="C9623" s="1"/>
      <c r="D9623"/>
      <c r="E9623" s="1"/>
      <c r="F9623" s="1"/>
      <c r="G9623"/>
      <c r="H9623"/>
      <c r="I9623" s="1"/>
      <c r="J9623"/>
      <c r="K9623"/>
      <c r="L9623"/>
      <c r="M9623" s="2"/>
      <c r="N9623" s="3"/>
      <c r="O9623"/>
      <c r="P9623"/>
      <c r="Q9623"/>
      <c r="R9623"/>
      <c r="S9623"/>
      <c r="T9623"/>
      <c r="U9623" s="1"/>
      <c r="V9623"/>
      <c r="W9623" s="1"/>
      <c r="X9623"/>
      <c r="Y9623"/>
      <c r="Z9623" s="1"/>
      <c r="AA9623" s="1"/>
      <c r="AB9623" s="1"/>
      <c r="AC9623" s="1"/>
      <c r="AD9623"/>
    </row>
    <row r="9624" spans="1:30" x14ac:dyDescent="0.25">
      <c r="A9624" s="1"/>
      <c r="B9624" s="1"/>
      <c r="C9624" s="1"/>
      <c r="D9624"/>
      <c r="E9624" s="1"/>
      <c r="F9624" s="1"/>
      <c r="G9624"/>
      <c r="H9624"/>
      <c r="I9624" s="1"/>
      <c r="J9624"/>
      <c r="K9624"/>
      <c r="L9624"/>
      <c r="M9624" s="2"/>
      <c r="N9624" s="3"/>
      <c r="O9624"/>
      <c r="P9624"/>
      <c r="Q9624"/>
      <c r="R9624"/>
      <c r="S9624"/>
      <c r="T9624"/>
      <c r="U9624" s="1"/>
      <c r="V9624"/>
      <c r="W9624" s="1"/>
      <c r="X9624"/>
      <c r="Y9624"/>
      <c r="Z9624" s="1"/>
      <c r="AA9624" s="1"/>
      <c r="AB9624" s="1"/>
      <c r="AC9624" s="1"/>
      <c r="AD9624"/>
    </row>
    <row r="9625" spans="1:30" x14ac:dyDescent="0.25">
      <c r="A9625" s="1"/>
      <c r="B9625" s="1"/>
      <c r="C9625" s="1"/>
      <c r="D9625"/>
      <c r="E9625" s="1"/>
      <c r="F9625" s="1"/>
      <c r="G9625"/>
      <c r="H9625"/>
      <c r="I9625" s="1"/>
      <c r="J9625"/>
      <c r="K9625"/>
      <c r="L9625"/>
      <c r="M9625" s="2"/>
      <c r="N9625" s="3"/>
      <c r="O9625"/>
      <c r="P9625"/>
      <c r="Q9625"/>
      <c r="R9625"/>
      <c r="S9625"/>
      <c r="T9625"/>
      <c r="U9625" s="1"/>
      <c r="V9625"/>
      <c r="W9625" s="1"/>
      <c r="X9625"/>
      <c r="Y9625"/>
      <c r="Z9625" s="1"/>
      <c r="AA9625" s="1"/>
      <c r="AB9625" s="1"/>
      <c r="AC9625" s="1"/>
      <c r="AD9625"/>
    </row>
    <row r="9626" spans="1:30" x14ac:dyDescent="0.25">
      <c r="A9626" s="1"/>
      <c r="B9626" s="1"/>
      <c r="C9626" s="1"/>
      <c r="D9626"/>
      <c r="E9626" s="1"/>
      <c r="F9626" s="1"/>
      <c r="G9626"/>
      <c r="H9626"/>
      <c r="I9626" s="1"/>
      <c r="J9626"/>
      <c r="K9626"/>
      <c r="L9626"/>
      <c r="M9626" s="2"/>
      <c r="N9626" s="3"/>
      <c r="O9626"/>
      <c r="P9626"/>
      <c r="Q9626"/>
      <c r="R9626"/>
      <c r="S9626"/>
      <c r="T9626"/>
      <c r="U9626" s="1"/>
      <c r="V9626"/>
      <c r="W9626" s="1"/>
      <c r="X9626"/>
      <c r="Y9626"/>
      <c r="Z9626" s="1"/>
      <c r="AA9626" s="1"/>
      <c r="AB9626" s="1"/>
      <c r="AC9626" s="1"/>
      <c r="AD9626"/>
    </row>
    <row r="9627" spans="1:30" x14ac:dyDescent="0.25">
      <c r="A9627" s="1"/>
      <c r="B9627" s="1"/>
      <c r="C9627" s="1"/>
      <c r="D9627"/>
      <c r="E9627" s="1"/>
      <c r="F9627" s="1"/>
      <c r="G9627"/>
      <c r="H9627"/>
      <c r="I9627" s="1"/>
      <c r="J9627"/>
      <c r="K9627"/>
      <c r="L9627"/>
      <c r="M9627" s="2"/>
      <c r="N9627" s="3"/>
      <c r="O9627"/>
      <c r="P9627"/>
      <c r="Q9627"/>
      <c r="R9627"/>
      <c r="S9627"/>
      <c r="T9627"/>
      <c r="U9627" s="1"/>
      <c r="V9627"/>
      <c r="W9627" s="1"/>
      <c r="X9627"/>
      <c r="Y9627"/>
      <c r="Z9627" s="1"/>
      <c r="AA9627" s="1"/>
      <c r="AB9627" s="1"/>
      <c r="AC9627" s="1"/>
      <c r="AD9627"/>
    </row>
    <row r="9628" spans="1:30" x14ac:dyDescent="0.25">
      <c r="A9628" s="1"/>
      <c r="B9628" s="1"/>
      <c r="C9628" s="1"/>
      <c r="D9628"/>
      <c r="E9628" s="1"/>
      <c r="F9628" s="1"/>
      <c r="G9628"/>
      <c r="H9628"/>
      <c r="I9628" s="1"/>
      <c r="J9628"/>
      <c r="K9628"/>
      <c r="L9628"/>
      <c r="M9628" s="2"/>
      <c r="N9628" s="3"/>
      <c r="O9628"/>
      <c r="P9628"/>
      <c r="Q9628"/>
      <c r="R9628"/>
      <c r="S9628"/>
      <c r="T9628"/>
      <c r="U9628" s="1"/>
      <c r="V9628"/>
      <c r="W9628" s="1"/>
      <c r="X9628"/>
      <c r="Y9628"/>
      <c r="Z9628" s="1"/>
      <c r="AA9628" s="1"/>
      <c r="AB9628" s="1"/>
      <c r="AC9628" s="1"/>
      <c r="AD9628"/>
    </row>
    <row r="9629" spans="1:30" x14ac:dyDescent="0.25">
      <c r="A9629" s="1"/>
      <c r="B9629" s="1"/>
      <c r="C9629" s="1"/>
      <c r="D9629"/>
      <c r="E9629" s="1"/>
      <c r="F9629" s="1"/>
      <c r="G9629"/>
      <c r="H9629"/>
      <c r="I9629" s="1"/>
      <c r="J9629"/>
      <c r="K9629"/>
      <c r="L9629"/>
      <c r="M9629" s="2"/>
      <c r="N9629" s="3"/>
      <c r="O9629"/>
      <c r="P9629"/>
      <c r="Q9629"/>
      <c r="R9629"/>
      <c r="S9629"/>
      <c r="T9629"/>
      <c r="U9629" s="1"/>
      <c r="V9629"/>
      <c r="W9629" s="1"/>
      <c r="X9629"/>
      <c r="Y9629"/>
      <c r="Z9629" s="1"/>
      <c r="AA9629" s="1"/>
      <c r="AB9629" s="1"/>
      <c r="AC9629" s="1"/>
      <c r="AD9629"/>
    </row>
    <row r="9630" spans="1:30" x14ac:dyDescent="0.25">
      <c r="A9630" s="1"/>
      <c r="B9630" s="1"/>
      <c r="C9630" s="1"/>
      <c r="D9630"/>
      <c r="E9630" s="1"/>
      <c r="F9630" s="1"/>
      <c r="G9630"/>
      <c r="H9630"/>
      <c r="I9630" s="1"/>
      <c r="J9630"/>
      <c r="K9630"/>
      <c r="L9630"/>
      <c r="M9630" s="2"/>
      <c r="N9630" s="3"/>
      <c r="O9630"/>
      <c r="P9630"/>
      <c r="Q9630"/>
      <c r="R9630"/>
      <c r="S9630"/>
      <c r="T9630"/>
      <c r="U9630" s="1"/>
      <c r="V9630"/>
      <c r="W9630" s="1"/>
      <c r="X9630"/>
      <c r="Y9630"/>
      <c r="Z9630" s="1"/>
      <c r="AA9630" s="1"/>
      <c r="AB9630" s="1"/>
      <c r="AC9630" s="1"/>
      <c r="AD9630"/>
    </row>
    <row r="9631" spans="1:30" x14ac:dyDescent="0.25">
      <c r="A9631" s="1"/>
      <c r="B9631" s="1"/>
      <c r="C9631" s="1"/>
      <c r="D9631"/>
      <c r="E9631" s="1"/>
      <c r="F9631" s="1"/>
      <c r="G9631"/>
      <c r="H9631"/>
      <c r="I9631" s="1"/>
      <c r="J9631"/>
      <c r="K9631"/>
      <c r="L9631"/>
      <c r="M9631" s="2"/>
      <c r="N9631" s="3"/>
      <c r="O9631"/>
      <c r="P9631"/>
      <c r="Q9631"/>
      <c r="R9631"/>
      <c r="S9631"/>
      <c r="T9631"/>
      <c r="U9631" s="1"/>
      <c r="V9631"/>
      <c r="W9631" s="1"/>
      <c r="X9631"/>
      <c r="Y9631"/>
      <c r="Z9631" s="1"/>
      <c r="AA9631" s="1"/>
      <c r="AB9631" s="1"/>
      <c r="AC9631" s="1"/>
      <c r="AD9631"/>
    </row>
    <row r="9632" spans="1:30" x14ac:dyDescent="0.25">
      <c r="A9632" s="1"/>
      <c r="B9632" s="1"/>
      <c r="C9632" s="1"/>
      <c r="D9632"/>
      <c r="E9632" s="1"/>
      <c r="F9632" s="1"/>
      <c r="G9632"/>
      <c r="H9632"/>
      <c r="I9632" s="1"/>
      <c r="J9632"/>
      <c r="K9632"/>
      <c r="L9632"/>
      <c r="M9632" s="2"/>
      <c r="N9632" s="3"/>
      <c r="O9632"/>
      <c r="P9632"/>
      <c r="Q9632"/>
      <c r="R9632"/>
      <c r="S9632"/>
      <c r="T9632"/>
      <c r="U9632" s="1"/>
      <c r="V9632"/>
      <c r="W9632" s="1"/>
      <c r="X9632"/>
      <c r="Y9632"/>
      <c r="Z9632" s="1"/>
      <c r="AA9632" s="1"/>
      <c r="AB9632" s="1"/>
      <c r="AC9632" s="1"/>
      <c r="AD9632"/>
    </row>
    <row r="9633" spans="1:30" x14ac:dyDescent="0.25">
      <c r="A9633" s="1"/>
      <c r="B9633" s="1"/>
      <c r="C9633" s="1"/>
      <c r="D9633"/>
      <c r="E9633" s="1"/>
      <c r="F9633" s="1"/>
      <c r="G9633"/>
      <c r="H9633"/>
      <c r="I9633" s="1"/>
      <c r="J9633"/>
      <c r="K9633"/>
      <c r="L9633"/>
      <c r="M9633" s="2"/>
      <c r="N9633" s="3"/>
      <c r="O9633"/>
      <c r="P9633"/>
      <c r="Q9633"/>
      <c r="R9633"/>
      <c r="S9633"/>
      <c r="T9633"/>
      <c r="U9633" s="1"/>
      <c r="V9633"/>
      <c r="W9633" s="1"/>
      <c r="X9633"/>
      <c r="Y9633"/>
      <c r="Z9633" s="1"/>
      <c r="AA9633" s="1"/>
      <c r="AB9633" s="1"/>
      <c r="AC9633" s="1"/>
      <c r="AD9633"/>
    </row>
    <row r="9634" spans="1:30" x14ac:dyDescent="0.25">
      <c r="A9634" s="1"/>
      <c r="B9634" s="1"/>
      <c r="C9634" s="1"/>
      <c r="D9634"/>
      <c r="E9634" s="1"/>
      <c r="F9634" s="1"/>
      <c r="G9634"/>
      <c r="H9634"/>
      <c r="I9634" s="1"/>
      <c r="J9634"/>
      <c r="K9634"/>
      <c r="L9634"/>
      <c r="M9634" s="2"/>
      <c r="N9634" s="3"/>
      <c r="O9634"/>
      <c r="P9634"/>
      <c r="Q9634"/>
      <c r="R9634"/>
      <c r="S9634"/>
      <c r="T9634"/>
      <c r="U9634" s="1"/>
      <c r="V9634"/>
      <c r="W9634" s="1"/>
      <c r="X9634"/>
      <c r="Y9634"/>
      <c r="Z9634" s="1"/>
      <c r="AA9634" s="1"/>
      <c r="AB9634" s="1"/>
      <c r="AC9634" s="1"/>
      <c r="AD9634"/>
    </row>
    <row r="9635" spans="1:30" x14ac:dyDescent="0.25">
      <c r="A9635" s="1"/>
      <c r="B9635" s="1"/>
      <c r="C9635" s="1"/>
      <c r="D9635"/>
      <c r="E9635" s="1"/>
      <c r="F9635" s="1"/>
      <c r="G9635"/>
      <c r="H9635"/>
      <c r="I9635" s="1"/>
      <c r="J9635"/>
      <c r="K9635"/>
      <c r="L9635"/>
      <c r="M9635" s="2"/>
      <c r="N9635" s="3"/>
      <c r="O9635"/>
      <c r="P9635"/>
      <c r="Q9635"/>
      <c r="R9635"/>
      <c r="S9635"/>
      <c r="T9635"/>
      <c r="U9635" s="1"/>
      <c r="V9635"/>
      <c r="W9635" s="1"/>
      <c r="X9635"/>
      <c r="Y9635"/>
      <c r="Z9635" s="1"/>
      <c r="AA9635" s="1"/>
      <c r="AB9635" s="1"/>
      <c r="AC9635" s="1"/>
      <c r="AD9635"/>
    </row>
    <row r="9636" spans="1:30" x14ac:dyDescent="0.25">
      <c r="A9636" s="1"/>
      <c r="B9636" s="1"/>
      <c r="C9636" s="1"/>
      <c r="D9636"/>
      <c r="E9636" s="1"/>
      <c r="F9636" s="1"/>
      <c r="G9636"/>
      <c r="H9636"/>
      <c r="I9636" s="1"/>
      <c r="J9636"/>
      <c r="K9636"/>
      <c r="L9636"/>
      <c r="M9636" s="2"/>
      <c r="N9636" s="3"/>
      <c r="O9636"/>
      <c r="P9636"/>
      <c r="Q9636"/>
      <c r="R9636"/>
      <c r="S9636"/>
      <c r="T9636"/>
      <c r="U9636" s="1"/>
      <c r="V9636"/>
      <c r="W9636" s="1"/>
      <c r="X9636"/>
      <c r="Y9636"/>
      <c r="Z9636" s="1"/>
      <c r="AA9636" s="1"/>
      <c r="AB9636" s="1"/>
      <c r="AC9636" s="1"/>
      <c r="AD9636"/>
    </row>
    <row r="9637" spans="1:30" x14ac:dyDescent="0.25">
      <c r="A9637" s="1"/>
      <c r="B9637" s="1"/>
      <c r="C9637" s="1"/>
      <c r="D9637"/>
      <c r="E9637" s="1"/>
      <c r="F9637" s="1"/>
      <c r="G9637"/>
      <c r="H9637"/>
      <c r="I9637" s="1"/>
      <c r="J9637"/>
      <c r="K9637"/>
      <c r="L9637"/>
      <c r="M9637" s="2"/>
      <c r="N9637" s="3"/>
      <c r="O9637"/>
      <c r="P9637"/>
      <c r="Q9637"/>
      <c r="R9637"/>
      <c r="S9637"/>
      <c r="T9637"/>
      <c r="U9637" s="1"/>
      <c r="V9637"/>
      <c r="W9637" s="1"/>
      <c r="X9637"/>
      <c r="Y9637"/>
      <c r="Z9637" s="1"/>
      <c r="AA9637" s="1"/>
      <c r="AB9637" s="1"/>
      <c r="AC9637" s="1"/>
      <c r="AD9637"/>
    </row>
    <row r="9638" spans="1:30" x14ac:dyDescent="0.25">
      <c r="A9638" s="1"/>
      <c r="B9638" s="1"/>
      <c r="C9638" s="1"/>
      <c r="D9638"/>
      <c r="E9638" s="1"/>
      <c r="F9638" s="1"/>
      <c r="G9638"/>
      <c r="H9638"/>
      <c r="I9638" s="1"/>
      <c r="J9638"/>
      <c r="K9638"/>
      <c r="L9638"/>
      <c r="M9638" s="2"/>
      <c r="N9638" s="3"/>
      <c r="O9638"/>
      <c r="P9638"/>
      <c r="Q9638"/>
      <c r="R9638"/>
      <c r="S9638"/>
      <c r="T9638"/>
      <c r="U9638" s="1"/>
      <c r="V9638"/>
      <c r="W9638" s="1"/>
      <c r="X9638"/>
      <c r="Y9638"/>
      <c r="Z9638" s="1"/>
      <c r="AA9638" s="1"/>
      <c r="AB9638" s="1"/>
      <c r="AC9638" s="1"/>
      <c r="AD9638"/>
    </row>
    <row r="9639" spans="1:30" x14ac:dyDescent="0.25">
      <c r="A9639" s="1"/>
      <c r="B9639" s="1"/>
      <c r="C9639" s="1"/>
      <c r="D9639"/>
      <c r="E9639" s="1"/>
      <c r="F9639" s="1"/>
      <c r="G9639"/>
      <c r="H9639"/>
      <c r="I9639" s="1"/>
      <c r="J9639"/>
      <c r="K9639"/>
      <c r="L9639"/>
      <c r="M9639" s="2"/>
      <c r="N9639" s="3"/>
      <c r="O9639"/>
      <c r="P9639"/>
      <c r="Q9639"/>
      <c r="R9639"/>
      <c r="S9639"/>
      <c r="T9639"/>
      <c r="U9639" s="1"/>
      <c r="V9639"/>
      <c r="W9639" s="1"/>
      <c r="X9639"/>
      <c r="Y9639"/>
      <c r="Z9639" s="1"/>
      <c r="AA9639" s="1"/>
      <c r="AB9639" s="1"/>
      <c r="AC9639" s="1"/>
      <c r="AD9639"/>
    </row>
    <row r="9640" spans="1:30" x14ac:dyDescent="0.25">
      <c r="A9640" s="1"/>
      <c r="B9640" s="1"/>
      <c r="C9640" s="1"/>
      <c r="D9640"/>
      <c r="E9640" s="1"/>
      <c r="F9640" s="1"/>
      <c r="G9640"/>
      <c r="H9640"/>
      <c r="I9640" s="1"/>
      <c r="J9640"/>
      <c r="K9640"/>
      <c r="L9640"/>
      <c r="M9640" s="2"/>
      <c r="N9640" s="3"/>
      <c r="O9640"/>
      <c r="P9640"/>
      <c r="Q9640"/>
      <c r="R9640"/>
      <c r="S9640"/>
      <c r="T9640"/>
      <c r="U9640" s="1"/>
      <c r="V9640"/>
      <c r="W9640" s="1"/>
      <c r="X9640"/>
      <c r="Y9640"/>
      <c r="Z9640" s="1"/>
      <c r="AA9640" s="1"/>
      <c r="AB9640" s="1"/>
      <c r="AC9640" s="1"/>
      <c r="AD9640"/>
    </row>
    <row r="9641" spans="1:30" x14ac:dyDescent="0.25">
      <c r="A9641" s="1"/>
      <c r="B9641" s="1"/>
      <c r="C9641" s="1"/>
      <c r="D9641"/>
      <c r="E9641" s="1"/>
      <c r="F9641" s="1"/>
      <c r="G9641"/>
      <c r="H9641"/>
      <c r="I9641" s="1"/>
      <c r="J9641"/>
      <c r="K9641"/>
      <c r="L9641"/>
      <c r="M9641" s="2"/>
      <c r="N9641" s="3"/>
      <c r="O9641"/>
      <c r="P9641"/>
      <c r="Q9641"/>
      <c r="R9641"/>
      <c r="S9641"/>
      <c r="T9641"/>
      <c r="U9641" s="1"/>
      <c r="V9641"/>
      <c r="W9641" s="1"/>
      <c r="X9641"/>
      <c r="Y9641"/>
      <c r="Z9641" s="1"/>
      <c r="AA9641" s="1"/>
      <c r="AB9641" s="1"/>
      <c r="AC9641" s="1"/>
      <c r="AD9641"/>
    </row>
    <row r="9642" spans="1:30" x14ac:dyDescent="0.25">
      <c r="A9642" s="1"/>
      <c r="B9642" s="1"/>
      <c r="C9642" s="1"/>
      <c r="D9642"/>
      <c r="E9642" s="1"/>
      <c r="F9642" s="1"/>
      <c r="G9642"/>
      <c r="H9642"/>
      <c r="I9642" s="1"/>
      <c r="J9642"/>
      <c r="K9642"/>
      <c r="L9642"/>
      <c r="M9642" s="2"/>
      <c r="N9642" s="3"/>
      <c r="O9642"/>
      <c r="P9642"/>
      <c r="Q9642"/>
      <c r="R9642"/>
      <c r="S9642"/>
      <c r="T9642"/>
      <c r="U9642" s="1"/>
      <c r="V9642"/>
      <c r="W9642" s="1"/>
      <c r="X9642"/>
      <c r="Y9642"/>
      <c r="Z9642" s="1"/>
      <c r="AA9642" s="1"/>
      <c r="AB9642" s="1"/>
      <c r="AC9642" s="1"/>
      <c r="AD9642"/>
    </row>
    <row r="9643" spans="1:30" x14ac:dyDescent="0.25">
      <c r="A9643" s="1"/>
      <c r="B9643" s="1"/>
      <c r="C9643" s="1"/>
      <c r="D9643"/>
      <c r="E9643" s="1"/>
      <c r="F9643" s="1"/>
      <c r="G9643"/>
      <c r="H9643"/>
      <c r="I9643" s="1"/>
      <c r="J9643"/>
      <c r="K9643"/>
      <c r="L9643"/>
      <c r="M9643" s="2"/>
      <c r="N9643" s="3"/>
      <c r="O9643"/>
      <c r="P9643"/>
      <c r="Q9643"/>
      <c r="R9643"/>
      <c r="S9643"/>
      <c r="T9643"/>
      <c r="U9643" s="1"/>
      <c r="V9643"/>
      <c r="W9643" s="1"/>
      <c r="X9643"/>
      <c r="Y9643"/>
      <c r="Z9643" s="1"/>
      <c r="AA9643" s="1"/>
      <c r="AB9643" s="1"/>
      <c r="AC9643" s="1"/>
      <c r="AD9643"/>
    </row>
    <row r="9644" spans="1:30" x14ac:dyDescent="0.25">
      <c r="A9644" s="1"/>
      <c r="B9644" s="1"/>
      <c r="C9644" s="1"/>
      <c r="D9644"/>
      <c r="E9644" s="1"/>
      <c r="F9644" s="1"/>
      <c r="G9644"/>
      <c r="H9644"/>
      <c r="I9644" s="1"/>
      <c r="J9644"/>
      <c r="K9644"/>
      <c r="L9644"/>
      <c r="M9644" s="2"/>
      <c r="N9644" s="3"/>
      <c r="O9644"/>
      <c r="P9644"/>
      <c r="Q9644"/>
      <c r="R9644"/>
      <c r="S9644"/>
      <c r="T9644"/>
      <c r="U9644" s="1"/>
      <c r="V9644"/>
      <c r="W9644" s="1"/>
      <c r="X9644"/>
      <c r="Y9644"/>
      <c r="Z9644" s="1"/>
      <c r="AA9644" s="1"/>
      <c r="AB9644" s="1"/>
      <c r="AC9644" s="1"/>
      <c r="AD9644"/>
    </row>
    <row r="9645" spans="1:30" x14ac:dyDescent="0.25">
      <c r="A9645" s="1"/>
      <c r="B9645" s="1"/>
      <c r="C9645" s="1"/>
      <c r="D9645"/>
      <c r="E9645" s="1"/>
      <c r="F9645" s="1"/>
      <c r="G9645"/>
      <c r="H9645"/>
      <c r="I9645" s="1"/>
      <c r="J9645"/>
      <c r="K9645"/>
      <c r="L9645"/>
      <c r="M9645" s="2"/>
      <c r="N9645" s="3"/>
      <c r="O9645"/>
      <c r="P9645"/>
      <c r="Q9645"/>
      <c r="R9645"/>
      <c r="S9645"/>
      <c r="T9645"/>
      <c r="U9645" s="1"/>
      <c r="V9645"/>
      <c r="W9645" s="1"/>
      <c r="X9645"/>
      <c r="Y9645"/>
      <c r="Z9645" s="1"/>
      <c r="AA9645" s="1"/>
      <c r="AB9645" s="1"/>
      <c r="AC9645" s="1"/>
      <c r="AD9645"/>
    </row>
    <row r="9646" spans="1:30" x14ac:dyDescent="0.25">
      <c r="A9646" s="1"/>
      <c r="B9646" s="1"/>
      <c r="C9646" s="1"/>
      <c r="D9646"/>
      <c r="E9646" s="1"/>
      <c r="F9646" s="1"/>
      <c r="G9646"/>
      <c r="H9646"/>
      <c r="I9646" s="1"/>
      <c r="J9646"/>
      <c r="K9646"/>
      <c r="L9646"/>
      <c r="M9646" s="2"/>
      <c r="N9646" s="3"/>
      <c r="O9646"/>
      <c r="P9646"/>
      <c r="Q9646"/>
      <c r="R9646"/>
      <c r="S9646"/>
      <c r="T9646"/>
      <c r="U9646" s="1"/>
      <c r="V9646"/>
      <c r="W9646" s="1"/>
      <c r="X9646"/>
      <c r="Y9646"/>
      <c r="Z9646" s="1"/>
      <c r="AA9646" s="1"/>
      <c r="AB9646" s="1"/>
      <c r="AC9646" s="1"/>
      <c r="AD9646"/>
    </row>
    <row r="9647" spans="1:30" x14ac:dyDescent="0.25">
      <c r="A9647" s="1"/>
      <c r="B9647" s="1"/>
      <c r="C9647" s="1"/>
      <c r="D9647"/>
      <c r="E9647" s="1"/>
      <c r="F9647" s="1"/>
      <c r="G9647"/>
      <c r="H9647"/>
      <c r="I9647" s="1"/>
      <c r="J9647"/>
      <c r="K9647"/>
      <c r="L9647"/>
      <c r="M9647" s="2"/>
      <c r="N9647" s="3"/>
      <c r="O9647"/>
      <c r="P9647"/>
      <c r="Q9647"/>
      <c r="R9647"/>
      <c r="S9647"/>
      <c r="T9647"/>
      <c r="U9647" s="1"/>
      <c r="V9647"/>
      <c r="W9647" s="1"/>
      <c r="X9647"/>
      <c r="Y9647"/>
      <c r="Z9647" s="1"/>
      <c r="AA9647" s="1"/>
      <c r="AB9647" s="1"/>
      <c r="AC9647" s="1"/>
      <c r="AD9647"/>
    </row>
    <row r="9648" spans="1:30" x14ac:dyDescent="0.25">
      <c r="A9648" s="1"/>
      <c r="B9648" s="1"/>
      <c r="C9648" s="1"/>
      <c r="D9648"/>
      <c r="E9648" s="1"/>
      <c r="F9648" s="1"/>
      <c r="G9648"/>
      <c r="H9648"/>
      <c r="I9648" s="1"/>
      <c r="J9648"/>
      <c r="K9648"/>
      <c r="L9648"/>
      <c r="M9648" s="2"/>
      <c r="N9648" s="3"/>
      <c r="O9648"/>
      <c r="P9648"/>
      <c r="Q9648"/>
      <c r="R9648"/>
      <c r="S9648"/>
      <c r="T9648"/>
      <c r="U9648" s="1"/>
      <c r="V9648"/>
      <c r="W9648" s="1"/>
      <c r="X9648"/>
      <c r="Y9648"/>
      <c r="Z9648" s="1"/>
      <c r="AA9648" s="1"/>
      <c r="AB9648" s="1"/>
      <c r="AC9648" s="1"/>
      <c r="AD9648"/>
    </row>
    <row r="9649" spans="1:30" x14ac:dyDescent="0.25">
      <c r="A9649" s="1"/>
      <c r="B9649" s="1"/>
      <c r="C9649" s="1"/>
      <c r="D9649"/>
      <c r="E9649" s="1"/>
      <c r="F9649" s="1"/>
      <c r="G9649"/>
      <c r="H9649"/>
      <c r="I9649" s="1"/>
      <c r="J9649"/>
      <c r="K9649"/>
      <c r="L9649"/>
      <c r="M9649" s="2"/>
      <c r="N9649" s="3"/>
      <c r="O9649"/>
      <c r="P9649"/>
      <c r="Q9649"/>
      <c r="R9649"/>
      <c r="S9649"/>
      <c r="T9649"/>
      <c r="U9649" s="1"/>
      <c r="V9649"/>
      <c r="W9649" s="1"/>
      <c r="X9649"/>
      <c r="Y9649"/>
      <c r="Z9649" s="1"/>
      <c r="AA9649" s="1"/>
      <c r="AB9649" s="1"/>
      <c r="AC9649" s="1"/>
      <c r="AD9649"/>
    </row>
    <row r="9650" spans="1:30" x14ac:dyDescent="0.25">
      <c r="A9650" s="1"/>
      <c r="B9650" s="1"/>
      <c r="C9650" s="1"/>
      <c r="D9650"/>
      <c r="E9650" s="1"/>
      <c r="F9650" s="1"/>
      <c r="G9650"/>
      <c r="H9650"/>
      <c r="I9650" s="1"/>
      <c r="J9650"/>
      <c r="K9650"/>
      <c r="L9650"/>
      <c r="M9650" s="2"/>
      <c r="N9650" s="3"/>
      <c r="O9650"/>
      <c r="P9650"/>
      <c r="Q9650"/>
      <c r="R9650"/>
      <c r="S9650"/>
      <c r="T9650"/>
      <c r="U9650" s="1"/>
      <c r="V9650"/>
      <c r="W9650" s="1"/>
      <c r="X9650"/>
      <c r="Y9650"/>
      <c r="Z9650" s="1"/>
      <c r="AA9650" s="1"/>
      <c r="AB9650" s="1"/>
      <c r="AC9650" s="1"/>
      <c r="AD9650"/>
    </row>
    <row r="9651" spans="1:30" x14ac:dyDescent="0.25">
      <c r="A9651" s="1"/>
      <c r="B9651" s="1"/>
      <c r="C9651" s="1"/>
      <c r="D9651"/>
      <c r="E9651" s="1"/>
      <c r="F9651" s="1"/>
      <c r="G9651"/>
      <c r="H9651"/>
      <c r="I9651" s="1"/>
      <c r="J9651"/>
      <c r="K9651"/>
      <c r="L9651"/>
      <c r="M9651" s="2"/>
      <c r="N9651" s="3"/>
      <c r="O9651"/>
      <c r="P9651"/>
      <c r="Q9651"/>
      <c r="R9651"/>
      <c r="S9651"/>
      <c r="T9651"/>
      <c r="U9651" s="1"/>
      <c r="V9651"/>
      <c r="W9651" s="1"/>
      <c r="X9651"/>
      <c r="Y9651"/>
      <c r="Z9651" s="1"/>
      <c r="AA9651" s="1"/>
      <c r="AB9651" s="1"/>
      <c r="AC9651" s="1"/>
      <c r="AD9651"/>
    </row>
    <row r="9652" spans="1:30" x14ac:dyDescent="0.25">
      <c r="A9652" s="1"/>
      <c r="B9652" s="1"/>
      <c r="C9652" s="1"/>
      <c r="D9652"/>
      <c r="E9652" s="1"/>
      <c r="F9652" s="1"/>
      <c r="G9652"/>
      <c r="H9652"/>
      <c r="I9652" s="1"/>
      <c r="J9652"/>
      <c r="K9652"/>
      <c r="L9652"/>
      <c r="M9652" s="2"/>
      <c r="N9652" s="3"/>
      <c r="O9652"/>
      <c r="P9652"/>
      <c r="Q9652"/>
      <c r="R9652"/>
      <c r="S9652"/>
      <c r="T9652"/>
      <c r="U9652" s="1"/>
      <c r="V9652"/>
      <c r="W9652" s="1"/>
      <c r="X9652"/>
      <c r="Y9652"/>
      <c r="Z9652" s="1"/>
      <c r="AA9652" s="1"/>
      <c r="AB9652" s="1"/>
      <c r="AC9652" s="1"/>
      <c r="AD9652"/>
    </row>
    <row r="9653" spans="1:30" x14ac:dyDescent="0.25">
      <c r="A9653" s="1"/>
      <c r="B9653" s="1"/>
      <c r="C9653" s="1"/>
      <c r="D9653"/>
      <c r="E9653" s="1"/>
      <c r="F9653" s="1"/>
      <c r="G9653"/>
      <c r="H9653"/>
      <c r="I9653" s="1"/>
      <c r="J9653"/>
      <c r="K9653"/>
      <c r="L9653"/>
      <c r="M9653" s="2"/>
      <c r="N9653" s="3"/>
      <c r="O9653"/>
      <c r="P9653"/>
      <c r="Q9653"/>
      <c r="R9653"/>
      <c r="S9653"/>
      <c r="T9653"/>
      <c r="U9653" s="1"/>
      <c r="V9653"/>
      <c r="W9653" s="1"/>
      <c r="X9653"/>
      <c r="Y9653"/>
      <c r="Z9653" s="1"/>
      <c r="AA9653" s="1"/>
      <c r="AB9653" s="1"/>
      <c r="AC9653" s="1"/>
      <c r="AD9653"/>
    </row>
    <row r="9654" spans="1:30" x14ac:dyDescent="0.25">
      <c r="A9654" s="1"/>
      <c r="B9654" s="1"/>
      <c r="C9654" s="1"/>
      <c r="D9654"/>
      <c r="E9654" s="1"/>
      <c r="F9654" s="1"/>
      <c r="G9654"/>
      <c r="H9654"/>
      <c r="I9654" s="1"/>
      <c r="J9654"/>
      <c r="K9654"/>
      <c r="L9654"/>
      <c r="M9654" s="2"/>
      <c r="N9654" s="3"/>
      <c r="O9654"/>
      <c r="P9654"/>
      <c r="Q9654"/>
      <c r="R9654"/>
      <c r="S9654"/>
      <c r="T9654"/>
      <c r="U9654" s="1"/>
      <c r="V9654"/>
      <c r="W9654" s="1"/>
      <c r="X9654"/>
      <c r="Y9654"/>
      <c r="Z9654" s="1"/>
      <c r="AA9654" s="1"/>
      <c r="AB9654" s="1"/>
      <c r="AC9654" s="1"/>
      <c r="AD9654"/>
    </row>
    <row r="9655" spans="1:30" x14ac:dyDescent="0.25">
      <c r="A9655" s="1"/>
      <c r="B9655" s="1"/>
      <c r="C9655" s="1"/>
      <c r="D9655"/>
      <c r="E9655" s="1"/>
      <c r="F9655" s="1"/>
      <c r="G9655"/>
      <c r="H9655"/>
      <c r="I9655" s="1"/>
      <c r="J9655"/>
      <c r="K9655"/>
      <c r="L9655"/>
      <c r="M9655" s="2"/>
      <c r="N9655" s="3"/>
      <c r="O9655"/>
      <c r="P9655"/>
      <c r="Q9655"/>
      <c r="R9655"/>
      <c r="S9655"/>
      <c r="T9655"/>
      <c r="U9655" s="1"/>
      <c r="V9655"/>
      <c r="W9655" s="1"/>
      <c r="X9655"/>
      <c r="Y9655"/>
      <c r="Z9655" s="1"/>
      <c r="AA9655" s="1"/>
      <c r="AB9655" s="1"/>
      <c r="AC9655" s="1"/>
      <c r="AD9655"/>
    </row>
    <row r="9656" spans="1:30" x14ac:dyDescent="0.25">
      <c r="A9656" s="1"/>
      <c r="B9656" s="1"/>
      <c r="C9656" s="1"/>
      <c r="D9656"/>
      <c r="E9656" s="1"/>
      <c r="F9656" s="1"/>
      <c r="G9656"/>
      <c r="H9656"/>
      <c r="I9656" s="1"/>
      <c r="J9656"/>
      <c r="K9656"/>
      <c r="L9656"/>
      <c r="M9656" s="2"/>
      <c r="N9656" s="3"/>
      <c r="O9656"/>
      <c r="P9656"/>
      <c r="Q9656"/>
      <c r="R9656"/>
      <c r="S9656"/>
      <c r="T9656"/>
      <c r="U9656" s="1"/>
      <c r="V9656"/>
      <c r="W9656" s="1"/>
      <c r="X9656"/>
      <c r="Y9656"/>
      <c r="Z9656" s="1"/>
      <c r="AA9656" s="1"/>
      <c r="AB9656" s="1"/>
      <c r="AC9656" s="1"/>
      <c r="AD9656"/>
    </row>
    <row r="9657" spans="1:30" x14ac:dyDescent="0.25">
      <c r="A9657" s="1"/>
      <c r="B9657" s="1"/>
      <c r="C9657" s="1"/>
      <c r="D9657"/>
      <c r="E9657" s="1"/>
      <c r="F9657" s="1"/>
      <c r="G9657"/>
      <c r="H9657"/>
      <c r="I9657" s="1"/>
      <c r="J9657"/>
      <c r="K9657"/>
      <c r="L9657"/>
      <c r="M9657" s="2"/>
      <c r="N9657" s="3"/>
      <c r="O9657"/>
      <c r="P9657"/>
      <c r="Q9657"/>
      <c r="R9657"/>
      <c r="S9657"/>
      <c r="T9657"/>
      <c r="U9657" s="1"/>
      <c r="V9657"/>
      <c r="W9657" s="1"/>
      <c r="X9657"/>
      <c r="Y9657"/>
      <c r="Z9657" s="1"/>
      <c r="AA9657" s="1"/>
      <c r="AB9657" s="1"/>
      <c r="AC9657" s="1"/>
      <c r="AD9657"/>
    </row>
    <row r="9658" spans="1:30" x14ac:dyDescent="0.25">
      <c r="A9658" s="1"/>
      <c r="B9658" s="1"/>
      <c r="C9658" s="1"/>
      <c r="D9658"/>
      <c r="E9658" s="1"/>
      <c r="F9658" s="1"/>
      <c r="G9658"/>
      <c r="H9658"/>
      <c r="I9658" s="1"/>
      <c r="J9658"/>
      <c r="K9658"/>
      <c r="L9658"/>
      <c r="M9658" s="2"/>
      <c r="N9658" s="3"/>
      <c r="O9658"/>
      <c r="P9658"/>
      <c r="Q9658"/>
      <c r="R9658"/>
      <c r="S9658"/>
      <c r="T9658"/>
      <c r="U9658" s="1"/>
      <c r="V9658"/>
      <c r="W9658" s="1"/>
      <c r="X9658"/>
      <c r="Y9658"/>
      <c r="Z9658" s="1"/>
      <c r="AA9658" s="1"/>
      <c r="AB9658" s="1"/>
      <c r="AC9658" s="1"/>
      <c r="AD9658"/>
    </row>
    <row r="9659" spans="1:30" x14ac:dyDescent="0.25">
      <c r="A9659" s="1"/>
      <c r="B9659" s="1"/>
      <c r="C9659" s="1"/>
      <c r="D9659"/>
      <c r="E9659" s="1"/>
      <c r="F9659" s="1"/>
      <c r="G9659"/>
      <c r="H9659"/>
      <c r="I9659" s="1"/>
      <c r="J9659"/>
      <c r="K9659"/>
      <c r="L9659"/>
      <c r="M9659" s="2"/>
      <c r="N9659" s="3"/>
      <c r="O9659"/>
      <c r="P9659"/>
      <c r="Q9659"/>
      <c r="R9659"/>
      <c r="S9659"/>
      <c r="T9659"/>
      <c r="U9659" s="1"/>
      <c r="V9659"/>
      <c r="W9659" s="1"/>
      <c r="X9659"/>
      <c r="Y9659"/>
      <c r="Z9659" s="1"/>
      <c r="AA9659" s="1"/>
      <c r="AB9659" s="1"/>
      <c r="AC9659" s="1"/>
      <c r="AD9659"/>
    </row>
    <row r="9660" spans="1:30" x14ac:dyDescent="0.25">
      <c r="A9660" s="1"/>
      <c r="B9660" s="1"/>
      <c r="C9660" s="1"/>
      <c r="D9660"/>
      <c r="E9660" s="1"/>
      <c r="F9660" s="1"/>
      <c r="G9660"/>
      <c r="H9660"/>
      <c r="I9660" s="1"/>
      <c r="J9660"/>
      <c r="K9660"/>
      <c r="L9660"/>
      <c r="M9660" s="2"/>
      <c r="N9660" s="3"/>
      <c r="O9660"/>
      <c r="P9660"/>
      <c r="Q9660"/>
      <c r="R9660"/>
      <c r="S9660"/>
      <c r="T9660"/>
      <c r="U9660" s="1"/>
      <c r="V9660"/>
      <c r="W9660" s="1"/>
      <c r="X9660"/>
      <c r="Y9660"/>
      <c r="Z9660" s="1"/>
      <c r="AA9660" s="1"/>
      <c r="AB9660" s="1"/>
      <c r="AC9660" s="1"/>
      <c r="AD9660"/>
    </row>
    <row r="9661" spans="1:30" x14ac:dyDescent="0.25">
      <c r="A9661" s="1"/>
      <c r="B9661" s="1"/>
      <c r="C9661" s="1"/>
      <c r="D9661"/>
      <c r="E9661" s="1"/>
      <c r="F9661" s="1"/>
      <c r="G9661"/>
      <c r="H9661"/>
      <c r="I9661" s="1"/>
      <c r="J9661"/>
      <c r="K9661"/>
      <c r="L9661"/>
      <c r="M9661" s="2"/>
      <c r="N9661" s="3"/>
      <c r="O9661"/>
      <c r="P9661"/>
      <c r="Q9661"/>
      <c r="R9661"/>
      <c r="S9661"/>
      <c r="T9661"/>
      <c r="U9661" s="1"/>
      <c r="V9661"/>
      <c r="W9661" s="1"/>
      <c r="X9661"/>
      <c r="Y9661"/>
      <c r="Z9661" s="1"/>
      <c r="AA9661" s="1"/>
      <c r="AB9661" s="1"/>
      <c r="AC9661" s="1"/>
      <c r="AD9661"/>
    </row>
    <row r="9662" spans="1:30" x14ac:dyDescent="0.25">
      <c r="A9662" s="1"/>
      <c r="B9662" s="1"/>
      <c r="C9662" s="1"/>
      <c r="D9662"/>
      <c r="E9662" s="1"/>
      <c r="F9662" s="1"/>
      <c r="G9662"/>
      <c r="H9662"/>
      <c r="I9662" s="1"/>
      <c r="J9662"/>
      <c r="K9662"/>
      <c r="L9662"/>
      <c r="M9662" s="2"/>
      <c r="N9662" s="3"/>
      <c r="O9662"/>
      <c r="P9662"/>
      <c r="Q9662"/>
      <c r="R9662"/>
      <c r="S9662"/>
      <c r="T9662"/>
      <c r="U9662" s="1"/>
      <c r="V9662"/>
      <c r="W9662" s="1"/>
      <c r="X9662"/>
      <c r="Y9662"/>
      <c r="Z9662" s="1"/>
      <c r="AA9662" s="1"/>
      <c r="AB9662" s="1"/>
      <c r="AC9662" s="1"/>
      <c r="AD9662"/>
    </row>
    <row r="9663" spans="1:30" x14ac:dyDescent="0.25">
      <c r="A9663" s="1"/>
      <c r="B9663" s="1"/>
      <c r="C9663" s="1"/>
      <c r="D9663"/>
      <c r="E9663" s="1"/>
      <c r="F9663" s="1"/>
      <c r="G9663"/>
      <c r="H9663"/>
      <c r="I9663" s="1"/>
      <c r="J9663"/>
      <c r="K9663"/>
      <c r="L9663"/>
      <c r="M9663" s="2"/>
      <c r="N9663" s="3"/>
      <c r="O9663"/>
      <c r="P9663"/>
      <c r="Q9663"/>
      <c r="R9663"/>
      <c r="S9663"/>
      <c r="T9663"/>
      <c r="U9663" s="1"/>
      <c r="V9663"/>
      <c r="W9663" s="1"/>
      <c r="X9663"/>
      <c r="Y9663"/>
      <c r="Z9663" s="1"/>
      <c r="AA9663" s="1"/>
      <c r="AB9663" s="1"/>
      <c r="AC9663" s="1"/>
      <c r="AD9663"/>
    </row>
    <row r="9664" spans="1:30" x14ac:dyDescent="0.25">
      <c r="A9664" s="1"/>
      <c r="B9664" s="1"/>
      <c r="C9664" s="1"/>
      <c r="D9664"/>
      <c r="E9664" s="1"/>
      <c r="F9664" s="1"/>
      <c r="G9664"/>
      <c r="H9664"/>
      <c r="I9664" s="1"/>
      <c r="J9664"/>
      <c r="K9664"/>
      <c r="L9664"/>
      <c r="M9664" s="2"/>
      <c r="N9664" s="3"/>
      <c r="O9664"/>
      <c r="P9664"/>
      <c r="Q9664"/>
      <c r="R9664"/>
      <c r="S9664"/>
      <c r="T9664"/>
      <c r="U9664" s="1"/>
      <c r="V9664"/>
      <c r="W9664" s="1"/>
      <c r="X9664"/>
      <c r="Y9664"/>
      <c r="Z9664" s="1"/>
      <c r="AA9664" s="1"/>
      <c r="AB9664" s="1"/>
      <c r="AC9664" s="1"/>
      <c r="AD9664"/>
    </row>
    <row r="9665" spans="1:30" x14ac:dyDescent="0.25">
      <c r="A9665" s="1"/>
      <c r="B9665" s="1"/>
      <c r="C9665" s="1"/>
      <c r="D9665"/>
      <c r="E9665" s="1"/>
      <c r="F9665" s="1"/>
      <c r="G9665"/>
      <c r="H9665"/>
      <c r="I9665" s="1"/>
      <c r="J9665"/>
      <c r="K9665"/>
      <c r="L9665"/>
      <c r="M9665" s="2"/>
      <c r="N9665" s="3"/>
      <c r="O9665"/>
      <c r="P9665"/>
      <c r="Q9665"/>
      <c r="R9665"/>
      <c r="S9665"/>
      <c r="T9665"/>
      <c r="U9665" s="1"/>
      <c r="V9665"/>
      <c r="W9665" s="1"/>
      <c r="X9665"/>
      <c r="Y9665"/>
      <c r="Z9665" s="1"/>
      <c r="AA9665" s="1"/>
      <c r="AB9665" s="1"/>
      <c r="AC9665" s="1"/>
      <c r="AD9665"/>
    </row>
    <row r="9666" spans="1:30" x14ac:dyDescent="0.25">
      <c r="A9666" s="1"/>
      <c r="B9666" s="1"/>
      <c r="C9666" s="1"/>
      <c r="D9666"/>
      <c r="E9666" s="1"/>
      <c r="F9666" s="1"/>
      <c r="G9666"/>
      <c r="H9666"/>
      <c r="I9666" s="1"/>
      <c r="J9666"/>
      <c r="K9666"/>
      <c r="L9666"/>
      <c r="M9666" s="2"/>
      <c r="N9666" s="3"/>
      <c r="O9666"/>
      <c r="P9666"/>
      <c r="Q9666"/>
      <c r="R9666"/>
      <c r="S9666"/>
      <c r="T9666"/>
      <c r="U9666" s="1"/>
      <c r="V9666"/>
      <c r="W9666" s="1"/>
      <c r="X9666"/>
      <c r="Y9666"/>
      <c r="Z9666" s="1"/>
      <c r="AA9666" s="1"/>
      <c r="AB9666" s="1"/>
      <c r="AC9666" s="1"/>
      <c r="AD9666"/>
    </row>
    <row r="9667" spans="1:30" x14ac:dyDescent="0.25">
      <c r="A9667" s="1"/>
      <c r="B9667" s="1"/>
      <c r="C9667" s="1"/>
      <c r="D9667"/>
      <c r="E9667" s="1"/>
      <c r="F9667" s="1"/>
      <c r="G9667"/>
      <c r="H9667"/>
      <c r="I9667" s="1"/>
      <c r="J9667"/>
      <c r="K9667"/>
      <c r="L9667"/>
      <c r="M9667" s="2"/>
      <c r="N9667" s="3"/>
      <c r="O9667"/>
      <c r="P9667"/>
      <c r="Q9667"/>
      <c r="R9667"/>
      <c r="S9667"/>
      <c r="T9667"/>
      <c r="U9667" s="1"/>
      <c r="V9667"/>
      <c r="W9667" s="1"/>
      <c r="X9667"/>
      <c r="Y9667"/>
      <c r="Z9667" s="1"/>
      <c r="AA9667" s="1"/>
      <c r="AB9667" s="1"/>
      <c r="AC9667" s="1"/>
      <c r="AD9667"/>
    </row>
    <row r="9668" spans="1:30" x14ac:dyDescent="0.25">
      <c r="A9668" s="1"/>
      <c r="B9668" s="1"/>
      <c r="C9668" s="1"/>
      <c r="D9668"/>
      <c r="E9668" s="1"/>
      <c r="F9668" s="1"/>
      <c r="G9668"/>
      <c r="H9668"/>
      <c r="I9668" s="1"/>
      <c r="J9668"/>
      <c r="K9668"/>
      <c r="L9668"/>
      <c r="M9668" s="2"/>
      <c r="N9668" s="3"/>
      <c r="O9668"/>
      <c r="P9668"/>
      <c r="Q9668"/>
      <c r="R9668"/>
      <c r="S9668"/>
      <c r="T9668"/>
      <c r="U9668" s="1"/>
      <c r="V9668"/>
      <c r="W9668" s="1"/>
      <c r="X9668"/>
      <c r="Y9668"/>
      <c r="Z9668" s="1"/>
      <c r="AA9668" s="1"/>
      <c r="AB9668" s="1"/>
      <c r="AC9668" s="1"/>
      <c r="AD9668"/>
    </row>
    <row r="9669" spans="1:30" x14ac:dyDescent="0.25">
      <c r="A9669" s="1"/>
      <c r="B9669" s="1"/>
      <c r="C9669" s="1"/>
      <c r="D9669"/>
      <c r="E9669" s="1"/>
      <c r="F9669" s="1"/>
      <c r="G9669"/>
      <c r="H9669"/>
      <c r="I9669" s="1"/>
      <c r="J9669"/>
      <c r="K9669"/>
      <c r="L9669"/>
      <c r="M9669" s="2"/>
      <c r="N9669" s="3"/>
      <c r="O9669"/>
      <c r="P9669"/>
      <c r="Q9669"/>
      <c r="R9669"/>
      <c r="S9669"/>
      <c r="T9669"/>
      <c r="U9669" s="1"/>
      <c r="V9669"/>
      <c r="W9669" s="1"/>
      <c r="X9669"/>
      <c r="Y9669"/>
      <c r="Z9669" s="1"/>
      <c r="AA9669" s="1"/>
      <c r="AB9669" s="1"/>
      <c r="AC9669" s="1"/>
      <c r="AD9669"/>
    </row>
    <row r="9670" spans="1:30" x14ac:dyDescent="0.25">
      <c r="A9670" s="1"/>
      <c r="B9670" s="1"/>
      <c r="C9670" s="1"/>
      <c r="D9670"/>
      <c r="E9670" s="1"/>
      <c r="F9670" s="1"/>
      <c r="G9670"/>
      <c r="H9670"/>
      <c r="I9670" s="1"/>
      <c r="J9670"/>
      <c r="K9670"/>
      <c r="L9670"/>
      <c r="M9670" s="2"/>
      <c r="N9670" s="3"/>
      <c r="O9670"/>
      <c r="P9670"/>
      <c r="Q9670"/>
      <c r="R9670"/>
      <c r="S9670"/>
      <c r="T9670"/>
      <c r="U9670" s="1"/>
      <c r="V9670"/>
      <c r="W9670" s="1"/>
      <c r="X9670"/>
      <c r="Y9670"/>
      <c r="Z9670" s="1"/>
      <c r="AA9670" s="1"/>
      <c r="AB9670" s="1"/>
      <c r="AC9670" s="1"/>
      <c r="AD9670"/>
    </row>
    <row r="9671" spans="1:30" x14ac:dyDescent="0.25">
      <c r="A9671" s="1"/>
      <c r="B9671" s="1"/>
      <c r="C9671" s="1"/>
      <c r="D9671"/>
      <c r="E9671" s="1"/>
      <c r="F9671" s="1"/>
      <c r="G9671"/>
      <c r="H9671"/>
      <c r="I9671" s="1"/>
      <c r="J9671"/>
      <c r="K9671"/>
      <c r="L9671"/>
      <c r="M9671" s="2"/>
      <c r="N9671" s="3"/>
      <c r="O9671"/>
      <c r="P9671"/>
      <c r="Q9671"/>
      <c r="R9671"/>
      <c r="S9671"/>
      <c r="T9671"/>
      <c r="U9671" s="1"/>
      <c r="V9671"/>
      <c r="W9671" s="1"/>
      <c r="X9671"/>
      <c r="Y9671"/>
      <c r="Z9671" s="1"/>
      <c r="AA9671" s="1"/>
      <c r="AB9671" s="1"/>
      <c r="AC9671" s="1"/>
      <c r="AD9671"/>
    </row>
    <row r="9672" spans="1:30" x14ac:dyDescent="0.25">
      <c r="A9672" s="1"/>
      <c r="B9672" s="1"/>
      <c r="C9672" s="1"/>
      <c r="D9672"/>
      <c r="E9672" s="1"/>
      <c r="F9672" s="1"/>
      <c r="G9672"/>
      <c r="H9672"/>
      <c r="I9672" s="1"/>
      <c r="J9672"/>
      <c r="K9672"/>
      <c r="L9672"/>
      <c r="M9672" s="2"/>
      <c r="N9672" s="3"/>
      <c r="O9672"/>
      <c r="P9672"/>
      <c r="Q9672"/>
      <c r="R9672"/>
      <c r="S9672"/>
      <c r="T9672"/>
      <c r="U9672" s="1"/>
      <c r="V9672"/>
      <c r="W9672" s="1"/>
      <c r="X9672"/>
      <c r="Y9672"/>
      <c r="Z9672" s="1"/>
      <c r="AA9672" s="1"/>
      <c r="AB9672" s="1"/>
      <c r="AC9672" s="1"/>
      <c r="AD9672"/>
    </row>
    <row r="9673" spans="1:30" x14ac:dyDescent="0.25">
      <c r="A9673" s="1"/>
      <c r="B9673" s="1"/>
      <c r="C9673" s="1"/>
      <c r="D9673"/>
      <c r="E9673" s="1"/>
      <c r="F9673" s="1"/>
      <c r="G9673"/>
      <c r="H9673"/>
      <c r="I9673" s="1"/>
      <c r="J9673"/>
      <c r="K9673"/>
      <c r="L9673"/>
      <c r="M9673" s="2"/>
      <c r="N9673" s="3"/>
      <c r="O9673"/>
      <c r="P9673"/>
      <c r="Q9673"/>
      <c r="R9673"/>
      <c r="S9673"/>
      <c r="T9673"/>
      <c r="U9673" s="1"/>
      <c r="V9673"/>
      <c r="W9673" s="1"/>
      <c r="X9673"/>
      <c r="Y9673"/>
      <c r="Z9673" s="1"/>
      <c r="AA9673" s="1"/>
      <c r="AB9673" s="1"/>
      <c r="AC9673" s="1"/>
      <c r="AD9673"/>
    </row>
    <row r="9674" spans="1:30" x14ac:dyDescent="0.25">
      <c r="A9674" s="1"/>
      <c r="B9674" s="1"/>
      <c r="C9674" s="1"/>
      <c r="D9674"/>
      <c r="E9674" s="1"/>
      <c r="F9674" s="1"/>
      <c r="G9674"/>
      <c r="H9674"/>
      <c r="I9674" s="1"/>
      <c r="J9674"/>
      <c r="K9674"/>
      <c r="L9674"/>
      <c r="M9674" s="2"/>
      <c r="N9674" s="3"/>
      <c r="O9674"/>
      <c r="P9674"/>
      <c r="Q9674"/>
      <c r="R9674"/>
      <c r="S9674"/>
      <c r="T9674"/>
      <c r="U9674" s="1"/>
      <c r="V9674"/>
      <c r="W9674" s="1"/>
      <c r="X9674"/>
      <c r="Y9674"/>
      <c r="Z9674" s="1"/>
      <c r="AA9674" s="1"/>
      <c r="AB9674" s="1"/>
      <c r="AC9674" s="1"/>
      <c r="AD9674"/>
    </row>
    <row r="9675" spans="1:30" x14ac:dyDescent="0.25">
      <c r="A9675" s="1"/>
      <c r="B9675" s="1"/>
      <c r="C9675" s="1"/>
      <c r="D9675"/>
      <c r="E9675" s="1"/>
      <c r="F9675" s="1"/>
      <c r="G9675"/>
      <c r="H9675"/>
      <c r="I9675" s="1"/>
      <c r="J9675"/>
      <c r="K9675"/>
      <c r="L9675"/>
      <c r="M9675" s="2"/>
      <c r="N9675" s="3"/>
      <c r="O9675"/>
      <c r="P9675"/>
      <c r="Q9675"/>
      <c r="R9675"/>
      <c r="S9675"/>
      <c r="T9675"/>
      <c r="U9675" s="1"/>
      <c r="V9675"/>
      <c r="W9675" s="1"/>
      <c r="X9675"/>
      <c r="Y9675"/>
      <c r="Z9675" s="1"/>
      <c r="AA9675" s="1"/>
      <c r="AB9675" s="1"/>
      <c r="AC9675" s="1"/>
      <c r="AD9675"/>
    </row>
    <row r="9676" spans="1:30" x14ac:dyDescent="0.25">
      <c r="A9676" s="1"/>
      <c r="B9676" s="1"/>
      <c r="C9676" s="1"/>
      <c r="D9676"/>
      <c r="E9676" s="1"/>
      <c r="F9676" s="1"/>
      <c r="G9676"/>
      <c r="H9676"/>
      <c r="I9676" s="1"/>
      <c r="J9676"/>
      <c r="K9676"/>
      <c r="L9676"/>
      <c r="M9676" s="2"/>
      <c r="N9676" s="3"/>
      <c r="O9676"/>
      <c r="P9676"/>
      <c r="Q9676"/>
      <c r="R9676"/>
      <c r="S9676"/>
      <c r="T9676"/>
      <c r="U9676" s="1"/>
      <c r="V9676"/>
      <c r="W9676" s="1"/>
      <c r="X9676"/>
      <c r="Y9676"/>
      <c r="Z9676" s="1"/>
      <c r="AA9676" s="1"/>
      <c r="AB9676" s="1"/>
      <c r="AC9676" s="1"/>
      <c r="AD9676"/>
    </row>
    <row r="9677" spans="1:30" x14ac:dyDescent="0.25">
      <c r="A9677" s="1"/>
      <c r="B9677" s="1"/>
      <c r="C9677" s="1"/>
      <c r="D9677"/>
      <c r="E9677" s="1"/>
      <c r="F9677" s="1"/>
      <c r="G9677"/>
      <c r="H9677"/>
      <c r="I9677" s="1"/>
      <c r="J9677"/>
      <c r="K9677"/>
      <c r="L9677"/>
      <c r="M9677" s="2"/>
      <c r="N9677" s="3"/>
      <c r="O9677"/>
      <c r="P9677"/>
      <c r="Q9677"/>
      <c r="R9677"/>
      <c r="S9677"/>
      <c r="T9677"/>
      <c r="U9677" s="1"/>
      <c r="V9677"/>
      <c r="W9677" s="1"/>
      <c r="X9677"/>
      <c r="Y9677"/>
      <c r="Z9677" s="1"/>
      <c r="AA9677" s="1"/>
      <c r="AB9677" s="1"/>
      <c r="AC9677" s="1"/>
      <c r="AD9677"/>
    </row>
    <row r="9678" spans="1:30" x14ac:dyDescent="0.25">
      <c r="A9678" s="1"/>
      <c r="B9678" s="1"/>
      <c r="C9678" s="1"/>
      <c r="D9678"/>
      <c r="E9678" s="1"/>
      <c r="F9678" s="1"/>
      <c r="G9678"/>
      <c r="H9678"/>
      <c r="I9678" s="1"/>
      <c r="J9678"/>
      <c r="K9678"/>
      <c r="L9678"/>
      <c r="M9678" s="2"/>
      <c r="N9678" s="3"/>
      <c r="O9678"/>
      <c r="P9678"/>
      <c r="Q9678"/>
      <c r="R9678"/>
      <c r="S9678"/>
      <c r="T9678"/>
      <c r="U9678" s="1"/>
      <c r="V9678"/>
      <c r="W9678" s="1"/>
      <c r="X9678"/>
      <c r="Y9678"/>
      <c r="Z9678" s="1"/>
      <c r="AA9678" s="1"/>
      <c r="AB9678" s="1"/>
      <c r="AC9678" s="1"/>
      <c r="AD9678"/>
    </row>
    <row r="9679" spans="1:30" x14ac:dyDescent="0.25">
      <c r="A9679" s="1"/>
      <c r="B9679" s="1"/>
      <c r="C9679" s="1"/>
      <c r="D9679"/>
      <c r="E9679" s="1"/>
      <c r="F9679" s="1"/>
      <c r="G9679"/>
      <c r="H9679"/>
      <c r="I9679" s="1"/>
      <c r="J9679"/>
      <c r="K9679"/>
      <c r="L9679"/>
      <c r="M9679" s="2"/>
      <c r="N9679" s="3"/>
      <c r="O9679"/>
      <c r="P9679"/>
      <c r="Q9679"/>
      <c r="R9679"/>
      <c r="S9679"/>
      <c r="T9679"/>
      <c r="U9679" s="1"/>
      <c r="V9679"/>
      <c r="W9679" s="1"/>
      <c r="X9679"/>
      <c r="Y9679"/>
      <c r="Z9679" s="1"/>
      <c r="AA9679" s="1"/>
      <c r="AB9679" s="1"/>
      <c r="AC9679" s="1"/>
      <c r="AD9679"/>
    </row>
    <row r="9680" spans="1:30" x14ac:dyDescent="0.25">
      <c r="A9680" s="1"/>
      <c r="B9680" s="1"/>
      <c r="C9680" s="1"/>
      <c r="D9680"/>
      <c r="E9680" s="1"/>
      <c r="F9680" s="1"/>
      <c r="G9680"/>
      <c r="H9680"/>
      <c r="I9680" s="1"/>
      <c r="J9680"/>
      <c r="K9680"/>
      <c r="L9680"/>
      <c r="M9680" s="2"/>
      <c r="N9680" s="3"/>
      <c r="O9680"/>
      <c r="P9680"/>
      <c r="Q9680"/>
      <c r="R9680"/>
      <c r="S9680"/>
      <c r="T9680"/>
      <c r="U9680" s="1"/>
      <c r="V9680"/>
      <c r="W9680" s="1"/>
      <c r="X9680"/>
      <c r="Y9680"/>
      <c r="Z9680" s="1"/>
      <c r="AA9680" s="1"/>
      <c r="AB9680" s="1"/>
      <c r="AC9680" s="1"/>
      <c r="AD9680"/>
    </row>
    <row r="9681" spans="1:30" x14ac:dyDescent="0.25">
      <c r="A9681" s="1"/>
      <c r="B9681" s="1"/>
      <c r="C9681" s="1"/>
      <c r="D9681"/>
      <c r="E9681" s="1"/>
      <c r="F9681" s="1"/>
      <c r="G9681"/>
      <c r="H9681"/>
      <c r="I9681" s="1"/>
      <c r="J9681"/>
      <c r="K9681"/>
      <c r="L9681"/>
      <c r="M9681" s="2"/>
      <c r="N9681" s="3"/>
      <c r="O9681"/>
      <c r="P9681"/>
      <c r="Q9681"/>
      <c r="R9681"/>
      <c r="S9681"/>
      <c r="T9681"/>
      <c r="U9681" s="1"/>
      <c r="V9681"/>
      <c r="W9681" s="1"/>
      <c r="X9681"/>
      <c r="Y9681"/>
      <c r="Z9681" s="1"/>
      <c r="AA9681" s="1"/>
      <c r="AB9681" s="1"/>
      <c r="AC9681" s="1"/>
      <c r="AD9681"/>
    </row>
    <row r="9682" spans="1:30" x14ac:dyDescent="0.25">
      <c r="A9682" s="1"/>
      <c r="B9682" s="1"/>
      <c r="C9682" s="1"/>
      <c r="D9682"/>
      <c r="E9682" s="1"/>
      <c r="F9682" s="1"/>
      <c r="G9682"/>
      <c r="H9682"/>
      <c r="I9682" s="1"/>
      <c r="J9682"/>
      <c r="K9682"/>
      <c r="L9682"/>
      <c r="M9682" s="2"/>
      <c r="N9682" s="3"/>
      <c r="O9682"/>
      <c r="P9682"/>
      <c r="Q9682"/>
      <c r="R9682"/>
      <c r="S9682"/>
      <c r="T9682"/>
      <c r="U9682" s="1"/>
      <c r="V9682"/>
      <c r="W9682" s="1"/>
      <c r="X9682"/>
      <c r="Y9682"/>
      <c r="Z9682" s="1"/>
      <c r="AA9682" s="1"/>
      <c r="AB9682" s="1"/>
      <c r="AC9682" s="1"/>
      <c r="AD9682"/>
    </row>
    <row r="9683" spans="1:30" x14ac:dyDescent="0.25">
      <c r="A9683" s="1"/>
      <c r="B9683" s="1"/>
      <c r="C9683" s="1"/>
      <c r="D9683"/>
      <c r="E9683" s="1"/>
      <c r="F9683" s="1"/>
      <c r="G9683"/>
      <c r="H9683"/>
      <c r="I9683" s="1"/>
      <c r="J9683"/>
      <c r="K9683"/>
      <c r="L9683"/>
      <c r="M9683" s="2"/>
      <c r="N9683" s="3"/>
      <c r="O9683"/>
      <c r="P9683"/>
      <c r="Q9683"/>
      <c r="R9683"/>
      <c r="S9683"/>
      <c r="T9683"/>
      <c r="U9683" s="1"/>
      <c r="V9683"/>
      <c r="W9683" s="1"/>
      <c r="X9683"/>
      <c r="Y9683"/>
      <c r="Z9683" s="1"/>
      <c r="AA9683" s="1"/>
      <c r="AB9683" s="1"/>
      <c r="AC9683" s="1"/>
      <c r="AD9683"/>
    </row>
    <row r="9684" spans="1:30" x14ac:dyDescent="0.25">
      <c r="A9684" s="1"/>
      <c r="B9684" s="1"/>
      <c r="C9684" s="1"/>
      <c r="D9684"/>
      <c r="E9684" s="1"/>
      <c r="F9684" s="1"/>
      <c r="G9684"/>
      <c r="H9684"/>
      <c r="I9684" s="1"/>
      <c r="J9684"/>
      <c r="K9684"/>
      <c r="L9684"/>
      <c r="M9684" s="2"/>
      <c r="N9684" s="3"/>
      <c r="O9684"/>
      <c r="P9684"/>
      <c r="Q9684"/>
      <c r="R9684"/>
      <c r="S9684"/>
      <c r="T9684"/>
      <c r="U9684" s="1"/>
      <c r="V9684"/>
      <c r="W9684" s="1"/>
      <c r="X9684"/>
      <c r="Y9684"/>
      <c r="Z9684" s="1"/>
      <c r="AA9684" s="1"/>
      <c r="AB9684" s="1"/>
      <c r="AC9684" s="1"/>
      <c r="AD9684"/>
    </row>
    <row r="9685" spans="1:30" x14ac:dyDescent="0.25">
      <c r="A9685" s="1"/>
      <c r="B9685" s="1"/>
      <c r="C9685" s="1"/>
      <c r="D9685"/>
      <c r="E9685" s="1"/>
      <c r="F9685" s="1"/>
      <c r="G9685"/>
      <c r="H9685"/>
      <c r="I9685" s="1"/>
      <c r="J9685"/>
      <c r="K9685"/>
      <c r="L9685"/>
      <c r="M9685" s="2"/>
      <c r="N9685" s="3"/>
      <c r="O9685"/>
      <c r="P9685"/>
      <c r="Q9685"/>
      <c r="R9685"/>
      <c r="S9685"/>
      <c r="T9685"/>
      <c r="U9685" s="1"/>
      <c r="V9685"/>
      <c r="W9685" s="1"/>
      <c r="X9685"/>
      <c r="Y9685"/>
      <c r="Z9685" s="1"/>
      <c r="AA9685" s="1"/>
      <c r="AB9685" s="1"/>
      <c r="AC9685" s="1"/>
      <c r="AD9685"/>
    </row>
    <row r="9686" spans="1:30" x14ac:dyDescent="0.25">
      <c r="A9686" s="1"/>
      <c r="B9686" s="1"/>
      <c r="C9686" s="1"/>
      <c r="D9686"/>
      <c r="E9686" s="1"/>
      <c r="F9686" s="1"/>
      <c r="G9686"/>
      <c r="H9686"/>
      <c r="I9686" s="1"/>
      <c r="J9686"/>
      <c r="K9686"/>
      <c r="L9686"/>
      <c r="M9686" s="2"/>
      <c r="N9686" s="3"/>
      <c r="O9686"/>
      <c r="P9686"/>
      <c r="Q9686"/>
      <c r="R9686"/>
      <c r="S9686"/>
      <c r="T9686"/>
      <c r="U9686" s="1"/>
      <c r="V9686"/>
      <c r="W9686" s="1"/>
      <c r="X9686"/>
      <c r="Y9686"/>
      <c r="Z9686" s="1"/>
      <c r="AA9686" s="1"/>
      <c r="AB9686" s="1"/>
      <c r="AC9686" s="1"/>
      <c r="AD9686"/>
    </row>
    <row r="9687" spans="1:30" x14ac:dyDescent="0.25">
      <c r="A9687" s="1"/>
      <c r="B9687" s="1"/>
      <c r="C9687" s="1"/>
      <c r="D9687"/>
      <c r="E9687" s="1"/>
      <c r="F9687" s="1"/>
      <c r="G9687"/>
      <c r="H9687"/>
      <c r="I9687" s="1"/>
      <c r="J9687"/>
      <c r="K9687"/>
      <c r="L9687"/>
      <c r="M9687" s="2"/>
      <c r="N9687" s="3"/>
      <c r="O9687"/>
      <c r="P9687"/>
      <c r="Q9687"/>
      <c r="R9687"/>
      <c r="S9687"/>
      <c r="T9687"/>
      <c r="U9687" s="1"/>
      <c r="V9687"/>
      <c r="W9687" s="1"/>
      <c r="X9687"/>
      <c r="Y9687"/>
      <c r="Z9687" s="1"/>
      <c r="AA9687" s="1"/>
      <c r="AB9687" s="1"/>
      <c r="AC9687" s="1"/>
      <c r="AD9687"/>
    </row>
    <row r="9688" spans="1:30" x14ac:dyDescent="0.25">
      <c r="A9688" s="1"/>
      <c r="B9688" s="1"/>
      <c r="C9688" s="1"/>
      <c r="D9688"/>
      <c r="E9688" s="1"/>
      <c r="F9688" s="1"/>
      <c r="G9688"/>
      <c r="H9688"/>
      <c r="I9688" s="1"/>
      <c r="J9688"/>
      <c r="K9688"/>
      <c r="L9688"/>
      <c r="M9688" s="2"/>
      <c r="N9688" s="3"/>
      <c r="O9688"/>
      <c r="P9688"/>
      <c r="Q9688"/>
      <c r="R9688"/>
      <c r="S9688"/>
      <c r="T9688"/>
      <c r="U9688" s="1"/>
      <c r="V9688"/>
      <c r="W9688" s="1"/>
      <c r="X9688"/>
      <c r="Y9688"/>
      <c r="Z9688" s="1"/>
      <c r="AA9688" s="1"/>
      <c r="AB9688" s="1"/>
      <c r="AC9688" s="1"/>
      <c r="AD9688"/>
    </row>
    <row r="9689" spans="1:30" x14ac:dyDescent="0.25">
      <c r="A9689" s="1"/>
      <c r="B9689" s="1"/>
      <c r="C9689" s="1"/>
      <c r="D9689"/>
      <c r="E9689" s="1"/>
      <c r="F9689" s="1"/>
      <c r="G9689"/>
      <c r="H9689"/>
      <c r="I9689" s="1"/>
      <c r="J9689"/>
      <c r="K9689"/>
      <c r="L9689"/>
      <c r="M9689" s="2"/>
      <c r="N9689" s="3"/>
      <c r="O9689"/>
      <c r="P9689"/>
      <c r="Q9689"/>
      <c r="R9689"/>
      <c r="S9689"/>
      <c r="T9689"/>
      <c r="U9689" s="1"/>
      <c r="V9689"/>
      <c r="W9689" s="1"/>
      <c r="X9689"/>
      <c r="Y9689"/>
      <c r="Z9689" s="1"/>
      <c r="AA9689" s="1"/>
      <c r="AB9689" s="1"/>
      <c r="AC9689" s="1"/>
      <c r="AD9689"/>
    </row>
    <row r="9690" spans="1:30" x14ac:dyDescent="0.25">
      <c r="A9690" s="1"/>
      <c r="B9690" s="1"/>
      <c r="C9690" s="1"/>
      <c r="D9690"/>
      <c r="E9690" s="1"/>
      <c r="F9690" s="1"/>
      <c r="G9690"/>
      <c r="H9690"/>
      <c r="I9690" s="1"/>
      <c r="J9690"/>
      <c r="K9690"/>
      <c r="L9690"/>
      <c r="M9690" s="2"/>
      <c r="N9690" s="3"/>
      <c r="O9690"/>
      <c r="P9690"/>
      <c r="Q9690"/>
      <c r="R9690"/>
      <c r="S9690"/>
      <c r="T9690"/>
      <c r="U9690" s="1"/>
      <c r="V9690"/>
      <c r="W9690" s="1"/>
      <c r="X9690"/>
      <c r="Y9690"/>
      <c r="Z9690" s="1"/>
      <c r="AA9690" s="1"/>
      <c r="AB9690" s="1"/>
      <c r="AC9690" s="1"/>
      <c r="AD9690"/>
    </row>
    <row r="9691" spans="1:30" x14ac:dyDescent="0.25">
      <c r="A9691" s="1"/>
      <c r="B9691" s="1"/>
      <c r="C9691" s="1"/>
      <c r="D9691"/>
      <c r="E9691" s="1"/>
      <c r="F9691" s="1"/>
      <c r="G9691"/>
      <c r="H9691"/>
      <c r="I9691" s="1"/>
      <c r="J9691"/>
      <c r="K9691"/>
      <c r="L9691"/>
      <c r="M9691" s="2"/>
      <c r="N9691" s="3"/>
      <c r="O9691"/>
      <c r="P9691"/>
      <c r="Q9691"/>
      <c r="R9691"/>
      <c r="S9691"/>
      <c r="T9691"/>
      <c r="U9691" s="1"/>
      <c r="V9691"/>
      <c r="W9691" s="1"/>
      <c r="X9691"/>
      <c r="Y9691"/>
      <c r="Z9691" s="1"/>
      <c r="AA9691" s="1"/>
      <c r="AB9691" s="1"/>
      <c r="AC9691" s="1"/>
      <c r="AD9691"/>
    </row>
    <row r="9692" spans="1:30" x14ac:dyDescent="0.25">
      <c r="A9692" s="1"/>
      <c r="B9692" s="1"/>
      <c r="C9692" s="1"/>
      <c r="D9692"/>
      <c r="E9692" s="1"/>
      <c r="F9692" s="1"/>
      <c r="G9692"/>
      <c r="H9692"/>
      <c r="I9692" s="1"/>
      <c r="J9692"/>
      <c r="K9692"/>
      <c r="L9692"/>
      <c r="M9692" s="2"/>
      <c r="N9692" s="3"/>
      <c r="O9692"/>
      <c r="P9692"/>
      <c r="Q9692"/>
      <c r="R9692"/>
      <c r="S9692"/>
      <c r="T9692"/>
      <c r="U9692" s="1"/>
      <c r="V9692"/>
      <c r="W9692" s="1"/>
      <c r="X9692"/>
      <c r="Y9692"/>
      <c r="Z9692" s="1"/>
      <c r="AA9692" s="1"/>
      <c r="AB9692" s="1"/>
      <c r="AC9692" s="1"/>
      <c r="AD9692"/>
    </row>
    <row r="9693" spans="1:30" x14ac:dyDescent="0.25">
      <c r="A9693" s="1"/>
      <c r="B9693" s="1"/>
      <c r="C9693" s="1"/>
      <c r="D9693"/>
      <c r="E9693" s="1"/>
      <c r="F9693" s="1"/>
      <c r="G9693"/>
      <c r="H9693"/>
      <c r="I9693" s="1"/>
      <c r="J9693"/>
      <c r="K9693"/>
      <c r="L9693"/>
      <c r="M9693" s="2"/>
      <c r="N9693" s="3"/>
      <c r="O9693"/>
      <c r="P9693"/>
      <c r="Q9693"/>
      <c r="R9693"/>
      <c r="S9693"/>
      <c r="T9693"/>
      <c r="U9693" s="1"/>
      <c r="V9693"/>
      <c r="W9693" s="1"/>
      <c r="X9693"/>
      <c r="Y9693"/>
      <c r="Z9693" s="1"/>
      <c r="AA9693" s="1"/>
      <c r="AB9693" s="1"/>
      <c r="AC9693" s="1"/>
      <c r="AD9693"/>
    </row>
    <row r="9694" spans="1:30" x14ac:dyDescent="0.25">
      <c r="A9694" s="1"/>
      <c r="B9694" s="1"/>
      <c r="C9694" s="1"/>
      <c r="D9694"/>
      <c r="E9694" s="1"/>
      <c r="F9694" s="1"/>
      <c r="G9694"/>
      <c r="H9694"/>
      <c r="I9694" s="1"/>
      <c r="J9694"/>
      <c r="K9694"/>
      <c r="L9694"/>
      <c r="M9694" s="2"/>
      <c r="N9694" s="3"/>
      <c r="O9694"/>
      <c r="P9694"/>
      <c r="Q9694"/>
      <c r="R9694"/>
      <c r="S9694"/>
      <c r="T9694"/>
      <c r="U9694" s="1"/>
      <c r="V9694"/>
      <c r="W9694" s="1"/>
      <c r="X9694"/>
      <c r="Y9694"/>
      <c r="Z9694" s="1"/>
      <c r="AA9694" s="1"/>
      <c r="AB9694" s="1"/>
      <c r="AC9694" s="1"/>
      <c r="AD9694"/>
    </row>
    <row r="9695" spans="1:30" x14ac:dyDescent="0.25">
      <c r="A9695" s="1"/>
      <c r="B9695" s="1"/>
      <c r="C9695" s="1"/>
      <c r="D9695"/>
      <c r="E9695" s="1"/>
      <c r="F9695" s="1"/>
      <c r="G9695"/>
      <c r="H9695"/>
      <c r="I9695" s="1"/>
      <c r="J9695"/>
      <c r="K9695"/>
      <c r="L9695"/>
      <c r="M9695" s="2"/>
      <c r="N9695" s="3"/>
      <c r="O9695"/>
      <c r="P9695"/>
      <c r="Q9695"/>
      <c r="R9695"/>
      <c r="S9695"/>
      <c r="T9695"/>
      <c r="U9695" s="1"/>
      <c r="V9695"/>
      <c r="W9695" s="1"/>
      <c r="X9695"/>
      <c r="Y9695"/>
      <c r="Z9695" s="1"/>
      <c r="AA9695" s="1"/>
      <c r="AB9695" s="1"/>
      <c r="AC9695" s="1"/>
      <c r="AD9695"/>
    </row>
    <row r="9696" spans="1:30" x14ac:dyDescent="0.25">
      <c r="A9696" s="1"/>
      <c r="B9696" s="1"/>
      <c r="C9696" s="1"/>
      <c r="D9696"/>
      <c r="E9696" s="1"/>
      <c r="F9696" s="1"/>
      <c r="G9696"/>
      <c r="H9696"/>
      <c r="I9696" s="1"/>
      <c r="J9696"/>
      <c r="K9696"/>
      <c r="L9696"/>
      <c r="M9696" s="2"/>
      <c r="N9696" s="3"/>
      <c r="O9696"/>
      <c r="P9696"/>
      <c r="Q9696"/>
      <c r="R9696"/>
      <c r="S9696"/>
      <c r="T9696"/>
      <c r="U9696" s="1"/>
      <c r="V9696"/>
      <c r="W9696" s="1"/>
      <c r="X9696"/>
      <c r="Y9696"/>
      <c r="Z9696" s="1"/>
      <c r="AA9696" s="1"/>
      <c r="AB9696" s="1"/>
      <c r="AC9696" s="1"/>
      <c r="AD9696"/>
    </row>
    <row r="9697" spans="1:30" x14ac:dyDescent="0.25">
      <c r="A9697" s="1"/>
      <c r="B9697" s="1"/>
      <c r="C9697" s="1"/>
      <c r="D9697"/>
      <c r="E9697" s="1"/>
      <c r="F9697" s="1"/>
      <c r="G9697"/>
      <c r="H9697"/>
      <c r="I9697" s="1"/>
      <c r="J9697"/>
      <c r="K9697"/>
      <c r="L9697"/>
      <c r="M9697" s="2"/>
      <c r="N9697" s="3"/>
      <c r="O9697"/>
      <c r="P9697"/>
      <c r="Q9697"/>
      <c r="R9697"/>
      <c r="S9697"/>
      <c r="T9697"/>
      <c r="U9697" s="1"/>
      <c r="V9697"/>
      <c r="W9697" s="1"/>
      <c r="X9697"/>
      <c r="Y9697"/>
      <c r="Z9697" s="1"/>
      <c r="AA9697" s="1"/>
      <c r="AB9697" s="1"/>
      <c r="AC9697" s="1"/>
      <c r="AD9697"/>
    </row>
    <row r="9698" spans="1:30" x14ac:dyDescent="0.25">
      <c r="A9698" s="1"/>
      <c r="B9698" s="1"/>
      <c r="C9698" s="1"/>
      <c r="D9698"/>
      <c r="E9698" s="1"/>
      <c r="F9698" s="1"/>
      <c r="G9698"/>
      <c r="H9698"/>
      <c r="I9698" s="1"/>
      <c r="J9698"/>
      <c r="K9698"/>
      <c r="L9698"/>
      <c r="M9698" s="2"/>
      <c r="N9698" s="3"/>
      <c r="O9698"/>
      <c r="P9698"/>
      <c r="Q9698"/>
      <c r="R9698"/>
      <c r="S9698"/>
      <c r="T9698"/>
      <c r="U9698" s="1"/>
      <c r="V9698"/>
      <c r="W9698" s="1"/>
      <c r="X9698"/>
      <c r="Y9698"/>
      <c r="Z9698" s="1"/>
      <c r="AA9698" s="1"/>
      <c r="AB9698" s="1"/>
      <c r="AC9698" s="1"/>
      <c r="AD9698"/>
    </row>
    <row r="9699" spans="1:30" x14ac:dyDescent="0.25">
      <c r="A9699" s="1"/>
      <c r="B9699" s="1"/>
      <c r="C9699" s="1"/>
      <c r="D9699"/>
      <c r="E9699" s="1"/>
      <c r="F9699" s="1"/>
      <c r="G9699"/>
      <c r="H9699"/>
      <c r="I9699" s="1"/>
      <c r="J9699"/>
      <c r="K9699"/>
      <c r="L9699"/>
      <c r="M9699" s="2"/>
      <c r="N9699" s="3"/>
      <c r="O9699"/>
      <c r="P9699"/>
      <c r="Q9699"/>
      <c r="R9699"/>
      <c r="S9699"/>
      <c r="T9699"/>
      <c r="U9699" s="1"/>
      <c r="V9699"/>
      <c r="W9699" s="1"/>
      <c r="X9699"/>
      <c r="Y9699"/>
      <c r="Z9699" s="1"/>
      <c r="AA9699" s="1"/>
      <c r="AB9699" s="1"/>
      <c r="AC9699" s="1"/>
      <c r="AD9699"/>
    </row>
    <row r="9700" spans="1:30" x14ac:dyDescent="0.25">
      <c r="A9700" s="1"/>
      <c r="B9700" s="1"/>
      <c r="C9700" s="1"/>
      <c r="D9700"/>
      <c r="E9700" s="1"/>
      <c r="F9700" s="1"/>
      <c r="G9700"/>
      <c r="H9700"/>
      <c r="I9700" s="1"/>
      <c r="J9700"/>
      <c r="K9700"/>
      <c r="L9700"/>
      <c r="M9700" s="2"/>
      <c r="N9700" s="3"/>
      <c r="O9700"/>
      <c r="P9700"/>
      <c r="Q9700"/>
      <c r="R9700"/>
      <c r="S9700"/>
      <c r="T9700"/>
      <c r="U9700" s="1"/>
      <c r="V9700"/>
      <c r="W9700" s="1"/>
      <c r="X9700"/>
      <c r="Y9700"/>
      <c r="Z9700" s="1"/>
      <c r="AA9700" s="1"/>
      <c r="AB9700" s="1"/>
      <c r="AC9700" s="1"/>
      <c r="AD9700"/>
    </row>
    <row r="9701" spans="1:30" x14ac:dyDescent="0.25">
      <c r="A9701" s="1"/>
      <c r="B9701" s="1"/>
      <c r="C9701" s="1"/>
      <c r="D9701"/>
      <c r="E9701" s="1"/>
      <c r="F9701" s="1"/>
      <c r="G9701"/>
      <c r="H9701"/>
      <c r="I9701" s="1"/>
      <c r="J9701"/>
      <c r="K9701"/>
      <c r="L9701"/>
      <c r="M9701" s="2"/>
      <c r="N9701" s="3"/>
      <c r="O9701"/>
      <c r="P9701"/>
      <c r="Q9701"/>
      <c r="R9701"/>
      <c r="S9701"/>
      <c r="T9701"/>
      <c r="U9701" s="1"/>
      <c r="V9701"/>
      <c r="W9701" s="1"/>
      <c r="X9701"/>
      <c r="Y9701"/>
      <c r="Z9701" s="1"/>
      <c r="AA9701" s="1"/>
      <c r="AB9701" s="1"/>
      <c r="AC9701" s="1"/>
      <c r="AD9701"/>
    </row>
    <row r="9702" spans="1:30" x14ac:dyDescent="0.25">
      <c r="A9702" s="1"/>
      <c r="B9702" s="1"/>
      <c r="C9702" s="1"/>
      <c r="D9702"/>
      <c r="E9702" s="1"/>
      <c r="F9702" s="1"/>
      <c r="G9702"/>
      <c r="H9702"/>
      <c r="I9702" s="1"/>
      <c r="J9702"/>
      <c r="K9702"/>
      <c r="L9702"/>
      <c r="M9702" s="2"/>
      <c r="N9702" s="3"/>
      <c r="O9702"/>
      <c r="P9702"/>
      <c r="Q9702"/>
      <c r="R9702"/>
      <c r="S9702"/>
      <c r="T9702"/>
      <c r="U9702" s="1"/>
      <c r="V9702"/>
      <c r="W9702" s="1"/>
      <c r="X9702"/>
      <c r="Y9702"/>
      <c r="Z9702" s="1"/>
      <c r="AA9702" s="1"/>
      <c r="AB9702" s="1"/>
      <c r="AC9702" s="1"/>
      <c r="AD9702"/>
    </row>
    <row r="9703" spans="1:30" x14ac:dyDescent="0.25">
      <c r="A9703" s="1"/>
      <c r="B9703" s="1"/>
      <c r="C9703" s="1"/>
      <c r="D9703"/>
      <c r="E9703" s="1"/>
      <c r="F9703" s="1"/>
      <c r="G9703"/>
      <c r="H9703"/>
      <c r="I9703" s="1"/>
      <c r="J9703"/>
      <c r="K9703"/>
      <c r="L9703"/>
      <c r="M9703" s="2"/>
      <c r="N9703" s="3"/>
      <c r="O9703"/>
      <c r="P9703"/>
      <c r="Q9703"/>
      <c r="R9703"/>
      <c r="S9703"/>
      <c r="T9703"/>
      <c r="U9703" s="1"/>
      <c r="V9703"/>
      <c r="W9703" s="1"/>
      <c r="X9703"/>
      <c r="Y9703"/>
      <c r="Z9703" s="1"/>
      <c r="AA9703" s="1"/>
      <c r="AB9703" s="1"/>
      <c r="AC9703" s="1"/>
      <c r="AD9703"/>
    </row>
    <row r="9704" spans="1:30" x14ac:dyDescent="0.25">
      <c r="A9704" s="1"/>
      <c r="B9704" s="1"/>
      <c r="C9704" s="1"/>
      <c r="D9704"/>
      <c r="E9704" s="1"/>
      <c r="F9704" s="1"/>
      <c r="G9704"/>
      <c r="H9704"/>
      <c r="I9704" s="1"/>
      <c r="J9704"/>
      <c r="K9704"/>
      <c r="L9704"/>
      <c r="M9704" s="2"/>
      <c r="N9704" s="3"/>
      <c r="O9704"/>
      <c r="P9704"/>
      <c r="Q9704"/>
      <c r="R9704"/>
      <c r="S9704"/>
      <c r="T9704"/>
      <c r="U9704" s="1"/>
      <c r="V9704"/>
      <c r="W9704" s="1"/>
      <c r="X9704"/>
      <c r="Y9704"/>
      <c r="Z9704" s="1"/>
      <c r="AA9704" s="1"/>
      <c r="AB9704" s="1"/>
      <c r="AC9704" s="1"/>
      <c r="AD9704"/>
    </row>
    <row r="9705" spans="1:30" x14ac:dyDescent="0.25">
      <c r="A9705" s="1"/>
      <c r="B9705" s="1"/>
      <c r="C9705" s="1"/>
      <c r="D9705"/>
      <c r="E9705" s="1"/>
      <c r="F9705" s="1"/>
      <c r="G9705"/>
      <c r="H9705"/>
      <c r="I9705" s="1"/>
      <c r="J9705"/>
      <c r="K9705"/>
      <c r="L9705"/>
      <c r="M9705" s="2"/>
      <c r="N9705" s="3"/>
      <c r="O9705"/>
      <c r="P9705"/>
      <c r="Q9705"/>
      <c r="R9705"/>
      <c r="S9705"/>
      <c r="T9705"/>
      <c r="U9705" s="1"/>
      <c r="V9705"/>
      <c r="W9705" s="1"/>
      <c r="X9705"/>
      <c r="Y9705"/>
      <c r="Z9705" s="1"/>
      <c r="AA9705" s="1"/>
      <c r="AB9705" s="1"/>
      <c r="AC9705" s="1"/>
      <c r="AD9705"/>
    </row>
    <row r="9706" spans="1:30" x14ac:dyDescent="0.25">
      <c r="A9706" s="1"/>
      <c r="B9706" s="1"/>
      <c r="C9706" s="1"/>
      <c r="D9706"/>
      <c r="E9706" s="1"/>
      <c r="F9706" s="1"/>
      <c r="G9706"/>
      <c r="H9706"/>
      <c r="I9706" s="1"/>
      <c r="J9706"/>
      <c r="K9706"/>
      <c r="L9706"/>
      <c r="M9706" s="2"/>
      <c r="N9706" s="3"/>
      <c r="O9706"/>
      <c r="P9706"/>
      <c r="Q9706"/>
      <c r="R9706"/>
      <c r="S9706"/>
      <c r="T9706"/>
      <c r="U9706" s="1"/>
      <c r="V9706"/>
      <c r="W9706" s="1"/>
      <c r="X9706"/>
      <c r="Y9706"/>
      <c r="Z9706" s="1"/>
      <c r="AA9706" s="1"/>
      <c r="AB9706" s="1"/>
      <c r="AC9706" s="1"/>
      <c r="AD9706"/>
    </row>
    <row r="9707" spans="1:30" x14ac:dyDescent="0.25">
      <c r="A9707" s="1"/>
      <c r="B9707" s="1"/>
      <c r="C9707" s="1"/>
      <c r="D9707"/>
      <c r="E9707" s="1"/>
      <c r="F9707" s="1"/>
      <c r="G9707"/>
      <c r="H9707"/>
      <c r="I9707" s="1"/>
      <c r="J9707"/>
      <c r="K9707"/>
      <c r="L9707"/>
      <c r="M9707" s="2"/>
      <c r="N9707" s="3"/>
      <c r="O9707"/>
      <c r="P9707"/>
      <c r="Q9707"/>
      <c r="R9707"/>
      <c r="S9707"/>
      <c r="T9707"/>
      <c r="U9707" s="1"/>
      <c r="V9707"/>
      <c r="W9707" s="1"/>
      <c r="X9707"/>
      <c r="Y9707"/>
      <c r="Z9707" s="1"/>
      <c r="AA9707" s="1"/>
      <c r="AB9707" s="1"/>
      <c r="AC9707" s="1"/>
      <c r="AD9707"/>
    </row>
    <row r="9708" spans="1:30" x14ac:dyDescent="0.25">
      <c r="A9708" s="1"/>
      <c r="B9708" s="1"/>
      <c r="C9708" s="1"/>
      <c r="D9708"/>
      <c r="E9708" s="1"/>
      <c r="F9708" s="1"/>
      <c r="G9708"/>
      <c r="H9708"/>
      <c r="I9708" s="1"/>
      <c r="J9708"/>
      <c r="K9708"/>
      <c r="L9708"/>
      <c r="M9708" s="2"/>
      <c r="N9708" s="3"/>
      <c r="O9708"/>
      <c r="P9708"/>
      <c r="Q9708"/>
      <c r="R9708"/>
      <c r="S9708"/>
      <c r="T9708"/>
      <c r="U9708" s="1"/>
      <c r="V9708"/>
      <c r="W9708" s="1"/>
      <c r="X9708"/>
      <c r="Y9708"/>
      <c r="Z9708" s="1"/>
      <c r="AA9708" s="1"/>
      <c r="AB9708" s="1"/>
      <c r="AC9708" s="1"/>
      <c r="AD9708"/>
    </row>
    <row r="9709" spans="1:30" x14ac:dyDescent="0.25">
      <c r="A9709" s="1"/>
      <c r="B9709" s="1"/>
      <c r="C9709" s="1"/>
      <c r="D9709"/>
      <c r="E9709" s="1"/>
      <c r="F9709" s="1"/>
      <c r="G9709"/>
      <c r="H9709"/>
      <c r="I9709" s="1"/>
      <c r="J9709"/>
      <c r="K9709"/>
      <c r="L9709"/>
      <c r="M9709" s="2"/>
      <c r="N9709" s="3"/>
      <c r="O9709"/>
      <c r="P9709"/>
      <c r="Q9709"/>
      <c r="R9709"/>
      <c r="S9709"/>
      <c r="T9709"/>
      <c r="U9709" s="1"/>
      <c r="V9709"/>
      <c r="W9709" s="1"/>
      <c r="X9709"/>
      <c r="Y9709"/>
      <c r="Z9709" s="1"/>
      <c r="AA9709" s="1"/>
      <c r="AB9709" s="1"/>
      <c r="AC9709" s="1"/>
      <c r="AD9709"/>
    </row>
    <row r="9710" spans="1:30" x14ac:dyDescent="0.25">
      <c r="A9710" s="1"/>
      <c r="B9710" s="1"/>
      <c r="C9710" s="1"/>
      <c r="D9710"/>
      <c r="E9710" s="1"/>
      <c r="F9710" s="1"/>
      <c r="G9710"/>
      <c r="H9710"/>
      <c r="I9710" s="1"/>
      <c r="J9710"/>
      <c r="K9710"/>
      <c r="L9710"/>
      <c r="M9710" s="2"/>
      <c r="N9710" s="3"/>
      <c r="O9710"/>
      <c r="P9710"/>
      <c r="Q9710"/>
      <c r="R9710"/>
      <c r="S9710"/>
      <c r="T9710"/>
      <c r="U9710" s="1"/>
      <c r="V9710"/>
      <c r="W9710" s="1"/>
      <c r="X9710"/>
      <c r="Y9710"/>
      <c r="Z9710" s="1"/>
      <c r="AA9710" s="1"/>
      <c r="AB9710" s="1"/>
      <c r="AC9710" s="1"/>
      <c r="AD9710"/>
    </row>
    <row r="9711" spans="1:30" x14ac:dyDescent="0.25">
      <c r="A9711" s="1"/>
      <c r="B9711" s="1"/>
      <c r="C9711" s="1"/>
      <c r="D9711"/>
      <c r="E9711" s="1"/>
      <c r="F9711" s="1"/>
      <c r="G9711"/>
      <c r="H9711"/>
      <c r="I9711" s="1"/>
      <c r="J9711"/>
      <c r="K9711"/>
      <c r="L9711"/>
      <c r="M9711" s="2"/>
      <c r="N9711" s="3"/>
      <c r="O9711"/>
      <c r="P9711"/>
      <c r="Q9711"/>
      <c r="R9711"/>
      <c r="S9711"/>
      <c r="T9711"/>
      <c r="U9711" s="1"/>
      <c r="V9711"/>
      <c r="W9711" s="1"/>
      <c r="X9711"/>
      <c r="Y9711"/>
      <c r="Z9711" s="1"/>
      <c r="AA9711" s="1"/>
      <c r="AB9711" s="1"/>
      <c r="AC9711" s="1"/>
      <c r="AD9711"/>
    </row>
    <row r="9712" spans="1:30" x14ac:dyDescent="0.25">
      <c r="A9712" s="1"/>
      <c r="B9712" s="1"/>
      <c r="C9712" s="1"/>
      <c r="D9712"/>
      <c r="E9712" s="1"/>
      <c r="F9712" s="1"/>
      <c r="G9712"/>
      <c r="H9712"/>
      <c r="I9712" s="1"/>
      <c r="J9712"/>
      <c r="K9712"/>
      <c r="L9712"/>
      <c r="M9712" s="2"/>
      <c r="N9712" s="3"/>
      <c r="O9712"/>
      <c r="P9712"/>
      <c r="Q9712"/>
      <c r="R9712"/>
      <c r="S9712"/>
      <c r="T9712"/>
      <c r="U9712" s="1"/>
      <c r="V9712"/>
      <c r="W9712" s="1"/>
      <c r="X9712"/>
      <c r="Y9712"/>
      <c r="Z9712" s="1"/>
      <c r="AA9712" s="1"/>
      <c r="AB9712" s="1"/>
      <c r="AC9712" s="1"/>
      <c r="AD9712"/>
    </row>
    <row r="9713" spans="1:30" x14ac:dyDescent="0.25">
      <c r="A9713" s="1"/>
      <c r="B9713" s="1"/>
      <c r="C9713" s="1"/>
      <c r="D9713"/>
      <c r="E9713" s="1"/>
      <c r="F9713" s="1"/>
      <c r="G9713"/>
      <c r="H9713"/>
      <c r="I9713" s="1"/>
      <c r="J9713"/>
      <c r="K9713"/>
      <c r="L9713"/>
      <c r="M9713" s="2"/>
      <c r="N9713" s="3"/>
      <c r="O9713"/>
      <c r="P9713"/>
      <c r="Q9713"/>
      <c r="R9713"/>
      <c r="S9713"/>
      <c r="T9713"/>
      <c r="U9713" s="1"/>
      <c r="V9713"/>
      <c r="W9713" s="1"/>
      <c r="X9713"/>
      <c r="Y9713"/>
      <c r="Z9713" s="1"/>
      <c r="AA9713" s="1"/>
      <c r="AB9713" s="1"/>
      <c r="AC9713" s="1"/>
      <c r="AD9713"/>
    </row>
    <row r="9714" spans="1:30" x14ac:dyDescent="0.25">
      <c r="A9714" s="1"/>
      <c r="B9714" s="1"/>
      <c r="C9714" s="1"/>
      <c r="D9714"/>
      <c r="E9714" s="1"/>
      <c r="F9714" s="1"/>
      <c r="G9714"/>
      <c r="H9714"/>
      <c r="I9714" s="1"/>
      <c r="J9714"/>
      <c r="K9714"/>
      <c r="L9714"/>
      <c r="M9714" s="2"/>
      <c r="N9714" s="3"/>
      <c r="O9714"/>
      <c r="P9714"/>
      <c r="Q9714"/>
      <c r="R9714"/>
      <c r="S9714"/>
      <c r="T9714"/>
      <c r="U9714" s="1"/>
      <c r="V9714"/>
      <c r="W9714" s="1"/>
      <c r="X9714"/>
      <c r="Y9714"/>
      <c r="Z9714" s="1"/>
      <c r="AA9714" s="1"/>
      <c r="AB9714" s="1"/>
      <c r="AC9714" s="1"/>
      <c r="AD9714"/>
    </row>
    <row r="9715" spans="1:30" x14ac:dyDescent="0.25">
      <c r="A9715" s="1"/>
      <c r="B9715" s="1"/>
      <c r="C9715" s="1"/>
      <c r="D9715"/>
      <c r="E9715" s="1"/>
      <c r="F9715" s="1"/>
      <c r="G9715"/>
      <c r="H9715"/>
      <c r="I9715" s="1"/>
      <c r="J9715"/>
      <c r="K9715"/>
      <c r="L9715"/>
      <c r="M9715" s="2"/>
      <c r="N9715" s="3"/>
      <c r="O9715"/>
      <c r="P9715"/>
      <c r="Q9715"/>
      <c r="R9715"/>
      <c r="S9715"/>
      <c r="T9715"/>
      <c r="U9715" s="1"/>
      <c r="V9715"/>
      <c r="W9715" s="1"/>
      <c r="X9715"/>
      <c r="Y9715"/>
      <c r="Z9715" s="1"/>
      <c r="AA9715" s="1"/>
      <c r="AB9715" s="1"/>
      <c r="AC9715" s="1"/>
      <c r="AD9715"/>
    </row>
    <row r="9716" spans="1:30" x14ac:dyDescent="0.25">
      <c r="A9716" s="1"/>
      <c r="B9716" s="1"/>
      <c r="C9716" s="1"/>
      <c r="D9716"/>
      <c r="E9716" s="1"/>
      <c r="F9716" s="1"/>
      <c r="G9716"/>
      <c r="H9716"/>
      <c r="I9716" s="1"/>
      <c r="J9716"/>
      <c r="K9716"/>
      <c r="L9716"/>
      <c r="M9716" s="2"/>
      <c r="N9716" s="3"/>
      <c r="O9716"/>
      <c r="P9716"/>
      <c r="Q9716"/>
      <c r="R9716"/>
      <c r="S9716"/>
      <c r="T9716"/>
      <c r="U9716" s="1"/>
      <c r="V9716"/>
      <c r="W9716" s="1"/>
      <c r="X9716"/>
      <c r="Y9716"/>
      <c r="Z9716" s="1"/>
      <c r="AA9716" s="1"/>
      <c r="AB9716" s="1"/>
      <c r="AC9716" s="1"/>
      <c r="AD9716"/>
    </row>
    <row r="9717" spans="1:30" x14ac:dyDescent="0.25">
      <c r="A9717" s="1"/>
      <c r="B9717" s="1"/>
      <c r="C9717" s="1"/>
      <c r="D9717"/>
      <c r="E9717" s="1"/>
      <c r="F9717" s="1"/>
      <c r="G9717"/>
      <c r="H9717"/>
      <c r="I9717" s="1"/>
      <c r="J9717"/>
      <c r="K9717"/>
      <c r="L9717"/>
      <c r="M9717" s="2"/>
      <c r="N9717" s="3"/>
      <c r="O9717"/>
      <c r="P9717"/>
      <c r="Q9717"/>
      <c r="R9717"/>
      <c r="S9717"/>
      <c r="T9717"/>
      <c r="U9717" s="1"/>
      <c r="V9717"/>
      <c r="W9717" s="1"/>
      <c r="X9717"/>
      <c r="Y9717"/>
      <c r="Z9717" s="1"/>
      <c r="AA9717" s="1"/>
      <c r="AB9717" s="1"/>
      <c r="AC9717" s="1"/>
      <c r="AD9717"/>
    </row>
    <row r="9718" spans="1:30" x14ac:dyDescent="0.25">
      <c r="A9718" s="1"/>
      <c r="B9718" s="1"/>
      <c r="C9718" s="1"/>
      <c r="D9718"/>
      <c r="E9718" s="1"/>
      <c r="F9718" s="1"/>
      <c r="G9718"/>
      <c r="H9718"/>
      <c r="I9718" s="1"/>
      <c r="J9718"/>
      <c r="K9718"/>
      <c r="L9718"/>
      <c r="M9718" s="2"/>
      <c r="N9718" s="3"/>
      <c r="O9718"/>
      <c r="P9718"/>
      <c r="Q9718"/>
      <c r="R9718"/>
      <c r="S9718"/>
      <c r="T9718"/>
      <c r="U9718" s="1"/>
      <c r="V9718"/>
      <c r="W9718" s="1"/>
      <c r="X9718"/>
      <c r="Y9718"/>
      <c r="Z9718" s="1"/>
      <c r="AA9718" s="1"/>
      <c r="AB9718" s="1"/>
      <c r="AC9718" s="1"/>
      <c r="AD9718"/>
    </row>
    <row r="9719" spans="1:30" x14ac:dyDescent="0.25">
      <c r="A9719" s="1"/>
      <c r="B9719" s="1"/>
      <c r="C9719" s="1"/>
      <c r="D9719"/>
      <c r="E9719" s="1"/>
      <c r="F9719" s="1"/>
      <c r="G9719"/>
      <c r="H9719"/>
      <c r="I9719" s="1"/>
      <c r="J9719"/>
      <c r="K9719"/>
      <c r="L9719"/>
      <c r="M9719" s="2"/>
      <c r="N9719" s="3"/>
      <c r="O9719"/>
      <c r="P9719"/>
      <c r="Q9719"/>
      <c r="R9719"/>
      <c r="S9719"/>
      <c r="T9719"/>
      <c r="U9719" s="1"/>
      <c r="V9719"/>
      <c r="W9719" s="1"/>
      <c r="X9719"/>
      <c r="Y9719"/>
      <c r="Z9719" s="1"/>
      <c r="AA9719" s="1"/>
      <c r="AB9719" s="1"/>
      <c r="AC9719" s="1"/>
      <c r="AD9719"/>
    </row>
    <row r="9720" spans="1:30" x14ac:dyDescent="0.25">
      <c r="A9720" s="1"/>
      <c r="B9720" s="1"/>
      <c r="C9720" s="1"/>
      <c r="D9720"/>
      <c r="E9720" s="1"/>
      <c r="F9720" s="1"/>
      <c r="G9720"/>
      <c r="H9720"/>
      <c r="I9720" s="1"/>
      <c r="J9720"/>
      <c r="K9720"/>
      <c r="L9720"/>
      <c r="M9720" s="2"/>
      <c r="N9720" s="3"/>
      <c r="O9720"/>
      <c r="P9720"/>
      <c r="Q9720"/>
      <c r="R9720"/>
      <c r="S9720"/>
      <c r="T9720"/>
      <c r="U9720" s="1"/>
      <c r="V9720"/>
      <c r="W9720" s="1"/>
      <c r="X9720"/>
      <c r="Y9720"/>
      <c r="Z9720" s="1"/>
      <c r="AA9720" s="1"/>
      <c r="AB9720" s="1"/>
      <c r="AC9720" s="1"/>
      <c r="AD9720"/>
    </row>
    <row r="9721" spans="1:30" x14ac:dyDescent="0.25">
      <c r="A9721" s="1"/>
      <c r="B9721" s="1"/>
      <c r="C9721" s="1"/>
      <c r="D9721"/>
      <c r="E9721" s="1"/>
      <c r="F9721" s="1"/>
      <c r="G9721"/>
      <c r="H9721"/>
      <c r="I9721" s="1"/>
      <c r="J9721"/>
      <c r="K9721"/>
      <c r="L9721"/>
      <c r="M9721" s="2"/>
      <c r="N9721" s="3"/>
      <c r="O9721"/>
      <c r="P9721"/>
      <c r="Q9721"/>
      <c r="R9721"/>
      <c r="S9721"/>
      <c r="T9721"/>
      <c r="U9721" s="1"/>
      <c r="V9721"/>
      <c r="W9721" s="1"/>
      <c r="X9721"/>
      <c r="Y9721"/>
      <c r="Z9721" s="1"/>
      <c r="AA9721" s="1"/>
      <c r="AB9721" s="1"/>
      <c r="AC9721" s="1"/>
      <c r="AD9721"/>
    </row>
    <row r="9722" spans="1:30" x14ac:dyDescent="0.25">
      <c r="A9722" s="1"/>
      <c r="B9722" s="1"/>
      <c r="C9722" s="1"/>
      <c r="D9722"/>
      <c r="E9722" s="1"/>
      <c r="F9722" s="1"/>
      <c r="G9722"/>
      <c r="H9722"/>
      <c r="I9722" s="1"/>
      <c r="J9722"/>
      <c r="K9722"/>
      <c r="L9722"/>
      <c r="M9722" s="2"/>
      <c r="N9722" s="3"/>
      <c r="O9722"/>
      <c r="P9722"/>
      <c r="Q9722"/>
      <c r="R9722"/>
      <c r="S9722"/>
      <c r="T9722"/>
      <c r="U9722" s="1"/>
      <c r="V9722"/>
      <c r="W9722" s="1"/>
      <c r="X9722"/>
      <c r="Y9722"/>
      <c r="Z9722" s="1"/>
      <c r="AA9722" s="1"/>
      <c r="AB9722" s="1"/>
      <c r="AC9722" s="1"/>
      <c r="AD9722"/>
    </row>
    <row r="9723" spans="1:30" x14ac:dyDescent="0.25">
      <c r="A9723" s="1"/>
      <c r="B9723" s="1"/>
      <c r="C9723" s="1"/>
      <c r="D9723"/>
      <c r="E9723" s="1"/>
      <c r="F9723" s="1"/>
      <c r="G9723"/>
      <c r="H9723"/>
      <c r="I9723" s="1"/>
      <c r="J9723"/>
      <c r="K9723"/>
      <c r="L9723"/>
      <c r="M9723" s="2"/>
      <c r="N9723" s="3"/>
      <c r="O9723"/>
      <c r="P9723"/>
      <c r="Q9723"/>
      <c r="R9723"/>
      <c r="S9723"/>
      <c r="T9723"/>
      <c r="U9723" s="1"/>
      <c r="V9723"/>
      <c r="W9723" s="1"/>
      <c r="X9723"/>
      <c r="Y9723"/>
      <c r="Z9723" s="1"/>
      <c r="AA9723" s="1"/>
      <c r="AB9723" s="1"/>
      <c r="AC9723" s="1"/>
      <c r="AD9723"/>
    </row>
    <row r="9724" spans="1:30" x14ac:dyDescent="0.25">
      <c r="A9724" s="1"/>
      <c r="B9724" s="1"/>
      <c r="C9724" s="1"/>
      <c r="D9724"/>
      <c r="E9724" s="1"/>
      <c r="F9724" s="1"/>
      <c r="G9724"/>
      <c r="H9724"/>
      <c r="I9724" s="1"/>
      <c r="J9724"/>
      <c r="K9724"/>
      <c r="L9724"/>
      <c r="M9724" s="2"/>
      <c r="N9724" s="3"/>
      <c r="O9724"/>
      <c r="P9724"/>
      <c r="Q9724"/>
      <c r="R9724"/>
      <c r="S9724"/>
      <c r="T9724"/>
      <c r="U9724" s="1"/>
      <c r="V9724"/>
      <c r="W9724" s="1"/>
      <c r="X9724"/>
      <c r="Y9724"/>
      <c r="Z9724" s="1"/>
      <c r="AA9724" s="1"/>
      <c r="AB9724" s="1"/>
      <c r="AC9724" s="1"/>
      <c r="AD9724"/>
    </row>
    <row r="9725" spans="1:30" x14ac:dyDescent="0.25">
      <c r="A9725" s="1"/>
      <c r="B9725" s="1"/>
      <c r="C9725" s="1"/>
      <c r="D9725"/>
      <c r="E9725" s="1"/>
      <c r="F9725" s="1"/>
      <c r="G9725"/>
      <c r="H9725"/>
      <c r="I9725" s="1"/>
      <c r="J9725"/>
      <c r="K9725"/>
      <c r="L9725"/>
      <c r="M9725" s="2"/>
      <c r="N9725" s="3"/>
      <c r="O9725"/>
      <c r="P9725"/>
      <c r="Q9725"/>
      <c r="R9725"/>
      <c r="S9725"/>
      <c r="T9725"/>
      <c r="U9725" s="1"/>
      <c r="V9725"/>
      <c r="W9725" s="1"/>
      <c r="X9725"/>
      <c r="Y9725"/>
      <c r="Z9725" s="1"/>
      <c r="AA9725" s="1"/>
      <c r="AB9725" s="1"/>
      <c r="AC9725" s="1"/>
      <c r="AD9725"/>
    </row>
    <row r="9726" spans="1:30" x14ac:dyDescent="0.25">
      <c r="A9726" s="1"/>
      <c r="B9726" s="1"/>
      <c r="C9726" s="1"/>
      <c r="D9726"/>
      <c r="E9726" s="1"/>
      <c r="F9726" s="1"/>
      <c r="G9726"/>
      <c r="H9726"/>
      <c r="I9726" s="1"/>
      <c r="J9726"/>
      <c r="K9726"/>
      <c r="L9726"/>
      <c r="M9726" s="2"/>
      <c r="N9726" s="3"/>
      <c r="O9726"/>
      <c r="P9726"/>
      <c r="Q9726"/>
      <c r="R9726"/>
      <c r="S9726"/>
      <c r="T9726"/>
      <c r="U9726" s="1"/>
      <c r="V9726"/>
      <c r="W9726" s="1"/>
      <c r="X9726"/>
      <c r="Y9726"/>
      <c r="Z9726" s="1"/>
      <c r="AA9726" s="1"/>
      <c r="AB9726" s="1"/>
      <c r="AC9726" s="1"/>
      <c r="AD9726"/>
    </row>
    <row r="9727" spans="1:30" x14ac:dyDescent="0.25">
      <c r="A9727" s="1"/>
      <c r="B9727" s="1"/>
      <c r="C9727" s="1"/>
      <c r="D9727"/>
      <c r="E9727" s="1"/>
      <c r="F9727" s="1"/>
      <c r="G9727"/>
      <c r="H9727"/>
      <c r="I9727" s="1"/>
      <c r="J9727"/>
      <c r="K9727"/>
      <c r="L9727"/>
      <c r="M9727" s="2"/>
      <c r="N9727" s="3"/>
      <c r="O9727"/>
      <c r="P9727"/>
      <c r="Q9727"/>
      <c r="R9727"/>
      <c r="S9727"/>
      <c r="T9727"/>
      <c r="U9727" s="1"/>
      <c r="V9727"/>
      <c r="W9727" s="1"/>
      <c r="X9727"/>
      <c r="Y9727"/>
      <c r="Z9727" s="1"/>
      <c r="AA9727" s="1"/>
      <c r="AB9727" s="1"/>
      <c r="AC9727" s="1"/>
      <c r="AD9727"/>
    </row>
    <row r="9728" spans="1:30" x14ac:dyDescent="0.25">
      <c r="A9728" s="1"/>
      <c r="B9728" s="1"/>
      <c r="C9728" s="1"/>
      <c r="D9728"/>
      <c r="E9728" s="1"/>
      <c r="F9728" s="1"/>
      <c r="G9728"/>
      <c r="H9728"/>
      <c r="I9728" s="1"/>
      <c r="J9728"/>
      <c r="K9728"/>
      <c r="L9728"/>
      <c r="M9728" s="2"/>
      <c r="N9728" s="3"/>
      <c r="O9728"/>
      <c r="P9728"/>
      <c r="Q9728"/>
      <c r="R9728"/>
      <c r="S9728"/>
      <c r="T9728"/>
      <c r="U9728" s="1"/>
      <c r="V9728"/>
      <c r="W9728" s="1"/>
      <c r="X9728"/>
      <c r="Y9728"/>
      <c r="Z9728" s="1"/>
      <c r="AA9728" s="1"/>
      <c r="AB9728" s="1"/>
      <c r="AC9728" s="1"/>
      <c r="AD9728"/>
    </row>
    <row r="9729" spans="1:30" x14ac:dyDescent="0.25">
      <c r="A9729" s="1"/>
      <c r="B9729" s="1"/>
      <c r="C9729" s="1"/>
      <c r="D9729"/>
      <c r="E9729" s="1"/>
      <c r="F9729" s="1"/>
      <c r="G9729"/>
      <c r="H9729"/>
      <c r="I9729" s="1"/>
      <c r="J9729"/>
      <c r="K9729"/>
      <c r="L9729"/>
      <c r="M9729" s="2"/>
      <c r="N9729" s="3"/>
      <c r="O9729"/>
      <c r="P9729"/>
      <c r="Q9729"/>
      <c r="R9729"/>
      <c r="S9729"/>
      <c r="T9729"/>
      <c r="U9729" s="1"/>
      <c r="V9729"/>
      <c r="W9729" s="1"/>
      <c r="X9729"/>
      <c r="Y9729"/>
      <c r="Z9729" s="1"/>
      <c r="AA9729" s="1"/>
      <c r="AB9729" s="1"/>
      <c r="AC9729" s="1"/>
      <c r="AD9729"/>
    </row>
    <row r="9730" spans="1:30" x14ac:dyDescent="0.25">
      <c r="A9730" s="1"/>
      <c r="B9730" s="1"/>
      <c r="C9730" s="1"/>
      <c r="D9730"/>
      <c r="E9730" s="1"/>
      <c r="F9730" s="1"/>
      <c r="G9730"/>
      <c r="H9730"/>
      <c r="I9730" s="1"/>
      <c r="J9730"/>
      <c r="K9730"/>
      <c r="L9730"/>
      <c r="M9730" s="2"/>
      <c r="N9730" s="3"/>
      <c r="O9730"/>
      <c r="P9730"/>
      <c r="Q9730"/>
      <c r="R9730"/>
      <c r="S9730"/>
      <c r="T9730"/>
      <c r="U9730" s="1"/>
      <c r="V9730"/>
      <c r="W9730" s="1"/>
      <c r="X9730"/>
      <c r="Y9730"/>
      <c r="Z9730" s="1"/>
      <c r="AA9730" s="1"/>
      <c r="AB9730" s="1"/>
      <c r="AC9730" s="1"/>
      <c r="AD9730"/>
    </row>
    <row r="9731" spans="1:30" x14ac:dyDescent="0.25">
      <c r="A9731" s="1"/>
      <c r="B9731" s="1"/>
      <c r="C9731" s="1"/>
      <c r="D9731"/>
      <c r="E9731" s="1"/>
      <c r="F9731" s="1"/>
      <c r="G9731"/>
      <c r="H9731"/>
      <c r="I9731" s="1"/>
      <c r="J9731"/>
      <c r="K9731"/>
      <c r="L9731"/>
      <c r="M9731" s="2"/>
      <c r="N9731" s="3"/>
      <c r="O9731"/>
      <c r="P9731"/>
      <c r="Q9731"/>
      <c r="R9731"/>
      <c r="S9731"/>
      <c r="T9731"/>
      <c r="U9731" s="1"/>
      <c r="V9731"/>
      <c r="W9731" s="1"/>
      <c r="X9731"/>
      <c r="Y9731"/>
      <c r="Z9731" s="1"/>
      <c r="AA9731" s="1"/>
      <c r="AB9731" s="1"/>
      <c r="AC9731" s="1"/>
      <c r="AD9731"/>
    </row>
    <row r="9732" spans="1:30" x14ac:dyDescent="0.25">
      <c r="A9732" s="1"/>
      <c r="B9732" s="1"/>
      <c r="C9732" s="1"/>
      <c r="D9732"/>
      <c r="E9732" s="1"/>
      <c r="F9732" s="1"/>
      <c r="G9732"/>
      <c r="H9732"/>
      <c r="I9732" s="1"/>
      <c r="J9732"/>
      <c r="K9732"/>
      <c r="L9732"/>
      <c r="M9732" s="2"/>
      <c r="N9732" s="3"/>
      <c r="O9732"/>
      <c r="P9732"/>
      <c r="Q9732"/>
      <c r="R9732"/>
      <c r="S9732"/>
      <c r="T9732"/>
      <c r="U9732" s="1"/>
      <c r="V9732"/>
      <c r="W9732" s="1"/>
      <c r="X9732"/>
      <c r="Y9732"/>
      <c r="Z9732" s="1"/>
      <c r="AA9732" s="1"/>
      <c r="AB9732" s="1"/>
      <c r="AC9732" s="1"/>
      <c r="AD9732"/>
    </row>
    <row r="9733" spans="1:30" x14ac:dyDescent="0.25">
      <c r="A9733" s="1"/>
      <c r="B9733" s="1"/>
      <c r="C9733" s="1"/>
      <c r="D9733"/>
      <c r="E9733" s="1"/>
      <c r="F9733" s="1"/>
      <c r="G9733"/>
      <c r="H9733"/>
      <c r="I9733" s="1"/>
      <c r="J9733"/>
      <c r="K9733"/>
      <c r="L9733"/>
      <c r="M9733" s="2"/>
      <c r="N9733" s="3"/>
      <c r="O9733"/>
      <c r="P9733"/>
      <c r="Q9733"/>
      <c r="R9733"/>
      <c r="S9733"/>
      <c r="T9733"/>
      <c r="U9733" s="1"/>
      <c r="V9733"/>
      <c r="W9733" s="1"/>
      <c r="X9733"/>
      <c r="Y9733"/>
      <c r="Z9733" s="1"/>
      <c r="AA9733" s="1"/>
      <c r="AB9733" s="1"/>
      <c r="AC9733" s="1"/>
      <c r="AD9733"/>
    </row>
    <row r="9734" spans="1:30" x14ac:dyDescent="0.25">
      <c r="A9734" s="1"/>
      <c r="B9734" s="1"/>
      <c r="C9734" s="1"/>
      <c r="D9734"/>
      <c r="E9734" s="1"/>
      <c r="F9734" s="1"/>
      <c r="G9734"/>
      <c r="H9734"/>
      <c r="I9734" s="1"/>
      <c r="J9734"/>
      <c r="K9734"/>
      <c r="L9734"/>
      <c r="M9734" s="2"/>
      <c r="N9734" s="3"/>
      <c r="O9734"/>
      <c r="P9734"/>
      <c r="Q9734"/>
      <c r="R9734"/>
      <c r="S9734"/>
      <c r="T9734"/>
      <c r="U9734" s="1"/>
      <c r="V9734"/>
      <c r="W9734" s="1"/>
      <c r="X9734"/>
      <c r="Y9734"/>
      <c r="Z9734" s="1"/>
      <c r="AA9734" s="1"/>
      <c r="AB9734" s="1"/>
      <c r="AC9734" s="1"/>
      <c r="AD9734"/>
    </row>
    <row r="9735" spans="1:30" x14ac:dyDescent="0.25">
      <c r="A9735" s="1"/>
      <c r="B9735" s="1"/>
      <c r="C9735" s="1"/>
      <c r="D9735"/>
      <c r="E9735" s="1"/>
      <c r="F9735" s="1"/>
      <c r="G9735"/>
      <c r="H9735"/>
      <c r="I9735" s="1"/>
      <c r="J9735"/>
      <c r="K9735"/>
      <c r="L9735"/>
      <c r="M9735" s="2"/>
      <c r="N9735" s="3"/>
      <c r="O9735"/>
      <c r="P9735"/>
      <c r="Q9735"/>
      <c r="R9735"/>
      <c r="S9735"/>
      <c r="T9735"/>
      <c r="U9735" s="1"/>
      <c r="V9735"/>
      <c r="W9735" s="1"/>
      <c r="X9735"/>
      <c r="Y9735"/>
      <c r="Z9735" s="1"/>
      <c r="AA9735" s="1"/>
      <c r="AB9735" s="1"/>
      <c r="AC9735" s="1"/>
      <c r="AD9735"/>
    </row>
    <row r="9736" spans="1:30" x14ac:dyDescent="0.25">
      <c r="A9736" s="1"/>
      <c r="B9736" s="1"/>
      <c r="C9736" s="1"/>
      <c r="D9736"/>
      <c r="E9736" s="1"/>
      <c r="F9736" s="1"/>
      <c r="G9736"/>
      <c r="H9736"/>
      <c r="I9736" s="1"/>
      <c r="J9736"/>
      <c r="K9736"/>
      <c r="L9736"/>
      <c r="M9736" s="2"/>
      <c r="N9736" s="3"/>
      <c r="O9736"/>
      <c r="P9736"/>
      <c r="Q9736"/>
      <c r="R9736"/>
      <c r="S9736"/>
      <c r="T9736"/>
      <c r="U9736" s="1"/>
      <c r="V9736"/>
      <c r="W9736" s="1"/>
      <c r="X9736"/>
      <c r="Y9736"/>
      <c r="Z9736" s="1"/>
      <c r="AA9736" s="1"/>
      <c r="AB9736" s="1"/>
      <c r="AC9736" s="1"/>
      <c r="AD9736"/>
    </row>
    <row r="9737" spans="1:30" x14ac:dyDescent="0.25">
      <c r="A9737" s="1"/>
      <c r="B9737" s="1"/>
      <c r="C9737" s="1"/>
      <c r="D9737"/>
      <c r="E9737" s="1"/>
      <c r="F9737" s="1"/>
      <c r="G9737"/>
      <c r="H9737"/>
      <c r="I9737" s="1"/>
      <c r="J9737"/>
      <c r="K9737"/>
      <c r="L9737"/>
      <c r="M9737" s="2"/>
      <c r="N9737" s="3"/>
      <c r="O9737"/>
      <c r="P9737"/>
      <c r="Q9737"/>
      <c r="R9737"/>
      <c r="S9737"/>
      <c r="T9737"/>
      <c r="U9737" s="1"/>
      <c r="V9737"/>
      <c r="W9737" s="1"/>
      <c r="X9737"/>
      <c r="Y9737"/>
      <c r="Z9737" s="1"/>
      <c r="AA9737" s="1"/>
      <c r="AB9737" s="1"/>
      <c r="AC9737" s="1"/>
      <c r="AD9737"/>
    </row>
    <row r="9738" spans="1:30" x14ac:dyDescent="0.25">
      <c r="A9738" s="1"/>
      <c r="B9738" s="1"/>
      <c r="C9738" s="1"/>
      <c r="D9738"/>
      <c r="E9738" s="1"/>
      <c r="F9738" s="1"/>
      <c r="G9738"/>
      <c r="H9738"/>
      <c r="I9738" s="1"/>
      <c r="J9738"/>
      <c r="K9738"/>
      <c r="L9738"/>
      <c r="M9738" s="2"/>
      <c r="N9738" s="3"/>
      <c r="O9738"/>
      <c r="P9738"/>
      <c r="Q9738"/>
      <c r="R9738"/>
      <c r="S9738"/>
      <c r="T9738"/>
      <c r="U9738" s="1"/>
      <c r="V9738"/>
      <c r="W9738" s="1"/>
      <c r="X9738"/>
      <c r="Y9738"/>
      <c r="Z9738" s="1"/>
      <c r="AA9738" s="1"/>
      <c r="AB9738" s="1"/>
      <c r="AC9738" s="1"/>
      <c r="AD9738"/>
    </row>
    <row r="9739" spans="1:30" x14ac:dyDescent="0.25">
      <c r="A9739" s="1"/>
      <c r="B9739" s="1"/>
      <c r="C9739" s="1"/>
      <c r="D9739"/>
      <c r="E9739" s="1"/>
      <c r="F9739" s="1"/>
      <c r="G9739"/>
      <c r="H9739"/>
      <c r="I9739" s="1"/>
      <c r="J9739"/>
      <c r="K9739"/>
      <c r="L9739"/>
      <c r="M9739" s="2"/>
      <c r="N9739" s="3"/>
      <c r="O9739"/>
      <c r="P9739"/>
      <c r="Q9739"/>
      <c r="R9739"/>
      <c r="S9739"/>
      <c r="T9739"/>
      <c r="U9739" s="1"/>
      <c r="V9739"/>
      <c r="W9739" s="1"/>
      <c r="X9739"/>
      <c r="Y9739"/>
      <c r="Z9739" s="1"/>
      <c r="AA9739" s="1"/>
      <c r="AB9739" s="1"/>
      <c r="AC9739" s="1"/>
      <c r="AD9739"/>
    </row>
    <row r="9740" spans="1:30" x14ac:dyDescent="0.25">
      <c r="A9740" s="1"/>
      <c r="B9740" s="1"/>
      <c r="C9740" s="1"/>
      <c r="D9740"/>
      <c r="E9740" s="1"/>
      <c r="F9740" s="1"/>
      <c r="G9740"/>
      <c r="H9740"/>
      <c r="I9740" s="1"/>
      <c r="J9740"/>
      <c r="K9740"/>
      <c r="L9740"/>
      <c r="M9740" s="2"/>
      <c r="N9740" s="3"/>
      <c r="O9740"/>
      <c r="P9740"/>
      <c r="Q9740"/>
      <c r="R9740"/>
      <c r="S9740"/>
      <c r="T9740"/>
      <c r="U9740" s="1"/>
      <c r="V9740"/>
      <c r="W9740" s="1"/>
      <c r="X9740"/>
      <c r="Y9740"/>
      <c r="Z9740" s="1"/>
      <c r="AA9740" s="1"/>
      <c r="AB9740" s="1"/>
      <c r="AC9740" s="1"/>
      <c r="AD9740"/>
    </row>
    <row r="9741" spans="1:30" x14ac:dyDescent="0.25">
      <c r="A9741" s="1"/>
      <c r="B9741" s="1"/>
      <c r="C9741" s="1"/>
      <c r="D9741"/>
      <c r="E9741" s="1"/>
      <c r="F9741" s="1"/>
      <c r="G9741"/>
      <c r="H9741"/>
      <c r="I9741" s="1"/>
      <c r="J9741"/>
      <c r="K9741"/>
      <c r="L9741"/>
      <c r="M9741" s="2"/>
      <c r="N9741" s="3"/>
      <c r="O9741"/>
      <c r="P9741"/>
      <c r="Q9741"/>
      <c r="R9741"/>
      <c r="S9741"/>
      <c r="T9741"/>
      <c r="U9741" s="1"/>
      <c r="V9741"/>
      <c r="W9741" s="1"/>
      <c r="X9741"/>
      <c r="Y9741"/>
      <c r="Z9741" s="1"/>
      <c r="AA9741" s="1"/>
      <c r="AB9741" s="1"/>
      <c r="AC9741" s="1"/>
      <c r="AD9741"/>
    </row>
    <row r="9742" spans="1:30" x14ac:dyDescent="0.25">
      <c r="A9742" s="1"/>
      <c r="B9742" s="1"/>
      <c r="C9742" s="1"/>
      <c r="D9742"/>
      <c r="E9742" s="1"/>
      <c r="F9742" s="1"/>
      <c r="G9742"/>
      <c r="H9742"/>
      <c r="I9742" s="1"/>
      <c r="J9742"/>
      <c r="K9742"/>
      <c r="L9742"/>
      <c r="M9742" s="2"/>
      <c r="N9742" s="3"/>
      <c r="O9742"/>
      <c r="P9742"/>
      <c r="Q9742"/>
      <c r="R9742"/>
      <c r="S9742"/>
      <c r="T9742"/>
      <c r="U9742" s="1"/>
      <c r="V9742"/>
      <c r="W9742" s="1"/>
      <c r="X9742"/>
      <c r="Y9742"/>
      <c r="Z9742" s="1"/>
      <c r="AA9742" s="1"/>
      <c r="AB9742" s="1"/>
      <c r="AC9742" s="1"/>
      <c r="AD9742"/>
    </row>
    <row r="9743" spans="1:30" x14ac:dyDescent="0.25">
      <c r="A9743" s="1"/>
      <c r="B9743" s="1"/>
      <c r="C9743" s="1"/>
      <c r="D9743"/>
      <c r="E9743" s="1"/>
      <c r="F9743" s="1"/>
      <c r="G9743"/>
      <c r="H9743"/>
      <c r="I9743" s="1"/>
      <c r="J9743"/>
      <c r="K9743"/>
      <c r="L9743"/>
      <c r="M9743" s="2"/>
      <c r="N9743" s="3"/>
      <c r="O9743"/>
      <c r="P9743"/>
      <c r="Q9743"/>
      <c r="R9743"/>
      <c r="S9743"/>
      <c r="T9743"/>
      <c r="U9743" s="1"/>
      <c r="V9743"/>
      <c r="W9743" s="1"/>
      <c r="X9743"/>
      <c r="Y9743"/>
      <c r="Z9743" s="1"/>
      <c r="AA9743" s="1"/>
      <c r="AB9743" s="1"/>
      <c r="AC9743" s="1"/>
      <c r="AD9743"/>
    </row>
    <row r="9744" spans="1:30" x14ac:dyDescent="0.25">
      <c r="A9744" s="1"/>
      <c r="B9744" s="1"/>
      <c r="C9744" s="1"/>
      <c r="D9744"/>
      <c r="E9744" s="1"/>
      <c r="F9744" s="1"/>
      <c r="G9744"/>
      <c r="H9744"/>
      <c r="I9744" s="1"/>
      <c r="J9744"/>
      <c r="K9744"/>
      <c r="L9744"/>
      <c r="M9744" s="2"/>
      <c r="N9744" s="3"/>
      <c r="O9744"/>
      <c r="P9744"/>
      <c r="Q9744"/>
      <c r="R9744"/>
      <c r="S9744"/>
      <c r="T9744"/>
      <c r="U9744" s="1"/>
      <c r="V9744"/>
      <c r="W9744" s="1"/>
      <c r="X9744"/>
      <c r="Y9744"/>
      <c r="Z9744" s="1"/>
      <c r="AA9744" s="1"/>
      <c r="AB9744" s="1"/>
      <c r="AC9744" s="1"/>
      <c r="AD9744"/>
    </row>
    <row r="9745" spans="1:30" x14ac:dyDescent="0.25">
      <c r="A9745" s="1"/>
      <c r="B9745" s="1"/>
      <c r="C9745" s="1"/>
      <c r="D9745"/>
      <c r="E9745" s="1"/>
      <c r="F9745" s="1"/>
      <c r="G9745"/>
      <c r="H9745"/>
      <c r="I9745" s="1"/>
      <c r="J9745"/>
      <c r="K9745"/>
      <c r="L9745"/>
      <c r="M9745" s="2"/>
      <c r="N9745" s="3"/>
      <c r="O9745"/>
      <c r="P9745"/>
      <c r="Q9745"/>
      <c r="R9745"/>
      <c r="S9745"/>
      <c r="T9745"/>
      <c r="U9745" s="1"/>
      <c r="V9745"/>
      <c r="W9745" s="1"/>
      <c r="X9745"/>
      <c r="Y9745"/>
      <c r="Z9745" s="1"/>
      <c r="AA9745" s="1"/>
      <c r="AB9745" s="1"/>
      <c r="AC9745" s="1"/>
      <c r="AD9745"/>
    </row>
    <row r="9746" spans="1:30" x14ac:dyDescent="0.25">
      <c r="A9746" s="1"/>
      <c r="B9746" s="1"/>
      <c r="C9746" s="1"/>
      <c r="D9746"/>
      <c r="E9746" s="1"/>
      <c r="F9746" s="1"/>
      <c r="G9746"/>
      <c r="H9746"/>
      <c r="I9746" s="1"/>
      <c r="J9746"/>
      <c r="K9746"/>
      <c r="L9746"/>
      <c r="M9746" s="2"/>
      <c r="N9746" s="3"/>
      <c r="O9746"/>
      <c r="P9746"/>
      <c r="Q9746"/>
      <c r="R9746"/>
      <c r="S9746"/>
      <c r="T9746"/>
      <c r="U9746" s="1"/>
      <c r="V9746"/>
      <c r="W9746" s="1"/>
      <c r="X9746"/>
      <c r="Y9746"/>
      <c r="Z9746" s="1"/>
      <c r="AA9746" s="1"/>
      <c r="AB9746" s="1"/>
      <c r="AC9746" s="1"/>
      <c r="AD9746"/>
    </row>
    <row r="9747" spans="1:30" x14ac:dyDescent="0.25">
      <c r="A9747" s="1"/>
      <c r="B9747" s="1"/>
      <c r="C9747" s="1"/>
      <c r="D9747"/>
      <c r="E9747" s="1"/>
      <c r="F9747" s="1"/>
      <c r="G9747"/>
      <c r="H9747"/>
      <c r="I9747" s="1"/>
      <c r="J9747"/>
      <c r="K9747"/>
      <c r="L9747"/>
      <c r="M9747" s="2"/>
      <c r="N9747" s="3"/>
      <c r="O9747"/>
      <c r="P9747"/>
      <c r="Q9747"/>
      <c r="R9747"/>
      <c r="S9747"/>
      <c r="T9747"/>
      <c r="U9747" s="1"/>
      <c r="V9747"/>
      <c r="W9747" s="1"/>
      <c r="X9747"/>
      <c r="Y9747"/>
      <c r="Z9747" s="1"/>
      <c r="AA9747" s="1"/>
      <c r="AB9747" s="1"/>
      <c r="AC9747" s="1"/>
      <c r="AD9747"/>
    </row>
    <row r="9748" spans="1:30" x14ac:dyDescent="0.25">
      <c r="A9748" s="1"/>
      <c r="B9748" s="1"/>
      <c r="C9748" s="1"/>
      <c r="D9748"/>
      <c r="E9748" s="1"/>
      <c r="F9748" s="1"/>
      <c r="G9748"/>
      <c r="H9748"/>
      <c r="I9748" s="1"/>
      <c r="J9748"/>
      <c r="K9748"/>
      <c r="L9748"/>
      <c r="M9748" s="2"/>
      <c r="N9748" s="3"/>
      <c r="O9748"/>
      <c r="P9748"/>
      <c r="Q9748"/>
      <c r="R9748"/>
      <c r="S9748"/>
      <c r="T9748"/>
      <c r="U9748" s="1"/>
      <c r="V9748"/>
      <c r="W9748" s="1"/>
      <c r="X9748"/>
      <c r="Y9748"/>
      <c r="Z9748" s="1"/>
      <c r="AA9748" s="1"/>
      <c r="AB9748" s="1"/>
      <c r="AC9748" s="1"/>
      <c r="AD9748"/>
    </row>
    <row r="9749" spans="1:30" x14ac:dyDescent="0.25">
      <c r="A9749" s="1"/>
      <c r="B9749" s="1"/>
      <c r="C9749" s="1"/>
      <c r="D9749"/>
      <c r="E9749" s="1"/>
      <c r="F9749" s="1"/>
      <c r="G9749"/>
      <c r="H9749"/>
      <c r="I9749" s="1"/>
      <c r="J9749"/>
      <c r="K9749"/>
      <c r="L9749"/>
      <c r="M9749" s="2"/>
      <c r="N9749" s="3"/>
      <c r="O9749"/>
      <c r="P9749"/>
      <c r="Q9749"/>
      <c r="R9749"/>
      <c r="S9749"/>
      <c r="T9749"/>
      <c r="U9749" s="1"/>
      <c r="V9749"/>
      <c r="W9749" s="1"/>
      <c r="X9749"/>
      <c r="Y9749"/>
      <c r="Z9749" s="1"/>
      <c r="AA9749" s="1"/>
      <c r="AB9749" s="1"/>
      <c r="AC9749" s="1"/>
      <c r="AD9749"/>
    </row>
    <row r="9750" spans="1:30" x14ac:dyDescent="0.25">
      <c r="A9750" s="1"/>
      <c r="B9750" s="1"/>
      <c r="C9750" s="1"/>
      <c r="D9750"/>
      <c r="E9750" s="1"/>
      <c r="F9750" s="1"/>
      <c r="G9750"/>
      <c r="H9750"/>
      <c r="I9750" s="1"/>
      <c r="J9750"/>
      <c r="K9750"/>
      <c r="L9750"/>
      <c r="M9750" s="2"/>
      <c r="N9750" s="3"/>
      <c r="O9750"/>
      <c r="P9750"/>
      <c r="Q9750"/>
      <c r="R9750"/>
      <c r="S9750"/>
      <c r="T9750"/>
      <c r="U9750" s="1"/>
      <c r="V9750"/>
      <c r="W9750" s="1"/>
      <c r="X9750"/>
      <c r="Y9750"/>
      <c r="Z9750" s="1"/>
      <c r="AA9750" s="1"/>
      <c r="AB9750" s="1"/>
      <c r="AC9750" s="1"/>
      <c r="AD9750"/>
    </row>
    <row r="9751" spans="1:30" x14ac:dyDescent="0.25">
      <c r="A9751" s="1"/>
      <c r="B9751" s="1"/>
      <c r="C9751" s="1"/>
      <c r="D9751"/>
      <c r="E9751" s="1"/>
      <c r="F9751" s="1"/>
      <c r="G9751"/>
      <c r="H9751"/>
      <c r="I9751" s="1"/>
      <c r="J9751"/>
      <c r="K9751"/>
      <c r="L9751"/>
      <c r="M9751" s="2"/>
      <c r="N9751" s="3"/>
      <c r="O9751"/>
      <c r="P9751"/>
      <c r="Q9751"/>
      <c r="R9751"/>
      <c r="S9751"/>
      <c r="T9751"/>
      <c r="U9751" s="1"/>
      <c r="V9751"/>
      <c r="W9751" s="1"/>
      <c r="X9751"/>
      <c r="Y9751"/>
      <c r="Z9751" s="1"/>
      <c r="AA9751" s="1"/>
      <c r="AB9751" s="1"/>
      <c r="AC9751" s="1"/>
      <c r="AD9751"/>
    </row>
    <row r="9752" spans="1:30" x14ac:dyDescent="0.25">
      <c r="A9752" s="1"/>
      <c r="B9752" s="1"/>
      <c r="C9752" s="1"/>
      <c r="D9752"/>
      <c r="E9752" s="1"/>
      <c r="F9752" s="1"/>
      <c r="G9752"/>
      <c r="H9752"/>
      <c r="I9752" s="1"/>
      <c r="J9752"/>
      <c r="K9752"/>
      <c r="L9752"/>
      <c r="M9752" s="2"/>
      <c r="N9752" s="3"/>
      <c r="O9752"/>
      <c r="P9752"/>
      <c r="Q9752"/>
      <c r="R9752"/>
      <c r="S9752"/>
      <c r="T9752"/>
      <c r="U9752" s="1"/>
      <c r="V9752"/>
      <c r="W9752" s="1"/>
      <c r="X9752"/>
      <c r="Y9752"/>
      <c r="Z9752" s="1"/>
      <c r="AA9752" s="1"/>
      <c r="AB9752" s="1"/>
      <c r="AC9752" s="1"/>
      <c r="AD9752"/>
    </row>
    <row r="9753" spans="1:30" x14ac:dyDescent="0.25">
      <c r="A9753" s="1"/>
      <c r="B9753" s="1"/>
      <c r="C9753" s="1"/>
      <c r="D9753"/>
      <c r="E9753" s="1"/>
      <c r="F9753" s="1"/>
      <c r="G9753"/>
      <c r="H9753"/>
      <c r="I9753" s="1"/>
      <c r="J9753"/>
      <c r="K9753"/>
      <c r="L9753"/>
      <c r="M9753" s="2"/>
      <c r="N9753" s="3"/>
      <c r="O9753"/>
      <c r="P9753"/>
      <c r="Q9753"/>
      <c r="R9753"/>
      <c r="S9753"/>
      <c r="T9753"/>
      <c r="U9753" s="1"/>
      <c r="V9753"/>
      <c r="W9753" s="1"/>
      <c r="X9753"/>
      <c r="Y9753"/>
      <c r="Z9753" s="1"/>
      <c r="AA9753" s="1"/>
      <c r="AB9753" s="1"/>
      <c r="AC9753" s="1"/>
      <c r="AD9753"/>
    </row>
    <row r="9754" spans="1:30" x14ac:dyDescent="0.25">
      <c r="A9754" s="1"/>
      <c r="B9754" s="1"/>
      <c r="C9754" s="1"/>
      <c r="D9754"/>
      <c r="E9754" s="1"/>
      <c r="F9754" s="1"/>
      <c r="G9754"/>
      <c r="H9754"/>
      <c r="I9754" s="1"/>
      <c r="J9754"/>
      <c r="K9754"/>
      <c r="L9754"/>
      <c r="M9754" s="2"/>
      <c r="N9754" s="3"/>
      <c r="O9754"/>
      <c r="P9754"/>
      <c r="Q9754"/>
      <c r="R9754"/>
      <c r="S9754"/>
      <c r="T9754"/>
      <c r="U9754" s="1"/>
      <c r="V9754"/>
      <c r="W9754" s="1"/>
      <c r="X9754"/>
      <c r="Y9754"/>
      <c r="Z9754" s="1"/>
      <c r="AA9754" s="1"/>
      <c r="AB9754" s="1"/>
      <c r="AC9754" s="1"/>
      <c r="AD9754"/>
    </row>
    <row r="9755" spans="1:30" x14ac:dyDescent="0.25">
      <c r="A9755" s="1"/>
      <c r="B9755" s="1"/>
      <c r="C9755" s="1"/>
      <c r="D9755"/>
      <c r="E9755" s="1"/>
      <c r="F9755" s="1"/>
      <c r="G9755"/>
      <c r="H9755"/>
      <c r="I9755" s="1"/>
      <c r="J9755"/>
      <c r="K9755"/>
      <c r="L9755"/>
      <c r="M9755" s="2"/>
      <c r="N9755" s="3"/>
      <c r="O9755"/>
      <c r="P9755"/>
      <c r="Q9755"/>
      <c r="R9755"/>
      <c r="S9755"/>
      <c r="T9755"/>
      <c r="U9755" s="1"/>
      <c r="V9755"/>
      <c r="W9755" s="1"/>
      <c r="X9755"/>
      <c r="Y9755"/>
      <c r="Z9755" s="1"/>
      <c r="AA9755" s="1"/>
      <c r="AB9755" s="1"/>
      <c r="AC9755" s="1"/>
      <c r="AD9755"/>
    </row>
    <row r="9756" spans="1:30" x14ac:dyDescent="0.25">
      <c r="A9756" s="1"/>
      <c r="B9756" s="1"/>
      <c r="C9756" s="1"/>
      <c r="D9756"/>
      <c r="E9756" s="1"/>
      <c r="F9756" s="1"/>
      <c r="G9756"/>
      <c r="H9756"/>
      <c r="I9756" s="1"/>
      <c r="J9756"/>
      <c r="K9756"/>
      <c r="L9756"/>
      <c r="M9756" s="2"/>
      <c r="N9756" s="3"/>
      <c r="O9756"/>
      <c r="P9756"/>
      <c r="Q9756"/>
      <c r="R9756"/>
      <c r="S9756"/>
      <c r="T9756"/>
      <c r="U9756" s="1"/>
      <c r="V9756"/>
      <c r="W9756" s="1"/>
      <c r="X9756"/>
      <c r="Y9756"/>
      <c r="Z9756" s="1"/>
      <c r="AA9756" s="1"/>
      <c r="AB9756" s="1"/>
      <c r="AC9756" s="1"/>
      <c r="AD9756"/>
    </row>
    <row r="9757" spans="1:30" x14ac:dyDescent="0.25">
      <c r="A9757" s="1"/>
      <c r="B9757" s="1"/>
      <c r="C9757" s="1"/>
      <c r="D9757"/>
      <c r="E9757" s="1"/>
      <c r="F9757" s="1"/>
      <c r="G9757"/>
      <c r="H9757"/>
      <c r="I9757" s="1"/>
      <c r="J9757"/>
      <c r="K9757"/>
      <c r="L9757"/>
      <c r="M9757" s="2"/>
      <c r="N9757" s="3"/>
      <c r="O9757"/>
      <c r="P9757"/>
      <c r="Q9757"/>
      <c r="R9757"/>
      <c r="S9757"/>
      <c r="T9757"/>
      <c r="U9757" s="1"/>
      <c r="V9757"/>
      <c r="W9757" s="1"/>
      <c r="X9757"/>
      <c r="Y9757"/>
      <c r="Z9757" s="1"/>
      <c r="AA9757" s="1"/>
      <c r="AB9757" s="1"/>
      <c r="AC9757" s="1"/>
      <c r="AD9757"/>
    </row>
    <row r="9758" spans="1:30" x14ac:dyDescent="0.25">
      <c r="A9758" s="1"/>
      <c r="B9758" s="1"/>
      <c r="C9758" s="1"/>
      <c r="D9758"/>
      <c r="E9758" s="1"/>
      <c r="F9758" s="1"/>
      <c r="G9758"/>
      <c r="H9758"/>
      <c r="I9758" s="1"/>
      <c r="J9758"/>
      <c r="K9758"/>
      <c r="L9758"/>
      <c r="M9758" s="2"/>
      <c r="N9758" s="3"/>
      <c r="O9758"/>
      <c r="P9758"/>
      <c r="Q9758"/>
      <c r="R9758"/>
      <c r="S9758"/>
      <c r="T9758"/>
      <c r="U9758" s="1"/>
      <c r="V9758"/>
      <c r="W9758" s="1"/>
      <c r="X9758"/>
      <c r="Y9758"/>
      <c r="Z9758" s="1"/>
      <c r="AA9758" s="1"/>
      <c r="AB9758" s="1"/>
      <c r="AC9758" s="1"/>
      <c r="AD9758"/>
    </row>
    <row r="9759" spans="1:30" x14ac:dyDescent="0.25">
      <c r="A9759" s="1"/>
      <c r="B9759" s="1"/>
      <c r="C9759" s="1"/>
      <c r="D9759"/>
      <c r="E9759" s="1"/>
      <c r="F9759" s="1"/>
      <c r="G9759"/>
      <c r="H9759"/>
      <c r="I9759" s="1"/>
      <c r="J9759"/>
      <c r="K9759"/>
      <c r="L9759"/>
      <c r="M9759" s="2"/>
      <c r="N9759" s="3"/>
      <c r="O9759"/>
      <c r="P9759"/>
      <c r="Q9759"/>
      <c r="R9759"/>
      <c r="S9759"/>
      <c r="T9759"/>
      <c r="U9759" s="1"/>
      <c r="V9759"/>
      <c r="W9759" s="1"/>
      <c r="X9759"/>
      <c r="Y9759"/>
      <c r="Z9759" s="1"/>
      <c r="AA9759" s="1"/>
      <c r="AB9759" s="1"/>
      <c r="AC9759" s="1"/>
      <c r="AD9759"/>
    </row>
    <row r="9760" spans="1:30" x14ac:dyDescent="0.25">
      <c r="A9760" s="1"/>
      <c r="B9760" s="1"/>
      <c r="C9760" s="1"/>
      <c r="D9760"/>
      <c r="E9760" s="1"/>
      <c r="F9760" s="1"/>
      <c r="G9760"/>
      <c r="H9760"/>
      <c r="I9760" s="1"/>
      <c r="J9760"/>
      <c r="K9760"/>
      <c r="L9760"/>
      <c r="M9760" s="2"/>
      <c r="N9760" s="3"/>
      <c r="O9760"/>
      <c r="P9760"/>
      <c r="Q9760"/>
      <c r="R9760"/>
      <c r="S9760"/>
      <c r="T9760"/>
      <c r="U9760" s="1"/>
      <c r="V9760"/>
      <c r="W9760" s="1"/>
      <c r="X9760"/>
      <c r="Y9760"/>
      <c r="Z9760" s="1"/>
      <c r="AA9760" s="1"/>
      <c r="AB9760" s="1"/>
      <c r="AC9760" s="1"/>
      <c r="AD9760"/>
    </row>
    <row r="9761" spans="1:30" x14ac:dyDescent="0.25">
      <c r="A9761" s="1"/>
      <c r="B9761" s="1"/>
      <c r="C9761" s="1"/>
      <c r="D9761"/>
      <c r="E9761" s="1"/>
      <c r="F9761" s="1"/>
      <c r="G9761"/>
      <c r="H9761"/>
      <c r="I9761" s="1"/>
      <c r="J9761"/>
      <c r="K9761"/>
      <c r="L9761"/>
      <c r="M9761" s="2"/>
      <c r="N9761" s="3"/>
      <c r="O9761"/>
      <c r="P9761"/>
      <c r="Q9761"/>
      <c r="R9761"/>
      <c r="S9761"/>
      <c r="T9761"/>
      <c r="U9761" s="1"/>
      <c r="V9761"/>
      <c r="W9761" s="1"/>
      <c r="X9761"/>
      <c r="Y9761"/>
      <c r="Z9761" s="1"/>
      <c r="AA9761" s="1"/>
      <c r="AB9761" s="1"/>
      <c r="AC9761" s="1"/>
      <c r="AD9761"/>
    </row>
    <row r="9762" spans="1:30" x14ac:dyDescent="0.25">
      <c r="A9762" s="1"/>
      <c r="B9762" s="1"/>
      <c r="C9762" s="1"/>
      <c r="D9762"/>
      <c r="E9762" s="1"/>
      <c r="F9762" s="1"/>
      <c r="G9762"/>
      <c r="H9762"/>
      <c r="I9762" s="1"/>
      <c r="J9762"/>
      <c r="K9762"/>
      <c r="L9762"/>
      <c r="M9762" s="2"/>
      <c r="N9762" s="3"/>
      <c r="O9762"/>
      <c r="P9762"/>
      <c r="Q9762"/>
      <c r="R9762"/>
      <c r="S9762"/>
      <c r="T9762"/>
      <c r="U9762" s="1"/>
      <c r="V9762"/>
      <c r="W9762" s="1"/>
      <c r="X9762"/>
      <c r="Y9762"/>
      <c r="Z9762" s="1"/>
      <c r="AA9762" s="1"/>
      <c r="AB9762" s="1"/>
      <c r="AC9762" s="1"/>
      <c r="AD9762"/>
    </row>
    <row r="9763" spans="1:30" x14ac:dyDescent="0.25">
      <c r="A9763" s="1"/>
      <c r="B9763" s="1"/>
      <c r="C9763" s="1"/>
      <c r="D9763"/>
      <c r="E9763" s="1"/>
      <c r="F9763" s="1"/>
      <c r="G9763"/>
      <c r="H9763"/>
      <c r="I9763" s="1"/>
      <c r="J9763"/>
      <c r="K9763"/>
      <c r="L9763"/>
      <c r="M9763" s="2"/>
      <c r="N9763" s="3"/>
      <c r="O9763"/>
      <c r="P9763"/>
      <c r="Q9763"/>
      <c r="R9763"/>
      <c r="S9763"/>
      <c r="T9763"/>
      <c r="U9763" s="1"/>
      <c r="V9763"/>
      <c r="W9763" s="1"/>
      <c r="X9763"/>
      <c r="Y9763"/>
      <c r="Z9763" s="1"/>
      <c r="AA9763" s="1"/>
      <c r="AB9763" s="1"/>
      <c r="AC9763" s="1"/>
      <c r="AD9763"/>
    </row>
    <row r="9764" spans="1:30" x14ac:dyDescent="0.25">
      <c r="A9764" s="1"/>
      <c r="B9764" s="1"/>
      <c r="C9764" s="1"/>
      <c r="D9764"/>
      <c r="E9764" s="1"/>
      <c r="F9764" s="1"/>
      <c r="G9764"/>
      <c r="H9764"/>
      <c r="I9764" s="1"/>
      <c r="J9764"/>
      <c r="K9764"/>
      <c r="L9764"/>
      <c r="M9764" s="2"/>
      <c r="N9764" s="3"/>
      <c r="O9764"/>
      <c r="P9764"/>
      <c r="Q9764"/>
      <c r="R9764"/>
      <c r="S9764"/>
      <c r="T9764"/>
      <c r="U9764" s="1"/>
      <c r="V9764"/>
      <c r="W9764" s="1"/>
      <c r="X9764"/>
      <c r="Y9764"/>
      <c r="Z9764" s="1"/>
      <c r="AA9764" s="1"/>
      <c r="AB9764" s="1"/>
      <c r="AC9764" s="1"/>
      <c r="AD9764"/>
    </row>
    <row r="9765" spans="1:30" x14ac:dyDescent="0.25">
      <c r="A9765" s="1"/>
      <c r="B9765" s="1"/>
      <c r="C9765" s="1"/>
      <c r="D9765"/>
      <c r="E9765" s="1"/>
      <c r="F9765" s="1"/>
      <c r="G9765"/>
      <c r="H9765"/>
      <c r="I9765" s="1"/>
      <c r="J9765"/>
      <c r="K9765"/>
      <c r="L9765"/>
      <c r="M9765" s="2"/>
      <c r="N9765" s="3"/>
      <c r="O9765"/>
      <c r="P9765"/>
      <c r="Q9765"/>
      <c r="R9765"/>
      <c r="S9765"/>
      <c r="T9765"/>
      <c r="U9765" s="1"/>
      <c r="V9765"/>
      <c r="W9765" s="1"/>
      <c r="X9765"/>
      <c r="Y9765"/>
      <c r="Z9765" s="1"/>
      <c r="AA9765" s="1"/>
      <c r="AB9765" s="1"/>
      <c r="AC9765" s="1"/>
      <c r="AD9765"/>
    </row>
    <row r="9766" spans="1:30" x14ac:dyDescent="0.25">
      <c r="A9766" s="1"/>
      <c r="B9766" s="1"/>
      <c r="C9766" s="1"/>
      <c r="D9766"/>
      <c r="E9766" s="1"/>
      <c r="F9766" s="1"/>
      <c r="G9766"/>
      <c r="H9766"/>
      <c r="I9766" s="1"/>
      <c r="J9766"/>
      <c r="K9766"/>
      <c r="L9766"/>
      <c r="M9766" s="2"/>
      <c r="N9766" s="3"/>
      <c r="O9766"/>
      <c r="P9766"/>
      <c r="Q9766"/>
      <c r="R9766"/>
      <c r="S9766"/>
      <c r="T9766"/>
      <c r="U9766" s="1"/>
      <c r="V9766"/>
      <c r="W9766" s="1"/>
      <c r="X9766"/>
      <c r="Y9766"/>
      <c r="Z9766" s="1"/>
      <c r="AA9766" s="1"/>
      <c r="AB9766" s="1"/>
      <c r="AC9766" s="1"/>
      <c r="AD9766"/>
    </row>
    <row r="9767" spans="1:30" x14ac:dyDescent="0.25">
      <c r="A9767" s="1"/>
      <c r="B9767" s="1"/>
      <c r="C9767" s="1"/>
      <c r="D9767"/>
      <c r="E9767" s="1"/>
      <c r="F9767" s="1"/>
      <c r="G9767"/>
      <c r="H9767"/>
      <c r="I9767" s="1"/>
      <c r="J9767"/>
      <c r="K9767"/>
      <c r="L9767"/>
      <c r="M9767" s="2"/>
      <c r="N9767" s="3"/>
      <c r="O9767"/>
      <c r="P9767"/>
      <c r="Q9767"/>
      <c r="R9767"/>
      <c r="S9767"/>
      <c r="T9767"/>
      <c r="U9767" s="1"/>
      <c r="V9767"/>
      <c r="W9767" s="1"/>
      <c r="X9767"/>
      <c r="Y9767"/>
      <c r="Z9767" s="1"/>
      <c r="AA9767" s="1"/>
      <c r="AB9767" s="1"/>
      <c r="AC9767" s="1"/>
      <c r="AD9767"/>
    </row>
    <row r="9768" spans="1:30" x14ac:dyDescent="0.25">
      <c r="A9768" s="1"/>
      <c r="B9768" s="1"/>
      <c r="C9768" s="1"/>
      <c r="D9768"/>
      <c r="E9768" s="1"/>
      <c r="F9768" s="1"/>
      <c r="G9768"/>
      <c r="H9768"/>
      <c r="I9768" s="1"/>
      <c r="J9768"/>
      <c r="K9768"/>
      <c r="L9768"/>
      <c r="M9768" s="2"/>
      <c r="N9768" s="3"/>
      <c r="O9768"/>
      <c r="P9768"/>
      <c r="Q9768"/>
      <c r="R9768"/>
      <c r="S9768"/>
      <c r="T9768"/>
      <c r="U9768" s="1"/>
      <c r="V9768"/>
      <c r="W9768" s="1"/>
      <c r="X9768"/>
      <c r="Y9768"/>
      <c r="Z9768" s="1"/>
      <c r="AA9768" s="1"/>
      <c r="AB9768" s="1"/>
      <c r="AC9768" s="1"/>
      <c r="AD9768"/>
    </row>
    <row r="9769" spans="1:30" x14ac:dyDescent="0.25">
      <c r="A9769" s="1"/>
      <c r="B9769" s="1"/>
      <c r="C9769" s="1"/>
      <c r="D9769"/>
      <c r="E9769" s="1"/>
      <c r="F9769" s="1"/>
      <c r="G9769"/>
      <c r="H9769"/>
      <c r="I9769" s="1"/>
      <c r="J9769"/>
      <c r="K9769"/>
      <c r="L9769"/>
      <c r="M9769" s="2"/>
      <c r="N9769" s="3"/>
      <c r="O9769"/>
      <c r="P9769"/>
      <c r="Q9769"/>
      <c r="R9769"/>
      <c r="S9769"/>
      <c r="T9769"/>
      <c r="U9769" s="1"/>
      <c r="V9769"/>
      <c r="W9769" s="1"/>
      <c r="X9769"/>
      <c r="Y9769"/>
      <c r="Z9769" s="1"/>
      <c r="AA9769" s="1"/>
      <c r="AB9769" s="1"/>
      <c r="AC9769" s="1"/>
      <c r="AD9769"/>
    </row>
    <row r="9770" spans="1:30" x14ac:dyDescent="0.25">
      <c r="A9770" s="1"/>
      <c r="B9770" s="1"/>
      <c r="C9770" s="1"/>
      <c r="D9770"/>
      <c r="E9770" s="1"/>
      <c r="F9770" s="1"/>
      <c r="G9770"/>
      <c r="H9770"/>
      <c r="I9770" s="1"/>
      <c r="J9770"/>
      <c r="K9770"/>
      <c r="L9770"/>
      <c r="M9770" s="2"/>
      <c r="N9770" s="3"/>
      <c r="O9770"/>
      <c r="P9770"/>
      <c r="Q9770"/>
      <c r="R9770"/>
      <c r="S9770"/>
      <c r="T9770"/>
      <c r="U9770" s="1"/>
      <c r="V9770"/>
      <c r="W9770" s="1"/>
      <c r="X9770"/>
      <c r="Y9770"/>
      <c r="Z9770" s="1"/>
      <c r="AA9770" s="1"/>
      <c r="AB9770" s="1"/>
      <c r="AC9770" s="1"/>
      <c r="AD9770"/>
    </row>
    <row r="9771" spans="1:30" x14ac:dyDescent="0.25">
      <c r="A9771" s="1"/>
      <c r="B9771" s="1"/>
      <c r="C9771" s="1"/>
      <c r="D9771"/>
      <c r="E9771" s="1"/>
      <c r="F9771" s="1"/>
      <c r="G9771"/>
      <c r="H9771"/>
      <c r="I9771" s="1"/>
      <c r="J9771"/>
      <c r="K9771"/>
      <c r="L9771"/>
      <c r="M9771" s="2"/>
      <c r="N9771" s="3"/>
      <c r="O9771"/>
      <c r="P9771"/>
      <c r="Q9771"/>
      <c r="R9771"/>
      <c r="S9771"/>
      <c r="T9771"/>
      <c r="U9771" s="1"/>
      <c r="V9771"/>
      <c r="W9771" s="1"/>
      <c r="X9771"/>
      <c r="Y9771"/>
      <c r="Z9771" s="1"/>
      <c r="AA9771" s="1"/>
      <c r="AB9771" s="1"/>
      <c r="AC9771" s="1"/>
      <c r="AD9771"/>
    </row>
    <row r="9772" spans="1:30" x14ac:dyDescent="0.25">
      <c r="A9772" s="1"/>
      <c r="B9772" s="1"/>
      <c r="C9772" s="1"/>
      <c r="D9772"/>
      <c r="E9772" s="1"/>
      <c r="F9772" s="1"/>
      <c r="G9772"/>
      <c r="H9772"/>
      <c r="I9772" s="1"/>
      <c r="J9772"/>
      <c r="K9772"/>
      <c r="L9772"/>
      <c r="M9772" s="2"/>
      <c r="N9772" s="3"/>
      <c r="O9772"/>
      <c r="P9772"/>
      <c r="Q9772"/>
      <c r="R9772"/>
      <c r="S9772"/>
      <c r="T9772"/>
      <c r="U9772" s="1"/>
      <c r="V9772"/>
      <c r="W9772" s="1"/>
      <c r="X9772"/>
      <c r="Y9772"/>
      <c r="Z9772" s="1"/>
      <c r="AA9772" s="1"/>
      <c r="AB9772" s="1"/>
      <c r="AC9772" s="1"/>
      <c r="AD9772"/>
    </row>
    <row r="9773" spans="1:30" x14ac:dyDescent="0.25">
      <c r="A9773" s="1"/>
      <c r="B9773" s="1"/>
      <c r="C9773" s="1"/>
      <c r="D9773"/>
      <c r="E9773" s="1"/>
      <c r="F9773" s="1"/>
      <c r="G9773"/>
      <c r="H9773"/>
      <c r="I9773" s="1"/>
      <c r="J9773"/>
      <c r="K9773"/>
      <c r="L9773"/>
      <c r="M9773" s="2"/>
      <c r="N9773" s="3"/>
      <c r="O9773"/>
      <c r="P9773"/>
      <c r="Q9773"/>
      <c r="R9773"/>
      <c r="S9773"/>
      <c r="T9773"/>
      <c r="U9773" s="1"/>
      <c r="V9773"/>
      <c r="W9773" s="1"/>
      <c r="X9773"/>
      <c r="Y9773"/>
      <c r="Z9773" s="1"/>
      <c r="AA9773" s="1"/>
      <c r="AB9773" s="1"/>
      <c r="AC9773" s="1"/>
      <c r="AD9773"/>
    </row>
    <row r="9774" spans="1:30" x14ac:dyDescent="0.25">
      <c r="A9774" s="1"/>
      <c r="B9774" s="1"/>
      <c r="C9774" s="1"/>
      <c r="D9774"/>
      <c r="E9774" s="1"/>
      <c r="F9774" s="1"/>
      <c r="G9774"/>
      <c r="H9774"/>
      <c r="I9774" s="1"/>
      <c r="J9774"/>
      <c r="K9774"/>
      <c r="L9774"/>
      <c r="M9774" s="2"/>
      <c r="N9774" s="3"/>
      <c r="O9774"/>
      <c r="P9774"/>
      <c r="Q9774"/>
      <c r="R9774"/>
      <c r="S9774"/>
      <c r="T9774"/>
      <c r="U9774" s="1"/>
      <c r="V9774"/>
      <c r="W9774" s="1"/>
      <c r="X9774"/>
      <c r="Y9774"/>
      <c r="Z9774" s="1"/>
      <c r="AA9774" s="1"/>
      <c r="AB9774" s="1"/>
      <c r="AC9774" s="1"/>
      <c r="AD9774"/>
    </row>
    <row r="9775" spans="1:30" x14ac:dyDescent="0.25">
      <c r="A9775" s="1"/>
      <c r="B9775" s="1"/>
      <c r="C9775" s="1"/>
      <c r="D9775"/>
      <c r="E9775" s="1"/>
      <c r="F9775" s="1"/>
      <c r="G9775"/>
      <c r="H9775"/>
      <c r="I9775" s="1"/>
      <c r="J9775"/>
      <c r="K9775"/>
      <c r="L9775"/>
      <c r="M9775" s="2"/>
      <c r="N9775" s="3"/>
      <c r="O9775"/>
      <c r="P9775"/>
      <c r="Q9775"/>
      <c r="R9775"/>
      <c r="S9775"/>
      <c r="T9775"/>
      <c r="U9775" s="1"/>
      <c r="V9775"/>
      <c r="W9775" s="1"/>
      <c r="X9775"/>
      <c r="Y9775"/>
      <c r="Z9775" s="1"/>
      <c r="AA9775" s="1"/>
      <c r="AB9775" s="1"/>
      <c r="AC9775" s="1"/>
      <c r="AD9775"/>
    </row>
    <row r="9776" spans="1:30" x14ac:dyDescent="0.25">
      <c r="A9776" s="1"/>
      <c r="B9776" s="1"/>
      <c r="C9776" s="1"/>
      <c r="D9776"/>
      <c r="E9776" s="1"/>
      <c r="F9776" s="1"/>
      <c r="G9776"/>
      <c r="H9776"/>
      <c r="I9776" s="1"/>
      <c r="J9776"/>
      <c r="K9776"/>
      <c r="L9776"/>
      <c r="M9776" s="2"/>
      <c r="N9776" s="3"/>
      <c r="O9776"/>
      <c r="P9776"/>
      <c r="Q9776"/>
      <c r="R9776"/>
      <c r="S9776"/>
      <c r="T9776"/>
      <c r="U9776" s="1"/>
      <c r="V9776"/>
      <c r="W9776" s="1"/>
      <c r="X9776"/>
      <c r="Y9776"/>
      <c r="Z9776" s="1"/>
      <c r="AA9776" s="1"/>
      <c r="AB9776" s="1"/>
      <c r="AC9776" s="1"/>
      <c r="AD9776"/>
    </row>
    <row r="9777" spans="1:30" x14ac:dyDescent="0.25">
      <c r="A9777" s="1"/>
      <c r="B9777" s="1"/>
      <c r="C9777" s="1"/>
      <c r="D9777"/>
      <c r="E9777" s="1"/>
      <c r="F9777" s="1"/>
      <c r="G9777"/>
      <c r="H9777"/>
      <c r="I9777" s="1"/>
      <c r="J9777"/>
      <c r="K9777"/>
      <c r="L9777"/>
      <c r="M9777" s="2"/>
      <c r="N9777" s="3"/>
      <c r="O9777"/>
      <c r="P9777"/>
      <c r="Q9777"/>
      <c r="R9777"/>
      <c r="S9777"/>
      <c r="T9777"/>
      <c r="U9777" s="1"/>
      <c r="V9777"/>
      <c r="W9777" s="1"/>
      <c r="X9777"/>
      <c r="Y9777"/>
      <c r="Z9777" s="1"/>
      <c r="AA9777" s="1"/>
      <c r="AB9777" s="1"/>
      <c r="AC9777" s="1"/>
      <c r="AD9777"/>
    </row>
    <row r="9778" spans="1:30" x14ac:dyDescent="0.25">
      <c r="A9778" s="1"/>
      <c r="B9778" s="1"/>
      <c r="C9778" s="1"/>
      <c r="D9778"/>
      <c r="E9778" s="1"/>
      <c r="F9778" s="1"/>
      <c r="G9778"/>
      <c r="H9778"/>
      <c r="I9778" s="1"/>
      <c r="J9778"/>
      <c r="K9778"/>
      <c r="L9778"/>
      <c r="M9778" s="2"/>
      <c r="N9778" s="3"/>
      <c r="O9778"/>
      <c r="P9778"/>
      <c r="Q9778"/>
      <c r="R9778"/>
      <c r="S9778"/>
      <c r="T9778"/>
      <c r="U9778" s="1"/>
      <c r="V9778"/>
      <c r="W9778" s="1"/>
      <c r="X9778"/>
      <c r="Y9778"/>
      <c r="Z9778" s="1"/>
      <c r="AA9778" s="1"/>
      <c r="AB9778" s="1"/>
      <c r="AC9778" s="1"/>
      <c r="AD9778"/>
    </row>
    <row r="9779" spans="1:30" x14ac:dyDescent="0.25">
      <c r="A9779" s="1"/>
      <c r="B9779" s="1"/>
      <c r="C9779" s="1"/>
      <c r="D9779"/>
      <c r="E9779" s="1"/>
      <c r="F9779" s="1"/>
      <c r="G9779"/>
      <c r="H9779"/>
      <c r="I9779" s="1"/>
      <c r="J9779"/>
      <c r="K9779"/>
      <c r="L9779"/>
      <c r="M9779" s="2"/>
      <c r="N9779" s="3"/>
      <c r="O9779"/>
      <c r="P9779"/>
      <c r="Q9779"/>
      <c r="R9779"/>
      <c r="S9779"/>
      <c r="T9779"/>
      <c r="U9779" s="1"/>
      <c r="V9779"/>
      <c r="W9779" s="1"/>
      <c r="X9779"/>
      <c r="Y9779"/>
      <c r="Z9779" s="1"/>
      <c r="AA9779" s="1"/>
      <c r="AB9779" s="1"/>
      <c r="AC9779" s="1"/>
      <c r="AD9779"/>
    </row>
    <row r="9780" spans="1:30" x14ac:dyDescent="0.25">
      <c r="A9780" s="1"/>
      <c r="B9780" s="1"/>
      <c r="C9780" s="1"/>
      <c r="D9780"/>
      <c r="E9780" s="1"/>
      <c r="F9780" s="1"/>
      <c r="G9780"/>
      <c r="H9780"/>
      <c r="I9780" s="1"/>
      <c r="J9780"/>
      <c r="K9780"/>
      <c r="L9780"/>
      <c r="M9780" s="2"/>
      <c r="N9780" s="3"/>
      <c r="O9780"/>
      <c r="P9780"/>
      <c r="Q9780"/>
      <c r="R9780"/>
      <c r="S9780"/>
      <c r="T9780"/>
      <c r="U9780" s="1"/>
      <c r="V9780"/>
      <c r="W9780" s="1"/>
      <c r="X9780"/>
      <c r="Y9780"/>
      <c r="Z9780" s="1"/>
      <c r="AA9780" s="1"/>
      <c r="AB9780" s="1"/>
      <c r="AC9780" s="1"/>
      <c r="AD9780"/>
    </row>
    <row r="9781" spans="1:30" x14ac:dyDescent="0.25">
      <c r="A9781" s="1"/>
      <c r="B9781" s="1"/>
      <c r="C9781" s="1"/>
      <c r="D9781"/>
      <c r="E9781" s="1"/>
      <c r="F9781" s="1"/>
      <c r="G9781"/>
      <c r="H9781"/>
      <c r="I9781" s="1"/>
      <c r="J9781"/>
      <c r="K9781"/>
      <c r="L9781"/>
      <c r="M9781" s="2"/>
      <c r="N9781" s="3"/>
      <c r="O9781"/>
      <c r="P9781"/>
      <c r="Q9781"/>
      <c r="R9781"/>
      <c r="S9781"/>
      <c r="T9781"/>
      <c r="U9781" s="1"/>
      <c r="V9781"/>
      <c r="W9781" s="1"/>
      <c r="X9781"/>
      <c r="Y9781"/>
      <c r="Z9781" s="1"/>
      <c r="AA9781" s="1"/>
      <c r="AB9781" s="1"/>
      <c r="AC9781" s="1"/>
      <c r="AD9781"/>
    </row>
    <row r="9782" spans="1:30" x14ac:dyDescent="0.25">
      <c r="A9782" s="1"/>
      <c r="B9782" s="1"/>
      <c r="C9782" s="1"/>
      <c r="D9782"/>
      <c r="E9782" s="1"/>
      <c r="F9782" s="1"/>
      <c r="G9782"/>
      <c r="H9782"/>
      <c r="I9782" s="1"/>
      <c r="J9782"/>
      <c r="K9782"/>
      <c r="L9782"/>
      <c r="M9782" s="2"/>
      <c r="N9782" s="3"/>
      <c r="O9782"/>
      <c r="P9782"/>
      <c r="Q9782"/>
      <c r="R9782"/>
      <c r="S9782"/>
      <c r="T9782"/>
      <c r="U9782" s="1"/>
      <c r="V9782"/>
      <c r="W9782" s="1"/>
      <c r="X9782"/>
      <c r="Y9782"/>
      <c r="Z9782" s="1"/>
      <c r="AA9782" s="1"/>
      <c r="AB9782" s="1"/>
      <c r="AC9782" s="1"/>
      <c r="AD9782"/>
    </row>
    <row r="9783" spans="1:30" x14ac:dyDescent="0.25">
      <c r="A9783" s="1"/>
      <c r="B9783" s="1"/>
      <c r="C9783" s="1"/>
      <c r="D9783"/>
      <c r="E9783" s="1"/>
      <c r="F9783" s="1"/>
      <c r="G9783"/>
      <c r="H9783"/>
      <c r="I9783" s="1"/>
      <c r="J9783"/>
      <c r="K9783"/>
      <c r="L9783"/>
      <c r="M9783" s="2"/>
      <c r="N9783" s="3"/>
      <c r="O9783"/>
      <c r="P9783"/>
      <c r="Q9783"/>
      <c r="R9783"/>
      <c r="S9783"/>
      <c r="T9783"/>
      <c r="U9783" s="1"/>
      <c r="V9783"/>
      <c r="W9783" s="1"/>
      <c r="X9783"/>
      <c r="Y9783"/>
      <c r="Z9783" s="1"/>
      <c r="AA9783" s="1"/>
      <c r="AB9783" s="1"/>
      <c r="AC9783" s="1"/>
      <c r="AD9783"/>
    </row>
    <row r="9784" spans="1:30" x14ac:dyDescent="0.25">
      <c r="A9784" s="1"/>
      <c r="B9784" s="1"/>
      <c r="C9784" s="1"/>
      <c r="D9784"/>
      <c r="E9784" s="1"/>
      <c r="F9784" s="1"/>
      <c r="G9784"/>
      <c r="H9784"/>
      <c r="I9784" s="1"/>
      <c r="J9784"/>
      <c r="K9784"/>
      <c r="L9784"/>
      <c r="M9784" s="2"/>
      <c r="N9784" s="3"/>
      <c r="O9784"/>
      <c r="P9784"/>
      <c r="Q9784"/>
      <c r="R9784"/>
      <c r="S9784"/>
      <c r="T9784"/>
      <c r="U9784" s="1"/>
      <c r="V9784"/>
      <c r="W9784" s="1"/>
      <c r="X9784"/>
      <c r="Y9784"/>
      <c r="Z9784" s="1"/>
      <c r="AA9784" s="1"/>
      <c r="AB9784" s="1"/>
      <c r="AC9784" s="1"/>
      <c r="AD9784"/>
    </row>
    <row r="9785" spans="1:30" x14ac:dyDescent="0.25">
      <c r="A9785" s="1"/>
      <c r="B9785" s="1"/>
      <c r="C9785" s="1"/>
      <c r="D9785"/>
      <c r="E9785" s="1"/>
      <c r="F9785" s="1"/>
      <c r="G9785"/>
      <c r="H9785"/>
      <c r="I9785" s="1"/>
      <c r="J9785"/>
      <c r="K9785"/>
      <c r="L9785"/>
      <c r="M9785" s="2"/>
      <c r="N9785" s="3"/>
      <c r="O9785"/>
      <c r="P9785"/>
      <c r="Q9785"/>
      <c r="R9785"/>
      <c r="S9785"/>
      <c r="T9785"/>
      <c r="U9785" s="1"/>
      <c r="V9785"/>
      <c r="W9785" s="1"/>
      <c r="X9785"/>
      <c r="Y9785"/>
      <c r="Z9785" s="1"/>
      <c r="AA9785" s="1"/>
      <c r="AB9785" s="1"/>
      <c r="AC9785" s="1"/>
      <c r="AD9785"/>
    </row>
    <row r="9786" spans="1:30" x14ac:dyDescent="0.25">
      <c r="A9786" s="1"/>
      <c r="B9786" s="1"/>
      <c r="C9786" s="1"/>
      <c r="D9786"/>
      <c r="E9786" s="1"/>
      <c r="F9786" s="1"/>
      <c r="G9786"/>
      <c r="H9786"/>
      <c r="I9786" s="1"/>
      <c r="J9786"/>
      <c r="K9786"/>
      <c r="L9786"/>
      <c r="M9786" s="2"/>
      <c r="N9786" s="3"/>
      <c r="O9786"/>
      <c r="P9786"/>
      <c r="Q9786"/>
      <c r="R9786"/>
      <c r="S9786"/>
      <c r="T9786"/>
      <c r="U9786" s="1"/>
      <c r="V9786"/>
      <c r="W9786" s="1"/>
      <c r="X9786"/>
      <c r="Y9786"/>
      <c r="Z9786" s="1"/>
      <c r="AA9786" s="1"/>
      <c r="AB9786" s="1"/>
      <c r="AC9786" s="1"/>
      <c r="AD9786"/>
    </row>
    <row r="9787" spans="1:30" x14ac:dyDescent="0.25">
      <c r="A9787" s="1"/>
      <c r="B9787" s="1"/>
      <c r="C9787" s="1"/>
      <c r="D9787"/>
      <c r="E9787" s="1"/>
      <c r="F9787" s="1"/>
      <c r="G9787"/>
      <c r="H9787"/>
      <c r="I9787" s="1"/>
      <c r="J9787"/>
      <c r="K9787"/>
      <c r="L9787"/>
      <c r="M9787" s="2"/>
      <c r="N9787" s="3"/>
      <c r="O9787"/>
      <c r="P9787"/>
      <c r="Q9787"/>
      <c r="R9787"/>
      <c r="S9787"/>
      <c r="T9787"/>
      <c r="U9787" s="1"/>
      <c r="V9787"/>
      <c r="W9787" s="1"/>
      <c r="X9787"/>
      <c r="Y9787"/>
      <c r="Z9787" s="1"/>
      <c r="AA9787" s="1"/>
      <c r="AB9787" s="1"/>
      <c r="AC9787" s="1"/>
      <c r="AD9787"/>
    </row>
    <row r="9788" spans="1:30" x14ac:dyDescent="0.25">
      <c r="A9788" s="1"/>
      <c r="B9788" s="1"/>
      <c r="C9788" s="1"/>
      <c r="D9788"/>
      <c r="E9788" s="1"/>
      <c r="F9788" s="1"/>
      <c r="G9788"/>
      <c r="H9788"/>
      <c r="I9788" s="1"/>
      <c r="J9788"/>
      <c r="K9788"/>
      <c r="L9788"/>
      <c r="M9788" s="2"/>
      <c r="N9788" s="3"/>
      <c r="O9788"/>
      <c r="P9788"/>
      <c r="Q9788"/>
      <c r="R9788"/>
      <c r="S9788"/>
      <c r="T9788"/>
      <c r="U9788" s="1"/>
      <c r="V9788"/>
      <c r="W9788" s="1"/>
      <c r="X9788"/>
      <c r="Y9788"/>
      <c r="Z9788" s="1"/>
      <c r="AA9788" s="1"/>
      <c r="AB9788" s="1"/>
      <c r="AC9788" s="1"/>
      <c r="AD9788"/>
    </row>
    <row r="9789" spans="1:30" x14ac:dyDescent="0.25">
      <c r="A9789" s="1"/>
      <c r="B9789" s="1"/>
      <c r="C9789" s="1"/>
      <c r="D9789"/>
      <c r="E9789" s="1"/>
      <c r="F9789" s="1"/>
      <c r="G9789"/>
      <c r="H9789"/>
      <c r="I9789" s="1"/>
      <c r="J9789"/>
      <c r="K9789"/>
      <c r="L9789"/>
      <c r="M9789" s="2"/>
      <c r="N9789" s="3"/>
      <c r="O9789"/>
      <c r="P9789"/>
      <c r="Q9789"/>
      <c r="R9789"/>
      <c r="S9789"/>
      <c r="T9789"/>
      <c r="U9789" s="1"/>
      <c r="V9789"/>
      <c r="W9789" s="1"/>
      <c r="X9789"/>
      <c r="Y9789"/>
      <c r="Z9789" s="1"/>
      <c r="AA9789" s="1"/>
      <c r="AB9789" s="1"/>
      <c r="AC9789" s="1"/>
      <c r="AD9789"/>
    </row>
    <row r="9790" spans="1:30" x14ac:dyDescent="0.25">
      <c r="A9790" s="1"/>
      <c r="B9790" s="1"/>
      <c r="C9790" s="1"/>
      <c r="D9790"/>
      <c r="E9790" s="1"/>
      <c r="F9790" s="1"/>
      <c r="G9790"/>
      <c r="H9790"/>
      <c r="I9790" s="1"/>
      <c r="J9790"/>
      <c r="K9790"/>
      <c r="L9790"/>
      <c r="M9790" s="2"/>
      <c r="N9790" s="3"/>
      <c r="O9790"/>
      <c r="P9790"/>
      <c r="Q9790"/>
      <c r="R9790"/>
      <c r="S9790"/>
      <c r="T9790"/>
      <c r="U9790" s="1"/>
      <c r="V9790"/>
      <c r="W9790" s="1"/>
      <c r="X9790"/>
      <c r="Y9790"/>
      <c r="Z9790" s="1"/>
      <c r="AA9790" s="1"/>
      <c r="AB9790" s="1"/>
      <c r="AC9790" s="1"/>
      <c r="AD9790"/>
    </row>
    <row r="9791" spans="1:30" x14ac:dyDescent="0.25">
      <c r="A9791" s="1"/>
      <c r="B9791" s="1"/>
      <c r="C9791" s="1"/>
      <c r="D9791"/>
      <c r="E9791" s="1"/>
      <c r="F9791" s="1"/>
      <c r="G9791"/>
      <c r="H9791"/>
      <c r="I9791" s="1"/>
      <c r="J9791"/>
      <c r="K9791"/>
      <c r="L9791"/>
      <c r="M9791" s="2"/>
      <c r="N9791" s="3"/>
      <c r="O9791"/>
      <c r="P9791"/>
      <c r="Q9791"/>
      <c r="R9791"/>
      <c r="S9791"/>
      <c r="T9791"/>
      <c r="U9791" s="1"/>
      <c r="V9791"/>
      <c r="W9791" s="1"/>
      <c r="X9791"/>
      <c r="Y9791"/>
      <c r="Z9791" s="1"/>
      <c r="AA9791" s="1"/>
      <c r="AB9791" s="1"/>
      <c r="AC9791" s="1"/>
      <c r="AD9791"/>
    </row>
    <row r="9792" spans="1:30" x14ac:dyDescent="0.25">
      <c r="A9792" s="1"/>
      <c r="B9792" s="1"/>
      <c r="C9792" s="1"/>
      <c r="D9792"/>
      <c r="E9792" s="1"/>
      <c r="F9792" s="1"/>
      <c r="G9792"/>
      <c r="H9792"/>
      <c r="I9792" s="1"/>
      <c r="J9792"/>
      <c r="K9792"/>
      <c r="L9792"/>
      <c r="M9792" s="2"/>
      <c r="N9792" s="3"/>
      <c r="O9792"/>
      <c r="P9792"/>
      <c r="Q9792"/>
      <c r="R9792"/>
      <c r="S9792"/>
      <c r="T9792"/>
      <c r="U9792" s="1"/>
      <c r="V9792"/>
      <c r="W9792" s="1"/>
      <c r="X9792"/>
      <c r="Y9792"/>
      <c r="Z9792" s="1"/>
      <c r="AA9792" s="1"/>
      <c r="AB9792" s="1"/>
      <c r="AC9792" s="1"/>
      <c r="AD9792"/>
    </row>
    <row r="9793" spans="1:30" x14ac:dyDescent="0.25">
      <c r="A9793" s="1"/>
      <c r="B9793" s="1"/>
      <c r="C9793" s="1"/>
      <c r="D9793"/>
      <c r="E9793" s="1"/>
      <c r="F9793" s="1"/>
      <c r="G9793"/>
      <c r="H9793"/>
      <c r="I9793" s="1"/>
      <c r="J9793"/>
      <c r="K9793"/>
      <c r="L9793"/>
      <c r="M9793" s="2"/>
      <c r="N9793" s="3"/>
      <c r="O9793"/>
      <c r="P9793"/>
      <c r="Q9793"/>
      <c r="R9793"/>
      <c r="S9793"/>
      <c r="T9793"/>
      <c r="U9793" s="1"/>
      <c r="V9793"/>
      <c r="W9793" s="1"/>
      <c r="X9793"/>
      <c r="Y9793"/>
      <c r="Z9793" s="1"/>
      <c r="AA9793" s="1"/>
      <c r="AB9793" s="1"/>
      <c r="AC9793" s="1"/>
      <c r="AD9793"/>
    </row>
    <row r="9794" spans="1:30" x14ac:dyDescent="0.25">
      <c r="A9794" s="1"/>
      <c r="B9794" s="1"/>
      <c r="C9794" s="1"/>
      <c r="D9794"/>
      <c r="E9794" s="1"/>
      <c r="F9794" s="1"/>
      <c r="G9794"/>
      <c r="H9794"/>
      <c r="I9794" s="1"/>
      <c r="J9794"/>
      <c r="K9794"/>
      <c r="L9794"/>
      <c r="M9794" s="2"/>
      <c r="N9794" s="3"/>
      <c r="O9794"/>
      <c r="P9794"/>
      <c r="Q9794"/>
      <c r="R9794"/>
      <c r="S9794"/>
      <c r="T9794"/>
      <c r="U9794" s="1"/>
      <c r="V9794"/>
      <c r="W9794" s="1"/>
      <c r="X9794"/>
      <c r="Y9794"/>
      <c r="Z9794" s="1"/>
      <c r="AA9794" s="1"/>
      <c r="AB9794" s="1"/>
      <c r="AC9794" s="1"/>
      <c r="AD9794"/>
    </row>
    <row r="9795" spans="1:30" x14ac:dyDescent="0.25">
      <c r="A9795" s="1"/>
      <c r="B9795" s="1"/>
      <c r="C9795" s="1"/>
      <c r="D9795"/>
      <c r="E9795" s="1"/>
      <c r="F9795" s="1"/>
      <c r="G9795"/>
      <c r="H9795"/>
      <c r="I9795" s="1"/>
      <c r="J9795"/>
      <c r="K9795"/>
      <c r="L9795"/>
      <c r="M9795" s="2"/>
      <c r="N9795" s="3"/>
      <c r="O9795"/>
      <c r="P9795"/>
      <c r="Q9795"/>
      <c r="R9795"/>
      <c r="S9795"/>
      <c r="T9795"/>
      <c r="U9795" s="1"/>
      <c r="V9795"/>
      <c r="W9795" s="1"/>
      <c r="X9795"/>
      <c r="Y9795"/>
      <c r="Z9795" s="1"/>
      <c r="AA9795" s="1"/>
      <c r="AB9795" s="1"/>
      <c r="AC9795" s="1"/>
      <c r="AD9795"/>
    </row>
    <row r="9796" spans="1:30" x14ac:dyDescent="0.25">
      <c r="A9796" s="1"/>
      <c r="B9796" s="1"/>
      <c r="C9796" s="1"/>
      <c r="D9796"/>
      <c r="E9796" s="1"/>
      <c r="F9796" s="1"/>
      <c r="G9796"/>
      <c r="H9796"/>
      <c r="I9796" s="1"/>
      <c r="J9796"/>
      <c r="K9796"/>
      <c r="L9796"/>
      <c r="M9796" s="2"/>
      <c r="N9796" s="3"/>
      <c r="O9796"/>
      <c r="P9796"/>
      <c r="Q9796"/>
      <c r="R9796"/>
      <c r="S9796"/>
      <c r="T9796"/>
      <c r="U9796" s="1"/>
      <c r="V9796"/>
      <c r="W9796" s="1"/>
      <c r="X9796"/>
      <c r="Y9796"/>
      <c r="Z9796" s="1"/>
      <c r="AA9796" s="1"/>
      <c r="AB9796" s="1"/>
      <c r="AC9796" s="1"/>
      <c r="AD9796"/>
    </row>
    <row r="9797" spans="1:30" x14ac:dyDescent="0.25">
      <c r="A9797" s="1"/>
      <c r="B9797" s="1"/>
      <c r="C9797" s="1"/>
      <c r="D9797"/>
      <c r="E9797" s="1"/>
      <c r="F9797" s="1"/>
      <c r="G9797"/>
      <c r="H9797"/>
      <c r="I9797" s="1"/>
      <c r="J9797"/>
      <c r="K9797"/>
      <c r="L9797"/>
      <c r="M9797" s="2"/>
      <c r="N9797" s="3"/>
      <c r="O9797"/>
      <c r="P9797"/>
      <c r="Q9797"/>
      <c r="R9797"/>
      <c r="S9797"/>
      <c r="T9797"/>
      <c r="U9797" s="1"/>
      <c r="V9797"/>
      <c r="W9797" s="1"/>
      <c r="X9797"/>
      <c r="Y9797"/>
      <c r="Z9797" s="1"/>
      <c r="AA9797" s="1"/>
      <c r="AB9797" s="1"/>
      <c r="AC9797" s="1"/>
      <c r="AD9797"/>
    </row>
    <row r="9798" spans="1:30" x14ac:dyDescent="0.25">
      <c r="A9798" s="1"/>
      <c r="B9798" s="1"/>
      <c r="C9798" s="1"/>
      <c r="D9798"/>
      <c r="E9798" s="1"/>
      <c r="F9798" s="1"/>
      <c r="G9798"/>
      <c r="H9798"/>
      <c r="I9798" s="1"/>
      <c r="J9798"/>
      <c r="K9798"/>
      <c r="L9798"/>
      <c r="M9798" s="2"/>
      <c r="N9798" s="3"/>
      <c r="O9798"/>
      <c r="P9798"/>
      <c r="Q9798"/>
      <c r="R9798"/>
      <c r="S9798"/>
      <c r="T9798"/>
      <c r="U9798" s="1"/>
      <c r="V9798"/>
      <c r="W9798" s="1"/>
      <c r="X9798"/>
      <c r="Y9798"/>
      <c r="Z9798" s="1"/>
      <c r="AA9798" s="1"/>
      <c r="AB9798" s="1"/>
      <c r="AC9798" s="1"/>
      <c r="AD9798"/>
    </row>
    <row r="9799" spans="1:30" x14ac:dyDescent="0.25">
      <c r="A9799" s="1"/>
      <c r="B9799" s="1"/>
      <c r="C9799" s="1"/>
      <c r="D9799"/>
      <c r="E9799" s="1"/>
      <c r="F9799" s="1"/>
      <c r="G9799"/>
      <c r="H9799"/>
      <c r="I9799" s="1"/>
      <c r="J9799"/>
      <c r="K9799"/>
      <c r="L9799"/>
      <c r="M9799" s="2"/>
      <c r="N9799" s="3"/>
      <c r="O9799"/>
      <c r="P9799"/>
      <c r="Q9799"/>
      <c r="R9799"/>
      <c r="S9799"/>
      <c r="T9799"/>
      <c r="U9799" s="1"/>
      <c r="V9799"/>
      <c r="W9799" s="1"/>
      <c r="X9799"/>
      <c r="Y9799"/>
      <c r="Z9799" s="1"/>
      <c r="AA9799" s="1"/>
      <c r="AB9799" s="1"/>
      <c r="AC9799" s="1"/>
      <c r="AD9799"/>
    </row>
    <row r="9800" spans="1:30" x14ac:dyDescent="0.25">
      <c r="A9800" s="1"/>
      <c r="B9800" s="1"/>
      <c r="C9800" s="1"/>
      <c r="D9800"/>
      <c r="E9800" s="1"/>
      <c r="F9800" s="1"/>
      <c r="G9800"/>
      <c r="H9800"/>
      <c r="I9800" s="1"/>
      <c r="J9800"/>
      <c r="K9800"/>
      <c r="L9800"/>
      <c r="M9800" s="2"/>
      <c r="N9800" s="3"/>
      <c r="O9800"/>
      <c r="P9800"/>
      <c r="Q9800"/>
      <c r="R9800"/>
      <c r="S9800"/>
      <c r="T9800"/>
      <c r="U9800" s="1"/>
      <c r="V9800"/>
      <c r="W9800" s="1"/>
      <c r="X9800"/>
      <c r="Y9800"/>
      <c r="Z9800" s="1"/>
      <c r="AA9800" s="1"/>
      <c r="AB9800" s="1"/>
      <c r="AC9800" s="1"/>
      <c r="AD9800"/>
    </row>
    <row r="9801" spans="1:30" x14ac:dyDescent="0.25">
      <c r="A9801" s="1"/>
      <c r="B9801" s="1"/>
      <c r="C9801" s="1"/>
      <c r="D9801"/>
      <c r="E9801" s="1"/>
      <c r="F9801" s="1"/>
      <c r="G9801"/>
      <c r="H9801"/>
      <c r="I9801" s="1"/>
      <c r="J9801"/>
      <c r="K9801"/>
      <c r="L9801"/>
      <c r="M9801" s="2"/>
      <c r="N9801" s="3"/>
      <c r="O9801"/>
      <c r="P9801"/>
      <c r="Q9801"/>
      <c r="R9801"/>
      <c r="S9801"/>
      <c r="T9801"/>
      <c r="U9801" s="1"/>
      <c r="V9801"/>
      <c r="W9801" s="1"/>
      <c r="X9801"/>
      <c r="Y9801"/>
      <c r="Z9801" s="1"/>
      <c r="AA9801" s="1"/>
      <c r="AB9801" s="1"/>
      <c r="AC9801" s="1"/>
      <c r="AD9801"/>
    </row>
    <row r="9802" spans="1:30" x14ac:dyDescent="0.25">
      <c r="A9802" s="1"/>
      <c r="B9802" s="1"/>
      <c r="C9802" s="1"/>
      <c r="D9802"/>
      <c r="E9802" s="1"/>
      <c r="F9802" s="1"/>
      <c r="G9802"/>
      <c r="H9802"/>
      <c r="I9802" s="1"/>
      <c r="J9802"/>
      <c r="K9802"/>
      <c r="L9802"/>
      <c r="M9802" s="2"/>
      <c r="N9802" s="3"/>
      <c r="O9802"/>
      <c r="P9802"/>
      <c r="Q9802"/>
      <c r="R9802"/>
      <c r="S9802"/>
      <c r="T9802"/>
      <c r="U9802" s="1"/>
      <c r="V9802"/>
      <c r="W9802" s="1"/>
      <c r="X9802"/>
      <c r="Y9802"/>
      <c r="Z9802" s="1"/>
      <c r="AA9802" s="1"/>
      <c r="AB9802" s="1"/>
      <c r="AC9802" s="1"/>
      <c r="AD9802"/>
    </row>
    <row r="9803" spans="1:30" x14ac:dyDescent="0.25">
      <c r="A9803" s="1"/>
      <c r="B9803" s="1"/>
      <c r="C9803" s="1"/>
      <c r="D9803"/>
      <c r="E9803" s="1"/>
      <c r="F9803" s="1"/>
      <c r="G9803"/>
      <c r="H9803"/>
      <c r="I9803" s="1"/>
      <c r="J9803"/>
      <c r="K9803"/>
      <c r="L9803"/>
      <c r="M9803" s="2"/>
      <c r="N9803" s="3"/>
      <c r="O9803"/>
      <c r="P9803"/>
      <c r="Q9803"/>
      <c r="R9803"/>
      <c r="S9803"/>
      <c r="T9803"/>
      <c r="U9803" s="1"/>
      <c r="V9803"/>
      <c r="W9803" s="1"/>
      <c r="X9803"/>
      <c r="Y9803"/>
      <c r="Z9803" s="1"/>
      <c r="AA9803" s="1"/>
      <c r="AB9803" s="1"/>
      <c r="AC9803" s="1"/>
      <c r="AD9803"/>
    </row>
    <row r="9804" spans="1:30" x14ac:dyDescent="0.25">
      <c r="A9804" s="1"/>
      <c r="B9804" s="1"/>
      <c r="C9804" s="1"/>
      <c r="D9804"/>
      <c r="E9804" s="1"/>
      <c r="F9804" s="1"/>
      <c r="G9804"/>
      <c r="H9804"/>
      <c r="I9804" s="1"/>
      <c r="J9804"/>
      <c r="K9804"/>
      <c r="L9804"/>
      <c r="M9804" s="2"/>
      <c r="N9804" s="3"/>
      <c r="O9804"/>
      <c r="P9804"/>
      <c r="Q9804"/>
      <c r="R9804"/>
      <c r="S9804"/>
      <c r="T9804"/>
      <c r="U9804" s="1"/>
      <c r="V9804"/>
      <c r="W9804" s="1"/>
      <c r="X9804"/>
      <c r="Y9804"/>
      <c r="Z9804" s="1"/>
      <c r="AA9804" s="1"/>
      <c r="AB9804" s="1"/>
      <c r="AC9804" s="1"/>
      <c r="AD9804"/>
    </row>
    <row r="9805" spans="1:30" x14ac:dyDescent="0.25">
      <c r="A9805" s="1"/>
      <c r="B9805" s="1"/>
      <c r="C9805" s="1"/>
      <c r="D9805"/>
      <c r="E9805" s="1"/>
      <c r="F9805" s="1"/>
      <c r="G9805"/>
      <c r="H9805"/>
      <c r="I9805" s="1"/>
      <c r="J9805"/>
      <c r="K9805"/>
      <c r="L9805"/>
      <c r="M9805" s="2"/>
      <c r="N9805" s="3"/>
      <c r="O9805"/>
      <c r="P9805"/>
      <c r="Q9805"/>
      <c r="R9805"/>
      <c r="S9805"/>
      <c r="T9805"/>
      <c r="U9805" s="1"/>
      <c r="V9805"/>
      <c r="W9805" s="1"/>
      <c r="X9805"/>
      <c r="Y9805"/>
      <c r="Z9805" s="1"/>
      <c r="AA9805" s="1"/>
      <c r="AB9805" s="1"/>
      <c r="AC9805" s="1"/>
      <c r="AD9805"/>
    </row>
    <row r="9806" spans="1:30" x14ac:dyDescent="0.25">
      <c r="A9806" s="1"/>
      <c r="B9806" s="1"/>
      <c r="C9806" s="1"/>
      <c r="D9806"/>
      <c r="E9806" s="1"/>
      <c r="F9806" s="1"/>
      <c r="G9806"/>
      <c r="H9806"/>
      <c r="I9806" s="1"/>
      <c r="J9806"/>
      <c r="K9806"/>
      <c r="L9806"/>
      <c r="M9806" s="2"/>
      <c r="N9806" s="3"/>
      <c r="O9806"/>
      <c r="P9806"/>
      <c r="Q9806"/>
      <c r="R9806"/>
      <c r="S9806"/>
      <c r="T9806"/>
      <c r="U9806" s="1"/>
      <c r="V9806"/>
      <c r="W9806" s="1"/>
      <c r="X9806"/>
      <c r="Y9806"/>
      <c r="Z9806" s="1"/>
      <c r="AA9806" s="1"/>
      <c r="AB9806" s="1"/>
      <c r="AC9806" s="1"/>
      <c r="AD9806"/>
    </row>
    <row r="9807" spans="1:30" x14ac:dyDescent="0.25">
      <c r="A9807" s="1"/>
      <c r="B9807" s="1"/>
      <c r="C9807" s="1"/>
      <c r="D9807"/>
      <c r="E9807" s="1"/>
      <c r="F9807" s="1"/>
      <c r="G9807"/>
      <c r="H9807"/>
      <c r="I9807" s="1"/>
      <c r="J9807"/>
      <c r="K9807"/>
      <c r="L9807"/>
      <c r="M9807" s="2"/>
      <c r="N9807" s="3"/>
      <c r="O9807"/>
      <c r="P9807"/>
      <c r="Q9807"/>
      <c r="R9807"/>
      <c r="S9807"/>
      <c r="T9807"/>
      <c r="U9807" s="1"/>
      <c r="V9807"/>
      <c r="W9807" s="1"/>
      <c r="X9807"/>
      <c r="Y9807"/>
      <c r="Z9807" s="1"/>
      <c r="AA9807" s="1"/>
      <c r="AB9807" s="1"/>
      <c r="AC9807" s="1"/>
      <c r="AD9807"/>
    </row>
    <row r="9808" spans="1:30" x14ac:dyDescent="0.25">
      <c r="A9808" s="1"/>
      <c r="B9808" s="1"/>
      <c r="C9808" s="1"/>
      <c r="D9808"/>
      <c r="E9808" s="1"/>
      <c r="F9808" s="1"/>
      <c r="G9808"/>
      <c r="H9808"/>
      <c r="I9808" s="1"/>
      <c r="J9808"/>
      <c r="K9808"/>
      <c r="L9808"/>
      <c r="M9808" s="2"/>
      <c r="N9808" s="3"/>
      <c r="O9808"/>
      <c r="P9808"/>
      <c r="Q9808"/>
      <c r="R9808"/>
      <c r="S9808"/>
      <c r="T9808"/>
      <c r="U9808" s="1"/>
      <c r="V9808"/>
      <c r="W9808" s="1"/>
      <c r="X9808"/>
      <c r="Y9808"/>
      <c r="Z9808" s="1"/>
      <c r="AA9808" s="1"/>
      <c r="AB9808" s="1"/>
      <c r="AC9808" s="1"/>
      <c r="AD9808"/>
    </row>
    <row r="9809" spans="1:30" x14ac:dyDescent="0.25">
      <c r="A9809" s="1"/>
      <c r="B9809" s="1"/>
      <c r="C9809" s="1"/>
      <c r="D9809"/>
      <c r="E9809" s="1"/>
      <c r="F9809" s="1"/>
      <c r="G9809"/>
      <c r="H9809"/>
      <c r="I9809" s="1"/>
      <c r="J9809"/>
      <c r="K9809"/>
      <c r="L9809"/>
      <c r="M9809" s="2"/>
      <c r="N9809" s="3"/>
      <c r="O9809"/>
      <c r="P9809"/>
      <c r="Q9809"/>
      <c r="R9809"/>
      <c r="S9809"/>
      <c r="T9809"/>
      <c r="U9809" s="1"/>
      <c r="V9809"/>
      <c r="W9809" s="1"/>
      <c r="X9809"/>
      <c r="Y9809"/>
      <c r="Z9809" s="1"/>
      <c r="AA9809" s="1"/>
      <c r="AB9809" s="1"/>
      <c r="AC9809" s="1"/>
      <c r="AD9809"/>
    </row>
    <row r="9810" spans="1:30" x14ac:dyDescent="0.25">
      <c r="A9810" s="1"/>
      <c r="B9810" s="1"/>
      <c r="C9810" s="1"/>
      <c r="D9810"/>
      <c r="E9810" s="1"/>
      <c r="F9810" s="1"/>
      <c r="G9810"/>
      <c r="H9810"/>
      <c r="I9810" s="1"/>
      <c r="J9810"/>
      <c r="K9810"/>
      <c r="L9810"/>
      <c r="M9810" s="2"/>
      <c r="N9810" s="3"/>
      <c r="O9810"/>
      <c r="P9810"/>
      <c r="Q9810"/>
      <c r="R9810"/>
      <c r="S9810"/>
      <c r="T9810"/>
      <c r="U9810" s="1"/>
      <c r="V9810"/>
      <c r="W9810" s="1"/>
      <c r="X9810"/>
      <c r="Y9810"/>
      <c r="Z9810" s="1"/>
      <c r="AA9810" s="1"/>
      <c r="AB9810" s="1"/>
      <c r="AC9810" s="1"/>
      <c r="AD9810"/>
    </row>
    <row r="9811" spans="1:30" x14ac:dyDescent="0.25">
      <c r="A9811" s="1"/>
      <c r="B9811" s="1"/>
      <c r="C9811" s="1"/>
      <c r="D9811"/>
      <c r="E9811" s="1"/>
      <c r="F9811" s="1"/>
      <c r="G9811"/>
      <c r="H9811"/>
      <c r="I9811" s="1"/>
      <c r="J9811"/>
      <c r="K9811"/>
      <c r="L9811"/>
      <c r="M9811" s="2"/>
      <c r="N9811" s="3"/>
      <c r="O9811"/>
      <c r="P9811"/>
      <c r="Q9811"/>
      <c r="R9811"/>
      <c r="S9811"/>
      <c r="T9811"/>
      <c r="U9811" s="1"/>
      <c r="V9811"/>
      <c r="W9811" s="1"/>
      <c r="X9811"/>
      <c r="Y9811"/>
      <c r="Z9811" s="1"/>
      <c r="AA9811" s="1"/>
      <c r="AB9811" s="1"/>
      <c r="AC9811" s="1"/>
      <c r="AD9811"/>
    </row>
    <row r="9812" spans="1:30" x14ac:dyDescent="0.25">
      <c r="A9812" s="1"/>
      <c r="B9812" s="1"/>
      <c r="C9812" s="1"/>
      <c r="D9812"/>
      <c r="E9812" s="1"/>
      <c r="F9812" s="1"/>
      <c r="G9812"/>
      <c r="H9812"/>
      <c r="I9812" s="1"/>
      <c r="J9812"/>
      <c r="K9812"/>
      <c r="L9812"/>
      <c r="M9812" s="2"/>
      <c r="N9812" s="3"/>
      <c r="O9812"/>
      <c r="P9812"/>
      <c r="Q9812"/>
      <c r="R9812"/>
      <c r="S9812"/>
      <c r="T9812"/>
      <c r="U9812" s="1"/>
      <c r="V9812"/>
      <c r="W9812" s="1"/>
      <c r="X9812"/>
      <c r="Y9812"/>
      <c r="Z9812" s="1"/>
      <c r="AA9812" s="1"/>
      <c r="AB9812" s="1"/>
      <c r="AC9812" s="1"/>
      <c r="AD9812"/>
    </row>
    <row r="9813" spans="1:30" x14ac:dyDescent="0.25">
      <c r="A9813" s="1"/>
      <c r="B9813" s="1"/>
      <c r="C9813" s="1"/>
      <c r="D9813"/>
      <c r="E9813" s="1"/>
      <c r="F9813" s="1"/>
      <c r="G9813"/>
      <c r="H9813"/>
      <c r="I9813" s="1"/>
      <c r="J9813"/>
      <c r="K9813"/>
      <c r="L9813"/>
      <c r="M9813" s="2"/>
      <c r="N9813" s="3"/>
      <c r="O9813"/>
      <c r="P9813"/>
      <c r="Q9813"/>
      <c r="R9813"/>
      <c r="S9813"/>
      <c r="T9813"/>
      <c r="U9813" s="1"/>
      <c r="V9813"/>
      <c r="W9813" s="1"/>
      <c r="X9813"/>
      <c r="Y9813"/>
      <c r="Z9813" s="1"/>
      <c r="AA9813" s="1"/>
      <c r="AB9813" s="1"/>
      <c r="AC9813" s="1"/>
      <c r="AD9813"/>
    </row>
    <row r="9814" spans="1:30" x14ac:dyDescent="0.25">
      <c r="A9814" s="1"/>
      <c r="B9814" s="1"/>
      <c r="C9814" s="1"/>
      <c r="D9814"/>
      <c r="E9814" s="1"/>
      <c r="F9814" s="1"/>
      <c r="G9814"/>
      <c r="H9814"/>
      <c r="I9814" s="1"/>
      <c r="J9814"/>
      <c r="K9814"/>
      <c r="L9814"/>
      <c r="M9814" s="2"/>
      <c r="N9814" s="3"/>
      <c r="O9814"/>
      <c r="P9814"/>
      <c r="Q9814"/>
      <c r="R9814"/>
      <c r="S9814"/>
      <c r="T9814"/>
      <c r="U9814" s="1"/>
      <c r="V9814"/>
      <c r="W9814" s="1"/>
      <c r="X9814"/>
      <c r="Y9814"/>
      <c r="Z9814" s="1"/>
      <c r="AA9814" s="1"/>
      <c r="AB9814" s="1"/>
      <c r="AC9814" s="1"/>
      <c r="AD9814"/>
    </row>
    <row r="9815" spans="1:30" x14ac:dyDescent="0.25">
      <c r="A9815" s="1"/>
      <c r="B9815" s="1"/>
      <c r="C9815" s="1"/>
      <c r="D9815"/>
      <c r="E9815" s="1"/>
      <c r="F9815" s="1"/>
      <c r="G9815"/>
      <c r="H9815"/>
      <c r="I9815" s="1"/>
      <c r="J9815"/>
      <c r="K9815"/>
      <c r="L9815"/>
      <c r="M9815" s="2"/>
      <c r="N9815" s="3"/>
      <c r="O9815"/>
      <c r="P9815"/>
      <c r="Q9815"/>
      <c r="R9815"/>
      <c r="S9815"/>
      <c r="T9815"/>
      <c r="U9815" s="1"/>
      <c r="V9815"/>
      <c r="W9815" s="1"/>
      <c r="X9815"/>
      <c r="Y9815"/>
      <c r="Z9815" s="1"/>
      <c r="AA9815" s="1"/>
      <c r="AB9815" s="1"/>
      <c r="AC9815" s="1"/>
      <c r="AD9815"/>
    </row>
    <row r="9816" spans="1:30" x14ac:dyDescent="0.25">
      <c r="A9816" s="1"/>
      <c r="B9816" s="1"/>
      <c r="C9816" s="1"/>
      <c r="D9816"/>
      <c r="E9816" s="1"/>
      <c r="F9816" s="1"/>
      <c r="G9816"/>
      <c r="H9816"/>
      <c r="I9816" s="1"/>
      <c r="J9816"/>
      <c r="K9816"/>
      <c r="L9816"/>
      <c r="M9816" s="2"/>
      <c r="N9816" s="3"/>
      <c r="O9816"/>
      <c r="P9816"/>
      <c r="Q9816"/>
      <c r="R9816"/>
      <c r="S9816"/>
      <c r="T9816"/>
      <c r="U9816" s="1"/>
      <c r="V9816"/>
      <c r="W9816" s="1"/>
      <c r="X9816"/>
      <c r="Y9816"/>
      <c r="Z9816" s="1"/>
      <c r="AA9816" s="1"/>
      <c r="AB9816" s="1"/>
      <c r="AC9816" s="1"/>
      <c r="AD9816"/>
    </row>
    <row r="9817" spans="1:30" x14ac:dyDescent="0.25">
      <c r="A9817" s="1"/>
      <c r="B9817" s="1"/>
      <c r="C9817" s="1"/>
      <c r="D9817"/>
      <c r="E9817" s="1"/>
      <c r="F9817" s="1"/>
      <c r="G9817"/>
      <c r="H9817"/>
      <c r="I9817" s="1"/>
      <c r="J9817"/>
      <c r="K9817"/>
      <c r="L9817"/>
      <c r="M9817" s="2"/>
      <c r="N9817" s="3"/>
      <c r="O9817"/>
      <c r="P9817"/>
      <c r="Q9817"/>
      <c r="R9817"/>
      <c r="S9817"/>
      <c r="T9817"/>
      <c r="U9817" s="1"/>
      <c r="V9817"/>
      <c r="W9817" s="1"/>
      <c r="X9817"/>
      <c r="Y9817"/>
      <c r="Z9817" s="1"/>
      <c r="AA9817" s="1"/>
      <c r="AB9817" s="1"/>
      <c r="AC9817" s="1"/>
      <c r="AD9817"/>
    </row>
    <row r="9818" spans="1:30" x14ac:dyDescent="0.25">
      <c r="A9818" s="1"/>
      <c r="B9818" s="1"/>
      <c r="C9818" s="1"/>
      <c r="D9818"/>
      <c r="E9818" s="1"/>
      <c r="F9818" s="1"/>
      <c r="G9818"/>
      <c r="H9818"/>
      <c r="I9818" s="1"/>
      <c r="J9818"/>
      <c r="K9818"/>
      <c r="L9818"/>
      <c r="M9818" s="2"/>
      <c r="N9818" s="3"/>
      <c r="O9818"/>
      <c r="P9818"/>
      <c r="Q9818"/>
      <c r="R9818"/>
      <c r="S9818"/>
      <c r="T9818"/>
      <c r="U9818" s="1"/>
      <c r="V9818"/>
      <c r="W9818" s="1"/>
      <c r="X9818"/>
      <c r="Y9818"/>
      <c r="Z9818" s="1"/>
      <c r="AA9818" s="1"/>
      <c r="AB9818" s="1"/>
      <c r="AC9818" s="1"/>
      <c r="AD9818"/>
    </row>
    <row r="9819" spans="1:30" x14ac:dyDescent="0.25">
      <c r="A9819" s="1"/>
      <c r="B9819" s="1"/>
      <c r="C9819" s="1"/>
      <c r="D9819"/>
      <c r="E9819" s="1"/>
      <c r="F9819" s="1"/>
      <c r="G9819"/>
      <c r="H9819"/>
      <c r="I9819" s="1"/>
      <c r="J9819"/>
      <c r="K9819"/>
      <c r="L9819"/>
      <c r="M9819" s="2"/>
      <c r="N9819" s="3"/>
      <c r="O9819"/>
      <c r="P9819"/>
      <c r="Q9819"/>
      <c r="R9819"/>
      <c r="S9819"/>
      <c r="T9819"/>
      <c r="U9819" s="1"/>
      <c r="V9819"/>
      <c r="W9819" s="1"/>
      <c r="X9819"/>
      <c r="Y9819"/>
      <c r="Z9819" s="1"/>
      <c r="AA9819" s="1"/>
      <c r="AB9819" s="1"/>
      <c r="AC9819" s="1"/>
      <c r="AD9819"/>
    </row>
    <row r="9820" spans="1:30" x14ac:dyDescent="0.25">
      <c r="A9820" s="1"/>
      <c r="B9820" s="1"/>
      <c r="C9820" s="1"/>
      <c r="D9820"/>
      <c r="E9820" s="1"/>
      <c r="F9820" s="1"/>
      <c r="G9820"/>
      <c r="H9820"/>
      <c r="I9820" s="1"/>
      <c r="J9820"/>
      <c r="K9820"/>
      <c r="L9820"/>
      <c r="M9820" s="2"/>
      <c r="N9820" s="3"/>
      <c r="O9820"/>
      <c r="P9820"/>
      <c r="Q9820"/>
      <c r="R9820"/>
      <c r="S9820"/>
      <c r="T9820"/>
      <c r="U9820" s="1"/>
      <c r="V9820"/>
      <c r="W9820" s="1"/>
      <c r="X9820"/>
      <c r="Y9820"/>
      <c r="Z9820" s="1"/>
      <c r="AA9820" s="1"/>
      <c r="AB9820" s="1"/>
      <c r="AC9820" s="1"/>
      <c r="AD9820"/>
    </row>
    <row r="9821" spans="1:30" x14ac:dyDescent="0.25">
      <c r="A9821" s="1"/>
      <c r="B9821" s="1"/>
      <c r="C9821" s="1"/>
      <c r="D9821"/>
      <c r="E9821" s="1"/>
      <c r="F9821" s="1"/>
      <c r="G9821"/>
      <c r="H9821"/>
      <c r="I9821" s="1"/>
      <c r="J9821"/>
      <c r="K9821"/>
      <c r="L9821"/>
      <c r="M9821" s="2"/>
      <c r="N9821" s="3"/>
      <c r="O9821"/>
      <c r="P9821"/>
      <c r="Q9821"/>
      <c r="R9821"/>
      <c r="S9821"/>
      <c r="T9821"/>
      <c r="U9821" s="1"/>
      <c r="V9821"/>
      <c r="W9821" s="1"/>
      <c r="X9821"/>
      <c r="Y9821"/>
      <c r="Z9821" s="1"/>
      <c r="AA9821" s="1"/>
      <c r="AB9821" s="1"/>
      <c r="AC9821" s="1"/>
      <c r="AD9821"/>
    </row>
    <row r="9822" spans="1:30" x14ac:dyDescent="0.25">
      <c r="A9822" s="1"/>
      <c r="B9822" s="1"/>
      <c r="C9822" s="1"/>
      <c r="D9822"/>
      <c r="E9822" s="1"/>
      <c r="F9822" s="1"/>
      <c r="G9822"/>
      <c r="H9822"/>
      <c r="I9822" s="1"/>
      <c r="J9822"/>
      <c r="K9822"/>
      <c r="L9822"/>
      <c r="M9822" s="2"/>
      <c r="N9822" s="3"/>
      <c r="O9822"/>
      <c r="P9822"/>
      <c r="Q9822"/>
      <c r="R9822"/>
      <c r="S9822"/>
      <c r="T9822"/>
      <c r="U9822" s="1"/>
      <c r="V9822"/>
      <c r="W9822" s="1"/>
      <c r="X9822"/>
      <c r="Y9822"/>
      <c r="Z9822" s="1"/>
      <c r="AA9822" s="1"/>
      <c r="AB9822" s="1"/>
      <c r="AC9822" s="1"/>
      <c r="AD9822"/>
    </row>
    <row r="9823" spans="1:30" x14ac:dyDescent="0.25">
      <c r="A9823" s="1"/>
      <c r="B9823" s="1"/>
      <c r="C9823" s="1"/>
      <c r="D9823"/>
      <c r="E9823" s="1"/>
      <c r="F9823" s="1"/>
      <c r="G9823"/>
      <c r="H9823"/>
      <c r="I9823" s="1"/>
      <c r="J9823"/>
      <c r="K9823"/>
      <c r="L9823"/>
      <c r="M9823" s="2"/>
      <c r="N9823" s="3"/>
      <c r="O9823"/>
      <c r="P9823"/>
      <c r="Q9823"/>
      <c r="R9823"/>
      <c r="S9823"/>
      <c r="T9823"/>
      <c r="U9823" s="1"/>
      <c r="V9823"/>
      <c r="W9823" s="1"/>
      <c r="X9823"/>
      <c r="Y9823"/>
      <c r="Z9823" s="1"/>
      <c r="AA9823" s="1"/>
      <c r="AB9823" s="1"/>
      <c r="AC9823" s="1"/>
      <c r="AD9823"/>
    </row>
    <row r="9824" spans="1:30" x14ac:dyDescent="0.25">
      <c r="A9824" s="1"/>
      <c r="B9824" s="1"/>
      <c r="C9824" s="1"/>
      <c r="D9824"/>
      <c r="E9824" s="1"/>
      <c r="F9824" s="1"/>
      <c r="G9824"/>
      <c r="H9824"/>
      <c r="I9824" s="1"/>
      <c r="J9824"/>
      <c r="K9824"/>
      <c r="L9824"/>
      <c r="M9824" s="2"/>
      <c r="N9824" s="3"/>
      <c r="O9824"/>
      <c r="P9824"/>
      <c r="Q9824"/>
      <c r="R9824"/>
      <c r="S9824"/>
      <c r="T9824"/>
      <c r="U9824" s="1"/>
      <c r="V9824"/>
      <c r="W9824" s="1"/>
      <c r="X9824"/>
      <c r="Y9824"/>
      <c r="Z9824" s="1"/>
      <c r="AA9824" s="1"/>
      <c r="AB9824" s="1"/>
      <c r="AC9824" s="1"/>
      <c r="AD9824"/>
    </row>
    <row r="9825" spans="1:30" x14ac:dyDescent="0.25">
      <c r="A9825" s="1"/>
      <c r="B9825" s="1"/>
      <c r="C9825" s="1"/>
      <c r="D9825"/>
      <c r="E9825" s="1"/>
      <c r="F9825" s="1"/>
      <c r="G9825"/>
      <c r="H9825"/>
      <c r="I9825" s="1"/>
      <c r="J9825"/>
      <c r="K9825"/>
      <c r="L9825"/>
      <c r="M9825" s="2"/>
      <c r="N9825" s="3"/>
      <c r="O9825"/>
      <c r="P9825"/>
      <c r="Q9825"/>
      <c r="R9825"/>
      <c r="S9825"/>
      <c r="T9825"/>
      <c r="U9825" s="1"/>
      <c r="V9825"/>
      <c r="W9825" s="1"/>
      <c r="X9825"/>
      <c r="Y9825"/>
      <c r="Z9825" s="1"/>
      <c r="AA9825" s="1"/>
      <c r="AB9825" s="1"/>
      <c r="AC9825" s="1"/>
      <c r="AD9825"/>
    </row>
    <row r="9826" spans="1:30" x14ac:dyDescent="0.25">
      <c r="A9826" s="1"/>
      <c r="B9826" s="1"/>
      <c r="C9826" s="1"/>
      <c r="D9826"/>
      <c r="E9826" s="1"/>
      <c r="F9826" s="1"/>
      <c r="G9826"/>
      <c r="H9826"/>
      <c r="I9826" s="1"/>
      <c r="J9826"/>
      <c r="K9826"/>
      <c r="L9826"/>
      <c r="M9826" s="2"/>
      <c r="N9826" s="3"/>
      <c r="O9826"/>
      <c r="P9826"/>
      <c r="Q9826"/>
      <c r="R9826"/>
      <c r="S9826"/>
      <c r="T9826"/>
      <c r="U9826" s="1"/>
      <c r="V9826"/>
      <c r="W9826" s="1"/>
      <c r="X9826"/>
      <c r="Y9826"/>
      <c r="Z9826" s="1"/>
      <c r="AA9826" s="1"/>
      <c r="AB9826" s="1"/>
      <c r="AC9826" s="1"/>
      <c r="AD9826"/>
    </row>
    <row r="9827" spans="1:30" x14ac:dyDescent="0.25">
      <c r="A9827" s="1"/>
      <c r="B9827" s="1"/>
      <c r="C9827" s="1"/>
      <c r="D9827"/>
      <c r="E9827" s="1"/>
      <c r="F9827" s="1"/>
      <c r="G9827"/>
      <c r="H9827"/>
      <c r="I9827" s="1"/>
      <c r="J9827"/>
      <c r="K9827"/>
      <c r="L9827"/>
      <c r="M9827" s="2"/>
      <c r="N9827" s="3"/>
      <c r="O9827"/>
      <c r="P9827"/>
      <c r="Q9827"/>
      <c r="R9827"/>
      <c r="S9827"/>
      <c r="T9827"/>
      <c r="U9827" s="1"/>
      <c r="V9827"/>
      <c r="W9827" s="1"/>
      <c r="X9827"/>
      <c r="Y9827"/>
      <c r="Z9827" s="1"/>
      <c r="AA9827" s="1"/>
      <c r="AB9827" s="1"/>
      <c r="AC9827" s="1"/>
      <c r="AD9827"/>
    </row>
    <row r="9828" spans="1:30" x14ac:dyDescent="0.25">
      <c r="A9828" s="1"/>
      <c r="B9828" s="1"/>
      <c r="C9828" s="1"/>
      <c r="D9828"/>
      <c r="E9828" s="1"/>
      <c r="F9828" s="1"/>
      <c r="G9828"/>
      <c r="H9828"/>
      <c r="I9828" s="1"/>
      <c r="J9828"/>
      <c r="K9828"/>
      <c r="L9828"/>
      <c r="M9828" s="2"/>
      <c r="N9828" s="3"/>
      <c r="O9828"/>
      <c r="P9828"/>
      <c r="Q9828"/>
      <c r="R9828"/>
      <c r="S9828"/>
      <c r="T9828"/>
      <c r="U9828" s="1"/>
      <c r="V9828"/>
      <c r="W9828" s="1"/>
      <c r="X9828"/>
      <c r="Y9828"/>
      <c r="Z9828" s="1"/>
      <c r="AA9828" s="1"/>
      <c r="AB9828" s="1"/>
      <c r="AC9828" s="1"/>
      <c r="AD9828"/>
    </row>
    <row r="9829" spans="1:30" x14ac:dyDescent="0.25">
      <c r="A9829" s="1"/>
      <c r="B9829" s="1"/>
      <c r="C9829" s="1"/>
      <c r="D9829"/>
      <c r="E9829" s="1"/>
      <c r="F9829" s="1"/>
      <c r="G9829"/>
      <c r="H9829"/>
      <c r="I9829" s="1"/>
      <c r="J9829"/>
      <c r="K9829"/>
      <c r="L9829"/>
      <c r="M9829" s="2"/>
      <c r="N9829" s="3"/>
      <c r="O9829"/>
      <c r="P9829"/>
      <c r="Q9829"/>
      <c r="R9829"/>
      <c r="S9829"/>
      <c r="T9829"/>
      <c r="U9829" s="1"/>
      <c r="V9829"/>
      <c r="W9829" s="1"/>
      <c r="X9829"/>
      <c r="Y9829"/>
      <c r="Z9829" s="1"/>
      <c r="AA9829" s="1"/>
      <c r="AB9829" s="1"/>
      <c r="AC9829" s="1"/>
      <c r="AD9829"/>
    </row>
    <row r="9830" spans="1:30" x14ac:dyDescent="0.25">
      <c r="A9830" s="1"/>
      <c r="B9830" s="1"/>
      <c r="C9830" s="1"/>
      <c r="D9830"/>
      <c r="E9830" s="1"/>
      <c r="F9830" s="1"/>
      <c r="G9830"/>
      <c r="H9830"/>
      <c r="I9830" s="1"/>
      <c r="J9830"/>
      <c r="K9830"/>
      <c r="L9830"/>
      <c r="M9830" s="2"/>
      <c r="N9830" s="3"/>
      <c r="O9830"/>
      <c r="P9830"/>
      <c r="Q9830"/>
      <c r="R9830"/>
      <c r="S9830"/>
      <c r="T9830"/>
      <c r="U9830" s="1"/>
      <c r="V9830"/>
      <c r="W9830" s="1"/>
      <c r="X9830"/>
      <c r="Y9830"/>
      <c r="Z9830" s="1"/>
      <c r="AA9830" s="1"/>
      <c r="AB9830" s="1"/>
      <c r="AC9830" s="1"/>
      <c r="AD9830"/>
    </row>
    <row r="9831" spans="1:30" x14ac:dyDescent="0.25">
      <c r="A9831" s="1"/>
      <c r="B9831" s="1"/>
      <c r="C9831" s="1"/>
      <c r="D9831"/>
      <c r="E9831" s="1"/>
      <c r="F9831" s="1"/>
      <c r="G9831"/>
      <c r="H9831"/>
      <c r="I9831" s="1"/>
      <c r="J9831"/>
      <c r="K9831"/>
      <c r="L9831"/>
      <c r="M9831" s="2"/>
      <c r="N9831" s="3"/>
      <c r="O9831"/>
      <c r="P9831"/>
      <c r="Q9831"/>
      <c r="R9831"/>
      <c r="S9831"/>
      <c r="T9831"/>
      <c r="U9831" s="1"/>
      <c r="V9831"/>
      <c r="W9831" s="1"/>
      <c r="X9831"/>
      <c r="Y9831"/>
      <c r="Z9831" s="1"/>
      <c r="AA9831" s="1"/>
      <c r="AB9831" s="1"/>
      <c r="AC9831" s="1"/>
      <c r="AD9831"/>
    </row>
    <row r="9832" spans="1:30" x14ac:dyDescent="0.25">
      <c r="A9832" s="1"/>
      <c r="B9832" s="1"/>
      <c r="C9832" s="1"/>
      <c r="D9832"/>
      <c r="E9832" s="1"/>
      <c r="F9832" s="1"/>
      <c r="G9832"/>
      <c r="H9832"/>
      <c r="I9832" s="1"/>
      <c r="J9832"/>
      <c r="K9832"/>
      <c r="L9832"/>
      <c r="M9832" s="2"/>
      <c r="N9832" s="3"/>
      <c r="O9832"/>
      <c r="P9832"/>
      <c r="Q9832"/>
      <c r="R9832"/>
      <c r="S9832"/>
      <c r="T9832"/>
      <c r="U9832" s="1"/>
      <c r="V9832"/>
      <c r="W9832" s="1"/>
      <c r="X9832"/>
      <c r="Y9832"/>
      <c r="Z9832" s="1"/>
      <c r="AA9832" s="1"/>
      <c r="AB9832" s="1"/>
      <c r="AC9832" s="1"/>
      <c r="AD9832"/>
    </row>
    <row r="9833" spans="1:30" x14ac:dyDescent="0.25">
      <c r="A9833" s="1"/>
      <c r="B9833" s="1"/>
      <c r="C9833" s="1"/>
      <c r="D9833"/>
      <c r="E9833" s="1"/>
      <c r="F9833" s="1"/>
      <c r="G9833"/>
      <c r="H9833"/>
      <c r="I9833" s="1"/>
      <c r="J9833"/>
      <c r="K9833"/>
      <c r="L9833"/>
      <c r="M9833" s="2"/>
      <c r="N9833" s="3"/>
      <c r="O9833"/>
      <c r="P9833"/>
      <c r="Q9833"/>
      <c r="R9833"/>
      <c r="S9833"/>
      <c r="T9833"/>
      <c r="U9833" s="1"/>
      <c r="V9833"/>
      <c r="W9833" s="1"/>
      <c r="X9833"/>
      <c r="Y9833"/>
      <c r="Z9833" s="1"/>
      <c r="AA9833" s="1"/>
      <c r="AB9833" s="1"/>
      <c r="AC9833" s="1"/>
      <c r="AD9833"/>
    </row>
    <row r="9834" spans="1:30" x14ac:dyDescent="0.25">
      <c r="A9834" s="1"/>
      <c r="B9834" s="1"/>
      <c r="C9834" s="1"/>
      <c r="D9834"/>
      <c r="E9834" s="1"/>
      <c r="F9834" s="1"/>
      <c r="G9834"/>
      <c r="H9834"/>
      <c r="I9834" s="1"/>
      <c r="J9834"/>
      <c r="K9834"/>
      <c r="L9834"/>
      <c r="M9834" s="2"/>
      <c r="N9834" s="3"/>
      <c r="O9834"/>
      <c r="P9834"/>
      <c r="Q9834"/>
      <c r="R9834"/>
      <c r="S9834"/>
      <c r="T9834"/>
      <c r="U9834" s="1"/>
      <c r="V9834"/>
      <c r="W9834" s="1"/>
      <c r="X9834"/>
      <c r="Y9834"/>
      <c r="Z9834" s="1"/>
      <c r="AA9834" s="1"/>
      <c r="AB9834" s="1"/>
      <c r="AC9834" s="1"/>
      <c r="AD9834"/>
    </row>
    <row r="9835" spans="1:30" x14ac:dyDescent="0.25">
      <c r="A9835" s="1"/>
      <c r="B9835" s="1"/>
      <c r="C9835" s="1"/>
      <c r="D9835"/>
      <c r="E9835" s="1"/>
      <c r="F9835" s="1"/>
      <c r="G9835"/>
      <c r="H9835"/>
      <c r="I9835" s="1"/>
      <c r="J9835"/>
      <c r="K9835"/>
      <c r="L9835"/>
      <c r="M9835" s="2"/>
      <c r="N9835" s="3"/>
      <c r="O9835"/>
      <c r="P9835"/>
      <c r="Q9835"/>
      <c r="R9835"/>
      <c r="S9835"/>
      <c r="T9835"/>
      <c r="U9835" s="1"/>
      <c r="V9835"/>
      <c r="W9835" s="1"/>
      <c r="X9835"/>
      <c r="Y9835"/>
      <c r="Z9835" s="1"/>
      <c r="AA9835" s="1"/>
      <c r="AB9835" s="1"/>
      <c r="AC9835" s="1"/>
      <c r="AD9835"/>
    </row>
    <row r="9836" spans="1:30" x14ac:dyDescent="0.25">
      <c r="A9836" s="1"/>
      <c r="B9836" s="1"/>
      <c r="C9836" s="1"/>
      <c r="D9836"/>
      <c r="E9836" s="1"/>
      <c r="F9836" s="1"/>
      <c r="G9836"/>
      <c r="H9836"/>
      <c r="I9836" s="1"/>
      <c r="J9836"/>
      <c r="K9836"/>
      <c r="L9836"/>
      <c r="M9836" s="2"/>
      <c r="N9836" s="3"/>
      <c r="O9836"/>
      <c r="P9836"/>
      <c r="Q9836"/>
      <c r="R9836"/>
      <c r="S9836"/>
      <c r="T9836"/>
      <c r="U9836" s="1"/>
      <c r="V9836"/>
      <c r="W9836" s="1"/>
      <c r="X9836"/>
      <c r="Y9836"/>
      <c r="Z9836" s="1"/>
      <c r="AA9836" s="1"/>
      <c r="AB9836" s="1"/>
      <c r="AC9836" s="1"/>
      <c r="AD9836"/>
    </row>
    <row r="9837" spans="1:30" x14ac:dyDescent="0.25">
      <c r="A9837" s="1"/>
      <c r="B9837" s="1"/>
      <c r="C9837" s="1"/>
      <c r="D9837"/>
      <c r="E9837" s="1"/>
      <c r="F9837" s="1"/>
      <c r="G9837"/>
      <c r="H9837"/>
      <c r="I9837" s="1"/>
      <c r="J9837"/>
      <c r="K9837"/>
      <c r="L9837"/>
      <c r="M9837" s="2"/>
      <c r="N9837" s="3"/>
      <c r="O9837"/>
      <c r="P9837"/>
      <c r="Q9837"/>
      <c r="R9837"/>
      <c r="S9837"/>
      <c r="T9837"/>
      <c r="U9837" s="1"/>
      <c r="V9837"/>
      <c r="W9837" s="1"/>
      <c r="X9837"/>
      <c r="Y9837"/>
      <c r="Z9837" s="1"/>
      <c r="AA9837" s="1"/>
      <c r="AB9837" s="1"/>
      <c r="AC9837" s="1"/>
      <c r="AD9837"/>
    </row>
    <row r="9838" spans="1:30" x14ac:dyDescent="0.25">
      <c r="A9838" s="1"/>
      <c r="B9838" s="1"/>
      <c r="C9838" s="1"/>
      <c r="D9838"/>
      <c r="E9838" s="1"/>
      <c r="F9838" s="1"/>
      <c r="G9838"/>
      <c r="H9838"/>
      <c r="I9838" s="1"/>
      <c r="J9838"/>
      <c r="K9838"/>
      <c r="L9838"/>
      <c r="M9838" s="2"/>
      <c r="N9838" s="3"/>
      <c r="O9838"/>
      <c r="P9838"/>
      <c r="Q9838"/>
      <c r="R9838"/>
      <c r="S9838"/>
      <c r="T9838"/>
      <c r="U9838" s="1"/>
      <c r="V9838"/>
      <c r="W9838" s="1"/>
      <c r="X9838"/>
      <c r="Y9838"/>
      <c r="Z9838" s="1"/>
      <c r="AA9838" s="1"/>
      <c r="AB9838" s="1"/>
      <c r="AC9838" s="1"/>
      <c r="AD9838"/>
    </row>
    <row r="9839" spans="1:30" x14ac:dyDescent="0.25">
      <c r="A9839" s="1"/>
      <c r="B9839" s="1"/>
      <c r="C9839" s="1"/>
      <c r="D9839"/>
      <c r="E9839" s="1"/>
      <c r="F9839" s="1"/>
      <c r="G9839"/>
      <c r="H9839"/>
      <c r="I9839" s="1"/>
      <c r="J9839"/>
      <c r="K9839"/>
      <c r="L9839"/>
      <c r="M9839" s="2"/>
      <c r="N9839" s="3"/>
      <c r="O9839"/>
      <c r="P9839"/>
      <c r="Q9839"/>
      <c r="R9839"/>
      <c r="S9839"/>
      <c r="T9839"/>
      <c r="U9839" s="1"/>
      <c r="V9839"/>
      <c r="W9839" s="1"/>
      <c r="X9839"/>
      <c r="Y9839"/>
      <c r="Z9839" s="1"/>
      <c r="AA9839" s="1"/>
      <c r="AB9839" s="1"/>
      <c r="AC9839" s="1"/>
      <c r="AD9839"/>
    </row>
    <row r="9840" spans="1:30" x14ac:dyDescent="0.25">
      <c r="A9840" s="1"/>
      <c r="B9840" s="1"/>
      <c r="C9840" s="1"/>
      <c r="D9840"/>
      <c r="E9840" s="1"/>
      <c r="F9840" s="1"/>
      <c r="G9840"/>
      <c r="H9840"/>
      <c r="I9840" s="1"/>
      <c r="J9840"/>
      <c r="K9840"/>
      <c r="L9840"/>
      <c r="M9840" s="2"/>
      <c r="N9840" s="3"/>
      <c r="O9840"/>
      <c r="P9840"/>
      <c r="Q9840"/>
      <c r="R9840"/>
      <c r="S9840"/>
      <c r="T9840"/>
      <c r="U9840" s="1"/>
      <c r="V9840"/>
      <c r="W9840" s="1"/>
      <c r="X9840"/>
      <c r="Y9840"/>
      <c r="Z9840" s="1"/>
      <c r="AA9840" s="1"/>
      <c r="AB9840" s="1"/>
      <c r="AC9840" s="1"/>
      <c r="AD9840"/>
    </row>
    <row r="9841" spans="1:30" x14ac:dyDescent="0.25">
      <c r="A9841" s="1"/>
      <c r="B9841" s="1"/>
      <c r="C9841" s="1"/>
      <c r="D9841"/>
      <c r="E9841" s="1"/>
      <c r="F9841" s="1"/>
      <c r="G9841"/>
      <c r="H9841"/>
      <c r="I9841" s="1"/>
      <c r="J9841"/>
      <c r="K9841"/>
      <c r="L9841"/>
      <c r="M9841" s="2"/>
      <c r="N9841" s="3"/>
      <c r="O9841"/>
      <c r="P9841"/>
      <c r="Q9841"/>
      <c r="R9841"/>
      <c r="S9841"/>
      <c r="T9841"/>
      <c r="U9841" s="1"/>
      <c r="V9841"/>
      <c r="W9841" s="1"/>
      <c r="X9841"/>
      <c r="Y9841"/>
      <c r="Z9841" s="1"/>
      <c r="AA9841" s="1"/>
      <c r="AB9841" s="1"/>
      <c r="AC9841" s="1"/>
      <c r="AD9841"/>
    </row>
    <row r="9842" spans="1:30" x14ac:dyDescent="0.25">
      <c r="A9842" s="1"/>
      <c r="B9842" s="1"/>
      <c r="C9842" s="1"/>
      <c r="D9842"/>
      <c r="E9842" s="1"/>
      <c r="F9842" s="1"/>
      <c r="G9842"/>
      <c r="H9842"/>
      <c r="I9842" s="1"/>
      <c r="J9842"/>
      <c r="K9842"/>
      <c r="L9842"/>
      <c r="M9842" s="2"/>
      <c r="N9842" s="3"/>
      <c r="O9842"/>
      <c r="P9842"/>
      <c r="Q9842"/>
      <c r="R9842"/>
      <c r="S9842"/>
      <c r="T9842"/>
      <c r="U9842" s="1"/>
      <c r="V9842"/>
      <c r="W9842" s="1"/>
      <c r="X9842"/>
      <c r="Y9842"/>
      <c r="Z9842" s="1"/>
      <c r="AA9842" s="1"/>
      <c r="AB9842" s="1"/>
      <c r="AC9842" s="1"/>
      <c r="AD9842"/>
    </row>
    <row r="9843" spans="1:30" x14ac:dyDescent="0.25">
      <c r="A9843" s="1"/>
      <c r="B9843" s="1"/>
      <c r="C9843" s="1"/>
      <c r="D9843"/>
      <c r="E9843" s="1"/>
      <c r="F9843" s="1"/>
      <c r="G9843"/>
      <c r="H9843"/>
      <c r="I9843" s="1"/>
      <c r="J9843"/>
      <c r="K9843"/>
      <c r="L9843"/>
      <c r="M9843" s="2"/>
      <c r="N9843" s="3"/>
      <c r="O9843"/>
      <c r="P9843"/>
      <c r="Q9843"/>
      <c r="R9843"/>
      <c r="S9843"/>
      <c r="T9843"/>
      <c r="U9843" s="1"/>
      <c r="V9843"/>
      <c r="W9843" s="1"/>
      <c r="X9843"/>
      <c r="Y9843"/>
      <c r="Z9843" s="1"/>
      <c r="AA9843" s="1"/>
      <c r="AB9843" s="1"/>
      <c r="AC9843" s="1"/>
      <c r="AD9843"/>
    </row>
    <row r="9844" spans="1:30" x14ac:dyDescent="0.25">
      <c r="A9844" s="1"/>
      <c r="B9844" s="1"/>
      <c r="C9844" s="1"/>
      <c r="D9844"/>
      <c r="E9844" s="1"/>
      <c r="F9844" s="1"/>
      <c r="G9844"/>
      <c r="H9844"/>
      <c r="I9844" s="1"/>
      <c r="J9844"/>
      <c r="K9844"/>
      <c r="L9844"/>
      <c r="M9844" s="2"/>
      <c r="N9844" s="3"/>
      <c r="O9844"/>
      <c r="P9844"/>
      <c r="Q9844"/>
      <c r="R9844"/>
      <c r="S9844"/>
      <c r="T9844"/>
      <c r="U9844" s="1"/>
      <c r="V9844"/>
      <c r="W9844" s="1"/>
      <c r="X9844"/>
      <c r="Y9844"/>
      <c r="Z9844" s="1"/>
      <c r="AA9844" s="1"/>
      <c r="AB9844" s="1"/>
      <c r="AC9844" s="1"/>
      <c r="AD9844"/>
    </row>
    <row r="9845" spans="1:30" x14ac:dyDescent="0.25">
      <c r="A9845" s="1"/>
      <c r="B9845" s="1"/>
      <c r="C9845" s="1"/>
      <c r="D9845"/>
      <c r="E9845" s="1"/>
      <c r="F9845" s="1"/>
      <c r="G9845"/>
      <c r="H9845"/>
      <c r="I9845" s="1"/>
      <c r="J9845"/>
      <c r="K9845"/>
      <c r="L9845"/>
      <c r="M9845" s="2"/>
      <c r="N9845" s="3"/>
      <c r="O9845"/>
      <c r="P9845"/>
      <c r="Q9845"/>
      <c r="R9845"/>
      <c r="S9845"/>
      <c r="T9845"/>
      <c r="U9845" s="1"/>
      <c r="V9845"/>
      <c r="W9845" s="1"/>
      <c r="X9845"/>
      <c r="Y9845"/>
      <c r="Z9845" s="1"/>
      <c r="AA9845" s="1"/>
      <c r="AB9845" s="1"/>
      <c r="AC9845" s="1"/>
      <c r="AD9845"/>
    </row>
    <row r="9846" spans="1:30" x14ac:dyDescent="0.25">
      <c r="A9846" s="1"/>
      <c r="B9846" s="1"/>
      <c r="C9846" s="1"/>
      <c r="D9846"/>
      <c r="E9846" s="1"/>
      <c r="F9846" s="1"/>
      <c r="G9846"/>
      <c r="H9846"/>
      <c r="I9846" s="1"/>
      <c r="J9846"/>
      <c r="K9846"/>
      <c r="L9846"/>
      <c r="M9846" s="2"/>
      <c r="N9846" s="3"/>
      <c r="O9846"/>
      <c r="P9846"/>
      <c r="Q9846"/>
      <c r="R9846"/>
      <c r="S9846"/>
      <c r="T9846"/>
      <c r="U9846" s="1"/>
      <c r="V9846"/>
      <c r="W9846" s="1"/>
      <c r="X9846"/>
      <c r="Y9846"/>
      <c r="Z9846" s="1"/>
      <c r="AA9846" s="1"/>
      <c r="AB9846" s="1"/>
      <c r="AC9846" s="1"/>
      <c r="AD9846"/>
    </row>
    <row r="9847" spans="1:30" x14ac:dyDescent="0.25">
      <c r="A9847" s="1"/>
      <c r="B9847" s="1"/>
      <c r="C9847" s="1"/>
      <c r="D9847"/>
      <c r="E9847" s="1"/>
      <c r="F9847" s="1"/>
      <c r="G9847"/>
      <c r="H9847"/>
      <c r="I9847" s="1"/>
      <c r="J9847"/>
      <c r="K9847"/>
      <c r="L9847"/>
      <c r="M9847" s="2"/>
      <c r="N9847" s="3"/>
      <c r="O9847"/>
      <c r="P9847"/>
      <c r="Q9847"/>
      <c r="R9847"/>
      <c r="S9847"/>
      <c r="T9847"/>
      <c r="U9847" s="1"/>
      <c r="V9847"/>
      <c r="W9847" s="1"/>
      <c r="X9847"/>
      <c r="Y9847"/>
      <c r="Z9847" s="1"/>
      <c r="AA9847" s="1"/>
      <c r="AB9847" s="1"/>
      <c r="AC9847" s="1"/>
      <c r="AD9847"/>
    </row>
    <row r="9848" spans="1:30" x14ac:dyDescent="0.25">
      <c r="A9848" s="1"/>
      <c r="B9848" s="1"/>
      <c r="C9848" s="1"/>
      <c r="D9848"/>
      <c r="E9848" s="1"/>
      <c r="F9848" s="1"/>
      <c r="G9848"/>
      <c r="H9848"/>
      <c r="I9848" s="1"/>
      <c r="J9848"/>
      <c r="K9848"/>
      <c r="L9848"/>
      <c r="M9848" s="2"/>
      <c r="N9848" s="3"/>
      <c r="O9848"/>
      <c r="P9848"/>
      <c r="Q9848"/>
      <c r="R9848"/>
      <c r="S9848"/>
      <c r="T9848"/>
      <c r="U9848" s="1"/>
      <c r="V9848"/>
      <c r="W9848" s="1"/>
      <c r="X9848"/>
      <c r="Y9848"/>
      <c r="Z9848" s="1"/>
      <c r="AA9848" s="1"/>
      <c r="AB9848" s="1"/>
      <c r="AC9848" s="1"/>
      <c r="AD9848"/>
    </row>
    <row r="9849" spans="1:30" x14ac:dyDescent="0.25">
      <c r="A9849" s="1"/>
      <c r="B9849" s="1"/>
      <c r="C9849" s="1"/>
      <c r="D9849"/>
      <c r="E9849" s="1"/>
      <c r="F9849" s="1"/>
      <c r="G9849"/>
      <c r="H9849"/>
      <c r="I9849" s="1"/>
      <c r="J9849"/>
      <c r="K9849"/>
      <c r="L9849"/>
      <c r="M9849" s="2"/>
      <c r="N9849" s="3"/>
      <c r="O9849"/>
      <c r="P9849"/>
      <c r="Q9849"/>
      <c r="R9849"/>
      <c r="S9849"/>
      <c r="T9849"/>
      <c r="U9849" s="1"/>
      <c r="V9849"/>
      <c r="W9849" s="1"/>
      <c r="X9849"/>
      <c r="Y9849"/>
      <c r="Z9849" s="1"/>
      <c r="AA9849" s="1"/>
      <c r="AB9849" s="1"/>
      <c r="AC9849" s="1"/>
      <c r="AD9849"/>
    </row>
    <row r="9850" spans="1:30" x14ac:dyDescent="0.25">
      <c r="A9850" s="1"/>
      <c r="B9850" s="1"/>
      <c r="C9850" s="1"/>
      <c r="D9850"/>
      <c r="E9850" s="1"/>
      <c r="F9850" s="1"/>
      <c r="G9850"/>
      <c r="H9850"/>
      <c r="I9850" s="1"/>
      <c r="J9850"/>
      <c r="K9850"/>
      <c r="L9850"/>
      <c r="M9850" s="2"/>
      <c r="N9850" s="3"/>
      <c r="O9850"/>
      <c r="P9850"/>
      <c r="Q9850"/>
      <c r="R9850"/>
      <c r="S9850"/>
      <c r="T9850"/>
      <c r="U9850" s="1"/>
      <c r="V9850"/>
      <c r="W9850" s="1"/>
      <c r="X9850"/>
      <c r="Y9850"/>
      <c r="Z9850" s="1"/>
      <c r="AA9850" s="1"/>
      <c r="AB9850" s="1"/>
      <c r="AC9850" s="1"/>
      <c r="AD9850"/>
    </row>
    <row r="9851" spans="1:30" x14ac:dyDescent="0.25">
      <c r="A9851" s="1"/>
      <c r="B9851" s="1"/>
      <c r="C9851" s="1"/>
      <c r="D9851"/>
      <c r="E9851" s="1"/>
      <c r="F9851" s="1"/>
      <c r="G9851"/>
      <c r="H9851"/>
      <c r="I9851" s="1"/>
      <c r="J9851"/>
      <c r="K9851"/>
      <c r="L9851"/>
      <c r="M9851" s="2"/>
      <c r="N9851" s="3"/>
      <c r="O9851"/>
      <c r="P9851"/>
      <c r="Q9851"/>
      <c r="R9851"/>
      <c r="S9851"/>
      <c r="T9851"/>
      <c r="U9851" s="1"/>
      <c r="V9851"/>
      <c r="W9851" s="1"/>
      <c r="X9851"/>
      <c r="Y9851"/>
      <c r="Z9851" s="1"/>
      <c r="AA9851" s="1"/>
      <c r="AB9851" s="1"/>
      <c r="AC9851" s="1"/>
      <c r="AD9851"/>
    </row>
    <row r="9852" spans="1:30" x14ac:dyDescent="0.25">
      <c r="A9852" s="1"/>
      <c r="B9852" s="1"/>
      <c r="C9852" s="1"/>
      <c r="D9852"/>
      <c r="E9852" s="1"/>
      <c r="F9852" s="1"/>
      <c r="G9852"/>
      <c r="H9852"/>
      <c r="I9852" s="1"/>
      <c r="J9852"/>
      <c r="K9852"/>
      <c r="L9852"/>
      <c r="M9852" s="2"/>
      <c r="N9852" s="3"/>
      <c r="O9852"/>
      <c r="P9852"/>
      <c r="Q9852"/>
      <c r="R9852"/>
      <c r="S9852"/>
      <c r="T9852"/>
      <c r="U9852" s="1"/>
      <c r="V9852"/>
      <c r="W9852" s="1"/>
      <c r="X9852"/>
      <c r="Y9852"/>
      <c r="Z9852" s="1"/>
      <c r="AA9852" s="1"/>
      <c r="AB9852" s="1"/>
      <c r="AC9852" s="1"/>
      <c r="AD9852"/>
    </row>
    <row r="9853" spans="1:30" x14ac:dyDescent="0.25">
      <c r="A9853" s="1"/>
      <c r="B9853" s="1"/>
      <c r="C9853" s="1"/>
      <c r="D9853"/>
      <c r="E9853" s="1"/>
      <c r="F9853" s="1"/>
      <c r="G9853"/>
      <c r="H9853"/>
      <c r="I9853" s="1"/>
      <c r="J9853"/>
      <c r="K9853"/>
      <c r="L9853"/>
      <c r="M9853" s="2"/>
      <c r="N9853" s="3"/>
      <c r="O9853"/>
      <c r="P9853"/>
      <c r="Q9853"/>
      <c r="R9853"/>
      <c r="S9853"/>
      <c r="T9853"/>
      <c r="U9853" s="1"/>
      <c r="V9853"/>
      <c r="W9853" s="1"/>
      <c r="X9853"/>
      <c r="Y9853"/>
      <c r="Z9853" s="1"/>
      <c r="AA9853" s="1"/>
      <c r="AB9853" s="1"/>
      <c r="AC9853" s="1"/>
      <c r="AD9853"/>
    </row>
    <row r="9854" spans="1:30" x14ac:dyDescent="0.25">
      <c r="A9854" s="1"/>
      <c r="B9854" s="1"/>
      <c r="C9854" s="1"/>
      <c r="D9854"/>
      <c r="E9854" s="1"/>
      <c r="F9854" s="1"/>
      <c r="G9854"/>
      <c r="H9854"/>
      <c r="I9854" s="1"/>
      <c r="J9854"/>
      <c r="K9854"/>
      <c r="L9854"/>
      <c r="M9854" s="2"/>
      <c r="N9854" s="3"/>
      <c r="O9854"/>
      <c r="P9854"/>
      <c r="Q9854"/>
      <c r="R9854"/>
      <c r="S9854"/>
      <c r="T9854"/>
      <c r="U9854" s="1"/>
      <c r="V9854"/>
      <c r="W9854" s="1"/>
      <c r="X9854"/>
      <c r="Y9854"/>
      <c r="Z9854" s="1"/>
      <c r="AA9854" s="1"/>
      <c r="AB9854" s="1"/>
      <c r="AC9854" s="1"/>
      <c r="AD9854"/>
    </row>
    <row r="9855" spans="1:30" x14ac:dyDescent="0.25">
      <c r="A9855" s="1"/>
      <c r="B9855" s="1"/>
      <c r="C9855" s="1"/>
      <c r="D9855"/>
      <c r="E9855" s="1"/>
      <c r="F9855" s="1"/>
      <c r="G9855"/>
      <c r="H9855"/>
      <c r="I9855" s="1"/>
      <c r="J9855"/>
      <c r="K9855"/>
      <c r="L9855"/>
      <c r="M9855" s="2"/>
      <c r="N9855" s="3"/>
      <c r="O9855"/>
      <c r="P9855"/>
      <c r="Q9855"/>
      <c r="R9855"/>
      <c r="S9855"/>
      <c r="T9855"/>
      <c r="U9855" s="1"/>
      <c r="V9855"/>
      <c r="W9855" s="1"/>
      <c r="X9855"/>
      <c r="Y9855"/>
      <c r="Z9855" s="1"/>
      <c r="AA9855" s="1"/>
      <c r="AB9855" s="1"/>
      <c r="AC9855" s="1"/>
      <c r="AD9855"/>
    </row>
    <row r="9856" spans="1:30" x14ac:dyDescent="0.25">
      <c r="A9856" s="1"/>
      <c r="B9856" s="1"/>
      <c r="C9856" s="1"/>
      <c r="D9856"/>
      <c r="E9856" s="1"/>
      <c r="F9856" s="1"/>
      <c r="G9856"/>
      <c r="H9856"/>
      <c r="I9856" s="1"/>
      <c r="J9856"/>
      <c r="K9856"/>
      <c r="L9856"/>
      <c r="M9856" s="2"/>
      <c r="N9856" s="3"/>
      <c r="O9856"/>
      <c r="P9856"/>
      <c r="Q9856"/>
      <c r="R9856"/>
      <c r="S9856"/>
      <c r="T9856"/>
      <c r="U9856" s="1"/>
      <c r="V9856"/>
      <c r="W9856" s="1"/>
      <c r="X9856"/>
      <c r="Y9856"/>
      <c r="Z9856" s="1"/>
      <c r="AA9856" s="1"/>
      <c r="AB9856" s="1"/>
      <c r="AC9856" s="1"/>
      <c r="AD9856"/>
    </row>
    <row r="9857" spans="1:30" x14ac:dyDescent="0.25">
      <c r="A9857" s="1"/>
      <c r="B9857" s="1"/>
      <c r="C9857" s="1"/>
      <c r="D9857"/>
      <c r="E9857" s="1"/>
      <c r="F9857" s="1"/>
      <c r="G9857"/>
      <c r="H9857"/>
      <c r="I9857" s="1"/>
      <c r="J9857"/>
      <c r="K9857"/>
      <c r="L9857"/>
      <c r="M9857" s="2"/>
      <c r="N9857" s="3"/>
      <c r="O9857"/>
      <c r="P9857"/>
      <c r="Q9857"/>
      <c r="R9857"/>
      <c r="S9857"/>
      <c r="T9857"/>
      <c r="U9857" s="1"/>
      <c r="V9857"/>
      <c r="W9857" s="1"/>
      <c r="X9857"/>
      <c r="Y9857"/>
      <c r="Z9857" s="1"/>
      <c r="AA9857" s="1"/>
      <c r="AB9857" s="1"/>
      <c r="AC9857" s="1"/>
      <c r="AD9857"/>
    </row>
    <row r="9858" spans="1:30" x14ac:dyDescent="0.25">
      <c r="A9858" s="1"/>
      <c r="B9858" s="1"/>
      <c r="C9858" s="1"/>
      <c r="D9858"/>
      <c r="E9858" s="1"/>
      <c r="F9858" s="1"/>
      <c r="G9858"/>
      <c r="H9858"/>
      <c r="I9858" s="1"/>
      <c r="J9858"/>
      <c r="K9858"/>
      <c r="L9858"/>
      <c r="M9858" s="2"/>
      <c r="N9858" s="3"/>
      <c r="O9858"/>
      <c r="P9858"/>
      <c r="Q9858"/>
      <c r="R9858"/>
      <c r="S9858"/>
      <c r="T9858"/>
      <c r="U9858" s="1"/>
      <c r="V9858"/>
      <c r="W9858" s="1"/>
      <c r="X9858"/>
      <c r="Y9858"/>
      <c r="Z9858" s="1"/>
      <c r="AA9858" s="1"/>
      <c r="AB9858" s="1"/>
      <c r="AC9858" s="1"/>
      <c r="AD9858"/>
    </row>
    <row r="9859" spans="1:30" x14ac:dyDescent="0.25">
      <c r="A9859" s="1"/>
      <c r="B9859" s="1"/>
      <c r="C9859" s="1"/>
      <c r="D9859"/>
      <c r="E9859" s="1"/>
      <c r="F9859" s="1"/>
      <c r="G9859"/>
      <c r="H9859"/>
      <c r="I9859" s="1"/>
      <c r="J9859"/>
      <c r="K9859"/>
      <c r="L9859"/>
      <c r="M9859" s="2"/>
      <c r="N9859" s="3"/>
      <c r="O9859"/>
      <c r="P9859"/>
      <c r="Q9859"/>
      <c r="R9859"/>
      <c r="S9859"/>
      <c r="T9859"/>
      <c r="U9859" s="1"/>
      <c r="V9859"/>
      <c r="W9859" s="1"/>
      <c r="X9859"/>
      <c r="Y9859"/>
      <c r="Z9859" s="1"/>
      <c r="AA9859" s="1"/>
      <c r="AB9859" s="1"/>
      <c r="AC9859" s="1"/>
      <c r="AD9859"/>
    </row>
    <row r="9860" spans="1:30" x14ac:dyDescent="0.25">
      <c r="A9860" s="1"/>
      <c r="B9860" s="1"/>
      <c r="C9860" s="1"/>
      <c r="D9860"/>
      <c r="E9860" s="1"/>
      <c r="F9860" s="1"/>
      <c r="G9860"/>
      <c r="H9860"/>
      <c r="I9860" s="1"/>
      <c r="J9860"/>
      <c r="K9860"/>
      <c r="L9860"/>
      <c r="M9860" s="2"/>
      <c r="N9860" s="3"/>
      <c r="O9860"/>
      <c r="P9860"/>
      <c r="Q9860"/>
      <c r="R9860"/>
      <c r="S9860"/>
      <c r="T9860"/>
      <c r="U9860" s="1"/>
      <c r="V9860"/>
      <c r="W9860" s="1"/>
      <c r="X9860"/>
      <c r="Y9860"/>
      <c r="Z9860" s="1"/>
      <c r="AA9860" s="1"/>
      <c r="AB9860" s="1"/>
      <c r="AC9860" s="1"/>
      <c r="AD9860"/>
    </row>
    <row r="9861" spans="1:30" x14ac:dyDescent="0.25">
      <c r="A9861" s="1"/>
      <c r="B9861" s="1"/>
      <c r="C9861" s="1"/>
      <c r="D9861"/>
      <c r="E9861" s="1"/>
      <c r="F9861" s="1"/>
      <c r="G9861"/>
      <c r="H9861"/>
      <c r="I9861" s="1"/>
      <c r="J9861"/>
      <c r="K9861"/>
      <c r="L9861"/>
      <c r="M9861" s="2"/>
      <c r="N9861" s="3"/>
      <c r="O9861"/>
      <c r="P9861"/>
      <c r="Q9861"/>
      <c r="R9861"/>
      <c r="S9861"/>
      <c r="T9861"/>
      <c r="U9861" s="1"/>
      <c r="V9861"/>
      <c r="W9861" s="1"/>
      <c r="X9861"/>
      <c r="Y9861"/>
      <c r="Z9861" s="1"/>
      <c r="AA9861" s="1"/>
      <c r="AB9861" s="1"/>
      <c r="AC9861" s="1"/>
      <c r="AD9861"/>
    </row>
    <row r="9862" spans="1:30" x14ac:dyDescent="0.25">
      <c r="A9862" s="1"/>
      <c r="B9862" s="1"/>
      <c r="C9862" s="1"/>
      <c r="D9862"/>
      <c r="E9862" s="1"/>
      <c r="F9862" s="1"/>
      <c r="G9862"/>
      <c r="H9862"/>
      <c r="I9862" s="1"/>
      <c r="J9862"/>
      <c r="K9862"/>
      <c r="L9862"/>
      <c r="M9862" s="2"/>
      <c r="N9862" s="3"/>
      <c r="O9862"/>
      <c r="P9862"/>
      <c r="Q9862"/>
      <c r="R9862"/>
      <c r="S9862"/>
      <c r="T9862"/>
      <c r="U9862" s="1"/>
      <c r="V9862"/>
      <c r="W9862" s="1"/>
      <c r="X9862"/>
      <c r="Y9862"/>
      <c r="Z9862" s="1"/>
      <c r="AA9862" s="1"/>
      <c r="AB9862" s="1"/>
      <c r="AC9862" s="1"/>
      <c r="AD9862"/>
    </row>
    <row r="9863" spans="1:30" x14ac:dyDescent="0.25">
      <c r="A9863" s="1"/>
      <c r="B9863" s="1"/>
      <c r="C9863" s="1"/>
      <c r="D9863"/>
      <c r="E9863" s="1"/>
      <c r="F9863" s="1"/>
      <c r="G9863"/>
      <c r="H9863"/>
      <c r="I9863" s="1"/>
      <c r="J9863"/>
      <c r="K9863"/>
      <c r="L9863"/>
      <c r="M9863" s="2"/>
      <c r="N9863" s="3"/>
      <c r="O9863"/>
      <c r="P9863"/>
      <c r="Q9863"/>
      <c r="R9863"/>
      <c r="S9863"/>
      <c r="T9863"/>
      <c r="U9863" s="1"/>
      <c r="V9863"/>
      <c r="W9863" s="1"/>
      <c r="X9863"/>
      <c r="Y9863"/>
      <c r="Z9863" s="1"/>
      <c r="AA9863" s="1"/>
      <c r="AB9863" s="1"/>
      <c r="AC9863" s="1"/>
      <c r="AD9863"/>
    </row>
    <row r="9864" spans="1:30" x14ac:dyDescent="0.25">
      <c r="A9864" s="1"/>
      <c r="B9864" s="1"/>
      <c r="C9864" s="1"/>
      <c r="D9864"/>
      <c r="E9864" s="1"/>
      <c r="F9864" s="1"/>
      <c r="G9864"/>
      <c r="H9864"/>
      <c r="I9864" s="1"/>
      <c r="J9864"/>
      <c r="K9864"/>
      <c r="L9864"/>
      <c r="M9864" s="2"/>
      <c r="N9864" s="3"/>
      <c r="O9864"/>
      <c r="P9864"/>
      <c r="Q9864"/>
      <c r="R9864"/>
      <c r="S9864"/>
      <c r="T9864"/>
      <c r="U9864" s="1"/>
      <c r="V9864"/>
      <c r="W9864" s="1"/>
      <c r="X9864"/>
      <c r="Y9864"/>
      <c r="Z9864" s="1"/>
      <c r="AA9864" s="1"/>
      <c r="AB9864" s="1"/>
      <c r="AC9864" s="1"/>
      <c r="AD9864"/>
    </row>
    <row r="9865" spans="1:30" x14ac:dyDescent="0.25">
      <c r="A9865" s="1"/>
      <c r="B9865" s="1"/>
      <c r="C9865" s="1"/>
      <c r="D9865"/>
      <c r="E9865" s="1"/>
      <c r="F9865" s="1"/>
      <c r="G9865"/>
      <c r="H9865"/>
      <c r="I9865" s="1"/>
      <c r="J9865"/>
      <c r="K9865"/>
      <c r="L9865"/>
      <c r="M9865" s="2"/>
      <c r="N9865" s="3"/>
      <c r="O9865"/>
      <c r="P9865"/>
      <c r="Q9865"/>
      <c r="R9865"/>
      <c r="S9865"/>
      <c r="T9865"/>
      <c r="U9865" s="1"/>
      <c r="V9865"/>
      <c r="W9865" s="1"/>
      <c r="X9865"/>
      <c r="Y9865"/>
      <c r="Z9865" s="1"/>
      <c r="AA9865" s="1"/>
      <c r="AB9865" s="1"/>
      <c r="AC9865" s="1"/>
      <c r="AD9865"/>
    </row>
    <row r="9866" spans="1:30" x14ac:dyDescent="0.25">
      <c r="A9866" s="1"/>
      <c r="B9866" s="1"/>
      <c r="C9866" s="1"/>
      <c r="D9866"/>
      <c r="E9866" s="1"/>
      <c r="F9866" s="1"/>
      <c r="G9866"/>
      <c r="H9866"/>
      <c r="I9866" s="1"/>
      <c r="J9866"/>
      <c r="K9866"/>
      <c r="L9866"/>
      <c r="M9866" s="2"/>
      <c r="N9866" s="3"/>
      <c r="O9866"/>
      <c r="P9866"/>
      <c r="Q9866"/>
      <c r="R9866"/>
      <c r="S9866"/>
      <c r="T9866"/>
      <c r="U9866" s="1"/>
      <c r="V9866"/>
      <c r="W9866" s="1"/>
      <c r="X9866"/>
      <c r="Y9866"/>
      <c r="Z9866" s="1"/>
      <c r="AA9866" s="1"/>
      <c r="AB9866" s="1"/>
      <c r="AC9866" s="1"/>
      <c r="AD9866"/>
    </row>
    <row r="9867" spans="1:30" x14ac:dyDescent="0.25">
      <c r="A9867" s="1"/>
      <c r="B9867" s="1"/>
      <c r="C9867" s="1"/>
      <c r="D9867"/>
      <c r="E9867" s="1"/>
      <c r="F9867" s="1"/>
      <c r="G9867"/>
      <c r="H9867"/>
      <c r="I9867" s="1"/>
      <c r="J9867"/>
      <c r="K9867"/>
      <c r="L9867"/>
      <c r="M9867" s="2"/>
      <c r="N9867" s="3"/>
      <c r="O9867"/>
      <c r="P9867"/>
      <c r="Q9867"/>
      <c r="R9867"/>
      <c r="S9867"/>
      <c r="T9867"/>
      <c r="U9867" s="1"/>
      <c r="V9867"/>
      <c r="W9867" s="1"/>
      <c r="X9867"/>
      <c r="Y9867"/>
      <c r="Z9867" s="1"/>
      <c r="AA9867" s="1"/>
      <c r="AB9867" s="1"/>
      <c r="AC9867" s="1"/>
      <c r="AD9867"/>
    </row>
    <row r="9868" spans="1:30" x14ac:dyDescent="0.25">
      <c r="A9868" s="1"/>
      <c r="B9868" s="1"/>
      <c r="C9868" s="1"/>
      <c r="D9868"/>
      <c r="E9868" s="1"/>
      <c r="F9868" s="1"/>
      <c r="G9868"/>
      <c r="H9868"/>
      <c r="I9868" s="1"/>
      <c r="J9868"/>
      <c r="K9868"/>
      <c r="L9868"/>
      <c r="M9868" s="2"/>
      <c r="N9868" s="3"/>
      <c r="O9868"/>
      <c r="P9868"/>
      <c r="Q9868"/>
      <c r="R9868"/>
      <c r="S9868"/>
      <c r="T9868"/>
      <c r="U9868" s="1"/>
      <c r="V9868"/>
      <c r="W9868" s="1"/>
      <c r="X9868"/>
      <c r="Y9868"/>
      <c r="Z9868" s="1"/>
      <c r="AA9868" s="1"/>
      <c r="AB9868" s="1"/>
      <c r="AC9868" s="1"/>
      <c r="AD9868"/>
    </row>
    <row r="9869" spans="1:30" x14ac:dyDescent="0.25">
      <c r="A9869" s="1"/>
      <c r="B9869" s="1"/>
      <c r="C9869" s="1"/>
      <c r="D9869"/>
      <c r="E9869" s="1"/>
      <c r="F9869" s="1"/>
      <c r="G9869"/>
      <c r="H9869"/>
      <c r="I9869" s="1"/>
      <c r="J9869"/>
      <c r="K9869"/>
      <c r="L9869"/>
      <c r="M9869" s="2"/>
      <c r="N9869" s="3"/>
      <c r="O9869"/>
      <c r="P9869"/>
      <c r="Q9869"/>
      <c r="R9869"/>
      <c r="S9869"/>
      <c r="T9869"/>
      <c r="U9869" s="1"/>
      <c r="V9869"/>
      <c r="W9869" s="1"/>
      <c r="X9869"/>
      <c r="Y9869"/>
      <c r="Z9869" s="1"/>
      <c r="AA9869" s="1"/>
      <c r="AB9869" s="1"/>
      <c r="AC9869" s="1"/>
      <c r="AD9869"/>
    </row>
    <row r="9870" spans="1:30" x14ac:dyDescent="0.25">
      <c r="A9870" s="1"/>
      <c r="B9870" s="1"/>
      <c r="C9870" s="1"/>
      <c r="D9870"/>
      <c r="E9870" s="1"/>
      <c r="F9870" s="1"/>
      <c r="G9870"/>
      <c r="H9870"/>
      <c r="I9870" s="1"/>
      <c r="J9870"/>
      <c r="K9870"/>
      <c r="L9870"/>
      <c r="M9870" s="2"/>
      <c r="N9870" s="3"/>
      <c r="O9870"/>
      <c r="P9870"/>
      <c r="Q9870"/>
      <c r="R9870"/>
      <c r="S9870"/>
      <c r="T9870"/>
      <c r="U9870" s="1"/>
      <c r="V9870"/>
      <c r="W9870" s="1"/>
      <c r="X9870"/>
      <c r="Y9870"/>
      <c r="Z9870" s="1"/>
      <c r="AA9870" s="1"/>
      <c r="AB9870" s="1"/>
      <c r="AC9870" s="1"/>
      <c r="AD9870"/>
    </row>
    <row r="9871" spans="1:30" x14ac:dyDescent="0.25">
      <c r="A9871" s="1"/>
      <c r="B9871" s="1"/>
      <c r="C9871" s="1"/>
      <c r="D9871"/>
      <c r="E9871" s="1"/>
      <c r="F9871" s="1"/>
      <c r="G9871"/>
      <c r="H9871"/>
      <c r="I9871" s="1"/>
      <c r="J9871"/>
      <c r="K9871"/>
      <c r="L9871"/>
      <c r="M9871" s="2"/>
      <c r="N9871" s="3"/>
      <c r="O9871"/>
      <c r="P9871"/>
      <c r="Q9871"/>
      <c r="R9871"/>
      <c r="S9871"/>
      <c r="T9871"/>
      <c r="U9871" s="1"/>
      <c r="V9871"/>
      <c r="W9871" s="1"/>
      <c r="X9871"/>
      <c r="Y9871"/>
      <c r="Z9871" s="1"/>
      <c r="AA9871" s="1"/>
      <c r="AB9871" s="1"/>
      <c r="AC9871" s="1"/>
      <c r="AD9871"/>
    </row>
    <row r="9872" spans="1:30" x14ac:dyDescent="0.25">
      <c r="A9872" s="1"/>
      <c r="B9872" s="1"/>
      <c r="C9872" s="1"/>
      <c r="D9872"/>
      <c r="E9872" s="1"/>
      <c r="F9872" s="1"/>
      <c r="G9872"/>
      <c r="H9872"/>
      <c r="I9872" s="1"/>
      <c r="J9872"/>
      <c r="K9872"/>
      <c r="L9872"/>
      <c r="M9872" s="2"/>
      <c r="N9872" s="3"/>
      <c r="O9872"/>
      <c r="P9872"/>
      <c r="Q9872"/>
      <c r="R9872"/>
      <c r="S9872"/>
      <c r="T9872"/>
      <c r="U9872" s="1"/>
      <c r="V9872"/>
      <c r="W9872" s="1"/>
      <c r="X9872"/>
      <c r="Y9872"/>
      <c r="Z9872" s="1"/>
      <c r="AA9872" s="1"/>
      <c r="AB9872" s="1"/>
      <c r="AC9872" s="1"/>
      <c r="AD9872"/>
    </row>
    <row r="9873" spans="1:30" x14ac:dyDescent="0.25">
      <c r="A9873" s="1"/>
      <c r="B9873" s="1"/>
      <c r="C9873" s="1"/>
      <c r="D9873"/>
      <c r="E9873" s="1"/>
      <c r="F9873" s="1"/>
      <c r="G9873"/>
      <c r="H9873"/>
      <c r="I9873" s="1"/>
      <c r="J9873"/>
      <c r="K9873"/>
      <c r="L9873"/>
      <c r="M9873" s="2"/>
      <c r="N9873" s="3"/>
      <c r="O9873"/>
      <c r="P9873"/>
      <c r="Q9873"/>
      <c r="R9873"/>
      <c r="S9873"/>
      <c r="T9873"/>
      <c r="U9873" s="1"/>
      <c r="V9873"/>
      <c r="W9873" s="1"/>
      <c r="X9873"/>
      <c r="Y9873"/>
      <c r="Z9873" s="1"/>
      <c r="AA9873" s="1"/>
      <c r="AB9873" s="1"/>
      <c r="AC9873" s="1"/>
      <c r="AD9873"/>
    </row>
    <row r="9874" spans="1:30" x14ac:dyDescent="0.25">
      <c r="A9874" s="1"/>
      <c r="B9874" s="1"/>
      <c r="C9874" s="1"/>
      <c r="D9874"/>
      <c r="E9874" s="1"/>
      <c r="F9874" s="1"/>
      <c r="G9874"/>
      <c r="H9874"/>
      <c r="I9874" s="1"/>
      <c r="J9874"/>
      <c r="K9874"/>
      <c r="L9874"/>
      <c r="M9874" s="2"/>
      <c r="N9874" s="3"/>
      <c r="O9874"/>
      <c r="P9874"/>
      <c r="Q9874"/>
      <c r="R9874"/>
      <c r="S9874"/>
      <c r="T9874"/>
      <c r="U9874" s="1"/>
      <c r="V9874"/>
      <c r="W9874" s="1"/>
      <c r="X9874"/>
      <c r="Y9874"/>
      <c r="Z9874" s="1"/>
      <c r="AA9874" s="1"/>
      <c r="AB9874" s="1"/>
      <c r="AC9874" s="1"/>
      <c r="AD9874"/>
    </row>
    <row r="9875" spans="1:30" x14ac:dyDescent="0.25">
      <c r="A9875" s="1"/>
      <c r="B9875" s="1"/>
      <c r="C9875" s="1"/>
      <c r="D9875"/>
      <c r="E9875" s="1"/>
      <c r="F9875" s="1"/>
      <c r="G9875"/>
      <c r="H9875"/>
      <c r="I9875" s="1"/>
      <c r="J9875"/>
      <c r="K9875"/>
      <c r="L9875"/>
      <c r="M9875" s="2"/>
      <c r="N9875" s="3"/>
      <c r="O9875"/>
      <c r="P9875"/>
      <c r="Q9875"/>
      <c r="R9875"/>
      <c r="S9875"/>
      <c r="T9875"/>
      <c r="U9875" s="1"/>
      <c r="V9875"/>
      <c r="W9875" s="1"/>
      <c r="X9875"/>
      <c r="Y9875"/>
      <c r="Z9875" s="1"/>
      <c r="AA9875" s="1"/>
      <c r="AB9875" s="1"/>
      <c r="AC9875" s="1"/>
      <c r="AD9875"/>
    </row>
    <row r="9876" spans="1:30" x14ac:dyDescent="0.25">
      <c r="A9876" s="1"/>
      <c r="B9876" s="1"/>
      <c r="C9876" s="1"/>
      <c r="D9876"/>
      <c r="E9876" s="1"/>
      <c r="F9876" s="1"/>
      <c r="G9876"/>
      <c r="H9876"/>
      <c r="I9876" s="1"/>
      <c r="J9876"/>
      <c r="K9876"/>
      <c r="L9876"/>
      <c r="M9876" s="2"/>
      <c r="N9876" s="3"/>
      <c r="O9876"/>
      <c r="P9876"/>
      <c r="Q9876"/>
      <c r="R9876"/>
      <c r="S9876"/>
      <c r="T9876"/>
      <c r="U9876" s="1"/>
      <c r="V9876"/>
      <c r="W9876" s="1"/>
      <c r="X9876"/>
      <c r="Y9876"/>
      <c r="Z9876" s="1"/>
      <c r="AA9876" s="1"/>
      <c r="AB9876" s="1"/>
      <c r="AC9876" s="1"/>
      <c r="AD9876"/>
    </row>
    <row r="9877" spans="1:30" x14ac:dyDescent="0.25">
      <c r="A9877" s="1"/>
      <c r="B9877" s="1"/>
      <c r="C9877" s="1"/>
      <c r="D9877"/>
      <c r="E9877" s="1"/>
      <c r="F9877" s="1"/>
      <c r="G9877"/>
      <c r="H9877"/>
      <c r="I9877" s="1"/>
      <c r="J9877"/>
      <c r="K9877"/>
      <c r="L9877"/>
      <c r="M9877" s="2"/>
      <c r="N9877" s="3"/>
      <c r="O9877"/>
      <c r="P9877"/>
      <c r="Q9877"/>
      <c r="R9877"/>
      <c r="S9877"/>
      <c r="T9877"/>
      <c r="U9877" s="1"/>
      <c r="V9877"/>
      <c r="W9877" s="1"/>
      <c r="X9877"/>
      <c r="Y9877"/>
      <c r="Z9877" s="1"/>
      <c r="AA9877" s="1"/>
      <c r="AB9877" s="1"/>
      <c r="AC9877" s="1"/>
      <c r="AD9877"/>
    </row>
    <row r="9878" spans="1:30" x14ac:dyDescent="0.25">
      <c r="A9878" s="1"/>
      <c r="B9878" s="1"/>
      <c r="C9878" s="1"/>
      <c r="D9878"/>
      <c r="E9878" s="1"/>
      <c r="F9878" s="1"/>
      <c r="G9878"/>
      <c r="H9878"/>
      <c r="I9878" s="1"/>
      <c r="J9878"/>
      <c r="K9878"/>
      <c r="L9878"/>
      <c r="M9878" s="2"/>
      <c r="N9878" s="3"/>
      <c r="O9878"/>
      <c r="P9878"/>
      <c r="Q9878"/>
      <c r="R9878"/>
      <c r="S9878"/>
      <c r="T9878"/>
      <c r="U9878" s="1"/>
      <c r="V9878"/>
      <c r="W9878" s="1"/>
      <c r="X9878"/>
      <c r="Y9878"/>
      <c r="Z9878" s="1"/>
      <c r="AA9878" s="1"/>
      <c r="AB9878" s="1"/>
      <c r="AC9878" s="1"/>
      <c r="AD9878"/>
    </row>
    <row r="9879" spans="1:30" x14ac:dyDescent="0.25">
      <c r="A9879" s="1"/>
      <c r="B9879" s="1"/>
      <c r="C9879" s="1"/>
      <c r="D9879"/>
      <c r="E9879" s="1"/>
      <c r="F9879" s="1"/>
      <c r="G9879"/>
      <c r="H9879"/>
      <c r="I9879" s="1"/>
      <c r="J9879"/>
      <c r="K9879"/>
      <c r="L9879"/>
      <c r="M9879" s="2"/>
      <c r="N9879" s="3"/>
      <c r="O9879"/>
      <c r="P9879"/>
      <c r="Q9879"/>
      <c r="R9879"/>
      <c r="S9879"/>
      <c r="T9879"/>
      <c r="U9879" s="1"/>
      <c r="V9879"/>
      <c r="W9879" s="1"/>
      <c r="X9879"/>
      <c r="Y9879"/>
      <c r="Z9879" s="1"/>
      <c r="AA9879" s="1"/>
      <c r="AB9879" s="1"/>
      <c r="AC9879" s="1"/>
      <c r="AD9879"/>
    </row>
    <row r="9880" spans="1:30" x14ac:dyDescent="0.25">
      <c r="A9880" s="1"/>
      <c r="B9880" s="1"/>
      <c r="C9880" s="1"/>
      <c r="D9880"/>
      <c r="E9880" s="1"/>
      <c r="F9880" s="1"/>
      <c r="G9880"/>
      <c r="H9880"/>
      <c r="I9880" s="1"/>
      <c r="J9880"/>
      <c r="K9880"/>
      <c r="L9880"/>
      <c r="M9880" s="2"/>
      <c r="N9880" s="3"/>
      <c r="O9880"/>
      <c r="P9880"/>
      <c r="Q9880"/>
      <c r="R9880"/>
      <c r="S9880"/>
      <c r="T9880"/>
      <c r="U9880" s="1"/>
      <c r="V9880"/>
      <c r="W9880" s="1"/>
      <c r="X9880"/>
      <c r="Y9880"/>
      <c r="Z9880" s="1"/>
      <c r="AA9880" s="1"/>
      <c r="AB9880" s="1"/>
      <c r="AC9880" s="1"/>
      <c r="AD9880"/>
    </row>
    <row r="9881" spans="1:30" x14ac:dyDescent="0.25">
      <c r="A9881" s="1"/>
      <c r="B9881" s="1"/>
      <c r="C9881" s="1"/>
      <c r="D9881"/>
      <c r="E9881" s="1"/>
      <c r="F9881" s="1"/>
      <c r="G9881"/>
      <c r="H9881"/>
      <c r="I9881" s="1"/>
      <c r="J9881"/>
      <c r="K9881"/>
      <c r="L9881"/>
      <c r="M9881" s="2"/>
      <c r="N9881" s="3"/>
      <c r="O9881"/>
      <c r="P9881"/>
      <c r="Q9881"/>
      <c r="R9881"/>
      <c r="S9881"/>
      <c r="T9881"/>
      <c r="U9881" s="1"/>
      <c r="V9881"/>
      <c r="W9881" s="1"/>
      <c r="X9881"/>
      <c r="Y9881"/>
      <c r="Z9881" s="1"/>
      <c r="AA9881" s="1"/>
      <c r="AB9881" s="1"/>
      <c r="AC9881" s="1"/>
      <c r="AD9881"/>
    </row>
    <row r="9882" spans="1:30" x14ac:dyDescent="0.25">
      <c r="A9882" s="1"/>
      <c r="B9882" s="1"/>
      <c r="C9882" s="1"/>
      <c r="D9882"/>
      <c r="E9882" s="1"/>
      <c r="F9882" s="1"/>
      <c r="G9882"/>
      <c r="H9882"/>
      <c r="I9882" s="1"/>
      <c r="J9882"/>
      <c r="K9882"/>
      <c r="L9882"/>
      <c r="M9882" s="2"/>
      <c r="N9882" s="3"/>
      <c r="O9882"/>
      <c r="P9882"/>
      <c r="Q9882"/>
      <c r="R9882"/>
      <c r="S9882"/>
      <c r="T9882"/>
      <c r="U9882" s="1"/>
      <c r="V9882"/>
      <c r="W9882" s="1"/>
      <c r="X9882"/>
      <c r="Y9882"/>
      <c r="Z9882" s="1"/>
      <c r="AA9882" s="1"/>
      <c r="AB9882" s="1"/>
      <c r="AC9882" s="1"/>
      <c r="AD9882"/>
    </row>
    <row r="9883" spans="1:30" x14ac:dyDescent="0.25">
      <c r="A9883" s="1"/>
      <c r="B9883" s="1"/>
      <c r="C9883" s="1"/>
      <c r="D9883"/>
      <c r="E9883" s="1"/>
      <c r="F9883" s="1"/>
      <c r="G9883"/>
      <c r="H9883"/>
      <c r="I9883" s="1"/>
      <c r="J9883"/>
      <c r="K9883"/>
      <c r="L9883"/>
      <c r="M9883" s="2"/>
      <c r="N9883" s="3"/>
      <c r="O9883"/>
      <c r="P9883"/>
      <c r="Q9883"/>
      <c r="R9883"/>
      <c r="S9883"/>
      <c r="T9883"/>
      <c r="U9883" s="1"/>
      <c r="V9883"/>
      <c r="W9883" s="1"/>
      <c r="X9883"/>
      <c r="Y9883"/>
      <c r="Z9883" s="1"/>
      <c r="AA9883" s="1"/>
      <c r="AB9883" s="1"/>
      <c r="AC9883" s="1"/>
      <c r="AD9883"/>
    </row>
    <row r="9884" spans="1:30" x14ac:dyDescent="0.25">
      <c r="A9884" s="1"/>
      <c r="B9884" s="1"/>
      <c r="C9884" s="1"/>
      <c r="D9884"/>
      <c r="E9884" s="1"/>
      <c r="F9884" s="1"/>
      <c r="G9884"/>
      <c r="H9884"/>
      <c r="I9884" s="1"/>
      <c r="J9884"/>
      <c r="K9884"/>
      <c r="L9884"/>
      <c r="M9884" s="2"/>
      <c r="N9884" s="3"/>
      <c r="O9884"/>
      <c r="P9884"/>
      <c r="Q9884"/>
      <c r="R9884"/>
      <c r="S9884"/>
      <c r="T9884"/>
      <c r="U9884" s="1"/>
      <c r="V9884"/>
      <c r="W9884" s="1"/>
      <c r="X9884"/>
      <c r="Y9884"/>
      <c r="Z9884" s="1"/>
      <c r="AA9884" s="1"/>
      <c r="AB9884" s="1"/>
      <c r="AC9884" s="1"/>
      <c r="AD9884"/>
    </row>
    <row r="9885" spans="1:30" x14ac:dyDescent="0.25">
      <c r="A9885" s="1"/>
      <c r="B9885" s="1"/>
      <c r="C9885" s="1"/>
      <c r="D9885"/>
      <c r="E9885" s="1"/>
      <c r="F9885" s="1"/>
      <c r="G9885"/>
      <c r="H9885"/>
      <c r="I9885" s="1"/>
      <c r="J9885"/>
      <c r="K9885"/>
      <c r="L9885"/>
      <c r="M9885" s="2"/>
      <c r="N9885" s="3"/>
      <c r="O9885"/>
      <c r="P9885"/>
      <c r="Q9885"/>
      <c r="R9885"/>
      <c r="S9885"/>
      <c r="T9885"/>
      <c r="U9885" s="1"/>
      <c r="V9885"/>
      <c r="W9885" s="1"/>
      <c r="X9885"/>
      <c r="Y9885"/>
      <c r="Z9885" s="1"/>
      <c r="AA9885" s="1"/>
      <c r="AB9885" s="1"/>
      <c r="AC9885" s="1"/>
      <c r="AD9885"/>
    </row>
    <row r="9886" spans="1:30" x14ac:dyDescent="0.25">
      <c r="A9886" s="1"/>
      <c r="B9886" s="1"/>
      <c r="C9886" s="1"/>
      <c r="D9886"/>
      <c r="E9886" s="1"/>
      <c r="F9886" s="1"/>
      <c r="G9886"/>
      <c r="H9886"/>
      <c r="I9886" s="1"/>
      <c r="J9886"/>
      <c r="K9886"/>
      <c r="L9886"/>
      <c r="M9886" s="2"/>
      <c r="N9886" s="3"/>
      <c r="O9886"/>
      <c r="P9886"/>
      <c r="Q9886"/>
      <c r="R9886"/>
      <c r="S9886"/>
      <c r="T9886"/>
      <c r="U9886" s="1"/>
      <c r="V9886"/>
      <c r="W9886" s="1"/>
      <c r="X9886"/>
      <c r="Y9886"/>
      <c r="Z9886" s="1"/>
      <c r="AA9886" s="1"/>
      <c r="AB9886" s="1"/>
      <c r="AC9886" s="1"/>
      <c r="AD9886"/>
    </row>
    <row r="9887" spans="1:30" x14ac:dyDescent="0.25">
      <c r="A9887" s="1"/>
      <c r="B9887" s="1"/>
      <c r="C9887" s="1"/>
      <c r="D9887"/>
      <c r="E9887" s="1"/>
      <c r="F9887" s="1"/>
      <c r="G9887"/>
      <c r="H9887"/>
      <c r="I9887" s="1"/>
      <c r="J9887"/>
      <c r="K9887"/>
      <c r="L9887"/>
      <c r="M9887" s="2"/>
      <c r="N9887" s="3"/>
      <c r="O9887"/>
      <c r="P9887"/>
      <c r="Q9887"/>
      <c r="R9887"/>
      <c r="S9887"/>
      <c r="T9887"/>
      <c r="U9887" s="1"/>
      <c r="V9887"/>
      <c r="W9887" s="1"/>
      <c r="X9887"/>
      <c r="Y9887"/>
      <c r="Z9887" s="1"/>
      <c r="AA9887" s="1"/>
      <c r="AB9887" s="1"/>
      <c r="AC9887" s="1"/>
      <c r="AD9887"/>
    </row>
    <row r="9888" spans="1:30" x14ac:dyDescent="0.25">
      <c r="A9888" s="1"/>
      <c r="B9888" s="1"/>
      <c r="C9888" s="1"/>
      <c r="D9888"/>
      <c r="E9888" s="1"/>
      <c r="F9888" s="1"/>
      <c r="G9888"/>
      <c r="H9888"/>
      <c r="I9888" s="1"/>
      <c r="J9888"/>
      <c r="K9888"/>
      <c r="L9888"/>
      <c r="M9888" s="2"/>
      <c r="N9888" s="3"/>
      <c r="O9888"/>
      <c r="P9888"/>
      <c r="Q9888"/>
      <c r="R9888"/>
      <c r="S9888"/>
      <c r="T9888"/>
      <c r="U9888" s="1"/>
      <c r="V9888"/>
      <c r="W9888" s="1"/>
      <c r="X9888"/>
      <c r="Y9888"/>
      <c r="Z9888" s="1"/>
      <c r="AA9888" s="1"/>
      <c r="AB9888" s="1"/>
      <c r="AC9888" s="1"/>
      <c r="AD9888"/>
    </row>
    <row r="9889" spans="1:30" x14ac:dyDescent="0.25">
      <c r="A9889" s="1"/>
      <c r="B9889" s="1"/>
      <c r="C9889" s="1"/>
      <c r="D9889"/>
      <c r="E9889" s="1"/>
      <c r="F9889" s="1"/>
      <c r="G9889"/>
      <c r="H9889"/>
      <c r="I9889" s="1"/>
      <c r="J9889"/>
      <c r="K9889"/>
      <c r="L9889"/>
      <c r="M9889" s="2"/>
      <c r="N9889" s="3"/>
      <c r="O9889"/>
      <c r="P9889"/>
      <c r="Q9889"/>
      <c r="R9889"/>
      <c r="S9889"/>
      <c r="T9889"/>
      <c r="U9889" s="1"/>
      <c r="V9889"/>
      <c r="W9889" s="1"/>
      <c r="X9889"/>
      <c r="Y9889"/>
      <c r="Z9889" s="1"/>
      <c r="AA9889" s="1"/>
      <c r="AB9889" s="1"/>
      <c r="AC9889" s="1"/>
      <c r="AD9889"/>
    </row>
    <row r="9890" spans="1:30" x14ac:dyDescent="0.25">
      <c r="A9890" s="1"/>
      <c r="B9890" s="1"/>
      <c r="C9890" s="1"/>
      <c r="D9890"/>
      <c r="E9890" s="1"/>
      <c r="F9890" s="1"/>
      <c r="G9890"/>
      <c r="H9890"/>
      <c r="I9890" s="1"/>
      <c r="J9890"/>
      <c r="K9890"/>
      <c r="L9890"/>
      <c r="M9890" s="2"/>
      <c r="N9890" s="3"/>
      <c r="O9890"/>
      <c r="P9890"/>
      <c r="Q9890"/>
      <c r="R9890"/>
      <c r="S9890"/>
      <c r="T9890"/>
      <c r="U9890" s="1"/>
      <c r="V9890"/>
      <c r="W9890" s="1"/>
      <c r="X9890"/>
      <c r="Y9890"/>
      <c r="Z9890" s="1"/>
      <c r="AA9890" s="1"/>
      <c r="AB9890" s="1"/>
      <c r="AC9890" s="1"/>
      <c r="AD9890"/>
    </row>
    <row r="9891" spans="1:30" x14ac:dyDescent="0.25">
      <c r="A9891" s="1"/>
      <c r="B9891" s="1"/>
      <c r="C9891" s="1"/>
      <c r="D9891"/>
      <c r="E9891" s="1"/>
      <c r="F9891" s="1"/>
      <c r="G9891"/>
      <c r="H9891"/>
      <c r="I9891" s="1"/>
      <c r="J9891"/>
      <c r="K9891"/>
      <c r="L9891"/>
      <c r="M9891" s="2"/>
      <c r="N9891" s="3"/>
      <c r="O9891"/>
      <c r="P9891"/>
      <c r="Q9891"/>
      <c r="R9891"/>
      <c r="S9891"/>
      <c r="T9891"/>
      <c r="U9891" s="1"/>
      <c r="V9891"/>
      <c r="W9891" s="1"/>
      <c r="X9891"/>
      <c r="Y9891"/>
      <c r="Z9891" s="1"/>
      <c r="AA9891" s="1"/>
      <c r="AB9891" s="1"/>
      <c r="AC9891" s="1"/>
      <c r="AD9891"/>
    </row>
    <row r="9892" spans="1:30" x14ac:dyDescent="0.25">
      <c r="A9892" s="1"/>
      <c r="B9892" s="1"/>
      <c r="C9892" s="1"/>
      <c r="D9892"/>
      <c r="E9892" s="1"/>
      <c r="F9892" s="1"/>
      <c r="G9892"/>
      <c r="H9892"/>
      <c r="I9892" s="1"/>
      <c r="J9892"/>
      <c r="K9892"/>
      <c r="L9892"/>
      <c r="M9892" s="2"/>
      <c r="N9892" s="3"/>
      <c r="O9892"/>
      <c r="P9892"/>
      <c r="Q9892"/>
      <c r="R9892"/>
      <c r="S9892"/>
      <c r="T9892"/>
      <c r="U9892" s="1"/>
      <c r="V9892"/>
      <c r="W9892" s="1"/>
      <c r="X9892"/>
      <c r="Y9892"/>
      <c r="Z9892" s="1"/>
      <c r="AA9892" s="1"/>
      <c r="AB9892" s="1"/>
      <c r="AC9892" s="1"/>
      <c r="AD9892"/>
    </row>
    <row r="9893" spans="1:30" x14ac:dyDescent="0.25">
      <c r="A9893" s="1"/>
      <c r="B9893" s="1"/>
      <c r="C9893" s="1"/>
      <c r="D9893"/>
      <c r="E9893" s="1"/>
      <c r="F9893" s="1"/>
      <c r="G9893"/>
      <c r="H9893"/>
      <c r="I9893" s="1"/>
      <c r="J9893"/>
      <c r="K9893"/>
      <c r="L9893"/>
      <c r="M9893" s="2"/>
      <c r="N9893" s="3"/>
      <c r="O9893"/>
      <c r="P9893"/>
      <c r="Q9893"/>
      <c r="R9893"/>
      <c r="S9893"/>
      <c r="T9893"/>
      <c r="U9893" s="1"/>
      <c r="V9893"/>
      <c r="W9893" s="1"/>
      <c r="X9893"/>
      <c r="Y9893"/>
      <c r="Z9893" s="1"/>
      <c r="AA9893" s="1"/>
      <c r="AB9893" s="1"/>
      <c r="AC9893" s="1"/>
      <c r="AD9893"/>
    </row>
    <row r="9894" spans="1:30" x14ac:dyDescent="0.25">
      <c r="A9894" s="1"/>
      <c r="B9894" s="1"/>
      <c r="C9894" s="1"/>
      <c r="D9894"/>
      <c r="E9894" s="1"/>
      <c r="F9894" s="1"/>
      <c r="G9894"/>
      <c r="H9894"/>
      <c r="I9894" s="1"/>
      <c r="J9894"/>
      <c r="K9894"/>
      <c r="L9894"/>
      <c r="M9894" s="2"/>
      <c r="N9894" s="3"/>
      <c r="O9894"/>
      <c r="P9894"/>
      <c r="Q9894"/>
      <c r="R9894"/>
      <c r="S9894"/>
      <c r="T9894"/>
      <c r="U9894" s="1"/>
      <c r="V9894"/>
      <c r="W9894" s="1"/>
      <c r="X9894"/>
      <c r="Y9894"/>
      <c r="Z9894" s="1"/>
      <c r="AA9894" s="1"/>
      <c r="AB9894" s="1"/>
      <c r="AC9894" s="1"/>
      <c r="AD9894"/>
    </row>
    <row r="9895" spans="1:30" x14ac:dyDescent="0.25">
      <c r="A9895" s="1"/>
      <c r="B9895" s="1"/>
      <c r="C9895" s="1"/>
      <c r="D9895"/>
      <c r="E9895" s="1"/>
      <c r="F9895" s="1"/>
      <c r="G9895"/>
      <c r="H9895"/>
      <c r="I9895" s="1"/>
      <c r="J9895"/>
      <c r="K9895"/>
      <c r="L9895"/>
      <c r="M9895" s="2"/>
      <c r="N9895" s="3"/>
      <c r="O9895"/>
      <c r="P9895"/>
      <c r="Q9895"/>
      <c r="R9895"/>
      <c r="S9895"/>
      <c r="T9895"/>
      <c r="U9895" s="1"/>
      <c r="V9895"/>
      <c r="W9895" s="1"/>
      <c r="X9895"/>
      <c r="Y9895"/>
      <c r="Z9895" s="1"/>
      <c r="AA9895" s="1"/>
      <c r="AB9895" s="1"/>
      <c r="AC9895" s="1"/>
      <c r="AD9895"/>
    </row>
    <row r="9896" spans="1:30" x14ac:dyDescent="0.25">
      <c r="A9896" s="1"/>
      <c r="B9896" s="1"/>
      <c r="C9896" s="1"/>
      <c r="D9896"/>
      <c r="E9896" s="1"/>
      <c r="F9896" s="1"/>
      <c r="G9896"/>
      <c r="H9896"/>
      <c r="I9896" s="1"/>
      <c r="J9896"/>
      <c r="K9896"/>
      <c r="L9896"/>
      <c r="M9896" s="2"/>
      <c r="N9896" s="3"/>
      <c r="O9896"/>
      <c r="P9896"/>
      <c r="Q9896"/>
      <c r="R9896"/>
      <c r="S9896"/>
      <c r="T9896"/>
      <c r="U9896" s="1"/>
      <c r="V9896"/>
      <c r="W9896" s="1"/>
      <c r="X9896"/>
      <c r="Y9896"/>
      <c r="Z9896" s="1"/>
      <c r="AA9896" s="1"/>
      <c r="AB9896" s="1"/>
      <c r="AC9896" s="1"/>
      <c r="AD9896"/>
    </row>
    <row r="9897" spans="1:30" x14ac:dyDescent="0.25">
      <c r="A9897" s="1"/>
      <c r="B9897" s="1"/>
      <c r="C9897" s="1"/>
      <c r="D9897"/>
      <c r="E9897" s="1"/>
      <c r="F9897" s="1"/>
      <c r="G9897"/>
      <c r="H9897"/>
      <c r="I9897" s="1"/>
      <c r="J9897"/>
      <c r="K9897"/>
      <c r="L9897"/>
      <c r="M9897" s="2"/>
      <c r="N9897" s="3"/>
      <c r="O9897"/>
      <c r="P9897"/>
      <c r="Q9897"/>
      <c r="R9897"/>
      <c r="S9897"/>
      <c r="T9897"/>
      <c r="U9897" s="1"/>
      <c r="V9897"/>
      <c r="W9897" s="1"/>
      <c r="X9897"/>
      <c r="Y9897"/>
      <c r="Z9897" s="1"/>
      <c r="AA9897" s="1"/>
      <c r="AB9897" s="1"/>
      <c r="AC9897" s="1"/>
      <c r="AD9897"/>
    </row>
    <row r="9898" spans="1:30" x14ac:dyDescent="0.25">
      <c r="A9898" s="1"/>
      <c r="B9898" s="1"/>
      <c r="C9898" s="1"/>
      <c r="D9898"/>
      <c r="E9898" s="1"/>
      <c r="F9898" s="1"/>
      <c r="G9898"/>
      <c r="H9898"/>
      <c r="I9898" s="1"/>
      <c r="J9898"/>
      <c r="K9898"/>
      <c r="L9898"/>
      <c r="M9898" s="2"/>
      <c r="N9898" s="3"/>
      <c r="O9898"/>
      <c r="P9898"/>
      <c r="Q9898"/>
      <c r="R9898"/>
      <c r="S9898"/>
      <c r="T9898"/>
      <c r="U9898" s="1"/>
      <c r="V9898"/>
      <c r="W9898" s="1"/>
      <c r="X9898"/>
      <c r="Y9898"/>
      <c r="Z9898" s="1"/>
      <c r="AA9898" s="1"/>
      <c r="AB9898" s="1"/>
      <c r="AC9898" s="1"/>
      <c r="AD9898"/>
    </row>
    <row r="9899" spans="1:30" x14ac:dyDescent="0.25">
      <c r="A9899" s="1"/>
      <c r="B9899" s="1"/>
      <c r="C9899" s="1"/>
      <c r="D9899"/>
      <c r="E9899" s="1"/>
      <c r="F9899" s="1"/>
      <c r="G9899"/>
      <c r="H9899"/>
      <c r="I9899" s="1"/>
      <c r="J9899"/>
      <c r="K9899"/>
      <c r="L9899"/>
      <c r="M9899" s="2"/>
      <c r="N9899" s="3"/>
      <c r="O9899"/>
      <c r="P9899"/>
      <c r="Q9899"/>
      <c r="R9899"/>
      <c r="S9899"/>
      <c r="T9899"/>
      <c r="U9899" s="1"/>
      <c r="V9899"/>
      <c r="W9899" s="1"/>
      <c r="X9899"/>
      <c r="Y9899"/>
      <c r="Z9899" s="1"/>
      <c r="AA9899" s="1"/>
      <c r="AB9899" s="1"/>
      <c r="AC9899" s="1"/>
      <c r="AD9899"/>
    </row>
    <row r="9900" spans="1:30" x14ac:dyDescent="0.25">
      <c r="A9900" s="1"/>
      <c r="B9900" s="1"/>
      <c r="C9900" s="1"/>
      <c r="D9900"/>
      <c r="E9900" s="1"/>
      <c r="F9900" s="1"/>
      <c r="G9900"/>
      <c r="H9900"/>
      <c r="I9900" s="1"/>
      <c r="J9900"/>
      <c r="K9900"/>
      <c r="L9900"/>
      <c r="M9900" s="2"/>
      <c r="N9900" s="3"/>
      <c r="O9900"/>
      <c r="P9900"/>
      <c r="Q9900"/>
      <c r="R9900"/>
      <c r="S9900"/>
      <c r="T9900"/>
      <c r="U9900" s="1"/>
      <c r="V9900"/>
      <c r="W9900" s="1"/>
      <c r="X9900"/>
      <c r="Y9900"/>
      <c r="Z9900" s="1"/>
      <c r="AA9900" s="1"/>
      <c r="AB9900" s="1"/>
      <c r="AC9900" s="1"/>
      <c r="AD9900"/>
    </row>
    <row r="9901" spans="1:30" x14ac:dyDescent="0.25">
      <c r="A9901" s="1"/>
      <c r="B9901" s="1"/>
      <c r="C9901" s="1"/>
      <c r="D9901"/>
      <c r="E9901" s="1"/>
      <c r="F9901" s="1"/>
      <c r="G9901"/>
      <c r="H9901"/>
      <c r="I9901" s="1"/>
      <c r="J9901"/>
      <c r="K9901"/>
      <c r="L9901"/>
      <c r="M9901" s="2"/>
      <c r="N9901" s="3"/>
      <c r="O9901"/>
      <c r="P9901"/>
      <c r="Q9901"/>
      <c r="R9901"/>
      <c r="S9901"/>
      <c r="T9901"/>
      <c r="U9901" s="1"/>
      <c r="V9901"/>
      <c r="W9901" s="1"/>
      <c r="X9901"/>
      <c r="Y9901"/>
      <c r="Z9901" s="1"/>
      <c r="AA9901" s="1"/>
      <c r="AB9901" s="1"/>
      <c r="AC9901" s="1"/>
      <c r="AD9901"/>
    </row>
    <row r="9902" spans="1:30" x14ac:dyDescent="0.25">
      <c r="A9902" s="1"/>
      <c r="B9902" s="1"/>
      <c r="C9902" s="1"/>
      <c r="D9902"/>
      <c r="E9902" s="1"/>
      <c r="F9902" s="1"/>
      <c r="G9902"/>
      <c r="H9902"/>
      <c r="I9902" s="1"/>
      <c r="J9902"/>
      <c r="K9902"/>
      <c r="L9902"/>
      <c r="M9902" s="2"/>
      <c r="N9902" s="3"/>
      <c r="O9902"/>
      <c r="P9902"/>
      <c r="Q9902"/>
      <c r="R9902"/>
      <c r="S9902"/>
      <c r="T9902"/>
      <c r="U9902" s="1"/>
      <c r="V9902"/>
      <c r="W9902" s="1"/>
      <c r="X9902"/>
      <c r="Y9902"/>
      <c r="Z9902" s="1"/>
      <c r="AA9902" s="1"/>
      <c r="AB9902" s="1"/>
      <c r="AC9902" s="1"/>
      <c r="AD9902"/>
    </row>
    <row r="9903" spans="1:30" x14ac:dyDescent="0.25">
      <c r="A9903" s="1"/>
      <c r="B9903" s="1"/>
      <c r="C9903" s="1"/>
      <c r="D9903"/>
      <c r="E9903" s="1"/>
      <c r="F9903" s="1"/>
      <c r="G9903"/>
      <c r="H9903"/>
      <c r="I9903" s="1"/>
      <c r="J9903"/>
      <c r="K9903"/>
      <c r="L9903"/>
      <c r="M9903" s="2"/>
      <c r="N9903" s="3"/>
      <c r="O9903"/>
      <c r="P9903"/>
      <c r="Q9903"/>
      <c r="R9903"/>
      <c r="S9903"/>
      <c r="T9903"/>
      <c r="U9903" s="1"/>
      <c r="V9903"/>
      <c r="W9903" s="1"/>
      <c r="X9903"/>
      <c r="Y9903"/>
      <c r="Z9903" s="1"/>
      <c r="AA9903" s="1"/>
      <c r="AB9903" s="1"/>
      <c r="AC9903" s="1"/>
      <c r="AD9903"/>
    </row>
    <row r="9904" spans="1:30" x14ac:dyDescent="0.25">
      <c r="A9904" s="1"/>
      <c r="B9904" s="1"/>
      <c r="C9904" s="1"/>
      <c r="D9904"/>
      <c r="E9904" s="1"/>
      <c r="F9904" s="1"/>
      <c r="G9904"/>
      <c r="H9904"/>
      <c r="I9904" s="1"/>
      <c r="J9904"/>
      <c r="K9904"/>
      <c r="L9904"/>
      <c r="M9904" s="2"/>
      <c r="N9904" s="3"/>
      <c r="O9904"/>
      <c r="P9904"/>
      <c r="Q9904"/>
      <c r="R9904"/>
      <c r="S9904"/>
      <c r="T9904"/>
      <c r="U9904" s="1"/>
      <c r="V9904"/>
      <c r="W9904" s="1"/>
      <c r="X9904"/>
      <c r="Y9904"/>
      <c r="Z9904" s="1"/>
      <c r="AA9904" s="1"/>
      <c r="AB9904" s="1"/>
      <c r="AC9904" s="1"/>
      <c r="AD9904"/>
    </row>
    <row r="9905" spans="1:30" x14ac:dyDescent="0.25">
      <c r="A9905" s="1"/>
      <c r="B9905" s="1"/>
      <c r="C9905" s="1"/>
      <c r="D9905"/>
      <c r="E9905" s="1"/>
      <c r="F9905" s="1"/>
      <c r="G9905"/>
      <c r="H9905"/>
      <c r="I9905" s="1"/>
      <c r="J9905"/>
      <c r="K9905"/>
      <c r="L9905"/>
      <c r="M9905" s="2"/>
      <c r="N9905" s="3"/>
      <c r="O9905"/>
      <c r="P9905"/>
      <c r="Q9905"/>
      <c r="R9905"/>
      <c r="S9905"/>
      <c r="T9905"/>
      <c r="U9905" s="1"/>
      <c r="V9905"/>
      <c r="W9905" s="1"/>
      <c r="X9905"/>
      <c r="Y9905"/>
      <c r="Z9905" s="1"/>
      <c r="AA9905" s="1"/>
      <c r="AB9905" s="1"/>
      <c r="AC9905" s="1"/>
      <c r="AD9905"/>
    </row>
    <row r="9906" spans="1:30" x14ac:dyDescent="0.25">
      <c r="A9906" s="1"/>
      <c r="B9906" s="1"/>
      <c r="C9906" s="1"/>
      <c r="D9906"/>
      <c r="E9906" s="1"/>
      <c r="F9906" s="1"/>
      <c r="G9906"/>
      <c r="H9906"/>
      <c r="I9906" s="1"/>
      <c r="J9906"/>
      <c r="K9906"/>
      <c r="L9906"/>
      <c r="M9906" s="2"/>
      <c r="N9906" s="3"/>
      <c r="O9906"/>
      <c r="P9906"/>
      <c r="Q9906"/>
      <c r="R9906"/>
      <c r="S9906"/>
      <c r="T9906"/>
      <c r="U9906" s="1"/>
      <c r="V9906"/>
      <c r="W9906" s="1"/>
      <c r="X9906"/>
      <c r="Y9906"/>
      <c r="Z9906" s="1"/>
      <c r="AA9906" s="1"/>
      <c r="AB9906" s="1"/>
      <c r="AC9906" s="1"/>
      <c r="AD9906"/>
    </row>
    <row r="9907" spans="1:30" x14ac:dyDescent="0.25">
      <c r="A9907" s="1"/>
      <c r="B9907" s="1"/>
      <c r="C9907" s="1"/>
      <c r="D9907"/>
      <c r="E9907" s="1"/>
      <c r="F9907" s="1"/>
      <c r="G9907"/>
      <c r="H9907"/>
      <c r="I9907" s="1"/>
      <c r="J9907"/>
      <c r="K9907"/>
      <c r="L9907"/>
      <c r="M9907" s="2"/>
      <c r="N9907" s="3"/>
      <c r="O9907"/>
      <c r="P9907"/>
      <c r="Q9907"/>
      <c r="R9907"/>
      <c r="S9907"/>
      <c r="T9907"/>
      <c r="U9907" s="1"/>
      <c r="V9907"/>
      <c r="W9907" s="1"/>
      <c r="X9907"/>
      <c r="Y9907"/>
      <c r="Z9907" s="1"/>
      <c r="AA9907" s="1"/>
      <c r="AB9907" s="1"/>
      <c r="AC9907" s="1"/>
      <c r="AD9907"/>
    </row>
    <row r="9908" spans="1:30" x14ac:dyDescent="0.25">
      <c r="A9908" s="1"/>
      <c r="B9908" s="1"/>
      <c r="C9908" s="1"/>
      <c r="D9908"/>
      <c r="E9908" s="1"/>
      <c r="F9908" s="1"/>
      <c r="G9908"/>
      <c r="H9908"/>
      <c r="I9908" s="1"/>
      <c r="J9908"/>
      <c r="K9908"/>
      <c r="L9908"/>
      <c r="M9908" s="2"/>
      <c r="N9908" s="3"/>
      <c r="O9908"/>
      <c r="P9908"/>
      <c r="Q9908"/>
      <c r="R9908"/>
      <c r="S9908"/>
      <c r="T9908"/>
      <c r="U9908" s="1"/>
      <c r="V9908"/>
      <c r="W9908" s="1"/>
      <c r="X9908"/>
      <c r="Y9908"/>
      <c r="Z9908" s="1"/>
      <c r="AA9908" s="1"/>
      <c r="AB9908" s="1"/>
      <c r="AC9908" s="1"/>
      <c r="AD9908"/>
    </row>
    <row r="9909" spans="1:30" x14ac:dyDescent="0.25">
      <c r="A9909" s="1"/>
      <c r="B9909" s="1"/>
      <c r="C9909" s="1"/>
      <c r="D9909"/>
      <c r="E9909" s="1"/>
      <c r="F9909" s="1"/>
      <c r="G9909"/>
      <c r="H9909"/>
      <c r="I9909" s="1"/>
      <c r="J9909"/>
      <c r="K9909"/>
      <c r="L9909"/>
      <c r="M9909" s="2"/>
      <c r="N9909" s="3"/>
      <c r="O9909"/>
      <c r="P9909"/>
      <c r="Q9909"/>
      <c r="R9909"/>
      <c r="S9909"/>
      <c r="T9909"/>
      <c r="U9909" s="1"/>
      <c r="V9909"/>
      <c r="W9909" s="1"/>
      <c r="X9909"/>
      <c r="Y9909"/>
      <c r="Z9909" s="1"/>
      <c r="AA9909" s="1"/>
      <c r="AB9909" s="1"/>
      <c r="AC9909" s="1"/>
      <c r="AD9909"/>
    </row>
    <row r="9910" spans="1:30" x14ac:dyDescent="0.25">
      <c r="A9910" s="1"/>
      <c r="B9910" s="1"/>
      <c r="C9910" s="1"/>
      <c r="D9910"/>
      <c r="E9910" s="1"/>
      <c r="F9910" s="1"/>
      <c r="G9910"/>
      <c r="H9910"/>
      <c r="I9910" s="1"/>
      <c r="J9910"/>
      <c r="K9910"/>
      <c r="L9910"/>
      <c r="M9910" s="2"/>
      <c r="N9910" s="3"/>
      <c r="O9910"/>
      <c r="P9910"/>
      <c r="Q9910"/>
      <c r="R9910"/>
      <c r="S9910"/>
      <c r="T9910"/>
      <c r="U9910" s="1"/>
      <c r="V9910"/>
      <c r="W9910" s="1"/>
      <c r="X9910"/>
      <c r="Y9910"/>
      <c r="Z9910" s="1"/>
      <c r="AA9910" s="1"/>
      <c r="AB9910" s="1"/>
      <c r="AC9910" s="1"/>
      <c r="AD9910"/>
    </row>
    <row r="9911" spans="1:30" x14ac:dyDescent="0.25">
      <c r="A9911" s="1"/>
      <c r="B9911" s="1"/>
      <c r="C9911" s="1"/>
      <c r="D9911"/>
      <c r="E9911" s="1"/>
      <c r="F9911" s="1"/>
      <c r="G9911"/>
      <c r="H9911"/>
      <c r="I9911" s="1"/>
      <c r="J9911"/>
      <c r="K9911"/>
      <c r="L9911"/>
      <c r="M9911" s="2"/>
      <c r="N9911" s="3"/>
      <c r="O9911"/>
      <c r="P9911"/>
      <c r="Q9911"/>
      <c r="R9911"/>
      <c r="S9911"/>
      <c r="T9911"/>
      <c r="U9911" s="1"/>
      <c r="V9911"/>
      <c r="W9911" s="1"/>
      <c r="X9911"/>
      <c r="Y9911"/>
      <c r="Z9911" s="1"/>
      <c r="AA9911" s="1"/>
      <c r="AB9911" s="1"/>
      <c r="AC9911" s="1"/>
      <c r="AD9911"/>
    </row>
    <row r="9912" spans="1:30" x14ac:dyDescent="0.25">
      <c r="A9912" s="1"/>
      <c r="B9912" s="1"/>
      <c r="C9912" s="1"/>
      <c r="D9912"/>
      <c r="E9912" s="1"/>
      <c r="F9912" s="1"/>
      <c r="G9912"/>
      <c r="H9912"/>
      <c r="I9912" s="1"/>
      <c r="J9912"/>
      <c r="K9912"/>
      <c r="L9912"/>
      <c r="M9912" s="2"/>
      <c r="N9912" s="3"/>
      <c r="O9912"/>
      <c r="P9912"/>
      <c r="Q9912"/>
      <c r="R9912"/>
      <c r="S9912"/>
      <c r="T9912"/>
      <c r="U9912" s="1"/>
      <c r="V9912"/>
      <c r="W9912" s="1"/>
      <c r="X9912"/>
      <c r="Y9912"/>
      <c r="Z9912" s="1"/>
      <c r="AA9912" s="1"/>
      <c r="AB9912" s="1"/>
      <c r="AC9912" s="1"/>
      <c r="AD9912"/>
    </row>
    <row r="9913" spans="1:30" x14ac:dyDescent="0.25">
      <c r="A9913" s="1"/>
      <c r="B9913" s="1"/>
      <c r="C9913" s="1"/>
      <c r="D9913"/>
      <c r="E9913" s="1"/>
      <c r="F9913" s="1"/>
      <c r="G9913"/>
      <c r="H9913"/>
      <c r="I9913" s="1"/>
      <c r="J9913"/>
      <c r="K9913"/>
      <c r="L9913"/>
      <c r="M9913" s="2"/>
      <c r="N9913" s="3"/>
      <c r="O9913"/>
      <c r="P9913"/>
      <c r="Q9913"/>
      <c r="R9913"/>
      <c r="S9913"/>
      <c r="T9913"/>
      <c r="U9913" s="1"/>
      <c r="V9913"/>
      <c r="W9913" s="1"/>
      <c r="X9913"/>
      <c r="Y9913"/>
      <c r="Z9913" s="1"/>
      <c r="AA9913" s="1"/>
      <c r="AB9913" s="1"/>
      <c r="AC9913" s="1"/>
      <c r="AD9913"/>
    </row>
    <row r="9914" spans="1:30" x14ac:dyDescent="0.25">
      <c r="A9914" s="1"/>
      <c r="B9914" s="1"/>
      <c r="C9914" s="1"/>
      <c r="D9914"/>
      <c r="E9914" s="1"/>
      <c r="F9914" s="1"/>
      <c r="G9914"/>
      <c r="H9914"/>
      <c r="I9914" s="1"/>
      <c r="J9914"/>
      <c r="K9914"/>
      <c r="L9914"/>
      <c r="M9914" s="2"/>
      <c r="N9914" s="3"/>
      <c r="O9914"/>
      <c r="P9914"/>
      <c r="Q9914"/>
      <c r="R9914"/>
      <c r="S9914"/>
      <c r="T9914"/>
      <c r="U9914" s="1"/>
      <c r="V9914"/>
      <c r="W9914" s="1"/>
      <c r="X9914"/>
      <c r="Y9914"/>
      <c r="Z9914" s="1"/>
      <c r="AA9914" s="1"/>
      <c r="AB9914" s="1"/>
      <c r="AC9914" s="1"/>
      <c r="AD9914"/>
    </row>
    <row r="9915" spans="1:30" x14ac:dyDescent="0.25">
      <c r="A9915" s="1"/>
      <c r="B9915" s="1"/>
      <c r="C9915" s="1"/>
      <c r="D9915"/>
      <c r="E9915" s="1"/>
      <c r="F9915" s="1"/>
      <c r="G9915"/>
      <c r="H9915"/>
      <c r="I9915" s="1"/>
      <c r="J9915"/>
      <c r="K9915"/>
      <c r="L9915"/>
      <c r="M9915" s="2"/>
      <c r="N9915" s="3"/>
      <c r="O9915"/>
      <c r="P9915"/>
      <c r="Q9915"/>
      <c r="R9915"/>
      <c r="S9915"/>
      <c r="T9915"/>
      <c r="U9915" s="1"/>
      <c r="V9915"/>
      <c r="W9915" s="1"/>
      <c r="X9915"/>
      <c r="Y9915"/>
      <c r="Z9915" s="1"/>
      <c r="AA9915" s="1"/>
      <c r="AB9915" s="1"/>
      <c r="AC9915" s="1"/>
      <c r="AD9915"/>
    </row>
    <row r="9916" spans="1:30" x14ac:dyDescent="0.25">
      <c r="A9916" s="1"/>
      <c r="B9916" s="1"/>
      <c r="C9916" s="1"/>
      <c r="D9916"/>
      <c r="E9916" s="1"/>
      <c r="F9916" s="1"/>
      <c r="G9916"/>
      <c r="H9916"/>
      <c r="I9916" s="1"/>
      <c r="J9916"/>
      <c r="K9916"/>
      <c r="L9916"/>
      <c r="M9916" s="2"/>
      <c r="N9916" s="3"/>
      <c r="O9916"/>
      <c r="P9916"/>
      <c r="Q9916"/>
      <c r="R9916"/>
      <c r="S9916"/>
      <c r="T9916"/>
      <c r="U9916" s="1"/>
      <c r="V9916"/>
      <c r="W9916" s="1"/>
      <c r="X9916"/>
      <c r="Y9916"/>
      <c r="Z9916" s="1"/>
      <c r="AA9916" s="1"/>
      <c r="AB9916" s="1"/>
      <c r="AC9916" s="1"/>
      <c r="AD9916"/>
    </row>
    <row r="9917" spans="1:30" x14ac:dyDescent="0.25">
      <c r="A9917" s="1"/>
      <c r="B9917" s="1"/>
      <c r="C9917" s="1"/>
      <c r="D9917"/>
      <c r="E9917" s="1"/>
      <c r="F9917" s="1"/>
      <c r="G9917"/>
      <c r="H9917"/>
      <c r="I9917" s="1"/>
      <c r="J9917"/>
      <c r="K9917"/>
      <c r="L9917"/>
      <c r="M9917" s="2"/>
      <c r="N9917" s="3"/>
      <c r="O9917"/>
      <c r="P9917"/>
      <c r="Q9917"/>
      <c r="R9917"/>
      <c r="S9917"/>
      <c r="T9917"/>
      <c r="U9917" s="1"/>
      <c r="V9917"/>
      <c r="W9917" s="1"/>
      <c r="X9917"/>
      <c r="Y9917"/>
      <c r="Z9917" s="1"/>
      <c r="AA9917" s="1"/>
      <c r="AB9917" s="1"/>
      <c r="AC9917" s="1"/>
      <c r="AD9917"/>
    </row>
    <row r="9918" spans="1:30" x14ac:dyDescent="0.25">
      <c r="A9918" s="1"/>
      <c r="B9918" s="1"/>
      <c r="C9918" s="1"/>
      <c r="D9918"/>
      <c r="E9918" s="1"/>
      <c r="F9918" s="1"/>
      <c r="G9918"/>
      <c r="H9918"/>
      <c r="I9918" s="1"/>
      <c r="J9918"/>
      <c r="K9918"/>
      <c r="L9918"/>
      <c r="M9918" s="2"/>
      <c r="N9918" s="3"/>
      <c r="O9918"/>
      <c r="P9918"/>
      <c r="Q9918"/>
      <c r="R9918"/>
      <c r="S9918"/>
      <c r="T9918"/>
      <c r="U9918" s="1"/>
      <c r="V9918"/>
      <c r="W9918" s="1"/>
      <c r="X9918"/>
      <c r="Y9918"/>
      <c r="Z9918" s="1"/>
      <c r="AA9918" s="1"/>
      <c r="AB9918" s="1"/>
      <c r="AC9918" s="1"/>
      <c r="AD9918"/>
    </row>
    <row r="9919" spans="1:30" x14ac:dyDescent="0.25">
      <c r="A9919" s="1"/>
      <c r="B9919" s="1"/>
      <c r="C9919" s="1"/>
      <c r="D9919"/>
      <c r="E9919" s="1"/>
      <c r="F9919" s="1"/>
      <c r="G9919"/>
      <c r="H9919"/>
      <c r="I9919" s="1"/>
      <c r="J9919"/>
      <c r="K9919"/>
      <c r="L9919"/>
      <c r="M9919" s="2"/>
      <c r="N9919" s="3"/>
      <c r="O9919"/>
      <c r="P9919"/>
      <c r="Q9919"/>
      <c r="R9919"/>
      <c r="S9919"/>
      <c r="T9919"/>
      <c r="U9919" s="1"/>
      <c r="V9919"/>
      <c r="W9919" s="1"/>
      <c r="X9919"/>
      <c r="Y9919"/>
      <c r="Z9919" s="1"/>
      <c r="AA9919" s="1"/>
      <c r="AB9919" s="1"/>
      <c r="AC9919" s="1"/>
      <c r="AD9919"/>
    </row>
    <row r="9920" spans="1:30" x14ac:dyDescent="0.25">
      <c r="A9920" s="1"/>
      <c r="B9920" s="1"/>
      <c r="C9920" s="1"/>
      <c r="D9920"/>
      <c r="E9920" s="1"/>
      <c r="F9920" s="1"/>
      <c r="G9920"/>
      <c r="H9920"/>
      <c r="I9920" s="1"/>
      <c r="J9920"/>
      <c r="K9920"/>
      <c r="L9920"/>
      <c r="M9920" s="2"/>
      <c r="N9920" s="3"/>
      <c r="O9920"/>
      <c r="P9920"/>
      <c r="Q9920"/>
      <c r="R9920"/>
      <c r="S9920"/>
      <c r="T9920"/>
      <c r="U9920" s="1"/>
      <c r="V9920"/>
      <c r="W9920" s="1"/>
      <c r="X9920"/>
      <c r="Y9920"/>
      <c r="Z9920" s="1"/>
      <c r="AA9920" s="1"/>
      <c r="AB9920" s="1"/>
      <c r="AC9920" s="1"/>
      <c r="AD9920"/>
    </row>
    <row r="9921" spans="1:30" x14ac:dyDescent="0.25">
      <c r="A9921" s="1"/>
      <c r="B9921" s="1"/>
      <c r="C9921" s="1"/>
      <c r="D9921"/>
      <c r="E9921" s="1"/>
      <c r="F9921" s="1"/>
      <c r="G9921"/>
      <c r="H9921"/>
      <c r="I9921" s="1"/>
      <c r="J9921"/>
      <c r="K9921"/>
      <c r="L9921"/>
      <c r="M9921" s="2"/>
      <c r="N9921" s="3"/>
      <c r="O9921"/>
      <c r="P9921"/>
      <c r="Q9921"/>
      <c r="R9921"/>
      <c r="S9921"/>
      <c r="T9921"/>
      <c r="U9921" s="1"/>
      <c r="V9921"/>
      <c r="W9921" s="1"/>
      <c r="X9921"/>
      <c r="Y9921"/>
      <c r="Z9921" s="1"/>
      <c r="AA9921" s="1"/>
      <c r="AB9921" s="1"/>
      <c r="AC9921" s="1"/>
      <c r="AD9921"/>
    </row>
    <row r="9922" spans="1:30" x14ac:dyDescent="0.25">
      <c r="A9922" s="1"/>
      <c r="B9922" s="1"/>
      <c r="C9922" s="1"/>
      <c r="D9922"/>
      <c r="E9922" s="1"/>
      <c r="F9922" s="1"/>
      <c r="G9922"/>
      <c r="H9922"/>
      <c r="I9922" s="1"/>
      <c r="J9922"/>
      <c r="K9922"/>
      <c r="L9922"/>
      <c r="M9922" s="2"/>
      <c r="N9922" s="3"/>
      <c r="O9922"/>
      <c r="P9922"/>
      <c r="Q9922"/>
      <c r="R9922"/>
      <c r="S9922"/>
      <c r="T9922"/>
      <c r="U9922" s="1"/>
      <c r="V9922"/>
      <c r="W9922" s="1"/>
      <c r="X9922"/>
      <c r="Y9922"/>
      <c r="Z9922" s="1"/>
      <c r="AA9922" s="1"/>
      <c r="AB9922" s="1"/>
      <c r="AC9922" s="1"/>
      <c r="AD9922"/>
    </row>
    <row r="9923" spans="1:30" x14ac:dyDescent="0.25">
      <c r="A9923" s="1"/>
      <c r="B9923" s="1"/>
      <c r="C9923" s="1"/>
      <c r="D9923"/>
      <c r="E9923" s="1"/>
      <c r="F9923" s="1"/>
      <c r="G9923"/>
      <c r="H9923"/>
      <c r="I9923" s="1"/>
      <c r="J9923"/>
      <c r="K9923"/>
      <c r="L9923"/>
      <c r="M9923" s="2"/>
      <c r="N9923" s="3"/>
      <c r="O9923"/>
      <c r="P9923"/>
      <c r="Q9923"/>
      <c r="R9923"/>
      <c r="S9923"/>
      <c r="T9923"/>
      <c r="U9923" s="1"/>
      <c r="V9923"/>
      <c r="W9923" s="1"/>
      <c r="X9923"/>
      <c r="Y9923"/>
      <c r="Z9923" s="1"/>
      <c r="AA9923" s="1"/>
      <c r="AB9923" s="1"/>
      <c r="AC9923" s="1"/>
      <c r="AD9923"/>
    </row>
    <row r="9924" spans="1:30" x14ac:dyDescent="0.25">
      <c r="A9924" s="1"/>
      <c r="B9924" s="1"/>
      <c r="C9924" s="1"/>
      <c r="D9924"/>
      <c r="E9924" s="1"/>
      <c r="F9924" s="1"/>
      <c r="G9924"/>
      <c r="H9924"/>
      <c r="I9924" s="1"/>
      <c r="J9924"/>
      <c r="K9924"/>
      <c r="L9924"/>
      <c r="M9924" s="2"/>
      <c r="N9924" s="3"/>
      <c r="O9924"/>
      <c r="P9924"/>
      <c r="Q9924"/>
      <c r="R9924"/>
      <c r="S9924"/>
      <c r="T9924"/>
      <c r="U9924" s="1"/>
      <c r="V9924"/>
      <c r="W9924" s="1"/>
      <c r="X9924"/>
      <c r="Y9924"/>
      <c r="Z9924" s="1"/>
      <c r="AA9924" s="1"/>
      <c r="AB9924" s="1"/>
      <c r="AC9924" s="1"/>
      <c r="AD9924"/>
    </row>
    <row r="9925" spans="1:30" x14ac:dyDescent="0.25">
      <c r="A9925" s="1"/>
      <c r="B9925" s="1"/>
      <c r="C9925" s="1"/>
      <c r="D9925"/>
      <c r="E9925" s="1"/>
      <c r="F9925" s="1"/>
      <c r="G9925"/>
      <c r="H9925"/>
      <c r="I9925" s="1"/>
      <c r="J9925"/>
      <c r="K9925"/>
      <c r="L9925"/>
      <c r="M9925" s="2"/>
      <c r="N9925" s="3"/>
      <c r="O9925"/>
      <c r="P9925"/>
      <c r="Q9925"/>
      <c r="R9925"/>
      <c r="S9925"/>
      <c r="T9925"/>
      <c r="U9925" s="1"/>
      <c r="V9925"/>
      <c r="W9925" s="1"/>
      <c r="X9925"/>
      <c r="Y9925"/>
      <c r="Z9925" s="1"/>
      <c r="AA9925" s="1"/>
      <c r="AB9925" s="1"/>
      <c r="AC9925" s="1"/>
      <c r="AD9925"/>
    </row>
    <row r="9926" spans="1:30" x14ac:dyDescent="0.25">
      <c r="A9926" s="1"/>
      <c r="B9926" s="1"/>
      <c r="C9926" s="1"/>
      <c r="D9926"/>
      <c r="E9926" s="1"/>
      <c r="F9926" s="1"/>
      <c r="G9926"/>
      <c r="H9926"/>
      <c r="I9926" s="1"/>
      <c r="J9926"/>
      <c r="K9926"/>
      <c r="L9926"/>
      <c r="M9926" s="2"/>
      <c r="N9926" s="3"/>
      <c r="O9926"/>
      <c r="P9926"/>
      <c r="Q9926"/>
      <c r="R9926"/>
      <c r="S9926"/>
      <c r="T9926"/>
      <c r="U9926" s="1"/>
      <c r="V9926"/>
      <c r="W9926" s="1"/>
      <c r="X9926"/>
      <c r="Y9926"/>
      <c r="Z9926" s="1"/>
      <c r="AA9926" s="1"/>
      <c r="AB9926" s="1"/>
      <c r="AC9926" s="1"/>
      <c r="AD9926"/>
    </row>
    <row r="9927" spans="1:30" x14ac:dyDescent="0.25">
      <c r="A9927" s="1"/>
      <c r="B9927" s="1"/>
      <c r="C9927" s="1"/>
      <c r="D9927"/>
      <c r="E9927" s="1"/>
      <c r="F9927" s="1"/>
      <c r="G9927"/>
      <c r="H9927"/>
      <c r="I9927" s="1"/>
      <c r="J9927"/>
      <c r="K9927"/>
      <c r="L9927"/>
      <c r="M9927" s="2"/>
      <c r="N9927" s="3"/>
      <c r="O9927"/>
      <c r="P9927"/>
      <c r="Q9927"/>
      <c r="R9927"/>
      <c r="S9927"/>
      <c r="T9927"/>
      <c r="U9927" s="1"/>
      <c r="V9927"/>
      <c r="W9927" s="1"/>
      <c r="X9927"/>
      <c r="Y9927"/>
      <c r="Z9927" s="1"/>
      <c r="AA9927" s="1"/>
      <c r="AB9927" s="1"/>
      <c r="AC9927" s="1"/>
      <c r="AD9927"/>
    </row>
    <row r="9928" spans="1:30" x14ac:dyDescent="0.25">
      <c r="A9928" s="1"/>
      <c r="B9928" s="1"/>
      <c r="C9928" s="1"/>
      <c r="D9928"/>
      <c r="E9928" s="1"/>
      <c r="F9928" s="1"/>
      <c r="G9928"/>
      <c r="H9928"/>
      <c r="I9928" s="1"/>
      <c r="J9928"/>
      <c r="K9928"/>
      <c r="L9928"/>
      <c r="M9928" s="2"/>
      <c r="N9928" s="3"/>
      <c r="O9928"/>
      <c r="P9928"/>
      <c r="Q9928"/>
      <c r="R9928"/>
      <c r="S9928"/>
      <c r="T9928"/>
      <c r="U9928" s="1"/>
      <c r="V9928"/>
      <c r="W9928" s="1"/>
      <c r="X9928"/>
      <c r="Y9928"/>
      <c r="Z9928" s="1"/>
      <c r="AA9928" s="1"/>
      <c r="AB9928" s="1"/>
      <c r="AC9928" s="1"/>
      <c r="AD9928"/>
    </row>
    <row r="9929" spans="1:30" x14ac:dyDescent="0.25">
      <c r="A9929" s="1"/>
      <c r="B9929" s="1"/>
      <c r="C9929" s="1"/>
      <c r="D9929"/>
      <c r="E9929" s="1"/>
      <c r="F9929" s="1"/>
      <c r="G9929"/>
      <c r="H9929"/>
      <c r="I9929" s="1"/>
      <c r="J9929"/>
      <c r="K9929"/>
      <c r="L9929"/>
      <c r="M9929" s="2"/>
      <c r="N9929" s="3"/>
      <c r="O9929"/>
      <c r="P9929"/>
      <c r="Q9929"/>
      <c r="R9929"/>
      <c r="S9929"/>
      <c r="T9929"/>
      <c r="U9929" s="1"/>
      <c r="V9929"/>
      <c r="W9929" s="1"/>
      <c r="X9929"/>
      <c r="Y9929"/>
      <c r="Z9929" s="1"/>
      <c r="AA9929" s="1"/>
      <c r="AB9929" s="1"/>
      <c r="AC9929" s="1"/>
      <c r="AD9929"/>
    </row>
    <row r="9930" spans="1:30" x14ac:dyDescent="0.25">
      <c r="A9930" s="1"/>
      <c r="B9930" s="1"/>
      <c r="C9930" s="1"/>
      <c r="D9930"/>
      <c r="E9930" s="1"/>
      <c r="F9930" s="1"/>
      <c r="G9930"/>
      <c r="H9930"/>
      <c r="I9930" s="1"/>
      <c r="J9930"/>
      <c r="K9930"/>
      <c r="L9930"/>
      <c r="M9930" s="2"/>
      <c r="N9930" s="3"/>
      <c r="O9930"/>
      <c r="P9930"/>
      <c r="Q9930"/>
      <c r="R9930"/>
      <c r="S9930"/>
      <c r="T9930"/>
      <c r="U9930" s="1"/>
      <c r="V9930"/>
      <c r="W9930" s="1"/>
      <c r="X9930"/>
      <c r="Y9930"/>
      <c r="Z9930" s="1"/>
      <c r="AA9930" s="1"/>
      <c r="AB9930" s="1"/>
      <c r="AC9930" s="1"/>
      <c r="AD9930"/>
    </row>
    <row r="9931" spans="1:30" x14ac:dyDescent="0.25">
      <c r="A9931" s="1"/>
      <c r="B9931" s="1"/>
      <c r="C9931" s="1"/>
      <c r="D9931"/>
      <c r="E9931" s="1"/>
      <c r="F9931" s="1"/>
      <c r="G9931"/>
      <c r="H9931"/>
      <c r="I9931" s="1"/>
      <c r="J9931"/>
      <c r="K9931"/>
      <c r="L9931"/>
      <c r="M9931" s="2"/>
      <c r="N9931" s="3"/>
      <c r="O9931"/>
      <c r="P9931"/>
      <c r="Q9931"/>
      <c r="R9931"/>
      <c r="S9931"/>
      <c r="T9931"/>
      <c r="U9931" s="1"/>
      <c r="V9931"/>
      <c r="W9931" s="1"/>
      <c r="X9931"/>
      <c r="Y9931"/>
      <c r="Z9931" s="1"/>
      <c r="AA9931" s="1"/>
      <c r="AB9931" s="1"/>
      <c r="AC9931" s="1"/>
      <c r="AD9931"/>
    </row>
    <row r="9932" spans="1:30" x14ac:dyDescent="0.25">
      <c r="A9932" s="1"/>
      <c r="B9932" s="1"/>
      <c r="C9932" s="1"/>
      <c r="D9932"/>
      <c r="E9932" s="1"/>
      <c r="F9932" s="1"/>
      <c r="G9932"/>
      <c r="H9932"/>
      <c r="I9932" s="1"/>
      <c r="J9932"/>
      <c r="K9932"/>
      <c r="L9932"/>
      <c r="M9932" s="2"/>
      <c r="N9932" s="3"/>
      <c r="O9932"/>
      <c r="P9932"/>
      <c r="Q9932"/>
      <c r="R9932"/>
      <c r="S9932"/>
      <c r="T9932"/>
      <c r="U9932" s="1"/>
      <c r="V9932"/>
      <c r="W9932" s="1"/>
      <c r="X9932"/>
      <c r="Y9932"/>
      <c r="Z9932" s="1"/>
      <c r="AA9932" s="1"/>
      <c r="AB9932" s="1"/>
      <c r="AC9932" s="1"/>
      <c r="AD9932"/>
    </row>
    <row r="9933" spans="1:30" x14ac:dyDescent="0.25">
      <c r="A9933" s="1"/>
      <c r="B9933" s="1"/>
      <c r="C9933" s="1"/>
      <c r="D9933"/>
      <c r="E9933" s="1"/>
      <c r="F9933" s="1"/>
      <c r="G9933"/>
      <c r="H9933"/>
      <c r="I9933" s="1"/>
      <c r="J9933"/>
      <c r="K9933"/>
      <c r="L9933"/>
      <c r="M9933" s="2"/>
      <c r="N9933" s="3"/>
      <c r="O9933"/>
      <c r="P9933"/>
      <c r="Q9933"/>
      <c r="R9933"/>
      <c r="S9933"/>
      <c r="T9933"/>
      <c r="U9933" s="1"/>
      <c r="V9933"/>
      <c r="W9933" s="1"/>
      <c r="X9933"/>
      <c r="Y9933"/>
      <c r="Z9933" s="1"/>
      <c r="AA9933" s="1"/>
      <c r="AB9933" s="1"/>
      <c r="AC9933" s="1"/>
      <c r="AD9933"/>
    </row>
    <row r="9934" spans="1:30" x14ac:dyDescent="0.25">
      <c r="A9934" s="1"/>
      <c r="B9934" s="1"/>
      <c r="C9934" s="1"/>
      <c r="D9934"/>
      <c r="E9934" s="1"/>
      <c r="F9934" s="1"/>
      <c r="G9934"/>
      <c r="H9934"/>
      <c r="I9934" s="1"/>
      <c r="J9934"/>
      <c r="K9934"/>
      <c r="L9934"/>
      <c r="M9934" s="2"/>
      <c r="N9934" s="3"/>
      <c r="O9934"/>
      <c r="P9934"/>
      <c r="Q9934"/>
      <c r="R9934"/>
      <c r="S9934"/>
      <c r="T9934"/>
      <c r="U9934" s="1"/>
      <c r="V9934"/>
      <c r="W9934" s="1"/>
      <c r="X9934"/>
      <c r="Y9934"/>
      <c r="Z9934" s="1"/>
      <c r="AA9934" s="1"/>
      <c r="AB9934" s="1"/>
      <c r="AC9934" s="1"/>
      <c r="AD9934"/>
    </row>
    <row r="9935" spans="1:30" x14ac:dyDescent="0.25">
      <c r="A9935" s="1"/>
      <c r="B9935" s="1"/>
      <c r="C9935" s="1"/>
      <c r="D9935"/>
      <c r="E9935" s="1"/>
      <c r="F9935" s="1"/>
      <c r="G9935"/>
      <c r="H9935"/>
      <c r="I9935" s="1"/>
      <c r="J9935"/>
      <c r="K9935"/>
      <c r="L9935"/>
      <c r="M9935" s="2"/>
      <c r="N9935" s="3"/>
      <c r="O9935"/>
      <c r="P9935"/>
      <c r="Q9935"/>
      <c r="R9935"/>
      <c r="S9935"/>
      <c r="T9935"/>
      <c r="U9935" s="1"/>
      <c r="V9935"/>
      <c r="W9935" s="1"/>
      <c r="X9935"/>
      <c r="Y9935"/>
      <c r="Z9935" s="1"/>
      <c r="AA9935" s="1"/>
      <c r="AB9935" s="1"/>
      <c r="AC9935" s="1"/>
      <c r="AD9935"/>
    </row>
    <row r="9936" spans="1:30" x14ac:dyDescent="0.25">
      <c r="A9936" s="1"/>
      <c r="B9936" s="1"/>
      <c r="C9936" s="1"/>
      <c r="D9936"/>
      <c r="E9936" s="1"/>
      <c r="F9936" s="1"/>
      <c r="G9936"/>
      <c r="H9936"/>
      <c r="I9936" s="1"/>
      <c r="J9936"/>
      <c r="K9936"/>
      <c r="L9936"/>
      <c r="M9936" s="2"/>
      <c r="N9936" s="3"/>
      <c r="O9936"/>
      <c r="P9936"/>
      <c r="Q9936"/>
      <c r="R9936"/>
      <c r="S9936"/>
      <c r="T9936"/>
      <c r="U9936" s="1"/>
      <c r="V9936"/>
      <c r="W9936" s="1"/>
      <c r="X9936"/>
      <c r="Y9936"/>
      <c r="Z9936" s="1"/>
      <c r="AA9936" s="1"/>
      <c r="AB9936" s="1"/>
      <c r="AC9936" s="1"/>
      <c r="AD9936"/>
    </row>
    <row r="9937" spans="1:30" x14ac:dyDescent="0.25">
      <c r="A9937" s="1"/>
      <c r="B9937" s="1"/>
      <c r="C9937" s="1"/>
      <c r="D9937"/>
      <c r="E9937" s="1"/>
      <c r="F9937" s="1"/>
      <c r="G9937"/>
      <c r="H9937"/>
      <c r="I9937" s="1"/>
      <c r="J9937"/>
      <c r="K9937"/>
      <c r="L9937"/>
      <c r="M9937" s="2"/>
      <c r="N9937" s="3"/>
      <c r="O9937"/>
      <c r="P9937"/>
      <c r="Q9937"/>
      <c r="R9937"/>
      <c r="S9937"/>
      <c r="T9937"/>
      <c r="U9937" s="1"/>
      <c r="V9937"/>
      <c r="W9937" s="1"/>
      <c r="X9937"/>
      <c r="Y9937"/>
      <c r="Z9937" s="1"/>
      <c r="AA9937" s="1"/>
      <c r="AB9937" s="1"/>
      <c r="AC9937" s="1"/>
      <c r="AD9937"/>
    </row>
    <row r="9938" spans="1:30" x14ac:dyDescent="0.25">
      <c r="A9938" s="1"/>
      <c r="B9938" s="1"/>
      <c r="C9938" s="1"/>
      <c r="D9938"/>
      <c r="E9938" s="1"/>
      <c r="F9938" s="1"/>
      <c r="G9938"/>
      <c r="H9938"/>
      <c r="I9938" s="1"/>
      <c r="J9938"/>
      <c r="K9938"/>
      <c r="L9938"/>
      <c r="M9938" s="2"/>
      <c r="N9938" s="3"/>
      <c r="O9938"/>
      <c r="P9938"/>
      <c r="Q9938"/>
      <c r="R9938"/>
      <c r="S9938"/>
      <c r="T9938"/>
      <c r="U9938" s="1"/>
      <c r="V9938"/>
      <c r="W9938" s="1"/>
      <c r="X9938"/>
      <c r="Y9938"/>
      <c r="Z9938" s="1"/>
      <c r="AA9938" s="1"/>
      <c r="AB9938" s="1"/>
      <c r="AC9938" s="1"/>
      <c r="AD9938"/>
    </row>
    <row r="9939" spans="1:30" x14ac:dyDescent="0.25">
      <c r="A9939" s="1"/>
      <c r="B9939" s="1"/>
      <c r="C9939" s="1"/>
      <c r="D9939"/>
      <c r="E9939" s="1"/>
      <c r="F9939" s="1"/>
      <c r="G9939"/>
      <c r="H9939"/>
      <c r="I9939" s="1"/>
      <c r="J9939"/>
      <c r="K9939"/>
      <c r="L9939"/>
      <c r="M9939" s="2"/>
      <c r="N9939" s="3"/>
      <c r="O9939"/>
      <c r="P9939"/>
      <c r="Q9939"/>
      <c r="R9939"/>
      <c r="S9939"/>
      <c r="T9939"/>
      <c r="U9939" s="1"/>
      <c r="V9939"/>
      <c r="W9939" s="1"/>
      <c r="X9939"/>
      <c r="Y9939"/>
      <c r="Z9939" s="1"/>
      <c r="AA9939" s="1"/>
      <c r="AB9939" s="1"/>
      <c r="AC9939" s="1"/>
      <c r="AD9939"/>
    </row>
    <row r="9940" spans="1:30" x14ac:dyDescent="0.25">
      <c r="A9940" s="1"/>
      <c r="B9940" s="1"/>
      <c r="C9940" s="1"/>
      <c r="D9940"/>
      <c r="E9940" s="1"/>
      <c r="F9940" s="1"/>
      <c r="G9940"/>
      <c r="H9940"/>
      <c r="I9940" s="1"/>
      <c r="J9940"/>
      <c r="K9940"/>
      <c r="L9940"/>
      <c r="M9940" s="2"/>
      <c r="N9940" s="3"/>
      <c r="O9940"/>
      <c r="P9940"/>
      <c r="Q9940"/>
      <c r="R9940"/>
      <c r="S9940"/>
      <c r="T9940"/>
      <c r="U9940" s="1"/>
      <c r="V9940"/>
      <c r="W9940" s="1"/>
      <c r="X9940"/>
      <c r="Y9940"/>
      <c r="Z9940" s="1"/>
      <c r="AA9940" s="1"/>
      <c r="AB9940" s="1"/>
      <c r="AC9940" s="1"/>
      <c r="AD9940"/>
    </row>
    <row r="9941" spans="1:30" x14ac:dyDescent="0.25">
      <c r="A9941" s="1"/>
      <c r="B9941" s="1"/>
      <c r="C9941" s="1"/>
      <c r="D9941"/>
      <c r="E9941" s="1"/>
      <c r="F9941" s="1"/>
      <c r="G9941"/>
      <c r="H9941"/>
      <c r="I9941" s="1"/>
      <c r="J9941"/>
      <c r="K9941"/>
      <c r="L9941"/>
      <c r="M9941" s="2"/>
      <c r="N9941" s="3"/>
      <c r="O9941"/>
      <c r="P9941"/>
      <c r="Q9941"/>
      <c r="R9941"/>
      <c r="S9941"/>
      <c r="T9941"/>
      <c r="U9941" s="1"/>
      <c r="V9941"/>
      <c r="W9941" s="1"/>
      <c r="X9941"/>
      <c r="Y9941"/>
      <c r="Z9941" s="1"/>
      <c r="AA9941" s="1"/>
      <c r="AB9941" s="1"/>
      <c r="AC9941" s="1"/>
      <c r="AD9941"/>
    </row>
    <row r="9942" spans="1:30" x14ac:dyDescent="0.25">
      <c r="A9942" s="1"/>
      <c r="B9942" s="1"/>
      <c r="C9942" s="1"/>
      <c r="D9942"/>
      <c r="E9942" s="1"/>
      <c r="F9942" s="1"/>
      <c r="G9942"/>
      <c r="H9942"/>
      <c r="I9942" s="1"/>
      <c r="J9942"/>
      <c r="K9942"/>
      <c r="L9942"/>
      <c r="M9942" s="2"/>
      <c r="N9942" s="3"/>
      <c r="O9942"/>
      <c r="P9942"/>
      <c r="Q9942"/>
      <c r="R9942"/>
      <c r="S9942"/>
      <c r="T9942"/>
      <c r="U9942" s="1"/>
      <c r="V9942"/>
      <c r="W9942" s="1"/>
      <c r="X9942"/>
      <c r="Y9942"/>
      <c r="Z9942" s="1"/>
      <c r="AA9942" s="1"/>
      <c r="AB9942" s="1"/>
      <c r="AC9942" s="1"/>
      <c r="AD9942"/>
    </row>
    <row r="9943" spans="1:30" x14ac:dyDescent="0.25">
      <c r="A9943" s="1"/>
      <c r="B9943" s="1"/>
      <c r="C9943" s="1"/>
      <c r="D9943"/>
      <c r="E9943" s="1"/>
      <c r="F9943" s="1"/>
      <c r="G9943"/>
      <c r="H9943"/>
      <c r="I9943" s="1"/>
      <c r="J9943"/>
      <c r="K9943"/>
      <c r="L9943"/>
      <c r="M9943" s="2"/>
      <c r="N9943" s="3"/>
      <c r="O9943"/>
      <c r="P9943"/>
      <c r="Q9943"/>
      <c r="R9943"/>
      <c r="S9943"/>
      <c r="T9943"/>
      <c r="U9943" s="1"/>
      <c r="V9943"/>
      <c r="W9943" s="1"/>
      <c r="X9943"/>
      <c r="Y9943"/>
      <c r="Z9943" s="1"/>
      <c r="AA9943" s="1"/>
      <c r="AB9943" s="1"/>
      <c r="AC9943" s="1"/>
      <c r="AD9943"/>
    </row>
    <row r="9944" spans="1:30" x14ac:dyDescent="0.25">
      <c r="A9944" s="1"/>
      <c r="B9944" s="1"/>
      <c r="C9944" s="1"/>
      <c r="D9944"/>
      <c r="E9944" s="1"/>
      <c r="F9944" s="1"/>
      <c r="G9944"/>
      <c r="H9944"/>
      <c r="I9944" s="1"/>
      <c r="J9944"/>
      <c r="K9944"/>
      <c r="L9944"/>
      <c r="M9944" s="2"/>
      <c r="N9944" s="3"/>
      <c r="O9944"/>
      <c r="P9944"/>
      <c r="Q9944"/>
      <c r="R9944"/>
      <c r="S9944"/>
      <c r="T9944"/>
      <c r="U9944" s="1"/>
      <c r="V9944"/>
      <c r="W9944" s="1"/>
      <c r="X9944"/>
      <c r="Y9944"/>
      <c r="Z9944" s="1"/>
      <c r="AA9944" s="1"/>
      <c r="AB9944" s="1"/>
      <c r="AC9944" s="1"/>
      <c r="AD9944"/>
    </row>
    <row r="9945" spans="1:30" x14ac:dyDescent="0.25">
      <c r="A9945" s="1"/>
      <c r="B9945" s="1"/>
      <c r="C9945" s="1"/>
      <c r="D9945"/>
      <c r="E9945" s="1"/>
      <c r="F9945" s="1"/>
      <c r="G9945"/>
      <c r="H9945"/>
      <c r="I9945" s="1"/>
      <c r="J9945"/>
      <c r="K9945"/>
      <c r="L9945"/>
      <c r="M9945" s="2"/>
      <c r="N9945" s="3"/>
      <c r="O9945"/>
      <c r="P9945"/>
      <c r="Q9945"/>
      <c r="R9945"/>
      <c r="S9945"/>
      <c r="T9945"/>
      <c r="U9945" s="1"/>
      <c r="V9945"/>
      <c r="W9945" s="1"/>
      <c r="X9945"/>
      <c r="Y9945"/>
      <c r="Z9945" s="1"/>
      <c r="AA9945" s="1"/>
      <c r="AB9945" s="1"/>
      <c r="AC9945" s="1"/>
      <c r="AD9945"/>
    </row>
    <row r="9946" spans="1:30" x14ac:dyDescent="0.25">
      <c r="A9946" s="1"/>
      <c r="B9946" s="1"/>
      <c r="C9946" s="1"/>
      <c r="D9946"/>
      <c r="E9946" s="1"/>
      <c r="F9946" s="1"/>
      <c r="G9946"/>
      <c r="H9946"/>
      <c r="I9946" s="1"/>
      <c r="J9946"/>
      <c r="K9946"/>
      <c r="L9946"/>
      <c r="M9946" s="2"/>
      <c r="N9946" s="3"/>
      <c r="O9946"/>
      <c r="P9946"/>
      <c r="Q9946"/>
      <c r="R9946"/>
      <c r="S9946"/>
      <c r="T9946"/>
      <c r="U9946" s="1"/>
      <c r="V9946"/>
      <c r="W9946" s="1"/>
      <c r="X9946"/>
      <c r="Y9946"/>
      <c r="Z9946" s="1"/>
      <c r="AA9946" s="1"/>
      <c r="AB9946" s="1"/>
      <c r="AC9946" s="1"/>
      <c r="AD9946"/>
    </row>
    <row r="9947" spans="1:30" x14ac:dyDescent="0.25">
      <c r="A9947" s="1"/>
      <c r="B9947" s="1"/>
      <c r="C9947" s="1"/>
      <c r="D9947"/>
      <c r="E9947" s="1"/>
      <c r="F9947" s="1"/>
      <c r="G9947"/>
      <c r="H9947"/>
      <c r="I9947" s="1"/>
      <c r="J9947"/>
      <c r="K9947"/>
      <c r="L9947"/>
      <c r="M9947" s="2"/>
      <c r="N9947" s="3"/>
      <c r="O9947"/>
      <c r="P9947"/>
      <c r="Q9947"/>
      <c r="R9947"/>
      <c r="S9947"/>
      <c r="T9947"/>
      <c r="U9947" s="1"/>
      <c r="V9947"/>
      <c r="W9947" s="1"/>
      <c r="X9947"/>
      <c r="Y9947"/>
      <c r="Z9947" s="1"/>
      <c r="AA9947" s="1"/>
      <c r="AB9947" s="1"/>
      <c r="AC9947" s="1"/>
      <c r="AD9947"/>
    </row>
    <row r="9948" spans="1:30" x14ac:dyDescent="0.25">
      <c r="A9948" s="1"/>
      <c r="B9948" s="1"/>
      <c r="C9948" s="1"/>
      <c r="D9948"/>
      <c r="E9948" s="1"/>
      <c r="F9948" s="1"/>
      <c r="G9948"/>
      <c r="H9948"/>
      <c r="I9948" s="1"/>
      <c r="J9948"/>
      <c r="K9948"/>
      <c r="L9948"/>
      <c r="M9948" s="2"/>
      <c r="N9948" s="3"/>
      <c r="O9948"/>
      <c r="P9948"/>
      <c r="Q9948"/>
      <c r="R9948"/>
      <c r="S9948"/>
      <c r="T9948"/>
      <c r="U9948" s="1"/>
      <c r="V9948"/>
      <c r="W9948" s="1"/>
      <c r="X9948"/>
      <c r="Y9948"/>
      <c r="Z9948" s="1"/>
      <c r="AA9948" s="1"/>
      <c r="AB9948" s="1"/>
      <c r="AC9948" s="1"/>
      <c r="AD9948"/>
    </row>
    <row r="9949" spans="1:30" x14ac:dyDescent="0.25">
      <c r="A9949" s="1"/>
      <c r="B9949" s="1"/>
      <c r="C9949" s="1"/>
      <c r="D9949"/>
      <c r="E9949" s="1"/>
      <c r="F9949" s="1"/>
      <c r="G9949"/>
      <c r="H9949"/>
      <c r="I9949" s="1"/>
      <c r="J9949"/>
      <c r="K9949"/>
      <c r="L9949"/>
      <c r="M9949" s="2"/>
      <c r="N9949" s="3"/>
      <c r="O9949"/>
      <c r="P9949"/>
      <c r="Q9949"/>
      <c r="R9949"/>
      <c r="S9949"/>
      <c r="T9949"/>
      <c r="U9949" s="1"/>
      <c r="V9949"/>
      <c r="W9949" s="1"/>
      <c r="X9949"/>
      <c r="Y9949"/>
      <c r="Z9949" s="1"/>
      <c r="AA9949" s="1"/>
      <c r="AB9949" s="1"/>
      <c r="AC9949" s="1"/>
      <c r="AD9949"/>
    </row>
    <row r="9950" spans="1:30" x14ac:dyDescent="0.25">
      <c r="A9950" s="1"/>
      <c r="B9950" s="1"/>
      <c r="C9950" s="1"/>
      <c r="D9950"/>
      <c r="E9950" s="1"/>
      <c r="F9950" s="1"/>
      <c r="G9950"/>
      <c r="H9950"/>
      <c r="I9950" s="1"/>
      <c r="J9950"/>
      <c r="K9950"/>
      <c r="L9950"/>
      <c r="M9950" s="2"/>
      <c r="N9950" s="3"/>
      <c r="O9950"/>
      <c r="P9950"/>
      <c r="Q9950"/>
      <c r="R9950"/>
      <c r="S9950"/>
      <c r="T9950"/>
      <c r="U9950" s="1"/>
      <c r="V9950"/>
      <c r="W9950" s="1"/>
      <c r="X9950"/>
      <c r="Y9950"/>
      <c r="Z9950" s="1"/>
      <c r="AA9950" s="1"/>
      <c r="AB9950" s="1"/>
      <c r="AC9950" s="1"/>
      <c r="AD9950"/>
    </row>
    <row r="9951" spans="1:30" x14ac:dyDescent="0.25">
      <c r="A9951" s="1"/>
      <c r="B9951" s="1"/>
      <c r="C9951" s="1"/>
      <c r="D9951"/>
      <c r="E9951" s="1"/>
      <c r="F9951" s="1"/>
      <c r="G9951"/>
      <c r="H9951"/>
      <c r="I9951" s="1"/>
      <c r="J9951"/>
      <c r="K9951"/>
      <c r="L9951"/>
      <c r="M9951" s="2"/>
      <c r="N9951" s="3"/>
      <c r="O9951"/>
      <c r="P9951"/>
      <c r="Q9951"/>
      <c r="R9951"/>
      <c r="S9951"/>
      <c r="T9951"/>
      <c r="U9951" s="1"/>
      <c r="V9951"/>
      <c r="W9951" s="1"/>
      <c r="X9951"/>
      <c r="Y9951"/>
      <c r="Z9951" s="1"/>
      <c r="AA9951" s="1"/>
      <c r="AB9951" s="1"/>
      <c r="AC9951" s="1"/>
      <c r="AD9951"/>
    </row>
    <row r="9952" spans="1:30" x14ac:dyDescent="0.25">
      <c r="A9952" s="1"/>
      <c r="B9952" s="1"/>
      <c r="C9952" s="1"/>
      <c r="D9952"/>
      <c r="E9952" s="1"/>
      <c r="F9952" s="1"/>
      <c r="G9952"/>
      <c r="H9952"/>
      <c r="I9952" s="1"/>
      <c r="J9952"/>
      <c r="K9952"/>
      <c r="L9952"/>
      <c r="M9952" s="2"/>
      <c r="N9952" s="3"/>
      <c r="O9952"/>
      <c r="P9952"/>
      <c r="Q9952"/>
      <c r="R9952"/>
      <c r="S9952"/>
      <c r="T9952"/>
      <c r="U9952" s="1"/>
      <c r="V9952"/>
      <c r="W9952" s="1"/>
      <c r="X9952"/>
      <c r="Y9952"/>
      <c r="Z9952" s="1"/>
      <c r="AA9952" s="1"/>
      <c r="AB9952" s="1"/>
      <c r="AC9952" s="1"/>
      <c r="AD9952"/>
    </row>
    <row r="9953" spans="1:30" x14ac:dyDescent="0.25">
      <c r="A9953" s="1"/>
      <c r="B9953" s="1"/>
      <c r="C9953" s="1"/>
      <c r="D9953"/>
      <c r="E9953" s="1"/>
      <c r="F9953" s="1"/>
      <c r="G9953"/>
      <c r="H9953"/>
      <c r="I9953" s="1"/>
      <c r="J9953"/>
      <c r="K9953"/>
      <c r="L9953"/>
      <c r="M9953" s="2"/>
      <c r="N9953" s="3"/>
      <c r="O9953"/>
      <c r="P9953"/>
      <c r="Q9953"/>
      <c r="R9953"/>
      <c r="S9953"/>
      <c r="T9953"/>
      <c r="U9953" s="1"/>
      <c r="V9953"/>
      <c r="W9953" s="1"/>
      <c r="X9953"/>
      <c r="Y9953"/>
      <c r="Z9953" s="1"/>
      <c r="AA9953" s="1"/>
      <c r="AB9953" s="1"/>
      <c r="AC9953" s="1"/>
      <c r="AD9953"/>
    </row>
    <row r="9954" spans="1:30" x14ac:dyDescent="0.25">
      <c r="A9954" s="1"/>
      <c r="B9954" s="1"/>
      <c r="C9954" s="1"/>
      <c r="D9954"/>
      <c r="E9954" s="1"/>
      <c r="F9954" s="1"/>
      <c r="G9954"/>
      <c r="H9954"/>
      <c r="I9954" s="1"/>
      <c r="J9954"/>
      <c r="K9954"/>
      <c r="L9954"/>
      <c r="M9954" s="2"/>
      <c r="N9954" s="3"/>
      <c r="O9954"/>
      <c r="P9954"/>
      <c r="Q9954"/>
      <c r="R9954"/>
      <c r="S9954"/>
      <c r="T9954"/>
      <c r="U9954" s="1"/>
      <c r="V9954"/>
      <c r="W9954" s="1"/>
      <c r="X9954"/>
      <c r="Y9954"/>
      <c r="Z9954" s="1"/>
      <c r="AA9954" s="1"/>
      <c r="AB9954" s="1"/>
      <c r="AC9954" s="1"/>
      <c r="AD9954"/>
    </row>
    <row r="9955" spans="1:30" x14ac:dyDescent="0.25">
      <c r="A9955" s="1"/>
      <c r="B9955" s="1"/>
      <c r="C9955" s="1"/>
      <c r="D9955"/>
      <c r="E9955" s="1"/>
      <c r="F9955" s="1"/>
      <c r="G9955"/>
      <c r="H9955"/>
      <c r="I9955" s="1"/>
      <c r="J9955"/>
      <c r="K9955"/>
      <c r="L9955"/>
      <c r="M9955" s="2"/>
      <c r="N9955" s="3"/>
      <c r="O9955"/>
      <c r="P9955"/>
      <c r="Q9955"/>
      <c r="R9955"/>
      <c r="S9955"/>
      <c r="T9955"/>
      <c r="U9955" s="1"/>
      <c r="V9955"/>
      <c r="W9955" s="1"/>
      <c r="X9955"/>
      <c r="Y9955"/>
      <c r="Z9955" s="1"/>
      <c r="AA9955" s="1"/>
      <c r="AB9955" s="1"/>
      <c r="AC9955" s="1"/>
      <c r="AD9955"/>
    </row>
    <row r="9956" spans="1:30" x14ac:dyDescent="0.25">
      <c r="A9956" s="1"/>
      <c r="B9956" s="1"/>
      <c r="C9956" s="1"/>
      <c r="D9956"/>
      <c r="E9956" s="1"/>
      <c r="F9956" s="1"/>
      <c r="G9956"/>
      <c r="H9956"/>
      <c r="I9956" s="1"/>
      <c r="J9956"/>
      <c r="K9956"/>
      <c r="L9956"/>
      <c r="M9956" s="2"/>
      <c r="N9956" s="3"/>
      <c r="O9956"/>
      <c r="P9956"/>
      <c r="Q9956"/>
      <c r="R9956"/>
      <c r="S9956"/>
      <c r="T9956"/>
      <c r="U9956" s="1"/>
      <c r="V9956"/>
      <c r="W9956" s="1"/>
      <c r="X9956"/>
      <c r="Y9956"/>
      <c r="Z9956" s="1"/>
      <c r="AA9956" s="1"/>
      <c r="AB9956" s="1"/>
      <c r="AC9956" s="1"/>
      <c r="AD9956"/>
    </row>
    <row r="9957" spans="1:30" x14ac:dyDescent="0.25">
      <c r="A9957" s="1"/>
      <c r="B9957" s="1"/>
      <c r="C9957" s="1"/>
      <c r="D9957"/>
      <c r="E9957" s="1"/>
      <c r="F9957" s="1"/>
      <c r="G9957"/>
      <c r="H9957"/>
      <c r="I9957" s="1"/>
      <c r="J9957"/>
      <c r="K9957"/>
      <c r="L9957"/>
      <c r="M9957" s="2"/>
      <c r="N9957" s="3"/>
      <c r="O9957"/>
      <c r="P9957"/>
      <c r="Q9957"/>
      <c r="R9957"/>
      <c r="S9957"/>
      <c r="T9957"/>
      <c r="U9957" s="1"/>
      <c r="V9957"/>
      <c r="W9957" s="1"/>
      <c r="X9957"/>
      <c r="Y9957"/>
      <c r="Z9957" s="1"/>
      <c r="AA9957" s="1"/>
      <c r="AB9957" s="1"/>
      <c r="AC9957" s="1"/>
      <c r="AD9957"/>
    </row>
    <row r="9958" spans="1:30" x14ac:dyDescent="0.25">
      <c r="A9958" s="1"/>
      <c r="B9958" s="1"/>
      <c r="C9958" s="1"/>
      <c r="D9958"/>
      <c r="E9958" s="1"/>
      <c r="F9958" s="1"/>
      <c r="G9958"/>
      <c r="H9958"/>
      <c r="I9958" s="1"/>
      <c r="J9958"/>
      <c r="K9958"/>
      <c r="L9958"/>
      <c r="M9958" s="2"/>
      <c r="N9958" s="3"/>
      <c r="O9958"/>
      <c r="P9958"/>
      <c r="Q9958"/>
      <c r="R9958"/>
      <c r="S9958"/>
      <c r="T9958"/>
      <c r="U9958" s="1"/>
      <c r="V9958"/>
      <c r="W9958" s="1"/>
      <c r="X9958"/>
      <c r="Y9958"/>
      <c r="Z9958" s="1"/>
      <c r="AA9958" s="1"/>
      <c r="AB9958" s="1"/>
      <c r="AC9958" s="1"/>
      <c r="AD9958"/>
    </row>
    <row r="9959" spans="1:30" x14ac:dyDescent="0.25">
      <c r="A9959" s="1"/>
      <c r="B9959" s="1"/>
      <c r="C9959" s="1"/>
      <c r="D9959"/>
      <c r="E9959" s="1"/>
      <c r="F9959" s="1"/>
      <c r="G9959"/>
      <c r="H9959"/>
      <c r="I9959" s="1"/>
      <c r="J9959"/>
      <c r="K9959"/>
      <c r="L9959"/>
      <c r="M9959" s="2"/>
      <c r="N9959" s="3"/>
      <c r="O9959"/>
      <c r="P9959"/>
      <c r="Q9959"/>
      <c r="R9959"/>
      <c r="S9959"/>
      <c r="T9959"/>
      <c r="U9959" s="1"/>
      <c r="V9959"/>
      <c r="W9959" s="1"/>
      <c r="X9959"/>
      <c r="Y9959"/>
      <c r="Z9959" s="1"/>
      <c r="AA9959" s="1"/>
      <c r="AB9959" s="1"/>
      <c r="AC9959" s="1"/>
      <c r="AD9959"/>
    </row>
    <row r="9960" spans="1:30" x14ac:dyDescent="0.25">
      <c r="A9960" s="1"/>
      <c r="B9960" s="1"/>
      <c r="C9960" s="1"/>
      <c r="D9960"/>
      <c r="E9960" s="1"/>
      <c r="F9960" s="1"/>
      <c r="G9960"/>
      <c r="H9960"/>
      <c r="I9960" s="1"/>
      <c r="J9960"/>
      <c r="K9960"/>
      <c r="L9960"/>
      <c r="M9960" s="2"/>
      <c r="N9960" s="3"/>
      <c r="O9960"/>
      <c r="P9960"/>
      <c r="Q9960"/>
      <c r="R9960"/>
      <c r="S9960"/>
      <c r="T9960"/>
      <c r="U9960" s="1"/>
      <c r="V9960"/>
      <c r="W9960" s="1"/>
      <c r="X9960"/>
      <c r="Y9960"/>
      <c r="Z9960" s="1"/>
      <c r="AA9960" s="1"/>
      <c r="AB9960" s="1"/>
      <c r="AC9960" s="1"/>
      <c r="AD9960"/>
    </row>
    <row r="9961" spans="1:30" x14ac:dyDescent="0.25">
      <c r="A9961" s="1"/>
      <c r="B9961" s="1"/>
      <c r="C9961" s="1"/>
      <c r="D9961"/>
      <c r="E9961" s="1"/>
      <c r="F9961" s="1"/>
      <c r="G9961"/>
      <c r="H9961"/>
      <c r="I9961" s="1"/>
      <c r="J9961"/>
      <c r="K9961"/>
      <c r="L9961"/>
      <c r="M9961" s="2"/>
      <c r="N9961" s="3"/>
      <c r="O9961"/>
      <c r="P9961"/>
      <c r="Q9961"/>
      <c r="R9961"/>
      <c r="S9961"/>
      <c r="T9961"/>
      <c r="U9961" s="1"/>
      <c r="V9961"/>
      <c r="W9961" s="1"/>
      <c r="X9961"/>
      <c r="Y9961"/>
      <c r="Z9961" s="1"/>
      <c r="AA9961" s="1"/>
      <c r="AB9961" s="1"/>
      <c r="AC9961" s="1"/>
      <c r="AD9961"/>
    </row>
    <row r="9962" spans="1:30" x14ac:dyDescent="0.25">
      <c r="A9962" s="1"/>
      <c r="B9962" s="1"/>
      <c r="C9962" s="1"/>
      <c r="D9962"/>
      <c r="E9962" s="1"/>
      <c r="F9962" s="1"/>
      <c r="G9962"/>
      <c r="H9962"/>
      <c r="I9962" s="1"/>
      <c r="J9962"/>
      <c r="K9962"/>
      <c r="L9962"/>
      <c r="M9962" s="2"/>
      <c r="N9962" s="3"/>
      <c r="O9962"/>
      <c r="P9962"/>
      <c r="Q9962"/>
      <c r="R9962"/>
      <c r="S9962"/>
      <c r="T9962"/>
      <c r="U9962" s="1"/>
      <c r="V9962"/>
      <c r="W9962" s="1"/>
      <c r="X9962"/>
      <c r="Y9962"/>
      <c r="Z9962" s="1"/>
      <c r="AA9962" s="1"/>
      <c r="AB9962" s="1"/>
      <c r="AC9962" s="1"/>
      <c r="AD9962"/>
    </row>
    <row r="9963" spans="1:30" x14ac:dyDescent="0.25">
      <c r="A9963" s="1"/>
      <c r="B9963" s="1"/>
      <c r="C9963" s="1"/>
      <c r="D9963"/>
      <c r="E9963" s="1"/>
      <c r="F9963" s="1"/>
      <c r="G9963"/>
      <c r="H9963"/>
      <c r="I9963" s="1"/>
      <c r="J9963"/>
      <c r="K9963"/>
      <c r="L9963"/>
      <c r="M9963" s="2"/>
      <c r="N9963" s="3"/>
      <c r="O9963"/>
      <c r="P9963"/>
      <c r="Q9963"/>
      <c r="R9963"/>
      <c r="S9963"/>
      <c r="T9963"/>
      <c r="U9963" s="1"/>
      <c r="V9963"/>
      <c r="W9963" s="1"/>
      <c r="X9963"/>
      <c r="Y9963"/>
      <c r="Z9963" s="1"/>
      <c r="AA9963" s="1"/>
      <c r="AB9963" s="1"/>
      <c r="AC9963" s="1"/>
      <c r="AD9963"/>
    </row>
    <row r="9964" spans="1:30" x14ac:dyDescent="0.25">
      <c r="A9964" s="1"/>
      <c r="B9964" s="1"/>
      <c r="C9964" s="1"/>
      <c r="D9964"/>
      <c r="E9964" s="1"/>
      <c r="F9964" s="1"/>
      <c r="G9964"/>
      <c r="H9964"/>
      <c r="I9964" s="1"/>
      <c r="J9964"/>
      <c r="K9964"/>
      <c r="L9964"/>
      <c r="M9964" s="2"/>
      <c r="N9964" s="3"/>
      <c r="O9964"/>
      <c r="P9964"/>
      <c r="Q9964"/>
      <c r="R9964"/>
      <c r="S9964"/>
      <c r="T9964"/>
      <c r="U9964" s="1"/>
      <c r="V9964"/>
      <c r="W9964" s="1"/>
      <c r="X9964"/>
      <c r="Y9964"/>
      <c r="Z9964" s="1"/>
      <c r="AA9964" s="1"/>
      <c r="AB9964" s="1"/>
      <c r="AC9964" s="1"/>
      <c r="AD9964"/>
    </row>
    <row r="9965" spans="1:30" x14ac:dyDescent="0.25">
      <c r="A9965" s="1"/>
      <c r="B9965" s="1"/>
      <c r="C9965" s="1"/>
      <c r="D9965"/>
      <c r="E9965" s="1"/>
      <c r="F9965" s="1"/>
      <c r="G9965"/>
      <c r="H9965"/>
      <c r="I9965" s="1"/>
      <c r="J9965"/>
      <c r="K9965"/>
      <c r="L9965"/>
      <c r="M9965" s="2"/>
      <c r="N9965" s="3"/>
      <c r="O9965"/>
      <c r="P9965"/>
      <c r="Q9965"/>
      <c r="R9965"/>
      <c r="S9965"/>
      <c r="T9965"/>
      <c r="U9965" s="1"/>
      <c r="V9965"/>
      <c r="W9965" s="1"/>
      <c r="X9965"/>
      <c r="Y9965"/>
      <c r="Z9965" s="1"/>
      <c r="AA9965" s="1"/>
      <c r="AB9965" s="1"/>
      <c r="AC9965" s="1"/>
      <c r="AD9965"/>
    </row>
    <row r="9966" spans="1:30" x14ac:dyDescent="0.25">
      <c r="A9966" s="1"/>
      <c r="B9966" s="1"/>
      <c r="C9966" s="1"/>
      <c r="D9966"/>
      <c r="E9966" s="1"/>
      <c r="F9966" s="1"/>
      <c r="G9966"/>
      <c r="H9966"/>
      <c r="I9966" s="1"/>
      <c r="J9966"/>
      <c r="K9966"/>
      <c r="L9966"/>
      <c r="M9966" s="2"/>
      <c r="N9966" s="3"/>
      <c r="O9966"/>
      <c r="P9966"/>
      <c r="Q9966"/>
      <c r="R9966"/>
      <c r="S9966"/>
      <c r="T9966"/>
      <c r="U9966" s="1"/>
      <c r="V9966"/>
      <c r="W9966" s="1"/>
      <c r="X9966"/>
      <c r="Y9966"/>
      <c r="Z9966" s="1"/>
      <c r="AA9966" s="1"/>
      <c r="AB9966" s="1"/>
      <c r="AC9966" s="1"/>
      <c r="AD9966"/>
    </row>
    <row r="9967" spans="1:30" x14ac:dyDescent="0.25">
      <c r="A9967" s="1"/>
      <c r="B9967" s="1"/>
      <c r="C9967" s="1"/>
      <c r="D9967"/>
      <c r="E9967" s="1"/>
      <c r="F9967" s="1"/>
      <c r="G9967"/>
      <c r="H9967"/>
      <c r="I9967" s="1"/>
      <c r="J9967"/>
      <c r="K9967"/>
      <c r="L9967"/>
      <c r="M9967" s="2"/>
      <c r="N9967" s="3"/>
      <c r="O9967"/>
      <c r="P9967"/>
      <c r="Q9967"/>
      <c r="R9967"/>
      <c r="S9967"/>
      <c r="T9967"/>
      <c r="U9967" s="1"/>
      <c r="V9967"/>
      <c r="W9967" s="1"/>
      <c r="X9967"/>
      <c r="Y9967"/>
      <c r="Z9967" s="1"/>
      <c r="AA9967" s="1"/>
      <c r="AB9967" s="1"/>
      <c r="AC9967" s="1"/>
      <c r="AD9967"/>
    </row>
    <row r="9968" spans="1:30" x14ac:dyDescent="0.25">
      <c r="A9968" s="1"/>
      <c r="B9968" s="1"/>
      <c r="C9968" s="1"/>
      <c r="D9968"/>
      <c r="E9968" s="1"/>
      <c r="F9968" s="1"/>
      <c r="G9968"/>
      <c r="H9968"/>
      <c r="I9968" s="1"/>
      <c r="J9968"/>
      <c r="K9968"/>
      <c r="L9968"/>
      <c r="M9968" s="2"/>
      <c r="N9968" s="3"/>
      <c r="O9968"/>
      <c r="P9968"/>
      <c r="Q9968"/>
      <c r="R9968"/>
      <c r="S9968"/>
      <c r="T9968"/>
      <c r="U9968" s="1"/>
      <c r="V9968"/>
      <c r="W9968" s="1"/>
      <c r="X9968"/>
      <c r="Y9968"/>
      <c r="Z9968" s="1"/>
      <c r="AA9968" s="1"/>
      <c r="AB9968" s="1"/>
      <c r="AC9968" s="1"/>
      <c r="AD9968"/>
    </row>
    <row r="9969" spans="1:30" x14ac:dyDescent="0.25">
      <c r="A9969" s="1"/>
      <c r="B9969" s="1"/>
      <c r="C9969" s="1"/>
      <c r="D9969"/>
      <c r="E9969" s="1"/>
      <c r="F9969" s="1"/>
      <c r="G9969"/>
      <c r="H9969"/>
      <c r="I9969" s="1"/>
      <c r="J9969"/>
      <c r="K9969"/>
      <c r="L9969"/>
      <c r="M9969" s="2"/>
      <c r="N9969" s="3"/>
      <c r="O9969"/>
      <c r="P9969"/>
      <c r="Q9969"/>
      <c r="R9969"/>
      <c r="S9969"/>
      <c r="T9969"/>
      <c r="U9969" s="1"/>
      <c r="V9969"/>
      <c r="W9969" s="1"/>
      <c r="X9969"/>
      <c r="Y9969"/>
      <c r="Z9969" s="1"/>
      <c r="AA9969" s="1"/>
      <c r="AB9969" s="1"/>
      <c r="AC9969" s="1"/>
      <c r="AD9969"/>
    </row>
    <row r="9970" spans="1:30" x14ac:dyDescent="0.25">
      <c r="A9970" s="1"/>
      <c r="B9970" s="1"/>
      <c r="C9970" s="1"/>
      <c r="D9970"/>
      <c r="E9970" s="1"/>
      <c r="F9970" s="1"/>
      <c r="G9970"/>
      <c r="H9970"/>
      <c r="I9970" s="1"/>
      <c r="J9970"/>
      <c r="K9970"/>
      <c r="L9970"/>
      <c r="M9970" s="2"/>
      <c r="N9970" s="3"/>
      <c r="O9970"/>
      <c r="P9970"/>
      <c r="Q9970"/>
      <c r="R9970"/>
      <c r="S9970"/>
      <c r="T9970"/>
      <c r="U9970" s="1"/>
      <c r="V9970"/>
      <c r="W9970" s="1"/>
      <c r="X9970"/>
      <c r="Y9970"/>
      <c r="Z9970" s="1"/>
      <c r="AA9970" s="1"/>
      <c r="AB9970" s="1"/>
      <c r="AC9970" s="1"/>
      <c r="AD9970"/>
    </row>
    <row r="9971" spans="1:30" x14ac:dyDescent="0.25">
      <c r="A9971" s="1"/>
      <c r="B9971" s="1"/>
      <c r="C9971" s="1"/>
      <c r="D9971"/>
      <c r="E9971" s="1"/>
      <c r="F9971" s="1"/>
      <c r="G9971"/>
      <c r="H9971"/>
      <c r="I9971" s="1"/>
      <c r="J9971"/>
      <c r="K9971"/>
      <c r="L9971"/>
      <c r="M9971" s="2"/>
      <c r="N9971" s="3"/>
      <c r="O9971"/>
      <c r="P9971"/>
      <c r="Q9971"/>
      <c r="R9971"/>
      <c r="S9971"/>
      <c r="T9971"/>
      <c r="U9971" s="1"/>
      <c r="V9971"/>
      <c r="W9971" s="1"/>
      <c r="X9971"/>
      <c r="Y9971"/>
      <c r="Z9971" s="1"/>
      <c r="AA9971" s="1"/>
      <c r="AB9971" s="1"/>
      <c r="AC9971" s="1"/>
      <c r="AD9971"/>
    </row>
    <row r="9972" spans="1:30" x14ac:dyDescent="0.25">
      <c r="A9972" s="1"/>
      <c r="B9972" s="1"/>
      <c r="C9972" s="1"/>
      <c r="D9972"/>
      <c r="E9972" s="1"/>
      <c r="F9972" s="1"/>
      <c r="G9972"/>
      <c r="H9972"/>
      <c r="I9972" s="1"/>
      <c r="J9972"/>
      <c r="K9972"/>
      <c r="L9972"/>
      <c r="M9972" s="2"/>
      <c r="N9972" s="3"/>
      <c r="O9972"/>
      <c r="P9972"/>
      <c r="Q9972"/>
      <c r="R9972"/>
      <c r="S9972"/>
      <c r="T9972"/>
      <c r="U9972" s="1"/>
      <c r="V9972"/>
      <c r="W9972" s="1"/>
      <c r="X9972"/>
      <c r="Y9972"/>
      <c r="Z9972" s="1"/>
      <c r="AA9972" s="1"/>
      <c r="AB9972" s="1"/>
      <c r="AC9972" s="1"/>
      <c r="AD9972"/>
    </row>
    <row r="9973" spans="1:30" x14ac:dyDescent="0.25">
      <c r="A9973" s="1"/>
      <c r="B9973" s="1"/>
      <c r="C9973" s="1"/>
      <c r="D9973"/>
      <c r="E9973" s="1"/>
      <c r="F9973" s="1"/>
      <c r="G9973"/>
      <c r="H9973"/>
      <c r="I9973" s="1"/>
      <c r="J9973"/>
      <c r="K9973"/>
      <c r="L9973"/>
      <c r="M9973" s="2"/>
      <c r="N9973" s="3"/>
      <c r="O9973"/>
      <c r="P9973"/>
      <c r="Q9973"/>
      <c r="R9973"/>
      <c r="S9973"/>
      <c r="T9973"/>
      <c r="U9973" s="1"/>
      <c r="V9973"/>
      <c r="W9973" s="1"/>
      <c r="X9973"/>
      <c r="Y9973"/>
      <c r="Z9973" s="1"/>
      <c r="AA9973" s="1"/>
      <c r="AB9973" s="1"/>
      <c r="AC9973" s="1"/>
      <c r="AD9973"/>
    </row>
    <row r="9974" spans="1:30" x14ac:dyDescent="0.25">
      <c r="A9974" s="1"/>
      <c r="B9974" s="1"/>
      <c r="C9974" s="1"/>
      <c r="D9974"/>
      <c r="E9974" s="1"/>
      <c r="F9974" s="1"/>
      <c r="G9974"/>
      <c r="H9974"/>
      <c r="I9974" s="1"/>
      <c r="J9974"/>
      <c r="K9974"/>
      <c r="L9974"/>
      <c r="M9974" s="2"/>
      <c r="N9974" s="3"/>
      <c r="O9974"/>
      <c r="P9974"/>
      <c r="Q9974"/>
      <c r="R9974"/>
      <c r="S9974"/>
      <c r="T9974"/>
      <c r="U9974" s="1"/>
      <c r="V9974"/>
      <c r="W9974" s="1"/>
      <c r="X9974"/>
      <c r="Y9974"/>
      <c r="Z9974" s="1"/>
      <c r="AA9974" s="1"/>
      <c r="AB9974" s="1"/>
      <c r="AC9974" s="1"/>
      <c r="AD9974"/>
    </row>
    <row r="9975" spans="1:30" x14ac:dyDescent="0.25">
      <c r="A9975" s="1"/>
      <c r="B9975" s="1"/>
      <c r="C9975" s="1"/>
      <c r="D9975"/>
      <c r="E9975" s="1"/>
      <c r="F9975" s="1"/>
      <c r="G9975"/>
      <c r="H9975"/>
      <c r="I9975" s="1"/>
      <c r="J9975"/>
      <c r="K9975"/>
      <c r="L9975"/>
      <c r="M9975" s="2"/>
      <c r="N9975" s="3"/>
      <c r="O9975"/>
      <c r="P9975"/>
      <c r="Q9975"/>
      <c r="R9975"/>
      <c r="S9975"/>
      <c r="T9975"/>
      <c r="U9975" s="1"/>
      <c r="V9975"/>
      <c r="W9975" s="1"/>
      <c r="X9975"/>
      <c r="Y9975"/>
      <c r="Z9975" s="1"/>
      <c r="AA9975" s="1"/>
      <c r="AB9975" s="1"/>
      <c r="AC9975" s="1"/>
      <c r="AD9975"/>
    </row>
    <row r="9976" spans="1:30" x14ac:dyDescent="0.25">
      <c r="A9976" s="1"/>
      <c r="B9976" s="1"/>
      <c r="C9976" s="1"/>
      <c r="D9976"/>
      <c r="E9976" s="1"/>
      <c r="F9976" s="1"/>
      <c r="G9976"/>
      <c r="H9976"/>
      <c r="I9976" s="1"/>
      <c r="J9976"/>
      <c r="K9976"/>
      <c r="L9976"/>
      <c r="M9976" s="2"/>
      <c r="N9976" s="3"/>
      <c r="O9976"/>
      <c r="P9976"/>
      <c r="Q9976"/>
      <c r="R9976"/>
      <c r="S9976"/>
      <c r="T9976"/>
      <c r="U9976" s="1"/>
      <c r="V9976"/>
      <c r="W9976" s="1"/>
      <c r="X9976"/>
      <c r="Y9976"/>
      <c r="Z9976" s="1"/>
      <c r="AA9976" s="1"/>
      <c r="AB9976" s="1"/>
      <c r="AC9976" s="1"/>
      <c r="AD9976"/>
    </row>
    <row r="9977" spans="1:30" x14ac:dyDescent="0.25">
      <c r="A9977" s="1"/>
      <c r="B9977" s="1"/>
      <c r="C9977" s="1"/>
      <c r="D9977"/>
      <c r="E9977" s="1"/>
      <c r="F9977" s="1"/>
      <c r="G9977"/>
      <c r="H9977"/>
      <c r="I9977" s="1"/>
      <c r="J9977"/>
      <c r="K9977"/>
      <c r="L9977"/>
      <c r="M9977" s="2"/>
      <c r="N9977" s="3"/>
      <c r="O9977"/>
      <c r="P9977"/>
      <c r="Q9977"/>
      <c r="R9977"/>
      <c r="S9977"/>
      <c r="T9977"/>
      <c r="U9977" s="1"/>
      <c r="V9977"/>
      <c r="W9977" s="1"/>
      <c r="X9977"/>
      <c r="Y9977"/>
      <c r="Z9977" s="1"/>
      <c r="AA9977" s="1"/>
      <c r="AB9977" s="1"/>
      <c r="AC9977" s="1"/>
      <c r="AD9977"/>
    </row>
    <row r="9978" spans="1:30" x14ac:dyDescent="0.25">
      <c r="A9978" s="1"/>
      <c r="B9978" s="1"/>
      <c r="C9978" s="1"/>
      <c r="D9978"/>
      <c r="E9978" s="1"/>
      <c r="F9978" s="1"/>
      <c r="G9978"/>
      <c r="H9978"/>
      <c r="I9978" s="1"/>
      <c r="J9978"/>
      <c r="K9978"/>
      <c r="L9978"/>
      <c r="M9978" s="2"/>
      <c r="N9978" s="3"/>
      <c r="O9978"/>
      <c r="P9978"/>
      <c r="Q9978"/>
      <c r="R9978"/>
      <c r="S9978"/>
      <c r="T9978"/>
      <c r="U9978" s="1"/>
      <c r="V9978"/>
      <c r="W9978" s="1"/>
      <c r="X9978"/>
      <c r="Y9978"/>
      <c r="Z9978" s="1"/>
      <c r="AA9978" s="1"/>
      <c r="AB9978" s="1"/>
      <c r="AC9978" s="1"/>
      <c r="AD9978"/>
    </row>
    <row r="9979" spans="1:30" x14ac:dyDescent="0.25">
      <c r="A9979" s="1"/>
      <c r="B9979" s="1"/>
      <c r="C9979" s="1"/>
      <c r="D9979"/>
      <c r="E9979" s="1"/>
      <c r="F9979" s="1"/>
      <c r="G9979"/>
      <c r="H9979"/>
      <c r="I9979" s="1"/>
      <c r="J9979"/>
      <c r="K9979"/>
      <c r="L9979"/>
      <c r="M9979" s="2"/>
      <c r="N9979" s="3"/>
      <c r="O9979"/>
      <c r="P9979"/>
      <c r="Q9979"/>
      <c r="R9979"/>
      <c r="S9979"/>
      <c r="T9979"/>
      <c r="U9979" s="1"/>
      <c r="V9979"/>
      <c r="W9979" s="1"/>
      <c r="X9979"/>
      <c r="Y9979"/>
      <c r="Z9979" s="1"/>
      <c r="AA9979" s="1"/>
      <c r="AB9979" s="1"/>
      <c r="AC9979" s="1"/>
      <c r="AD9979"/>
    </row>
    <row r="9980" spans="1:30" x14ac:dyDescent="0.25">
      <c r="A9980" s="1"/>
      <c r="B9980" s="1"/>
      <c r="C9980" s="1"/>
      <c r="D9980"/>
      <c r="E9980" s="1"/>
      <c r="F9980" s="1"/>
      <c r="G9980"/>
      <c r="H9980"/>
      <c r="I9980" s="1"/>
      <c r="J9980"/>
      <c r="K9980"/>
      <c r="L9980"/>
      <c r="M9980" s="2"/>
      <c r="N9980" s="3"/>
      <c r="O9980"/>
      <c r="P9980"/>
      <c r="Q9980"/>
      <c r="R9980"/>
      <c r="S9980"/>
      <c r="T9980"/>
      <c r="U9980" s="1"/>
      <c r="V9980"/>
      <c r="W9980" s="1"/>
      <c r="X9980"/>
      <c r="Y9980"/>
      <c r="Z9980" s="1"/>
      <c r="AA9980" s="1"/>
      <c r="AB9980" s="1"/>
      <c r="AC9980" s="1"/>
      <c r="AD9980"/>
    </row>
    <row r="9981" spans="1:30" x14ac:dyDescent="0.25">
      <c r="A9981" s="1"/>
      <c r="B9981" s="1"/>
      <c r="C9981" s="1"/>
      <c r="D9981"/>
      <c r="E9981" s="1"/>
      <c r="F9981" s="1"/>
      <c r="G9981"/>
      <c r="H9981"/>
      <c r="I9981" s="1"/>
      <c r="J9981"/>
      <c r="K9981"/>
      <c r="L9981"/>
      <c r="M9981" s="2"/>
      <c r="N9981" s="3"/>
      <c r="O9981"/>
      <c r="P9981"/>
      <c r="Q9981"/>
      <c r="R9981"/>
      <c r="S9981"/>
      <c r="T9981"/>
      <c r="U9981" s="1"/>
      <c r="V9981"/>
      <c r="W9981" s="1"/>
      <c r="X9981"/>
      <c r="Y9981"/>
      <c r="Z9981" s="1"/>
      <c r="AA9981" s="1"/>
      <c r="AB9981" s="1"/>
      <c r="AC9981" s="1"/>
      <c r="AD9981"/>
    </row>
    <row r="9982" spans="1:30" x14ac:dyDescent="0.25">
      <c r="A9982" s="1"/>
      <c r="B9982" s="1"/>
      <c r="C9982" s="1"/>
      <c r="D9982"/>
      <c r="E9982" s="1"/>
      <c r="F9982" s="1"/>
      <c r="G9982"/>
      <c r="H9982"/>
      <c r="I9982" s="1"/>
      <c r="J9982"/>
      <c r="K9982"/>
      <c r="L9982"/>
      <c r="M9982" s="2"/>
      <c r="N9982" s="3"/>
      <c r="O9982"/>
      <c r="P9982"/>
      <c r="Q9982"/>
      <c r="R9982"/>
      <c r="S9982"/>
      <c r="T9982"/>
      <c r="U9982" s="1"/>
      <c r="V9982"/>
      <c r="W9982" s="1"/>
      <c r="X9982"/>
      <c r="Y9982"/>
      <c r="Z9982" s="1"/>
      <c r="AA9982" s="1"/>
      <c r="AB9982" s="1"/>
      <c r="AC9982" s="1"/>
      <c r="AD9982"/>
    </row>
    <row r="9983" spans="1:30" x14ac:dyDescent="0.25">
      <c r="A9983" s="1"/>
      <c r="B9983" s="1"/>
      <c r="C9983" s="1"/>
      <c r="D9983"/>
      <c r="E9983" s="1"/>
      <c r="F9983" s="1"/>
      <c r="G9983"/>
      <c r="H9983"/>
      <c r="I9983" s="1"/>
      <c r="J9983"/>
      <c r="K9983"/>
      <c r="L9983"/>
      <c r="M9983" s="2"/>
      <c r="N9983" s="3"/>
      <c r="O9983"/>
      <c r="P9983"/>
      <c r="Q9983"/>
      <c r="R9983"/>
      <c r="S9983"/>
      <c r="T9983"/>
      <c r="U9983" s="1"/>
      <c r="V9983"/>
      <c r="W9983" s="1"/>
      <c r="X9983"/>
      <c r="Y9983"/>
      <c r="Z9983" s="1"/>
      <c r="AA9983" s="1"/>
      <c r="AB9983" s="1"/>
      <c r="AC9983" s="1"/>
      <c r="AD9983"/>
    </row>
    <row r="9984" spans="1:30" x14ac:dyDescent="0.25">
      <c r="A9984" s="1"/>
      <c r="B9984" s="1"/>
      <c r="C9984" s="1"/>
      <c r="D9984"/>
      <c r="E9984" s="1"/>
      <c r="F9984" s="1"/>
      <c r="G9984"/>
      <c r="H9984"/>
      <c r="I9984" s="1"/>
      <c r="J9984"/>
      <c r="K9984"/>
      <c r="L9984"/>
      <c r="M9984" s="2"/>
      <c r="N9984" s="3"/>
      <c r="O9984"/>
      <c r="P9984"/>
      <c r="Q9984"/>
      <c r="R9984"/>
      <c r="S9984"/>
      <c r="T9984"/>
      <c r="U9984" s="1"/>
      <c r="V9984"/>
      <c r="W9984" s="1"/>
      <c r="X9984"/>
      <c r="Y9984"/>
      <c r="Z9984" s="1"/>
      <c r="AA9984" s="1"/>
      <c r="AB9984" s="1"/>
      <c r="AC9984" s="1"/>
      <c r="AD9984"/>
    </row>
    <row r="9985" spans="1:30" x14ac:dyDescent="0.25">
      <c r="A9985" s="1"/>
      <c r="B9985" s="1"/>
      <c r="C9985" s="1"/>
      <c r="D9985"/>
      <c r="E9985" s="1"/>
      <c r="F9985" s="1"/>
      <c r="G9985"/>
      <c r="H9985"/>
      <c r="I9985" s="1"/>
      <c r="J9985"/>
      <c r="K9985"/>
      <c r="L9985"/>
      <c r="M9985" s="2"/>
      <c r="N9985" s="3"/>
      <c r="O9985"/>
      <c r="P9985"/>
      <c r="Q9985"/>
      <c r="R9985"/>
      <c r="S9985"/>
      <c r="T9985"/>
      <c r="U9985" s="1"/>
      <c r="V9985"/>
      <c r="W9985" s="1"/>
      <c r="X9985"/>
      <c r="Y9985"/>
      <c r="Z9985" s="1"/>
      <c r="AA9985" s="1"/>
      <c r="AB9985" s="1"/>
      <c r="AC9985" s="1"/>
      <c r="AD9985"/>
    </row>
    <row r="9986" spans="1:30" x14ac:dyDescent="0.25">
      <c r="A9986" s="1"/>
      <c r="B9986" s="1"/>
      <c r="C9986" s="1"/>
      <c r="D9986"/>
      <c r="E9986" s="1"/>
      <c r="F9986" s="1"/>
      <c r="G9986"/>
      <c r="H9986"/>
      <c r="I9986" s="1"/>
      <c r="J9986"/>
      <c r="K9986"/>
      <c r="L9986"/>
      <c r="M9986" s="2"/>
      <c r="N9986" s="3"/>
      <c r="O9986"/>
      <c r="P9986"/>
      <c r="Q9986"/>
      <c r="R9986"/>
      <c r="S9986"/>
      <c r="T9986"/>
      <c r="U9986" s="1"/>
      <c r="V9986"/>
      <c r="W9986" s="1"/>
      <c r="X9986"/>
      <c r="Y9986"/>
      <c r="Z9986" s="1"/>
      <c r="AA9986" s="1"/>
      <c r="AB9986" s="1"/>
      <c r="AC9986" s="1"/>
      <c r="AD9986"/>
    </row>
    <row r="9987" spans="1:30" x14ac:dyDescent="0.25">
      <c r="A9987" s="1"/>
      <c r="B9987" s="1"/>
      <c r="C9987" s="1"/>
      <c r="D9987"/>
      <c r="E9987" s="1"/>
      <c r="F9987" s="1"/>
      <c r="G9987"/>
      <c r="H9987"/>
      <c r="I9987" s="1"/>
      <c r="J9987"/>
      <c r="K9987"/>
      <c r="L9987"/>
      <c r="M9987" s="2"/>
      <c r="N9987" s="3"/>
      <c r="O9987"/>
      <c r="P9987"/>
      <c r="Q9987"/>
      <c r="R9987"/>
      <c r="S9987"/>
      <c r="T9987"/>
      <c r="U9987" s="1"/>
      <c r="V9987"/>
      <c r="W9987" s="1"/>
      <c r="X9987"/>
      <c r="Y9987"/>
      <c r="Z9987" s="1"/>
      <c r="AA9987" s="1"/>
      <c r="AB9987" s="1"/>
      <c r="AC9987" s="1"/>
      <c r="AD9987"/>
    </row>
    <row r="9988" spans="1:30" x14ac:dyDescent="0.25">
      <c r="A9988" s="1"/>
      <c r="B9988" s="1"/>
      <c r="C9988" s="1"/>
      <c r="D9988"/>
      <c r="E9988" s="1"/>
      <c r="F9988" s="1"/>
      <c r="G9988"/>
      <c r="H9988"/>
      <c r="I9988" s="1"/>
      <c r="J9988"/>
      <c r="K9988"/>
      <c r="L9988"/>
      <c r="M9988" s="2"/>
      <c r="N9988" s="3"/>
      <c r="O9988"/>
      <c r="P9988"/>
      <c r="Q9988"/>
      <c r="R9988"/>
      <c r="S9988"/>
      <c r="T9988"/>
      <c r="U9988" s="1"/>
      <c r="V9988"/>
      <c r="W9988" s="1"/>
      <c r="X9988"/>
      <c r="Y9988"/>
      <c r="Z9988" s="1"/>
      <c r="AA9988" s="1"/>
      <c r="AB9988" s="1"/>
      <c r="AC9988" s="1"/>
      <c r="AD9988"/>
    </row>
    <row r="9989" spans="1:30" x14ac:dyDescent="0.25">
      <c r="A9989" s="1"/>
      <c r="B9989" s="1"/>
      <c r="C9989" s="1"/>
      <c r="D9989"/>
      <c r="E9989" s="1"/>
      <c r="F9989" s="1"/>
      <c r="G9989"/>
      <c r="H9989"/>
      <c r="I9989" s="1"/>
      <c r="J9989"/>
      <c r="K9989"/>
      <c r="L9989"/>
      <c r="M9989" s="2"/>
      <c r="N9989" s="3"/>
      <c r="O9989"/>
      <c r="P9989"/>
      <c r="Q9989"/>
      <c r="R9989"/>
      <c r="S9989"/>
      <c r="T9989"/>
      <c r="U9989" s="1"/>
      <c r="V9989"/>
      <c r="W9989" s="1"/>
      <c r="X9989"/>
      <c r="Y9989"/>
      <c r="Z9989" s="1"/>
      <c r="AA9989" s="1"/>
      <c r="AB9989" s="1"/>
      <c r="AC9989" s="1"/>
      <c r="AD9989"/>
    </row>
    <row r="9990" spans="1:30" x14ac:dyDescent="0.25">
      <c r="A9990" s="1"/>
      <c r="B9990" s="1"/>
      <c r="C9990" s="1"/>
      <c r="D9990"/>
      <c r="E9990" s="1"/>
      <c r="F9990" s="1"/>
      <c r="G9990"/>
      <c r="H9990"/>
      <c r="I9990" s="1"/>
      <c r="J9990"/>
      <c r="K9990"/>
      <c r="L9990"/>
      <c r="M9990" s="2"/>
      <c r="N9990" s="3"/>
      <c r="O9990"/>
      <c r="P9990"/>
      <c r="Q9990"/>
      <c r="R9990"/>
      <c r="S9990"/>
      <c r="T9990"/>
      <c r="U9990" s="1"/>
      <c r="V9990"/>
      <c r="W9990" s="1"/>
      <c r="X9990"/>
      <c r="Y9990"/>
      <c r="Z9990" s="1"/>
      <c r="AA9990" s="1"/>
      <c r="AB9990" s="1"/>
      <c r="AC9990" s="1"/>
      <c r="AD9990"/>
    </row>
    <row r="9991" spans="1:30" x14ac:dyDescent="0.25">
      <c r="A9991" s="1"/>
      <c r="B9991" s="1"/>
      <c r="C9991" s="1"/>
      <c r="D9991"/>
      <c r="E9991" s="1"/>
      <c r="F9991" s="1"/>
      <c r="G9991"/>
      <c r="H9991"/>
      <c r="I9991" s="1"/>
      <c r="J9991"/>
      <c r="K9991"/>
      <c r="L9991"/>
      <c r="M9991" s="2"/>
      <c r="N9991" s="3"/>
      <c r="O9991"/>
      <c r="P9991"/>
      <c r="Q9991"/>
      <c r="R9991"/>
      <c r="S9991"/>
      <c r="T9991"/>
      <c r="U9991" s="1"/>
      <c r="V9991"/>
      <c r="W9991" s="1"/>
      <c r="X9991"/>
      <c r="Y9991"/>
      <c r="Z9991" s="1"/>
      <c r="AA9991" s="1"/>
      <c r="AB9991" s="1"/>
      <c r="AC9991" s="1"/>
      <c r="AD9991"/>
    </row>
    <row r="9992" spans="1:30" x14ac:dyDescent="0.25">
      <c r="A9992" s="1"/>
      <c r="B9992" s="1"/>
      <c r="C9992" s="1"/>
      <c r="D9992"/>
      <c r="E9992" s="1"/>
      <c r="F9992" s="1"/>
      <c r="G9992"/>
      <c r="H9992"/>
      <c r="I9992" s="1"/>
      <c r="J9992"/>
      <c r="K9992"/>
      <c r="L9992"/>
      <c r="M9992" s="2"/>
      <c r="N9992" s="3"/>
      <c r="O9992"/>
      <c r="P9992"/>
      <c r="Q9992"/>
      <c r="R9992"/>
      <c r="S9992"/>
      <c r="T9992"/>
      <c r="U9992" s="1"/>
      <c r="V9992"/>
      <c r="W9992" s="1"/>
      <c r="X9992"/>
      <c r="Y9992"/>
      <c r="Z9992" s="1"/>
      <c r="AA9992" s="1"/>
      <c r="AB9992" s="1"/>
      <c r="AC9992" s="1"/>
      <c r="AD9992"/>
    </row>
    <row r="9993" spans="1:30" x14ac:dyDescent="0.25">
      <c r="A9993" s="1"/>
      <c r="B9993" s="1"/>
      <c r="C9993" s="1"/>
      <c r="D9993"/>
      <c r="E9993" s="1"/>
      <c r="F9993" s="1"/>
      <c r="G9993"/>
      <c r="H9993"/>
      <c r="I9993" s="1"/>
      <c r="J9993"/>
      <c r="K9993"/>
      <c r="L9993"/>
      <c r="M9993" s="2"/>
      <c r="N9993" s="3"/>
      <c r="O9993"/>
      <c r="P9993"/>
      <c r="Q9993"/>
      <c r="R9993"/>
      <c r="S9993"/>
      <c r="T9993"/>
      <c r="U9993" s="1"/>
      <c r="V9993"/>
      <c r="W9993" s="1"/>
      <c r="X9993"/>
      <c r="Y9993"/>
      <c r="Z9993" s="1"/>
      <c r="AA9993" s="1"/>
      <c r="AB9993" s="1"/>
      <c r="AC9993" s="1"/>
      <c r="AD9993"/>
    </row>
    <row r="9994" spans="1:30" x14ac:dyDescent="0.25">
      <c r="A9994" s="1"/>
      <c r="B9994" s="1"/>
      <c r="C9994" s="1"/>
      <c r="D9994"/>
      <c r="E9994" s="1"/>
      <c r="F9994" s="1"/>
      <c r="G9994"/>
      <c r="H9994"/>
      <c r="I9994" s="1"/>
      <c r="J9994"/>
      <c r="K9994"/>
      <c r="L9994"/>
      <c r="M9994" s="2"/>
      <c r="N9994" s="3"/>
      <c r="O9994"/>
      <c r="P9994"/>
      <c r="Q9994"/>
      <c r="R9994"/>
      <c r="S9994"/>
      <c r="T9994"/>
      <c r="U9994" s="1"/>
      <c r="V9994"/>
      <c r="W9994" s="1"/>
      <c r="X9994"/>
      <c r="Y9994"/>
      <c r="Z9994" s="1"/>
      <c r="AA9994" s="1"/>
      <c r="AB9994" s="1"/>
      <c r="AC9994" s="1"/>
      <c r="AD9994"/>
    </row>
    <row r="9995" spans="1:30" x14ac:dyDescent="0.25">
      <c r="A9995" s="1"/>
      <c r="B9995" s="1"/>
      <c r="C9995" s="1"/>
      <c r="D9995"/>
      <c r="E9995" s="1"/>
      <c r="F9995" s="1"/>
      <c r="G9995"/>
      <c r="H9995"/>
      <c r="I9995" s="1"/>
      <c r="J9995"/>
      <c r="K9995"/>
      <c r="L9995"/>
      <c r="M9995" s="2"/>
      <c r="N9995" s="3"/>
      <c r="O9995"/>
      <c r="P9995"/>
      <c r="Q9995"/>
      <c r="R9995"/>
      <c r="S9995"/>
      <c r="T9995"/>
      <c r="U9995" s="1"/>
      <c r="V9995"/>
      <c r="W9995" s="1"/>
      <c r="X9995"/>
      <c r="Y9995"/>
      <c r="Z9995" s="1"/>
      <c r="AA9995" s="1"/>
      <c r="AB9995" s="1"/>
      <c r="AC9995" s="1"/>
      <c r="AD9995"/>
    </row>
    <row r="9996" spans="1:30" x14ac:dyDescent="0.25">
      <c r="A9996" s="1"/>
      <c r="B9996" s="1"/>
      <c r="C9996" s="1"/>
      <c r="D9996"/>
      <c r="E9996" s="1"/>
      <c r="F9996" s="1"/>
      <c r="G9996"/>
      <c r="H9996"/>
      <c r="I9996" s="1"/>
      <c r="J9996"/>
      <c r="K9996"/>
      <c r="L9996"/>
      <c r="M9996" s="2"/>
      <c r="N9996" s="3"/>
      <c r="O9996"/>
      <c r="P9996"/>
      <c r="Q9996"/>
      <c r="R9996"/>
      <c r="S9996"/>
      <c r="T9996"/>
      <c r="U9996" s="1"/>
      <c r="V9996"/>
      <c r="W9996" s="1"/>
      <c r="X9996"/>
      <c r="Y9996"/>
      <c r="Z9996" s="1"/>
      <c r="AA9996" s="1"/>
      <c r="AB9996" s="1"/>
      <c r="AC9996" s="1"/>
      <c r="AD9996"/>
    </row>
    <row r="9997" spans="1:30" x14ac:dyDescent="0.25">
      <c r="A9997" s="1"/>
      <c r="B9997" s="1"/>
      <c r="C9997" s="1"/>
      <c r="D9997"/>
      <c r="E9997" s="1"/>
      <c r="F9997" s="1"/>
      <c r="G9997"/>
      <c r="H9997"/>
      <c r="I9997" s="1"/>
      <c r="J9997"/>
      <c r="K9997"/>
      <c r="L9997"/>
      <c r="M9997" s="2"/>
      <c r="N9997" s="3"/>
      <c r="O9997"/>
      <c r="P9997"/>
      <c r="Q9997"/>
      <c r="R9997"/>
      <c r="S9997"/>
      <c r="T9997"/>
      <c r="U9997" s="1"/>
      <c r="V9997"/>
      <c r="W9997" s="1"/>
      <c r="X9997"/>
      <c r="Y9997"/>
      <c r="Z9997" s="1"/>
      <c r="AA9997" s="1"/>
      <c r="AB9997" s="1"/>
      <c r="AC9997" s="1"/>
      <c r="AD9997"/>
    </row>
    <row r="9998" spans="1:30" x14ac:dyDescent="0.25">
      <c r="A9998" s="1"/>
      <c r="B9998" s="1"/>
      <c r="C9998" s="1"/>
      <c r="D9998"/>
      <c r="E9998" s="1"/>
      <c r="F9998" s="1"/>
      <c r="G9998"/>
      <c r="H9998"/>
      <c r="I9998" s="1"/>
      <c r="J9998"/>
      <c r="K9998"/>
      <c r="L9998"/>
      <c r="M9998" s="2"/>
      <c r="N9998" s="3"/>
      <c r="O9998"/>
      <c r="P9998"/>
      <c r="Q9998"/>
      <c r="R9998"/>
      <c r="S9998"/>
      <c r="T9998"/>
      <c r="U9998" s="1"/>
      <c r="V9998"/>
      <c r="W9998" s="1"/>
      <c r="X9998"/>
      <c r="Y9998"/>
      <c r="Z9998" s="1"/>
      <c r="AA9998" s="1"/>
      <c r="AB9998" s="1"/>
      <c r="AC9998" s="1"/>
      <c r="AD9998"/>
    </row>
    <row r="9999" spans="1:30" x14ac:dyDescent="0.25">
      <c r="A9999" s="1"/>
      <c r="B9999" s="1"/>
      <c r="C9999" s="1"/>
      <c r="D9999"/>
      <c r="E9999" s="1"/>
      <c r="F9999" s="1"/>
      <c r="G9999"/>
      <c r="H9999"/>
      <c r="I9999" s="1"/>
      <c r="J9999"/>
      <c r="K9999"/>
      <c r="L9999"/>
      <c r="M9999" s="2"/>
      <c r="N9999" s="3"/>
      <c r="O9999"/>
      <c r="P9999"/>
      <c r="Q9999"/>
      <c r="R9999"/>
      <c r="S9999"/>
      <c r="T9999"/>
      <c r="U9999" s="1"/>
      <c r="V9999"/>
      <c r="W9999" s="1"/>
      <c r="X9999"/>
      <c r="Y9999"/>
      <c r="Z9999" s="1"/>
      <c r="AA9999" s="1"/>
      <c r="AB9999" s="1"/>
      <c r="AC9999" s="1"/>
      <c r="AD9999"/>
    </row>
    <row r="10000" spans="1:30" x14ac:dyDescent="0.25">
      <c r="A10000" s="1"/>
      <c r="B10000" s="1"/>
      <c r="C10000" s="1"/>
      <c r="D10000"/>
      <c r="E10000" s="1"/>
      <c r="F10000" s="1"/>
      <c r="G10000"/>
      <c r="H10000"/>
      <c r="I10000" s="1"/>
      <c r="J10000"/>
      <c r="K10000"/>
      <c r="L10000"/>
      <c r="M10000" s="2"/>
      <c r="N10000" s="3"/>
      <c r="O10000"/>
      <c r="P10000"/>
      <c r="Q10000"/>
      <c r="R10000"/>
      <c r="S10000"/>
      <c r="T10000"/>
      <c r="U10000" s="1"/>
      <c r="V10000"/>
      <c r="W10000" s="1"/>
      <c r="X10000"/>
      <c r="Y10000"/>
      <c r="Z10000" s="1"/>
      <c r="AA10000" s="1"/>
      <c r="AB10000" s="1"/>
      <c r="AC10000" s="1"/>
      <c r="AD10000"/>
    </row>
    <row r="10001" spans="1:30" x14ac:dyDescent="0.25">
      <c r="A10001" s="1"/>
      <c r="B10001" s="1"/>
      <c r="C10001" s="1"/>
      <c r="D10001"/>
      <c r="E10001" s="1"/>
      <c r="F10001" s="1"/>
      <c r="G10001"/>
      <c r="H10001"/>
      <c r="I10001" s="1"/>
      <c r="J10001"/>
      <c r="K10001"/>
      <c r="L10001"/>
      <c r="M10001" s="2"/>
      <c r="N10001" s="3"/>
      <c r="O10001"/>
      <c r="P10001"/>
      <c r="Q10001"/>
      <c r="R10001"/>
      <c r="S10001"/>
      <c r="T10001"/>
      <c r="U10001" s="1"/>
      <c r="V10001"/>
      <c r="W10001" s="1"/>
      <c r="X10001"/>
      <c r="Y10001"/>
      <c r="Z10001" s="1"/>
      <c r="AA10001" s="1"/>
      <c r="AB10001" s="1"/>
      <c r="AC10001" s="1"/>
      <c r="AD10001"/>
    </row>
  </sheetData>
  <dataConsolidate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2485-ACF3-4663-A247-61FE2276FFFD}">
  <sheetPr codeName="Sheet3">
    <tabColor theme="4" tint="0.59999389629810485"/>
  </sheetPr>
  <dimension ref="A1:C13"/>
  <sheetViews>
    <sheetView showGridLines="0" showRowColHeaders="0" workbookViewId="0">
      <selection activeCell="C23" sqref="C23"/>
    </sheetView>
  </sheetViews>
  <sheetFormatPr defaultRowHeight="15" x14ac:dyDescent="0.25"/>
  <cols>
    <col min="1" max="1" width="22" style="67" bestFit="1" customWidth="1"/>
    <col min="2" max="2" width="13.140625" style="67" customWidth="1"/>
    <col min="3" max="3" width="24.5703125" style="67" customWidth="1"/>
    <col min="4" max="16384" width="9.140625" style="67"/>
  </cols>
  <sheetData>
    <row r="1" spans="1:3" x14ac:dyDescent="0.25">
      <c r="A1" s="80" t="s">
        <v>17</v>
      </c>
      <c r="B1" s="80" t="s">
        <v>18</v>
      </c>
      <c r="C1" s="80" t="s">
        <v>19</v>
      </c>
    </row>
    <row r="2" spans="1:3" x14ac:dyDescent="0.25">
      <c r="A2" s="80" t="s">
        <v>20</v>
      </c>
      <c r="B2" s="80" t="s">
        <v>21</v>
      </c>
      <c r="C2" s="80" t="s">
        <v>22</v>
      </c>
    </row>
    <row r="3" spans="1:3" x14ac:dyDescent="0.25">
      <c r="A3" s="67" t="s">
        <v>23</v>
      </c>
      <c r="B3" s="67">
        <f>ROWS(tblLoansRaw[Loan_ID])</f>
        <v>10000</v>
      </c>
      <c r="C3" s="67" t="str">
        <f>IF(B3=10000,"PASS","CHECK")</f>
        <v>PASS</v>
      </c>
    </row>
    <row r="4" spans="1:3" x14ac:dyDescent="0.25">
      <c r="A4" s="67" t="s">
        <v>24</v>
      </c>
      <c r="B4" s="67" cm="1">
        <f t="array" ref="B4">COUNT(COLUMN(tblLoansRaw[]))</f>
        <v>30</v>
      </c>
      <c r="C4" s="67" t="str">
        <f>IF(B4=30,"PASS","CHECK")</f>
        <v>PASS</v>
      </c>
    </row>
    <row r="5" spans="1:3" x14ac:dyDescent="0.25">
      <c r="A5" s="67" t="s">
        <v>25</v>
      </c>
      <c r="B5" s="67">
        <f>ROWS(tblLoansRaw[Loan_ID])-ROWS(_xlfn.UNIQUE(tblLoansRaw[Loan_ID]))</f>
        <v>0</v>
      </c>
      <c r="C5" s="67" t="str">
        <f t="shared" ref="C5:C13" si="0">IF(B5=0,"PASS","CHECK")</f>
        <v>PASS</v>
      </c>
    </row>
    <row r="6" spans="1:3" x14ac:dyDescent="0.25">
      <c r="A6" s="67" t="s">
        <v>26</v>
      </c>
      <c r="B6" s="67">
        <f>COUNTBLANK(tblLoansRaw[Loan_ID])</f>
        <v>0</v>
      </c>
      <c r="C6" s="67" t="str">
        <f t="shared" si="0"/>
        <v>PASS</v>
      </c>
    </row>
    <row r="7" spans="1:3" x14ac:dyDescent="0.25">
      <c r="A7" s="67" t="s">
        <v>27</v>
      </c>
      <c r="B7" s="67">
        <f>COUNTBLANK(tblLoansRaw[Customer_ID])</f>
        <v>0</v>
      </c>
      <c r="C7" s="67" t="str">
        <f t="shared" si="0"/>
        <v>PASS</v>
      </c>
    </row>
    <row r="8" spans="1:3" x14ac:dyDescent="0.25">
      <c r="A8" s="67" t="s">
        <v>28</v>
      </c>
      <c r="B8" s="67">
        <f>COUNTIF(tblLoansRaw[Loan_Amount],"&lt;0")</f>
        <v>0</v>
      </c>
      <c r="C8" s="67" t="str">
        <f t="shared" si="0"/>
        <v>PASS</v>
      </c>
    </row>
    <row r="9" spans="1:3" x14ac:dyDescent="0.25">
      <c r="A9" s="67" t="s">
        <v>29</v>
      </c>
      <c r="B9" s="67">
        <f>COUNTIFS(tblLoansRaw[Credit_Score],"&lt;300")+COUNTIFS(tblLoansRaw[Credit_Score],"&gt;850")</f>
        <v>0</v>
      </c>
      <c r="C9" s="67" t="str">
        <f t="shared" si="0"/>
        <v>PASS</v>
      </c>
    </row>
    <row r="10" spans="1:3" x14ac:dyDescent="0.25">
      <c r="A10" s="67" t="s">
        <v>30</v>
      </c>
      <c r="B10" s="67">
        <f>COUNTIFS(tblLoansRaw[Interest_Rate],"&lt;0")+COUNTIFS(tblLoansRaw[Interest_Rate],"&gt;30")</f>
        <v>0</v>
      </c>
      <c r="C10" s="67" t="str">
        <f t="shared" si="0"/>
        <v>PASS</v>
      </c>
    </row>
    <row r="11" spans="1:3" x14ac:dyDescent="0.25">
      <c r="A11" s="67" t="s">
        <v>31</v>
      </c>
      <c r="B11" s="67">
        <f>COUNTIF(tblLoansRaw[Tenure_Months],"&lt;=0")</f>
        <v>0</v>
      </c>
      <c r="C11" s="67" t="str">
        <f t="shared" si="0"/>
        <v>PASS</v>
      </c>
    </row>
    <row r="12" spans="1:3" x14ac:dyDescent="0.25">
      <c r="A12" s="67" t="s">
        <v>32</v>
      </c>
      <c r="B12" s="67">
        <f>COUNTIF(tblLoansRaw[Days_Past_Due],"&lt;0")</f>
        <v>0</v>
      </c>
      <c r="C12" s="67" t="str">
        <f t="shared" si="0"/>
        <v>PASS</v>
      </c>
    </row>
    <row r="13" spans="1:3" x14ac:dyDescent="0.25">
      <c r="A13" s="67" t="s">
        <v>33</v>
      </c>
      <c r="B13" s="67">
        <f>COUNTIFS(tblLoansRaw[Default_Flag],"&lt;&gt;0",tblLoansRaw[Default_Flag],"&lt;&gt;1")</f>
        <v>0</v>
      </c>
      <c r="C13" s="67" t="str">
        <f t="shared" si="0"/>
        <v>PASS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ED57-7FBD-419F-9E3C-9FFD1F487D9B}">
  <sheetPr codeName="Sheet4">
    <tabColor theme="4" tint="0.59999389629810485"/>
  </sheetPr>
  <dimension ref="A1:J27"/>
  <sheetViews>
    <sheetView showGridLines="0" showRowColHeaders="0" workbookViewId="0">
      <selection activeCell="U32" sqref="U32"/>
    </sheetView>
  </sheetViews>
  <sheetFormatPr defaultRowHeight="15" x14ac:dyDescent="0.25"/>
  <cols>
    <col min="1" max="1" width="22" style="67" customWidth="1"/>
    <col min="2" max="2" width="21.42578125" style="67" customWidth="1"/>
    <col min="3" max="3" width="9.140625" style="67"/>
    <col min="4" max="4" width="16.7109375" style="67" customWidth="1"/>
    <col min="5" max="5" width="10.7109375" style="67" customWidth="1"/>
    <col min="6" max="16384" width="9.140625" style="67"/>
  </cols>
  <sheetData>
    <row r="1" spans="1:8" x14ac:dyDescent="0.25">
      <c r="A1" s="95" t="s">
        <v>79</v>
      </c>
      <c r="B1" s="95"/>
      <c r="C1" s="95"/>
      <c r="D1" s="95"/>
      <c r="E1" s="95"/>
      <c r="F1" s="95"/>
      <c r="G1" s="95"/>
      <c r="H1" s="95"/>
    </row>
    <row r="2" spans="1:8" x14ac:dyDescent="0.25">
      <c r="A2" s="95"/>
      <c r="B2" s="95"/>
      <c r="C2" s="95"/>
      <c r="D2" s="95"/>
      <c r="E2" s="95"/>
      <c r="F2" s="95"/>
      <c r="G2" s="95"/>
      <c r="H2" s="95"/>
    </row>
    <row r="5" spans="1:8" x14ac:dyDescent="0.25">
      <c r="A5" s="95" t="s">
        <v>81</v>
      </c>
      <c r="B5" s="95"/>
      <c r="C5" s="95"/>
      <c r="D5" s="95"/>
      <c r="E5" s="95"/>
      <c r="F5" s="95"/>
      <c r="G5" s="95"/>
      <c r="H5" s="95"/>
    </row>
    <row r="6" spans="1:8" x14ac:dyDescent="0.25">
      <c r="A6" s="80" t="s">
        <v>80</v>
      </c>
    </row>
    <row r="7" spans="1:8" x14ac:dyDescent="0.25">
      <c r="A7" s="80" t="s">
        <v>81</v>
      </c>
      <c r="B7" s="80" t="s">
        <v>91</v>
      </c>
      <c r="D7" s="80" t="s">
        <v>90</v>
      </c>
    </row>
    <row r="8" spans="1:8" x14ac:dyDescent="0.25">
      <c r="A8" s="67" t="s">
        <v>82</v>
      </c>
      <c r="B8" s="84" t="s">
        <v>279</v>
      </c>
      <c r="D8" s="67" t="s">
        <v>92</v>
      </c>
      <c r="E8" s="85" t="str">
        <f>_xlfn.XLOOKUP($B$8,tblLoansRaw[Loan_ID],tblLoansRaw[Loan_Type],"Not Found")</f>
        <v>Education</v>
      </c>
    </row>
    <row r="9" spans="1:8" x14ac:dyDescent="0.25">
      <c r="A9" s="67" t="s">
        <v>83</v>
      </c>
      <c r="B9" s="85" t="str">
        <f>_xlfn.XLOOKUP($B$8,tblLoansRaw[Loan_ID],tblLoansRaw[Customer_ID],"Not Found")</f>
        <v>CUST06265</v>
      </c>
      <c r="D9" s="67" t="s">
        <v>93</v>
      </c>
      <c r="E9" s="85">
        <f>_xlfn.XLOOKUP($B$8,tblLoansRaw[Loan_ID],tblLoansRaw[Loan_Amount],0)</f>
        <v>1051954</v>
      </c>
    </row>
    <row r="10" spans="1:8" x14ac:dyDescent="0.25">
      <c r="A10" s="67" t="s">
        <v>84</v>
      </c>
      <c r="B10" s="85">
        <f>_xlfn.XLOOKUP($B$8,tblLoansRaw[Loan_ID],tblLoansRaw[Customer_Age],"Not Found")</f>
        <v>46</v>
      </c>
      <c r="D10" s="67" t="s">
        <v>94</v>
      </c>
      <c r="E10" s="85">
        <f>_xlfn.XLOOKUP($B$8,tblLoansRaw[Loan_ID],tblLoansRaw[Interest_Rate],0)</f>
        <v>10.27</v>
      </c>
    </row>
    <row r="11" spans="1:8" x14ac:dyDescent="0.25">
      <c r="A11" s="67" t="s">
        <v>85</v>
      </c>
      <c r="B11" s="85" t="str">
        <f>_xlfn.XLOOKUP($B$8,tblLoansRaw[Loan_ID],tblLoansRaw[Gender],"Not Found")</f>
        <v>Female</v>
      </c>
      <c r="D11" s="67" t="s">
        <v>95</v>
      </c>
      <c r="E11" s="85">
        <f>_xlfn.XLOOKUP($B$8,tblLoansRaw[Loan_ID],tblLoansRaw[Tenure_Months],0)</f>
        <v>36</v>
      </c>
    </row>
    <row r="12" spans="1:8" x14ac:dyDescent="0.25">
      <c r="A12" s="67" t="s">
        <v>86</v>
      </c>
      <c r="B12" s="85" t="str">
        <f>_xlfn.XLOOKUP($B$8,tblLoansRaw[Loan_ID],tblLoansRaw[Employment_Type],"Not Found")</f>
        <v>Salaried</v>
      </c>
      <c r="D12" s="67" t="s">
        <v>96</v>
      </c>
      <c r="E12" s="86">
        <f>_xlfn.XLOOKUP($B$8,tblLoansRaw[Loan_ID],tblLoansRaw[Loan_Start_Date],0)</f>
        <v>45065</v>
      </c>
    </row>
    <row r="13" spans="1:8" x14ac:dyDescent="0.25">
      <c r="A13" s="67" t="s">
        <v>87</v>
      </c>
      <c r="B13" s="85">
        <f>_xlfn.XLOOKUP($B$8,tblLoansRaw[Loan_ID],tblLoansRaw[Annual_Income],"Not Found")</f>
        <v>646024</v>
      </c>
      <c r="D13" s="67" t="s">
        <v>97</v>
      </c>
      <c r="E13" s="86">
        <f>_xlfn.XLOOKUP($B$8,tblLoansRaw[Loan_ID],tblLoansRaw[Loan_End_Date],0)</f>
        <v>46160.75</v>
      </c>
    </row>
    <row r="14" spans="1:8" x14ac:dyDescent="0.25">
      <c r="A14" s="67" t="s">
        <v>88</v>
      </c>
      <c r="B14" s="85" t="str">
        <f>_xlfn.XLOOKUP($B$8,tblLoansRaw[Loan_ID],tblLoansRaw[Customer_Segment],"Not Found")</f>
        <v>Mass Market</v>
      </c>
      <c r="D14" s="67" t="s">
        <v>98</v>
      </c>
      <c r="E14" s="85">
        <f>_xlfn.XLOOKUP($B$8,tblLoansRaw[Loan_ID],tblLoansRaw[Monthly_EMI],0)</f>
        <v>34076.720000000001</v>
      </c>
    </row>
    <row r="15" spans="1:8" x14ac:dyDescent="0.25">
      <c r="A15" s="67" t="s">
        <v>89</v>
      </c>
      <c r="B15" s="85" t="str">
        <f>_xlfn.XLOOKUP($B$8,tblLoansRaw[Loan_ID],tblLoansRaw[Region],"Not Found")</f>
        <v>Pune</v>
      </c>
    </row>
    <row r="18" spans="1:10" x14ac:dyDescent="0.25">
      <c r="A18" s="67" t="s">
        <v>99</v>
      </c>
      <c r="D18" s="67" t="s">
        <v>107</v>
      </c>
    </row>
    <row r="19" spans="1:10" x14ac:dyDescent="0.25">
      <c r="A19" s="67" t="s">
        <v>100</v>
      </c>
      <c r="B19" s="81">
        <f>-PMT(E10/100/12,E11,E9)</f>
        <v>34077.102185456431</v>
      </c>
      <c r="D19" s="67" t="s">
        <v>108</v>
      </c>
      <c r="E19" s="67">
        <f>_xlfn.XLOOKUP($B$8,tblLoansRaw[Loan_ID],tblLoansRaw[Credit_Score],0)</f>
        <v>687</v>
      </c>
    </row>
    <row r="20" spans="1:10" x14ac:dyDescent="0.25">
      <c r="A20" s="67" t="s">
        <v>101</v>
      </c>
      <c r="B20" s="81">
        <f>E11*B19</f>
        <v>1226775.6786764315</v>
      </c>
      <c r="D20" s="67" t="s">
        <v>109</v>
      </c>
      <c r="E20" s="82">
        <f>_xlfn.XLOOKUP($B$8,tblLoansRaw[Loan_ID],tblLoansRaw[Debt_to_Income],0)</f>
        <v>0.58120000000000005</v>
      </c>
    </row>
    <row r="21" spans="1:10" x14ac:dyDescent="0.25">
      <c r="A21" s="67" t="s">
        <v>102</v>
      </c>
      <c r="B21" s="81">
        <f>B20-E9</f>
        <v>174821.67867643153</v>
      </c>
      <c r="D21" s="67" t="s">
        <v>110</v>
      </c>
      <c r="E21" s="82">
        <f>_xlfn.XLOOKUP($B$8,tblLoansRaw[Loan_ID],tblLoansRaw[Loan_to_Income],0)</f>
        <v>1.6284000000000001</v>
      </c>
    </row>
    <row r="22" spans="1:10" x14ac:dyDescent="0.25">
      <c r="A22" s="67" t="s">
        <v>103</v>
      </c>
      <c r="B22" s="67">
        <f>E9-_xlfn.XLOOKUP($B$8,tblLoansRaw[Loan_ID],tblLoansRaw[Outstanding_Principal],0)</f>
        <v>1051954</v>
      </c>
      <c r="D22" s="67" t="s">
        <v>111</v>
      </c>
      <c r="E22" s="67">
        <f>_xlfn.XLOOKUP($B$8,tblLoansRaw[Loan_ID],tblLoansRaw[Days_Past_Due],0)</f>
        <v>0</v>
      </c>
    </row>
    <row r="23" spans="1:10" x14ac:dyDescent="0.25">
      <c r="A23" s="67" t="s">
        <v>104</v>
      </c>
      <c r="B23" s="67">
        <f>_xlfn.XLOOKUP($B$8,tblLoansRaw[Loan_ID],tblLoansRaw[Outstanding_Principal],0)</f>
        <v>0</v>
      </c>
      <c r="D23" s="67" t="s">
        <v>112</v>
      </c>
      <c r="E23" s="67">
        <f>_xlfn.XLOOKUP($B$8,tblLoansRaw[Loan_ID],tblLoansRaw[Payments_Missed],0)</f>
        <v>0</v>
      </c>
    </row>
    <row r="24" spans="1:10" x14ac:dyDescent="0.25">
      <c r="A24" s="67" t="s">
        <v>105</v>
      </c>
      <c r="B24" s="67">
        <f>_xlfn.XLOOKUP($B$8,tblLoansRaw[Loan_ID],tblLoansRaw[Payments_Made],0)</f>
        <v>36</v>
      </c>
      <c r="D24" s="67" t="s">
        <v>113</v>
      </c>
      <c r="E24" s="67" t="str">
        <f>_xlfn.XLOOKUP($B$8,tblLoansRaw[Loan_ID],tblLoansRaw[Payment_Status],"")</f>
        <v>Current</v>
      </c>
      <c r="I24" s="83"/>
      <c r="J24" s="83"/>
    </row>
    <row r="25" spans="1:10" x14ac:dyDescent="0.25">
      <c r="A25" s="67" t="s">
        <v>106</v>
      </c>
      <c r="B25" s="67">
        <f>MAX(E11-B24,0)</f>
        <v>0</v>
      </c>
      <c r="D25" s="67" t="s">
        <v>114</v>
      </c>
      <c r="E25" s="67">
        <f>_xlfn.XLOOKUP($B$8,tblLoansRaw[Loan_ID],tblLoansRaw[Default_Flag],0)</f>
        <v>0</v>
      </c>
    </row>
    <row r="26" spans="1:10" x14ac:dyDescent="0.25">
      <c r="D26" s="67" t="s">
        <v>115</v>
      </c>
      <c r="E26" s="67" t="str">
        <f>_xlfn.XLOOKUP($B$8,tblLoansRaw[Loan_ID],tblLoansRaw[Risk_Category],"")</f>
        <v>High</v>
      </c>
    </row>
    <row r="27" spans="1:10" x14ac:dyDescent="0.25">
      <c r="D27" s="67" t="s">
        <v>116</v>
      </c>
      <c r="E27" s="67" t="str">
        <f>IF(OR(E25=1,E22&gt;=90,E20&gt;0.5,E26="High"),"HIGH RISK",
IF(OR(E22&gt;=30,E20&gt;0.35,E19&lt;650,E26="Medium"),"MEDIUM RISK",
"LOW RISK"))</f>
        <v>HIGH RISK</v>
      </c>
    </row>
  </sheetData>
  <mergeCells count="2">
    <mergeCell ref="A1:H2"/>
    <mergeCell ref="A5:H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64776CC-E64B-4635-9F4C-2410B54EF770}">
          <x14:formula1>
            <xm:f>'02_RAW_DATA'!$A$1:$A$10001</xm:f>
          </x14:formula1>
          <xm:sqref>B8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781D-3C18-4EE3-B0B9-6F971963C3B3}">
  <sheetPr codeName="Sheet5">
    <tabColor theme="4" tint="0.59999389629810485"/>
  </sheetPr>
  <dimension ref="A1:H718"/>
  <sheetViews>
    <sheetView showGridLines="0" showRowColHeaders="0" workbookViewId="0">
      <selection activeCell="U31" sqref="U31"/>
    </sheetView>
  </sheetViews>
  <sheetFormatPr defaultRowHeight="15" x14ac:dyDescent="0.25"/>
  <cols>
    <col min="1" max="1" width="13.5703125" customWidth="1"/>
    <col min="2" max="2" width="13.7109375" customWidth="1"/>
    <col min="3" max="3" width="20.28515625" customWidth="1"/>
    <col min="4" max="4" width="26.28515625" customWidth="1"/>
    <col min="5" max="5" width="15.85546875" customWidth="1"/>
    <col min="6" max="6" width="24.42578125" customWidth="1"/>
    <col min="7" max="7" width="27.5703125" customWidth="1"/>
    <col min="8" max="8" width="16.42578125" customWidth="1"/>
  </cols>
  <sheetData>
    <row r="1" spans="1:8" x14ac:dyDescent="0.25">
      <c r="A1" s="96" t="s">
        <v>117</v>
      </c>
      <c r="B1" s="96"/>
      <c r="C1" s="96"/>
      <c r="D1" s="96"/>
      <c r="E1" s="96"/>
      <c r="F1" s="96"/>
      <c r="G1" s="96"/>
      <c r="H1" s="96"/>
    </row>
    <row r="2" spans="1:8" x14ac:dyDescent="0.25">
      <c r="A2" s="96"/>
      <c r="B2" s="96"/>
      <c r="C2" s="96"/>
      <c r="D2" s="96"/>
      <c r="E2" s="96"/>
      <c r="F2" s="96"/>
      <c r="G2" s="96"/>
      <c r="H2" s="96"/>
    </row>
    <row r="3" spans="1:8" x14ac:dyDescent="0.25">
      <c r="A3" s="97" t="s">
        <v>118</v>
      </c>
      <c r="B3" s="97"/>
      <c r="C3" s="97"/>
      <c r="D3" s="97"/>
      <c r="E3" s="97"/>
      <c r="F3" s="97"/>
      <c r="G3" s="97"/>
      <c r="H3" s="97"/>
    </row>
    <row r="5" spans="1:8" x14ac:dyDescent="0.25">
      <c r="A5" t="s">
        <v>81</v>
      </c>
    </row>
    <row r="6" spans="1:8" x14ac:dyDescent="0.25">
      <c r="A6" t="s">
        <v>82</v>
      </c>
      <c r="B6" s="52" t="s">
        <v>277</v>
      </c>
    </row>
    <row r="7" spans="1:8" x14ac:dyDescent="0.25">
      <c r="D7" t="s">
        <v>130</v>
      </c>
      <c r="E7" s="49">
        <f>COUNT(A18:A700)</f>
        <v>36</v>
      </c>
    </row>
    <row r="8" spans="1:8" x14ac:dyDescent="0.25">
      <c r="A8" t="s">
        <v>119</v>
      </c>
      <c r="D8" t="s">
        <v>102</v>
      </c>
      <c r="E8" s="50">
        <f>SUM(E18:E700)</f>
        <v>212624.99252179722</v>
      </c>
    </row>
    <row r="9" spans="1:8" x14ac:dyDescent="0.25">
      <c r="A9" t="s">
        <v>92</v>
      </c>
      <c r="B9" s="49" t="str">
        <f>_xlfn.XLOOKUP($B$6,tblLoansRaw[Loan_ID],tblLoansRaw[Loan_Type],"Not Found")</f>
        <v>Education</v>
      </c>
      <c r="D9" t="s">
        <v>131</v>
      </c>
      <c r="E9" s="50">
        <f>SUM(F18:F700)</f>
        <v>1138287</v>
      </c>
    </row>
    <row r="10" spans="1:8" x14ac:dyDescent="0.25">
      <c r="A10" t="s">
        <v>93</v>
      </c>
      <c r="B10" s="50">
        <f>_xlfn.XLOOKUP($B$6,tblLoansRaw[Loan_ID],tblLoansRaw[Loan_Amount],0)</f>
        <v>1138287</v>
      </c>
      <c r="D10" t="s">
        <v>132</v>
      </c>
      <c r="E10" s="53" cm="1">
        <f t="array" ref="E10">LOOKUP(2,1/(G18:G700&lt;&gt;""),G18:G700)</f>
        <v>0</v>
      </c>
    </row>
    <row r="11" spans="1:8" x14ac:dyDescent="0.25">
      <c r="A11" t="s">
        <v>94</v>
      </c>
      <c r="B11" s="49">
        <f>_xlfn.XLOOKUP($B$6,tblLoansRaw[Loan_ID],tblLoansRaw[Interest_Rate],0)</f>
        <v>11.48</v>
      </c>
      <c r="D11" t="s">
        <v>133</v>
      </c>
      <c r="E11" s="54">
        <f>SUM(E18:E377)/SUM(D18:D377)</f>
        <v>0.1573936671661951</v>
      </c>
    </row>
    <row r="12" spans="1:8" x14ac:dyDescent="0.25">
      <c r="A12" t="s">
        <v>120</v>
      </c>
      <c r="B12" s="49">
        <f>_xlfn.XLOOKUP($B$6,tblLoansRaw[Loan_ID],tblLoansRaw[Tenure_Months],0)</f>
        <v>36</v>
      </c>
    </row>
    <row r="13" spans="1:8" x14ac:dyDescent="0.25">
      <c r="A13" t="s">
        <v>121</v>
      </c>
      <c r="B13" s="50">
        <f>-PMT(B11/100/12,B12,B10)</f>
        <v>37525.333125605481</v>
      </c>
    </row>
    <row r="14" spans="1:8" x14ac:dyDescent="0.25">
      <c r="A14" t="s">
        <v>96</v>
      </c>
      <c r="B14" s="51">
        <f>_xlfn.XLOOKUP($B$6,tblLoansRaw[Loan_ID],tblLoansRaw[Loan_Start_Date],"")</f>
        <v>45683</v>
      </c>
    </row>
    <row r="16" spans="1:8" ht="15.75" x14ac:dyDescent="0.25">
      <c r="A16" s="9" t="s">
        <v>122</v>
      </c>
      <c r="B16" s="9" t="s">
        <v>123</v>
      </c>
      <c r="C16" s="9" t="s">
        <v>124</v>
      </c>
      <c r="D16" s="9" t="s">
        <v>125</v>
      </c>
      <c r="E16" s="9" t="s">
        <v>126</v>
      </c>
      <c r="F16" s="9" t="s">
        <v>127</v>
      </c>
      <c r="G16" s="9" t="s">
        <v>128</v>
      </c>
      <c r="H16" s="9" t="s">
        <v>129</v>
      </c>
    </row>
    <row r="18" spans="1:8" x14ac:dyDescent="0.25">
      <c r="A18">
        <f>1</f>
        <v>1</v>
      </c>
      <c r="B18" s="2">
        <f>$B$14</f>
        <v>45683</v>
      </c>
      <c r="C18" s="8">
        <f>$B$10</f>
        <v>1138287</v>
      </c>
      <c r="D18" s="8">
        <f>IF(A18="","",$B$13)</f>
        <v>37525.333125605481</v>
      </c>
      <c r="E18" s="8">
        <f>IF(A18="","",C18*($B$11/100/12))</f>
        <v>10889.612299999999</v>
      </c>
      <c r="F18" s="8">
        <f>IF(A18="","",D18-E18)</f>
        <v>26635.72082560548</v>
      </c>
      <c r="G18" s="8">
        <f>IF(A18="","",MAX(C18-F18,0))</f>
        <v>1111651.2791743944</v>
      </c>
      <c r="H18" s="7">
        <f>IF(A18="","",F18/D18)</f>
        <v>0.70980637897203758</v>
      </c>
    </row>
    <row r="19" spans="1:8" x14ac:dyDescent="0.25">
      <c r="A19">
        <f>IF(A18&lt;$B$12,A18+1,"")</f>
        <v>2</v>
      </c>
      <c r="B19" s="2">
        <f>IF(A19="","",EDATE(B18,1))</f>
        <v>45714</v>
      </c>
      <c r="C19" s="8">
        <f>IF(A19="","",G18)</f>
        <v>1111651.2791743944</v>
      </c>
      <c r="D19" s="8">
        <f t="shared" ref="D19:D82" si="0">IF(A19="","",$B$13)</f>
        <v>37525.333125605481</v>
      </c>
      <c r="E19" s="8">
        <f t="shared" ref="E19:E82" si="1">IF(A19="","",C19*($B$11/100/12))</f>
        <v>10634.797237435039</v>
      </c>
      <c r="F19" s="8">
        <f t="shared" ref="F19:F82" si="2">IF(A19="","",D19-E19)</f>
        <v>26890.535888170441</v>
      </c>
      <c r="G19" s="8">
        <f t="shared" ref="G19:G82" si="3">IF(A19="","",MAX(C19-F19,0))</f>
        <v>1084760.7432862241</v>
      </c>
      <c r="H19" s="7">
        <f t="shared" ref="H19:H82" si="4">IF(A19="","",F19/D19)</f>
        <v>0.71659685999753686</v>
      </c>
    </row>
    <row r="20" spans="1:8" x14ac:dyDescent="0.25">
      <c r="A20">
        <f t="shared" ref="A20:A83" si="5">IF(A19&lt;$B$12,A19+1,"")</f>
        <v>3</v>
      </c>
      <c r="B20" s="2">
        <f t="shared" ref="B20:B83" si="6">IF(A20="","",EDATE(B19,1))</f>
        <v>45742</v>
      </c>
      <c r="C20" s="8">
        <f t="shared" ref="C20:C83" si="7">IF(A20="","",G19)</f>
        <v>1084760.7432862241</v>
      </c>
      <c r="D20" s="8">
        <f t="shared" si="0"/>
        <v>37525.333125605481</v>
      </c>
      <c r="E20" s="8">
        <f t="shared" si="1"/>
        <v>10377.544444104877</v>
      </c>
      <c r="F20" s="8">
        <f t="shared" si="2"/>
        <v>27147.788681500606</v>
      </c>
      <c r="G20" s="8">
        <f t="shared" si="3"/>
        <v>1057612.9546047235</v>
      </c>
      <c r="H20" s="7">
        <f t="shared" si="4"/>
        <v>0.72345230329151322</v>
      </c>
    </row>
    <row r="21" spans="1:8" x14ac:dyDescent="0.25">
      <c r="A21">
        <f t="shared" si="5"/>
        <v>4</v>
      </c>
      <c r="B21" s="2">
        <f t="shared" si="6"/>
        <v>45773</v>
      </c>
      <c r="C21" s="8">
        <f t="shared" si="7"/>
        <v>1057612.9546047235</v>
      </c>
      <c r="D21" s="8">
        <f t="shared" si="0"/>
        <v>37525.333125605481</v>
      </c>
      <c r="E21" s="8">
        <f t="shared" si="1"/>
        <v>10117.830599051855</v>
      </c>
      <c r="F21" s="8">
        <f t="shared" si="2"/>
        <v>27407.502526553624</v>
      </c>
      <c r="G21" s="8">
        <f t="shared" si="3"/>
        <v>1030205.4520781699</v>
      </c>
      <c r="H21" s="7">
        <f t="shared" si="4"/>
        <v>0.73037333032633533</v>
      </c>
    </row>
    <row r="22" spans="1:8" x14ac:dyDescent="0.25">
      <c r="A22">
        <f t="shared" si="5"/>
        <v>5</v>
      </c>
      <c r="B22" s="2">
        <f t="shared" si="6"/>
        <v>45803</v>
      </c>
      <c r="C22" s="8">
        <f t="shared" si="7"/>
        <v>1030205.4520781699</v>
      </c>
      <c r="D22" s="8">
        <f t="shared" si="0"/>
        <v>37525.333125605481</v>
      </c>
      <c r="E22" s="8">
        <f t="shared" si="1"/>
        <v>9855.6321582144919</v>
      </c>
      <c r="F22" s="8">
        <f t="shared" si="2"/>
        <v>27669.700967390989</v>
      </c>
      <c r="G22" s="8">
        <f t="shared" si="3"/>
        <v>1002535.7511107789</v>
      </c>
      <c r="H22" s="7">
        <f t="shared" si="4"/>
        <v>0.73736056851979059</v>
      </c>
    </row>
    <row r="23" spans="1:8" x14ac:dyDescent="0.25">
      <c r="A23">
        <f t="shared" si="5"/>
        <v>6</v>
      </c>
      <c r="B23" s="2">
        <f t="shared" si="6"/>
        <v>45834</v>
      </c>
      <c r="C23" s="8">
        <f t="shared" si="7"/>
        <v>1002535.7511107789</v>
      </c>
      <c r="D23" s="8">
        <f t="shared" si="0"/>
        <v>37525.333125605481</v>
      </c>
      <c r="E23" s="8">
        <f t="shared" si="1"/>
        <v>9590.9253522931176</v>
      </c>
      <c r="F23" s="8">
        <f t="shared" si="2"/>
        <v>27934.407773312363</v>
      </c>
      <c r="G23" s="8">
        <f t="shared" si="3"/>
        <v>974601.34333746647</v>
      </c>
      <c r="H23" s="7">
        <f t="shared" si="4"/>
        <v>0.74441465129196327</v>
      </c>
    </row>
    <row r="24" spans="1:8" x14ac:dyDescent="0.25">
      <c r="A24">
        <f t="shared" si="5"/>
        <v>7</v>
      </c>
      <c r="B24" s="2">
        <f t="shared" si="6"/>
        <v>45864</v>
      </c>
      <c r="C24" s="8">
        <f t="shared" si="7"/>
        <v>974601.34333746647</v>
      </c>
      <c r="D24" s="8">
        <f t="shared" si="0"/>
        <v>37525.333125605481</v>
      </c>
      <c r="E24" s="8">
        <f t="shared" si="1"/>
        <v>9323.6861845950953</v>
      </c>
      <c r="F24" s="8">
        <f t="shared" si="2"/>
        <v>28201.646941010385</v>
      </c>
      <c r="G24" s="8">
        <f t="shared" si="3"/>
        <v>946399.6963964561</v>
      </c>
      <c r="H24" s="7">
        <f t="shared" si="4"/>
        <v>0.75153621812265647</v>
      </c>
    </row>
    <row r="25" spans="1:8" x14ac:dyDescent="0.25">
      <c r="A25">
        <f t="shared" si="5"/>
        <v>8</v>
      </c>
      <c r="B25" s="2">
        <f t="shared" si="6"/>
        <v>45895</v>
      </c>
      <c r="C25" s="8">
        <f t="shared" si="7"/>
        <v>946399.6963964561</v>
      </c>
      <c r="D25" s="8">
        <f t="shared" si="0"/>
        <v>37525.333125605481</v>
      </c>
      <c r="E25" s="8">
        <f t="shared" si="1"/>
        <v>9053.8904288594294</v>
      </c>
      <c r="F25" s="8">
        <f t="shared" si="2"/>
        <v>28471.442696746053</v>
      </c>
      <c r="G25" s="8">
        <f t="shared" si="3"/>
        <v>917928.25369971001</v>
      </c>
      <c r="H25" s="7">
        <f t="shared" si="4"/>
        <v>0.75872591460936323</v>
      </c>
    </row>
    <row r="26" spans="1:8" x14ac:dyDescent="0.25">
      <c r="A26">
        <f t="shared" si="5"/>
        <v>9</v>
      </c>
      <c r="B26" s="2">
        <f t="shared" si="6"/>
        <v>45926</v>
      </c>
      <c r="C26" s="8">
        <f t="shared" si="7"/>
        <v>917928.25369971001</v>
      </c>
      <c r="D26" s="8">
        <f t="shared" si="0"/>
        <v>37525.333125605481</v>
      </c>
      <c r="E26" s="8">
        <f t="shared" si="1"/>
        <v>8781.5136270605581</v>
      </c>
      <c r="F26" s="8">
        <f t="shared" si="2"/>
        <v>28743.819498544923</v>
      </c>
      <c r="G26" s="8">
        <f t="shared" si="3"/>
        <v>889184.4342011651</v>
      </c>
      <c r="H26" s="7">
        <f t="shared" si="4"/>
        <v>0.76598439252579276</v>
      </c>
    </row>
    <row r="27" spans="1:8" x14ac:dyDescent="0.25">
      <c r="A27">
        <f t="shared" si="5"/>
        <v>10</v>
      </c>
      <c r="B27" s="2">
        <f t="shared" si="6"/>
        <v>45956</v>
      </c>
      <c r="C27" s="8">
        <f t="shared" si="7"/>
        <v>889184.4342011651</v>
      </c>
      <c r="D27" s="8">
        <f t="shared" si="0"/>
        <v>37525.333125605481</v>
      </c>
      <c r="E27" s="8">
        <f t="shared" si="1"/>
        <v>8506.5310871911461</v>
      </c>
      <c r="F27" s="8">
        <f t="shared" si="2"/>
        <v>29018.802038414335</v>
      </c>
      <c r="G27" s="8">
        <f t="shared" si="3"/>
        <v>860165.63216275082</v>
      </c>
      <c r="H27" s="7">
        <f t="shared" si="4"/>
        <v>0.77331230988095612</v>
      </c>
    </row>
    <row r="28" spans="1:8" x14ac:dyDescent="0.25">
      <c r="A28">
        <f t="shared" si="5"/>
        <v>11</v>
      </c>
      <c r="B28" s="2">
        <f t="shared" si="6"/>
        <v>45987</v>
      </c>
      <c r="C28" s="8">
        <f t="shared" si="7"/>
        <v>860165.63216275082</v>
      </c>
      <c r="D28" s="8">
        <f t="shared" si="0"/>
        <v>37525.333125605481</v>
      </c>
      <c r="E28" s="8">
        <f t="shared" si="1"/>
        <v>8228.9178810236481</v>
      </c>
      <c r="F28" s="8">
        <f t="shared" si="2"/>
        <v>29296.415244581833</v>
      </c>
      <c r="G28" s="8">
        <f t="shared" si="3"/>
        <v>830869.21691816894</v>
      </c>
      <c r="H28" s="7">
        <f t="shared" si="4"/>
        <v>0.78071033097881737</v>
      </c>
    </row>
    <row r="29" spans="1:8" x14ac:dyDescent="0.25">
      <c r="A29">
        <f t="shared" si="5"/>
        <v>12</v>
      </c>
      <c r="B29" s="2">
        <f t="shared" si="6"/>
        <v>46017</v>
      </c>
      <c r="C29" s="8">
        <f t="shared" si="7"/>
        <v>830869.21691816894</v>
      </c>
      <c r="D29" s="8">
        <f t="shared" si="0"/>
        <v>37525.333125605481</v>
      </c>
      <c r="E29" s="8">
        <f t="shared" si="1"/>
        <v>7948.6488418504823</v>
      </c>
      <c r="F29" s="8">
        <f t="shared" si="2"/>
        <v>29576.684283754999</v>
      </c>
      <c r="G29" s="8">
        <f t="shared" si="3"/>
        <v>801292.53263441392</v>
      </c>
      <c r="H29" s="7">
        <f t="shared" si="4"/>
        <v>0.78817912647851474</v>
      </c>
    </row>
    <row r="30" spans="1:8" x14ac:dyDescent="0.25">
      <c r="A30">
        <f t="shared" si="5"/>
        <v>13</v>
      </c>
      <c r="B30" s="2">
        <f t="shared" si="6"/>
        <v>46048</v>
      </c>
      <c r="C30" s="8">
        <f t="shared" si="7"/>
        <v>801292.53263441392</v>
      </c>
      <c r="D30" s="8">
        <f t="shared" si="0"/>
        <v>37525.333125605481</v>
      </c>
      <c r="E30" s="8">
        <f t="shared" si="1"/>
        <v>7665.6985622025595</v>
      </c>
      <c r="F30" s="8">
        <f t="shared" si="2"/>
        <v>29859.63456340292</v>
      </c>
      <c r="G30" s="8">
        <f t="shared" si="3"/>
        <v>771432.89807101095</v>
      </c>
      <c r="H30" s="7">
        <f t="shared" si="4"/>
        <v>0.79571937345515908</v>
      </c>
    </row>
    <row r="31" spans="1:8" x14ac:dyDescent="0.25">
      <c r="A31">
        <f t="shared" si="5"/>
        <v>14</v>
      </c>
      <c r="B31" s="2">
        <f t="shared" si="6"/>
        <v>46079</v>
      </c>
      <c r="C31" s="8">
        <f t="shared" si="7"/>
        <v>771432.89807101095</v>
      </c>
      <c r="D31" s="8">
        <f t="shared" si="0"/>
        <v>37525.333125605481</v>
      </c>
      <c r="E31" s="8">
        <f t="shared" si="1"/>
        <v>7380.041391546004</v>
      </c>
      <c r="F31" s="8">
        <f t="shared" si="2"/>
        <v>30145.291734059476</v>
      </c>
      <c r="G31" s="8">
        <f t="shared" si="3"/>
        <v>741287.60633695149</v>
      </c>
      <c r="H31" s="7">
        <f t="shared" si="4"/>
        <v>0.80333175546121349</v>
      </c>
    </row>
    <row r="32" spans="1:8" x14ac:dyDescent="0.25">
      <c r="A32">
        <f t="shared" si="5"/>
        <v>15</v>
      </c>
      <c r="B32" s="2">
        <f t="shared" si="6"/>
        <v>46107</v>
      </c>
      <c r="C32" s="8">
        <f t="shared" si="7"/>
        <v>741287.60633695149</v>
      </c>
      <c r="D32" s="8">
        <f t="shared" si="0"/>
        <v>37525.333125605481</v>
      </c>
      <c r="E32" s="8">
        <f t="shared" si="1"/>
        <v>7091.6514339568357</v>
      </c>
      <c r="F32" s="8">
        <f t="shared" si="2"/>
        <v>30433.681691648646</v>
      </c>
      <c r="G32" s="8">
        <f t="shared" si="3"/>
        <v>710853.92464530282</v>
      </c>
      <c r="H32" s="7">
        <f t="shared" si="4"/>
        <v>0.81101696258845912</v>
      </c>
    </row>
    <row r="33" spans="1:8" x14ac:dyDescent="0.25">
      <c r="A33">
        <f t="shared" si="5"/>
        <v>16</v>
      </c>
      <c r="B33" s="2">
        <f t="shared" si="6"/>
        <v>46138</v>
      </c>
      <c r="C33" s="8">
        <f t="shared" si="7"/>
        <v>710853.92464530282</v>
      </c>
      <c r="D33" s="8">
        <f t="shared" si="0"/>
        <v>37525.333125605481</v>
      </c>
      <c r="E33" s="8">
        <f t="shared" si="1"/>
        <v>6800.5025457733964</v>
      </c>
      <c r="F33" s="8">
        <f t="shared" si="2"/>
        <v>30724.830579832083</v>
      </c>
      <c r="G33" s="8">
        <f t="shared" si="3"/>
        <v>680129.09406547074</v>
      </c>
      <c r="H33" s="7">
        <f t="shared" si="4"/>
        <v>0.81877569153055529</v>
      </c>
    </row>
    <row r="34" spans="1:8" x14ac:dyDescent="0.25">
      <c r="A34">
        <f t="shared" si="5"/>
        <v>17</v>
      </c>
      <c r="B34" s="2">
        <f t="shared" si="6"/>
        <v>46168</v>
      </c>
      <c r="C34" s="8">
        <f t="shared" si="7"/>
        <v>680129.09406547074</v>
      </c>
      <c r="D34" s="8">
        <f t="shared" si="0"/>
        <v>37525.333125605481</v>
      </c>
      <c r="E34" s="8">
        <f t="shared" si="1"/>
        <v>6506.5683332263361</v>
      </c>
      <c r="F34" s="8">
        <f t="shared" si="2"/>
        <v>31018.764792379145</v>
      </c>
      <c r="G34" s="8">
        <f t="shared" si="3"/>
        <v>649110.32927309163</v>
      </c>
      <c r="H34" s="7">
        <f t="shared" si="4"/>
        <v>0.82660864564619774</v>
      </c>
    </row>
    <row r="35" spans="1:8" x14ac:dyDescent="0.25">
      <c r="A35">
        <f t="shared" si="5"/>
        <v>18</v>
      </c>
      <c r="B35" s="2">
        <f t="shared" si="6"/>
        <v>46199</v>
      </c>
      <c r="C35" s="8">
        <f t="shared" si="7"/>
        <v>649110.32927309163</v>
      </c>
      <c r="D35" s="8">
        <f t="shared" si="0"/>
        <v>37525.333125605481</v>
      </c>
      <c r="E35" s="8">
        <f t="shared" si="1"/>
        <v>6209.8221500459094</v>
      </c>
      <c r="F35" s="8">
        <f t="shared" si="2"/>
        <v>31315.510975559569</v>
      </c>
      <c r="G35" s="8">
        <f t="shared" si="3"/>
        <v>617794.81829753204</v>
      </c>
      <c r="H35" s="7">
        <f t="shared" si="4"/>
        <v>0.83451653502287959</v>
      </c>
    </row>
    <row r="36" spans="1:8" x14ac:dyDescent="0.25">
      <c r="A36">
        <f t="shared" si="5"/>
        <v>19</v>
      </c>
      <c r="B36" s="2">
        <f t="shared" si="6"/>
        <v>46229</v>
      </c>
      <c r="C36" s="8">
        <f t="shared" si="7"/>
        <v>617794.81829753204</v>
      </c>
      <c r="D36" s="8">
        <f t="shared" si="0"/>
        <v>37525.333125605481</v>
      </c>
      <c r="E36" s="8">
        <f t="shared" si="1"/>
        <v>5910.2370950463892</v>
      </c>
      <c r="F36" s="8">
        <f t="shared" si="2"/>
        <v>31615.096030559092</v>
      </c>
      <c r="G36" s="8">
        <f t="shared" si="3"/>
        <v>586179.722266973</v>
      </c>
      <c r="H36" s="7">
        <f t="shared" si="4"/>
        <v>0.84250007654126524</v>
      </c>
    </row>
    <row r="37" spans="1:8" x14ac:dyDescent="0.25">
      <c r="A37">
        <f t="shared" si="5"/>
        <v>20</v>
      </c>
      <c r="B37" s="2">
        <f t="shared" si="6"/>
        <v>46260</v>
      </c>
      <c r="C37" s="8">
        <f t="shared" si="7"/>
        <v>586179.722266973</v>
      </c>
      <c r="D37" s="8">
        <f t="shared" si="0"/>
        <v>37525.333125605481</v>
      </c>
      <c r="E37" s="8">
        <f t="shared" si="1"/>
        <v>5607.7860096873746</v>
      </c>
      <c r="F37" s="8">
        <f t="shared" si="2"/>
        <v>31917.547115918107</v>
      </c>
      <c r="G37" s="8">
        <f t="shared" si="3"/>
        <v>554262.17515105486</v>
      </c>
      <c r="H37" s="7">
        <f t="shared" si="4"/>
        <v>0.85055999394017667</v>
      </c>
    </row>
    <row r="38" spans="1:8" x14ac:dyDescent="0.25">
      <c r="A38">
        <f t="shared" si="5"/>
        <v>21</v>
      </c>
      <c r="B38" s="2">
        <f t="shared" si="6"/>
        <v>46291</v>
      </c>
      <c r="C38" s="8">
        <f t="shared" si="7"/>
        <v>554262.17515105486</v>
      </c>
      <c r="D38" s="8">
        <f t="shared" si="0"/>
        <v>37525.333125605481</v>
      </c>
      <c r="E38" s="8">
        <f t="shared" si="1"/>
        <v>5302.4414756117576</v>
      </c>
      <c r="F38" s="8">
        <f t="shared" si="2"/>
        <v>32222.891649993722</v>
      </c>
      <c r="G38" s="8">
        <f t="shared" si="3"/>
        <v>522039.28350106115</v>
      </c>
      <c r="H38" s="7">
        <f t="shared" si="4"/>
        <v>0.85869701788220432</v>
      </c>
    </row>
    <row r="39" spans="1:8" x14ac:dyDescent="0.25">
      <c r="A39">
        <f t="shared" si="5"/>
        <v>22</v>
      </c>
      <c r="B39" s="2">
        <f t="shared" si="6"/>
        <v>46321</v>
      </c>
      <c r="C39" s="8">
        <f t="shared" si="7"/>
        <v>522039.28350106115</v>
      </c>
      <c r="D39" s="8">
        <f t="shared" si="0"/>
        <v>37525.333125605481</v>
      </c>
      <c r="E39" s="8">
        <f t="shared" si="1"/>
        <v>4994.1758121601515</v>
      </c>
      <c r="F39" s="8">
        <f t="shared" si="2"/>
        <v>32531.157313445328</v>
      </c>
      <c r="G39" s="8">
        <f t="shared" si="3"/>
        <v>489508.1261876158</v>
      </c>
      <c r="H39" s="7">
        <f t="shared" si="4"/>
        <v>0.86691188601994407</v>
      </c>
    </row>
    <row r="40" spans="1:8" x14ac:dyDescent="0.25">
      <c r="A40">
        <f t="shared" si="5"/>
        <v>23</v>
      </c>
      <c r="B40" s="2">
        <f t="shared" si="6"/>
        <v>46352</v>
      </c>
      <c r="C40" s="8">
        <f t="shared" si="7"/>
        <v>489508.1261876158</v>
      </c>
      <c r="D40" s="8">
        <f t="shared" si="0"/>
        <v>37525.333125605481</v>
      </c>
      <c r="E40" s="8">
        <f t="shared" si="1"/>
        <v>4682.9610738615238</v>
      </c>
      <c r="F40" s="8">
        <f t="shared" si="2"/>
        <v>32842.372051743958</v>
      </c>
      <c r="G40" s="8">
        <f t="shared" si="3"/>
        <v>456665.75413587183</v>
      </c>
      <c r="H40" s="7">
        <f t="shared" si="4"/>
        <v>0.87520534306286824</v>
      </c>
    </row>
    <row r="41" spans="1:8" x14ac:dyDescent="0.25">
      <c r="A41">
        <f t="shared" si="5"/>
        <v>24</v>
      </c>
      <c r="B41" s="2">
        <f t="shared" si="6"/>
        <v>46382</v>
      </c>
      <c r="C41" s="8">
        <f t="shared" si="7"/>
        <v>456665.75413587183</v>
      </c>
      <c r="D41" s="8">
        <f t="shared" si="0"/>
        <v>37525.333125605481</v>
      </c>
      <c r="E41" s="8">
        <f t="shared" si="1"/>
        <v>4368.7690478998402</v>
      </c>
      <c r="F41" s="8">
        <f t="shared" si="2"/>
        <v>33156.56407770564</v>
      </c>
      <c r="G41" s="8">
        <f t="shared" si="3"/>
        <v>423509.19005816616</v>
      </c>
      <c r="H41" s="7">
        <f t="shared" si="4"/>
        <v>0.88357814084483632</v>
      </c>
    </row>
    <row r="42" spans="1:8" x14ac:dyDescent="0.25">
      <c r="A42">
        <f t="shared" si="5"/>
        <v>25</v>
      </c>
      <c r="B42" s="2">
        <f t="shared" si="6"/>
        <v>46413</v>
      </c>
      <c r="C42" s="8">
        <f t="shared" si="7"/>
        <v>423509.19005816616</v>
      </c>
      <c r="D42" s="8">
        <f t="shared" si="0"/>
        <v>37525.333125605481</v>
      </c>
      <c r="E42" s="8">
        <f t="shared" si="1"/>
        <v>4051.571251556456</v>
      </c>
      <c r="F42" s="8">
        <f t="shared" si="2"/>
        <v>33473.761874049022</v>
      </c>
      <c r="G42" s="8">
        <f t="shared" si="3"/>
        <v>390035.42818411713</v>
      </c>
      <c r="H42" s="7">
        <f t="shared" si="4"/>
        <v>0.89203103839225184</v>
      </c>
    </row>
    <row r="43" spans="1:8" x14ac:dyDescent="0.25">
      <c r="A43">
        <f t="shared" si="5"/>
        <v>26</v>
      </c>
      <c r="B43" s="2">
        <f t="shared" si="6"/>
        <v>46444</v>
      </c>
      <c r="C43" s="8">
        <f t="shared" si="7"/>
        <v>390035.42818411713</v>
      </c>
      <c r="D43" s="8">
        <f t="shared" si="0"/>
        <v>37525.333125605481</v>
      </c>
      <c r="E43" s="8">
        <f t="shared" si="1"/>
        <v>3731.3389296280538</v>
      </c>
      <c r="F43" s="8">
        <f t="shared" si="2"/>
        <v>33793.99419597743</v>
      </c>
      <c r="G43" s="8">
        <f t="shared" si="3"/>
        <v>356241.43398813973</v>
      </c>
      <c r="H43" s="7">
        <f t="shared" si="4"/>
        <v>0.90056480199287114</v>
      </c>
    </row>
    <row r="44" spans="1:8" x14ac:dyDescent="0.25">
      <c r="A44">
        <f t="shared" si="5"/>
        <v>27</v>
      </c>
      <c r="B44" s="2">
        <f t="shared" si="6"/>
        <v>46472</v>
      </c>
      <c r="C44" s="8">
        <f t="shared" si="7"/>
        <v>356241.43398813973</v>
      </c>
      <c r="D44" s="8">
        <f t="shared" si="0"/>
        <v>37525.333125605481</v>
      </c>
      <c r="E44" s="8">
        <f t="shared" si="1"/>
        <v>3408.04305181987</v>
      </c>
      <c r="F44" s="8">
        <f t="shared" si="2"/>
        <v>34117.290073785611</v>
      </c>
      <c r="G44" s="8">
        <f t="shared" si="3"/>
        <v>322124.14391435415</v>
      </c>
      <c r="H44" s="7">
        <f t="shared" si="4"/>
        <v>0.90918020526526955</v>
      </c>
    </row>
    <row r="45" spans="1:8" x14ac:dyDescent="0.25">
      <c r="A45">
        <f t="shared" si="5"/>
        <v>28</v>
      </c>
      <c r="B45" s="2">
        <f t="shared" si="6"/>
        <v>46503</v>
      </c>
      <c r="C45" s="8">
        <f t="shared" si="7"/>
        <v>322124.14391435415</v>
      </c>
      <c r="D45" s="8">
        <f t="shared" si="0"/>
        <v>37525.333125605481</v>
      </c>
      <c r="E45" s="8">
        <f t="shared" si="1"/>
        <v>3081.6543101139878</v>
      </c>
      <c r="F45" s="8">
        <f t="shared" si="2"/>
        <v>34443.67881549149</v>
      </c>
      <c r="G45" s="8">
        <f t="shared" si="3"/>
        <v>287680.46509886265</v>
      </c>
      <c r="H45" s="7">
        <f t="shared" si="4"/>
        <v>0.91787802922897388</v>
      </c>
    </row>
    <row r="46" spans="1:8" x14ac:dyDescent="0.25">
      <c r="A46">
        <f t="shared" si="5"/>
        <v>29</v>
      </c>
      <c r="B46" s="2">
        <f t="shared" si="6"/>
        <v>46533</v>
      </c>
      <c r="C46" s="8">
        <f t="shared" si="7"/>
        <v>287680.46509886265</v>
      </c>
      <c r="D46" s="8">
        <f t="shared" si="0"/>
        <v>37525.333125605481</v>
      </c>
      <c r="E46" s="8">
        <f t="shared" si="1"/>
        <v>2752.1431161124524</v>
      </c>
      <c r="F46" s="8">
        <f t="shared" si="2"/>
        <v>34773.190009493032</v>
      </c>
      <c r="G46" s="8">
        <f t="shared" si="3"/>
        <v>252907.27508936962</v>
      </c>
      <c r="H46" s="7">
        <f t="shared" si="4"/>
        <v>0.92665906237526463</v>
      </c>
    </row>
    <row r="47" spans="1:8" x14ac:dyDescent="0.25">
      <c r="A47">
        <f t="shared" si="5"/>
        <v>30</v>
      </c>
      <c r="B47" s="2">
        <f t="shared" si="6"/>
        <v>46564</v>
      </c>
      <c r="C47" s="8">
        <f t="shared" si="7"/>
        <v>252907.27508936962</v>
      </c>
      <c r="D47" s="8">
        <f t="shared" si="0"/>
        <v>37525.333125605481</v>
      </c>
      <c r="E47" s="8">
        <f t="shared" si="1"/>
        <v>2419.4795983549693</v>
      </c>
      <c r="F47" s="8">
        <f t="shared" si="2"/>
        <v>35105.853527250511</v>
      </c>
      <c r="G47" s="8">
        <f t="shared" si="3"/>
        <v>217801.4215621191</v>
      </c>
      <c r="H47" s="7">
        <f t="shared" si="4"/>
        <v>0.93552410073865455</v>
      </c>
    </row>
    <row r="48" spans="1:8" x14ac:dyDescent="0.25">
      <c r="A48">
        <f t="shared" si="5"/>
        <v>31</v>
      </c>
      <c r="B48" s="2">
        <f t="shared" si="6"/>
        <v>46594</v>
      </c>
      <c r="C48" s="8">
        <f t="shared" si="7"/>
        <v>217801.4215621191</v>
      </c>
      <c r="D48" s="8">
        <f t="shared" si="0"/>
        <v>37525.333125605481</v>
      </c>
      <c r="E48" s="8">
        <f t="shared" si="1"/>
        <v>2083.6335996109392</v>
      </c>
      <c r="F48" s="8">
        <f t="shared" si="2"/>
        <v>35441.69952599454</v>
      </c>
      <c r="G48" s="8">
        <f t="shared" si="3"/>
        <v>182359.72203612456</v>
      </c>
      <c r="H48" s="7">
        <f t="shared" si="4"/>
        <v>0.94447394796905426</v>
      </c>
    </row>
    <row r="49" spans="1:8" x14ac:dyDescent="0.25">
      <c r="A49">
        <f t="shared" si="5"/>
        <v>32</v>
      </c>
      <c r="B49" s="2">
        <f t="shared" si="6"/>
        <v>46625</v>
      </c>
      <c r="C49" s="8">
        <f t="shared" si="7"/>
        <v>182359.72203612456</v>
      </c>
      <c r="D49" s="8">
        <f t="shared" si="0"/>
        <v>37525.333125605481</v>
      </c>
      <c r="E49" s="8">
        <f t="shared" si="1"/>
        <v>1744.5746741455914</v>
      </c>
      <c r="F49" s="8">
        <f t="shared" si="2"/>
        <v>35780.758451459886</v>
      </c>
      <c r="G49" s="8">
        <f t="shared" si="3"/>
        <v>146578.96358466469</v>
      </c>
      <c r="H49" s="7">
        <f t="shared" si="4"/>
        <v>0.95350941540462486</v>
      </c>
    </row>
    <row r="50" spans="1:8" x14ac:dyDescent="0.25">
      <c r="A50">
        <f t="shared" si="5"/>
        <v>33</v>
      </c>
      <c r="B50" s="2">
        <f t="shared" si="6"/>
        <v>46656</v>
      </c>
      <c r="C50" s="8">
        <f t="shared" si="7"/>
        <v>146578.96358466469</v>
      </c>
      <c r="D50" s="8">
        <f t="shared" si="0"/>
        <v>37525.333125605481</v>
      </c>
      <c r="E50" s="8">
        <f t="shared" si="1"/>
        <v>1402.2720849599586</v>
      </c>
      <c r="F50" s="8">
        <f t="shared" si="2"/>
        <v>36123.061040645523</v>
      </c>
      <c r="G50" s="8">
        <f t="shared" si="3"/>
        <v>110455.90254401916</v>
      </c>
      <c r="H50" s="7">
        <f t="shared" si="4"/>
        <v>0.9626313221453292</v>
      </c>
    </row>
    <row r="51" spans="1:8" x14ac:dyDescent="0.25">
      <c r="A51">
        <f t="shared" si="5"/>
        <v>34</v>
      </c>
      <c r="B51" s="2">
        <f t="shared" si="6"/>
        <v>46686</v>
      </c>
      <c r="C51" s="8">
        <f t="shared" si="7"/>
        <v>110455.90254401916</v>
      </c>
      <c r="D51" s="8">
        <f t="shared" si="0"/>
        <v>37525.333125605481</v>
      </c>
      <c r="E51" s="8">
        <f t="shared" si="1"/>
        <v>1056.6948010044498</v>
      </c>
      <c r="F51" s="8">
        <f t="shared" si="2"/>
        <v>36468.63832460103</v>
      </c>
      <c r="G51" s="8">
        <f t="shared" si="3"/>
        <v>73987.264219418139</v>
      </c>
      <c r="H51" s="7">
        <f t="shared" si="4"/>
        <v>0.97184049512718618</v>
      </c>
    </row>
    <row r="52" spans="1:8" x14ac:dyDescent="0.25">
      <c r="A52">
        <f t="shared" si="5"/>
        <v>35</v>
      </c>
      <c r="B52" s="2">
        <f t="shared" si="6"/>
        <v>46717</v>
      </c>
      <c r="C52" s="8">
        <f t="shared" si="7"/>
        <v>73987.264219418139</v>
      </c>
      <c r="D52" s="8">
        <f t="shared" si="0"/>
        <v>37525.333125605481</v>
      </c>
      <c r="E52" s="8">
        <f t="shared" si="1"/>
        <v>707.81149436576686</v>
      </c>
      <c r="F52" s="8">
        <f t="shared" si="2"/>
        <v>36817.521631239717</v>
      </c>
      <c r="G52" s="8">
        <f t="shared" si="3"/>
        <v>37169.742588178422</v>
      </c>
      <c r="H52" s="7">
        <f t="shared" si="4"/>
        <v>0.98113776919723628</v>
      </c>
    </row>
    <row r="53" spans="1:8" x14ac:dyDescent="0.25">
      <c r="A53">
        <f t="shared" si="5"/>
        <v>36</v>
      </c>
      <c r="B53" s="2">
        <f t="shared" si="6"/>
        <v>46747</v>
      </c>
      <c r="C53" s="8">
        <f t="shared" si="7"/>
        <v>37169.742588178422</v>
      </c>
      <c r="D53" s="8">
        <f t="shared" si="0"/>
        <v>37525.333125605481</v>
      </c>
      <c r="E53" s="8">
        <f t="shared" si="1"/>
        <v>355.59053742690691</v>
      </c>
      <c r="F53" s="8">
        <f t="shared" si="2"/>
        <v>37169.742588178575</v>
      </c>
      <c r="G53" s="8">
        <f t="shared" si="3"/>
        <v>0</v>
      </c>
      <c r="H53" s="7">
        <f t="shared" si="4"/>
        <v>0.99052398718922319</v>
      </c>
    </row>
    <row r="54" spans="1:8" x14ac:dyDescent="0.25">
      <c r="A54" t="str">
        <f t="shared" si="5"/>
        <v/>
      </c>
      <c r="B54" s="2" t="str">
        <f t="shared" si="6"/>
        <v/>
      </c>
      <c r="C54" s="8" t="str">
        <f t="shared" si="7"/>
        <v/>
      </c>
      <c r="D54" s="8" t="str">
        <f t="shared" si="0"/>
        <v/>
      </c>
      <c r="E54" s="8" t="str">
        <f t="shared" si="1"/>
        <v/>
      </c>
      <c r="F54" s="8" t="str">
        <f t="shared" si="2"/>
        <v/>
      </c>
      <c r="G54" s="8" t="str">
        <f t="shared" si="3"/>
        <v/>
      </c>
      <c r="H54" s="7" t="str">
        <f t="shared" si="4"/>
        <v/>
      </c>
    </row>
    <row r="55" spans="1:8" x14ac:dyDescent="0.25">
      <c r="A55" t="str">
        <f t="shared" si="5"/>
        <v/>
      </c>
      <c r="B55" s="2" t="str">
        <f t="shared" si="6"/>
        <v/>
      </c>
      <c r="C55" s="8" t="str">
        <f t="shared" si="7"/>
        <v/>
      </c>
      <c r="D55" s="8" t="str">
        <f t="shared" si="0"/>
        <v/>
      </c>
      <c r="E55" s="8" t="str">
        <f t="shared" si="1"/>
        <v/>
      </c>
      <c r="F55" s="8" t="str">
        <f t="shared" si="2"/>
        <v/>
      </c>
      <c r="G55" s="8" t="str">
        <f t="shared" si="3"/>
        <v/>
      </c>
      <c r="H55" s="7" t="str">
        <f t="shared" si="4"/>
        <v/>
      </c>
    </row>
    <row r="56" spans="1:8" x14ac:dyDescent="0.25">
      <c r="A56" t="str">
        <f t="shared" si="5"/>
        <v/>
      </c>
      <c r="B56" s="2" t="str">
        <f t="shared" si="6"/>
        <v/>
      </c>
      <c r="C56" s="8" t="str">
        <f t="shared" si="7"/>
        <v/>
      </c>
      <c r="D56" s="8" t="str">
        <f t="shared" si="0"/>
        <v/>
      </c>
      <c r="E56" s="8" t="str">
        <f t="shared" si="1"/>
        <v/>
      </c>
      <c r="F56" s="8" t="str">
        <f t="shared" si="2"/>
        <v/>
      </c>
      <c r="G56" s="8" t="str">
        <f t="shared" si="3"/>
        <v/>
      </c>
      <c r="H56" s="7" t="str">
        <f t="shared" si="4"/>
        <v/>
      </c>
    </row>
    <row r="57" spans="1:8" x14ac:dyDescent="0.25">
      <c r="A57" t="str">
        <f t="shared" si="5"/>
        <v/>
      </c>
      <c r="B57" s="2" t="str">
        <f t="shared" si="6"/>
        <v/>
      </c>
      <c r="C57" s="8" t="str">
        <f t="shared" si="7"/>
        <v/>
      </c>
      <c r="D57" s="8" t="str">
        <f t="shared" si="0"/>
        <v/>
      </c>
      <c r="E57" s="8" t="str">
        <f t="shared" si="1"/>
        <v/>
      </c>
      <c r="F57" s="8" t="str">
        <f t="shared" si="2"/>
        <v/>
      </c>
      <c r="G57" s="8" t="str">
        <f t="shared" si="3"/>
        <v/>
      </c>
      <c r="H57" s="7" t="str">
        <f t="shared" si="4"/>
        <v/>
      </c>
    </row>
    <row r="58" spans="1:8" x14ac:dyDescent="0.25">
      <c r="A58" t="str">
        <f t="shared" si="5"/>
        <v/>
      </c>
      <c r="B58" s="2" t="str">
        <f t="shared" si="6"/>
        <v/>
      </c>
      <c r="C58" s="8" t="str">
        <f t="shared" si="7"/>
        <v/>
      </c>
      <c r="D58" s="8" t="str">
        <f t="shared" si="0"/>
        <v/>
      </c>
      <c r="E58" s="8" t="str">
        <f t="shared" si="1"/>
        <v/>
      </c>
      <c r="F58" s="8" t="str">
        <f t="shared" si="2"/>
        <v/>
      </c>
      <c r="G58" s="8" t="str">
        <f t="shared" si="3"/>
        <v/>
      </c>
      <c r="H58" s="7" t="str">
        <f t="shared" si="4"/>
        <v/>
      </c>
    </row>
    <row r="59" spans="1:8" x14ac:dyDescent="0.25">
      <c r="A59" t="str">
        <f t="shared" si="5"/>
        <v/>
      </c>
      <c r="B59" s="2" t="str">
        <f t="shared" si="6"/>
        <v/>
      </c>
      <c r="C59" s="8" t="str">
        <f t="shared" si="7"/>
        <v/>
      </c>
      <c r="D59" s="8" t="str">
        <f t="shared" si="0"/>
        <v/>
      </c>
      <c r="E59" s="8" t="str">
        <f t="shared" si="1"/>
        <v/>
      </c>
      <c r="F59" s="8" t="str">
        <f t="shared" si="2"/>
        <v/>
      </c>
      <c r="G59" s="8" t="str">
        <f t="shared" si="3"/>
        <v/>
      </c>
      <c r="H59" s="7" t="str">
        <f t="shared" si="4"/>
        <v/>
      </c>
    </row>
    <row r="60" spans="1:8" x14ac:dyDescent="0.25">
      <c r="A60" t="str">
        <f t="shared" si="5"/>
        <v/>
      </c>
      <c r="B60" s="2" t="str">
        <f t="shared" si="6"/>
        <v/>
      </c>
      <c r="C60" s="8" t="str">
        <f t="shared" si="7"/>
        <v/>
      </c>
      <c r="D60" s="8" t="str">
        <f t="shared" si="0"/>
        <v/>
      </c>
      <c r="E60" s="8" t="str">
        <f t="shared" si="1"/>
        <v/>
      </c>
      <c r="F60" s="8" t="str">
        <f t="shared" si="2"/>
        <v/>
      </c>
      <c r="G60" s="8" t="str">
        <f t="shared" si="3"/>
        <v/>
      </c>
      <c r="H60" s="7" t="str">
        <f t="shared" si="4"/>
        <v/>
      </c>
    </row>
    <row r="61" spans="1:8" x14ac:dyDescent="0.25">
      <c r="A61" t="str">
        <f t="shared" si="5"/>
        <v/>
      </c>
      <c r="B61" s="2" t="str">
        <f t="shared" si="6"/>
        <v/>
      </c>
      <c r="C61" s="8" t="str">
        <f t="shared" si="7"/>
        <v/>
      </c>
      <c r="D61" s="8" t="str">
        <f t="shared" si="0"/>
        <v/>
      </c>
      <c r="E61" s="8" t="str">
        <f t="shared" si="1"/>
        <v/>
      </c>
      <c r="F61" s="8" t="str">
        <f t="shared" si="2"/>
        <v/>
      </c>
      <c r="G61" s="8" t="str">
        <f t="shared" si="3"/>
        <v/>
      </c>
      <c r="H61" s="7" t="str">
        <f t="shared" si="4"/>
        <v/>
      </c>
    </row>
    <row r="62" spans="1:8" x14ac:dyDescent="0.25">
      <c r="A62" t="str">
        <f t="shared" si="5"/>
        <v/>
      </c>
      <c r="B62" s="2" t="str">
        <f t="shared" si="6"/>
        <v/>
      </c>
      <c r="C62" s="8" t="str">
        <f t="shared" si="7"/>
        <v/>
      </c>
      <c r="D62" s="8" t="str">
        <f t="shared" si="0"/>
        <v/>
      </c>
      <c r="E62" s="8" t="str">
        <f t="shared" si="1"/>
        <v/>
      </c>
      <c r="F62" s="8" t="str">
        <f t="shared" si="2"/>
        <v/>
      </c>
      <c r="G62" s="8" t="str">
        <f t="shared" si="3"/>
        <v/>
      </c>
      <c r="H62" s="7" t="str">
        <f t="shared" si="4"/>
        <v/>
      </c>
    </row>
    <row r="63" spans="1:8" x14ac:dyDescent="0.25">
      <c r="A63" t="str">
        <f t="shared" si="5"/>
        <v/>
      </c>
      <c r="B63" s="2" t="str">
        <f t="shared" si="6"/>
        <v/>
      </c>
      <c r="C63" s="8" t="str">
        <f t="shared" si="7"/>
        <v/>
      </c>
      <c r="D63" s="8" t="str">
        <f t="shared" si="0"/>
        <v/>
      </c>
      <c r="E63" s="8" t="str">
        <f t="shared" si="1"/>
        <v/>
      </c>
      <c r="F63" s="8" t="str">
        <f t="shared" si="2"/>
        <v/>
      </c>
      <c r="G63" s="8" t="str">
        <f t="shared" si="3"/>
        <v/>
      </c>
      <c r="H63" s="7" t="str">
        <f t="shared" si="4"/>
        <v/>
      </c>
    </row>
    <row r="64" spans="1:8" x14ac:dyDescent="0.25">
      <c r="A64" t="str">
        <f t="shared" si="5"/>
        <v/>
      </c>
      <c r="B64" s="2" t="str">
        <f t="shared" si="6"/>
        <v/>
      </c>
      <c r="C64" s="8" t="str">
        <f t="shared" si="7"/>
        <v/>
      </c>
      <c r="D64" s="8" t="str">
        <f t="shared" si="0"/>
        <v/>
      </c>
      <c r="E64" s="8" t="str">
        <f t="shared" si="1"/>
        <v/>
      </c>
      <c r="F64" s="8" t="str">
        <f t="shared" si="2"/>
        <v/>
      </c>
      <c r="G64" s="8" t="str">
        <f t="shared" si="3"/>
        <v/>
      </c>
      <c r="H64" s="7" t="str">
        <f t="shared" si="4"/>
        <v/>
      </c>
    </row>
    <row r="65" spans="1:8" x14ac:dyDescent="0.25">
      <c r="A65" t="str">
        <f t="shared" si="5"/>
        <v/>
      </c>
      <c r="B65" s="2" t="str">
        <f t="shared" si="6"/>
        <v/>
      </c>
      <c r="C65" s="8" t="str">
        <f t="shared" si="7"/>
        <v/>
      </c>
      <c r="D65" s="8" t="str">
        <f t="shared" si="0"/>
        <v/>
      </c>
      <c r="E65" s="8" t="str">
        <f t="shared" si="1"/>
        <v/>
      </c>
      <c r="F65" s="8" t="str">
        <f t="shared" si="2"/>
        <v/>
      </c>
      <c r="G65" s="8" t="str">
        <f t="shared" si="3"/>
        <v/>
      </c>
      <c r="H65" s="7" t="str">
        <f t="shared" si="4"/>
        <v/>
      </c>
    </row>
    <row r="66" spans="1:8" x14ac:dyDescent="0.25">
      <c r="A66" t="str">
        <f t="shared" si="5"/>
        <v/>
      </c>
      <c r="B66" s="2" t="str">
        <f t="shared" si="6"/>
        <v/>
      </c>
      <c r="C66" s="8" t="str">
        <f t="shared" si="7"/>
        <v/>
      </c>
      <c r="D66" s="8" t="str">
        <f t="shared" si="0"/>
        <v/>
      </c>
      <c r="E66" s="8" t="str">
        <f t="shared" si="1"/>
        <v/>
      </c>
      <c r="F66" s="8" t="str">
        <f t="shared" si="2"/>
        <v/>
      </c>
      <c r="G66" s="8" t="str">
        <f t="shared" si="3"/>
        <v/>
      </c>
      <c r="H66" s="7" t="str">
        <f t="shared" si="4"/>
        <v/>
      </c>
    </row>
    <row r="67" spans="1:8" x14ac:dyDescent="0.25">
      <c r="A67" t="str">
        <f t="shared" si="5"/>
        <v/>
      </c>
      <c r="B67" s="2" t="str">
        <f t="shared" si="6"/>
        <v/>
      </c>
      <c r="C67" s="8" t="str">
        <f t="shared" si="7"/>
        <v/>
      </c>
      <c r="D67" s="8" t="str">
        <f t="shared" si="0"/>
        <v/>
      </c>
      <c r="E67" s="8" t="str">
        <f t="shared" si="1"/>
        <v/>
      </c>
      <c r="F67" s="8" t="str">
        <f t="shared" si="2"/>
        <v/>
      </c>
      <c r="G67" s="8" t="str">
        <f t="shared" si="3"/>
        <v/>
      </c>
      <c r="H67" s="7" t="str">
        <f t="shared" si="4"/>
        <v/>
      </c>
    </row>
    <row r="68" spans="1:8" x14ac:dyDescent="0.25">
      <c r="A68" t="str">
        <f t="shared" si="5"/>
        <v/>
      </c>
      <c r="B68" s="2" t="str">
        <f t="shared" si="6"/>
        <v/>
      </c>
      <c r="C68" s="8" t="str">
        <f t="shared" si="7"/>
        <v/>
      </c>
      <c r="D68" s="8" t="str">
        <f t="shared" si="0"/>
        <v/>
      </c>
      <c r="E68" s="8" t="str">
        <f t="shared" si="1"/>
        <v/>
      </c>
      <c r="F68" s="8" t="str">
        <f t="shared" si="2"/>
        <v/>
      </c>
      <c r="G68" s="8" t="str">
        <f t="shared" si="3"/>
        <v/>
      </c>
      <c r="H68" s="7" t="str">
        <f t="shared" si="4"/>
        <v/>
      </c>
    </row>
    <row r="69" spans="1:8" x14ac:dyDescent="0.25">
      <c r="A69" t="str">
        <f t="shared" si="5"/>
        <v/>
      </c>
      <c r="B69" s="2" t="str">
        <f t="shared" si="6"/>
        <v/>
      </c>
      <c r="C69" s="8" t="str">
        <f t="shared" si="7"/>
        <v/>
      </c>
      <c r="D69" s="8" t="str">
        <f t="shared" si="0"/>
        <v/>
      </c>
      <c r="E69" s="8" t="str">
        <f t="shared" si="1"/>
        <v/>
      </c>
      <c r="F69" s="8" t="str">
        <f t="shared" si="2"/>
        <v/>
      </c>
      <c r="G69" s="8" t="str">
        <f t="shared" si="3"/>
        <v/>
      </c>
      <c r="H69" s="7" t="str">
        <f t="shared" si="4"/>
        <v/>
      </c>
    </row>
    <row r="70" spans="1:8" x14ac:dyDescent="0.25">
      <c r="A70" t="str">
        <f t="shared" si="5"/>
        <v/>
      </c>
      <c r="B70" s="2" t="str">
        <f t="shared" si="6"/>
        <v/>
      </c>
      <c r="C70" s="8" t="str">
        <f t="shared" si="7"/>
        <v/>
      </c>
      <c r="D70" s="8" t="str">
        <f t="shared" si="0"/>
        <v/>
      </c>
      <c r="E70" s="8" t="str">
        <f t="shared" si="1"/>
        <v/>
      </c>
      <c r="F70" s="8" t="str">
        <f t="shared" si="2"/>
        <v/>
      </c>
      <c r="G70" s="8" t="str">
        <f t="shared" si="3"/>
        <v/>
      </c>
      <c r="H70" s="7" t="str">
        <f t="shared" si="4"/>
        <v/>
      </c>
    </row>
    <row r="71" spans="1:8" x14ac:dyDescent="0.25">
      <c r="A71" t="str">
        <f t="shared" si="5"/>
        <v/>
      </c>
      <c r="B71" s="2" t="str">
        <f t="shared" si="6"/>
        <v/>
      </c>
      <c r="C71" s="8" t="str">
        <f t="shared" si="7"/>
        <v/>
      </c>
      <c r="D71" s="8" t="str">
        <f t="shared" si="0"/>
        <v/>
      </c>
      <c r="E71" s="8" t="str">
        <f t="shared" si="1"/>
        <v/>
      </c>
      <c r="F71" s="8" t="str">
        <f t="shared" si="2"/>
        <v/>
      </c>
      <c r="G71" s="8" t="str">
        <f t="shared" si="3"/>
        <v/>
      </c>
      <c r="H71" s="7" t="str">
        <f t="shared" si="4"/>
        <v/>
      </c>
    </row>
    <row r="72" spans="1:8" x14ac:dyDescent="0.25">
      <c r="A72" t="str">
        <f t="shared" si="5"/>
        <v/>
      </c>
      <c r="B72" s="2" t="str">
        <f t="shared" si="6"/>
        <v/>
      </c>
      <c r="C72" s="8" t="str">
        <f t="shared" si="7"/>
        <v/>
      </c>
      <c r="D72" s="8" t="str">
        <f t="shared" si="0"/>
        <v/>
      </c>
      <c r="E72" s="8" t="str">
        <f t="shared" si="1"/>
        <v/>
      </c>
      <c r="F72" s="8" t="str">
        <f t="shared" si="2"/>
        <v/>
      </c>
      <c r="G72" s="8" t="str">
        <f t="shared" si="3"/>
        <v/>
      </c>
      <c r="H72" s="7" t="str">
        <f t="shared" si="4"/>
        <v/>
      </c>
    </row>
    <row r="73" spans="1:8" x14ac:dyDescent="0.25">
      <c r="A73" t="str">
        <f t="shared" si="5"/>
        <v/>
      </c>
      <c r="B73" s="2" t="str">
        <f t="shared" si="6"/>
        <v/>
      </c>
      <c r="C73" s="8" t="str">
        <f t="shared" si="7"/>
        <v/>
      </c>
      <c r="D73" s="8" t="str">
        <f t="shared" si="0"/>
        <v/>
      </c>
      <c r="E73" s="8" t="str">
        <f t="shared" si="1"/>
        <v/>
      </c>
      <c r="F73" s="8" t="str">
        <f t="shared" si="2"/>
        <v/>
      </c>
      <c r="G73" s="8" t="str">
        <f t="shared" si="3"/>
        <v/>
      </c>
      <c r="H73" s="7" t="str">
        <f t="shared" si="4"/>
        <v/>
      </c>
    </row>
    <row r="74" spans="1:8" x14ac:dyDescent="0.25">
      <c r="A74" t="str">
        <f t="shared" si="5"/>
        <v/>
      </c>
      <c r="B74" s="2" t="str">
        <f t="shared" si="6"/>
        <v/>
      </c>
      <c r="C74" s="8" t="str">
        <f t="shared" si="7"/>
        <v/>
      </c>
      <c r="D74" s="8" t="str">
        <f t="shared" si="0"/>
        <v/>
      </c>
      <c r="E74" s="8" t="str">
        <f t="shared" si="1"/>
        <v/>
      </c>
      <c r="F74" s="8" t="str">
        <f t="shared" si="2"/>
        <v/>
      </c>
      <c r="G74" s="8" t="str">
        <f t="shared" si="3"/>
        <v/>
      </c>
      <c r="H74" s="7" t="str">
        <f t="shared" si="4"/>
        <v/>
      </c>
    </row>
    <row r="75" spans="1:8" x14ac:dyDescent="0.25">
      <c r="A75" t="str">
        <f t="shared" si="5"/>
        <v/>
      </c>
      <c r="B75" s="2" t="str">
        <f t="shared" si="6"/>
        <v/>
      </c>
      <c r="C75" s="8" t="str">
        <f t="shared" si="7"/>
        <v/>
      </c>
      <c r="D75" s="8" t="str">
        <f t="shared" si="0"/>
        <v/>
      </c>
      <c r="E75" s="8" t="str">
        <f t="shared" si="1"/>
        <v/>
      </c>
      <c r="F75" s="8" t="str">
        <f t="shared" si="2"/>
        <v/>
      </c>
      <c r="G75" s="8" t="str">
        <f t="shared" si="3"/>
        <v/>
      </c>
      <c r="H75" s="7" t="str">
        <f t="shared" si="4"/>
        <v/>
      </c>
    </row>
    <row r="76" spans="1:8" x14ac:dyDescent="0.25">
      <c r="A76" t="str">
        <f t="shared" si="5"/>
        <v/>
      </c>
      <c r="B76" s="2" t="str">
        <f t="shared" si="6"/>
        <v/>
      </c>
      <c r="C76" s="8" t="str">
        <f t="shared" si="7"/>
        <v/>
      </c>
      <c r="D76" s="8" t="str">
        <f t="shared" si="0"/>
        <v/>
      </c>
      <c r="E76" s="8" t="str">
        <f t="shared" si="1"/>
        <v/>
      </c>
      <c r="F76" s="8" t="str">
        <f t="shared" si="2"/>
        <v/>
      </c>
      <c r="G76" s="8" t="str">
        <f t="shared" si="3"/>
        <v/>
      </c>
      <c r="H76" s="7" t="str">
        <f t="shared" si="4"/>
        <v/>
      </c>
    </row>
    <row r="77" spans="1:8" x14ac:dyDescent="0.25">
      <c r="A77" t="str">
        <f t="shared" si="5"/>
        <v/>
      </c>
      <c r="B77" s="2" t="str">
        <f t="shared" si="6"/>
        <v/>
      </c>
      <c r="C77" s="8" t="str">
        <f t="shared" si="7"/>
        <v/>
      </c>
      <c r="D77" s="8" t="str">
        <f t="shared" si="0"/>
        <v/>
      </c>
      <c r="E77" s="8" t="str">
        <f t="shared" si="1"/>
        <v/>
      </c>
      <c r="F77" s="8" t="str">
        <f t="shared" si="2"/>
        <v/>
      </c>
      <c r="G77" s="8" t="str">
        <f t="shared" si="3"/>
        <v/>
      </c>
      <c r="H77" s="7" t="str">
        <f t="shared" si="4"/>
        <v/>
      </c>
    </row>
    <row r="78" spans="1:8" x14ac:dyDescent="0.25">
      <c r="A78" t="str">
        <f t="shared" si="5"/>
        <v/>
      </c>
      <c r="B78" s="2" t="str">
        <f t="shared" si="6"/>
        <v/>
      </c>
      <c r="C78" s="8" t="str">
        <f t="shared" si="7"/>
        <v/>
      </c>
      <c r="D78" s="8" t="str">
        <f t="shared" si="0"/>
        <v/>
      </c>
      <c r="E78" s="8" t="str">
        <f t="shared" si="1"/>
        <v/>
      </c>
      <c r="F78" s="8" t="str">
        <f t="shared" si="2"/>
        <v/>
      </c>
      <c r="G78" s="8" t="str">
        <f t="shared" si="3"/>
        <v/>
      </c>
      <c r="H78" s="7" t="str">
        <f t="shared" si="4"/>
        <v/>
      </c>
    </row>
    <row r="79" spans="1:8" x14ac:dyDescent="0.25">
      <c r="A79" t="str">
        <f t="shared" si="5"/>
        <v/>
      </c>
      <c r="B79" s="2" t="str">
        <f t="shared" si="6"/>
        <v/>
      </c>
      <c r="C79" s="8" t="str">
        <f t="shared" si="7"/>
        <v/>
      </c>
      <c r="D79" s="8" t="str">
        <f t="shared" si="0"/>
        <v/>
      </c>
      <c r="E79" s="8" t="str">
        <f t="shared" si="1"/>
        <v/>
      </c>
      <c r="F79" s="8" t="str">
        <f t="shared" si="2"/>
        <v/>
      </c>
      <c r="G79" s="8" t="str">
        <f t="shared" si="3"/>
        <v/>
      </c>
      <c r="H79" s="7" t="str">
        <f t="shared" si="4"/>
        <v/>
      </c>
    </row>
    <row r="80" spans="1:8" x14ac:dyDescent="0.25">
      <c r="A80" t="str">
        <f t="shared" si="5"/>
        <v/>
      </c>
      <c r="B80" s="2" t="str">
        <f t="shared" si="6"/>
        <v/>
      </c>
      <c r="C80" s="8" t="str">
        <f t="shared" si="7"/>
        <v/>
      </c>
      <c r="D80" s="8" t="str">
        <f t="shared" si="0"/>
        <v/>
      </c>
      <c r="E80" s="8" t="str">
        <f t="shared" si="1"/>
        <v/>
      </c>
      <c r="F80" s="8" t="str">
        <f t="shared" si="2"/>
        <v/>
      </c>
      <c r="G80" s="8" t="str">
        <f t="shared" si="3"/>
        <v/>
      </c>
      <c r="H80" s="7" t="str">
        <f t="shared" si="4"/>
        <v/>
      </c>
    </row>
    <row r="81" spans="1:8" x14ac:dyDescent="0.25">
      <c r="A81" t="str">
        <f t="shared" si="5"/>
        <v/>
      </c>
      <c r="B81" s="2" t="str">
        <f t="shared" si="6"/>
        <v/>
      </c>
      <c r="C81" s="8" t="str">
        <f t="shared" si="7"/>
        <v/>
      </c>
      <c r="D81" s="8" t="str">
        <f t="shared" si="0"/>
        <v/>
      </c>
      <c r="E81" s="8" t="str">
        <f t="shared" si="1"/>
        <v/>
      </c>
      <c r="F81" s="8" t="str">
        <f t="shared" si="2"/>
        <v/>
      </c>
      <c r="G81" s="8" t="str">
        <f t="shared" si="3"/>
        <v/>
      </c>
      <c r="H81" s="7" t="str">
        <f t="shared" si="4"/>
        <v/>
      </c>
    </row>
    <row r="82" spans="1:8" x14ac:dyDescent="0.25">
      <c r="A82" t="str">
        <f t="shared" si="5"/>
        <v/>
      </c>
      <c r="B82" s="2" t="str">
        <f t="shared" si="6"/>
        <v/>
      </c>
      <c r="C82" s="8" t="str">
        <f t="shared" si="7"/>
        <v/>
      </c>
      <c r="D82" s="8" t="str">
        <f t="shared" si="0"/>
        <v/>
      </c>
      <c r="E82" s="8" t="str">
        <f t="shared" si="1"/>
        <v/>
      </c>
      <c r="F82" s="8" t="str">
        <f t="shared" si="2"/>
        <v/>
      </c>
      <c r="G82" s="8" t="str">
        <f t="shared" si="3"/>
        <v/>
      </c>
      <c r="H82" s="7" t="str">
        <f t="shared" si="4"/>
        <v/>
      </c>
    </row>
    <row r="83" spans="1:8" x14ac:dyDescent="0.25">
      <c r="A83" t="str">
        <f t="shared" si="5"/>
        <v/>
      </c>
      <c r="B83" s="2" t="str">
        <f t="shared" si="6"/>
        <v/>
      </c>
      <c r="C83" s="8" t="str">
        <f t="shared" si="7"/>
        <v/>
      </c>
      <c r="D83" s="8" t="str">
        <f t="shared" ref="D83:D146" si="8">IF(A83="","",$B$13)</f>
        <v/>
      </c>
      <c r="E83" s="8" t="str">
        <f t="shared" ref="E83:E146" si="9">IF(A83="","",C83*($B$11/100/12))</f>
        <v/>
      </c>
      <c r="F83" s="8" t="str">
        <f t="shared" ref="F83:F146" si="10">IF(A83="","",D83-E83)</f>
        <v/>
      </c>
      <c r="G83" s="8" t="str">
        <f t="shared" ref="G83:G146" si="11">IF(A83="","",MAX(C83-F83,0))</f>
        <v/>
      </c>
      <c r="H83" s="7" t="str">
        <f t="shared" ref="H83:H146" si="12">IF(A83="","",F83/D83)</f>
        <v/>
      </c>
    </row>
    <row r="84" spans="1:8" x14ac:dyDescent="0.25">
      <c r="A84" t="str">
        <f t="shared" ref="A84:A147" si="13">IF(A83&lt;$B$12,A83+1,"")</f>
        <v/>
      </c>
      <c r="B84" s="2" t="str">
        <f t="shared" ref="B84:B147" si="14">IF(A84="","",EDATE(B83,1))</f>
        <v/>
      </c>
      <c r="C84" s="8" t="str">
        <f t="shared" ref="C84:C147" si="15">IF(A84="","",G83)</f>
        <v/>
      </c>
      <c r="D84" s="8" t="str">
        <f t="shared" si="8"/>
        <v/>
      </c>
      <c r="E84" s="8" t="str">
        <f t="shared" si="9"/>
        <v/>
      </c>
      <c r="F84" s="8" t="str">
        <f t="shared" si="10"/>
        <v/>
      </c>
      <c r="G84" s="8" t="str">
        <f t="shared" si="11"/>
        <v/>
      </c>
      <c r="H84" s="7" t="str">
        <f t="shared" si="12"/>
        <v/>
      </c>
    </row>
    <row r="85" spans="1:8" x14ac:dyDescent="0.25">
      <c r="A85" t="str">
        <f t="shared" si="13"/>
        <v/>
      </c>
      <c r="B85" s="2" t="str">
        <f t="shared" si="14"/>
        <v/>
      </c>
      <c r="C85" s="8" t="str">
        <f t="shared" si="15"/>
        <v/>
      </c>
      <c r="D85" s="8" t="str">
        <f t="shared" si="8"/>
        <v/>
      </c>
      <c r="E85" s="8" t="str">
        <f t="shared" si="9"/>
        <v/>
      </c>
      <c r="F85" s="8" t="str">
        <f t="shared" si="10"/>
        <v/>
      </c>
      <c r="G85" s="8" t="str">
        <f t="shared" si="11"/>
        <v/>
      </c>
      <c r="H85" s="7" t="str">
        <f t="shared" si="12"/>
        <v/>
      </c>
    </row>
    <row r="86" spans="1:8" x14ac:dyDescent="0.25">
      <c r="A86" t="str">
        <f t="shared" si="13"/>
        <v/>
      </c>
      <c r="B86" s="2" t="str">
        <f t="shared" si="14"/>
        <v/>
      </c>
      <c r="C86" s="8" t="str">
        <f t="shared" si="15"/>
        <v/>
      </c>
      <c r="D86" s="8" t="str">
        <f t="shared" si="8"/>
        <v/>
      </c>
      <c r="E86" s="8" t="str">
        <f t="shared" si="9"/>
        <v/>
      </c>
      <c r="F86" s="8" t="str">
        <f t="shared" si="10"/>
        <v/>
      </c>
      <c r="G86" s="8" t="str">
        <f t="shared" si="11"/>
        <v/>
      </c>
      <c r="H86" s="7" t="str">
        <f t="shared" si="12"/>
        <v/>
      </c>
    </row>
    <row r="87" spans="1:8" x14ac:dyDescent="0.25">
      <c r="A87" t="str">
        <f t="shared" si="13"/>
        <v/>
      </c>
      <c r="B87" s="2" t="str">
        <f t="shared" si="14"/>
        <v/>
      </c>
      <c r="C87" s="8" t="str">
        <f t="shared" si="15"/>
        <v/>
      </c>
      <c r="D87" s="8" t="str">
        <f t="shared" si="8"/>
        <v/>
      </c>
      <c r="E87" s="8" t="str">
        <f t="shared" si="9"/>
        <v/>
      </c>
      <c r="F87" s="8" t="str">
        <f t="shared" si="10"/>
        <v/>
      </c>
      <c r="G87" s="8" t="str">
        <f t="shared" si="11"/>
        <v/>
      </c>
      <c r="H87" s="7" t="str">
        <f t="shared" si="12"/>
        <v/>
      </c>
    </row>
    <row r="88" spans="1:8" x14ac:dyDescent="0.25">
      <c r="A88" t="str">
        <f t="shared" si="13"/>
        <v/>
      </c>
      <c r="B88" s="2" t="str">
        <f t="shared" si="14"/>
        <v/>
      </c>
      <c r="C88" s="8" t="str">
        <f t="shared" si="15"/>
        <v/>
      </c>
      <c r="D88" s="8" t="str">
        <f t="shared" si="8"/>
        <v/>
      </c>
      <c r="E88" s="8" t="str">
        <f t="shared" si="9"/>
        <v/>
      </c>
      <c r="F88" s="8" t="str">
        <f t="shared" si="10"/>
        <v/>
      </c>
      <c r="G88" s="8" t="str">
        <f t="shared" si="11"/>
        <v/>
      </c>
      <c r="H88" s="7" t="str">
        <f t="shared" si="12"/>
        <v/>
      </c>
    </row>
    <row r="89" spans="1:8" x14ac:dyDescent="0.25">
      <c r="A89" t="str">
        <f t="shared" si="13"/>
        <v/>
      </c>
      <c r="B89" s="2" t="str">
        <f t="shared" si="14"/>
        <v/>
      </c>
      <c r="C89" s="8" t="str">
        <f t="shared" si="15"/>
        <v/>
      </c>
      <c r="D89" s="8" t="str">
        <f t="shared" si="8"/>
        <v/>
      </c>
      <c r="E89" s="8" t="str">
        <f t="shared" si="9"/>
        <v/>
      </c>
      <c r="F89" s="8" t="str">
        <f t="shared" si="10"/>
        <v/>
      </c>
      <c r="G89" s="8" t="str">
        <f t="shared" si="11"/>
        <v/>
      </c>
      <c r="H89" s="7" t="str">
        <f t="shared" si="12"/>
        <v/>
      </c>
    </row>
    <row r="90" spans="1:8" x14ac:dyDescent="0.25">
      <c r="A90" t="str">
        <f t="shared" si="13"/>
        <v/>
      </c>
      <c r="B90" s="2" t="str">
        <f t="shared" si="14"/>
        <v/>
      </c>
      <c r="C90" s="8" t="str">
        <f t="shared" si="15"/>
        <v/>
      </c>
      <c r="D90" s="8" t="str">
        <f t="shared" si="8"/>
        <v/>
      </c>
      <c r="E90" s="8" t="str">
        <f t="shared" si="9"/>
        <v/>
      </c>
      <c r="F90" s="8" t="str">
        <f t="shared" si="10"/>
        <v/>
      </c>
      <c r="G90" s="8" t="str">
        <f t="shared" si="11"/>
        <v/>
      </c>
      <c r="H90" s="7" t="str">
        <f t="shared" si="12"/>
        <v/>
      </c>
    </row>
    <row r="91" spans="1:8" x14ac:dyDescent="0.25">
      <c r="A91" t="str">
        <f t="shared" si="13"/>
        <v/>
      </c>
      <c r="B91" s="2" t="str">
        <f t="shared" si="14"/>
        <v/>
      </c>
      <c r="C91" s="8" t="str">
        <f t="shared" si="15"/>
        <v/>
      </c>
      <c r="D91" s="8" t="str">
        <f t="shared" si="8"/>
        <v/>
      </c>
      <c r="E91" s="8" t="str">
        <f t="shared" si="9"/>
        <v/>
      </c>
      <c r="F91" s="8" t="str">
        <f t="shared" si="10"/>
        <v/>
      </c>
      <c r="G91" s="8" t="str">
        <f t="shared" si="11"/>
        <v/>
      </c>
      <c r="H91" s="7" t="str">
        <f t="shared" si="12"/>
        <v/>
      </c>
    </row>
    <row r="92" spans="1:8" x14ac:dyDescent="0.25">
      <c r="A92" t="str">
        <f t="shared" si="13"/>
        <v/>
      </c>
      <c r="B92" s="2" t="str">
        <f t="shared" si="14"/>
        <v/>
      </c>
      <c r="C92" s="8" t="str">
        <f t="shared" si="15"/>
        <v/>
      </c>
      <c r="D92" s="8" t="str">
        <f t="shared" si="8"/>
        <v/>
      </c>
      <c r="E92" s="8" t="str">
        <f t="shared" si="9"/>
        <v/>
      </c>
      <c r="F92" s="8" t="str">
        <f t="shared" si="10"/>
        <v/>
      </c>
      <c r="G92" s="8" t="str">
        <f t="shared" si="11"/>
        <v/>
      </c>
      <c r="H92" s="7" t="str">
        <f t="shared" si="12"/>
        <v/>
      </c>
    </row>
    <row r="93" spans="1:8" x14ac:dyDescent="0.25">
      <c r="A93" t="str">
        <f t="shared" si="13"/>
        <v/>
      </c>
      <c r="B93" s="2" t="str">
        <f t="shared" si="14"/>
        <v/>
      </c>
      <c r="C93" s="8" t="str">
        <f t="shared" si="15"/>
        <v/>
      </c>
      <c r="D93" s="8" t="str">
        <f t="shared" si="8"/>
        <v/>
      </c>
      <c r="E93" s="8" t="str">
        <f t="shared" si="9"/>
        <v/>
      </c>
      <c r="F93" s="8" t="str">
        <f t="shared" si="10"/>
        <v/>
      </c>
      <c r="G93" s="8" t="str">
        <f t="shared" si="11"/>
        <v/>
      </c>
      <c r="H93" s="7" t="str">
        <f t="shared" si="12"/>
        <v/>
      </c>
    </row>
    <row r="94" spans="1:8" x14ac:dyDescent="0.25">
      <c r="A94" t="str">
        <f t="shared" si="13"/>
        <v/>
      </c>
      <c r="B94" s="2" t="str">
        <f t="shared" si="14"/>
        <v/>
      </c>
      <c r="C94" s="8" t="str">
        <f t="shared" si="15"/>
        <v/>
      </c>
      <c r="D94" s="8" t="str">
        <f t="shared" si="8"/>
        <v/>
      </c>
      <c r="E94" s="8" t="str">
        <f t="shared" si="9"/>
        <v/>
      </c>
      <c r="F94" s="8" t="str">
        <f t="shared" si="10"/>
        <v/>
      </c>
      <c r="G94" s="8" t="str">
        <f t="shared" si="11"/>
        <v/>
      </c>
      <c r="H94" s="7" t="str">
        <f t="shared" si="12"/>
        <v/>
      </c>
    </row>
    <row r="95" spans="1:8" x14ac:dyDescent="0.25">
      <c r="A95" t="str">
        <f t="shared" si="13"/>
        <v/>
      </c>
      <c r="B95" s="2" t="str">
        <f t="shared" si="14"/>
        <v/>
      </c>
      <c r="C95" s="8" t="str">
        <f t="shared" si="15"/>
        <v/>
      </c>
      <c r="D95" s="8" t="str">
        <f t="shared" si="8"/>
        <v/>
      </c>
      <c r="E95" s="8" t="str">
        <f t="shared" si="9"/>
        <v/>
      </c>
      <c r="F95" s="8" t="str">
        <f t="shared" si="10"/>
        <v/>
      </c>
      <c r="G95" s="8" t="str">
        <f t="shared" si="11"/>
        <v/>
      </c>
      <c r="H95" s="7" t="str">
        <f t="shared" si="12"/>
        <v/>
      </c>
    </row>
    <row r="96" spans="1:8" x14ac:dyDescent="0.25">
      <c r="A96" t="str">
        <f t="shared" si="13"/>
        <v/>
      </c>
      <c r="B96" s="2" t="str">
        <f t="shared" si="14"/>
        <v/>
      </c>
      <c r="C96" s="8" t="str">
        <f t="shared" si="15"/>
        <v/>
      </c>
      <c r="D96" s="8" t="str">
        <f t="shared" si="8"/>
        <v/>
      </c>
      <c r="E96" s="8" t="str">
        <f t="shared" si="9"/>
        <v/>
      </c>
      <c r="F96" s="8" t="str">
        <f t="shared" si="10"/>
        <v/>
      </c>
      <c r="G96" s="8" t="str">
        <f t="shared" si="11"/>
        <v/>
      </c>
      <c r="H96" s="7" t="str">
        <f t="shared" si="12"/>
        <v/>
      </c>
    </row>
    <row r="97" spans="1:8" x14ac:dyDescent="0.25">
      <c r="A97" t="str">
        <f t="shared" si="13"/>
        <v/>
      </c>
      <c r="B97" s="2" t="str">
        <f t="shared" si="14"/>
        <v/>
      </c>
      <c r="C97" s="8" t="str">
        <f t="shared" si="15"/>
        <v/>
      </c>
      <c r="D97" s="8" t="str">
        <f t="shared" si="8"/>
        <v/>
      </c>
      <c r="E97" s="8" t="str">
        <f t="shared" si="9"/>
        <v/>
      </c>
      <c r="F97" s="8" t="str">
        <f t="shared" si="10"/>
        <v/>
      </c>
      <c r="G97" s="8" t="str">
        <f t="shared" si="11"/>
        <v/>
      </c>
      <c r="H97" s="7" t="str">
        <f t="shared" si="12"/>
        <v/>
      </c>
    </row>
    <row r="98" spans="1:8" x14ac:dyDescent="0.25">
      <c r="A98" t="str">
        <f t="shared" si="13"/>
        <v/>
      </c>
      <c r="B98" s="2" t="str">
        <f t="shared" si="14"/>
        <v/>
      </c>
      <c r="C98" s="8" t="str">
        <f t="shared" si="15"/>
        <v/>
      </c>
      <c r="D98" s="8" t="str">
        <f t="shared" si="8"/>
        <v/>
      </c>
      <c r="E98" s="8" t="str">
        <f t="shared" si="9"/>
        <v/>
      </c>
      <c r="F98" s="8" t="str">
        <f t="shared" si="10"/>
        <v/>
      </c>
      <c r="G98" s="8" t="str">
        <f t="shared" si="11"/>
        <v/>
      </c>
      <c r="H98" s="7" t="str">
        <f t="shared" si="12"/>
        <v/>
      </c>
    </row>
    <row r="99" spans="1:8" x14ac:dyDescent="0.25">
      <c r="A99" t="str">
        <f t="shared" si="13"/>
        <v/>
      </c>
      <c r="B99" s="2" t="str">
        <f t="shared" si="14"/>
        <v/>
      </c>
      <c r="C99" s="8" t="str">
        <f t="shared" si="15"/>
        <v/>
      </c>
      <c r="D99" s="8" t="str">
        <f t="shared" si="8"/>
        <v/>
      </c>
      <c r="E99" s="8" t="str">
        <f t="shared" si="9"/>
        <v/>
      </c>
      <c r="F99" s="8" t="str">
        <f t="shared" si="10"/>
        <v/>
      </c>
      <c r="G99" s="8" t="str">
        <f t="shared" si="11"/>
        <v/>
      </c>
      <c r="H99" s="7" t="str">
        <f t="shared" si="12"/>
        <v/>
      </c>
    </row>
    <row r="100" spans="1:8" x14ac:dyDescent="0.25">
      <c r="A100" t="str">
        <f t="shared" si="13"/>
        <v/>
      </c>
      <c r="B100" s="2" t="str">
        <f t="shared" si="14"/>
        <v/>
      </c>
      <c r="C100" s="8" t="str">
        <f t="shared" si="15"/>
        <v/>
      </c>
      <c r="D100" s="8" t="str">
        <f t="shared" si="8"/>
        <v/>
      </c>
      <c r="E100" s="8" t="str">
        <f t="shared" si="9"/>
        <v/>
      </c>
      <c r="F100" s="8" t="str">
        <f t="shared" si="10"/>
        <v/>
      </c>
      <c r="G100" s="8" t="str">
        <f t="shared" si="11"/>
        <v/>
      </c>
      <c r="H100" s="7" t="str">
        <f t="shared" si="12"/>
        <v/>
      </c>
    </row>
    <row r="101" spans="1:8" x14ac:dyDescent="0.25">
      <c r="A101" t="str">
        <f t="shared" si="13"/>
        <v/>
      </c>
      <c r="B101" s="2" t="str">
        <f t="shared" si="14"/>
        <v/>
      </c>
      <c r="C101" s="8" t="str">
        <f t="shared" si="15"/>
        <v/>
      </c>
      <c r="D101" s="8" t="str">
        <f t="shared" si="8"/>
        <v/>
      </c>
      <c r="E101" s="8" t="str">
        <f t="shared" si="9"/>
        <v/>
      </c>
      <c r="F101" s="8" t="str">
        <f t="shared" si="10"/>
        <v/>
      </c>
      <c r="G101" s="8" t="str">
        <f t="shared" si="11"/>
        <v/>
      </c>
      <c r="H101" s="7" t="str">
        <f t="shared" si="12"/>
        <v/>
      </c>
    </row>
    <row r="102" spans="1:8" x14ac:dyDescent="0.25">
      <c r="A102" t="str">
        <f t="shared" si="13"/>
        <v/>
      </c>
      <c r="B102" s="2" t="str">
        <f t="shared" si="14"/>
        <v/>
      </c>
      <c r="C102" s="8" t="str">
        <f t="shared" si="15"/>
        <v/>
      </c>
      <c r="D102" s="8" t="str">
        <f t="shared" si="8"/>
        <v/>
      </c>
      <c r="E102" s="8" t="str">
        <f t="shared" si="9"/>
        <v/>
      </c>
      <c r="F102" s="8" t="str">
        <f t="shared" si="10"/>
        <v/>
      </c>
      <c r="G102" s="8" t="str">
        <f t="shared" si="11"/>
        <v/>
      </c>
      <c r="H102" s="7" t="str">
        <f t="shared" si="12"/>
        <v/>
      </c>
    </row>
    <row r="103" spans="1:8" x14ac:dyDescent="0.25">
      <c r="A103" t="str">
        <f t="shared" si="13"/>
        <v/>
      </c>
      <c r="B103" s="2" t="str">
        <f t="shared" si="14"/>
        <v/>
      </c>
      <c r="C103" s="8" t="str">
        <f t="shared" si="15"/>
        <v/>
      </c>
      <c r="D103" s="8" t="str">
        <f t="shared" si="8"/>
        <v/>
      </c>
      <c r="E103" s="8" t="str">
        <f t="shared" si="9"/>
        <v/>
      </c>
      <c r="F103" s="8" t="str">
        <f t="shared" si="10"/>
        <v/>
      </c>
      <c r="G103" s="8" t="str">
        <f t="shared" si="11"/>
        <v/>
      </c>
      <c r="H103" s="7" t="str">
        <f t="shared" si="12"/>
        <v/>
      </c>
    </row>
    <row r="104" spans="1:8" x14ac:dyDescent="0.25">
      <c r="A104" t="str">
        <f t="shared" si="13"/>
        <v/>
      </c>
      <c r="B104" s="2" t="str">
        <f t="shared" si="14"/>
        <v/>
      </c>
      <c r="C104" s="8" t="str">
        <f t="shared" si="15"/>
        <v/>
      </c>
      <c r="D104" s="8" t="str">
        <f t="shared" si="8"/>
        <v/>
      </c>
      <c r="E104" s="8" t="str">
        <f t="shared" si="9"/>
        <v/>
      </c>
      <c r="F104" s="8" t="str">
        <f t="shared" si="10"/>
        <v/>
      </c>
      <c r="G104" s="8" t="str">
        <f t="shared" si="11"/>
        <v/>
      </c>
      <c r="H104" s="7" t="str">
        <f t="shared" si="12"/>
        <v/>
      </c>
    </row>
    <row r="105" spans="1:8" x14ac:dyDescent="0.25">
      <c r="A105" t="str">
        <f t="shared" si="13"/>
        <v/>
      </c>
      <c r="B105" s="2" t="str">
        <f t="shared" si="14"/>
        <v/>
      </c>
      <c r="C105" s="8" t="str">
        <f t="shared" si="15"/>
        <v/>
      </c>
      <c r="D105" s="8" t="str">
        <f t="shared" si="8"/>
        <v/>
      </c>
      <c r="E105" s="8" t="str">
        <f t="shared" si="9"/>
        <v/>
      </c>
      <c r="F105" s="8" t="str">
        <f t="shared" si="10"/>
        <v/>
      </c>
      <c r="G105" s="8" t="str">
        <f t="shared" si="11"/>
        <v/>
      </c>
      <c r="H105" s="7" t="str">
        <f t="shared" si="12"/>
        <v/>
      </c>
    </row>
    <row r="106" spans="1:8" x14ac:dyDescent="0.25">
      <c r="A106" t="str">
        <f t="shared" si="13"/>
        <v/>
      </c>
      <c r="B106" s="2" t="str">
        <f t="shared" si="14"/>
        <v/>
      </c>
      <c r="C106" s="8" t="str">
        <f t="shared" si="15"/>
        <v/>
      </c>
      <c r="D106" s="8" t="str">
        <f t="shared" si="8"/>
        <v/>
      </c>
      <c r="E106" s="8" t="str">
        <f t="shared" si="9"/>
        <v/>
      </c>
      <c r="F106" s="8" t="str">
        <f t="shared" si="10"/>
        <v/>
      </c>
      <c r="G106" s="8" t="str">
        <f t="shared" si="11"/>
        <v/>
      </c>
      <c r="H106" s="7" t="str">
        <f t="shared" si="12"/>
        <v/>
      </c>
    </row>
    <row r="107" spans="1:8" x14ac:dyDescent="0.25">
      <c r="A107" t="str">
        <f t="shared" si="13"/>
        <v/>
      </c>
      <c r="B107" s="2" t="str">
        <f t="shared" si="14"/>
        <v/>
      </c>
      <c r="C107" s="8" t="str">
        <f t="shared" si="15"/>
        <v/>
      </c>
      <c r="D107" s="8" t="str">
        <f t="shared" si="8"/>
        <v/>
      </c>
      <c r="E107" s="8" t="str">
        <f t="shared" si="9"/>
        <v/>
      </c>
      <c r="F107" s="8" t="str">
        <f t="shared" si="10"/>
        <v/>
      </c>
      <c r="G107" s="8" t="str">
        <f t="shared" si="11"/>
        <v/>
      </c>
      <c r="H107" s="7" t="str">
        <f t="shared" si="12"/>
        <v/>
      </c>
    </row>
    <row r="108" spans="1:8" x14ac:dyDescent="0.25">
      <c r="A108" t="str">
        <f t="shared" si="13"/>
        <v/>
      </c>
      <c r="B108" s="2" t="str">
        <f t="shared" si="14"/>
        <v/>
      </c>
      <c r="C108" s="8" t="str">
        <f t="shared" si="15"/>
        <v/>
      </c>
      <c r="D108" s="8" t="str">
        <f t="shared" si="8"/>
        <v/>
      </c>
      <c r="E108" s="8" t="str">
        <f t="shared" si="9"/>
        <v/>
      </c>
      <c r="F108" s="8" t="str">
        <f t="shared" si="10"/>
        <v/>
      </c>
      <c r="G108" s="8" t="str">
        <f t="shared" si="11"/>
        <v/>
      </c>
      <c r="H108" s="7" t="str">
        <f t="shared" si="12"/>
        <v/>
      </c>
    </row>
    <row r="109" spans="1:8" x14ac:dyDescent="0.25">
      <c r="A109" t="str">
        <f t="shared" si="13"/>
        <v/>
      </c>
      <c r="B109" s="2" t="str">
        <f t="shared" si="14"/>
        <v/>
      </c>
      <c r="C109" s="8" t="str">
        <f t="shared" si="15"/>
        <v/>
      </c>
      <c r="D109" s="8" t="str">
        <f t="shared" si="8"/>
        <v/>
      </c>
      <c r="E109" s="8" t="str">
        <f t="shared" si="9"/>
        <v/>
      </c>
      <c r="F109" s="8" t="str">
        <f t="shared" si="10"/>
        <v/>
      </c>
      <c r="G109" s="8" t="str">
        <f t="shared" si="11"/>
        <v/>
      </c>
      <c r="H109" s="7" t="str">
        <f t="shared" si="12"/>
        <v/>
      </c>
    </row>
    <row r="110" spans="1:8" x14ac:dyDescent="0.25">
      <c r="A110" t="str">
        <f t="shared" si="13"/>
        <v/>
      </c>
      <c r="B110" s="2" t="str">
        <f t="shared" si="14"/>
        <v/>
      </c>
      <c r="C110" s="8" t="str">
        <f t="shared" si="15"/>
        <v/>
      </c>
      <c r="D110" s="8" t="str">
        <f t="shared" si="8"/>
        <v/>
      </c>
      <c r="E110" s="8" t="str">
        <f t="shared" si="9"/>
        <v/>
      </c>
      <c r="F110" s="8" t="str">
        <f t="shared" si="10"/>
        <v/>
      </c>
      <c r="G110" s="8" t="str">
        <f t="shared" si="11"/>
        <v/>
      </c>
      <c r="H110" s="7" t="str">
        <f t="shared" si="12"/>
        <v/>
      </c>
    </row>
    <row r="111" spans="1:8" x14ac:dyDescent="0.25">
      <c r="A111" t="str">
        <f t="shared" si="13"/>
        <v/>
      </c>
      <c r="B111" s="2" t="str">
        <f t="shared" si="14"/>
        <v/>
      </c>
      <c r="C111" s="8" t="str">
        <f t="shared" si="15"/>
        <v/>
      </c>
      <c r="D111" s="8" t="str">
        <f t="shared" si="8"/>
        <v/>
      </c>
      <c r="E111" s="8" t="str">
        <f t="shared" si="9"/>
        <v/>
      </c>
      <c r="F111" s="8" t="str">
        <f t="shared" si="10"/>
        <v/>
      </c>
      <c r="G111" s="8" t="str">
        <f t="shared" si="11"/>
        <v/>
      </c>
      <c r="H111" s="7" t="str">
        <f t="shared" si="12"/>
        <v/>
      </c>
    </row>
    <row r="112" spans="1:8" x14ac:dyDescent="0.25">
      <c r="A112" t="str">
        <f t="shared" si="13"/>
        <v/>
      </c>
      <c r="B112" s="2" t="str">
        <f t="shared" si="14"/>
        <v/>
      </c>
      <c r="C112" s="8" t="str">
        <f t="shared" si="15"/>
        <v/>
      </c>
      <c r="D112" s="8" t="str">
        <f t="shared" si="8"/>
        <v/>
      </c>
      <c r="E112" s="8" t="str">
        <f t="shared" si="9"/>
        <v/>
      </c>
      <c r="F112" s="8" t="str">
        <f t="shared" si="10"/>
        <v/>
      </c>
      <c r="G112" s="8" t="str">
        <f t="shared" si="11"/>
        <v/>
      </c>
      <c r="H112" s="7" t="str">
        <f t="shared" si="12"/>
        <v/>
      </c>
    </row>
    <row r="113" spans="1:8" x14ac:dyDescent="0.25">
      <c r="A113" t="str">
        <f t="shared" si="13"/>
        <v/>
      </c>
      <c r="B113" s="2" t="str">
        <f t="shared" si="14"/>
        <v/>
      </c>
      <c r="C113" s="8" t="str">
        <f t="shared" si="15"/>
        <v/>
      </c>
      <c r="D113" s="8" t="str">
        <f t="shared" si="8"/>
        <v/>
      </c>
      <c r="E113" s="8" t="str">
        <f t="shared" si="9"/>
        <v/>
      </c>
      <c r="F113" s="8" t="str">
        <f t="shared" si="10"/>
        <v/>
      </c>
      <c r="G113" s="8" t="str">
        <f t="shared" si="11"/>
        <v/>
      </c>
      <c r="H113" s="7" t="str">
        <f t="shared" si="12"/>
        <v/>
      </c>
    </row>
    <row r="114" spans="1:8" x14ac:dyDescent="0.25">
      <c r="A114" t="str">
        <f t="shared" si="13"/>
        <v/>
      </c>
      <c r="B114" s="2" t="str">
        <f t="shared" si="14"/>
        <v/>
      </c>
      <c r="C114" s="8" t="str">
        <f t="shared" si="15"/>
        <v/>
      </c>
      <c r="D114" s="8" t="str">
        <f t="shared" si="8"/>
        <v/>
      </c>
      <c r="E114" s="8" t="str">
        <f t="shared" si="9"/>
        <v/>
      </c>
      <c r="F114" s="8" t="str">
        <f t="shared" si="10"/>
        <v/>
      </c>
      <c r="G114" s="8" t="str">
        <f t="shared" si="11"/>
        <v/>
      </c>
      <c r="H114" s="7" t="str">
        <f t="shared" si="12"/>
        <v/>
      </c>
    </row>
    <row r="115" spans="1:8" x14ac:dyDescent="0.25">
      <c r="A115" t="str">
        <f t="shared" si="13"/>
        <v/>
      </c>
      <c r="B115" s="2" t="str">
        <f t="shared" si="14"/>
        <v/>
      </c>
      <c r="C115" s="8" t="str">
        <f t="shared" si="15"/>
        <v/>
      </c>
      <c r="D115" s="8" t="str">
        <f t="shared" si="8"/>
        <v/>
      </c>
      <c r="E115" s="8" t="str">
        <f t="shared" si="9"/>
        <v/>
      </c>
      <c r="F115" s="8" t="str">
        <f t="shared" si="10"/>
        <v/>
      </c>
      <c r="G115" s="8" t="str">
        <f t="shared" si="11"/>
        <v/>
      </c>
      <c r="H115" s="7" t="str">
        <f t="shared" si="12"/>
        <v/>
      </c>
    </row>
    <row r="116" spans="1:8" x14ac:dyDescent="0.25">
      <c r="A116" t="str">
        <f t="shared" si="13"/>
        <v/>
      </c>
      <c r="B116" s="2" t="str">
        <f t="shared" si="14"/>
        <v/>
      </c>
      <c r="C116" s="8" t="str">
        <f t="shared" si="15"/>
        <v/>
      </c>
      <c r="D116" s="8" t="str">
        <f t="shared" si="8"/>
        <v/>
      </c>
      <c r="E116" s="8" t="str">
        <f t="shared" si="9"/>
        <v/>
      </c>
      <c r="F116" s="8" t="str">
        <f t="shared" si="10"/>
        <v/>
      </c>
      <c r="G116" s="8" t="str">
        <f t="shared" si="11"/>
        <v/>
      </c>
      <c r="H116" s="7" t="str">
        <f t="shared" si="12"/>
        <v/>
      </c>
    </row>
    <row r="117" spans="1:8" x14ac:dyDescent="0.25">
      <c r="A117" t="str">
        <f t="shared" si="13"/>
        <v/>
      </c>
      <c r="B117" s="2" t="str">
        <f t="shared" si="14"/>
        <v/>
      </c>
      <c r="C117" s="8" t="str">
        <f t="shared" si="15"/>
        <v/>
      </c>
      <c r="D117" s="8" t="str">
        <f t="shared" si="8"/>
        <v/>
      </c>
      <c r="E117" s="8" t="str">
        <f t="shared" si="9"/>
        <v/>
      </c>
      <c r="F117" s="8" t="str">
        <f t="shared" si="10"/>
        <v/>
      </c>
      <c r="G117" s="8" t="str">
        <f t="shared" si="11"/>
        <v/>
      </c>
      <c r="H117" s="7" t="str">
        <f t="shared" si="12"/>
        <v/>
      </c>
    </row>
    <row r="118" spans="1:8" x14ac:dyDescent="0.25">
      <c r="A118" t="str">
        <f t="shared" si="13"/>
        <v/>
      </c>
      <c r="B118" s="2" t="str">
        <f t="shared" si="14"/>
        <v/>
      </c>
      <c r="C118" s="8" t="str">
        <f t="shared" si="15"/>
        <v/>
      </c>
      <c r="D118" s="8" t="str">
        <f t="shared" si="8"/>
        <v/>
      </c>
      <c r="E118" s="8" t="str">
        <f t="shared" si="9"/>
        <v/>
      </c>
      <c r="F118" s="8" t="str">
        <f t="shared" si="10"/>
        <v/>
      </c>
      <c r="G118" s="8" t="str">
        <f t="shared" si="11"/>
        <v/>
      </c>
      <c r="H118" s="7" t="str">
        <f t="shared" si="12"/>
        <v/>
      </c>
    </row>
    <row r="119" spans="1:8" x14ac:dyDescent="0.25">
      <c r="A119" t="str">
        <f t="shared" si="13"/>
        <v/>
      </c>
      <c r="B119" s="2" t="str">
        <f t="shared" si="14"/>
        <v/>
      </c>
      <c r="C119" s="8" t="str">
        <f t="shared" si="15"/>
        <v/>
      </c>
      <c r="D119" s="8" t="str">
        <f t="shared" si="8"/>
        <v/>
      </c>
      <c r="E119" s="8" t="str">
        <f t="shared" si="9"/>
        <v/>
      </c>
      <c r="F119" s="8" t="str">
        <f t="shared" si="10"/>
        <v/>
      </c>
      <c r="G119" s="8" t="str">
        <f t="shared" si="11"/>
        <v/>
      </c>
      <c r="H119" s="7" t="str">
        <f t="shared" si="12"/>
        <v/>
      </c>
    </row>
    <row r="120" spans="1:8" x14ac:dyDescent="0.25">
      <c r="A120" t="str">
        <f t="shared" si="13"/>
        <v/>
      </c>
      <c r="B120" s="2" t="str">
        <f t="shared" si="14"/>
        <v/>
      </c>
      <c r="C120" s="8" t="str">
        <f t="shared" si="15"/>
        <v/>
      </c>
      <c r="D120" s="8" t="str">
        <f t="shared" si="8"/>
        <v/>
      </c>
      <c r="E120" s="8" t="str">
        <f t="shared" si="9"/>
        <v/>
      </c>
      <c r="F120" s="8" t="str">
        <f t="shared" si="10"/>
        <v/>
      </c>
      <c r="G120" s="8" t="str">
        <f t="shared" si="11"/>
        <v/>
      </c>
      <c r="H120" s="7" t="str">
        <f t="shared" si="12"/>
        <v/>
      </c>
    </row>
    <row r="121" spans="1:8" x14ac:dyDescent="0.25">
      <c r="A121" t="str">
        <f t="shared" si="13"/>
        <v/>
      </c>
      <c r="B121" s="2" t="str">
        <f t="shared" si="14"/>
        <v/>
      </c>
      <c r="C121" s="8" t="str">
        <f t="shared" si="15"/>
        <v/>
      </c>
      <c r="D121" s="8" t="str">
        <f t="shared" si="8"/>
        <v/>
      </c>
      <c r="E121" s="8" t="str">
        <f t="shared" si="9"/>
        <v/>
      </c>
      <c r="F121" s="8" t="str">
        <f t="shared" si="10"/>
        <v/>
      </c>
      <c r="G121" s="8" t="str">
        <f t="shared" si="11"/>
        <v/>
      </c>
      <c r="H121" s="7" t="str">
        <f t="shared" si="12"/>
        <v/>
      </c>
    </row>
    <row r="122" spans="1:8" x14ac:dyDescent="0.25">
      <c r="A122" t="str">
        <f t="shared" si="13"/>
        <v/>
      </c>
      <c r="B122" s="2" t="str">
        <f t="shared" si="14"/>
        <v/>
      </c>
      <c r="C122" s="8" t="str">
        <f t="shared" si="15"/>
        <v/>
      </c>
      <c r="D122" s="8" t="str">
        <f t="shared" si="8"/>
        <v/>
      </c>
      <c r="E122" s="8" t="str">
        <f t="shared" si="9"/>
        <v/>
      </c>
      <c r="F122" s="8" t="str">
        <f t="shared" si="10"/>
        <v/>
      </c>
      <c r="G122" s="8" t="str">
        <f t="shared" si="11"/>
        <v/>
      </c>
      <c r="H122" s="7" t="str">
        <f t="shared" si="12"/>
        <v/>
      </c>
    </row>
    <row r="123" spans="1:8" x14ac:dyDescent="0.25">
      <c r="A123" t="str">
        <f t="shared" si="13"/>
        <v/>
      </c>
      <c r="B123" s="2" t="str">
        <f t="shared" si="14"/>
        <v/>
      </c>
      <c r="C123" s="8" t="str">
        <f t="shared" si="15"/>
        <v/>
      </c>
      <c r="D123" s="8" t="str">
        <f t="shared" si="8"/>
        <v/>
      </c>
      <c r="E123" s="8" t="str">
        <f t="shared" si="9"/>
        <v/>
      </c>
      <c r="F123" s="8" t="str">
        <f t="shared" si="10"/>
        <v/>
      </c>
      <c r="G123" s="8" t="str">
        <f t="shared" si="11"/>
        <v/>
      </c>
      <c r="H123" s="7" t="str">
        <f t="shared" si="12"/>
        <v/>
      </c>
    </row>
    <row r="124" spans="1:8" x14ac:dyDescent="0.25">
      <c r="A124" t="str">
        <f t="shared" si="13"/>
        <v/>
      </c>
      <c r="B124" s="2" t="str">
        <f t="shared" si="14"/>
        <v/>
      </c>
      <c r="C124" s="8" t="str">
        <f t="shared" si="15"/>
        <v/>
      </c>
      <c r="D124" s="8" t="str">
        <f t="shared" si="8"/>
        <v/>
      </c>
      <c r="E124" s="8" t="str">
        <f t="shared" si="9"/>
        <v/>
      </c>
      <c r="F124" s="8" t="str">
        <f t="shared" si="10"/>
        <v/>
      </c>
      <c r="G124" s="8" t="str">
        <f t="shared" si="11"/>
        <v/>
      </c>
      <c r="H124" s="7" t="str">
        <f t="shared" si="12"/>
        <v/>
      </c>
    </row>
    <row r="125" spans="1:8" x14ac:dyDescent="0.25">
      <c r="A125" t="str">
        <f t="shared" si="13"/>
        <v/>
      </c>
      <c r="B125" s="2" t="str">
        <f t="shared" si="14"/>
        <v/>
      </c>
      <c r="C125" s="8" t="str">
        <f t="shared" si="15"/>
        <v/>
      </c>
      <c r="D125" s="8" t="str">
        <f t="shared" si="8"/>
        <v/>
      </c>
      <c r="E125" s="8" t="str">
        <f t="shared" si="9"/>
        <v/>
      </c>
      <c r="F125" s="8" t="str">
        <f t="shared" si="10"/>
        <v/>
      </c>
      <c r="G125" s="8" t="str">
        <f t="shared" si="11"/>
        <v/>
      </c>
      <c r="H125" s="7" t="str">
        <f t="shared" si="12"/>
        <v/>
      </c>
    </row>
    <row r="126" spans="1:8" x14ac:dyDescent="0.25">
      <c r="A126" t="str">
        <f t="shared" si="13"/>
        <v/>
      </c>
      <c r="B126" s="2" t="str">
        <f t="shared" si="14"/>
        <v/>
      </c>
      <c r="C126" s="8" t="str">
        <f t="shared" si="15"/>
        <v/>
      </c>
      <c r="D126" s="8" t="str">
        <f t="shared" si="8"/>
        <v/>
      </c>
      <c r="E126" s="8" t="str">
        <f t="shared" si="9"/>
        <v/>
      </c>
      <c r="F126" s="8" t="str">
        <f t="shared" si="10"/>
        <v/>
      </c>
      <c r="G126" s="8" t="str">
        <f t="shared" si="11"/>
        <v/>
      </c>
      <c r="H126" s="7" t="str">
        <f t="shared" si="12"/>
        <v/>
      </c>
    </row>
    <row r="127" spans="1:8" x14ac:dyDescent="0.25">
      <c r="A127" t="str">
        <f t="shared" si="13"/>
        <v/>
      </c>
      <c r="B127" s="2" t="str">
        <f t="shared" si="14"/>
        <v/>
      </c>
      <c r="C127" s="8" t="str">
        <f t="shared" si="15"/>
        <v/>
      </c>
      <c r="D127" s="8" t="str">
        <f t="shared" si="8"/>
        <v/>
      </c>
      <c r="E127" s="8" t="str">
        <f t="shared" si="9"/>
        <v/>
      </c>
      <c r="F127" s="8" t="str">
        <f t="shared" si="10"/>
        <v/>
      </c>
      <c r="G127" s="8" t="str">
        <f t="shared" si="11"/>
        <v/>
      </c>
      <c r="H127" s="7" t="str">
        <f t="shared" si="12"/>
        <v/>
      </c>
    </row>
    <row r="128" spans="1:8" x14ac:dyDescent="0.25">
      <c r="A128" t="str">
        <f t="shared" si="13"/>
        <v/>
      </c>
      <c r="B128" s="2" t="str">
        <f t="shared" si="14"/>
        <v/>
      </c>
      <c r="C128" s="8" t="str">
        <f t="shared" si="15"/>
        <v/>
      </c>
      <c r="D128" s="8" t="str">
        <f t="shared" si="8"/>
        <v/>
      </c>
      <c r="E128" s="8" t="str">
        <f t="shared" si="9"/>
        <v/>
      </c>
      <c r="F128" s="8" t="str">
        <f t="shared" si="10"/>
        <v/>
      </c>
      <c r="G128" s="8" t="str">
        <f t="shared" si="11"/>
        <v/>
      </c>
      <c r="H128" s="7" t="str">
        <f t="shared" si="12"/>
        <v/>
      </c>
    </row>
    <row r="129" spans="1:8" x14ac:dyDescent="0.25">
      <c r="A129" t="str">
        <f t="shared" si="13"/>
        <v/>
      </c>
      <c r="B129" s="2" t="str">
        <f t="shared" si="14"/>
        <v/>
      </c>
      <c r="C129" s="8" t="str">
        <f t="shared" si="15"/>
        <v/>
      </c>
      <c r="D129" s="8" t="str">
        <f t="shared" si="8"/>
        <v/>
      </c>
      <c r="E129" s="8" t="str">
        <f t="shared" si="9"/>
        <v/>
      </c>
      <c r="F129" s="8" t="str">
        <f t="shared" si="10"/>
        <v/>
      </c>
      <c r="G129" s="8" t="str">
        <f t="shared" si="11"/>
        <v/>
      </c>
      <c r="H129" s="7" t="str">
        <f t="shared" si="12"/>
        <v/>
      </c>
    </row>
    <row r="130" spans="1:8" x14ac:dyDescent="0.25">
      <c r="A130" t="str">
        <f t="shared" si="13"/>
        <v/>
      </c>
      <c r="B130" s="2" t="str">
        <f t="shared" si="14"/>
        <v/>
      </c>
      <c r="C130" s="8" t="str">
        <f t="shared" si="15"/>
        <v/>
      </c>
      <c r="D130" s="8" t="str">
        <f t="shared" si="8"/>
        <v/>
      </c>
      <c r="E130" s="8" t="str">
        <f t="shared" si="9"/>
        <v/>
      </c>
      <c r="F130" s="8" t="str">
        <f t="shared" si="10"/>
        <v/>
      </c>
      <c r="G130" s="8" t="str">
        <f t="shared" si="11"/>
        <v/>
      </c>
      <c r="H130" s="7" t="str">
        <f t="shared" si="12"/>
        <v/>
      </c>
    </row>
    <row r="131" spans="1:8" x14ac:dyDescent="0.25">
      <c r="A131" t="str">
        <f t="shared" si="13"/>
        <v/>
      </c>
      <c r="B131" s="2" t="str">
        <f t="shared" si="14"/>
        <v/>
      </c>
      <c r="C131" s="8" t="str">
        <f t="shared" si="15"/>
        <v/>
      </c>
      <c r="D131" s="8" t="str">
        <f t="shared" si="8"/>
        <v/>
      </c>
      <c r="E131" s="8" t="str">
        <f t="shared" si="9"/>
        <v/>
      </c>
      <c r="F131" s="8" t="str">
        <f t="shared" si="10"/>
        <v/>
      </c>
      <c r="G131" s="8" t="str">
        <f t="shared" si="11"/>
        <v/>
      </c>
      <c r="H131" s="7" t="str">
        <f t="shared" si="12"/>
        <v/>
      </c>
    </row>
    <row r="132" spans="1:8" x14ac:dyDescent="0.25">
      <c r="A132" t="str">
        <f t="shared" si="13"/>
        <v/>
      </c>
      <c r="B132" s="2" t="str">
        <f t="shared" si="14"/>
        <v/>
      </c>
      <c r="C132" s="8" t="str">
        <f t="shared" si="15"/>
        <v/>
      </c>
      <c r="D132" s="8" t="str">
        <f t="shared" si="8"/>
        <v/>
      </c>
      <c r="E132" s="8" t="str">
        <f t="shared" si="9"/>
        <v/>
      </c>
      <c r="F132" s="8" t="str">
        <f t="shared" si="10"/>
        <v/>
      </c>
      <c r="G132" s="8" t="str">
        <f t="shared" si="11"/>
        <v/>
      </c>
      <c r="H132" s="7" t="str">
        <f t="shared" si="12"/>
        <v/>
      </c>
    </row>
    <row r="133" spans="1:8" x14ac:dyDescent="0.25">
      <c r="A133" t="str">
        <f t="shared" si="13"/>
        <v/>
      </c>
      <c r="B133" s="2" t="str">
        <f t="shared" si="14"/>
        <v/>
      </c>
      <c r="C133" s="8" t="str">
        <f t="shared" si="15"/>
        <v/>
      </c>
      <c r="D133" s="8" t="str">
        <f t="shared" si="8"/>
        <v/>
      </c>
      <c r="E133" s="8" t="str">
        <f t="shared" si="9"/>
        <v/>
      </c>
      <c r="F133" s="8" t="str">
        <f t="shared" si="10"/>
        <v/>
      </c>
      <c r="G133" s="8" t="str">
        <f t="shared" si="11"/>
        <v/>
      </c>
      <c r="H133" s="7" t="str">
        <f t="shared" si="12"/>
        <v/>
      </c>
    </row>
    <row r="134" spans="1:8" x14ac:dyDescent="0.25">
      <c r="A134" t="str">
        <f t="shared" si="13"/>
        <v/>
      </c>
      <c r="B134" s="2" t="str">
        <f t="shared" si="14"/>
        <v/>
      </c>
      <c r="C134" s="8" t="str">
        <f t="shared" si="15"/>
        <v/>
      </c>
      <c r="D134" s="8" t="str">
        <f t="shared" si="8"/>
        <v/>
      </c>
      <c r="E134" s="8" t="str">
        <f t="shared" si="9"/>
        <v/>
      </c>
      <c r="F134" s="8" t="str">
        <f t="shared" si="10"/>
        <v/>
      </c>
      <c r="G134" s="8" t="str">
        <f t="shared" si="11"/>
        <v/>
      </c>
      <c r="H134" s="7" t="str">
        <f t="shared" si="12"/>
        <v/>
      </c>
    </row>
    <row r="135" spans="1:8" x14ac:dyDescent="0.25">
      <c r="A135" t="str">
        <f t="shared" si="13"/>
        <v/>
      </c>
      <c r="B135" s="2" t="str">
        <f t="shared" si="14"/>
        <v/>
      </c>
      <c r="C135" s="8" t="str">
        <f t="shared" si="15"/>
        <v/>
      </c>
      <c r="D135" s="8" t="str">
        <f t="shared" si="8"/>
        <v/>
      </c>
      <c r="E135" s="8" t="str">
        <f t="shared" si="9"/>
        <v/>
      </c>
      <c r="F135" s="8" t="str">
        <f t="shared" si="10"/>
        <v/>
      </c>
      <c r="G135" s="8" t="str">
        <f t="shared" si="11"/>
        <v/>
      </c>
      <c r="H135" s="7" t="str">
        <f t="shared" si="12"/>
        <v/>
      </c>
    </row>
    <row r="136" spans="1:8" x14ac:dyDescent="0.25">
      <c r="A136" t="str">
        <f t="shared" si="13"/>
        <v/>
      </c>
      <c r="B136" s="2" t="str">
        <f t="shared" si="14"/>
        <v/>
      </c>
      <c r="C136" s="8" t="str">
        <f t="shared" si="15"/>
        <v/>
      </c>
      <c r="D136" s="8" t="str">
        <f t="shared" si="8"/>
        <v/>
      </c>
      <c r="E136" s="8" t="str">
        <f t="shared" si="9"/>
        <v/>
      </c>
      <c r="F136" s="8" t="str">
        <f t="shared" si="10"/>
        <v/>
      </c>
      <c r="G136" s="8" t="str">
        <f t="shared" si="11"/>
        <v/>
      </c>
      <c r="H136" s="7" t="str">
        <f t="shared" si="12"/>
        <v/>
      </c>
    </row>
    <row r="137" spans="1:8" x14ac:dyDescent="0.25">
      <c r="A137" t="str">
        <f t="shared" si="13"/>
        <v/>
      </c>
      <c r="B137" s="2" t="str">
        <f t="shared" si="14"/>
        <v/>
      </c>
      <c r="C137" s="8" t="str">
        <f t="shared" si="15"/>
        <v/>
      </c>
      <c r="D137" s="8" t="str">
        <f t="shared" si="8"/>
        <v/>
      </c>
      <c r="E137" s="8" t="str">
        <f t="shared" si="9"/>
        <v/>
      </c>
      <c r="F137" s="8" t="str">
        <f t="shared" si="10"/>
        <v/>
      </c>
      <c r="G137" s="8" t="str">
        <f t="shared" si="11"/>
        <v/>
      </c>
      <c r="H137" s="7" t="str">
        <f t="shared" si="12"/>
        <v/>
      </c>
    </row>
    <row r="138" spans="1:8" x14ac:dyDescent="0.25">
      <c r="A138" t="str">
        <f t="shared" si="13"/>
        <v/>
      </c>
      <c r="B138" s="2" t="str">
        <f t="shared" si="14"/>
        <v/>
      </c>
      <c r="C138" s="8" t="str">
        <f t="shared" si="15"/>
        <v/>
      </c>
      <c r="D138" s="8" t="str">
        <f t="shared" si="8"/>
        <v/>
      </c>
      <c r="E138" s="8" t="str">
        <f t="shared" si="9"/>
        <v/>
      </c>
      <c r="F138" s="8" t="str">
        <f t="shared" si="10"/>
        <v/>
      </c>
      <c r="G138" s="8" t="str">
        <f t="shared" si="11"/>
        <v/>
      </c>
      <c r="H138" s="7" t="str">
        <f t="shared" si="12"/>
        <v/>
      </c>
    </row>
    <row r="139" spans="1:8" x14ac:dyDescent="0.25">
      <c r="A139" t="str">
        <f t="shared" si="13"/>
        <v/>
      </c>
      <c r="B139" s="2" t="str">
        <f t="shared" si="14"/>
        <v/>
      </c>
      <c r="C139" s="8" t="str">
        <f t="shared" si="15"/>
        <v/>
      </c>
      <c r="D139" s="8" t="str">
        <f t="shared" si="8"/>
        <v/>
      </c>
      <c r="E139" s="8" t="str">
        <f t="shared" si="9"/>
        <v/>
      </c>
      <c r="F139" s="8" t="str">
        <f t="shared" si="10"/>
        <v/>
      </c>
      <c r="G139" s="8" t="str">
        <f t="shared" si="11"/>
        <v/>
      </c>
      <c r="H139" s="7" t="str">
        <f t="shared" si="12"/>
        <v/>
      </c>
    </row>
    <row r="140" spans="1:8" x14ac:dyDescent="0.25">
      <c r="A140" t="str">
        <f t="shared" si="13"/>
        <v/>
      </c>
      <c r="B140" s="2" t="str">
        <f t="shared" si="14"/>
        <v/>
      </c>
      <c r="C140" s="8" t="str">
        <f t="shared" si="15"/>
        <v/>
      </c>
      <c r="D140" s="8" t="str">
        <f t="shared" si="8"/>
        <v/>
      </c>
      <c r="E140" s="8" t="str">
        <f t="shared" si="9"/>
        <v/>
      </c>
      <c r="F140" s="8" t="str">
        <f t="shared" si="10"/>
        <v/>
      </c>
      <c r="G140" s="8" t="str">
        <f t="shared" si="11"/>
        <v/>
      </c>
      <c r="H140" s="7" t="str">
        <f t="shared" si="12"/>
        <v/>
      </c>
    </row>
    <row r="141" spans="1:8" x14ac:dyDescent="0.25">
      <c r="A141" t="str">
        <f t="shared" si="13"/>
        <v/>
      </c>
      <c r="B141" s="2" t="str">
        <f t="shared" si="14"/>
        <v/>
      </c>
      <c r="C141" s="8" t="str">
        <f t="shared" si="15"/>
        <v/>
      </c>
      <c r="D141" s="8" t="str">
        <f t="shared" si="8"/>
        <v/>
      </c>
      <c r="E141" s="8" t="str">
        <f t="shared" si="9"/>
        <v/>
      </c>
      <c r="F141" s="8" t="str">
        <f t="shared" si="10"/>
        <v/>
      </c>
      <c r="G141" s="8" t="str">
        <f t="shared" si="11"/>
        <v/>
      </c>
      <c r="H141" s="7" t="str">
        <f t="shared" si="12"/>
        <v/>
      </c>
    </row>
    <row r="142" spans="1:8" x14ac:dyDescent="0.25">
      <c r="A142" t="str">
        <f t="shared" si="13"/>
        <v/>
      </c>
      <c r="B142" s="2" t="str">
        <f t="shared" si="14"/>
        <v/>
      </c>
      <c r="C142" s="8" t="str">
        <f t="shared" si="15"/>
        <v/>
      </c>
      <c r="D142" s="8" t="str">
        <f t="shared" si="8"/>
        <v/>
      </c>
      <c r="E142" s="8" t="str">
        <f t="shared" si="9"/>
        <v/>
      </c>
      <c r="F142" s="8" t="str">
        <f t="shared" si="10"/>
        <v/>
      </c>
      <c r="G142" s="8" t="str">
        <f t="shared" si="11"/>
        <v/>
      </c>
      <c r="H142" s="7" t="str">
        <f t="shared" si="12"/>
        <v/>
      </c>
    </row>
    <row r="143" spans="1:8" x14ac:dyDescent="0.25">
      <c r="A143" t="str">
        <f t="shared" si="13"/>
        <v/>
      </c>
      <c r="B143" s="2" t="str">
        <f t="shared" si="14"/>
        <v/>
      </c>
      <c r="C143" s="8" t="str">
        <f t="shared" si="15"/>
        <v/>
      </c>
      <c r="D143" s="8" t="str">
        <f t="shared" si="8"/>
        <v/>
      </c>
      <c r="E143" s="8" t="str">
        <f t="shared" si="9"/>
        <v/>
      </c>
      <c r="F143" s="8" t="str">
        <f t="shared" si="10"/>
        <v/>
      </c>
      <c r="G143" s="8" t="str">
        <f t="shared" si="11"/>
        <v/>
      </c>
      <c r="H143" s="7" t="str">
        <f t="shared" si="12"/>
        <v/>
      </c>
    </row>
    <row r="144" spans="1:8" x14ac:dyDescent="0.25">
      <c r="A144" t="str">
        <f t="shared" si="13"/>
        <v/>
      </c>
      <c r="B144" s="2" t="str">
        <f t="shared" si="14"/>
        <v/>
      </c>
      <c r="C144" s="8" t="str">
        <f t="shared" si="15"/>
        <v/>
      </c>
      <c r="D144" s="8" t="str">
        <f t="shared" si="8"/>
        <v/>
      </c>
      <c r="E144" s="8" t="str">
        <f t="shared" si="9"/>
        <v/>
      </c>
      <c r="F144" s="8" t="str">
        <f t="shared" si="10"/>
        <v/>
      </c>
      <c r="G144" s="8" t="str">
        <f t="shared" si="11"/>
        <v/>
      </c>
      <c r="H144" s="7" t="str">
        <f t="shared" si="12"/>
        <v/>
      </c>
    </row>
    <row r="145" spans="1:8" x14ac:dyDescent="0.25">
      <c r="A145" t="str">
        <f t="shared" si="13"/>
        <v/>
      </c>
      <c r="B145" s="2" t="str">
        <f t="shared" si="14"/>
        <v/>
      </c>
      <c r="C145" s="8" t="str">
        <f t="shared" si="15"/>
        <v/>
      </c>
      <c r="D145" s="8" t="str">
        <f t="shared" si="8"/>
        <v/>
      </c>
      <c r="E145" s="8" t="str">
        <f t="shared" si="9"/>
        <v/>
      </c>
      <c r="F145" s="8" t="str">
        <f t="shared" si="10"/>
        <v/>
      </c>
      <c r="G145" s="8" t="str">
        <f t="shared" si="11"/>
        <v/>
      </c>
      <c r="H145" s="7" t="str">
        <f t="shared" si="12"/>
        <v/>
      </c>
    </row>
    <row r="146" spans="1:8" x14ac:dyDescent="0.25">
      <c r="A146" t="str">
        <f t="shared" si="13"/>
        <v/>
      </c>
      <c r="B146" s="2" t="str">
        <f t="shared" si="14"/>
        <v/>
      </c>
      <c r="C146" s="8" t="str">
        <f t="shared" si="15"/>
        <v/>
      </c>
      <c r="D146" s="8" t="str">
        <f t="shared" si="8"/>
        <v/>
      </c>
      <c r="E146" s="8" t="str">
        <f t="shared" si="9"/>
        <v/>
      </c>
      <c r="F146" s="8" t="str">
        <f t="shared" si="10"/>
        <v/>
      </c>
      <c r="G146" s="8" t="str">
        <f t="shared" si="11"/>
        <v/>
      </c>
      <c r="H146" s="7" t="str">
        <f t="shared" si="12"/>
        <v/>
      </c>
    </row>
    <row r="147" spans="1:8" x14ac:dyDescent="0.25">
      <c r="A147" t="str">
        <f t="shared" si="13"/>
        <v/>
      </c>
      <c r="B147" s="2" t="str">
        <f t="shared" si="14"/>
        <v/>
      </c>
      <c r="C147" s="8" t="str">
        <f t="shared" si="15"/>
        <v/>
      </c>
      <c r="D147" s="8" t="str">
        <f t="shared" ref="D147:D210" si="16">IF(A147="","",$B$13)</f>
        <v/>
      </c>
      <c r="E147" s="8" t="str">
        <f t="shared" ref="E147:E210" si="17">IF(A147="","",C147*($B$11/100/12))</f>
        <v/>
      </c>
      <c r="F147" s="8" t="str">
        <f t="shared" ref="F147:F210" si="18">IF(A147="","",D147-E147)</f>
        <v/>
      </c>
      <c r="G147" s="8" t="str">
        <f t="shared" ref="G147:G210" si="19">IF(A147="","",MAX(C147-F147,0))</f>
        <v/>
      </c>
      <c r="H147" s="7" t="str">
        <f t="shared" ref="H147:H210" si="20">IF(A147="","",F147/D147)</f>
        <v/>
      </c>
    </row>
    <row r="148" spans="1:8" x14ac:dyDescent="0.25">
      <c r="A148" t="str">
        <f t="shared" ref="A148:A211" si="21">IF(A147&lt;$B$12,A147+1,"")</f>
        <v/>
      </c>
      <c r="B148" s="2" t="str">
        <f t="shared" ref="B148:B211" si="22">IF(A148="","",EDATE(B147,1))</f>
        <v/>
      </c>
      <c r="C148" s="8" t="str">
        <f t="shared" ref="C148:C211" si="23">IF(A148="","",G147)</f>
        <v/>
      </c>
      <c r="D148" s="8" t="str">
        <f t="shared" si="16"/>
        <v/>
      </c>
      <c r="E148" s="8" t="str">
        <f t="shared" si="17"/>
        <v/>
      </c>
      <c r="F148" s="8" t="str">
        <f t="shared" si="18"/>
        <v/>
      </c>
      <c r="G148" s="8" t="str">
        <f t="shared" si="19"/>
        <v/>
      </c>
      <c r="H148" s="7" t="str">
        <f t="shared" si="20"/>
        <v/>
      </c>
    </row>
    <row r="149" spans="1:8" x14ac:dyDescent="0.25">
      <c r="A149" t="str">
        <f t="shared" si="21"/>
        <v/>
      </c>
      <c r="B149" s="2" t="str">
        <f t="shared" si="22"/>
        <v/>
      </c>
      <c r="C149" s="8" t="str">
        <f t="shared" si="23"/>
        <v/>
      </c>
      <c r="D149" s="8" t="str">
        <f t="shared" si="16"/>
        <v/>
      </c>
      <c r="E149" s="8" t="str">
        <f t="shared" si="17"/>
        <v/>
      </c>
      <c r="F149" s="8" t="str">
        <f t="shared" si="18"/>
        <v/>
      </c>
      <c r="G149" s="8" t="str">
        <f t="shared" si="19"/>
        <v/>
      </c>
      <c r="H149" s="7" t="str">
        <f t="shared" si="20"/>
        <v/>
      </c>
    </row>
    <row r="150" spans="1:8" x14ac:dyDescent="0.25">
      <c r="A150" t="str">
        <f t="shared" si="21"/>
        <v/>
      </c>
      <c r="B150" s="2" t="str">
        <f t="shared" si="22"/>
        <v/>
      </c>
      <c r="C150" s="8" t="str">
        <f t="shared" si="23"/>
        <v/>
      </c>
      <c r="D150" s="8" t="str">
        <f t="shared" si="16"/>
        <v/>
      </c>
      <c r="E150" s="8" t="str">
        <f t="shared" si="17"/>
        <v/>
      </c>
      <c r="F150" s="8" t="str">
        <f t="shared" si="18"/>
        <v/>
      </c>
      <c r="G150" s="8" t="str">
        <f t="shared" si="19"/>
        <v/>
      </c>
      <c r="H150" s="7" t="str">
        <f t="shared" si="20"/>
        <v/>
      </c>
    </row>
    <row r="151" spans="1:8" x14ac:dyDescent="0.25">
      <c r="A151" t="str">
        <f t="shared" si="21"/>
        <v/>
      </c>
      <c r="B151" s="2" t="str">
        <f t="shared" si="22"/>
        <v/>
      </c>
      <c r="C151" s="8" t="str">
        <f t="shared" si="23"/>
        <v/>
      </c>
      <c r="D151" s="8" t="str">
        <f t="shared" si="16"/>
        <v/>
      </c>
      <c r="E151" s="8" t="str">
        <f t="shared" si="17"/>
        <v/>
      </c>
      <c r="F151" s="8" t="str">
        <f t="shared" si="18"/>
        <v/>
      </c>
      <c r="G151" s="8" t="str">
        <f t="shared" si="19"/>
        <v/>
      </c>
      <c r="H151" s="7" t="str">
        <f t="shared" si="20"/>
        <v/>
      </c>
    </row>
    <row r="152" spans="1:8" x14ac:dyDescent="0.25">
      <c r="A152" t="str">
        <f t="shared" si="21"/>
        <v/>
      </c>
      <c r="B152" s="2" t="str">
        <f t="shared" si="22"/>
        <v/>
      </c>
      <c r="C152" s="8" t="str">
        <f t="shared" si="23"/>
        <v/>
      </c>
      <c r="D152" s="8" t="str">
        <f t="shared" si="16"/>
        <v/>
      </c>
      <c r="E152" s="8" t="str">
        <f t="shared" si="17"/>
        <v/>
      </c>
      <c r="F152" s="8" t="str">
        <f t="shared" si="18"/>
        <v/>
      </c>
      <c r="G152" s="8" t="str">
        <f t="shared" si="19"/>
        <v/>
      </c>
      <c r="H152" s="7" t="str">
        <f t="shared" si="20"/>
        <v/>
      </c>
    </row>
    <row r="153" spans="1:8" x14ac:dyDescent="0.25">
      <c r="A153" t="str">
        <f t="shared" si="21"/>
        <v/>
      </c>
      <c r="B153" s="2" t="str">
        <f t="shared" si="22"/>
        <v/>
      </c>
      <c r="C153" s="8" t="str">
        <f t="shared" si="23"/>
        <v/>
      </c>
      <c r="D153" s="8" t="str">
        <f t="shared" si="16"/>
        <v/>
      </c>
      <c r="E153" s="8" t="str">
        <f t="shared" si="17"/>
        <v/>
      </c>
      <c r="F153" s="8" t="str">
        <f t="shared" si="18"/>
        <v/>
      </c>
      <c r="G153" s="8" t="str">
        <f t="shared" si="19"/>
        <v/>
      </c>
      <c r="H153" s="7" t="str">
        <f t="shared" si="20"/>
        <v/>
      </c>
    </row>
    <row r="154" spans="1:8" x14ac:dyDescent="0.25">
      <c r="A154" t="str">
        <f t="shared" si="21"/>
        <v/>
      </c>
      <c r="B154" s="2" t="str">
        <f t="shared" si="22"/>
        <v/>
      </c>
      <c r="C154" s="8" t="str">
        <f t="shared" si="23"/>
        <v/>
      </c>
      <c r="D154" s="8" t="str">
        <f t="shared" si="16"/>
        <v/>
      </c>
      <c r="E154" s="8" t="str">
        <f t="shared" si="17"/>
        <v/>
      </c>
      <c r="F154" s="8" t="str">
        <f t="shared" si="18"/>
        <v/>
      </c>
      <c r="G154" s="8" t="str">
        <f t="shared" si="19"/>
        <v/>
      </c>
      <c r="H154" s="7" t="str">
        <f t="shared" si="20"/>
        <v/>
      </c>
    </row>
    <row r="155" spans="1:8" x14ac:dyDescent="0.25">
      <c r="A155" t="str">
        <f t="shared" si="21"/>
        <v/>
      </c>
      <c r="B155" s="2" t="str">
        <f t="shared" si="22"/>
        <v/>
      </c>
      <c r="C155" s="8" t="str">
        <f t="shared" si="23"/>
        <v/>
      </c>
      <c r="D155" s="8" t="str">
        <f t="shared" si="16"/>
        <v/>
      </c>
      <c r="E155" s="8" t="str">
        <f t="shared" si="17"/>
        <v/>
      </c>
      <c r="F155" s="8" t="str">
        <f t="shared" si="18"/>
        <v/>
      </c>
      <c r="G155" s="8" t="str">
        <f t="shared" si="19"/>
        <v/>
      </c>
      <c r="H155" s="7" t="str">
        <f t="shared" si="20"/>
        <v/>
      </c>
    </row>
    <row r="156" spans="1:8" x14ac:dyDescent="0.25">
      <c r="A156" t="str">
        <f t="shared" si="21"/>
        <v/>
      </c>
      <c r="B156" s="2" t="str">
        <f t="shared" si="22"/>
        <v/>
      </c>
      <c r="C156" s="8" t="str">
        <f t="shared" si="23"/>
        <v/>
      </c>
      <c r="D156" s="8" t="str">
        <f t="shared" si="16"/>
        <v/>
      </c>
      <c r="E156" s="8" t="str">
        <f t="shared" si="17"/>
        <v/>
      </c>
      <c r="F156" s="8" t="str">
        <f t="shared" si="18"/>
        <v/>
      </c>
      <c r="G156" s="8" t="str">
        <f t="shared" si="19"/>
        <v/>
      </c>
      <c r="H156" s="7" t="str">
        <f t="shared" si="20"/>
        <v/>
      </c>
    </row>
    <row r="157" spans="1:8" x14ac:dyDescent="0.25">
      <c r="A157" t="str">
        <f t="shared" si="21"/>
        <v/>
      </c>
      <c r="B157" s="2" t="str">
        <f t="shared" si="22"/>
        <v/>
      </c>
      <c r="C157" s="8" t="str">
        <f t="shared" si="23"/>
        <v/>
      </c>
      <c r="D157" s="8" t="str">
        <f t="shared" si="16"/>
        <v/>
      </c>
      <c r="E157" s="8" t="str">
        <f t="shared" si="17"/>
        <v/>
      </c>
      <c r="F157" s="8" t="str">
        <f t="shared" si="18"/>
        <v/>
      </c>
      <c r="G157" s="8" t="str">
        <f t="shared" si="19"/>
        <v/>
      </c>
      <c r="H157" s="7" t="str">
        <f t="shared" si="20"/>
        <v/>
      </c>
    </row>
    <row r="158" spans="1:8" x14ac:dyDescent="0.25">
      <c r="A158" t="str">
        <f t="shared" si="21"/>
        <v/>
      </c>
      <c r="B158" s="2" t="str">
        <f t="shared" si="22"/>
        <v/>
      </c>
      <c r="C158" s="8" t="str">
        <f t="shared" si="23"/>
        <v/>
      </c>
      <c r="D158" s="8" t="str">
        <f t="shared" si="16"/>
        <v/>
      </c>
      <c r="E158" s="8" t="str">
        <f t="shared" si="17"/>
        <v/>
      </c>
      <c r="F158" s="8" t="str">
        <f t="shared" si="18"/>
        <v/>
      </c>
      <c r="G158" s="8" t="str">
        <f t="shared" si="19"/>
        <v/>
      </c>
      <c r="H158" s="7" t="str">
        <f t="shared" si="20"/>
        <v/>
      </c>
    </row>
    <row r="159" spans="1:8" x14ac:dyDescent="0.25">
      <c r="A159" t="str">
        <f t="shared" si="21"/>
        <v/>
      </c>
      <c r="B159" s="2" t="str">
        <f t="shared" si="22"/>
        <v/>
      </c>
      <c r="C159" s="8" t="str">
        <f t="shared" si="23"/>
        <v/>
      </c>
      <c r="D159" s="8" t="str">
        <f t="shared" si="16"/>
        <v/>
      </c>
      <c r="E159" s="8" t="str">
        <f t="shared" si="17"/>
        <v/>
      </c>
      <c r="F159" s="8" t="str">
        <f t="shared" si="18"/>
        <v/>
      </c>
      <c r="G159" s="8" t="str">
        <f t="shared" si="19"/>
        <v/>
      </c>
      <c r="H159" s="7" t="str">
        <f t="shared" si="20"/>
        <v/>
      </c>
    </row>
    <row r="160" spans="1:8" x14ac:dyDescent="0.25">
      <c r="A160" t="str">
        <f t="shared" si="21"/>
        <v/>
      </c>
      <c r="B160" s="2" t="str">
        <f t="shared" si="22"/>
        <v/>
      </c>
      <c r="C160" s="8" t="str">
        <f t="shared" si="23"/>
        <v/>
      </c>
      <c r="D160" s="8" t="str">
        <f t="shared" si="16"/>
        <v/>
      </c>
      <c r="E160" s="8" t="str">
        <f t="shared" si="17"/>
        <v/>
      </c>
      <c r="F160" s="8" t="str">
        <f t="shared" si="18"/>
        <v/>
      </c>
      <c r="G160" s="8" t="str">
        <f t="shared" si="19"/>
        <v/>
      </c>
      <c r="H160" s="7" t="str">
        <f t="shared" si="20"/>
        <v/>
      </c>
    </row>
    <row r="161" spans="1:8" x14ac:dyDescent="0.25">
      <c r="A161" t="str">
        <f t="shared" si="21"/>
        <v/>
      </c>
      <c r="B161" s="2" t="str">
        <f t="shared" si="22"/>
        <v/>
      </c>
      <c r="C161" s="8" t="str">
        <f t="shared" si="23"/>
        <v/>
      </c>
      <c r="D161" s="8" t="str">
        <f t="shared" si="16"/>
        <v/>
      </c>
      <c r="E161" s="8" t="str">
        <f t="shared" si="17"/>
        <v/>
      </c>
      <c r="F161" s="8" t="str">
        <f t="shared" si="18"/>
        <v/>
      </c>
      <c r="G161" s="8" t="str">
        <f t="shared" si="19"/>
        <v/>
      </c>
      <c r="H161" s="7" t="str">
        <f t="shared" si="20"/>
        <v/>
      </c>
    </row>
    <row r="162" spans="1:8" x14ac:dyDescent="0.25">
      <c r="A162" t="str">
        <f t="shared" si="21"/>
        <v/>
      </c>
      <c r="B162" s="2" t="str">
        <f t="shared" si="22"/>
        <v/>
      </c>
      <c r="C162" s="8" t="str">
        <f t="shared" si="23"/>
        <v/>
      </c>
      <c r="D162" s="8" t="str">
        <f t="shared" si="16"/>
        <v/>
      </c>
      <c r="E162" s="8" t="str">
        <f t="shared" si="17"/>
        <v/>
      </c>
      <c r="F162" s="8" t="str">
        <f t="shared" si="18"/>
        <v/>
      </c>
      <c r="G162" s="8" t="str">
        <f t="shared" si="19"/>
        <v/>
      </c>
      <c r="H162" s="7" t="str">
        <f t="shared" si="20"/>
        <v/>
      </c>
    </row>
    <row r="163" spans="1:8" x14ac:dyDescent="0.25">
      <c r="A163" t="str">
        <f t="shared" si="21"/>
        <v/>
      </c>
      <c r="B163" s="2" t="str">
        <f t="shared" si="22"/>
        <v/>
      </c>
      <c r="C163" s="8" t="str">
        <f t="shared" si="23"/>
        <v/>
      </c>
      <c r="D163" s="8" t="str">
        <f t="shared" si="16"/>
        <v/>
      </c>
      <c r="E163" s="8" t="str">
        <f t="shared" si="17"/>
        <v/>
      </c>
      <c r="F163" s="8" t="str">
        <f t="shared" si="18"/>
        <v/>
      </c>
      <c r="G163" s="8" t="str">
        <f t="shared" si="19"/>
        <v/>
      </c>
      <c r="H163" s="7" t="str">
        <f t="shared" si="20"/>
        <v/>
      </c>
    </row>
    <row r="164" spans="1:8" x14ac:dyDescent="0.25">
      <c r="A164" t="str">
        <f t="shared" si="21"/>
        <v/>
      </c>
      <c r="B164" s="2" t="str">
        <f t="shared" si="22"/>
        <v/>
      </c>
      <c r="C164" s="8" t="str">
        <f t="shared" si="23"/>
        <v/>
      </c>
      <c r="D164" s="8" t="str">
        <f t="shared" si="16"/>
        <v/>
      </c>
      <c r="E164" s="8" t="str">
        <f t="shared" si="17"/>
        <v/>
      </c>
      <c r="F164" s="8" t="str">
        <f t="shared" si="18"/>
        <v/>
      </c>
      <c r="G164" s="8" t="str">
        <f t="shared" si="19"/>
        <v/>
      </c>
      <c r="H164" s="7" t="str">
        <f t="shared" si="20"/>
        <v/>
      </c>
    </row>
    <row r="165" spans="1:8" x14ac:dyDescent="0.25">
      <c r="A165" t="str">
        <f t="shared" si="21"/>
        <v/>
      </c>
      <c r="B165" s="2" t="str">
        <f t="shared" si="22"/>
        <v/>
      </c>
      <c r="C165" s="8" t="str">
        <f t="shared" si="23"/>
        <v/>
      </c>
      <c r="D165" s="8" t="str">
        <f t="shared" si="16"/>
        <v/>
      </c>
      <c r="E165" s="8" t="str">
        <f t="shared" si="17"/>
        <v/>
      </c>
      <c r="F165" s="8" t="str">
        <f t="shared" si="18"/>
        <v/>
      </c>
      <c r="G165" s="8" t="str">
        <f t="shared" si="19"/>
        <v/>
      </c>
      <c r="H165" s="7" t="str">
        <f t="shared" si="20"/>
        <v/>
      </c>
    </row>
    <row r="166" spans="1:8" x14ac:dyDescent="0.25">
      <c r="A166" t="str">
        <f t="shared" si="21"/>
        <v/>
      </c>
      <c r="B166" s="2" t="str">
        <f t="shared" si="22"/>
        <v/>
      </c>
      <c r="C166" s="8" t="str">
        <f t="shared" si="23"/>
        <v/>
      </c>
      <c r="D166" s="8" t="str">
        <f t="shared" si="16"/>
        <v/>
      </c>
      <c r="E166" s="8" t="str">
        <f t="shared" si="17"/>
        <v/>
      </c>
      <c r="F166" s="8" t="str">
        <f t="shared" si="18"/>
        <v/>
      </c>
      <c r="G166" s="8" t="str">
        <f t="shared" si="19"/>
        <v/>
      </c>
      <c r="H166" s="7" t="str">
        <f t="shared" si="20"/>
        <v/>
      </c>
    </row>
    <row r="167" spans="1:8" x14ac:dyDescent="0.25">
      <c r="A167" t="str">
        <f t="shared" si="21"/>
        <v/>
      </c>
      <c r="B167" s="2" t="str">
        <f t="shared" si="22"/>
        <v/>
      </c>
      <c r="C167" s="8" t="str">
        <f t="shared" si="23"/>
        <v/>
      </c>
      <c r="D167" s="8" t="str">
        <f t="shared" si="16"/>
        <v/>
      </c>
      <c r="E167" s="8" t="str">
        <f t="shared" si="17"/>
        <v/>
      </c>
      <c r="F167" s="8" t="str">
        <f t="shared" si="18"/>
        <v/>
      </c>
      <c r="G167" s="8" t="str">
        <f t="shared" si="19"/>
        <v/>
      </c>
      <c r="H167" s="7" t="str">
        <f t="shared" si="20"/>
        <v/>
      </c>
    </row>
    <row r="168" spans="1:8" x14ac:dyDescent="0.25">
      <c r="A168" t="str">
        <f t="shared" si="21"/>
        <v/>
      </c>
      <c r="B168" s="2" t="str">
        <f t="shared" si="22"/>
        <v/>
      </c>
      <c r="C168" s="8" t="str">
        <f t="shared" si="23"/>
        <v/>
      </c>
      <c r="D168" s="8" t="str">
        <f t="shared" si="16"/>
        <v/>
      </c>
      <c r="E168" s="8" t="str">
        <f t="shared" si="17"/>
        <v/>
      </c>
      <c r="F168" s="8" t="str">
        <f t="shared" si="18"/>
        <v/>
      </c>
      <c r="G168" s="8" t="str">
        <f t="shared" si="19"/>
        <v/>
      </c>
      <c r="H168" s="7" t="str">
        <f t="shared" si="20"/>
        <v/>
      </c>
    </row>
    <row r="169" spans="1:8" x14ac:dyDescent="0.25">
      <c r="A169" t="str">
        <f t="shared" si="21"/>
        <v/>
      </c>
      <c r="B169" s="2" t="str">
        <f t="shared" si="22"/>
        <v/>
      </c>
      <c r="C169" s="8" t="str">
        <f t="shared" si="23"/>
        <v/>
      </c>
      <c r="D169" s="8" t="str">
        <f t="shared" si="16"/>
        <v/>
      </c>
      <c r="E169" s="8" t="str">
        <f t="shared" si="17"/>
        <v/>
      </c>
      <c r="F169" s="8" t="str">
        <f t="shared" si="18"/>
        <v/>
      </c>
      <c r="G169" s="8" t="str">
        <f t="shared" si="19"/>
        <v/>
      </c>
      <c r="H169" s="7" t="str">
        <f t="shared" si="20"/>
        <v/>
      </c>
    </row>
    <row r="170" spans="1:8" x14ac:dyDescent="0.25">
      <c r="A170" t="str">
        <f t="shared" si="21"/>
        <v/>
      </c>
      <c r="B170" s="2" t="str">
        <f t="shared" si="22"/>
        <v/>
      </c>
      <c r="C170" s="8" t="str">
        <f t="shared" si="23"/>
        <v/>
      </c>
      <c r="D170" s="8" t="str">
        <f t="shared" si="16"/>
        <v/>
      </c>
      <c r="E170" s="8" t="str">
        <f t="shared" si="17"/>
        <v/>
      </c>
      <c r="F170" s="8" t="str">
        <f t="shared" si="18"/>
        <v/>
      </c>
      <c r="G170" s="8" t="str">
        <f t="shared" si="19"/>
        <v/>
      </c>
      <c r="H170" s="7" t="str">
        <f t="shared" si="20"/>
        <v/>
      </c>
    </row>
    <row r="171" spans="1:8" x14ac:dyDescent="0.25">
      <c r="A171" t="str">
        <f t="shared" si="21"/>
        <v/>
      </c>
      <c r="B171" s="2" t="str">
        <f t="shared" si="22"/>
        <v/>
      </c>
      <c r="C171" s="8" t="str">
        <f t="shared" si="23"/>
        <v/>
      </c>
      <c r="D171" s="8" t="str">
        <f t="shared" si="16"/>
        <v/>
      </c>
      <c r="E171" s="8" t="str">
        <f t="shared" si="17"/>
        <v/>
      </c>
      <c r="F171" s="8" t="str">
        <f t="shared" si="18"/>
        <v/>
      </c>
      <c r="G171" s="8" t="str">
        <f t="shared" si="19"/>
        <v/>
      </c>
      <c r="H171" s="7" t="str">
        <f t="shared" si="20"/>
        <v/>
      </c>
    </row>
    <row r="172" spans="1:8" x14ac:dyDescent="0.25">
      <c r="A172" t="str">
        <f t="shared" si="21"/>
        <v/>
      </c>
      <c r="B172" s="2" t="str">
        <f t="shared" si="22"/>
        <v/>
      </c>
      <c r="C172" s="8" t="str">
        <f t="shared" si="23"/>
        <v/>
      </c>
      <c r="D172" s="8" t="str">
        <f t="shared" si="16"/>
        <v/>
      </c>
      <c r="E172" s="8" t="str">
        <f t="shared" si="17"/>
        <v/>
      </c>
      <c r="F172" s="8" t="str">
        <f t="shared" si="18"/>
        <v/>
      </c>
      <c r="G172" s="8" t="str">
        <f t="shared" si="19"/>
        <v/>
      </c>
      <c r="H172" s="7" t="str">
        <f t="shared" si="20"/>
        <v/>
      </c>
    </row>
    <row r="173" spans="1:8" x14ac:dyDescent="0.25">
      <c r="A173" t="str">
        <f t="shared" si="21"/>
        <v/>
      </c>
      <c r="B173" s="2" t="str">
        <f t="shared" si="22"/>
        <v/>
      </c>
      <c r="C173" s="8" t="str">
        <f t="shared" si="23"/>
        <v/>
      </c>
      <c r="D173" s="8" t="str">
        <f t="shared" si="16"/>
        <v/>
      </c>
      <c r="E173" s="8" t="str">
        <f t="shared" si="17"/>
        <v/>
      </c>
      <c r="F173" s="8" t="str">
        <f t="shared" si="18"/>
        <v/>
      </c>
      <c r="G173" s="8" t="str">
        <f t="shared" si="19"/>
        <v/>
      </c>
      <c r="H173" s="7" t="str">
        <f t="shared" si="20"/>
        <v/>
      </c>
    </row>
    <row r="174" spans="1:8" x14ac:dyDescent="0.25">
      <c r="A174" t="str">
        <f t="shared" si="21"/>
        <v/>
      </c>
      <c r="B174" s="2" t="str">
        <f t="shared" si="22"/>
        <v/>
      </c>
      <c r="C174" s="8" t="str">
        <f t="shared" si="23"/>
        <v/>
      </c>
      <c r="D174" s="8" t="str">
        <f t="shared" si="16"/>
        <v/>
      </c>
      <c r="E174" s="8" t="str">
        <f t="shared" si="17"/>
        <v/>
      </c>
      <c r="F174" s="8" t="str">
        <f t="shared" si="18"/>
        <v/>
      </c>
      <c r="G174" s="8" t="str">
        <f t="shared" si="19"/>
        <v/>
      </c>
      <c r="H174" s="7" t="str">
        <f t="shared" si="20"/>
        <v/>
      </c>
    </row>
    <row r="175" spans="1:8" x14ac:dyDescent="0.25">
      <c r="A175" t="str">
        <f t="shared" si="21"/>
        <v/>
      </c>
      <c r="B175" s="2" t="str">
        <f t="shared" si="22"/>
        <v/>
      </c>
      <c r="C175" s="8" t="str">
        <f t="shared" si="23"/>
        <v/>
      </c>
      <c r="D175" s="8" t="str">
        <f t="shared" si="16"/>
        <v/>
      </c>
      <c r="E175" s="8" t="str">
        <f t="shared" si="17"/>
        <v/>
      </c>
      <c r="F175" s="8" t="str">
        <f t="shared" si="18"/>
        <v/>
      </c>
      <c r="G175" s="8" t="str">
        <f t="shared" si="19"/>
        <v/>
      </c>
      <c r="H175" s="7" t="str">
        <f t="shared" si="20"/>
        <v/>
      </c>
    </row>
    <row r="176" spans="1:8" x14ac:dyDescent="0.25">
      <c r="A176" t="str">
        <f t="shared" si="21"/>
        <v/>
      </c>
      <c r="B176" s="2" t="str">
        <f t="shared" si="22"/>
        <v/>
      </c>
      <c r="C176" s="8" t="str">
        <f t="shared" si="23"/>
        <v/>
      </c>
      <c r="D176" s="8" t="str">
        <f t="shared" si="16"/>
        <v/>
      </c>
      <c r="E176" s="8" t="str">
        <f t="shared" si="17"/>
        <v/>
      </c>
      <c r="F176" s="8" t="str">
        <f t="shared" si="18"/>
        <v/>
      </c>
      <c r="G176" s="8" t="str">
        <f t="shared" si="19"/>
        <v/>
      </c>
      <c r="H176" s="7" t="str">
        <f t="shared" si="20"/>
        <v/>
      </c>
    </row>
    <row r="177" spans="1:8" x14ac:dyDescent="0.25">
      <c r="A177" t="str">
        <f t="shared" si="21"/>
        <v/>
      </c>
      <c r="B177" s="2" t="str">
        <f t="shared" si="22"/>
        <v/>
      </c>
      <c r="C177" s="8" t="str">
        <f t="shared" si="23"/>
        <v/>
      </c>
      <c r="D177" s="8" t="str">
        <f t="shared" si="16"/>
        <v/>
      </c>
      <c r="E177" s="8" t="str">
        <f t="shared" si="17"/>
        <v/>
      </c>
      <c r="F177" s="8" t="str">
        <f t="shared" si="18"/>
        <v/>
      </c>
      <c r="G177" s="8" t="str">
        <f t="shared" si="19"/>
        <v/>
      </c>
      <c r="H177" s="7" t="str">
        <f t="shared" si="20"/>
        <v/>
      </c>
    </row>
    <row r="178" spans="1:8" x14ac:dyDescent="0.25">
      <c r="A178" t="str">
        <f t="shared" si="21"/>
        <v/>
      </c>
      <c r="B178" s="2" t="str">
        <f t="shared" si="22"/>
        <v/>
      </c>
      <c r="C178" s="8" t="str">
        <f t="shared" si="23"/>
        <v/>
      </c>
      <c r="D178" s="8" t="str">
        <f t="shared" si="16"/>
        <v/>
      </c>
      <c r="E178" s="8" t="str">
        <f t="shared" si="17"/>
        <v/>
      </c>
      <c r="F178" s="8" t="str">
        <f t="shared" si="18"/>
        <v/>
      </c>
      <c r="G178" s="8" t="str">
        <f t="shared" si="19"/>
        <v/>
      </c>
      <c r="H178" s="7" t="str">
        <f t="shared" si="20"/>
        <v/>
      </c>
    </row>
    <row r="179" spans="1:8" x14ac:dyDescent="0.25">
      <c r="A179" t="str">
        <f t="shared" si="21"/>
        <v/>
      </c>
      <c r="B179" s="2" t="str">
        <f t="shared" si="22"/>
        <v/>
      </c>
      <c r="C179" s="8" t="str">
        <f t="shared" si="23"/>
        <v/>
      </c>
      <c r="D179" s="8" t="str">
        <f t="shared" si="16"/>
        <v/>
      </c>
      <c r="E179" s="8" t="str">
        <f t="shared" si="17"/>
        <v/>
      </c>
      <c r="F179" s="8" t="str">
        <f t="shared" si="18"/>
        <v/>
      </c>
      <c r="G179" s="8" t="str">
        <f t="shared" si="19"/>
        <v/>
      </c>
      <c r="H179" s="7" t="str">
        <f t="shared" si="20"/>
        <v/>
      </c>
    </row>
    <row r="180" spans="1:8" x14ac:dyDescent="0.25">
      <c r="A180" t="str">
        <f t="shared" si="21"/>
        <v/>
      </c>
      <c r="B180" s="2" t="str">
        <f t="shared" si="22"/>
        <v/>
      </c>
      <c r="C180" s="8" t="str">
        <f t="shared" si="23"/>
        <v/>
      </c>
      <c r="D180" s="8" t="str">
        <f t="shared" si="16"/>
        <v/>
      </c>
      <c r="E180" s="8" t="str">
        <f t="shared" si="17"/>
        <v/>
      </c>
      <c r="F180" s="8" t="str">
        <f t="shared" si="18"/>
        <v/>
      </c>
      <c r="G180" s="8" t="str">
        <f t="shared" si="19"/>
        <v/>
      </c>
      <c r="H180" s="7" t="str">
        <f t="shared" si="20"/>
        <v/>
      </c>
    </row>
    <row r="181" spans="1:8" x14ac:dyDescent="0.25">
      <c r="A181" t="str">
        <f t="shared" si="21"/>
        <v/>
      </c>
      <c r="B181" s="2" t="str">
        <f t="shared" si="22"/>
        <v/>
      </c>
      <c r="C181" s="8" t="str">
        <f t="shared" si="23"/>
        <v/>
      </c>
      <c r="D181" s="8" t="str">
        <f t="shared" si="16"/>
        <v/>
      </c>
      <c r="E181" s="8" t="str">
        <f t="shared" si="17"/>
        <v/>
      </c>
      <c r="F181" s="8" t="str">
        <f t="shared" si="18"/>
        <v/>
      </c>
      <c r="G181" s="8" t="str">
        <f t="shared" si="19"/>
        <v/>
      </c>
      <c r="H181" s="7" t="str">
        <f t="shared" si="20"/>
        <v/>
      </c>
    </row>
    <row r="182" spans="1:8" x14ac:dyDescent="0.25">
      <c r="A182" t="str">
        <f t="shared" si="21"/>
        <v/>
      </c>
      <c r="B182" s="2" t="str">
        <f t="shared" si="22"/>
        <v/>
      </c>
      <c r="C182" s="8" t="str">
        <f t="shared" si="23"/>
        <v/>
      </c>
      <c r="D182" s="8" t="str">
        <f t="shared" si="16"/>
        <v/>
      </c>
      <c r="E182" s="8" t="str">
        <f t="shared" si="17"/>
        <v/>
      </c>
      <c r="F182" s="8" t="str">
        <f t="shared" si="18"/>
        <v/>
      </c>
      <c r="G182" s="8" t="str">
        <f t="shared" si="19"/>
        <v/>
      </c>
      <c r="H182" s="7" t="str">
        <f t="shared" si="20"/>
        <v/>
      </c>
    </row>
    <row r="183" spans="1:8" x14ac:dyDescent="0.25">
      <c r="A183" t="str">
        <f t="shared" si="21"/>
        <v/>
      </c>
      <c r="B183" s="2" t="str">
        <f t="shared" si="22"/>
        <v/>
      </c>
      <c r="C183" s="8" t="str">
        <f t="shared" si="23"/>
        <v/>
      </c>
      <c r="D183" s="8" t="str">
        <f t="shared" si="16"/>
        <v/>
      </c>
      <c r="E183" s="8" t="str">
        <f t="shared" si="17"/>
        <v/>
      </c>
      <c r="F183" s="8" t="str">
        <f t="shared" si="18"/>
        <v/>
      </c>
      <c r="G183" s="8" t="str">
        <f t="shared" si="19"/>
        <v/>
      </c>
      <c r="H183" s="7" t="str">
        <f t="shared" si="20"/>
        <v/>
      </c>
    </row>
    <row r="184" spans="1:8" x14ac:dyDescent="0.25">
      <c r="A184" t="str">
        <f t="shared" si="21"/>
        <v/>
      </c>
      <c r="B184" s="2" t="str">
        <f t="shared" si="22"/>
        <v/>
      </c>
      <c r="C184" s="8" t="str">
        <f t="shared" si="23"/>
        <v/>
      </c>
      <c r="D184" s="8" t="str">
        <f t="shared" si="16"/>
        <v/>
      </c>
      <c r="E184" s="8" t="str">
        <f t="shared" si="17"/>
        <v/>
      </c>
      <c r="F184" s="8" t="str">
        <f t="shared" si="18"/>
        <v/>
      </c>
      <c r="G184" s="8" t="str">
        <f t="shared" si="19"/>
        <v/>
      </c>
      <c r="H184" s="7" t="str">
        <f t="shared" si="20"/>
        <v/>
      </c>
    </row>
    <row r="185" spans="1:8" x14ac:dyDescent="0.25">
      <c r="A185" t="str">
        <f t="shared" si="21"/>
        <v/>
      </c>
      <c r="B185" s="2" t="str">
        <f t="shared" si="22"/>
        <v/>
      </c>
      <c r="C185" s="8" t="str">
        <f t="shared" si="23"/>
        <v/>
      </c>
      <c r="D185" s="8" t="str">
        <f t="shared" si="16"/>
        <v/>
      </c>
      <c r="E185" s="8" t="str">
        <f t="shared" si="17"/>
        <v/>
      </c>
      <c r="F185" s="8" t="str">
        <f t="shared" si="18"/>
        <v/>
      </c>
      <c r="G185" s="8" t="str">
        <f t="shared" si="19"/>
        <v/>
      </c>
      <c r="H185" s="7" t="str">
        <f t="shared" si="20"/>
        <v/>
      </c>
    </row>
    <row r="186" spans="1:8" x14ac:dyDescent="0.25">
      <c r="A186" t="str">
        <f t="shared" si="21"/>
        <v/>
      </c>
      <c r="B186" s="2" t="str">
        <f t="shared" si="22"/>
        <v/>
      </c>
      <c r="C186" s="8" t="str">
        <f t="shared" si="23"/>
        <v/>
      </c>
      <c r="D186" s="8" t="str">
        <f t="shared" si="16"/>
        <v/>
      </c>
      <c r="E186" s="8" t="str">
        <f t="shared" si="17"/>
        <v/>
      </c>
      <c r="F186" s="8" t="str">
        <f t="shared" si="18"/>
        <v/>
      </c>
      <c r="G186" s="8" t="str">
        <f t="shared" si="19"/>
        <v/>
      </c>
      <c r="H186" s="7" t="str">
        <f t="shared" si="20"/>
        <v/>
      </c>
    </row>
    <row r="187" spans="1:8" x14ac:dyDescent="0.25">
      <c r="A187" t="str">
        <f t="shared" si="21"/>
        <v/>
      </c>
      <c r="B187" s="2" t="str">
        <f t="shared" si="22"/>
        <v/>
      </c>
      <c r="C187" s="8" t="str">
        <f t="shared" si="23"/>
        <v/>
      </c>
      <c r="D187" s="8" t="str">
        <f t="shared" si="16"/>
        <v/>
      </c>
      <c r="E187" s="8" t="str">
        <f t="shared" si="17"/>
        <v/>
      </c>
      <c r="F187" s="8" t="str">
        <f t="shared" si="18"/>
        <v/>
      </c>
      <c r="G187" s="8" t="str">
        <f t="shared" si="19"/>
        <v/>
      </c>
      <c r="H187" s="7" t="str">
        <f t="shared" si="20"/>
        <v/>
      </c>
    </row>
    <row r="188" spans="1:8" x14ac:dyDescent="0.25">
      <c r="A188" t="str">
        <f t="shared" si="21"/>
        <v/>
      </c>
      <c r="B188" s="2" t="str">
        <f t="shared" si="22"/>
        <v/>
      </c>
      <c r="C188" s="8" t="str">
        <f t="shared" si="23"/>
        <v/>
      </c>
      <c r="D188" s="8" t="str">
        <f t="shared" si="16"/>
        <v/>
      </c>
      <c r="E188" s="8" t="str">
        <f t="shared" si="17"/>
        <v/>
      </c>
      <c r="F188" s="8" t="str">
        <f t="shared" si="18"/>
        <v/>
      </c>
      <c r="G188" s="8" t="str">
        <f t="shared" si="19"/>
        <v/>
      </c>
      <c r="H188" s="7" t="str">
        <f t="shared" si="20"/>
        <v/>
      </c>
    </row>
    <row r="189" spans="1:8" x14ac:dyDescent="0.25">
      <c r="A189" t="str">
        <f t="shared" si="21"/>
        <v/>
      </c>
      <c r="B189" s="2" t="str">
        <f t="shared" si="22"/>
        <v/>
      </c>
      <c r="C189" s="8" t="str">
        <f t="shared" si="23"/>
        <v/>
      </c>
      <c r="D189" s="8" t="str">
        <f t="shared" si="16"/>
        <v/>
      </c>
      <c r="E189" s="8" t="str">
        <f t="shared" si="17"/>
        <v/>
      </c>
      <c r="F189" s="8" t="str">
        <f t="shared" si="18"/>
        <v/>
      </c>
      <c r="G189" s="8" t="str">
        <f t="shared" si="19"/>
        <v/>
      </c>
      <c r="H189" s="7" t="str">
        <f t="shared" si="20"/>
        <v/>
      </c>
    </row>
    <row r="190" spans="1:8" x14ac:dyDescent="0.25">
      <c r="A190" t="str">
        <f t="shared" si="21"/>
        <v/>
      </c>
      <c r="B190" s="2" t="str">
        <f t="shared" si="22"/>
        <v/>
      </c>
      <c r="C190" s="8" t="str">
        <f t="shared" si="23"/>
        <v/>
      </c>
      <c r="D190" s="8" t="str">
        <f t="shared" si="16"/>
        <v/>
      </c>
      <c r="E190" s="8" t="str">
        <f t="shared" si="17"/>
        <v/>
      </c>
      <c r="F190" s="8" t="str">
        <f t="shared" si="18"/>
        <v/>
      </c>
      <c r="G190" s="8" t="str">
        <f t="shared" si="19"/>
        <v/>
      </c>
      <c r="H190" s="7" t="str">
        <f t="shared" si="20"/>
        <v/>
      </c>
    </row>
    <row r="191" spans="1:8" x14ac:dyDescent="0.25">
      <c r="A191" t="str">
        <f t="shared" si="21"/>
        <v/>
      </c>
      <c r="B191" s="2" t="str">
        <f t="shared" si="22"/>
        <v/>
      </c>
      <c r="C191" s="8" t="str">
        <f t="shared" si="23"/>
        <v/>
      </c>
      <c r="D191" s="8" t="str">
        <f t="shared" si="16"/>
        <v/>
      </c>
      <c r="E191" s="8" t="str">
        <f t="shared" si="17"/>
        <v/>
      </c>
      <c r="F191" s="8" t="str">
        <f t="shared" si="18"/>
        <v/>
      </c>
      <c r="G191" s="8" t="str">
        <f t="shared" si="19"/>
        <v/>
      </c>
      <c r="H191" s="7" t="str">
        <f t="shared" si="20"/>
        <v/>
      </c>
    </row>
    <row r="192" spans="1:8" x14ac:dyDescent="0.25">
      <c r="A192" t="str">
        <f t="shared" si="21"/>
        <v/>
      </c>
      <c r="B192" s="2" t="str">
        <f t="shared" si="22"/>
        <v/>
      </c>
      <c r="C192" s="8" t="str">
        <f t="shared" si="23"/>
        <v/>
      </c>
      <c r="D192" s="8" t="str">
        <f t="shared" si="16"/>
        <v/>
      </c>
      <c r="E192" s="8" t="str">
        <f t="shared" si="17"/>
        <v/>
      </c>
      <c r="F192" s="8" t="str">
        <f t="shared" si="18"/>
        <v/>
      </c>
      <c r="G192" s="8" t="str">
        <f t="shared" si="19"/>
        <v/>
      </c>
      <c r="H192" s="7" t="str">
        <f t="shared" si="20"/>
        <v/>
      </c>
    </row>
    <row r="193" spans="1:8" x14ac:dyDescent="0.25">
      <c r="A193" t="str">
        <f t="shared" si="21"/>
        <v/>
      </c>
      <c r="B193" s="2" t="str">
        <f t="shared" si="22"/>
        <v/>
      </c>
      <c r="C193" s="8" t="str">
        <f t="shared" si="23"/>
        <v/>
      </c>
      <c r="D193" s="8" t="str">
        <f t="shared" si="16"/>
        <v/>
      </c>
      <c r="E193" s="8" t="str">
        <f t="shared" si="17"/>
        <v/>
      </c>
      <c r="F193" s="8" t="str">
        <f t="shared" si="18"/>
        <v/>
      </c>
      <c r="G193" s="8" t="str">
        <f t="shared" si="19"/>
        <v/>
      </c>
      <c r="H193" s="7" t="str">
        <f t="shared" si="20"/>
        <v/>
      </c>
    </row>
    <row r="194" spans="1:8" x14ac:dyDescent="0.25">
      <c r="A194" t="str">
        <f t="shared" si="21"/>
        <v/>
      </c>
      <c r="B194" s="2" t="str">
        <f t="shared" si="22"/>
        <v/>
      </c>
      <c r="C194" s="8" t="str">
        <f t="shared" si="23"/>
        <v/>
      </c>
      <c r="D194" s="8" t="str">
        <f t="shared" si="16"/>
        <v/>
      </c>
      <c r="E194" s="8" t="str">
        <f t="shared" si="17"/>
        <v/>
      </c>
      <c r="F194" s="8" t="str">
        <f t="shared" si="18"/>
        <v/>
      </c>
      <c r="G194" s="8" t="str">
        <f t="shared" si="19"/>
        <v/>
      </c>
      <c r="H194" s="7" t="str">
        <f t="shared" si="20"/>
        <v/>
      </c>
    </row>
    <row r="195" spans="1:8" x14ac:dyDescent="0.25">
      <c r="A195" t="str">
        <f t="shared" si="21"/>
        <v/>
      </c>
      <c r="B195" s="2" t="str">
        <f t="shared" si="22"/>
        <v/>
      </c>
      <c r="C195" s="8" t="str">
        <f t="shared" si="23"/>
        <v/>
      </c>
      <c r="D195" s="8" t="str">
        <f t="shared" si="16"/>
        <v/>
      </c>
      <c r="E195" s="8" t="str">
        <f t="shared" si="17"/>
        <v/>
      </c>
      <c r="F195" s="8" t="str">
        <f t="shared" si="18"/>
        <v/>
      </c>
      <c r="G195" s="8" t="str">
        <f t="shared" si="19"/>
        <v/>
      </c>
      <c r="H195" s="7" t="str">
        <f t="shared" si="20"/>
        <v/>
      </c>
    </row>
    <row r="196" spans="1:8" x14ac:dyDescent="0.25">
      <c r="A196" t="str">
        <f t="shared" si="21"/>
        <v/>
      </c>
      <c r="B196" s="2" t="str">
        <f t="shared" si="22"/>
        <v/>
      </c>
      <c r="C196" s="8" t="str">
        <f t="shared" si="23"/>
        <v/>
      </c>
      <c r="D196" s="8" t="str">
        <f t="shared" si="16"/>
        <v/>
      </c>
      <c r="E196" s="8" t="str">
        <f t="shared" si="17"/>
        <v/>
      </c>
      <c r="F196" s="8" t="str">
        <f t="shared" si="18"/>
        <v/>
      </c>
      <c r="G196" s="8" t="str">
        <f t="shared" si="19"/>
        <v/>
      </c>
      <c r="H196" s="7" t="str">
        <f t="shared" si="20"/>
        <v/>
      </c>
    </row>
    <row r="197" spans="1:8" x14ac:dyDescent="0.25">
      <c r="A197" t="str">
        <f t="shared" si="21"/>
        <v/>
      </c>
      <c r="B197" s="2" t="str">
        <f t="shared" si="22"/>
        <v/>
      </c>
      <c r="C197" s="8" t="str">
        <f t="shared" si="23"/>
        <v/>
      </c>
      <c r="D197" s="8" t="str">
        <f t="shared" si="16"/>
        <v/>
      </c>
      <c r="E197" s="8" t="str">
        <f t="shared" si="17"/>
        <v/>
      </c>
      <c r="F197" s="8" t="str">
        <f t="shared" si="18"/>
        <v/>
      </c>
      <c r="G197" s="8" t="str">
        <f t="shared" si="19"/>
        <v/>
      </c>
      <c r="H197" s="7" t="str">
        <f t="shared" si="20"/>
        <v/>
      </c>
    </row>
    <row r="198" spans="1:8" x14ac:dyDescent="0.25">
      <c r="A198" t="str">
        <f t="shared" si="21"/>
        <v/>
      </c>
      <c r="B198" s="2" t="str">
        <f t="shared" si="22"/>
        <v/>
      </c>
      <c r="C198" s="8" t="str">
        <f t="shared" si="23"/>
        <v/>
      </c>
      <c r="D198" s="8" t="str">
        <f t="shared" si="16"/>
        <v/>
      </c>
      <c r="E198" s="8" t="str">
        <f t="shared" si="17"/>
        <v/>
      </c>
      <c r="F198" s="8" t="str">
        <f t="shared" si="18"/>
        <v/>
      </c>
      <c r="G198" s="8" t="str">
        <f t="shared" si="19"/>
        <v/>
      </c>
      <c r="H198" s="7" t="str">
        <f t="shared" si="20"/>
        <v/>
      </c>
    </row>
    <row r="199" spans="1:8" x14ac:dyDescent="0.25">
      <c r="A199" t="str">
        <f t="shared" si="21"/>
        <v/>
      </c>
      <c r="B199" s="2" t="str">
        <f t="shared" si="22"/>
        <v/>
      </c>
      <c r="C199" s="8" t="str">
        <f t="shared" si="23"/>
        <v/>
      </c>
      <c r="D199" s="8" t="str">
        <f t="shared" si="16"/>
        <v/>
      </c>
      <c r="E199" s="8" t="str">
        <f t="shared" si="17"/>
        <v/>
      </c>
      <c r="F199" s="8" t="str">
        <f t="shared" si="18"/>
        <v/>
      </c>
      <c r="G199" s="8" t="str">
        <f t="shared" si="19"/>
        <v/>
      </c>
      <c r="H199" s="7" t="str">
        <f t="shared" si="20"/>
        <v/>
      </c>
    </row>
    <row r="200" spans="1:8" x14ac:dyDescent="0.25">
      <c r="A200" t="str">
        <f t="shared" si="21"/>
        <v/>
      </c>
      <c r="B200" s="2" t="str">
        <f t="shared" si="22"/>
        <v/>
      </c>
      <c r="C200" s="8" t="str">
        <f t="shared" si="23"/>
        <v/>
      </c>
      <c r="D200" s="8" t="str">
        <f t="shared" si="16"/>
        <v/>
      </c>
      <c r="E200" s="8" t="str">
        <f t="shared" si="17"/>
        <v/>
      </c>
      <c r="F200" s="8" t="str">
        <f t="shared" si="18"/>
        <v/>
      </c>
      <c r="G200" s="8" t="str">
        <f t="shared" si="19"/>
        <v/>
      </c>
      <c r="H200" s="7" t="str">
        <f t="shared" si="20"/>
        <v/>
      </c>
    </row>
    <row r="201" spans="1:8" x14ac:dyDescent="0.25">
      <c r="A201" t="str">
        <f t="shared" si="21"/>
        <v/>
      </c>
      <c r="B201" s="2" t="str">
        <f t="shared" si="22"/>
        <v/>
      </c>
      <c r="C201" s="8" t="str">
        <f t="shared" si="23"/>
        <v/>
      </c>
      <c r="D201" s="8" t="str">
        <f t="shared" si="16"/>
        <v/>
      </c>
      <c r="E201" s="8" t="str">
        <f t="shared" si="17"/>
        <v/>
      </c>
      <c r="F201" s="8" t="str">
        <f t="shared" si="18"/>
        <v/>
      </c>
      <c r="G201" s="8" t="str">
        <f t="shared" si="19"/>
        <v/>
      </c>
      <c r="H201" s="7" t="str">
        <f t="shared" si="20"/>
        <v/>
      </c>
    </row>
    <row r="202" spans="1:8" x14ac:dyDescent="0.25">
      <c r="A202" t="str">
        <f t="shared" si="21"/>
        <v/>
      </c>
      <c r="B202" s="2" t="str">
        <f t="shared" si="22"/>
        <v/>
      </c>
      <c r="C202" s="8" t="str">
        <f t="shared" si="23"/>
        <v/>
      </c>
      <c r="D202" s="8" t="str">
        <f t="shared" si="16"/>
        <v/>
      </c>
      <c r="E202" s="8" t="str">
        <f t="shared" si="17"/>
        <v/>
      </c>
      <c r="F202" s="8" t="str">
        <f t="shared" si="18"/>
        <v/>
      </c>
      <c r="G202" s="8" t="str">
        <f t="shared" si="19"/>
        <v/>
      </c>
      <c r="H202" s="7" t="str">
        <f t="shared" si="20"/>
        <v/>
      </c>
    </row>
    <row r="203" spans="1:8" x14ac:dyDescent="0.25">
      <c r="A203" t="str">
        <f t="shared" si="21"/>
        <v/>
      </c>
      <c r="B203" s="2" t="str">
        <f t="shared" si="22"/>
        <v/>
      </c>
      <c r="C203" s="8" t="str">
        <f t="shared" si="23"/>
        <v/>
      </c>
      <c r="D203" s="8" t="str">
        <f t="shared" si="16"/>
        <v/>
      </c>
      <c r="E203" s="8" t="str">
        <f t="shared" si="17"/>
        <v/>
      </c>
      <c r="F203" s="8" t="str">
        <f t="shared" si="18"/>
        <v/>
      </c>
      <c r="G203" s="8" t="str">
        <f t="shared" si="19"/>
        <v/>
      </c>
      <c r="H203" s="7" t="str">
        <f t="shared" si="20"/>
        <v/>
      </c>
    </row>
    <row r="204" spans="1:8" x14ac:dyDescent="0.25">
      <c r="A204" t="str">
        <f t="shared" si="21"/>
        <v/>
      </c>
      <c r="B204" s="2" t="str">
        <f t="shared" si="22"/>
        <v/>
      </c>
      <c r="C204" s="8" t="str">
        <f t="shared" si="23"/>
        <v/>
      </c>
      <c r="D204" s="8" t="str">
        <f t="shared" si="16"/>
        <v/>
      </c>
      <c r="E204" s="8" t="str">
        <f t="shared" si="17"/>
        <v/>
      </c>
      <c r="F204" s="8" t="str">
        <f t="shared" si="18"/>
        <v/>
      </c>
      <c r="G204" s="8" t="str">
        <f t="shared" si="19"/>
        <v/>
      </c>
      <c r="H204" s="7" t="str">
        <f t="shared" si="20"/>
        <v/>
      </c>
    </row>
    <row r="205" spans="1:8" x14ac:dyDescent="0.25">
      <c r="A205" t="str">
        <f t="shared" si="21"/>
        <v/>
      </c>
      <c r="B205" s="2" t="str">
        <f t="shared" si="22"/>
        <v/>
      </c>
      <c r="C205" s="8" t="str">
        <f t="shared" si="23"/>
        <v/>
      </c>
      <c r="D205" s="8" t="str">
        <f t="shared" si="16"/>
        <v/>
      </c>
      <c r="E205" s="8" t="str">
        <f t="shared" si="17"/>
        <v/>
      </c>
      <c r="F205" s="8" t="str">
        <f t="shared" si="18"/>
        <v/>
      </c>
      <c r="G205" s="8" t="str">
        <f t="shared" si="19"/>
        <v/>
      </c>
      <c r="H205" s="7" t="str">
        <f t="shared" si="20"/>
        <v/>
      </c>
    </row>
    <row r="206" spans="1:8" x14ac:dyDescent="0.25">
      <c r="A206" t="str">
        <f t="shared" si="21"/>
        <v/>
      </c>
      <c r="B206" s="2" t="str">
        <f t="shared" si="22"/>
        <v/>
      </c>
      <c r="C206" s="8" t="str">
        <f t="shared" si="23"/>
        <v/>
      </c>
      <c r="D206" s="8" t="str">
        <f t="shared" si="16"/>
        <v/>
      </c>
      <c r="E206" s="8" t="str">
        <f t="shared" si="17"/>
        <v/>
      </c>
      <c r="F206" s="8" t="str">
        <f t="shared" si="18"/>
        <v/>
      </c>
      <c r="G206" s="8" t="str">
        <f t="shared" si="19"/>
        <v/>
      </c>
      <c r="H206" s="7" t="str">
        <f t="shared" si="20"/>
        <v/>
      </c>
    </row>
    <row r="207" spans="1:8" x14ac:dyDescent="0.25">
      <c r="A207" t="str">
        <f t="shared" si="21"/>
        <v/>
      </c>
      <c r="B207" s="2" t="str">
        <f t="shared" si="22"/>
        <v/>
      </c>
      <c r="C207" s="8" t="str">
        <f t="shared" si="23"/>
        <v/>
      </c>
      <c r="D207" s="8" t="str">
        <f t="shared" si="16"/>
        <v/>
      </c>
      <c r="E207" s="8" t="str">
        <f t="shared" si="17"/>
        <v/>
      </c>
      <c r="F207" s="8" t="str">
        <f t="shared" si="18"/>
        <v/>
      </c>
      <c r="G207" s="8" t="str">
        <f t="shared" si="19"/>
        <v/>
      </c>
      <c r="H207" s="7" t="str">
        <f t="shared" si="20"/>
        <v/>
      </c>
    </row>
    <row r="208" spans="1:8" x14ac:dyDescent="0.25">
      <c r="A208" t="str">
        <f t="shared" si="21"/>
        <v/>
      </c>
      <c r="B208" s="2" t="str">
        <f t="shared" si="22"/>
        <v/>
      </c>
      <c r="C208" s="8" t="str">
        <f t="shared" si="23"/>
        <v/>
      </c>
      <c r="D208" s="8" t="str">
        <f t="shared" si="16"/>
        <v/>
      </c>
      <c r="E208" s="8" t="str">
        <f t="shared" si="17"/>
        <v/>
      </c>
      <c r="F208" s="8" t="str">
        <f t="shared" si="18"/>
        <v/>
      </c>
      <c r="G208" s="8" t="str">
        <f t="shared" si="19"/>
        <v/>
      </c>
      <c r="H208" s="7" t="str">
        <f t="shared" si="20"/>
        <v/>
      </c>
    </row>
    <row r="209" spans="1:8" x14ac:dyDescent="0.25">
      <c r="A209" t="str">
        <f t="shared" si="21"/>
        <v/>
      </c>
      <c r="B209" s="2" t="str">
        <f t="shared" si="22"/>
        <v/>
      </c>
      <c r="C209" s="8" t="str">
        <f t="shared" si="23"/>
        <v/>
      </c>
      <c r="D209" s="8" t="str">
        <f t="shared" si="16"/>
        <v/>
      </c>
      <c r="E209" s="8" t="str">
        <f t="shared" si="17"/>
        <v/>
      </c>
      <c r="F209" s="8" t="str">
        <f t="shared" si="18"/>
        <v/>
      </c>
      <c r="G209" s="8" t="str">
        <f t="shared" si="19"/>
        <v/>
      </c>
      <c r="H209" s="7" t="str">
        <f t="shared" si="20"/>
        <v/>
      </c>
    </row>
    <row r="210" spans="1:8" x14ac:dyDescent="0.25">
      <c r="A210" t="str">
        <f t="shared" si="21"/>
        <v/>
      </c>
      <c r="B210" s="2" t="str">
        <f t="shared" si="22"/>
        <v/>
      </c>
      <c r="C210" s="8" t="str">
        <f t="shared" si="23"/>
        <v/>
      </c>
      <c r="D210" s="8" t="str">
        <f t="shared" si="16"/>
        <v/>
      </c>
      <c r="E210" s="8" t="str">
        <f t="shared" si="17"/>
        <v/>
      </c>
      <c r="F210" s="8" t="str">
        <f t="shared" si="18"/>
        <v/>
      </c>
      <c r="G210" s="8" t="str">
        <f t="shared" si="19"/>
        <v/>
      </c>
      <c r="H210" s="7" t="str">
        <f t="shared" si="20"/>
        <v/>
      </c>
    </row>
    <row r="211" spans="1:8" x14ac:dyDescent="0.25">
      <c r="A211" t="str">
        <f t="shared" si="21"/>
        <v/>
      </c>
      <c r="B211" s="2" t="str">
        <f t="shared" si="22"/>
        <v/>
      </c>
      <c r="C211" s="8" t="str">
        <f t="shared" si="23"/>
        <v/>
      </c>
      <c r="D211" s="8" t="str">
        <f t="shared" ref="D211:D274" si="24">IF(A211="","",$B$13)</f>
        <v/>
      </c>
      <c r="E211" s="8" t="str">
        <f t="shared" ref="E211:E274" si="25">IF(A211="","",C211*($B$11/100/12))</f>
        <v/>
      </c>
      <c r="F211" s="8" t="str">
        <f t="shared" ref="F211:F274" si="26">IF(A211="","",D211-E211)</f>
        <v/>
      </c>
      <c r="G211" s="8" t="str">
        <f t="shared" ref="G211:G274" si="27">IF(A211="","",MAX(C211-F211,0))</f>
        <v/>
      </c>
      <c r="H211" s="7" t="str">
        <f t="shared" ref="H211:H274" si="28">IF(A211="","",F211/D211)</f>
        <v/>
      </c>
    </row>
    <row r="212" spans="1:8" x14ac:dyDescent="0.25">
      <c r="A212" t="str">
        <f t="shared" ref="A212:A275" si="29">IF(A211&lt;$B$12,A211+1,"")</f>
        <v/>
      </c>
      <c r="B212" s="2" t="str">
        <f t="shared" ref="B212:B275" si="30">IF(A212="","",EDATE(B211,1))</f>
        <v/>
      </c>
      <c r="C212" s="8" t="str">
        <f t="shared" ref="C212:C275" si="31">IF(A212="","",G211)</f>
        <v/>
      </c>
      <c r="D212" s="8" t="str">
        <f t="shared" si="24"/>
        <v/>
      </c>
      <c r="E212" s="8" t="str">
        <f t="shared" si="25"/>
        <v/>
      </c>
      <c r="F212" s="8" t="str">
        <f t="shared" si="26"/>
        <v/>
      </c>
      <c r="G212" s="8" t="str">
        <f t="shared" si="27"/>
        <v/>
      </c>
      <c r="H212" s="7" t="str">
        <f t="shared" si="28"/>
        <v/>
      </c>
    </row>
    <row r="213" spans="1:8" x14ac:dyDescent="0.25">
      <c r="A213" t="str">
        <f t="shared" si="29"/>
        <v/>
      </c>
      <c r="B213" s="2" t="str">
        <f t="shared" si="30"/>
        <v/>
      </c>
      <c r="C213" s="8" t="str">
        <f t="shared" si="31"/>
        <v/>
      </c>
      <c r="D213" s="8" t="str">
        <f t="shared" si="24"/>
        <v/>
      </c>
      <c r="E213" s="8" t="str">
        <f t="shared" si="25"/>
        <v/>
      </c>
      <c r="F213" s="8" t="str">
        <f t="shared" si="26"/>
        <v/>
      </c>
      <c r="G213" s="8" t="str">
        <f t="shared" si="27"/>
        <v/>
      </c>
      <c r="H213" s="7" t="str">
        <f t="shared" si="28"/>
        <v/>
      </c>
    </row>
    <row r="214" spans="1:8" x14ac:dyDescent="0.25">
      <c r="A214" t="str">
        <f t="shared" si="29"/>
        <v/>
      </c>
      <c r="B214" s="2" t="str">
        <f t="shared" si="30"/>
        <v/>
      </c>
      <c r="C214" s="8" t="str">
        <f t="shared" si="31"/>
        <v/>
      </c>
      <c r="D214" s="8" t="str">
        <f t="shared" si="24"/>
        <v/>
      </c>
      <c r="E214" s="8" t="str">
        <f t="shared" si="25"/>
        <v/>
      </c>
      <c r="F214" s="8" t="str">
        <f t="shared" si="26"/>
        <v/>
      </c>
      <c r="G214" s="8" t="str">
        <f t="shared" si="27"/>
        <v/>
      </c>
      <c r="H214" s="7" t="str">
        <f t="shared" si="28"/>
        <v/>
      </c>
    </row>
    <row r="215" spans="1:8" x14ac:dyDescent="0.25">
      <c r="A215" t="str">
        <f t="shared" si="29"/>
        <v/>
      </c>
      <c r="B215" s="2" t="str">
        <f t="shared" si="30"/>
        <v/>
      </c>
      <c r="C215" s="8" t="str">
        <f t="shared" si="31"/>
        <v/>
      </c>
      <c r="D215" s="8" t="str">
        <f t="shared" si="24"/>
        <v/>
      </c>
      <c r="E215" s="8" t="str">
        <f t="shared" si="25"/>
        <v/>
      </c>
      <c r="F215" s="8" t="str">
        <f t="shared" si="26"/>
        <v/>
      </c>
      <c r="G215" s="8" t="str">
        <f t="shared" si="27"/>
        <v/>
      </c>
      <c r="H215" s="7" t="str">
        <f t="shared" si="28"/>
        <v/>
      </c>
    </row>
    <row r="216" spans="1:8" x14ac:dyDescent="0.25">
      <c r="A216" t="str">
        <f t="shared" si="29"/>
        <v/>
      </c>
      <c r="B216" s="2" t="str">
        <f t="shared" si="30"/>
        <v/>
      </c>
      <c r="C216" s="8" t="str">
        <f t="shared" si="31"/>
        <v/>
      </c>
      <c r="D216" s="8" t="str">
        <f t="shared" si="24"/>
        <v/>
      </c>
      <c r="E216" s="8" t="str">
        <f t="shared" si="25"/>
        <v/>
      </c>
      <c r="F216" s="8" t="str">
        <f t="shared" si="26"/>
        <v/>
      </c>
      <c r="G216" s="8" t="str">
        <f t="shared" si="27"/>
        <v/>
      </c>
      <c r="H216" s="7" t="str">
        <f t="shared" si="28"/>
        <v/>
      </c>
    </row>
    <row r="217" spans="1:8" x14ac:dyDescent="0.25">
      <c r="A217" t="str">
        <f t="shared" si="29"/>
        <v/>
      </c>
      <c r="B217" s="2" t="str">
        <f t="shared" si="30"/>
        <v/>
      </c>
      <c r="C217" s="8" t="str">
        <f t="shared" si="31"/>
        <v/>
      </c>
      <c r="D217" s="8" t="str">
        <f t="shared" si="24"/>
        <v/>
      </c>
      <c r="E217" s="8" t="str">
        <f t="shared" si="25"/>
        <v/>
      </c>
      <c r="F217" s="8" t="str">
        <f t="shared" si="26"/>
        <v/>
      </c>
      <c r="G217" s="8" t="str">
        <f t="shared" si="27"/>
        <v/>
      </c>
      <c r="H217" s="7" t="str">
        <f t="shared" si="28"/>
        <v/>
      </c>
    </row>
    <row r="218" spans="1:8" x14ac:dyDescent="0.25">
      <c r="A218" t="str">
        <f t="shared" si="29"/>
        <v/>
      </c>
      <c r="B218" s="2" t="str">
        <f t="shared" si="30"/>
        <v/>
      </c>
      <c r="C218" s="8" t="str">
        <f t="shared" si="31"/>
        <v/>
      </c>
      <c r="D218" s="8" t="str">
        <f t="shared" si="24"/>
        <v/>
      </c>
      <c r="E218" s="8" t="str">
        <f t="shared" si="25"/>
        <v/>
      </c>
      <c r="F218" s="8" t="str">
        <f t="shared" si="26"/>
        <v/>
      </c>
      <c r="G218" s="8" t="str">
        <f t="shared" si="27"/>
        <v/>
      </c>
      <c r="H218" s="7" t="str">
        <f t="shared" si="28"/>
        <v/>
      </c>
    </row>
    <row r="219" spans="1:8" x14ac:dyDescent="0.25">
      <c r="A219" t="str">
        <f t="shared" si="29"/>
        <v/>
      </c>
      <c r="B219" s="2" t="str">
        <f t="shared" si="30"/>
        <v/>
      </c>
      <c r="C219" s="8" t="str">
        <f t="shared" si="31"/>
        <v/>
      </c>
      <c r="D219" s="8" t="str">
        <f t="shared" si="24"/>
        <v/>
      </c>
      <c r="E219" s="8" t="str">
        <f t="shared" si="25"/>
        <v/>
      </c>
      <c r="F219" s="8" t="str">
        <f t="shared" si="26"/>
        <v/>
      </c>
      <c r="G219" s="8" t="str">
        <f t="shared" si="27"/>
        <v/>
      </c>
      <c r="H219" s="7" t="str">
        <f t="shared" si="28"/>
        <v/>
      </c>
    </row>
    <row r="220" spans="1:8" x14ac:dyDescent="0.25">
      <c r="A220" t="str">
        <f t="shared" si="29"/>
        <v/>
      </c>
      <c r="B220" s="2" t="str">
        <f t="shared" si="30"/>
        <v/>
      </c>
      <c r="C220" s="8" t="str">
        <f t="shared" si="31"/>
        <v/>
      </c>
      <c r="D220" s="8" t="str">
        <f t="shared" si="24"/>
        <v/>
      </c>
      <c r="E220" s="8" t="str">
        <f t="shared" si="25"/>
        <v/>
      </c>
      <c r="F220" s="8" t="str">
        <f t="shared" si="26"/>
        <v/>
      </c>
      <c r="G220" s="8" t="str">
        <f t="shared" si="27"/>
        <v/>
      </c>
      <c r="H220" s="7" t="str">
        <f t="shared" si="28"/>
        <v/>
      </c>
    </row>
    <row r="221" spans="1:8" x14ac:dyDescent="0.25">
      <c r="A221" t="str">
        <f t="shared" si="29"/>
        <v/>
      </c>
      <c r="B221" s="2" t="str">
        <f t="shared" si="30"/>
        <v/>
      </c>
      <c r="C221" s="8" t="str">
        <f t="shared" si="31"/>
        <v/>
      </c>
      <c r="D221" s="8" t="str">
        <f t="shared" si="24"/>
        <v/>
      </c>
      <c r="E221" s="8" t="str">
        <f t="shared" si="25"/>
        <v/>
      </c>
      <c r="F221" s="8" t="str">
        <f t="shared" si="26"/>
        <v/>
      </c>
      <c r="G221" s="8" t="str">
        <f t="shared" si="27"/>
        <v/>
      </c>
      <c r="H221" s="7" t="str">
        <f t="shared" si="28"/>
        <v/>
      </c>
    </row>
    <row r="222" spans="1:8" x14ac:dyDescent="0.25">
      <c r="A222" t="str">
        <f t="shared" si="29"/>
        <v/>
      </c>
      <c r="B222" s="2" t="str">
        <f t="shared" si="30"/>
        <v/>
      </c>
      <c r="C222" s="8" t="str">
        <f t="shared" si="31"/>
        <v/>
      </c>
      <c r="D222" s="8" t="str">
        <f t="shared" si="24"/>
        <v/>
      </c>
      <c r="E222" s="8" t="str">
        <f t="shared" si="25"/>
        <v/>
      </c>
      <c r="F222" s="8" t="str">
        <f t="shared" si="26"/>
        <v/>
      </c>
      <c r="G222" s="8" t="str">
        <f t="shared" si="27"/>
        <v/>
      </c>
      <c r="H222" s="7" t="str">
        <f t="shared" si="28"/>
        <v/>
      </c>
    </row>
    <row r="223" spans="1:8" x14ac:dyDescent="0.25">
      <c r="A223" t="str">
        <f t="shared" si="29"/>
        <v/>
      </c>
      <c r="B223" s="2" t="str">
        <f t="shared" si="30"/>
        <v/>
      </c>
      <c r="C223" s="8" t="str">
        <f t="shared" si="31"/>
        <v/>
      </c>
      <c r="D223" s="8" t="str">
        <f t="shared" si="24"/>
        <v/>
      </c>
      <c r="E223" s="8" t="str">
        <f t="shared" si="25"/>
        <v/>
      </c>
      <c r="F223" s="8" t="str">
        <f t="shared" si="26"/>
        <v/>
      </c>
      <c r="G223" s="8" t="str">
        <f t="shared" si="27"/>
        <v/>
      </c>
      <c r="H223" s="7" t="str">
        <f t="shared" si="28"/>
        <v/>
      </c>
    </row>
    <row r="224" spans="1:8" x14ac:dyDescent="0.25">
      <c r="A224" t="str">
        <f t="shared" si="29"/>
        <v/>
      </c>
      <c r="B224" s="2" t="str">
        <f t="shared" si="30"/>
        <v/>
      </c>
      <c r="C224" s="8" t="str">
        <f t="shared" si="31"/>
        <v/>
      </c>
      <c r="D224" s="8" t="str">
        <f t="shared" si="24"/>
        <v/>
      </c>
      <c r="E224" s="8" t="str">
        <f t="shared" si="25"/>
        <v/>
      </c>
      <c r="F224" s="8" t="str">
        <f t="shared" si="26"/>
        <v/>
      </c>
      <c r="G224" s="8" t="str">
        <f t="shared" si="27"/>
        <v/>
      </c>
      <c r="H224" s="7" t="str">
        <f t="shared" si="28"/>
        <v/>
      </c>
    </row>
    <row r="225" spans="1:8" x14ac:dyDescent="0.25">
      <c r="A225" t="str">
        <f t="shared" si="29"/>
        <v/>
      </c>
      <c r="B225" s="2" t="str">
        <f t="shared" si="30"/>
        <v/>
      </c>
      <c r="C225" s="8" t="str">
        <f t="shared" si="31"/>
        <v/>
      </c>
      <c r="D225" s="8" t="str">
        <f t="shared" si="24"/>
        <v/>
      </c>
      <c r="E225" s="8" t="str">
        <f t="shared" si="25"/>
        <v/>
      </c>
      <c r="F225" s="8" t="str">
        <f t="shared" si="26"/>
        <v/>
      </c>
      <c r="G225" s="8" t="str">
        <f t="shared" si="27"/>
        <v/>
      </c>
      <c r="H225" s="7" t="str">
        <f t="shared" si="28"/>
        <v/>
      </c>
    </row>
    <row r="226" spans="1:8" x14ac:dyDescent="0.25">
      <c r="A226" t="str">
        <f t="shared" si="29"/>
        <v/>
      </c>
      <c r="B226" s="2" t="str">
        <f t="shared" si="30"/>
        <v/>
      </c>
      <c r="C226" s="8" t="str">
        <f t="shared" si="31"/>
        <v/>
      </c>
      <c r="D226" s="8" t="str">
        <f t="shared" si="24"/>
        <v/>
      </c>
      <c r="E226" s="8" t="str">
        <f t="shared" si="25"/>
        <v/>
      </c>
      <c r="F226" s="8" t="str">
        <f t="shared" si="26"/>
        <v/>
      </c>
      <c r="G226" s="8" t="str">
        <f t="shared" si="27"/>
        <v/>
      </c>
      <c r="H226" s="7" t="str">
        <f t="shared" si="28"/>
        <v/>
      </c>
    </row>
    <row r="227" spans="1:8" x14ac:dyDescent="0.25">
      <c r="A227" t="str">
        <f t="shared" si="29"/>
        <v/>
      </c>
      <c r="B227" s="2" t="str">
        <f t="shared" si="30"/>
        <v/>
      </c>
      <c r="C227" s="8" t="str">
        <f t="shared" si="31"/>
        <v/>
      </c>
      <c r="D227" s="8" t="str">
        <f t="shared" si="24"/>
        <v/>
      </c>
      <c r="E227" s="8" t="str">
        <f t="shared" si="25"/>
        <v/>
      </c>
      <c r="F227" s="8" t="str">
        <f t="shared" si="26"/>
        <v/>
      </c>
      <c r="G227" s="8" t="str">
        <f t="shared" si="27"/>
        <v/>
      </c>
      <c r="H227" s="7" t="str">
        <f t="shared" si="28"/>
        <v/>
      </c>
    </row>
    <row r="228" spans="1:8" x14ac:dyDescent="0.25">
      <c r="A228" t="str">
        <f t="shared" si="29"/>
        <v/>
      </c>
      <c r="B228" s="2" t="str">
        <f t="shared" si="30"/>
        <v/>
      </c>
      <c r="C228" s="8" t="str">
        <f t="shared" si="31"/>
        <v/>
      </c>
      <c r="D228" s="8" t="str">
        <f t="shared" si="24"/>
        <v/>
      </c>
      <c r="E228" s="8" t="str">
        <f t="shared" si="25"/>
        <v/>
      </c>
      <c r="F228" s="8" t="str">
        <f t="shared" si="26"/>
        <v/>
      </c>
      <c r="G228" s="8" t="str">
        <f t="shared" si="27"/>
        <v/>
      </c>
      <c r="H228" s="7" t="str">
        <f t="shared" si="28"/>
        <v/>
      </c>
    </row>
    <row r="229" spans="1:8" x14ac:dyDescent="0.25">
      <c r="A229" t="str">
        <f t="shared" si="29"/>
        <v/>
      </c>
      <c r="B229" s="2" t="str">
        <f t="shared" si="30"/>
        <v/>
      </c>
      <c r="C229" s="8" t="str">
        <f t="shared" si="31"/>
        <v/>
      </c>
      <c r="D229" s="8" t="str">
        <f t="shared" si="24"/>
        <v/>
      </c>
      <c r="E229" s="8" t="str">
        <f t="shared" si="25"/>
        <v/>
      </c>
      <c r="F229" s="8" t="str">
        <f t="shared" si="26"/>
        <v/>
      </c>
      <c r="G229" s="8" t="str">
        <f t="shared" si="27"/>
        <v/>
      </c>
      <c r="H229" s="7" t="str">
        <f t="shared" si="28"/>
        <v/>
      </c>
    </row>
    <row r="230" spans="1:8" x14ac:dyDescent="0.25">
      <c r="A230" t="str">
        <f t="shared" si="29"/>
        <v/>
      </c>
      <c r="B230" s="2" t="str">
        <f t="shared" si="30"/>
        <v/>
      </c>
      <c r="C230" s="8" t="str">
        <f t="shared" si="31"/>
        <v/>
      </c>
      <c r="D230" s="8" t="str">
        <f t="shared" si="24"/>
        <v/>
      </c>
      <c r="E230" s="8" t="str">
        <f t="shared" si="25"/>
        <v/>
      </c>
      <c r="F230" s="8" t="str">
        <f t="shared" si="26"/>
        <v/>
      </c>
      <c r="G230" s="8" t="str">
        <f t="shared" si="27"/>
        <v/>
      </c>
      <c r="H230" s="7" t="str">
        <f t="shared" si="28"/>
        <v/>
      </c>
    </row>
    <row r="231" spans="1:8" x14ac:dyDescent="0.25">
      <c r="A231" t="str">
        <f t="shared" si="29"/>
        <v/>
      </c>
      <c r="B231" s="2" t="str">
        <f t="shared" si="30"/>
        <v/>
      </c>
      <c r="C231" s="8" t="str">
        <f t="shared" si="31"/>
        <v/>
      </c>
      <c r="D231" s="8" t="str">
        <f t="shared" si="24"/>
        <v/>
      </c>
      <c r="E231" s="8" t="str">
        <f t="shared" si="25"/>
        <v/>
      </c>
      <c r="F231" s="8" t="str">
        <f t="shared" si="26"/>
        <v/>
      </c>
      <c r="G231" s="8" t="str">
        <f t="shared" si="27"/>
        <v/>
      </c>
      <c r="H231" s="7" t="str">
        <f t="shared" si="28"/>
        <v/>
      </c>
    </row>
    <row r="232" spans="1:8" x14ac:dyDescent="0.25">
      <c r="A232" t="str">
        <f t="shared" si="29"/>
        <v/>
      </c>
      <c r="B232" s="2" t="str">
        <f t="shared" si="30"/>
        <v/>
      </c>
      <c r="C232" s="8" t="str">
        <f t="shared" si="31"/>
        <v/>
      </c>
      <c r="D232" s="8" t="str">
        <f t="shared" si="24"/>
        <v/>
      </c>
      <c r="E232" s="8" t="str">
        <f t="shared" si="25"/>
        <v/>
      </c>
      <c r="F232" s="8" t="str">
        <f t="shared" si="26"/>
        <v/>
      </c>
      <c r="G232" s="8" t="str">
        <f t="shared" si="27"/>
        <v/>
      </c>
      <c r="H232" s="7" t="str">
        <f t="shared" si="28"/>
        <v/>
      </c>
    </row>
    <row r="233" spans="1:8" x14ac:dyDescent="0.25">
      <c r="A233" t="str">
        <f t="shared" si="29"/>
        <v/>
      </c>
      <c r="B233" s="2" t="str">
        <f t="shared" si="30"/>
        <v/>
      </c>
      <c r="C233" s="8" t="str">
        <f t="shared" si="31"/>
        <v/>
      </c>
      <c r="D233" s="8" t="str">
        <f t="shared" si="24"/>
        <v/>
      </c>
      <c r="E233" s="8" t="str">
        <f t="shared" si="25"/>
        <v/>
      </c>
      <c r="F233" s="8" t="str">
        <f t="shared" si="26"/>
        <v/>
      </c>
      <c r="G233" s="8" t="str">
        <f t="shared" si="27"/>
        <v/>
      </c>
      <c r="H233" s="7" t="str">
        <f t="shared" si="28"/>
        <v/>
      </c>
    </row>
    <row r="234" spans="1:8" x14ac:dyDescent="0.25">
      <c r="A234" t="str">
        <f t="shared" si="29"/>
        <v/>
      </c>
      <c r="B234" s="2" t="str">
        <f t="shared" si="30"/>
        <v/>
      </c>
      <c r="C234" s="8" t="str">
        <f t="shared" si="31"/>
        <v/>
      </c>
      <c r="D234" s="8" t="str">
        <f t="shared" si="24"/>
        <v/>
      </c>
      <c r="E234" s="8" t="str">
        <f t="shared" si="25"/>
        <v/>
      </c>
      <c r="F234" s="8" t="str">
        <f t="shared" si="26"/>
        <v/>
      </c>
      <c r="G234" s="8" t="str">
        <f t="shared" si="27"/>
        <v/>
      </c>
      <c r="H234" s="7" t="str">
        <f t="shared" si="28"/>
        <v/>
      </c>
    </row>
    <row r="235" spans="1:8" x14ac:dyDescent="0.25">
      <c r="A235" t="str">
        <f t="shared" si="29"/>
        <v/>
      </c>
      <c r="B235" s="2" t="str">
        <f t="shared" si="30"/>
        <v/>
      </c>
      <c r="C235" s="8" t="str">
        <f t="shared" si="31"/>
        <v/>
      </c>
      <c r="D235" s="8" t="str">
        <f t="shared" si="24"/>
        <v/>
      </c>
      <c r="E235" s="8" t="str">
        <f t="shared" si="25"/>
        <v/>
      </c>
      <c r="F235" s="8" t="str">
        <f t="shared" si="26"/>
        <v/>
      </c>
      <c r="G235" s="8" t="str">
        <f t="shared" si="27"/>
        <v/>
      </c>
      <c r="H235" s="7" t="str">
        <f t="shared" si="28"/>
        <v/>
      </c>
    </row>
    <row r="236" spans="1:8" x14ac:dyDescent="0.25">
      <c r="A236" t="str">
        <f t="shared" si="29"/>
        <v/>
      </c>
      <c r="B236" s="2" t="str">
        <f t="shared" si="30"/>
        <v/>
      </c>
      <c r="C236" s="8" t="str">
        <f t="shared" si="31"/>
        <v/>
      </c>
      <c r="D236" s="8" t="str">
        <f t="shared" si="24"/>
        <v/>
      </c>
      <c r="E236" s="8" t="str">
        <f t="shared" si="25"/>
        <v/>
      </c>
      <c r="F236" s="8" t="str">
        <f t="shared" si="26"/>
        <v/>
      </c>
      <c r="G236" s="8" t="str">
        <f t="shared" si="27"/>
        <v/>
      </c>
      <c r="H236" s="7" t="str">
        <f t="shared" si="28"/>
        <v/>
      </c>
    </row>
    <row r="237" spans="1:8" x14ac:dyDescent="0.25">
      <c r="A237" t="str">
        <f t="shared" si="29"/>
        <v/>
      </c>
      <c r="B237" s="2" t="str">
        <f t="shared" si="30"/>
        <v/>
      </c>
      <c r="C237" s="8" t="str">
        <f t="shared" si="31"/>
        <v/>
      </c>
      <c r="D237" s="8" t="str">
        <f t="shared" si="24"/>
        <v/>
      </c>
      <c r="E237" s="8" t="str">
        <f t="shared" si="25"/>
        <v/>
      </c>
      <c r="F237" s="8" t="str">
        <f t="shared" si="26"/>
        <v/>
      </c>
      <c r="G237" s="8" t="str">
        <f t="shared" si="27"/>
        <v/>
      </c>
      <c r="H237" s="7" t="str">
        <f t="shared" si="28"/>
        <v/>
      </c>
    </row>
    <row r="238" spans="1:8" x14ac:dyDescent="0.25">
      <c r="A238" t="str">
        <f t="shared" si="29"/>
        <v/>
      </c>
      <c r="B238" s="2" t="str">
        <f t="shared" si="30"/>
        <v/>
      </c>
      <c r="C238" s="8" t="str">
        <f t="shared" si="31"/>
        <v/>
      </c>
      <c r="D238" s="8" t="str">
        <f t="shared" si="24"/>
        <v/>
      </c>
      <c r="E238" s="8" t="str">
        <f t="shared" si="25"/>
        <v/>
      </c>
      <c r="F238" s="8" t="str">
        <f t="shared" si="26"/>
        <v/>
      </c>
      <c r="G238" s="8" t="str">
        <f t="shared" si="27"/>
        <v/>
      </c>
      <c r="H238" s="7" t="str">
        <f t="shared" si="28"/>
        <v/>
      </c>
    </row>
    <row r="239" spans="1:8" x14ac:dyDescent="0.25">
      <c r="A239" t="str">
        <f t="shared" si="29"/>
        <v/>
      </c>
      <c r="B239" s="2" t="str">
        <f t="shared" si="30"/>
        <v/>
      </c>
      <c r="C239" s="8" t="str">
        <f t="shared" si="31"/>
        <v/>
      </c>
      <c r="D239" s="8" t="str">
        <f t="shared" si="24"/>
        <v/>
      </c>
      <c r="E239" s="8" t="str">
        <f t="shared" si="25"/>
        <v/>
      </c>
      <c r="F239" s="8" t="str">
        <f t="shared" si="26"/>
        <v/>
      </c>
      <c r="G239" s="8" t="str">
        <f t="shared" si="27"/>
        <v/>
      </c>
      <c r="H239" s="7" t="str">
        <f t="shared" si="28"/>
        <v/>
      </c>
    </row>
    <row r="240" spans="1:8" x14ac:dyDescent="0.25">
      <c r="A240" t="str">
        <f t="shared" si="29"/>
        <v/>
      </c>
      <c r="B240" s="2" t="str">
        <f t="shared" si="30"/>
        <v/>
      </c>
      <c r="C240" s="8" t="str">
        <f t="shared" si="31"/>
        <v/>
      </c>
      <c r="D240" s="8" t="str">
        <f t="shared" si="24"/>
        <v/>
      </c>
      <c r="E240" s="8" t="str">
        <f t="shared" si="25"/>
        <v/>
      </c>
      <c r="F240" s="8" t="str">
        <f t="shared" si="26"/>
        <v/>
      </c>
      <c r="G240" s="8" t="str">
        <f t="shared" si="27"/>
        <v/>
      </c>
      <c r="H240" s="7" t="str">
        <f t="shared" si="28"/>
        <v/>
      </c>
    </row>
    <row r="241" spans="1:8" x14ac:dyDescent="0.25">
      <c r="A241" t="str">
        <f t="shared" si="29"/>
        <v/>
      </c>
      <c r="B241" s="2" t="str">
        <f t="shared" si="30"/>
        <v/>
      </c>
      <c r="C241" s="8" t="str">
        <f t="shared" si="31"/>
        <v/>
      </c>
      <c r="D241" s="8" t="str">
        <f t="shared" si="24"/>
        <v/>
      </c>
      <c r="E241" s="8" t="str">
        <f t="shared" si="25"/>
        <v/>
      </c>
      <c r="F241" s="8" t="str">
        <f t="shared" si="26"/>
        <v/>
      </c>
      <c r="G241" s="8" t="str">
        <f t="shared" si="27"/>
        <v/>
      </c>
      <c r="H241" s="7" t="str">
        <f t="shared" si="28"/>
        <v/>
      </c>
    </row>
    <row r="242" spans="1:8" x14ac:dyDescent="0.25">
      <c r="A242" t="str">
        <f t="shared" si="29"/>
        <v/>
      </c>
      <c r="B242" s="2" t="str">
        <f t="shared" si="30"/>
        <v/>
      </c>
      <c r="C242" s="8" t="str">
        <f t="shared" si="31"/>
        <v/>
      </c>
      <c r="D242" s="8" t="str">
        <f t="shared" si="24"/>
        <v/>
      </c>
      <c r="E242" s="8" t="str">
        <f t="shared" si="25"/>
        <v/>
      </c>
      <c r="F242" s="8" t="str">
        <f t="shared" si="26"/>
        <v/>
      </c>
      <c r="G242" s="8" t="str">
        <f t="shared" si="27"/>
        <v/>
      </c>
      <c r="H242" s="7" t="str">
        <f t="shared" si="28"/>
        <v/>
      </c>
    </row>
    <row r="243" spans="1:8" x14ac:dyDescent="0.25">
      <c r="A243" t="str">
        <f t="shared" si="29"/>
        <v/>
      </c>
      <c r="B243" s="2" t="str">
        <f t="shared" si="30"/>
        <v/>
      </c>
      <c r="C243" s="8" t="str">
        <f t="shared" si="31"/>
        <v/>
      </c>
      <c r="D243" s="8" t="str">
        <f t="shared" si="24"/>
        <v/>
      </c>
      <c r="E243" s="8" t="str">
        <f t="shared" si="25"/>
        <v/>
      </c>
      <c r="F243" s="8" t="str">
        <f t="shared" si="26"/>
        <v/>
      </c>
      <c r="G243" s="8" t="str">
        <f t="shared" si="27"/>
        <v/>
      </c>
      <c r="H243" s="7" t="str">
        <f t="shared" si="28"/>
        <v/>
      </c>
    </row>
    <row r="244" spans="1:8" x14ac:dyDescent="0.25">
      <c r="A244" t="str">
        <f t="shared" si="29"/>
        <v/>
      </c>
      <c r="B244" s="2" t="str">
        <f t="shared" si="30"/>
        <v/>
      </c>
      <c r="C244" s="8" t="str">
        <f t="shared" si="31"/>
        <v/>
      </c>
      <c r="D244" s="8" t="str">
        <f t="shared" si="24"/>
        <v/>
      </c>
      <c r="E244" s="8" t="str">
        <f t="shared" si="25"/>
        <v/>
      </c>
      <c r="F244" s="8" t="str">
        <f t="shared" si="26"/>
        <v/>
      </c>
      <c r="G244" s="8" t="str">
        <f t="shared" si="27"/>
        <v/>
      </c>
      <c r="H244" s="7" t="str">
        <f t="shared" si="28"/>
        <v/>
      </c>
    </row>
    <row r="245" spans="1:8" x14ac:dyDescent="0.25">
      <c r="A245" t="str">
        <f t="shared" si="29"/>
        <v/>
      </c>
      <c r="B245" s="2" t="str">
        <f t="shared" si="30"/>
        <v/>
      </c>
      <c r="C245" s="8" t="str">
        <f t="shared" si="31"/>
        <v/>
      </c>
      <c r="D245" s="8" t="str">
        <f t="shared" si="24"/>
        <v/>
      </c>
      <c r="E245" s="8" t="str">
        <f t="shared" si="25"/>
        <v/>
      </c>
      <c r="F245" s="8" t="str">
        <f t="shared" si="26"/>
        <v/>
      </c>
      <c r="G245" s="8" t="str">
        <f t="shared" si="27"/>
        <v/>
      </c>
      <c r="H245" s="7" t="str">
        <f t="shared" si="28"/>
        <v/>
      </c>
    </row>
    <row r="246" spans="1:8" x14ac:dyDescent="0.25">
      <c r="A246" t="str">
        <f t="shared" si="29"/>
        <v/>
      </c>
      <c r="B246" s="2" t="str">
        <f t="shared" si="30"/>
        <v/>
      </c>
      <c r="C246" s="8" t="str">
        <f t="shared" si="31"/>
        <v/>
      </c>
      <c r="D246" s="8" t="str">
        <f t="shared" si="24"/>
        <v/>
      </c>
      <c r="E246" s="8" t="str">
        <f t="shared" si="25"/>
        <v/>
      </c>
      <c r="F246" s="8" t="str">
        <f t="shared" si="26"/>
        <v/>
      </c>
      <c r="G246" s="8" t="str">
        <f t="shared" si="27"/>
        <v/>
      </c>
      <c r="H246" s="7" t="str">
        <f t="shared" si="28"/>
        <v/>
      </c>
    </row>
    <row r="247" spans="1:8" x14ac:dyDescent="0.25">
      <c r="A247" t="str">
        <f t="shared" si="29"/>
        <v/>
      </c>
      <c r="B247" s="2" t="str">
        <f t="shared" si="30"/>
        <v/>
      </c>
      <c r="C247" s="8" t="str">
        <f t="shared" si="31"/>
        <v/>
      </c>
      <c r="D247" s="8" t="str">
        <f t="shared" si="24"/>
        <v/>
      </c>
      <c r="E247" s="8" t="str">
        <f t="shared" si="25"/>
        <v/>
      </c>
      <c r="F247" s="8" t="str">
        <f t="shared" si="26"/>
        <v/>
      </c>
      <c r="G247" s="8" t="str">
        <f t="shared" si="27"/>
        <v/>
      </c>
      <c r="H247" s="7" t="str">
        <f t="shared" si="28"/>
        <v/>
      </c>
    </row>
    <row r="248" spans="1:8" x14ac:dyDescent="0.25">
      <c r="A248" t="str">
        <f t="shared" si="29"/>
        <v/>
      </c>
      <c r="B248" s="2" t="str">
        <f t="shared" si="30"/>
        <v/>
      </c>
      <c r="C248" s="8" t="str">
        <f t="shared" si="31"/>
        <v/>
      </c>
      <c r="D248" s="8" t="str">
        <f t="shared" si="24"/>
        <v/>
      </c>
      <c r="E248" s="8" t="str">
        <f t="shared" si="25"/>
        <v/>
      </c>
      <c r="F248" s="8" t="str">
        <f t="shared" si="26"/>
        <v/>
      </c>
      <c r="G248" s="8" t="str">
        <f t="shared" si="27"/>
        <v/>
      </c>
      <c r="H248" s="7" t="str">
        <f t="shared" si="28"/>
        <v/>
      </c>
    </row>
    <row r="249" spans="1:8" x14ac:dyDescent="0.25">
      <c r="A249" t="str">
        <f t="shared" si="29"/>
        <v/>
      </c>
      <c r="B249" s="2" t="str">
        <f t="shared" si="30"/>
        <v/>
      </c>
      <c r="C249" s="8" t="str">
        <f t="shared" si="31"/>
        <v/>
      </c>
      <c r="D249" s="8" t="str">
        <f t="shared" si="24"/>
        <v/>
      </c>
      <c r="E249" s="8" t="str">
        <f t="shared" si="25"/>
        <v/>
      </c>
      <c r="F249" s="8" t="str">
        <f t="shared" si="26"/>
        <v/>
      </c>
      <c r="G249" s="8" t="str">
        <f t="shared" si="27"/>
        <v/>
      </c>
      <c r="H249" s="7" t="str">
        <f t="shared" si="28"/>
        <v/>
      </c>
    </row>
    <row r="250" spans="1:8" x14ac:dyDescent="0.25">
      <c r="A250" t="str">
        <f t="shared" si="29"/>
        <v/>
      </c>
      <c r="B250" s="2" t="str">
        <f t="shared" si="30"/>
        <v/>
      </c>
      <c r="C250" s="8" t="str">
        <f t="shared" si="31"/>
        <v/>
      </c>
      <c r="D250" s="8" t="str">
        <f t="shared" si="24"/>
        <v/>
      </c>
      <c r="E250" s="8" t="str">
        <f t="shared" si="25"/>
        <v/>
      </c>
      <c r="F250" s="8" t="str">
        <f t="shared" si="26"/>
        <v/>
      </c>
      <c r="G250" s="8" t="str">
        <f t="shared" si="27"/>
        <v/>
      </c>
      <c r="H250" s="7" t="str">
        <f t="shared" si="28"/>
        <v/>
      </c>
    </row>
    <row r="251" spans="1:8" x14ac:dyDescent="0.25">
      <c r="A251" t="str">
        <f t="shared" si="29"/>
        <v/>
      </c>
      <c r="B251" s="2" t="str">
        <f t="shared" si="30"/>
        <v/>
      </c>
      <c r="C251" s="8" t="str">
        <f t="shared" si="31"/>
        <v/>
      </c>
      <c r="D251" s="8" t="str">
        <f t="shared" si="24"/>
        <v/>
      </c>
      <c r="E251" s="8" t="str">
        <f t="shared" si="25"/>
        <v/>
      </c>
      <c r="F251" s="8" t="str">
        <f t="shared" si="26"/>
        <v/>
      </c>
      <c r="G251" s="8" t="str">
        <f t="shared" si="27"/>
        <v/>
      </c>
      <c r="H251" s="7" t="str">
        <f t="shared" si="28"/>
        <v/>
      </c>
    </row>
    <row r="252" spans="1:8" x14ac:dyDescent="0.25">
      <c r="A252" t="str">
        <f t="shared" si="29"/>
        <v/>
      </c>
      <c r="B252" s="2" t="str">
        <f t="shared" si="30"/>
        <v/>
      </c>
      <c r="C252" s="8" t="str">
        <f t="shared" si="31"/>
        <v/>
      </c>
      <c r="D252" s="8" t="str">
        <f t="shared" si="24"/>
        <v/>
      </c>
      <c r="E252" s="8" t="str">
        <f t="shared" si="25"/>
        <v/>
      </c>
      <c r="F252" s="8" t="str">
        <f t="shared" si="26"/>
        <v/>
      </c>
      <c r="G252" s="8" t="str">
        <f t="shared" si="27"/>
        <v/>
      </c>
      <c r="H252" s="7" t="str">
        <f t="shared" si="28"/>
        <v/>
      </c>
    </row>
    <row r="253" spans="1:8" x14ac:dyDescent="0.25">
      <c r="A253" t="str">
        <f t="shared" si="29"/>
        <v/>
      </c>
      <c r="B253" s="2" t="str">
        <f t="shared" si="30"/>
        <v/>
      </c>
      <c r="C253" s="8" t="str">
        <f t="shared" si="31"/>
        <v/>
      </c>
      <c r="D253" s="8" t="str">
        <f t="shared" si="24"/>
        <v/>
      </c>
      <c r="E253" s="8" t="str">
        <f t="shared" si="25"/>
        <v/>
      </c>
      <c r="F253" s="8" t="str">
        <f t="shared" si="26"/>
        <v/>
      </c>
      <c r="G253" s="8" t="str">
        <f t="shared" si="27"/>
        <v/>
      </c>
      <c r="H253" s="7" t="str">
        <f t="shared" si="28"/>
        <v/>
      </c>
    </row>
    <row r="254" spans="1:8" x14ac:dyDescent="0.25">
      <c r="A254" t="str">
        <f t="shared" si="29"/>
        <v/>
      </c>
      <c r="B254" s="2" t="str">
        <f t="shared" si="30"/>
        <v/>
      </c>
      <c r="C254" s="8" t="str">
        <f t="shared" si="31"/>
        <v/>
      </c>
      <c r="D254" s="8" t="str">
        <f t="shared" si="24"/>
        <v/>
      </c>
      <c r="E254" s="8" t="str">
        <f t="shared" si="25"/>
        <v/>
      </c>
      <c r="F254" s="8" t="str">
        <f t="shared" si="26"/>
        <v/>
      </c>
      <c r="G254" s="8" t="str">
        <f t="shared" si="27"/>
        <v/>
      </c>
      <c r="H254" s="7" t="str">
        <f t="shared" si="28"/>
        <v/>
      </c>
    </row>
    <row r="255" spans="1:8" x14ac:dyDescent="0.25">
      <c r="A255" t="str">
        <f t="shared" si="29"/>
        <v/>
      </c>
      <c r="B255" s="2" t="str">
        <f t="shared" si="30"/>
        <v/>
      </c>
      <c r="C255" s="8" t="str">
        <f t="shared" si="31"/>
        <v/>
      </c>
      <c r="D255" s="8" t="str">
        <f t="shared" si="24"/>
        <v/>
      </c>
      <c r="E255" s="8" t="str">
        <f t="shared" si="25"/>
        <v/>
      </c>
      <c r="F255" s="8" t="str">
        <f t="shared" si="26"/>
        <v/>
      </c>
      <c r="G255" s="8" t="str">
        <f t="shared" si="27"/>
        <v/>
      </c>
      <c r="H255" s="7" t="str">
        <f t="shared" si="28"/>
        <v/>
      </c>
    </row>
    <row r="256" spans="1:8" x14ac:dyDescent="0.25">
      <c r="A256" t="str">
        <f t="shared" si="29"/>
        <v/>
      </c>
      <c r="B256" s="2" t="str">
        <f t="shared" si="30"/>
        <v/>
      </c>
      <c r="C256" s="8" t="str">
        <f t="shared" si="31"/>
        <v/>
      </c>
      <c r="D256" s="8" t="str">
        <f t="shared" si="24"/>
        <v/>
      </c>
      <c r="E256" s="8" t="str">
        <f t="shared" si="25"/>
        <v/>
      </c>
      <c r="F256" s="8" t="str">
        <f t="shared" si="26"/>
        <v/>
      </c>
      <c r="G256" s="8" t="str">
        <f t="shared" si="27"/>
        <v/>
      </c>
      <c r="H256" s="7" t="str">
        <f t="shared" si="28"/>
        <v/>
      </c>
    </row>
    <row r="257" spans="1:8" x14ac:dyDescent="0.25">
      <c r="A257" t="str">
        <f t="shared" si="29"/>
        <v/>
      </c>
      <c r="B257" s="2" t="str">
        <f t="shared" si="30"/>
        <v/>
      </c>
      <c r="C257" s="8" t="str">
        <f t="shared" si="31"/>
        <v/>
      </c>
      <c r="D257" s="8" t="str">
        <f t="shared" si="24"/>
        <v/>
      </c>
      <c r="E257" s="8" t="str">
        <f t="shared" si="25"/>
        <v/>
      </c>
      <c r="F257" s="8" t="str">
        <f t="shared" si="26"/>
        <v/>
      </c>
      <c r="G257" s="8" t="str">
        <f t="shared" si="27"/>
        <v/>
      </c>
      <c r="H257" s="7" t="str">
        <f t="shared" si="28"/>
        <v/>
      </c>
    </row>
    <row r="258" spans="1:8" x14ac:dyDescent="0.25">
      <c r="A258" t="str">
        <f t="shared" si="29"/>
        <v/>
      </c>
      <c r="B258" s="2" t="str">
        <f t="shared" si="30"/>
        <v/>
      </c>
      <c r="C258" s="8" t="str">
        <f t="shared" si="31"/>
        <v/>
      </c>
      <c r="D258" s="8" t="str">
        <f t="shared" si="24"/>
        <v/>
      </c>
      <c r="E258" s="8" t="str">
        <f t="shared" si="25"/>
        <v/>
      </c>
      <c r="F258" s="8" t="str">
        <f t="shared" si="26"/>
        <v/>
      </c>
      <c r="G258" s="8" t="str">
        <f t="shared" si="27"/>
        <v/>
      </c>
      <c r="H258" s="7" t="str">
        <f t="shared" si="28"/>
        <v/>
      </c>
    </row>
    <row r="259" spans="1:8" x14ac:dyDescent="0.25">
      <c r="A259" t="str">
        <f t="shared" si="29"/>
        <v/>
      </c>
      <c r="B259" s="2" t="str">
        <f t="shared" si="30"/>
        <v/>
      </c>
      <c r="C259" s="8" t="str">
        <f t="shared" si="31"/>
        <v/>
      </c>
      <c r="D259" s="8" t="str">
        <f t="shared" si="24"/>
        <v/>
      </c>
      <c r="E259" s="8" t="str">
        <f t="shared" si="25"/>
        <v/>
      </c>
      <c r="F259" s="8" t="str">
        <f t="shared" si="26"/>
        <v/>
      </c>
      <c r="G259" s="8" t="str">
        <f t="shared" si="27"/>
        <v/>
      </c>
      <c r="H259" s="7" t="str">
        <f t="shared" si="28"/>
        <v/>
      </c>
    </row>
    <row r="260" spans="1:8" x14ac:dyDescent="0.25">
      <c r="A260" t="str">
        <f t="shared" si="29"/>
        <v/>
      </c>
      <c r="B260" s="2" t="str">
        <f t="shared" si="30"/>
        <v/>
      </c>
      <c r="C260" s="8" t="str">
        <f t="shared" si="31"/>
        <v/>
      </c>
      <c r="D260" s="8" t="str">
        <f t="shared" si="24"/>
        <v/>
      </c>
      <c r="E260" s="8" t="str">
        <f t="shared" si="25"/>
        <v/>
      </c>
      <c r="F260" s="8" t="str">
        <f t="shared" si="26"/>
        <v/>
      </c>
      <c r="G260" s="8" t="str">
        <f t="shared" si="27"/>
        <v/>
      </c>
      <c r="H260" s="7" t="str">
        <f t="shared" si="28"/>
        <v/>
      </c>
    </row>
    <row r="261" spans="1:8" x14ac:dyDescent="0.25">
      <c r="A261" t="str">
        <f t="shared" si="29"/>
        <v/>
      </c>
      <c r="B261" s="2" t="str">
        <f t="shared" si="30"/>
        <v/>
      </c>
      <c r="C261" s="8" t="str">
        <f t="shared" si="31"/>
        <v/>
      </c>
      <c r="D261" s="8" t="str">
        <f t="shared" si="24"/>
        <v/>
      </c>
      <c r="E261" s="8" t="str">
        <f t="shared" si="25"/>
        <v/>
      </c>
      <c r="F261" s="8" t="str">
        <f t="shared" si="26"/>
        <v/>
      </c>
      <c r="G261" s="8" t="str">
        <f t="shared" si="27"/>
        <v/>
      </c>
      <c r="H261" s="7" t="str">
        <f t="shared" si="28"/>
        <v/>
      </c>
    </row>
    <row r="262" spans="1:8" x14ac:dyDescent="0.25">
      <c r="A262" t="str">
        <f t="shared" si="29"/>
        <v/>
      </c>
      <c r="B262" s="2" t="str">
        <f t="shared" si="30"/>
        <v/>
      </c>
      <c r="C262" s="8" t="str">
        <f t="shared" si="31"/>
        <v/>
      </c>
      <c r="D262" s="8" t="str">
        <f t="shared" si="24"/>
        <v/>
      </c>
      <c r="E262" s="8" t="str">
        <f t="shared" si="25"/>
        <v/>
      </c>
      <c r="F262" s="8" t="str">
        <f t="shared" si="26"/>
        <v/>
      </c>
      <c r="G262" s="8" t="str">
        <f t="shared" si="27"/>
        <v/>
      </c>
      <c r="H262" s="7" t="str">
        <f t="shared" si="28"/>
        <v/>
      </c>
    </row>
    <row r="263" spans="1:8" x14ac:dyDescent="0.25">
      <c r="A263" t="str">
        <f t="shared" si="29"/>
        <v/>
      </c>
      <c r="B263" s="2" t="str">
        <f t="shared" si="30"/>
        <v/>
      </c>
      <c r="C263" s="8" t="str">
        <f t="shared" si="31"/>
        <v/>
      </c>
      <c r="D263" s="8" t="str">
        <f t="shared" si="24"/>
        <v/>
      </c>
      <c r="E263" s="8" t="str">
        <f t="shared" si="25"/>
        <v/>
      </c>
      <c r="F263" s="8" t="str">
        <f t="shared" si="26"/>
        <v/>
      </c>
      <c r="G263" s="8" t="str">
        <f t="shared" si="27"/>
        <v/>
      </c>
      <c r="H263" s="7" t="str">
        <f t="shared" si="28"/>
        <v/>
      </c>
    </row>
    <row r="264" spans="1:8" x14ac:dyDescent="0.25">
      <c r="A264" t="str">
        <f t="shared" si="29"/>
        <v/>
      </c>
      <c r="B264" s="2" t="str">
        <f t="shared" si="30"/>
        <v/>
      </c>
      <c r="C264" s="8" t="str">
        <f t="shared" si="31"/>
        <v/>
      </c>
      <c r="D264" s="8" t="str">
        <f t="shared" si="24"/>
        <v/>
      </c>
      <c r="E264" s="8" t="str">
        <f t="shared" si="25"/>
        <v/>
      </c>
      <c r="F264" s="8" t="str">
        <f t="shared" si="26"/>
        <v/>
      </c>
      <c r="G264" s="8" t="str">
        <f t="shared" si="27"/>
        <v/>
      </c>
      <c r="H264" s="7" t="str">
        <f t="shared" si="28"/>
        <v/>
      </c>
    </row>
    <row r="265" spans="1:8" x14ac:dyDescent="0.25">
      <c r="A265" t="str">
        <f t="shared" si="29"/>
        <v/>
      </c>
      <c r="B265" s="2" t="str">
        <f t="shared" si="30"/>
        <v/>
      </c>
      <c r="C265" s="8" t="str">
        <f t="shared" si="31"/>
        <v/>
      </c>
      <c r="D265" s="8" t="str">
        <f t="shared" si="24"/>
        <v/>
      </c>
      <c r="E265" s="8" t="str">
        <f t="shared" si="25"/>
        <v/>
      </c>
      <c r="F265" s="8" t="str">
        <f t="shared" si="26"/>
        <v/>
      </c>
      <c r="G265" s="8" t="str">
        <f t="shared" si="27"/>
        <v/>
      </c>
      <c r="H265" s="7" t="str">
        <f t="shared" si="28"/>
        <v/>
      </c>
    </row>
    <row r="266" spans="1:8" x14ac:dyDescent="0.25">
      <c r="A266" t="str">
        <f t="shared" si="29"/>
        <v/>
      </c>
      <c r="B266" s="2" t="str">
        <f t="shared" si="30"/>
        <v/>
      </c>
      <c r="C266" s="8" t="str">
        <f t="shared" si="31"/>
        <v/>
      </c>
      <c r="D266" s="8" t="str">
        <f t="shared" si="24"/>
        <v/>
      </c>
      <c r="E266" s="8" t="str">
        <f t="shared" si="25"/>
        <v/>
      </c>
      <c r="F266" s="8" t="str">
        <f t="shared" si="26"/>
        <v/>
      </c>
      <c r="G266" s="8" t="str">
        <f t="shared" si="27"/>
        <v/>
      </c>
      <c r="H266" s="7" t="str">
        <f t="shared" si="28"/>
        <v/>
      </c>
    </row>
    <row r="267" spans="1:8" x14ac:dyDescent="0.25">
      <c r="A267" t="str">
        <f t="shared" si="29"/>
        <v/>
      </c>
      <c r="B267" s="2" t="str">
        <f t="shared" si="30"/>
        <v/>
      </c>
      <c r="C267" s="8" t="str">
        <f t="shared" si="31"/>
        <v/>
      </c>
      <c r="D267" s="8" t="str">
        <f t="shared" si="24"/>
        <v/>
      </c>
      <c r="E267" s="8" t="str">
        <f t="shared" si="25"/>
        <v/>
      </c>
      <c r="F267" s="8" t="str">
        <f t="shared" si="26"/>
        <v/>
      </c>
      <c r="G267" s="8" t="str">
        <f t="shared" si="27"/>
        <v/>
      </c>
      <c r="H267" s="7" t="str">
        <f t="shared" si="28"/>
        <v/>
      </c>
    </row>
    <row r="268" spans="1:8" x14ac:dyDescent="0.25">
      <c r="A268" t="str">
        <f t="shared" si="29"/>
        <v/>
      </c>
      <c r="B268" s="2" t="str">
        <f t="shared" si="30"/>
        <v/>
      </c>
      <c r="C268" s="8" t="str">
        <f t="shared" si="31"/>
        <v/>
      </c>
      <c r="D268" s="8" t="str">
        <f t="shared" si="24"/>
        <v/>
      </c>
      <c r="E268" s="8" t="str">
        <f t="shared" si="25"/>
        <v/>
      </c>
      <c r="F268" s="8" t="str">
        <f t="shared" si="26"/>
        <v/>
      </c>
      <c r="G268" s="8" t="str">
        <f t="shared" si="27"/>
        <v/>
      </c>
      <c r="H268" s="7" t="str">
        <f t="shared" si="28"/>
        <v/>
      </c>
    </row>
    <row r="269" spans="1:8" x14ac:dyDescent="0.25">
      <c r="A269" t="str">
        <f t="shared" si="29"/>
        <v/>
      </c>
      <c r="B269" s="2" t="str">
        <f t="shared" si="30"/>
        <v/>
      </c>
      <c r="C269" s="8" t="str">
        <f t="shared" si="31"/>
        <v/>
      </c>
      <c r="D269" s="8" t="str">
        <f t="shared" si="24"/>
        <v/>
      </c>
      <c r="E269" s="8" t="str">
        <f t="shared" si="25"/>
        <v/>
      </c>
      <c r="F269" s="8" t="str">
        <f t="shared" si="26"/>
        <v/>
      </c>
      <c r="G269" s="8" t="str">
        <f t="shared" si="27"/>
        <v/>
      </c>
      <c r="H269" s="7" t="str">
        <f t="shared" si="28"/>
        <v/>
      </c>
    </row>
    <row r="270" spans="1:8" x14ac:dyDescent="0.25">
      <c r="A270" t="str">
        <f t="shared" si="29"/>
        <v/>
      </c>
      <c r="B270" s="2" t="str">
        <f t="shared" si="30"/>
        <v/>
      </c>
      <c r="C270" s="8" t="str">
        <f t="shared" si="31"/>
        <v/>
      </c>
      <c r="D270" s="8" t="str">
        <f t="shared" si="24"/>
        <v/>
      </c>
      <c r="E270" s="8" t="str">
        <f t="shared" si="25"/>
        <v/>
      </c>
      <c r="F270" s="8" t="str">
        <f t="shared" si="26"/>
        <v/>
      </c>
      <c r="G270" s="8" t="str">
        <f t="shared" si="27"/>
        <v/>
      </c>
      <c r="H270" s="7" t="str">
        <f t="shared" si="28"/>
        <v/>
      </c>
    </row>
    <row r="271" spans="1:8" x14ac:dyDescent="0.25">
      <c r="A271" t="str">
        <f t="shared" si="29"/>
        <v/>
      </c>
      <c r="B271" s="2" t="str">
        <f t="shared" si="30"/>
        <v/>
      </c>
      <c r="C271" s="8" t="str">
        <f t="shared" si="31"/>
        <v/>
      </c>
      <c r="D271" s="8" t="str">
        <f t="shared" si="24"/>
        <v/>
      </c>
      <c r="E271" s="8" t="str">
        <f t="shared" si="25"/>
        <v/>
      </c>
      <c r="F271" s="8" t="str">
        <f t="shared" si="26"/>
        <v/>
      </c>
      <c r="G271" s="8" t="str">
        <f t="shared" si="27"/>
        <v/>
      </c>
      <c r="H271" s="7" t="str">
        <f t="shared" si="28"/>
        <v/>
      </c>
    </row>
    <row r="272" spans="1:8" x14ac:dyDescent="0.25">
      <c r="A272" t="str">
        <f t="shared" si="29"/>
        <v/>
      </c>
      <c r="B272" s="2" t="str">
        <f t="shared" si="30"/>
        <v/>
      </c>
      <c r="C272" s="8" t="str">
        <f t="shared" si="31"/>
        <v/>
      </c>
      <c r="D272" s="8" t="str">
        <f t="shared" si="24"/>
        <v/>
      </c>
      <c r="E272" s="8" t="str">
        <f t="shared" si="25"/>
        <v/>
      </c>
      <c r="F272" s="8" t="str">
        <f t="shared" si="26"/>
        <v/>
      </c>
      <c r="G272" s="8" t="str">
        <f t="shared" si="27"/>
        <v/>
      </c>
      <c r="H272" s="7" t="str">
        <f t="shared" si="28"/>
        <v/>
      </c>
    </row>
    <row r="273" spans="1:8" x14ac:dyDescent="0.25">
      <c r="A273" t="str">
        <f t="shared" si="29"/>
        <v/>
      </c>
      <c r="B273" s="2" t="str">
        <f t="shared" si="30"/>
        <v/>
      </c>
      <c r="C273" s="8" t="str">
        <f t="shared" si="31"/>
        <v/>
      </c>
      <c r="D273" s="8" t="str">
        <f t="shared" si="24"/>
        <v/>
      </c>
      <c r="E273" s="8" t="str">
        <f t="shared" si="25"/>
        <v/>
      </c>
      <c r="F273" s="8" t="str">
        <f t="shared" si="26"/>
        <v/>
      </c>
      <c r="G273" s="8" t="str">
        <f t="shared" si="27"/>
        <v/>
      </c>
      <c r="H273" s="7" t="str">
        <f t="shared" si="28"/>
        <v/>
      </c>
    </row>
    <row r="274" spans="1:8" x14ac:dyDescent="0.25">
      <c r="A274" t="str">
        <f t="shared" si="29"/>
        <v/>
      </c>
      <c r="B274" s="2" t="str">
        <f t="shared" si="30"/>
        <v/>
      </c>
      <c r="C274" s="8" t="str">
        <f t="shared" si="31"/>
        <v/>
      </c>
      <c r="D274" s="8" t="str">
        <f t="shared" si="24"/>
        <v/>
      </c>
      <c r="E274" s="8" t="str">
        <f t="shared" si="25"/>
        <v/>
      </c>
      <c r="F274" s="8" t="str">
        <f t="shared" si="26"/>
        <v/>
      </c>
      <c r="G274" s="8" t="str">
        <f t="shared" si="27"/>
        <v/>
      </c>
      <c r="H274" s="7" t="str">
        <f t="shared" si="28"/>
        <v/>
      </c>
    </row>
    <row r="275" spans="1:8" x14ac:dyDescent="0.25">
      <c r="A275" t="str">
        <f t="shared" si="29"/>
        <v/>
      </c>
      <c r="B275" s="2" t="str">
        <f t="shared" si="30"/>
        <v/>
      </c>
      <c r="C275" s="8" t="str">
        <f t="shared" si="31"/>
        <v/>
      </c>
      <c r="D275" s="8" t="str">
        <f t="shared" ref="D275:D338" si="32">IF(A275="","",$B$13)</f>
        <v/>
      </c>
      <c r="E275" s="8" t="str">
        <f t="shared" ref="E275:E338" si="33">IF(A275="","",C275*($B$11/100/12))</f>
        <v/>
      </c>
      <c r="F275" s="8" t="str">
        <f t="shared" ref="F275:F338" si="34">IF(A275="","",D275-E275)</f>
        <v/>
      </c>
      <c r="G275" s="8" t="str">
        <f t="shared" ref="G275:G338" si="35">IF(A275="","",MAX(C275-F275,0))</f>
        <v/>
      </c>
      <c r="H275" s="7" t="str">
        <f t="shared" ref="H275:H338" si="36">IF(A275="","",F275/D275)</f>
        <v/>
      </c>
    </row>
    <row r="276" spans="1:8" x14ac:dyDescent="0.25">
      <c r="A276" t="str">
        <f t="shared" ref="A276:A339" si="37">IF(A275&lt;$B$12,A275+1,"")</f>
        <v/>
      </c>
      <c r="B276" s="2" t="str">
        <f t="shared" ref="B276:B339" si="38">IF(A276="","",EDATE(B275,1))</f>
        <v/>
      </c>
      <c r="C276" s="8" t="str">
        <f t="shared" ref="C276:C339" si="39">IF(A276="","",G275)</f>
        <v/>
      </c>
      <c r="D276" s="8" t="str">
        <f t="shared" si="32"/>
        <v/>
      </c>
      <c r="E276" s="8" t="str">
        <f t="shared" si="33"/>
        <v/>
      </c>
      <c r="F276" s="8" t="str">
        <f t="shared" si="34"/>
        <v/>
      </c>
      <c r="G276" s="8" t="str">
        <f t="shared" si="35"/>
        <v/>
      </c>
      <c r="H276" s="7" t="str">
        <f t="shared" si="36"/>
        <v/>
      </c>
    </row>
    <row r="277" spans="1:8" x14ac:dyDescent="0.25">
      <c r="A277" t="str">
        <f t="shared" si="37"/>
        <v/>
      </c>
      <c r="B277" s="2" t="str">
        <f t="shared" si="38"/>
        <v/>
      </c>
      <c r="C277" s="8" t="str">
        <f t="shared" si="39"/>
        <v/>
      </c>
      <c r="D277" s="8" t="str">
        <f t="shared" si="32"/>
        <v/>
      </c>
      <c r="E277" s="8" t="str">
        <f t="shared" si="33"/>
        <v/>
      </c>
      <c r="F277" s="8" t="str">
        <f t="shared" si="34"/>
        <v/>
      </c>
      <c r="G277" s="8" t="str">
        <f t="shared" si="35"/>
        <v/>
      </c>
      <c r="H277" s="7" t="str">
        <f t="shared" si="36"/>
        <v/>
      </c>
    </row>
    <row r="278" spans="1:8" x14ac:dyDescent="0.25">
      <c r="A278" t="str">
        <f t="shared" si="37"/>
        <v/>
      </c>
      <c r="B278" s="2" t="str">
        <f t="shared" si="38"/>
        <v/>
      </c>
      <c r="C278" s="8" t="str">
        <f t="shared" si="39"/>
        <v/>
      </c>
      <c r="D278" s="8" t="str">
        <f t="shared" si="32"/>
        <v/>
      </c>
      <c r="E278" s="8" t="str">
        <f t="shared" si="33"/>
        <v/>
      </c>
      <c r="F278" s="8" t="str">
        <f t="shared" si="34"/>
        <v/>
      </c>
      <c r="G278" s="8" t="str">
        <f t="shared" si="35"/>
        <v/>
      </c>
      <c r="H278" s="7" t="str">
        <f t="shared" si="36"/>
        <v/>
      </c>
    </row>
    <row r="279" spans="1:8" x14ac:dyDescent="0.25">
      <c r="A279" t="str">
        <f t="shared" si="37"/>
        <v/>
      </c>
      <c r="B279" s="2" t="str">
        <f t="shared" si="38"/>
        <v/>
      </c>
      <c r="C279" s="8" t="str">
        <f t="shared" si="39"/>
        <v/>
      </c>
      <c r="D279" s="8" t="str">
        <f t="shared" si="32"/>
        <v/>
      </c>
      <c r="E279" s="8" t="str">
        <f t="shared" si="33"/>
        <v/>
      </c>
      <c r="F279" s="8" t="str">
        <f t="shared" si="34"/>
        <v/>
      </c>
      <c r="G279" s="8" t="str">
        <f t="shared" si="35"/>
        <v/>
      </c>
      <c r="H279" s="7" t="str">
        <f t="shared" si="36"/>
        <v/>
      </c>
    </row>
    <row r="280" spans="1:8" x14ac:dyDescent="0.25">
      <c r="A280" t="str">
        <f t="shared" si="37"/>
        <v/>
      </c>
      <c r="B280" s="2" t="str">
        <f t="shared" si="38"/>
        <v/>
      </c>
      <c r="C280" s="8" t="str">
        <f t="shared" si="39"/>
        <v/>
      </c>
      <c r="D280" s="8" t="str">
        <f t="shared" si="32"/>
        <v/>
      </c>
      <c r="E280" s="8" t="str">
        <f t="shared" si="33"/>
        <v/>
      </c>
      <c r="F280" s="8" t="str">
        <f t="shared" si="34"/>
        <v/>
      </c>
      <c r="G280" s="8" t="str">
        <f t="shared" si="35"/>
        <v/>
      </c>
      <c r="H280" s="7" t="str">
        <f t="shared" si="36"/>
        <v/>
      </c>
    </row>
    <row r="281" spans="1:8" x14ac:dyDescent="0.25">
      <c r="A281" t="str">
        <f t="shared" si="37"/>
        <v/>
      </c>
      <c r="B281" s="2" t="str">
        <f t="shared" si="38"/>
        <v/>
      </c>
      <c r="C281" s="8" t="str">
        <f t="shared" si="39"/>
        <v/>
      </c>
      <c r="D281" s="8" t="str">
        <f t="shared" si="32"/>
        <v/>
      </c>
      <c r="E281" s="8" t="str">
        <f t="shared" si="33"/>
        <v/>
      </c>
      <c r="F281" s="8" t="str">
        <f t="shared" si="34"/>
        <v/>
      </c>
      <c r="G281" s="8" t="str">
        <f t="shared" si="35"/>
        <v/>
      </c>
      <c r="H281" s="7" t="str">
        <f t="shared" si="36"/>
        <v/>
      </c>
    </row>
    <row r="282" spans="1:8" x14ac:dyDescent="0.25">
      <c r="A282" t="str">
        <f t="shared" si="37"/>
        <v/>
      </c>
      <c r="B282" s="2" t="str">
        <f t="shared" si="38"/>
        <v/>
      </c>
      <c r="C282" s="8" t="str">
        <f t="shared" si="39"/>
        <v/>
      </c>
      <c r="D282" s="8" t="str">
        <f t="shared" si="32"/>
        <v/>
      </c>
      <c r="E282" s="8" t="str">
        <f t="shared" si="33"/>
        <v/>
      </c>
      <c r="F282" s="8" t="str">
        <f t="shared" si="34"/>
        <v/>
      </c>
      <c r="G282" s="8" t="str">
        <f t="shared" si="35"/>
        <v/>
      </c>
      <c r="H282" s="7" t="str">
        <f t="shared" si="36"/>
        <v/>
      </c>
    </row>
    <row r="283" spans="1:8" x14ac:dyDescent="0.25">
      <c r="A283" t="str">
        <f t="shared" si="37"/>
        <v/>
      </c>
      <c r="B283" s="2" t="str">
        <f t="shared" si="38"/>
        <v/>
      </c>
      <c r="C283" s="8" t="str">
        <f t="shared" si="39"/>
        <v/>
      </c>
      <c r="D283" s="8" t="str">
        <f t="shared" si="32"/>
        <v/>
      </c>
      <c r="E283" s="8" t="str">
        <f t="shared" si="33"/>
        <v/>
      </c>
      <c r="F283" s="8" t="str">
        <f t="shared" si="34"/>
        <v/>
      </c>
      <c r="G283" s="8" t="str">
        <f t="shared" si="35"/>
        <v/>
      </c>
      <c r="H283" s="7" t="str">
        <f t="shared" si="36"/>
        <v/>
      </c>
    </row>
    <row r="284" spans="1:8" x14ac:dyDescent="0.25">
      <c r="A284" t="str">
        <f t="shared" si="37"/>
        <v/>
      </c>
      <c r="B284" s="2" t="str">
        <f t="shared" si="38"/>
        <v/>
      </c>
      <c r="C284" s="8" t="str">
        <f t="shared" si="39"/>
        <v/>
      </c>
      <c r="D284" s="8" t="str">
        <f t="shared" si="32"/>
        <v/>
      </c>
      <c r="E284" s="8" t="str">
        <f t="shared" si="33"/>
        <v/>
      </c>
      <c r="F284" s="8" t="str">
        <f t="shared" si="34"/>
        <v/>
      </c>
      <c r="G284" s="8" t="str">
        <f t="shared" si="35"/>
        <v/>
      </c>
      <c r="H284" s="7" t="str">
        <f t="shared" si="36"/>
        <v/>
      </c>
    </row>
    <row r="285" spans="1:8" x14ac:dyDescent="0.25">
      <c r="A285" t="str">
        <f t="shared" si="37"/>
        <v/>
      </c>
      <c r="B285" s="2" t="str">
        <f t="shared" si="38"/>
        <v/>
      </c>
      <c r="C285" s="8" t="str">
        <f t="shared" si="39"/>
        <v/>
      </c>
      <c r="D285" s="8" t="str">
        <f t="shared" si="32"/>
        <v/>
      </c>
      <c r="E285" s="8" t="str">
        <f t="shared" si="33"/>
        <v/>
      </c>
      <c r="F285" s="8" t="str">
        <f t="shared" si="34"/>
        <v/>
      </c>
      <c r="G285" s="8" t="str">
        <f t="shared" si="35"/>
        <v/>
      </c>
      <c r="H285" s="7" t="str">
        <f t="shared" si="36"/>
        <v/>
      </c>
    </row>
    <row r="286" spans="1:8" x14ac:dyDescent="0.25">
      <c r="A286" t="str">
        <f t="shared" si="37"/>
        <v/>
      </c>
      <c r="B286" s="2" t="str">
        <f t="shared" si="38"/>
        <v/>
      </c>
      <c r="C286" s="8" t="str">
        <f t="shared" si="39"/>
        <v/>
      </c>
      <c r="D286" s="8" t="str">
        <f t="shared" si="32"/>
        <v/>
      </c>
      <c r="E286" s="8" t="str">
        <f t="shared" si="33"/>
        <v/>
      </c>
      <c r="F286" s="8" t="str">
        <f t="shared" si="34"/>
        <v/>
      </c>
      <c r="G286" s="8" t="str">
        <f t="shared" si="35"/>
        <v/>
      </c>
      <c r="H286" s="7" t="str">
        <f t="shared" si="36"/>
        <v/>
      </c>
    </row>
    <row r="287" spans="1:8" x14ac:dyDescent="0.25">
      <c r="A287" t="str">
        <f t="shared" si="37"/>
        <v/>
      </c>
      <c r="B287" s="2" t="str">
        <f t="shared" si="38"/>
        <v/>
      </c>
      <c r="C287" s="8" t="str">
        <f t="shared" si="39"/>
        <v/>
      </c>
      <c r="D287" s="8" t="str">
        <f t="shared" si="32"/>
        <v/>
      </c>
      <c r="E287" s="8" t="str">
        <f t="shared" si="33"/>
        <v/>
      </c>
      <c r="F287" s="8" t="str">
        <f t="shared" si="34"/>
        <v/>
      </c>
      <c r="G287" s="8" t="str">
        <f t="shared" si="35"/>
        <v/>
      </c>
      <c r="H287" s="7" t="str">
        <f t="shared" si="36"/>
        <v/>
      </c>
    </row>
    <row r="288" spans="1:8" x14ac:dyDescent="0.25">
      <c r="A288" t="str">
        <f t="shared" si="37"/>
        <v/>
      </c>
      <c r="B288" s="2" t="str">
        <f t="shared" si="38"/>
        <v/>
      </c>
      <c r="C288" s="8" t="str">
        <f t="shared" si="39"/>
        <v/>
      </c>
      <c r="D288" s="8" t="str">
        <f t="shared" si="32"/>
        <v/>
      </c>
      <c r="E288" s="8" t="str">
        <f t="shared" si="33"/>
        <v/>
      </c>
      <c r="F288" s="8" t="str">
        <f t="shared" si="34"/>
        <v/>
      </c>
      <c r="G288" s="8" t="str">
        <f t="shared" si="35"/>
        <v/>
      </c>
      <c r="H288" s="7" t="str">
        <f t="shared" si="36"/>
        <v/>
      </c>
    </row>
    <row r="289" spans="1:8" x14ac:dyDescent="0.25">
      <c r="A289" t="str">
        <f t="shared" si="37"/>
        <v/>
      </c>
      <c r="B289" s="2" t="str">
        <f t="shared" si="38"/>
        <v/>
      </c>
      <c r="C289" s="8" t="str">
        <f t="shared" si="39"/>
        <v/>
      </c>
      <c r="D289" s="8" t="str">
        <f t="shared" si="32"/>
        <v/>
      </c>
      <c r="E289" s="8" t="str">
        <f t="shared" si="33"/>
        <v/>
      </c>
      <c r="F289" s="8" t="str">
        <f t="shared" si="34"/>
        <v/>
      </c>
      <c r="G289" s="8" t="str">
        <f t="shared" si="35"/>
        <v/>
      </c>
      <c r="H289" s="7" t="str">
        <f t="shared" si="36"/>
        <v/>
      </c>
    </row>
    <row r="290" spans="1:8" x14ac:dyDescent="0.25">
      <c r="A290" t="str">
        <f t="shared" si="37"/>
        <v/>
      </c>
      <c r="B290" s="2" t="str">
        <f t="shared" si="38"/>
        <v/>
      </c>
      <c r="C290" s="8" t="str">
        <f t="shared" si="39"/>
        <v/>
      </c>
      <c r="D290" s="8" t="str">
        <f t="shared" si="32"/>
        <v/>
      </c>
      <c r="E290" s="8" t="str">
        <f t="shared" si="33"/>
        <v/>
      </c>
      <c r="F290" s="8" t="str">
        <f t="shared" si="34"/>
        <v/>
      </c>
      <c r="G290" s="8" t="str">
        <f t="shared" si="35"/>
        <v/>
      </c>
      <c r="H290" s="7" t="str">
        <f t="shared" si="36"/>
        <v/>
      </c>
    </row>
    <row r="291" spans="1:8" x14ac:dyDescent="0.25">
      <c r="A291" t="str">
        <f t="shared" si="37"/>
        <v/>
      </c>
      <c r="B291" s="2" t="str">
        <f t="shared" si="38"/>
        <v/>
      </c>
      <c r="C291" s="8" t="str">
        <f t="shared" si="39"/>
        <v/>
      </c>
      <c r="D291" s="8" t="str">
        <f t="shared" si="32"/>
        <v/>
      </c>
      <c r="E291" s="8" t="str">
        <f t="shared" si="33"/>
        <v/>
      </c>
      <c r="F291" s="8" t="str">
        <f t="shared" si="34"/>
        <v/>
      </c>
      <c r="G291" s="8" t="str">
        <f t="shared" si="35"/>
        <v/>
      </c>
      <c r="H291" s="7" t="str">
        <f t="shared" si="36"/>
        <v/>
      </c>
    </row>
    <row r="292" spans="1:8" x14ac:dyDescent="0.25">
      <c r="A292" t="str">
        <f t="shared" si="37"/>
        <v/>
      </c>
      <c r="B292" s="2" t="str">
        <f t="shared" si="38"/>
        <v/>
      </c>
      <c r="C292" s="8" t="str">
        <f t="shared" si="39"/>
        <v/>
      </c>
      <c r="D292" s="8" t="str">
        <f t="shared" si="32"/>
        <v/>
      </c>
      <c r="E292" s="8" t="str">
        <f t="shared" si="33"/>
        <v/>
      </c>
      <c r="F292" s="8" t="str">
        <f t="shared" si="34"/>
        <v/>
      </c>
      <c r="G292" s="8" t="str">
        <f t="shared" si="35"/>
        <v/>
      </c>
      <c r="H292" s="7" t="str">
        <f t="shared" si="36"/>
        <v/>
      </c>
    </row>
    <row r="293" spans="1:8" x14ac:dyDescent="0.25">
      <c r="A293" t="str">
        <f t="shared" si="37"/>
        <v/>
      </c>
      <c r="B293" s="2" t="str">
        <f t="shared" si="38"/>
        <v/>
      </c>
      <c r="C293" s="8" t="str">
        <f t="shared" si="39"/>
        <v/>
      </c>
      <c r="D293" s="8" t="str">
        <f t="shared" si="32"/>
        <v/>
      </c>
      <c r="E293" s="8" t="str">
        <f t="shared" si="33"/>
        <v/>
      </c>
      <c r="F293" s="8" t="str">
        <f t="shared" si="34"/>
        <v/>
      </c>
      <c r="G293" s="8" t="str">
        <f t="shared" si="35"/>
        <v/>
      </c>
      <c r="H293" s="7" t="str">
        <f t="shared" si="36"/>
        <v/>
      </c>
    </row>
    <row r="294" spans="1:8" x14ac:dyDescent="0.25">
      <c r="A294" t="str">
        <f t="shared" si="37"/>
        <v/>
      </c>
      <c r="B294" s="2" t="str">
        <f t="shared" si="38"/>
        <v/>
      </c>
      <c r="C294" s="8" t="str">
        <f t="shared" si="39"/>
        <v/>
      </c>
      <c r="D294" s="8" t="str">
        <f t="shared" si="32"/>
        <v/>
      </c>
      <c r="E294" s="8" t="str">
        <f t="shared" si="33"/>
        <v/>
      </c>
      <c r="F294" s="8" t="str">
        <f t="shared" si="34"/>
        <v/>
      </c>
      <c r="G294" s="8" t="str">
        <f t="shared" si="35"/>
        <v/>
      </c>
      <c r="H294" s="7" t="str">
        <f t="shared" si="36"/>
        <v/>
      </c>
    </row>
    <row r="295" spans="1:8" x14ac:dyDescent="0.25">
      <c r="A295" t="str">
        <f t="shared" si="37"/>
        <v/>
      </c>
      <c r="B295" s="2" t="str">
        <f t="shared" si="38"/>
        <v/>
      </c>
      <c r="C295" s="8" t="str">
        <f t="shared" si="39"/>
        <v/>
      </c>
      <c r="D295" s="8" t="str">
        <f t="shared" si="32"/>
        <v/>
      </c>
      <c r="E295" s="8" t="str">
        <f t="shared" si="33"/>
        <v/>
      </c>
      <c r="F295" s="8" t="str">
        <f t="shared" si="34"/>
        <v/>
      </c>
      <c r="G295" s="8" t="str">
        <f t="shared" si="35"/>
        <v/>
      </c>
      <c r="H295" s="7" t="str">
        <f t="shared" si="36"/>
        <v/>
      </c>
    </row>
    <row r="296" spans="1:8" x14ac:dyDescent="0.25">
      <c r="A296" t="str">
        <f t="shared" si="37"/>
        <v/>
      </c>
      <c r="B296" s="2" t="str">
        <f t="shared" si="38"/>
        <v/>
      </c>
      <c r="C296" s="8" t="str">
        <f t="shared" si="39"/>
        <v/>
      </c>
      <c r="D296" s="8" t="str">
        <f t="shared" si="32"/>
        <v/>
      </c>
      <c r="E296" s="8" t="str">
        <f t="shared" si="33"/>
        <v/>
      </c>
      <c r="F296" s="8" t="str">
        <f t="shared" si="34"/>
        <v/>
      </c>
      <c r="G296" s="8" t="str">
        <f t="shared" si="35"/>
        <v/>
      </c>
      <c r="H296" s="7" t="str">
        <f t="shared" si="36"/>
        <v/>
      </c>
    </row>
    <row r="297" spans="1:8" x14ac:dyDescent="0.25">
      <c r="A297" t="str">
        <f t="shared" si="37"/>
        <v/>
      </c>
      <c r="B297" s="2" t="str">
        <f t="shared" si="38"/>
        <v/>
      </c>
      <c r="C297" s="8" t="str">
        <f t="shared" si="39"/>
        <v/>
      </c>
      <c r="D297" s="8" t="str">
        <f t="shared" si="32"/>
        <v/>
      </c>
      <c r="E297" s="8" t="str">
        <f t="shared" si="33"/>
        <v/>
      </c>
      <c r="F297" s="8" t="str">
        <f t="shared" si="34"/>
        <v/>
      </c>
      <c r="G297" s="8" t="str">
        <f t="shared" si="35"/>
        <v/>
      </c>
      <c r="H297" s="7" t="str">
        <f t="shared" si="36"/>
        <v/>
      </c>
    </row>
    <row r="298" spans="1:8" x14ac:dyDescent="0.25">
      <c r="A298" t="str">
        <f t="shared" si="37"/>
        <v/>
      </c>
      <c r="B298" s="2" t="str">
        <f t="shared" si="38"/>
        <v/>
      </c>
      <c r="C298" s="8" t="str">
        <f t="shared" si="39"/>
        <v/>
      </c>
      <c r="D298" s="8" t="str">
        <f t="shared" si="32"/>
        <v/>
      </c>
      <c r="E298" s="8" t="str">
        <f t="shared" si="33"/>
        <v/>
      </c>
      <c r="F298" s="8" t="str">
        <f t="shared" si="34"/>
        <v/>
      </c>
      <c r="G298" s="8" t="str">
        <f t="shared" si="35"/>
        <v/>
      </c>
      <c r="H298" s="7" t="str">
        <f t="shared" si="36"/>
        <v/>
      </c>
    </row>
    <row r="299" spans="1:8" x14ac:dyDescent="0.25">
      <c r="A299" t="str">
        <f t="shared" si="37"/>
        <v/>
      </c>
      <c r="B299" s="2" t="str">
        <f t="shared" si="38"/>
        <v/>
      </c>
      <c r="C299" s="8" t="str">
        <f t="shared" si="39"/>
        <v/>
      </c>
      <c r="D299" s="8" t="str">
        <f t="shared" si="32"/>
        <v/>
      </c>
      <c r="E299" s="8" t="str">
        <f t="shared" si="33"/>
        <v/>
      </c>
      <c r="F299" s="8" t="str">
        <f t="shared" si="34"/>
        <v/>
      </c>
      <c r="G299" s="8" t="str">
        <f t="shared" si="35"/>
        <v/>
      </c>
      <c r="H299" s="7" t="str">
        <f t="shared" si="36"/>
        <v/>
      </c>
    </row>
    <row r="300" spans="1:8" x14ac:dyDescent="0.25">
      <c r="A300" t="str">
        <f t="shared" si="37"/>
        <v/>
      </c>
      <c r="B300" s="2" t="str">
        <f t="shared" si="38"/>
        <v/>
      </c>
      <c r="C300" s="8" t="str">
        <f t="shared" si="39"/>
        <v/>
      </c>
      <c r="D300" s="8" t="str">
        <f t="shared" si="32"/>
        <v/>
      </c>
      <c r="E300" s="8" t="str">
        <f t="shared" si="33"/>
        <v/>
      </c>
      <c r="F300" s="8" t="str">
        <f t="shared" si="34"/>
        <v/>
      </c>
      <c r="G300" s="8" t="str">
        <f t="shared" si="35"/>
        <v/>
      </c>
      <c r="H300" s="7" t="str">
        <f t="shared" si="36"/>
        <v/>
      </c>
    </row>
    <row r="301" spans="1:8" x14ac:dyDescent="0.25">
      <c r="A301" t="str">
        <f t="shared" si="37"/>
        <v/>
      </c>
      <c r="B301" s="2" t="str">
        <f t="shared" si="38"/>
        <v/>
      </c>
      <c r="C301" s="8" t="str">
        <f t="shared" si="39"/>
        <v/>
      </c>
      <c r="D301" s="8" t="str">
        <f t="shared" si="32"/>
        <v/>
      </c>
      <c r="E301" s="8" t="str">
        <f t="shared" si="33"/>
        <v/>
      </c>
      <c r="F301" s="8" t="str">
        <f t="shared" si="34"/>
        <v/>
      </c>
      <c r="G301" s="8" t="str">
        <f t="shared" si="35"/>
        <v/>
      </c>
      <c r="H301" s="7" t="str">
        <f t="shared" si="36"/>
        <v/>
      </c>
    </row>
    <row r="302" spans="1:8" x14ac:dyDescent="0.25">
      <c r="A302" t="str">
        <f t="shared" si="37"/>
        <v/>
      </c>
      <c r="B302" s="2" t="str">
        <f t="shared" si="38"/>
        <v/>
      </c>
      <c r="C302" s="8" t="str">
        <f t="shared" si="39"/>
        <v/>
      </c>
      <c r="D302" s="8" t="str">
        <f t="shared" si="32"/>
        <v/>
      </c>
      <c r="E302" s="8" t="str">
        <f t="shared" si="33"/>
        <v/>
      </c>
      <c r="F302" s="8" t="str">
        <f t="shared" si="34"/>
        <v/>
      </c>
      <c r="G302" s="8" t="str">
        <f t="shared" si="35"/>
        <v/>
      </c>
      <c r="H302" s="7" t="str">
        <f t="shared" si="36"/>
        <v/>
      </c>
    </row>
    <row r="303" spans="1:8" x14ac:dyDescent="0.25">
      <c r="A303" t="str">
        <f t="shared" si="37"/>
        <v/>
      </c>
      <c r="B303" s="2" t="str">
        <f t="shared" si="38"/>
        <v/>
      </c>
      <c r="C303" s="8" t="str">
        <f t="shared" si="39"/>
        <v/>
      </c>
      <c r="D303" s="8" t="str">
        <f t="shared" si="32"/>
        <v/>
      </c>
      <c r="E303" s="8" t="str">
        <f t="shared" si="33"/>
        <v/>
      </c>
      <c r="F303" s="8" t="str">
        <f t="shared" si="34"/>
        <v/>
      </c>
      <c r="G303" s="8" t="str">
        <f t="shared" si="35"/>
        <v/>
      </c>
      <c r="H303" s="7" t="str">
        <f t="shared" si="36"/>
        <v/>
      </c>
    </row>
    <row r="304" spans="1:8" x14ac:dyDescent="0.25">
      <c r="A304" t="str">
        <f t="shared" si="37"/>
        <v/>
      </c>
      <c r="B304" s="2" t="str">
        <f t="shared" si="38"/>
        <v/>
      </c>
      <c r="C304" s="8" t="str">
        <f t="shared" si="39"/>
        <v/>
      </c>
      <c r="D304" s="8" t="str">
        <f t="shared" si="32"/>
        <v/>
      </c>
      <c r="E304" s="8" t="str">
        <f t="shared" si="33"/>
        <v/>
      </c>
      <c r="F304" s="8" t="str">
        <f t="shared" si="34"/>
        <v/>
      </c>
      <c r="G304" s="8" t="str">
        <f t="shared" si="35"/>
        <v/>
      </c>
      <c r="H304" s="7" t="str">
        <f t="shared" si="36"/>
        <v/>
      </c>
    </row>
    <row r="305" spans="1:8" x14ac:dyDescent="0.25">
      <c r="A305" t="str">
        <f t="shared" si="37"/>
        <v/>
      </c>
      <c r="B305" s="2" t="str">
        <f t="shared" si="38"/>
        <v/>
      </c>
      <c r="C305" s="8" t="str">
        <f t="shared" si="39"/>
        <v/>
      </c>
      <c r="D305" s="8" t="str">
        <f t="shared" si="32"/>
        <v/>
      </c>
      <c r="E305" s="8" t="str">
        <f t="shared" si="33"/>
        <v/>
      </c>
      <c r="F305" s="8" t="str">
        <f t="shared" si="34"/>
        <v/>
      </c>
      <c r="G305" s="8" t="str">
        <f t="shared" si="35"/>
        <v/>
      </c>
      <c r="H305" s="7" t="str">
        <f t="shared" si="36"/>
        <v/>
      </c>
    </row>
    <row r="306" spans="1:8" x14ac:dyDescent="0.25">
      <c r="A306" t="str">
        <f t="shared" si="37"/>
        <v/>
      </c>
      <c r="B306" s="2" t="str">
        <f t="shared" si="38"/>
        <v/>
      </c>
      <c r="C306" s="8" t="str">
        <f t="shared" si="39"/>
        <v/>
      </c>
      <c r="D306" s="8" t="str">
        <f t="shared" si="32"/>
        <v/>
      </c>
      <c r="E306" s="8" t="str">
        <f t="shared" si="33"/>
        <v/>
      </c>
      <c r="F306" s="8" t="str">
        <f t="shared" si="34"/>
        <v/>
      </c>
      <c r="G306" s="8" t="str">
        <f t="shared" si="35"/>
        <v/>
      </c>
      <c r="H306" s="7" t="str">
        <f t="shared" si="36"/>
        <v/>
      </c>
    </row>
    <row r="307" spans="1:8" x14ac:dyDescent="0.25">
      <c r="A307" t="str">
        <f t="shared" si="37"/>
        <v/>
      </c>
      <c r="B307" s="2" t="str">
        <f t="shared" si="38"/>
        <v/>
      </c>
      <c r="C307" s="8" t="str">
        <f t="shared" si="39"/>
        <v/>
      </c>
      <c r="D307" s="8" t="str">
        <f t="shared" si="32"/>
        <v/>
      </c>
      <c r="E307" s="8" t="str">
        <f t="shared" si="33"/>
        <v/>
      </c>
      <c r="F307" s="8" t="str">
        <f t="shared" si="34"/>
        <v/>
      </c>
      <c r="G307" s="8" t="str">
        <f t="shared" si="35"/>
        <v/>
      </c>
      <c r="H307" s="7" t="str">
        <f t="shared" si="36"/>
        <v/>
      </c>
    </row>
    <row r="308" spans="1:8" x14ac:dyDescent="0.25">
      <c r="A308" t="str">
        <f t="shared" si="37"/>
        <v/>
      </c>
      <c r="B308" s="2" t="str">
        <f t="shared" si="38"/>
        <v/>
      </c>
      <c r="C308" s="8" t="str">
        <f t="shared" si="39"/>
        <v/>
      </c>
      <c r="D308" s="8" t="str">
        <f t="shared" si="32"/>
        <v/>
      </c>
      <c r="E308" s="8" t="str">
        <f t="shared" si="33"/>
        <v/>
      </c>
      <c r="F308" s="8" t="str">
        <f t="shared" si="34"/>
        <v/>
      </c>
      <c r="G308" s="8" t="str">
        <f t="shared" si="35"/>
        <v/>
      </c>
      <c r="H308" s="7" t="str">
        <f t="shared" si="36"/>
        <v/>
      </c>
    </row>
    <row r="309" spans="1:8" x14ac:dyDescent="0.25">
      <c r="A309" t="str">
        <f t="shared" si="37"/>
        <v/>
      </c>
      <c r="B309" s="2" t="str">
        <f t="shared" si="38"/>
        <v/>
      </c>
      <c r="C309" s="8" t="str">
        <f t="shared" si="39"/>
        <v/>
      </c>
      <c r="D309" s="8" t="str">
        <f t="shared" si="32"/>
        <v/>
      </c>
      <c r="E309" s="8" t="str">
        <f t="shared" si="33"/>
        <v/>
      </c>
      <c r="F309" s="8" t="str">
        <f t="shared" si="34"/>
        <v/>
      </c>
      <c r="G309" s="8" t="str">
        <f t="shared" si="35"/>
        <v/>
      </c>
      <c r="H309" s="7" t="str">
        <f t="shared" si="36"/>
        <v/>
      </c>
    </row>
    <row r="310" spans="1:8" x14ac:dyDescent="0.25">
      <c r="A310" t="str">
        <f t="shared" si="37"/>
        <v/>
      </c>
      <c r="B310" s="2" t="str">
        <f t="shared" si="38"/>
        <v/>
      </c>
      <c r="C310" s="8" t="str">
        <f t="shared" si="39"/>
        <v/>
      </c>
      <c r="D310" s="8" t="str">
        <f t="shared" si="32"/>
        <v/>
      </c>
      <c r="E310" s="8" t="str">
        <f t="shared" si="33"/>
        <v/>
      </c>
      <c r="F310" s="8" t="str">
        <f t="shared" si="34"/>
        <v/>
      </c>
      <c r="G310" s="8" t="str">
        <f t="shared" si="35"/>
        <v/>
      </c>
      <c r="H310" s="7" t="str">
        <f t="shared" si="36"/>
        <v/>
      </c>
    </row>
    <row r="311" spans="1:8" x14ac:dyDescent="0.25">
      <c r="A311" t="str">
        <f t="shared" si="37"/>
        <v/>
      </c>
      <c r="B311" s="2" t="str">
        <f t="shared" si="38"/>
        <v/>
      </c>
      <c r="C311" s="8" t="str">
        <f t="shared" si="39"/>
        <v/>
      </c>
      <c r="D311" s="8" t="str">
        <f t="shared" si="32"/>
        <v/>
      </c>
      <c r="E311" s="8" t="str">
        <f t="shared" si="33"/>
        <v/>
      </c>
      <c r="F311" s="8" t="str">
        <f t="shared" si="34"/>
        <v/>
      </c>
      <c r="G311" s="8" t="str">
        <f t="shared" si="35"/>
        <v/>
      </c>
      <c r="H311" s="7" t="str">
        <f t="shared" si="36"/>
        <v/>
      </c>
    </row>
    <row r="312" spans="1:8" x14ac:dyDescent="0.25">
      <c r="A312" t="str">
        <f t="shared" si="37"/>
        <v/>
      </c>
      <c r="B312" s="2" t="str">
        <f t="shared" si="38"/>
        <v/>
      </c>
      <c r="C312" s="8" t="str">
        <f t="shared" si="39"/>
        <v/>
      </c>
      <c r="D312" s="8" t="str">
        <f t="shared" si="32"/>
        <v/>
      </c>
      <c r="E312" s="8" t="str">
        <f t="shared" si="33"/>
        <v/>
      </c>
      <c r="F312" s="8" t="str">
        <f t="shared" si="34"/>
        <v/>
      </c>
      <c r="G312" s="8" t="str">
        <f t="shared" si="35"/>
        <v/>
      </c>
      <c r="H312" s="7" t="str">
        <f t="shared" si="36"/>
        <v/>
      </c>
    </row>
    <row r="313" spans="1:8" x14ac:dyDescent="0.25">
      <c r="A313" t="str">
        <f t="shared" si="37"/>
        <v/>
      </c>
      <c r="B313" s="2" t="str">
        <f t="shared" si="38"/>
        <v/>
      </c>
      <c r="C313" s="8" t="str">
        <f t="shared" si="39"/>
        <v/>
      </c>
      <c r="D313" s="8" t="str">
        <f t="shared" si="32"/>
        <v/>
      </c>
      <c r="E313" s="8" t="str">
        <f t="shared" si="33"/>
        <v/>
      </c>
      <c r="F313" s="8" t="str">
        <f t="shared" si="34"/>
        <v/>
      </c>
      <c r="G313" s="8" t="str">
        <f t="shared" si="35"/>
        <v/>
      </c>
      <c r="H313" s="7" t="str">
        <f t="shared" si="36"/>
        <v/>
      </c>
    </row>
    <row r="314" spans="1:8" x14ac:dyDescent="0.25">
      <c r="A314" t="str">
        <f t="shared" si="37"/>
        <v/>
      </c>
      <c r="B314" s="2" t="str">
        <f t="shared" si="38"/>
        <v/>
      </c>
      <c r="C314" s="8" t="str">
        <f t="shared" si="39"/>
        <v/>
      </c>
      <c r="D314" s="8" t="str">
        <f t="shared" si="32"/>
        <v/>
      </c>
      <c r="E314" s="8" t="str">
        <f t="shared" si="33"/>
        <v/>
      </c>
      <c r="F314" s="8" t="str">
        <f t="shared" si="34"/>
        <v/>
      </c>
      <c r="G314" s="8" t="str">
        <f t="shared" si="35"/>
        <v/>
      </c>
      <c r="H314" s="7" t="str">
        <f t="shared" si="36"/>
        <v/>
      </c>
    </row>
    <row r="315" spans="1:8" x14ac:dyDescent="0.25">
      <c r="A315" t="str">
        <f t="shared" si="37"/>
        <v/>
      </c>
      <c r="B315" s="2" t="str">
        <f t="shared" si="38"/>
        <v/>
      </c>
      <c r="C315" s="8" t="str">
        <f t="shared" si="39"/>
        <v/>
      </c>
      <c r="D315" s="8" t="str">
        <f t="shared" si="32"/>
        <v/>
      </c>
      <c r="E315" s="8" t="str">
        <f t="shared" si="33"/>
        <v/>
      </c>
      <c r="F315" s="8" t="str">
        <f t="shared" si="34"/>
        <v/>
      </c>
      <c r="G315" s="8" t="str">
        <f t="shared" si="35"/>
        <v/>
      </c>
      <c r="H315" s="7" t="str">
        <f t="shared" si="36"/>
        <v/>
      </c>
    </row>
    <row r="316" spans="1:8" x14ac:dyDescent="0.25">
      <c r="A316" t="str">
        <f t="shared" si="37"/>
        <v/>
      </c>
      <c r="B316" s="2" t="str">
        <f t="shared" si="38"/>
        <v/>
      </c>
      <c r="C316" s="8" t="str">
        <f t="shared" si="39"/>
        <v/>
      </c>
      <c r="D316" s="8" t="str">
        <f t="shared" si="32"/>
        <v/>
      </c>
      <c r="E316" s="8" t="str">
        <f t="shared" si="33"/>
        <v/>
      </c>
      <c r="F316" s="8" t="str">
        <f t="shared" si="34"/>
        <v/>
      </c>
      <c r="G316" s="8" t="str">
        <f t="shared" si="35"/>
        <v/>
      </c>
      <c r="H316" s="7" t="str">
        <f t="shared" si="36"/>
        <v/>
      </c>
    </row>
    <row r="317" spans="1:8" x14ac:dyDescent="0.25">
      <c r="A317" t="str">
        <f t="shared" si="37"/>
        <v/>
      </c>
      <c r="B317" s="2" t="str">
        <f t="shared" si="38"/>
        <v/>
      </c>
      <c r="C317" s="8" t="str">
        <f t="shared" si="39"/>
        <v/>
      </c>
      <c r="D317" s="8" t="str">
        <f t="shared" si="32"/>
        <v/>
      </c>
      <c r="E317" s="8" t="str">
        <f t="shared" si="33"/>
        <v/>
      </c>
      <c r="F317" s="8" t="str">
        <f t="shared" si="34"/>
        <v/>
      </c>
      <c r="G317" s="8" t="str">
        <f t="shared" si="35"/>
        <v/>
      </c>
      <c r="H317" s="7" t="str">
        <f t="shared" si="36"/>
        <v/>
      </c>
    </row>
    <row r="318" spans="1:8" x14ac:dyDescent="0.25">
      <c r="A318" t="str">
        <f t="shared" si="37"/>
        <v/>
      </c>
      <c r="B318" s="2" t="str">
        <f t="shared" si="38"/>
        <v/>
      </c>
      <c r="C318" s="8" t="str">
        <f t="shared" si="39"/>
        <v/>
      </c>
      <c r="D318" s="8" t="str">
        <f t="shared" si="32"/>
        <v/>
      </c>
      <c r="E318" s="8" t="str">
        <f t="shared" si="33"/>
        <v/>
      </c>
      <c r="F318" s="8" t="str">
        <f t="shared" si="34"/>
        <v/>
      </c>
      <c r="G318" s="8" t="str">
        <f t="shared" si="35"/>
        <v/>
      </c>
      <c r="H318" s="7" t="str">
        <f t="shared" si="36"/>
        <v/>
      </c>
    </row>
    <row r="319" spans="1:8" x14ac:dyDescent="0.25">
      <c r="A319" t="str">
        <f t="shared" si="37"/>
        <v/>
      </c>
      <c r="B319" s="2" t="str">
        <f t="shared" si="38"/>
        <v/>
      </c>
      <c r="C319" s="8" t="str">
        <f t="shared" si="39"/>
        <v/>
      </c>
      <c r="D319" s="8" t="str">
        <f t="shared" si="32"/>
        <v/>
      </c>
      <c r="E319" s="8" t="str">
        <f t="shared" si="33"/>
        <v/>
      </c>
      <c r="F319" s="8" t="str">
        <f t="shared" si="34"/>
        <v/>
      </c>
      <c r="G319" s="8" t="str">
        <f t="shared" si="35"/>
        <v/>
      </c>
      <c r="H319" s="7" t="str">
        <f t="shared" si="36"/>
        <v/>
      </c>
    </row>
    <row r="320" spans="1:8" x14ac:dyDescent="0.25">
      <c r="A320" t="str">
        <f t="shared" si="37"/>
        <v/>
      </c>
      <c r="B320" s="2" t="str">
        <f t="shared" si="38"/>
        <v/>
      </c>
      <c r="C320" s="8" t="str">
        <f t="shared" si="39"/>
        <v/>
      </c>
      <c r="D320" s="8" t="str">
        <f t="shared" si="32"/>
        <v/>
      </c>
      <c r="E320" s="8" t="str">
        <f t="shared" si="33"/>
        <v/>
      </c>
      <c r="F320" s="8" t="str">
        <f t="shared" si="34"/>
        <v/>
      </c>
      <c r="G320" s="8" t="str">
        <f t="shared" si="35"/>
        <v/>
      </c>
      <c r="H320" s="7" t="str">
        <f t="shared" si="36"/>
        <v/>
      </c>
    </row>
    <row r="321" spans="1:8" x14ac:dyDescent="0.25">
      <c r="A321" t="str">
        <f t="shared" si="37"/>
        <v/>
      </c>
      <c r="B321" s="2" t="str">
        <f t="shared" si="38"/>
        <v/>
      </c>
      <c r="C321" s="8" t="str">
        <f t="shared" si="39"/>
        <v/>
      </c>
      <c r="D321" s="8" t="str">
        <f t="shared" si="32"/>
        <v/>
      </c>
      <c r="E321" s="8" t="str">
        <f t="shared" si="33"/>
        <v/>
      </c>
      <c r="F321" s="8" t="str">
        <f t="shared" si="34"/>
        <v/>
      </c>
      <c r="G321" s="8" t="str">
        <f t="shared" si="35"/>
        <v/>
      </c>
      <c r="H321" s="7" t="str">
        <f t="shared" si="36"/>
        <v/>
      </c>
    </row>
    <row r="322" spans="1:8" x14ac:dyDescent="0.25">
      <c r="A322" t="str">
        <f t="shared" si="37"/>
        <v/>
      </c>
      <c r="B322" s="2" t="str">
        <f t="shared" si="38"/>
        <v/>
      </c>
      <c r="C322" s="8" t="str">
        <f t="shared" si="39"/>
        <v/>
      </c>
      <c r="D322" s="8" t="str">
        <f t="shared" si="32"/>
        <v/>
      </c>
      <c r="E322" s="8" t="str">
        <f t="shared" si="33"/>
        <v/>
      </c>
      <c r="F322" s="8" t="str">
        <f t="shared" si="34"/>
        <v/>
      </c>
      <c r="G322" s="8" t="str">
        <f t="shared" si="35"/>
        <v/>
      </c>
      <c r="H322" s="7" t="str">
        <f t="shared" si="36"/>
        <v/>
      </c>
    </row>
    <row r="323" spans="1:8" x14ac:dyDescent="0.25">
      <c r="A323" t="str">
        <f t="shared" si="37"/>
        <v/>
      </c>
      <c r="B323" s="2" t="str">
        <f t="shared" si="38"/>
        <v/>
      </c>
      <c r="C323" s="8" t="str">
        <f t="shared" si="39"/>
        <v/>
      </c>
      <c r="D323" s="8" t="str">
        <f t="shared" si="32"/>
        <v/>
      </c>
      <c r="E323" s="8" t="str">
        <f t="shared" si="33"/>
        <v/>
      </c>
      <c r="F323" s="8" t="str">
        <f t="shared" si="34"/>
        <v/>
      </c>
      <c r="G323" s="8" t="str">
        <f t="shared" si="35"/>
        <v/>
      </c>
      <c r="H323" s="7" t="str">
        <f t="shared" si="36"/>
        <v/>
      </c>
    </row>
    <row r="324" spans="1:8" x14ac:dyDescent="0.25">
      <c r="A324" t="str">
        <f t="shared" si="37"/>
        <v/>
      </c>
      <c r="B324" s="2" t="str">
        <f t="shared" si="38"/>
        <v/>
      </c>
      <c r="C324" s="8" t="str">
        <f t="shared" si="39"/>
        <v/>
      </c>
      <c r="D324" s="8" t="str">
        <f t="shared" si="32"/>
        <v/>
      </c>
      <c r="E324" s="8" t="str">
        <f t="shared" si="33"/>
        <v/>
      </c>
      <c r="F324" s="8" t="str">
        <f t="shared" si="34"/>
        <v/>
      </c>
      <c r="G324" s="8" t="str">
        <f t="shared" si="35"/>
        <v/>
      </c>
      <c r="H324" s="7" t="str">
        <f t="shared" si="36"/>
        <v/>
      </c>
    </row>
    <row r="325" spans="1:8" x14ac:dyDescent="0.25">
      <c r="A325" t="str">
        <f t="shared" si="37"/>
        <v/>
      </c>
      <c r="B325" s="2" t="str">
        <f t="shared" si="38"/>
        <v/>
      </c>
      <c r="C325" s="8" t="str">
        <f t="shared" si="39"/>
        <v/>
      </c>
      <c r="D325" s="8" t="str">
        <f t="shared" si="32"/>
        <v/>
      </c>
      <c r="E325" s="8" t="str">
        <f t="shared" si="33"/>
        <v/>
      </c>
      <c r="F325" s="8" t="str">
        <f t="shared" si="34"/>
        <v/>
      </c>
      <c r="G325" s="8" t="str">
        <f t="shared" si="35"/>
        <v/>
      </c>
      <c r="H325" s="7" t="str">
        <f t="shared" si="36"/>
        <v/>
      </c>
    </row>
    <row r="326" spans="1:8" x14ac:dyDescent="0.25">
      <c r="A326" t="str">
        <f t="shared" si="37"/>
        <v/>
      </c>
      <c r="B326" s="2" t="str">
        <f t="shared" si="38"/>
        <v/>
      </c>
      <c r="C326" s="8" t="str">
        <f t="shared" si="39"/>
        <v/>
      </c>
      <c r="D326" s="8" t="str">
        <f t="shared" si="32"/>
        <v/>
      </c>
      <c r="E326" s="8" t="str">
        <f t="shared" si="33"/>
        <v/>
      </c>
      <c r="F326" s="8" t="str">
        <f t="shared" si="34"/>
        <v/>
      </c>
      <c r="G326" s="8" t="str">
        <f t="shared" si="35"/>
        <v/>
      </c>
      <c r="H326" s="7" t="str">
        <f t="shared" si="36"/>
        <v/>
      </c>
    </row>
    <row r="327" spans="1:8" x14ac:dyDescent="0.25">
      <c r="A327" t="str">
        <f t="shared" si="37"/>
        <v/>
      </c>
      <c r="B327" s="2" t="str">
        <f t="shared" si="38"/>
        <v/>
      </c>
      <c r="C327" s="8" t="str">
        <f t="shared" si="39"/>
        <v/>
      </c>
      <c r="D327" s="8" t="str">
        <f t="shared" si="32"/>
        <v/>
      </c>
      <c r="E327" s="8" t="str">
        <f t="shared" si="33"/>
        <v/>
      </c>
      <c r="F327" s="8" t="str">
        <f t="shared" si="34"/>
        <v/>
      </c>
      <c r="G327" s="8" t="str">
        <f t="shared" si="35"/>
        <v/>
      </c>
      <c r="H327" s="7" t="str">
        <f t="shared" si="36"/>
        <v/>
      </c>
    </row>
    <row r="328" spans="1:8" x14ac:dyDescent="0.25">
      <c r="A328" t="str">
        <f t="shared" si="37"/>
        <v/>
      </c>
      <c r="B328" s="2" t="str">
        <f t="shared" si="38"/>
        <v/>
      </c>
      <c r="C328" s="8" t="str">
        <f t="shared" si="39"/>
        <v/>
      </c>
      <c r="D328" s="8" t="str">
        <f t="shared" si="32"/>
        <v/>
      </c>
      <c r="E328" s="8" t="str">
        <f t="shared" si="33"/>
        <v/>
      </c>
      <c r="F328" s="8" t="str">
        <f t="shared" si="34"/>
        <v/>
      </c>
      <c r="G328" s="8" t="str">
        <f t="shared" si="35"/>
        <v/>
      </c>
      <c r="H328" s="7" t="str">
        <f t="shared" si="36"/>
        <v/>
      </c>
    </row>
    <row r="329" spans="1:8" x14ac:dyDescent="0.25">
      <c r="A329" t="str">
        <f t="shared" si="37"/>
        <v/>
      </c>
      <c r="B329" s="2" t="str">
        <f t="shared" si="38"/>
        <v/>
      </c>
      <c r="C329" s="8" t="str">
        <f t="shared" si="39"/>
        <v/>
      </c>
      <c r="D329" s="8" t="str">
        <f t="shared" si="32"/>
        <v/>
      </c>
      <c r="E329" s="8" t="str">
        <f t="shared" si="33"/>
        <v/>
      </c>
      <c r="F329" s="8" t="str">
        <f t="shared" si="34"/>
        <v/>
      </c>
      <c r="G329" s="8" t="str">
        <f t="shared" si="35"/>
        <v/>
      </c>
      <c r="H329" s="7" t="str">
        <f t="shared" si="36"/>
        <v/>
      </c>
    </row>
    <row r="330" spans="1:8" x14ac:dyDescent="0.25">
      <c r="A330" t="str">
        <f t="shared" si="37"/>
        <v/>
      </c>
      <c r="B330" s="2" t="str">
        <f t="shared" si="38"/>
        <v/>
      </c>
      <c r="C330" s="8" t="str">
        <f t="shared" si="39"/>
        <v/>
      </c>
      <c r="D330" s="8" t="str">
        <f t="shared" si="32"/>
        <v/>
      </c>
      <c r="E330" s="8" t="str">
        <f t="shared" si="33"/>
        <v/>
      </c>
      <c r="F330" s="8" t="str">
        <f t="shared" si="34"/>
        <v/>
      </c>
      <c r="G330" s="8" t="str">
        <f t="shared" si="35"/>
        <v/>
      </c>
      <c r="H330" s="7" t="str">
        <f t="shared" si="36"/>
        <v/>
      </c>
    </row>
    <row r="331" spans="1:8" x14ac:dyDescent="0.25">
      <c r="A331" t="str">
        <f t="shared" si="37"/>
        <v/>
      </c>
      <c r="B331" s="2" t="str">
        <f t="shared" si="38"/>
        <v/>
      </c>
      <c r="C331" s="8" t="str">
        <f t="shared" si="39"/>
        <v/>
      </c>
      <c r="D331" s="8" t="str">
        <f t="shared" si="32"/>
        <v/>
      </c>
      <c r="E331" s="8" t="str">
        <f t="shared" si="33"/>
        <v/>
      </c>
      <c r="F331" s="8" t="str">
        <f t="shared" si="34"/>
        <v/>
      </c>
      <c r="G331" s="8" t="str">
        <f t="shared" si="35"/>
        <v/>
      </c>
      <c r="H331" s="7" t="str">
        <f t="shared" si="36"/>
        <v/>
      </c>
    </row>
    <row r="332" spans="1:8" x14ac:dyDescent="0.25">
      <c r="A332" t="str">
        <f t="shared" si="37"/>
        <v/>
      </c>
      <c r="B332" s="2" t="str">
        <f t="shared" si="38"/>
        <v/>
      </c>
      <c r="C332" s="8" t="str">
        <f t="shared" si="39"/>
        <v/>
      </c>
      <c r="D332" s="8" t="str">
        <f t="shared" si="32"/>
        <v/>
      </c>
      <c r="E332" s="8" t="str">
        <f t="shared" si="33"/>
        <v/>
      </c>
      <c r="F332" s="8" t="str">
        <f t="shared" si="34"/>
        <v/>
      </c>
      <c r="G332" s="8" t="str">
        <f t="shared" si="35"/>
        <v/>
      </c>
      <c r="H332" s="7" t="str">
        <f t="shared" si="36"/>
        <v/>
      </c>
    </row>
    <row r="333" spans="1:8" x14ac:dyDescent="0.25">
      <c r="A333" t="str">
        <f t="shared" si="37"/>
        <v/>
      </c>
      <c r="B333" s="2" t="str">
        <f t="shared" si="38"/>
        <v/>
      </c>
      <c r="C333" s="8" t="str">
        <f t="shared" si="39"/>
        <v/>
      </c>
      <c r="D333" s="8" t="str">
        <f t="shared" si="32"/>
        <v/>
      </c>
      <c r="E333" s="8" t="str">
        <f t="shared" si="33"/>
        <v/>
      </c>
      <c r="F333" s="8" t="str">
        <f t="shared" si="34"/>
        <v/>
      </c>
      <c r="G333" s="8" t="str">
        <f t="shared" si="35"/>
        <v/>
      </c>
      <c r="H333" s="7" t="str">
        <f t="shared" si="36"/>
        <v/>
      </c>
    </row>
    <row r="334" spans="1:8" x14ac:dyDescent="0.25">
      <c r="A334" t="str">
        <f t="shared" si="37"/>
        <v/>
      </c>
      <c r="B334" s="2" t="str">
        <f t="shared" si="38"/>
        <v/>
      </c>
      <c r="C334" s="8" t="str">
        <f t="shared" si="39"/>
        <v/>
      </c>
      <c r="D334" s="8" t="str">
        <f t="shared" si="32"/>
        <v/>
      </c>
      <c r="E334" s="8" t="str">
        <f t="shared" si="33"/>
        <v/>
      </c>
      <c r="F334" s="8" t="str">
        <f t="shared" si="34"/>
        <v/>
      </c>
      <c r="G334" s="8" t="str">
        <f t="shared" si="35"/>
        <v/>
      </c>
      <c r="H334" s="7" t="str">
        <f t="shared" si="36"/>
        <v/>
      </c>
    </row>
    <row r="335" spans="1:8" x14ac:dyDescent="0.25">
      <c r="A335" t="str">
        <f t="shared" si="37"/>
        <v/>
      </c>
      <c r="B335" s="2" t="str">
        <f t="shared" si="38"/>
        <v/>
      </c>
      <c r="C335" s="8" t="str">
        <f t="shared" si="39"/>
        <v/>
      </c>
      <c r="D335" s="8" t="str">
        <f t="shared" si="32"/>
        <v/>
      </c>
      <c r="E335" s="8" t="str">
        <f t="shared" si="33"/>
        <v/>
      </c>
      <c r="F335" s="8" t="str">
        <f t="shared" si="34"/>
        <v/>
      </c>
      <c r="G335" s="8" t="str">
        <f t="shared" si="35"/>
        <v/>
      </c>
      <c r="H335" s="7" t="str">
        <f t="shared" si="36"/>
        <v/>
      </c>
    </row>
    <row r="336" spans="1:8" x14ac:dyDescent="0.25">
      <c r="A336" t="str">
        <f t="shared" si="37"/>
        <v/>
      </c>
      <c r="B336" s="2" t="str">
        <f t="shared" si="38"/>
        <v/>
      </c>
      <c r="C336" s="8" t="str">
        <f t="shared" si="39"/>
        <v/>
      </c>
      <c r="D336" s="8" t="str">
        <f t="shared" si="32"/>
        <v/>
      </c>
      <c r="E336" s="8" t="str">
        <f t="shared" si="33"/>
        <v/>
      </c>
      <c r="F336" s="8" t="str">
        <f t="shared" si="34"/>
        <v/>
      </c>
      <c r="G336" s="8" t="str">
        <f t="shared" si="35"/>
        <v/>
      </c>
      <c r="H336" s="7" t="str">
        <f t="shared" si="36"/>
        <v/>
      </c>
    </row>
    <row r="337" spans="1:8" x14ac:dyDescent="0.25">
      <c r="A337" t="str">
        <f t="shared" si="37"/>
        <v/>
      </c>
      <c r="B337" s="2" t="str">
        <f t="shared" si="38"/>
        <v/>
      </c>
      <c r="C337" s="8" t="str">
        <f t="shared" si="39"/>
        <v/>
      </c>
      <c r="D337" s="8" t="str">
        <f t="shared" si="32"/>
        <v/>
      </c>
      <c r="E337" s="8" t="str">
        <f t="shared" si="33"/>
        <v/>
      </c>
      <c r="F337" s="8" t="str">
        <f t="shared" si="34"/>
        <v/>
      </c>
      <c r="G337" s="8" t="str">
        <f t="shared" si="35"/>
        <v/>
      </c>
      <c r="H337" s="7" t="str">
        <f t="shared" si="36"/>
        <v/>
      </c>
    </row>
    <row r="338" spans="1:8" x14ac:dyDescent="0.25">
      <c r="A338" t="str">
        <f t="shared" si="37"/>
        <v/>
      </c>
      <c r="B338" s="2" t="str">
        <f t="shared" si="38"/>
        <v/>
      </c>
      <c r="C338" s="8" t="str">
        <f t="shared" si="39"/>
        <v/>
      </c>
      <c r="D338" s="8" t="str">
        <f t="shared" si="32"/>
        <v/>
      </c>
      <c r="E338" s="8" t="str">
        <f t="shared" si="33"/>
        <v/>
      </c>
      <c r="F338" s="8" t="str">
        <f t="shared" si="34"/>
        <v/>
      </c>
      <c r="G338" s="8" t="str">
        <f t="shared" si="35"/>
        <v/>
      </c>
      <c r="H338" s="7" t="str">
        <f t="shared" si="36"/>
        <v/>
      </c>
    </row>
    <row r="339" spans="1:8" x14ac:dyDescent="0.25">
      <c r="A339" t="str">
        <f t="shared" si="37"/>
        <v/>
      </c>
      <c r="B339" s="2" t="str">
        <f t="shared" si="38"/>
        <v/>
      </c>
      <c r="C339" s="8" t="str">
        <f t="shared" si="39"/>
        <v/>
      </c>
      <c r="D339" s="8" t="str">
        <f t="shared" ref="D339:D402" si="40">IF(A339="","",$B$13)</f>
        <v/>
      </c>
      <c r="E339" s="8" t="str">
        <f t="shared" ref="E339:E402" si="41">IF(A339="","",C339*($B$11/100/12))</f>
        <v/>
      </c>
      <c r="F339" s="8" t="str">
        <f t="shared" ref="F339:F402" si="42">IF(A339="","",D339-E339)</f>
        <v/>
      </c>
      <c r="G339" s="8" t="str">
        <f t="shared" ref="G339:G402" si="43">IF(A339="","",MAX(C339-F339,0))</f>
        <v/>
      </c>
      <c r="H339" s="7" t="str">
        <f t="shared" ref="H339:H402" si="44">IF(A339="","",F339/D339)</f>
        <v/>
      </c>
    </row>
    <row r="340" spans="1:8" x14ac:dyDescent="0.25">
      <c r="A340" t="str">
        <f t="shared" ref="A340:A403" si="45">IF(A339&lt;$B$12,A339+1,"")</f>
        <v/>
      </c>
      <c r="B340" s="2" t="str">
        <f t="shared" ref="B340:B403" si="46">IF(A340="","",EDATE(B339,1))</f>
        <v/>
      </c>
      <c r="C340" s="8" t="str">
        <f t="shared" ref="C340:C403" si="47">IF(A340="","",G339)</f>
        <v/>
      </c>
      <c r="D340" s="8" t="str">
        <f t="shared" si="40"/>
        <v/>
      </c>
      <c r="E340" s="8" t="str">
        <f t="shared" si="41"/>
        <v/>
      </c>
      <c r="F340" s="8" t="str">
        <f t="shared" si="42"/>
        <v/>
      </c>
      <c r="G340" s="8" t="str">
        <f t="shared" si="43"/>
        <v/>
      </c>
      <c r="H340" s="7" t="str">
        <f t="shared" si="44"/>
        <v/>
      </c>
    </row>
    <row r="341" spans="1:8" x14ac:dyDescent="0.25">
      <c r="A341" t="str">
        <f t="shared" si="45"/>
        <v/>
      </c>
      <c r="B341" s="2" t="str">
        <f t="shared" si="46"/>
        <v/>
      </c>
      <c r="C341" s="8" t="str">
        <f t="shared" si="47"/>
        <v/>
      </c>
      <c r="D341" s="8" t="str">
        <f t="shared" si="40"/>
        <v/>
      </c>
      <c r="E341" s="8" t="str">
        <f t="shared" si="41"/>
        <v/>
      </c>
      <c r="F341" s="8" t="str">
        <f t="shared" si="42"/>
        <v/>
      </c>
      <c r="G341" s="8" t="str">
        <f t="shared" si="43"/>
        <v/>
      </c>
      <c r="H341" s="7" t="str">
        <f t="shared" si="44"/>
        <v/>
      </c>
    </row>
    <row r="342" spans="1:8" x14ac:dyDescent="0.25">
      <c r="A342" t="str">
        <f t="shared" si="45"/>
        <v/>
      </c>
      <c r="B342" s="2" t="str">
        <f t="shared" si="46"/>
        <v/>
      </c>
      <c r="C342" s="8" t="str">
        <f t="shared" si="47"/>
        <v/>
      </c>
      <c r="D342" s="8" t="str">
        <f t="shared" si="40"/>
        <v/>
      </c>
      <c r="E342" s="8" t="str">
        <f t="shared" si="41"/>
        <v/>
      </c>
      <c r="F342" s="8" t="str">
        <f t="shared" si="42"/>
        <v/>
      </c>
      <c r="G342" s="8" t="str">
        <f t="shared" si="43"/>
        <v/>
      </c>
      <c r="H342" s="7" t="str">
        <f t="shared" si="44"/>
        <v/>
      </c>
    </row>
    <row r="343" spans="1:8" x14ac:dyDescent="0.25">
      <c r="A343" t="str">
        <f t="shared" si="45"/>
        <v/>
      </c>
      <c r="B343" s="2" t="str">
        <f t="shared" si="46"/>
        <v/>
      </c>
      <c r="C343" s="8" t="str">
        <f t="shared" si="47"/>
        <v/>
      </c>
      <c r="D343" s="8" t="str">
        <f t="shared" si="40"/>
        <v/>
      </c>
      <c r="E343" s="8" t="str">
        <f t="shared" si="41"/>
        <v/>
      </c>
      <c r="F343" s="8" t="str">
        <f t="shared" si="42"/>
        <v/>
      </c>
      <c r="G343" s="8" t="str">
        <f t="shared" si="43"/>
        <v/>
      </c>
      <c r="H343" s="7" t="str">
        <f t="shared" si="44"/>
        <v/>
      </c>
    </row>
    <row r="344" spans="1:8" x14ac:dyDescent="0.25">
      <c r="A344" t="str">
        <f t="shared" si="45"/>
        <v/>
      </c>
      <c r="B344" s="2" t="str">
        <f t="shared" si="46"/>
        <v/>
      </c>
      <c r="C344" s="8" t="str">
        <f t="shared" si="47"/>
        <v/>
      </c>
      <c r="D344" s="8" t="str">
        <f t="shared" si="40"/>
        <v/>
      </c>
      <c r="E344" s="8" t="str">
        <f t="shared" si="41"/>
        <v/>
      </c>
      <c r="F344" s="8" t="str">
        <f t="shared" si="42"/>
        <v/>
      </c>
      <c r="G344" s="8" t="str">
        <f t="shared" si="43"/>
        <v/>
      </c>
      <c r="H344" s="7" t="str">
        <f t="shared" si="44"/>
        <v/>
      </c>
    </row>
    <row r="345" spans="1:8" x14ac:dyDescent="0.25">
      <c r="A345" t="str">
        <f t="shared" si="45"/>
        <v/>
      </c>
      <c r="B345" s="2" t="str">
        <f t="shared" si="46"/>
        <v/>
      </c>
      <c r="C345" s="8" t="str">
        <f t="shared" si="47"/>
        <v/>
      </c>
      <c r="D345" s="8" t="str">
        <f t="shared" si="40"/>
        <v/>
      </c>
      <c r="E345" s="8" t="str">
        <f t="shared" si="41"/>
        <v/>
      </c>
      <c r="F345" s="8" t="str">
        <f t="shared" si="42"/>
        <v/>
      </c>
      <c r="G345" s="8" t="str">
        <f t="shared" si="43"/>
        <v/>
      </c>
      <c r="H345" s="7" t="str">
        <f t="shared" si="44"/>
        <v/>
      </c>
    </row>
    <row r="346" spans="1:8" x14ac:dyDescent="0.25">
      <c r="A346" t="str">
        <f t="shared" si="45"/>
        <v/>
      </c>
      <c r="B346" s="2" t="str">
        <f t="shared" si="46"/>
        <v/>
      </c>
      <c r="C346" s="8" t="str">
        <f t="shared" si="47"/>
        <v/>
      </c>
      <c r="D346" s="8" t="str">
        <f t="shared" si="40"/>
        <v/>
      </c>
      <c r="E346" s="8" t="str">
        <f t="shared" si="41"/>
        <v/>
      </c>
      <c r="F346" s="8" t="str">
        <f t="shared" si="42"/>
        <v/>
      </c>
      <c r="G346" s="8" t="str">
        <f t="shared" si="43"/>
        <v/>
      </c>
      <c r="H346" s="7" t="str">
        <f t="shared" si="44"/>
        <v/>
      </c>
    </row>
    <row r="347" spans="1:8" x14ac:dyDescent="0.25">
      <c r="A347" t="str">
        <f t="shared" si="45"/>
        <v/>
      </c>
      <c r="B347" s="2" t="str">
        <f t="shared" si="46"/>
        <v/>
      </c>
      <c r="C347" s="8" t="str">
        <f t="shared" si="47"/>
        <v/>
      </c>
      <c r="D347" s="8" t="str">
        <f t="shared" si="40"/>
        <v/>
      </c>
      <c r="E347" s="8" t="str">
        <f t="shared" si="41"/>
        <v/>
      </c>
      <c r="F347" s="8" t="str">
        <f t="shared" si="42"/>
        <v/>
      </c>
      <c r="G347" s="8" t="str">
        <f t="shared" si="43"/>
        <v/>
      </c>
      <c r="H347" s="7" t="str">
        <f t="shared" si="44"/>
        <v/>
      </c>
    </row>
    <row r="348" spans="1:8" x14ac:dyDescent="0.25">
      <c r="A348" t="str">
        <f t="shared" si="45"/>
        <v/>
      </c>
      <c r="B348" s="2" t="str">
        <f t="shared" si="46"/>
        <v/>
      </c>
      <c r="C348" s="8" t="str">
        <f t="shared" si="47"/>
        <v/>
      </c>
      <c r="D348" s="8" t="str">
        <f t="shared" si="40"/>
        <v/>
      </c>
      <c r="E348" s="8" t="str">
        <f t="shared" si="41"/>
        <v/>
      </c>
      <c r="F348" s="8" t="str">
        <f t="shared" si="42"/>
        <v/>
      </c>
      <c r="G348" s="8" t="str">
        <f t="shared" si="43"/>
        <v/>
      </c>
      <c r="H348" s="7" t="str">
        <f t="shared" si="44"/>
        <v/>
      </c>
    </row>
    <row r="349" spans="1:8" x14ac:dyDescent="0.25">
      <c r="A349" t="str">
        <f t="shared" si="45"/>
        <v/>
      </c>
      <c r="B349" s="2" t="str">
        <f t="shared" si="46"/>
        <v/>
      </c>
      <c r="C349" s="8" t="str">
        <f t="shared" si="47"/>
        <v/>
      </c>
      <c r="D349" s="8" t="str">
        <f t="shared" si="40"/>
        <v/>
      </c>
      <c r="E349" s="8" t="str">
        <f t="shared" si="41"/>
        <v/>
      </c>
      <c r="F349" s="8" t="str">
        <f t="shared" si="42"/>
        <v/>
      </c>
      <c r="G349" s="8" t="str">
        <f t="shared" si="43"/>
        <v/>
      </c>
      <c r="H349" s="7" t="str">
        <f t="shared" si="44"/>
        <v/>
      </c>
    </row>
    <row r="350" spans="1:8" x14ac:dyDescent="0.25">
      <c r="A350" t="str">
        <f t="shared" si="45"/>
        <v/>
      </c>
      <c r="B350" s="2" t="str">
        <f t="shared" si="46"/>
        <v/>
      </c>
      <c r="C350" s="8" t="str">
        <f t="shared" si="47"/>
        <v/>
      </c>
      <c r="D350" s="8" t="str">
        <f t="shared" si="40"/>
        <v/>
      </c>
      <c r="E350" s="8" t="str">
        <f t="shared" si="41"/>
        <v/>
      </c>
      <c r="F350" s="8" t="str">
        <f t="shared" si="42"/>
        <v/>
      </c>
      <c r="G350" s="8" t="str">
        <f t="shared" si="43"/>
        <v/>
      </c>
      <c r="H350" s="7" t="str">
        <f t="shared" si="44"/>
        <v/>
      </c>
    </row>
    <row r="351" spans="1:8" x14ac:dyDescent="0.25">
      <c r="A351" t="str">
        <f t="shared" si="45"/>
        <v/>
      </c>
      <c r="B351" s="2" t="str">
        <f t="shared" si="46"/>
        <v/>
      </c>
      <c r="C351" s="8" t="str">
        <f t="shared" si="47"/>
        <v/>
      </c>
      <c r="D351" s="8" t="str">
        <f t="shared" si="40"/>
        <v/>
      </c>
      <c r="E351" s="8" t="str">
        <f t="shared" si="41"/>
        <v/>
      </c>
      <c r="F351" s="8" t="str">
        <f t="shared" si="42"/>
        <v/>
      </c>
      <c r="G351" s="8" t="str">
        <f t="shared" si="43"/>
        <v/>
      </c>
      <c r="H351" s="7" t="str">
        <f t="shared" si="44"/>
        <v/>
      </c>
    </row>
    <row r="352" spans="1:8" x14ac:dyDescent="0.25">
      <c r="A352" t="str">
        <f t="shared" si="45"/>
        <v/>
      </c>
      <c r="B352" s="2" t="str">
        <f t="shared" si="46"/>
        <v/>
      </c>
      <c r="C352" s="8" t="str">
        <f t="shared" si="47"/>
        <v/>
      </c>
      <c r="D352" s="8" t="str">
        <f t="shared" si="40"/>
        <v/>
      </c>
      <c r="E352" s="8" t="str">
        <f t="shared" si="41"/>
        <v/>
      </c>
      <c r="F352" s="8" t="str">
        <f t="shared" si="42"/>
        <v/>
      </c>
      <c r="G352" s="8" t="str">
        <f t="shared" si="43"/>
        <v/>
      </c>
      <c r="H352" s="7" t="str">
        <f t="shared" si="44"/>
        <v/>
      </c>
    </row>
    <row r="353" spans="1:8" x14ac:dyDescent="0.25">
      <c r="A353" t="str">
        <f t="shared" si="45"/>
        <v/>
      </c>
      <c r="B353" s="2" t="str">
        <f t="shared" si="46"/>
        <v/>
      </c>
      <c r="C353" s="8" t="str">
        <f t="shared" si="47"/>
        <v/>
      </c>
      <c r="D353" s="8" t="str">
        <f t="shared" si="40"/>
        <v/>
      </c>
      <c r="E353" s="8" t="str">
        <f t="shared" si="41"/>
        <v/>
      </c>
      <c r="F353" s="8" t="str">
        <f t="shared" si="42"/>
        <v/>
      </c>
      <c r="G353" s="8" t="str">
        <f t="shared" si="43"/>
        <v/>
      </c>
      <c r="H353" s="7" t="str">
        <f t="shared" si="44"/>
        <v/>
      </c>
    </row>
    <row r="354" spans="1:8" x14ac:dyDescent="0.25">
      <c r="A354" t="str">
        <f t="shared" si="45"/>
        <v/>
      </c>
      <c r="B354" s="2" t="str">
        <f t="shared" si="46"/>
        <v/>
      </c>
      <c r="C354" s="8" t="str">
        <f t="shared" si="47"/>
        <v/>
      </c>
      <c r="D354" s="8" t="str">
        <f t="shared" si="40"/>
        <v/>
      </c>
      <c r="E354" s="8" t="str">
        <f t="shared" si="41"/>
        <v/>
      </c>
      <c r="F354" s="8" t="str">
        <f t="shared" si="42"/>
        <v/>
      </c>
      <c r="G354" s="8" t="str">
        <f t="shared" si="43"/>
        <v/>
      </c>
      <c r="H354" s="7" t="str">
        <f t="shared" si="44"/>
        <v/>
      </c>
    </row>
    <row r="355" spans="1:8" x14ac:dyDescent="0.25">
      <c r="A355" t="str">
        <f t="shared" si="45"/>
        <v/>
      </c>
      <c r="B355" s="2" t="str">
        <f t="shared" si="46"/>
        <v/>
      </c>
      <c r="C355" s="8" t="str">
        <f t="shared" si="47"/>
        <v/>
      </c>
      <c r="D355" s="8" t="str">
        <f t="shared" si="40"/>
        <v/>
      </c>
      <c r="E355" s="8" t="str">
        <f t="shared" si="41"/>
        <v/>
      </c>
      <c r="F355" s="8" t="str">
        <f t="shared" si="42"/>
        <v/>
      </c>
      <c r="G355" s="8" t="str">
        <f t="shared" si="43"/>
        <v/>
      </c>
      <c r="H355" s="7" t="str">
        <f t="shared" si="44"/>
        <v/>
      </c>
    </row>
    <row r="356" spans="1:8" x14ac:dyDescent="0.25">
      <c r="A356" t="str">
        <f t="shared" si="45"/>
        <v/>
      </c>
      <c r="B356" s="2" t="str">
        <f t="shared" si="46"/>
        <v/>
      </c>
      <c r="C356" s="8" t="str">
        <f t="shared" si="47"/>
        <v/>
      </c>
      <c r="D356" s="8" t="str">
        <f t="shared" si="40"/>
        <v/>
      </c>
      <c r="E356" s="8" t="str">
        <f t="shared" si="41"/>
        <v/>
      </c>
      <c r="F356" s="8" t="str">
        <f t="shared" si="42"/>
        <v/>
      </c>
      <c r="G356" s="8" t="str">
        <f t="shared" si="43"/>
        <v/>
      </c>
      <c r="H356" s="7" t="str">
        <f t="shared" si="44"/>
        <v/>
      </c>
    </row>
    <row r="357" spans="1:8" x14ac:dyDescent="0.25">
      <c r="A357" t="str">
        <f t="shared" si="45"/>
        <v/>
      </c>
      <c r="B357" s="2" t="str">
        <f t="shared" si="46"/>
        <v/>
      </c>
      <c r="C357" s="8" t="str">
        <f t="shared" si="47"/>
        <v/>
      </c>
      <c r="D357" s="8" t="str">
        <f t="shared" si="40"/>
        <v/>
      </c>
      <c r="E357" s="8" t="str">
        <f t="shared" si="41"/>
        <v/>
      </c>
      <c r="F357" s="8" t="str">
        <f t="shared" si="42"/>
        <v/>
      </c>
      <c r="G357" s="8" t="str">
        <f t="shared" si="43"/>
        <v/>
      </c>
      <c r="H357" s="7" t="str">
        <f t="shared" si="44"/>
        <v/>
      </c>
    </row>
    <row r="358" spans="1:8" x14ac:dyDescent="0.25">
      <c r="A358" t="str">
        <f t="shared" si="45"/>
        <v/>
      </c>
      <c r="B358" s="2" t="str">
        <f t="shared" si="46"/>
        <v/>
      </c>
      <c r="C358" s="8" t="str">
        <f t="shared" si="47"/>
        <v/>
      </c>
      <c r="D358" s="8" t="str">
        <f t="shared" si="40"/>
        <v/>
      </c>
      <c r="E358" s="8" t="str">
        <f t="shared" si="41"/>
        <v/>
      </c>
      <c r="F358" s="8" t="str">
        <f t="shared" si="42"/>
        <v/>
      </c>
      <c r="G358" s="8" t="str">
        <f t="shared" si="43"/>
        <v/>
      </c>
      <c r="H358" s="7" t="str">
        <f t="shared" si="44"/>
        <v/>
      </c>
    </row>
    <row r="359" spans="1:8" x14ac:dyDescent="0.25">
      <c r="A359" t="str">
        <f t="shared" si="45"/>
        <v/>
      </c>
      <c r="B359" s="2" t="str">
        <f t="shared" si="46"/>
        <v/>
      </c>
      <c r="C359" s="8" t="str">
        <f t="shared" si="47"/>
        <v/>
      </c>
      <c r="D359" s="8" t="str">
        <f t="shared" si="40"/>
        <v/>
      </c>
      <c r="E359" s="8" t="str">
        <f t="shared" si="41"/>
        <v/>
      </c>
      <c r="F359" s="8" t="str">
        <f t="shared" si="42"/>
        <v/>
      </c>
      <c r="G359" s="8" t="str">
        <f t="shared" si="43"/>
        <v/>
      </c>
      <c r="H359" s="7" t="str">
        <f t="shared" si="44"/>
        <v/>
      </c>
    </row>
    <row r="360" spans="1:8" x14ac:dyDescent="0.25">
      <c r="A360" t="str">
        <f t="shared" si="45"/>
        <v/>
      </c>
      <c r="B360" s="2" t="str">
        <f t="shared" si="46"/>
        <v/>
      </c>
      <c r="C360" s="8" t="str">
        <f t="shared" si="47"/>
        <v/>
      </c>
      <c r="D360" s="8" t="str">
        <f t="shared" si="40"/>
        <v/>
      </c>
      <c r="E360" s="8" t="str">
        <f t="shared" si="41"/>
        <v/>
      </c>
      <c r="F360" s="8" t="str">
        <f t="shared" si="42"/>
        <v/>
      </c>
      <c r="G360" s="8" t="str">
        <f t="shared" si="43"/>
        <v/>
      </c>
      <c r="H360" s="7" t="str">
        <f t="shared" si="44"/>
        <v/>
      </c>
    </row>
    <row r="361" spans="1:8" x14ac:dyDescent="0.25">
      <c r="A361" t="str">
        <f t="shared" si="45"/>
        <v/>
      </c>
      <c r="B361" s="2" t="str">
        <f t="shared" si="46"/>
        <v/>
      </c>
      <c r="C361" s="8" t="str">
        <f t="shared" si="47"/>
        <v/>
      </c>
      <c r="D361" s="8" t="str">
        <f t="shared" si="40"/>
        <v/>
      </c>
      <c r="E361" s="8" t="str">
        <f t="shared" si="41"/>
        <v/>
      </c>
      <c r="F361" s="8" t="str">
        <f t="shared" si="42"/>
        <v/>
      </c>
      <c r="G361" s="8" t="str">
        <f t="shared" si="43"/>
        <v/>
      </c>
      <c r="H361" s="7" t="str">
        <f t="shared" si="44"/>
        <v/>
      </c>
    </row>
    <row r="362" spans="1:8" x14ac:dyDescent="0.25">
      <c r="A362" t="str">
        <f t="shared" si="45"/>
        <v/>
      </c>
      <c r="B362" s="2" t="str">
        <f t="shared" si="46"/>
        <v/>
      </c>
      <c r="C362" s="8" t="str">
        <f t="shared" si="47"/>
        <v/>
      </c>
      <c r="D362" s="8" t="str">
        <f t="shared" si="40"/>
        <v/>
      </c>
      <c r="E362" s="8" t="str">
        <f t="shared" si="41"/>
        <v/>
      </c>
      <c r="F362" s="8" t="str">
        <f t="shared" si="42"/>
        <v/>
      </c>
      <c r="G362" s="8" t="str">
        <f t="shared" si="43"/>
        <v/>
      </c>
      <c r="H362" s="7" t="str">
        <f t="shared" si="44"/>
        <v/>
      </c>
    </row>
    <row r="363" spans="1:8" x14ac:dyDescent="0.25">
      <c r="A363" t="str">
        <f t="shared" si="45"/>
        <v/>
      </c>
      <c r="B363" s="2" t="str">
        <f t="shared" si="46"/>
        <v/>
      </c>
      <c r="C363" s="8" t="str">
        <f t="shared" si="47"/>
        <v/>
      </c>
      <c r="D363" s="8" t="str">
        <f t="shared" si="40"/>
        <v/>
      </c>
      <c r="E363" s="8" t="str">
        <f t="shared" si="41"/>
        <v/>
      </c>
      <c r="F363" s="8" t="str">
        <f t="shared" si="42"/>
        <v/>
      </c>
      <c r="G363" s="8" t="str">
        <f t="shared" si="43"/>
        <v/>
      </c>
      <c r="H363" s="7" t="str">
        <f t="shared" si="44"/>
        <v/>
      </c>
    </row>
    <row r="364" spans="1:8" x14ac:dyDescent="0.25">
      <c r="A364" t="str">
        <f t="shared" si="45"/>
        <v/>
      </c>
      <c r="B364" s="2" t="str">
        <f t="shared" si="46"/>
        <v/>
      </c>
      <c r="C364" s="8" t="str">
        <f t="shared" si="47"/>
        <v/>
      </c>
      <c r="D364" s="8" t="str">
        <f t="shared" si="40"/>
        <v/>
      </c>
      <c r="E364" s="8" t="str">
        <f t="shared" si="41"/>
        <v/>
      </c>
      <c r="F364" s="8" t="str">
        <f t="shared" si="42"/>
        <v/>
      </c>
      <c r="G364" s="8" t="str">
        <f t="shared" si="43"/>
        <v/>
      </c>
      <c r="H364" s="7" t="str">
        <f t="shared" si="44"/>
        <v/>
      </c>
    </row>
    <row r="365" spans="1:8" x14ac:dyDescent="0.25">
      <c r="A365" t="str">
        <f t="shared" si="45"/>
        <v/>
      </c>
      <c r="B365" s="2" t="str">
        <f t="shared" si="46"/>
        <v/>
      </c>
      <c r="C365" s="8" t="str">
        <f t="shared" si="47"/>
        <v/>
      </c>
      <c r="D365" s="8" t="str">
        <f t="shared" si="40"/>
        <v/>
      </c>
      <c r="E365" s="8" t="str">
        <f t="shared" si="41"/>
        <v/>
      </c>
      <c r="F365" s="8" t="str">
        <f t="shared" si="42"/>
        <v/>
      </c>
      <c r="G365" s="8" t="str">
        <f t="shared" si="43"/>
        <v/>
      </c>
      <c r="H365" s="7" t="str">
        <f t="shared" si="44"/>
        <v/>
      </c>
    </row>
    <row r="366" spans="1:8" x14ac:dyDescent="0.25">
      <c r="A366" t="str">
        <f t="shared" si="45"/>
        <v/>
      </c>
      <c r="B366" s="2" t="str">
        <f t="shared" si="46"/>
        <v/>
      </c>
      <c r="C366" s="8" t="str">
        <f t="shared" si="47"/>
        <v/>
      </c>
      <c r="D366" s="8" t="str">
        <f t="shared" si="40"/>
        <v/>
      </c>
      <c r="E366" s="8" t="str">
        <f t="shared" si="41"/>
        <v/>
      </c>
      <c r="F366" s="8" t="str">
        <f t="shared" si="42"/>
        <v/>
      </c>
      <c r="G366" s="8" t="str">
        <f t="shared" si="43"/>
        <v/>
      </c>
      <c r="H366" s="7" t="str">
        <f t="shared" si="44"/>
        <v/>
      </c>
    </row>
    <row r="367" spans="1:8" x14ac:dyDescent="0.25">
      <c r="A367" t="str">
        <f t="shared" si="45"/>
        <v/>
      </c>
      <c r="B367" s="2" t="str">
        <f t="shared" si="46"/>
        <v/>
      </c>
      <c r="C367" s="8" t="str">
        <f t="shared" si="47"/>
        <v/>
      </c>
      <c r="D367" s="8" t="str">
        <f t="shared" si="40"/>
        <v/>
      </c>
      <c r="E367" s="8" t="str">
        <f t="shared" si="41"/>
        <v/>
      </c>
      <c r="F367" s="8" t="str">
        <f t="shared" si="42"/>
        <v/>
      </c>
      <c r="G367" s="8" t="str">
        <f t="shared" si="43"/>
        <v/>
      </c>
      <c r="H367" s="7" t="str">
        <f t="shared" si="44"/>
        <v/>
      </c>
    </row>
    <row r="368" spans="1:8" x14ac:dyDescent="0.25">
      <c r="A368" t="str">
        <f t="shared" si="45"/>
        <v/>
      </c>
      <c r="B368" s="2" t="str">
        <f t="shared" si="46"/>
        <v/>
      </c>
      <c r="C368" s="8" t="str">
        <f t="shared" si="47"/>
        <v/>
      </c>
      <c r="D368" s="8" t="str">
        <f t="shared" si="40"/>
        <v/>
      </c>
      <c r="E368" s="8" t="str">
        <f t="shared" si="41"/>
        <v/>
      </c>
      <c r="F368" s="8" t="str">
        <f t="shared" si="42"/>
        <v/>
      </c>
      <c r="G368" s="8" t="str">
        <f t="shared" si="43"/>
        <v/>
      </c>
      <c r="H368" s="7" t="str">
        <f t="shared" si="44"/>
        <v/>
      </c>
    </row>
    <row r="369" spans="1:8" x14ac:dyDescent="0.25">
      <c r="A369" t="str">
        <f t="shared" si="45"/>
        <v/>
      </c>
      <c r="B369" s="2" t="str">
        <f t="shared" si="46"/>
        <v/>
      </c>
      <c r="C369" s="8" t="str">
        <f t="shared" si="47"/>
        <v/>
      </c>
      <c r="D369" s="8" t="str">
        <f t="shared" si="40"/>
        <v/>
      </c>
      <c r="E369" s="8" t="str">
        <f t="shared" si="41"/>
        <v/>
      </c>
      <c r="F369" s="8" t="str">
        <f t="shared" si="42"/>
        <v/>
      </c>
      <c r="G369" s="8" t="str">
        <f t="shared" si="43"/>
        <v/>
      </c>
      <c r="H369" s="7" t="str">
        <f t="shared" si="44"/>
        <v/>
      </c>
    </row>
    <row r="370" spans="1:8" x14ac:dyDescent="0.25">
      <c r="A370" t="str">
        <f t="shared" si="45"/>
        <v/>
      </c>
      <c r="B370" s="2" t="str">
        <f t="shared" si="46"/>
        <v/>
      </c>
      <c r="C370" s="8" t="str">
        <f t="shared" si="47"/>
        <v/>
      </c>
      <c r="D370" s="8" t="str">
        <f t="shared" si="40"/>
        <v/>
      </c>
      <c r="E370" s="8" t="str">
        <f t="shared" si="41"/>
        <v/>
      </c>
      <c r="F370" s="8" t="str">
        <f t="shared" si="42"/>
        <v/>
      </c>
      <c r="G370" s="8" t="str">
        <f t="shared" si="43"/>
        <v/>
      </c>
      <c r="H370" s="7" t="str">
        <f t="shared" si="44"/>
        <v/>
      </c>
    </row>
    <row r="371" spans="1:8" x14ac:dyDescent="0.25">
      <c r="A371" t="str">
        <f t="shared" si="45"/>
        <v/>
      </c>
      <c r="B371" s="2" t="str">
        <f t="shared" si="46"/>
        <v/>
      </c>
      <c r="C371" s="8" t="str">
        <f t="shared" si="47"/>
        <v/>
      </c>
      <c r="D371" s="8" t="str">
        <f t="shared" si="40"/>
        <v/>
      </c>
      <c r="E371" s="8" t="str">
        <f t="shared" si="41"/>
        <v/>
      </c>
      <c r="F371" s="8" t="str">
        <f t="shared" si="42"/>
        <v/>
      </c>
      <c r="G371" s="8" t="str">
        <f t="shared" si="43"/>
        <v/>
      </c>
      <c r="H371" s="7" t="str">
        <f t="shared" si="44"/>
        <v/>
      </c>
    </row>
    <row r="372" spans="1:8" x14ac:dyDescent="0.25">
      <c r="A372" t="str">
        <f t="shared" si="45"/>
        <v/>
      </c>
      <c r="B372" s="2" t="str">
        <f t="shared" si="46"/>
        <v/>
      </c>
      <c r="C372" s="8" t="str">
        <f t="shared" si="47"/>
        <v/>
      </c>
      <c r="D372" s="8" t="str">
        <f t="shared" si="40"/>
        <v/>
      </c>
      <c r="E372" s="8" t="str">
        <f t="shared" si="41"/>
        <v/>
      </c>
      <c r="F372" s="8" t="str">
        <f t="shared" si="42"/>
        <v/>
      </c>
      <c r="G372" s="8" t="str">
        <f t="shared" si="43"/>
        <v/>
      </c>
      <c r="H372" s="7" t="str">
        <f t="shared" si="44"/>
        <v/>
      </c>
    </row>
    <row r="373" spans="1:8" x14ac:dyDescent="0.25">
      <c r="A373" t="str">
        <f t="shared" si="45"/>
        <v/>
      </c>
      <c r="B373" s="2" t="str">
        <f t="shared" si="46"/>
        <v/>
      </c>
      <c r="C373" s="8" t="str">
        <f t="shared" si="47"/>
        <v/>
      </c>
      <c r="D373" s="8" t="str">
        <f t="shared" si="40"/>
        <v/>
      </c>
      <c r="E373" s="8" t="str">
        <f t="shared" si="41"/>
        <v/>
      </c>
      <c r="F373" s="8" t="str">
        <f t="shared" si="42"/>
        <v/>
      </c>
      <c r="G373" s="8" t="str">
        <f t="shared" si="43"/>
        <v/>
      </c>
      <c r="H373" s="7" t="str">
        <f t="shared" si="44"/>
        <v/>
      </c>
    </row>
    <row r="374" spans="1:8" x14ac:dyDescent="0.25">
      <c r="A374" t="str">
        <f t="shared" si="45"/>
        <v/>
      </c>
      <c r="B374" s="2" t="str">
        <f t="shared" si="46"/>
        <v/>
      </c>
      <c r="C374" s="8" t="str">
        <f t="shared" si="47"/>
        <v/>
      </c>
      <c r="D374" s="8" t="str">
        <f t="shared" si="40"/>
        <v/>
      </c>
      <c r="E374" s="8" t="str">
        <f t="shared" si="41"/>
        <v/>
      </c>
      <c r="F374" s="8" t="str">
        <f t="shared" si="42"/>
        <v/>
      </c>
      <c r="G374" s="8" t="str">
        <f t="shared" si="43"/>
        <v/>
      </c>
      <c r="H374" s="7" t="str">
        <f t="shared" si="44"/>
        <v/>
      </c>
    </row>
    <row r="375" spans="1:8" x14ac:dyDescent="0.25">
      <c r="A375" t="str">
        <f t="shared" si="45"/>
        <v/>
      </c>
      <c r="B375" s="2" t="str">
        <f t="shared" si="46"/>
        <v/>
      </c>
      <c r="C375" s="8" t="str">
        <f t="shared" si="47"/>
        <v/>
      </c>
      <c r="D375" s="8" t="str">
        <f t="shared" si="40"/>
        <v/>
      </c>
      <c r="E375" s="8" t="str">
        <f t="shared" si="41"/>
        <v/>
      </c>
      <c r="F375" s="8" t="str">
        <f t="shared" si="42"/>
        <v/>
      </c>
      <c r="G375" s="8" t="str">
        <f t="shared" si="43"/>
        <v/>
      </c>
      <c r="H375" s="7" t="str">
        <f t="shared" si="44"/>
        <v/>
      </c>
    </row>
    <row r="376" spans="1:8" x14ac:dyDescent="0.25">
      <c r="A376" t="str">
        <f t="shared" si="45"/>
        <v/>
      </c>
      <c r="B376" s="2" t="str">
        <f t="shared" si="46"/>
        <v/>
      </c>
      <c r="C376" s="8" t="str">
        <f t="shared" si="47"/>
        <v/>
      </c>
      <c r="D376" s="8" t="str">
        <f t="shared" si="40"/>
        <v/>
      </c>
      <c r="E376" s="8" t="str">
        <f t="shared" si="41"/>
        <v/>
      </c>
      <c r="F376" s="8" t="str">
        <f t="shared" si="42"/>
        <v/>
      </c>
      <c r="G376" s="8" t="str">
        <f t="shared" si="43"/>
        <v/>
      </c>
      <c r="H376" s="7" t="str">
        <f t="shared" si="44"/>
        <v/>
      </c>
    </row>
    <row r="377" spans="1:8" x14ac:dyDescent="0.25">
      <c r="A377" t="str">
        <f t="shared" si="45"/>
        <v/>
      </c>
      <c r="B377" s="2" t="str">
        <f t="shared" si="46"/>
        <v/>
      </c>
      <c r="C377" s="8" t="str">
        <f t="shared" si="47"/>
        <v/>
      </c>
      <c r="D377" s="8" t="str">
        <f t="shared" si="40"/>
        <v/>
      </c>
      <c r="E377" s="8" t="str">
        <f t="shared" si="41"/>
        <v/>
      </c>
      <c r="F377" s="8" t="str">
        <f t="shared" si="42"/>
        <v/>
      </c>
      <c r="G377" s="8" t="str">
        <f t="shared" si="43"/>
        <v/>
      </c>
      <c r="H377" s="7" t="str">
        <f t="shared" si="44"/>
        <v/>
      </c>
    </row>
    <row r="378" spans="1:8" x14ac:dyDescent="0.25">
      <c r="A378" t="str">
        <f t="shared" si="45"/>
        <v/>
      </c>
      <c r="B378" s="2" t="str">
        <f t="shared" si="46"/>
        <v/>
      </c>
      <c r="C378" s="8" t="str">
        <f t="shared" si="47"/>
        <v/>
      </c>
      <c r="D378" s="8" t="str">
        <f t="shared" si="40"/>
        <v/>
      </c>
      <c r="E378" s="8" t="str">
        <f t="shared" si="41"/>
        <v/>
      </c>
      <c r="F378" s="8" t="str">
        <f t="shared" si="42"/>
        <v/>
      </c>
      <c r="G378" s="8" t="str">
        <f t="shared" si="43"/>
        <v/>
      </c>
      <c r="H378" s="7" t="str">
        <f t="shared" si="44"/>
        <v/>
      </c>
    </row>
    <row r="379" spans="1:8" x14ac:dyDescent="0.25">
      <c r="A379" t="str">
        <f t="shared" si="45"/>
        <v/>
      </c>
      <c r="B379" s="2" t="str">
        <f t="shared" si="46"/>
        <v/>
      </c>
      <c r="C379" s="8" t="str">
        <f t="shared" si="47"/>
        <v/>
      </c>
      <c r="D379" s="8" t="str">
        <f t="shared" si="40"/>
        <v/>
      </c>
      <c r="E379" s="8" t="str">
        <f t="shared" si="41"/>
        <v/>
      </c>
      <c r="F379" s="8" t="str">
        <f t="shared" si="42"/>
        <v/>
      </c>
      <c r="G379" s="8" t="str">
        <f t="shared" si="43"/>
        <v/>
      </c>
      <c r="H379" s="7" t="str">
        <f t="shared" si="44"/>
        <v/>
      </c>
    </row>
    <row r="380" spans="1:8" x14ac:dyDescent="0.25">
      <c r="A380" t="str">
        <f t="shared" si="45"/>
        <v/>
      </c>
      <c r="B380" s="2" t="str">
        <f t="shared" si="46"/>
        <v/>
      </c>
      <c r="C380" s="8" t="str">
        <f t="shared" si="47"/>
        <v/>
      </c>
      <c r="D380" s="8" t="str">
        <f t="shared" si="40"/>
        <v/>
      </c>
      <c r="E380" s="8" t="str">
        <f t="shared" si="41"/>
        <v/>
      </c>
      <c r="F380" s="8" t="str">
        <f t="shared" si="42"/>
        <v/>
      </c>
      <c r="G380" s="8" t="str">
        <f t="shared" si="43"/>
        <v/>
      </c>
      <c r="H380" s="7" t="str">
        <f t="shared" si="44"/>
        <v/>
      </c>
    </row>
    <row r="381" spans="1:8" x14ac:dyDescent="0.25">
      <c r="A381" t="str">
        <f t="shared" si="45"/>
        <v/>
      </c>
      <c r="B381" s="2" t="str">
        <f t="shared" si="46"/>
        <v/>
      </c>
      <c r="C381" s="8" t="str">
        <f t="shared" si="47"/>
        <v/>
      </c>
      <c r="D381" s="8" t="str">
        <f t="shared" si="40"/>
        <v/>
      </c>
      <c r="E381" s="8" t="str">
        <f t="shared" si="41"/>
        <v/>
      </c>
      <c r="F381" s="8" t="str">
        <f t="shared" si="42"/>
        <v/>
      </c>
      <c r="G381" s="8" t="str">
        <f t="shared" si="43"/>
        <v/>
      </c>
      <c r="H381" s="7" t="str">
        <f t="shared" si="44"/>
        <v/>
      </c>
    </row>
    <row r="382" spans="1:8" x14ac:dyDescent="0.25">
      <c r="A382" t="str">
        <f t="shared" si="45"/>
        <v/>
      </c>
      <c r="B382" s="2" t="str">
        <f t="shared" si="46"/>
        <v/>
      </c>
      <c r="C382" s="8" t="str">
        <f t="shared" si="47"/>
        <v/>
      </c>
      <c r="D382" s="8" t="str">
        <f t="shared" si="40"/>
        <v/>
      </c>
      <c r="E382" s="8" t="str">
        <f t="shared" si="41"/>
        <v/>
      </c>
      <c r="F382" s="8" t="str">
        <f t="shared" si="42"/>
        <v/>
      </c>
      <c r="G382" s="8" t="str">
        <f t="shared" si="43"/>
        <v/>
      </c>
      <c r="H382" s="7" t="str">
        <f t="shared" si="44"/>
        <v/>
      </c>
    </row>
    <row r="383" spans="1:8" x14ac:dyDescent="0.25">
      <c r="A383" t="str">
        <f t="shared" si="45"/>
        <v/>
      </c>
      <c r="B383" s="2" t="str">
        <f t="shared" si="46"/>
        <v/>
      </c>
      <c r="C383" s="8" t="str">
        <f t="shared" si="47"/>
        <v/>
      </c>
      <c r="D383" s="8" t="str">
        <f t="shared" si="40"/>
        <v/>
      </c>
      <c r="E383" s="8" t="str">
        <f t="shared" si="41"/>
        <v/>
      </c>
      <c r="F383" s="8" t="str">
        <f t="shared" si="42"/>
        <v/>
      </c>
      <c r="G383" s="8" t="str">
        <f t="shared" si="43"/>
        <v/>
      </c>
      <c r="H383" s="7" t="str">
        <f t="shared" si="44"/>
        <v/>
      </c>
    </row>
    <row r="384" spans="1:8" x14ac:dyDescent="0.25">
      <c r="A384" t="str">
        <f t="shared" si="45"/>
        <v/>
      </c>
      <c r="B384" s="2" t="str">
        <f t="shared" si="46"/>
        <v/>
      </c>
      <c r="C384" s="8" t="str">
        <f t="shared" si="47"/>
        <v/>
      </c>
      <c r="D384" s="8" t="str">
        <f t="shared" si="40"/>
        <v/>
      </c>
      <c r="E384" s="8" t="str">
        <f t="shared" si="41"/>
        <v/>
      </c>
      <c r="F384" s="8" t="str">
        <f t="shared" si="42"/>
        <v/>
      </c>
      <c r="G384" s="8" t="str">
        <f t="shared" si="43"/>
        <v/>
      </c>
      <c r="H384" s="7" t="str">
        <f t="shared" si="44"/>
        <v/>
      </c>
    </row>
    <row r="385" spans="1:8" x14ac:dyDescent="0.25">
      <c r="A385" t="str">
        <f t="shared" si="45"/>
        <v/>
      </c>
      <c r="B385" s="2" t="str">
        <f t="shared" si="46"/>
        <v/>
      </c>
      <c r="C385" s="8" t="str">
        <f t="shared" si="47"/>
        <v/>
      </c>
      <c r="D385" s="8" t="str">
        <f t="shared" si="40"/>
        <v/>
      </c>
      <c r="E385" s="8" t="str">
        <f t="shared" si="41"/>
        <v/>
      </c>
      <c r="F385" s="8" t="str">
        <f t="shared" si="42"/>
        <v/>
      </c>
      <c r="G385" s="8" t="str">
        <f t="shared" si="43"/>
        <v/>
      </c>
      <c r="H385" s="7" t="str">
        <f t="shared" si="44"/>
        <v/>
      </c>
    </row>
    <row r="386" spans="1:8" x14ac:dyDescent="0.25">
      <c r="A386" t="str">
        <f t="shared" si="45"/>
        <v/>
      </c>
      <c r="B386" s="2" t="str">
        <f t="shared" si="46"/>
        <v/>
      </c>
      <c r="C386" s="8" t="str">
        <f t="shared" si="47"/>
        <v/>
      </c>
      <c r="D386" s="8" t="str">
        <f t="shared" si="40"/>
        <v/>
      </c>
      <c r="E386" s="8" t="str">
        <f t="shared" si="41"/>
        <v/>
      </c>
      <c r="F386" s="8" t="str">
        <f t="shared" si="42"/>
        <v/>
      </c>
      <c r="G386" s="8" t="str">
        <f t="shared" si="43"/>
        <v/>
      </c>
      <c r="H386" s="7" t="str">
        <f t="shared" si="44"/>
        <v/>
      </c>
    </row>
    <row r="387" spans="1:8" x14ac:dyDescent="0.25">
      <c r="A387" t="str">
        <f t="shared" si="45"/>
        <v/>
      </c>
      <c r="B387" s="2" t="str">
        <f t="shared" si="46"/>
        <v/>
      </c>
      <c r="C387" s="8" t="str">
        <f t="shared" si="47"/>
        <v/>
      </c>
      <c r="D387" s="8" t="str">
        <f t="shared" si="40"/>
        <v/>
      </c>
      <c r="E387" s="8" t="str">
        <f t="shared" si="41"/>
        <v/>
      </c>
      <c r="F387" s="8" t="str">
        <f t="shared" si="42"/>
        <v/>
      </c>
      <c r="G387" s="8" t="str">
        <f t="shared" si="43"/>
        <v/>
      </c>
      <c r="H387" s="7" t="str">
        <f t="shared" si="44"/>
        <v/>
      </c>
    </row>
    <row r="388" spans="1:8" x14ac:dyDescent="0.25">
      <c r="A388" t="str">
        <f t="shared" si="45"/>
        <v/>
      </c>
      <c r="B388" s="2" t="str">
        <f t="shared" si="46"/>
        <v/>
      </c>
      <c r="C388" s="8" t="str">
        <f t="shared" si="47"/>
        <v/>
      </c>
      <c r="D388" s="8" t="str">
        <f t="shared" si="40"/>
        <v/>
      </c>
      <c r="E388" s="8" t="str">
        <f t="shared" si="41"/>
        <v/>
      </c>
      <c r="F388" s="8" t="str">
        <f t="shared" si="42"/>
        <v/>
      </c>
      <c r="G388" s="8" t="str">
        <f t="shared" si="43"/>
        <v/>
      </c>
      <c r="H388" s="7" t="str">
        <f t="shared" si="44"/>
        <v/>
      </c>
    </row>
    <row r="389" spans="1:8" x14ac:dyDescent="0.25">
      <c r="A389" t="str">
        <f t="shared" si="45"/>
        <v/>
      </c>
      <c r="B389" s="2" t="str">
        <f t="shared" si="46"/>
        <v/>
      </c>
      <c r="C389" s="8" t="str">
        <f t="shared" si="47"/>
        <v/>
      </c>
      <c r="D389" s="8" t="str">
        <f t="shared" si="40"/>
        <v/>
      </c>
      <c r="E389" s="8" t="str">
        <f t="shared" si="41"/>
        <v/>
      </c>
      <c r="F389" s="8" t="str">
        <f t="shared" si="42"/>
        <v/>
      </c>
      <c r="G389" s="8" t="str">
        <f t="shared" si="43"/>
        <v/>
      </c>
      <c r="H389" s="7" t="str">
        <f t="shared" si="44"/>
        <v/>
      </c>
    </row>
    <row r="390" spans="1:8" x14ac:dyDescent="0.25">
      <c r="A390" t="str">
        <f t="shared" si="45"/>
        <v/>
      </c>
      <c r="B390" s="2" t="str">
        <f t="shared" si="46"/>
        <v/>
      </c>
      <c r="C390" s="8" t="str">
        <f t="shared" si="47"/>
        <v/>
      </c>
      <c r="D390" s="8" t="str">
        <f t="shared" si="40"/>
        <v/>
      </c>
      <c r="E390" s="8" t="str">
        <f t="shared" si="41"/>
        <v/>
      </c>
      <c r="F390" s="8" t="str">
        <f t="shared" si="42"/>
        <v/>
      </c>
      <c r="G390" s="8" t="str">
        <f t="shared" si="43"/>
        <v/>
      </c>
      <c r="H390" s="7" t="str">
        <f t="shared" si="44"/>
        <v/>
      </c>
    </row>
    <row r="391" spans="1:8" x14ac:dyDescent="0.25">
      <c r="A391" t="str">
        <f t="shared" si="45"/>
        <v/>
      </c>
      <c r="B391" s="2" t="str">
        <f t="shared" si="46"/>
        <v/>
      </c>
      <c r="C391" s="8" t="str">
        <f t="shared" si="47"/>
        <v/>
      </c>
      <c r="D391" s="8" t="str">
        <f t="shared" si="40"/>
        <v/>
      </c>
      <c r="E391" s="8" t="str">
        <f t="shared" si="41"/>
        <v/>
      </c>
      <c r="F391" s="8" t="str">
        <f t="shared" si="42"/>
        <v/>
      </c>
      <c r="G391" s="8" t="str">
        <f t="shared" si="43"/>
        <v/>
      </c>
      <c r="H391" s="7" t="str">
        <f t="shared" si="44"/>
        <v/>
      </c>
    </row>
    <row r="392" spans="1:8" x14ac:dyDescent="0.25">
      <c r="A392" t="str">
        <f t="shared" si="45"/>
        <v/>
      </c>
      <c r="B392" s="2" t="str">
        <f t="shared" si="46"/>
        <v/>
      </c>
      <c r="C392" s="8" t="str">
        <f t="shared" si="47"/>
        <v/>
      </c>
      <c r="D392" s="8" t="str">
        <f t="shared" si="40"/>
        <v/>
      </c>
      <c r="E392" s="8" t="str">
        <f t="shared" si="41"/>
        <v/>
      </c>
      <c r="F392" s="8" t="str">
        <f t="shared" si="42"/>
        <v/>
      </c>
      <c r="G392" s="8" t="str">
        <f t="shared" si="43"/>
        <v/>
      </c>
      <c r="H392" s="7" t="str">
        <f t="shared" si="44"/>
        <v/>
      </c>
    </row>
    <row r="393" spans="1:8" x14ac:dyDescent="0.25">
      <c r="A393" t="str">
        <f t="shared" si="45"/>
        <v/>
      </c>
      <c r="B393" s="2" t="str">
        <f t="shared" si="46"/>
        <v/>
      </c>
      <c r="C393" s="8" t="str">
        <f t="shared" si="47"/>
        <v/>
      </c>
      <c r="D393" s="8" t="str">
        <f t="shared" si="40"/>
        <v/>
      </c>
      <c r="E393" s="8" t="str">
        <f t="shared" si="41"/>
        <v/>
      </c>
      <c r="F393" s="8" t="str">
        <f t="shared" si="42"/>
        <v/>
      </c>
      <c r="G393" s="8" t="str">
        <f t="shared" si="43"/>
        <v/>
      </c>
      <c r="H393" s="7" t="str">
        <f t="shared" si="44"/>
        <v/>
      </c>
    </row>
    <row r="394" spans="1:8" x14ac:dyDescent="0.25">
      <c r="A394" t="str">
        <f t="shared" si="45"/>
        <v/>
      </c>
      <c r="B394" s="2" t="str">
        <f t="shared" si="46"/>
        <v/>
      </c>
      <c r="C394" s="8" t="str">
        <f t="shared" si="47"/>
        <v/>
      </c>
      <c r="D394" s="8" t="str">
        <f t="shared" si="40"/>
        <v/>
      </c>
      <c r="E394" s="8" t="str">
        <f t="shared" si="41"/>
        <v/>
      </c>
      <c r="F394" s="8" t="str">
        <f t="shared" si="42"/>
        <v/>
      </c>
      <c r="G394" s="8" t="str">
        <f t="shared" si="43"/>
        <v/>
      </c>
      <c r="H394" s="7" t="str">
        <f t="shared" si="44"/>
        <v/>
      </c>
    </row>
    <row r="395" spans="1:8" x14ac:dyDescent="0.25">
      <c r="A395" t="str">
        <f t="shared" si="45"/>
        <v/>
      </c>
      <c r="B395" s="2" t="str">
        <f t="shared" si="46"/>
        <v/>
      </c>
      <c r="C395" s="8" t="str">
        <f t="shared" si="47"/>
        <v/>
      </c>
      <c r="D395" s="8" t="str">
        <f t="shared" si="40"/>
        <v/>
      </c>
      <c r="E395" s="8" t="str">
        <f t="shared" si="41"/>
        <v/>
      </c>
      <c r="F395" s="8" t="str">
        <f t="shared" si="42"/>
        <v/>
      </c>
      <c r="G395" s="8" t="str">
        <f t="shared" si="43"/>
        <v/>
      </c>
      <c r="H395" s="7" t="str">
        <f t="shared" si="44"/>
        <v/>
      </c>
    </row>
    <row r="396" spans="1:8" x14ac:dyDescent="0.25">
      <c r="A396" t="str">
        <f t="shared" si="45"/>
        <v/>
      </c>
      <c r="B396" s="2" t="str">
        <f t="shared" si="46"/>
        <v/>
      </c>
      <c r="C396" s="8" t="str">
        <f t="shared" si="47"/>
        <v/>
      </c>
      <c r="D396" s="8" t="str">
        <f t="shared" si="40"/>
        <v/>
      </c>
      <c r="E396" s="8" t="str">
        <f t="shared" si="41"/>
        <v/>
      </c>
      <c r="F396" s="8" t="str">
        <f t="shared" si="42"/>
        <v/>
      </c>
      <c r="G396" s="8" t="str">
        <f t="shared" si="43"/>
        <v/>
      </c>
      <c r="H396" s="7" t="str">
        <f t="shared" si="44"/>
        <v/>
      </c>
    </row>
    <row r="397" spans="1:8" x14ac:dyDescent="0.25">
      <c r="A397" t="str">
        <f t="shared" si="45"/>
        <v/>
      </c>
      <c r="B397" s="2" t="str">
        <f t="shared" si="46"/>
        <v/>
      </c>
      <c r="C397" s="8" t="str">
        <f t="shared" si="47"/>
        <v/>
      </c>
      <c r="D397" s="8" t="str">
        <f t="shared" si="40"/>
        <v/>
      </c>
      <c r="E397" s="8" t="str">
        <f t="shared" si="41"/>
        <v/>
      </c>
      <c r="F397" s="8" t="str">
        <f t="shared" si="42"/>
        <v/>
      </c>
      <c r="G397" s="8" t="str">
        <f t="shared" si="43"/>
        <v/>
      </c>
      <c r="H397" s="7" t="str">
        <f t="shared" si="44"/>
        <v/>
      </c>
    </row>
    <row r="398" spans="1:8" x14ac:dyDescent="0.25">
      <c r="A398" t="str">
        <f t="shared" si="45"/>
        <v/>
      </c>
      <c r="B398" s="2" t="str">
        <f t="shared" si="46"/>
        <v/>
      </c>
      <c r="C398" s="8" t="str">
        <f t="shared" si="47"/>
        <v/>
      </c>
      <c r="D398" s="8" t="str">
        <f t="shared" si="40"/>
        <v/>
      </c>
      <c r="E398" s="8" t="str">
        <f t="shared" si="41"/>
        <v/>
      </c>
      <c r="F398" s="8" t="str">
        <f t="shared" si="42"/>
        <v/>
      </c>
      <c r="G398" s="8" t="str">
        <f t="shared" si="43"/>
        <v/>
      </c>
      <c r="H398" s="7" t="str">
        <f t="shared" si="44"/>
        <v/>
      </c>
    </row>
    <row r="399" spans="1:8" x14ac:dyDescent="0.25">
      <c r="A399" t="str">
        <f t="shared" si="45"/>
        <v/>
      </c>
      <c r="B399" s="2" t="str">
        <f t="shared" si="46"/>
        <v/>
      </c>
      <c r="C399" s="8" t="str">
        <f t="shared" si="47"/>
        <v/>
      </c>
      <c r="D399" s="8" t="str">
        <f t="shared" si="40"/>
        <v/>
      </c>
      <c r="E399" s="8" t="str">
        <f t="shared" si="41"/>
        <v/>
      </c>
      <c r="F399" s="8" t="str">
        <f t="shared" si="42"/>
        <v/>
      </c>
      <c r="G399" s="8" t="str">
        <f t="shared" si="43"/>
        <v/>
      </c>
      <c r="H399" s="7" t="str">
        <f t="shared" si="44"/>
        <v/>
      </c>
    </row>
    <row r="400" spans="1:8" x14ac:dyDescent="0.25">
      <c r="A400" t="str">
        <f t="shared" si="45"/>
        <v/>
      </c>
      <c r="B400" s="2" t="str">
        <f t="shared" si="46"/>
        <v/>
      </c>
      <c r="C400" s="8" t="str">
        <f t="shared" si="47"/>
        <v/>
      </c>
      <c r="D400" s="8" t="str">
        <f t="shared" si="40"/>
        <v/>
      </c>
      <c r="E400" s="8" t="str">
        <f t="shared" si="41"/>
        <v/>
      </c>
      <c r="F400" s="8" t="str">
        <f t="shared" si="42"/>
        <v/>
      </c>
      <c r="G400" s="8" t="str">
        <f t="shared" si="43"/>
        <v/>
      </c>
      <c r="H400" s="7" t="str">
        <f t="shared" si="44"/>
        <v/>
      </c>
    </row>
    <row r="401" spans="1:8" x14ac:dyDescent="0.25">
      <c r="A401" t="str">
        <f t="shared" si="45"/>
        <v/>
      </c>
      <c r="B401" s="2" t="str">
        <f t="shared" si="46"/>
        <v/>
      </c>
      <c r="C401" s="8" t="str">
        <f t="shared" si="47"/>
        <v/>
      </c>
      <c r="D401" s="8" t="str">
        <f t="shared" si="40"/>
        <v/>
      </c>
      <c r="E401" s="8" t="str">
        <f t="shared" si="41"/>
        <v/>
      </c>
      <c r="F401" s="8" t="str">
        <f t="shared" si="42"/>
        <v/>
      </c>
      <c r="G401" s="8" t="str">
        <f t="shared" si="43"/>
        <v/>
      </c>
      <c r="H401" s="7" t="str">
        <f t="shared" si="44"/>
        <v/>
      </c>
    </row>
    <row r="402" spans="1:8" x14ac:dyDescent="0.25">
      <c r="A402" t="str">
        <f t="shared" si="45"/>
        <v/>
      </c>
      <c r="B402" s="2" t="str">
        <f t="shared" si="46"/>
        <v/>
      </c>
      <c r="C402" s="8" t="str">
        <f t="shared" si="47"/>
        <v/>
      </c>
      <c r="D402" s="8" t="str">
        <f t="shared" si="40"/>
        <v/>
      </c>
      <c r="E402" s="8" t="str">
        <f t="shared" si="41"/>
        <v/>
      </c>
      <c r="F402" s="8" t="str">
        <f t="shared" si="42"/>
        <v/>
      </c>
      <c r="G402" s="8" t="str">
        <f t="shared" si="43"/>
        <v/>
      </c>
      <c r="H402" s="7" t="str">
        <f t="shared" si="44"/>
        <v/>
      </c>
    </row>
    <row r="403" spans="1:8" x14ac:dyDescent="0.25">
      <c r="A403" t="str">
        <f t="shared" si="45"/>
        <v/>
      </c>
      <c r="B403" s="2" t="str">
        <f t="shared" si="46"/>
        <v/>
      </c>
      <c r="C403" s="8" t="str">
        <f t="shared" si="47"/>
        <v/>
      </c>
      <c r="D403" s="8" t="str">
        <f t="shared" ref="D403:D466" si="48">IF(A403="","",$B$13)</f>
        <v/>
      </c>
      <c r="E403" s="8" t="str">
        <f t="shared" ref="E403:E466" si="49">IF(A403="","",C403*($B$11/100/12))</f>
        <v/>
      </c>
      <c r="F403" s="8" t="str">
        <f t="shared" ref="F403:F466" si="50">IF(A403="","",D403-E403)</f>
        <v/>
      </c>
      <c r="G403" s="8" t="str">
        <f t="shared" ref="G403:G466" si="51">IF(A403="","",MAX(C403-F403,0))</f>
        <v/>
      </c>
      <c r="H403" s="7" t="str">
        <f t="shared" ref="H403:H466" si="52">IF(A403="","",F403/D403)</f>
        <v/>
      </c>
    </row>
    <row r="404" spans="1:8" x14ac:dyDescent="0.25">
      <c r="A404" t="str">
        <f t="shared" ref="A404:A467" si="53">IF(A403&lt;$B$12,A403+1,"")</f>
        <v/>
      </c>
      <c r="B404" s="2" t="str">
        <f t="shared" ref="B404:B467" si="54">IF(A404="","",EDATE(B403,1))</f>
        <v/>
      </c>
      <c r="C404" s="8" t="str">
        <f t="shared" ref="C404:C467" si="55">IF(A404="","",G403)</f>
        <v/>
      </c>
      <c r="D404" s="8" t="str">
        <f t="shared" si="48"/>
        <v/>
      </c>
      <c r="E404" s="8" t="str">
        <f t="shared" si="49"/>
        <v/>
      </c>
      <c r="F404" s="8" t="str">
        <f t="shared" si="50"/>
        <v/>
      </c>
      <c r="G404" s="8" t="str">
        <f t="shared" si="51"/>
        <v/>
      </c>
      <c r="H404" s="7" t="str">
        <f t="shared" si="52"/>
        <v/>
      </c>
    </row>
    <row r="405" spans="1:8" x14ac:dyDescent="0.25">
      <c r="A405" t="str">
        <f t="shared" si="53"/>
        <v/>
      </c>
      <c r="B405" s="2" t="str">
        <f t="shared" si="54"/>
        <v/>
      </c>
      <c r="C405" s="8" t="str">
        <f t="shared" si="55"/>
        <v/>
      </c>
      <c r="D405" s="8" t="str">
        <f t="shared" si="48"/>
        <v/>
      </c>
      <c r="E405" s="8" t="str">
        <f t="shared" si="49"/>
        <v/>
      </c>
      <c r="F405" s="8" t="str">
        <f t="shared" si="50"/>
        <v/>
      </c>
      <c r="G405" s="8" t="str">
        <f t="shared" si="51"/>
        <v/>
      </c>
      <c r="H405" s="7" t="str">
        <f t="shared" si="52"/>
        <v/>
      </c>
    </row>
    <row r="406" spans="1:8" x14ac:dyDescent="0.25">
      <c r="A406" t="str">
        <f t="shared" si="53"/>
        <v/>
      </c>
      <c r="B406" s="2" t="str">
        <f t="shared" si="54"/>
        <v/>
      </c>
      <c r="C406" s="8" t="str">
        <f t="shared" si="55"/>
        <v/>
      </c>
      <c r="D406" s="8" t="str">
        <f t="shared" si="48"/>
        <v/>
      </c>
      <c r="E406" s="8" t="str">
        <f t="shared" si="49"/>
        <v/>
      </c>
      <c r="F406" s="8" t="str">
        <f t="shared" si="50"/>
        <v/>
      </c>
      <c r="G406" s="8" t="str">
        <f t="shared" si="51"/>
        <v/>
      </c>
      <c r="H406" s="7" t="str">
        <f t="shared" si="52"/>
        <v/>
      </c>
    </row>
    <row r="407" spans="1:8" x14ac:dyDescent="0.25">
      <c r="A407" t="str">
        <f t="shared" si="53"/>
        <v/>
      </c>
      <c r="B407" s="2" t="str">
        <f t="shared" si="54"/>
        <v/>
      </c>
      <c r="C407" s="8" t="str">
        <f t="shared" si="55"/>
        <v/>
      </c>
      <c r="D407" s="8" t="str">
        <f t="shared" si="48"/>
        <v/>
      </c>
      <c r="E407" s="8" t="str">
        <f t="shared" si="49"/>
        <v/>
      </c>
      <c r="F407" s="8" t="str">
        <f t="shared" si="50"/>
        <v/>
      </c>
      <c r="G407" s="8" t="str">
        <f t="shared" si="51"/>
        <v/>
      </c>
      <c r="H407" s="7" t="str">
        <f t="shared" si="52"/>
        <v/>
      </c>
    </row>
    <row r="408" spans="1:8" x14ac:dyDescent="0.25">
      <c r="A408" t="str">
        <f t="shared" si="53"/>
        <v/>
      </c>
      <c r="B408" s="2" t="str">
        <f t="shared" si="54"/>
        <v/>
      </c>
      <c r="C408" s="8" t="str">
        <f t="shared" si="55"/>
        <v/>
      </c>
      <c r="D408" s="8" t="str">
        <f t="shared" si="48"/>
        <v/>
      </c>
      <c r="E408" s="8" t="str">
        <f t="shared" si="49"/>
        <v/>
      </c>
      <c r="F408" s="8" t="str">
        <f t="shared" si="50"/>
        <v/>
      </c>
      <c r="G408" s="8" t="str">
        <f t="shared" si="51"/>
        <v/>
      </c>
      <c r="H408" s="7" t="str">
        <f t="shared" si="52"/>
        <v/>
      </c>
    </row>
    <row r="409" spans="1:8" x14ac:dyDescent="0.25">
      <c r="A409" t="str">
        <f t="shared" si="53"/>
        <v/>
      </c>
      <c r="B409" s="2" t="str">
        <f t="shared" si="54"/>
        <v/>
      </c>
      <c r="C409" s="8" t="str">
        <f t="shared" si="55"/>
        <v/>
      </c>
      <c r="D409" s="8" t="str">
        <f t="shared" si="48"/>
        <v/>
      </c>
      <c r="E409" s="8" t="str">
        <f t="shared" si="49"/>
        <v/>
      </c>
      <c r="F409" s="8" t="str">
        <f t="shared" si="50"/>
        <v/>
      </c>
      <c r="G409" s="8" t="str">
        <f t="shared" si="51"/>
        <v/>
      </c>
      <c r="H409" s="7" t="str">
        <f t="shared" si="52"/>
        <v/>
      </c>
    </row>
    <row r="410" spans="1:8" x14ac:dyDescent="0.25">
      <c r="A410" t="str">
        <f t="shared" si="53"/>
        <v/>
      </c>
      <c r="B410" s="2" t="str">
        <f t="shared" si="54"/>
        <v/>
      </c>
      <c r="C410" s="8" t="str">
        <f t="shared" si="55"/>
        <v/>
      </c>
      <c r="D410" s="8" t="str">
        <f t="shared" si="48"/>
        <v/>
      </c>
      <c r="E410" s="8" t="str">
        <f t="shared" si="49"/>
        <v/>
      </c>
      <c r="F410" s="8" t="str">
        <f t="shared" si="50"/>
        <v/>
      </c>
      <c r="G410" s="8" t="str">
        <f t="shared" si="51"/>
        <v/>
      </c>
      <c r="H410" s="7" t="str">
        <f t="shared" si="52"/>
        <v/>
      </c>
    </row>
    <row r="411" spans="1:8" x14ac:dyDescent="0.25">
      <c r="A411" t="str">
        <f t="shared" si="53"/>
        <v/>
      </c>
      <c r="B411" s="2" t="str">
        <f t="shared" si="54"/>
        <v/>
      </c>
      <c r="C411" s="8" t="str">
        <f t="shared" si="55"/>
        <v/>
      </c>
      <c r="D411" s="8" t="str">
        <f t="shared" si="48"/>
        <v/>
      </c>
      <c r="E411" s="8" t="str">
        <f t="shared" si="49"/>
        <v/>
      </c>
      <c r="F411" s="8" t="str">
        <f t="shared" si="50"/>
        <v/>
      </c>
      <c r="G411" s="8" t="str">
        <f t="shared" si="51"/>
        <v/>
      </c>
      <c r="H411" s="7" t="str">
        <f t="shared" si="52"/>
        <v/>
      </c>
    </row>
    <row r="412" spans="1:8" x14ac:dyDescent="0.25">
      <c r="A412" t="str">
        <f t="shared" si="53"/>
        <v/>
      </c>
      <c r="B412" s="2" t="str">
        <f t="shared" si="54"/>
        <v/>
      </c>
      <c r="C412" s="8" t="str">
        <f t="shared" si="55"/>
        <v/>
      </c>
      <c r="D412" s="8" t="str">
        <f t="shared" si="48"/>
        <v/>
      </c>
      <c r="E412" s="8" t="str">
        <f t="shared" si="49"/>
        <v/>
      </c>
      <c r="F412" s="8" t="str">
        <f t="shared" si="50"/>
        <v/>
      </c>
      <c r="G412" s="8" t="str">
        <f t="shared" si="51"/>
        <v/>
      </c>
      <c r="H412" s="7" t="str">
        <f t="shared" si="52"/>
        <v/>
      </c>
    </row>
    <row r="413" spans="1:8" x14ac:dyDescent="0.25">
      <c r="A413" t="str">
        <f t="shared" si="53"/>
        <v/>
      </c>
      <c r="B413" s="2" t="str">
        <f t="shared" si="54"/>
        <v/>
      </c>
      <c r="C413" s="8" t="str">
        <f t="shared" si="55"/>
        <v/>
      </c>
      <c r="D413" s="8" t="str">
        <f t="shared" si="48"/>
        <v/>
      </c>
      <c r="E413" s="8" t="str">
        <f t="shared" si="49"/>
        <v/>
      </c>
      <c r="F413" s="8" t="str">
        <f t="shared" si="50"/>
        <v/>
      </c>
      <c r="G413" s="8" t="str">
        <f t="shared" si="51"/>
        <v/>
      </c>
      <c r="H413" s="7" t="str">
        <f t="shared" si="52"/>
        <v/>
      </c>
    </row>
    <row r="414" spans="1:8" x14ac:dyDescent="0.25">
      <c r="A414" t="str">
        <f t="shared" si="53"/>
        <v/>
      </c>
      <c r="B414" s="2" t="str">
        <f t="shared" si="54"/>
        <v/>
      </c>
      <c r="C414" s="8" t="str">
        <f t="shared" si="55"/>
        <v/>
      </c>
      <c r="D414" s="8" t="str">
        <f t="shared" si="48"/>
        <v/>
      </c>
      <c r="E414" s="8" t="str">
        <f t="shared" si="49"/>
        <v/>
      </c>
      <c r="F414" s="8" t="str">
        <f t="shared" si="50"/>
        <v/>
      </c>
      <c r="G414" s="8" t="str">
        <f t="shared" si="51"/>
        <v/>
      </c>
      <c r="H414" s="7" t="str">
        <f t="shared" si="52"/>
        <v/>
      </c>
    </row>
    <row r="415" spans="1:8" x14ac:dyDescent="0.25">
      <c r="A415" t="str">
        <f t="shared" si="53"/>
        <v/>
      </c>
      <c r="B415" s="2" t="str">
        <f t="shared" si="54"/>
        <v/>
      </c>
      <c r="C415" s="8" t="str">
        <f t="shared" si="55"/>
        <v/>
      </c>
      <c r="D415" s="8" t="str">
        <f t="shared" si="48"/>
        <v/>
      </c>
      <c r="E415" s="8" t="str">
        <f t="shared" si="49"/>
        <v/>
      </c>
      <c r="F415" s="8" t="str">
        <f t="shared" si="50"/>
        <v/>
      </c>
      <c r="G415" s="8" t="str">
        <f t="shared" si="51"/>
        <v/>
      </c>
      <c r="H415" s="7" t="str">
        <f t="shared" si="52"/>
        <v/>
      </c>
    </row>
    <row r="416" spans="1:8" x14ac:dyDescent="0.25">
      <c r="A416" t="str">
        <f t="shared" si="53"/>
        <v/>
      </c>
      <c r="B416" s="2" t="str">
        <f t="shared" si="54"/>
        <v/>
      </c>
      <c r="C416" s="8" t="str">
        <f t="shared" si="55"/>
        <v/>
      </c>
      <c r="D416" s="8" t="str">
        <f t="shared" si="48"/>
        <v/>
      </c>
      <c r="E416" s="8" t="str">
        <f t="shared" si="49"/>
        <v/>
      </c>
      <c r="F416" s="8" t="str">
        <f t="shared" si="50"/>
        <v/>
      </c>
      <c r="G416" s="8" t="str">
        <f t="shared" si="51"/>
        <v/>
      </c>
      <c r="H416" s="7" t="str">
        <f t="shared" si="52"/>
        <v/>
      </c>
    </row>
    <row r="417" spans="1:8" x14ac:dyDescent="0.25">
      <c r="A417" t="str">
        <f t="shared" si="53"/>
        <v/>
      </c>
      <c r="B417" s="2" t="str">
        <f t="shared" si="54"/>
        <v/>
      </c>
      <c r="C417" s="8" t="str">
        <f t="shared" si="55"/>
        <v/>
      </c>
      <c r="D417" s="8" t="str">
        <f t="shared" si="48"/>
        <v/>
      </c>
      <c r="E417" s="8" t="str">
        <f t="shared" si="49"/>
        <v/>
      </c>
      <c r="F417" s="8" t="str">
        <f t="shared" si="50"/>
        <v/>
      </c>
      <c r="G417" s="8" t="str">
        <f t="shared" si="51"/>
        <v/>
      </c>
      <c r="H417" s="7" t="str">
        <f t="shared" si="52"/>
        <v/>
      </c>
    </row>
    <row r="418" spans="1:8" x14ac:dyDescent="0.25">
      <c r="A418" t="str">
        <f t="shared" si="53"/>
        <v/>
      </c>
      <c r="B418" s="2" t="str">
        <f t="shared" si="54"/>
        <v/>
      </c>
      <c r="C418" s="8" t="str">
        <f t="shared" si="55"/>
        <v/>
      </c>
      <c r="D418" s="8" t="str">
        <f t="shared" si="48"/>
        <v/>
      </c>
      <c r="E418" s="8" t="str">
        <f t="shared" si="49"/>
        <v/>
      </c>
      <c r="F418" s="8" t="str">
        <f t="shared" si="50"/>
        <v/>
      </c>
      <c r="G418" s="8" t="str">
        <f t="shared" si="51"/>
        <v/>
      </c>
      <c r="H418" s="7" t="str">
        <f t="shared" si="52"/>
        <v/>
      </c>
    </row>
    <row r="419" spans="1:8" x14ac:dyDescent="0.25">
      <c r="A419" t="str">
        <f t="shared" si="53"/>
        <v/>
      </c>
      <c r="B419" s="2" t="str">
        <f t="shared" si="54"/>
        <v/>
      </c>
      <c r="C419" s="8" t="str">
        <f t="shared" si="55"/>
        <v/>
      </c>
      <c r="D419" s="8" t="str">
        <f t="shared" si="48"/>
        <v/>
      </c>
      <c r="E419" s="8" t="str">
        <f t="shared" si="49"/>
        <v/>
      </c>
      <c r="F419" s="8" t="str">
        <f t="shared" si="50"/>
        <v/>
      </c>
      <c r="G419" s="8" t="str">
        <f t="shared" si="51"/>
        <v/>
      </c>
      <c r="H419" s="7" t="str">
        <f t="shared" si="52"/>
        <v/>
      </c>
    </row>
    <row r="420" spans="1:8" x14ac:dyDescent="0.25">
      <c r="A420" t="str">
        <f t="shared" si="53"/>
        <v/>
      </c>
      <c r="B420" s="2" t="str">
        <f t="shared" si="54"/>
        <v/>
      </c>
      <c r="C420" s="8" t="str">
        <f t="shared" si="55"/>
        <v/>
      </c>
      <c r="D420" s="8" t="str">
        <f t="shared" si="48"/>
        <v/>
      </c>
      <c r="E420" s="8" t="str">
        <f t="shared" si="49"/>
        <v/>
      </c>
      <c r="F420" s="8" t="str">
        <f t="shared" si="50"/>
        <v/>
      </c>
      <c r="G420" s="8" t="str">
        <f t="shared" si="51"/>
        <v/>
      </c>
      <c r="H420" s="7" t="str">
        <f t="shared" si="52"/>
        <v/>
      </c>
    </row>
    <row r="421" spans="1:8" x14ac:dyDescent="0.25">
      <c r="A421" t="str">
        <f t="shared" si="53"/>
        <v/>
      </c>
      <c r="B421" s="2" t="str">
        <f t="shared" si="54"/>
        <v/>
      </c>
      <c r="C421" s="8" t="str">
        <f t="shared" si="55"/>
        <v/>
      </c>
      <c r="D421" s="8" t="str">
        <f t="shared" si="48"/>
        <v/>
      </c>
      <c r="E421" s="8" t="str">
        <f t="shared" si="49"/>
        <v/>
      </c>
      <c r="F421" s="8" t="str">
        <f t="shared" si="50"/>
        <v/>
      </c>
      <c r="G421" s="8" t="str">
        <f t="shared" si="51"/>
        <v/>
      </c>
      <c r="H421" s="7" t="str">
        <f t="shared" si="52"/>
        <v/>
      </c>
    </row>
    <row r="422" spans="1:8" x14ac:dyDescent="0.25">
      <c r="A422" t="str">
        <f t="shared" si="53"/>
        <v/>
      </c>
      <c r="B422" s="2" t="str">
        <f t="shared" si="54"/>
        <v/>
      </c>
      <c r="C422" s="8" t="str">
        <f t="shared" si="55"/>
        <v/>
      </c>
      <c r="D422" s="8" t="str">
        <f t="shared" si="48"/>
        <v/>
      </c>
      <c r="E422" s="8" t="str">
        <f t="shared" si="49"/>
        <v/>
      </c>
      <c r="F422" s="8" t="str">
        <f t="shared" si="50"/>
        <v/>
      </c>
      <c r="G422" s="8" t="str">
        <f t="shared" si="51"/>
        <v/>
      </c>
      <c r="H422" s="7" t="str">
        <f t="shared" si="52"/>
        <v/>
      </c>
    </row>
    <row r="423" spans="1:8" x14ac:dyDescent="0.25">
      <c r="A423" t="str">
        <f t="shared" si="53"/>
        <v/>
      </c>
      <c r="B423" s="2" t="str">
        <f t="shared" si="54"/>
        <v/>
      </c>
      <c r="C423" s="8" t="str">
        <f t="shared" si="55"/>
        <v/>
      </c>
      <c r="D423" s="8" t="str">
        <f t="shared" si="48"/>
        <v/>
      </c>
      <c r="E423" s="8" t="str">
        <f t="shared" si="49"/>
        <v/>
      </c>
      <c r="F423" s="8" t="str">
        <f t="shared" si="50"/>
        <v/>
      </c>
      <c r="G423" s="8" t="str">
        <f t="shared" si="51"/>
        <v/>
      </c>
      <c r="H423" s="7" t="str">
        <f t="shared" si="52"/>
        <v/>
      </c>
    </row>
    <row r="424" spans="1:8" x14ac:dyDescent="0.25">
      <c r="A424" t="str">
        <f t="shared" si="53"/>
        <v/>
      </c>
      <c r="B424" s="2" t="str">
        <f t="shared" si="54"/>
        <v/>
      </c>
      <c r="C424" s="8" t="str">
        <f t="shared" si="55"/>
        <v/>
      </c>
      <c r="D424" s="8" t="str">
        <f t="shared" si="48"/>
        <v/>
      </c>
      <c r="E424" s="8" t="str">
        <f t="shared" si="49"/>
        <v/>
      </c>
      <c r="F424" s="8" t="str">
        <f t="shared" si="50"/>
        <v/>
      </c>
      <c r="G424" s="8" t="str">
        <f t="shared" si="51"/>
        <v/>
      </c>
      <c r="H424" s="7" t="str">
        <f t="shared" si="52"/>
        <v/>
      </c>
    </row>
    <row r="425" spans="1:8" x14ac:dyDescent="0.25">
      <c r="A425" t="str">
        <f t="shared" si="53"/>
        <v/>
      </c>
      <c r="B425" s="2" t="str">
        <f t="shared" si="54"/>
        <v/>
      </c>
      <c r="C425" s="8" t="str">
        <f t="shared" si="55"/>
        <v/>
      </c>
      <c r="D425" s="8" t="str">
        <f t="shared" si="48"/>
        <v/>
      </c>
      <c r="E425" s="8" t="str">
        <f t="shared" si="49"/>
        <v/>
      </c>
      <c r="F425" s="8" t="str">
        <f t="shared" si="50"/>
        <v/>
      </c>
      <c r="G425" s="8" t="str">
        <f t="shared" si="51"/>
        <v/>
      </c>
      <c r="H425" s="7" t="str">
        <f t="shared" si="52"/>
        <v/>
      </c>
    </row>
    <row r="426" spans="1:8" x14ac:dyDescent="0.25">
      <c r="A426" t="str">
        <f t="shared" si="53"/>
        <v/>
      </c>
      <c r="B426" s="2" t="str">
        <f t="shared" si="54"/>
        <v/>
      </c>
      <c r="C426" s="8" t="str">
        <f t="shared" si="55"/>
        <v/>
      </c>
      <c r="D426" s="8" t="str">
        <f t="shared" si="48"/>
        <v/>
      </c>
      <c r="E426" s="8" t="str">
        <f t="shared" si="49"/>
        <v/>
      </c>
      <c r="F426" s="8" t="str">
        <f t="shared" si="50"/>
        <v/>
      </c>
      <c r="G426" s="8" t="str">
        <f t="shared" si="51"/>
        <v/>
      </c>
      <c r="H426" s="7" t="str">
        <f t="shared" si="52"/>
        <v/>
      </c>
    </row>
    <row r="427" spans="1:8" x14ac:dyDescent="0.25">
      <c r="A427" t="str">
        <f t="shared" si="53"/>
        <v/>
      </c>
      <c r="B427" s="2" t="str">
        <f t="shared" si="54"/>
        <v/>
      </c>
      <c r="C427" s="8" t="str">
        <f t="shared" si="55"/>
        <v/>
      </c>
      <c r="D427" s="8" t="str">
        <f t="shared" si="48"/>
        <v/>
      </c>
      <c r="E427" s="8" t="str">
        <f t="shared" si="49"/>
        <v/>
      </c>
      <c r="F427" s="8" t="str">
        <f t="shared" si="50"/>
        <v/>
      </c>
      <c r="G427" s="8" t="str">
        <f t="shared" si="51"/>
        <v/>
      </c>
      <c r="H427" s="7" t="str">
        <f t="shared" si="52"/>
        <v/>
      </c>
    </row>
    <row r="428" spans="1:8" x14ac:dyDescent="0.25">
      <c r="A428" t="str">
        <f t="shared" si="53"/>
        <v/>
      </c>
      <c r="B428" s="2" t="str">
        <f t="shared" si="54"/>
        <v/>
      </c>
      <c r="C428" s="8" t="str">
        <f t="shared" si="55"/>
        <v/>
      </c>
      <c r="D428" s="8" t="str">
        <f t="shared" si="48"/>
        <v/>
      </c>
      <c r="E428" s="8" t="str">
        <f t="shared" si="49"/>
        <v/>
      </c>
      <c r="F428" s="8" t="str">
        <f t="shared" si="50"/>
        <v/>
      </c>
      <c r="G428" s="8" t="str">
        <f t="shared" si="51"/>
        <v/>
      </c>
      <c r="H428" s="7" t="str">
        <f t="shared" si="52"/>
        <v/>
      </c>
    </row>
    <row r="429" spans="1:8" x14ac:dyDescent="0.25">
      <c r="A429" t="str">
        <f t="shared" si="53"/>
        <v/>
      </c>
      <c r="B429" s="2" t="str">
        <f t="shared" si="54"/>
        <v/>
      </c>
      <c r="C429" s="8" t="str">
        <f t="shared" si="55"/>
        <v/>
      </c>
      <c r="D429" s="8" t="str">
        <f t="shared" si="48"/>
        <v/>
      </c>
      <c r="E429" s="8" t="str">
        <f t="shared" si="49"/>
        <v/>
      </c>
      <c r="F429" s="8" t="str">
        <f t="shared" si="50"/>
        <v/>
      </c>
      <c r="G429" s="8" t="str">
        <f t="shared" si="51"/>
        <v/>
      </c>
      <c r="H429" s="7" t="str">
        <f t="shared" si="52"/>
        <v/>
      </c>
    </row>
    <row r="430" spans="1:8" x14ac:dyDescent="0.25">
      <c r="A430" t="str">
        <f t="shared" si="53"/>
        <v/>
      </c>
      <c r="B430" s="2" t="str">
        <f t="shared" si="54"/>
        <v/>
      </c>
      <c r="C430" s="8" t="str">
        <f t="shared" si="55"/>
        <v/>
      </c>
      <c r="D430" s="8" t="str">
        <f t="shared" si="48"/>
        <v/>
      </c>
      <c r="E430" s="8" t="str">
        <f t="shared" si="49"/>
        <v/>
      </c>
      <c r="F430" s="8" t="str">
        <f t="shared" si="50"/>
        <v/>
      </c>
      <c r="G430" s="8" t="str">
        <f t="shared" si="51"/>
        <v/>
      </c>
      <c r="H430" s="7" t="str">
        <f t="shared" si="52"/>
        <v/>
      </c>
    </row>
    <row r="431" spans="1:8" x14ac:dyDescent="0.25">
      <c r="A431" t="str">
        <f t="shared" si="53"/>
        <v/>
      </c>
      <c r="B431" s="2" t="str">
        <f t="shared" si="54"/>
        <v/>
      </c>
      <c r="C431" s="8" t="str">
        <f t="shared" si="55"/>
        <v/>
      </c>
      <c r="D431" s="8" t="str">
        <f t="shared" si="48"/>
        <v/>
      </c>
      <c r="E431" s="8" t="str">
        <f t="shared" si="49"/>
        <v/>
      </c>
      <c r="F431" s="8" t="str">
        <f t="shared" si="50"/>
        <v/>
      </c>
      <c r="G431" s="8" t="str">
        <f t="shared" si="51"/>
        <v/>
      </c>
      <c r="H431" s="7" t="str">
        <f t="shared" si="52"/>
        <v/>
      </c>
    </row>
    <row r="432" spans="1:8" x14ac:dyDescent="0.25">
      <c r="A432" t="str">
        <f t="shared" si="53"/>
        <v/>
      </c>
      <c r="B432" s="2" t="str">
        <f t="shared" si="54"/>
        <v/>
      </c>
      <c r="C432" s="8" t="str">
        <f t="shared" si="55"/>
        <v/>
      </c>
      <c r="D432" s="8" t="str">
        <f t="shared" si="48"/>
        <v/>
      </c>
      <c r="E432" s="8" t="str">
        <f t="shared" si="49"/>
        <v/>
      </c>
      <c r="F432" s="8" t="str">
        <f t="shared" si="50"/>
        <v/>
      </c>
      <c r="G432" s="8" t="str">
        <f t="shared" si="51"/>
        <v/>
      </c>
      <c r="H432" s="7" t="str">
        <f t="shared" si="52"/>
        <v/>
      </c>
    </row>
    <row r="433" spans="1:8" x14ac:dyDescent="0.25">
      <c r="A433" t="str">
        <f t="shared" si="53"/>
        <v/>
      </c>
      <c r="B433" s="2" t="str">
        <f t="shared" si="54"/>
        <v/>
      </c>
      <c r="C433" s="8" t="str">
        <f t="shared" si="55"/>
        <v/>
      </c>
      <c r="D433" s="8" t="str">
        <f t="shared" si="48"/>
        <v/>
      </c>
      <c r="E433" s="8" t="str">
        <f t="shared" si="49"/>
        <v/>
      </c>
      <c r="F433" s="8" t="str">
        <f t="shared" si="50"/>
        <v/>
      </c>
      <c r="G433" s="8" t="str">
        <f t="shared" si="51"/>
        <v/>
      </c>
      <c r="H433" s="7" t="str">
        <f t="shared" si="52"/>
        <v/>
      </c>
    </row>
    <row r="434" spans="1:8" x14ac:dyDescent="0.25">
      <c r="A434" t="str">
        <f t="shared" si="53"/>
        <v/>
      </c>
      <c r="B434" s="2" t="str">
        <f t="shared" si="54"/>
        <v/>
      </c>
      <c r="C434" s="8" t="str">
        <f t="shared" si="55"/>
        <v/>
      </c>
      <c r="D434" s="8" t="str">
        <f t="shared" si="48"/>
        <v/>
      </c>
      <c r="E434" s="8" t="str">
        <f t="shared" si="49"/>
        <v/>
      </c>
      <c r="F434" s="8" t="str">
        <f t="shared" si="50"/>
        <v/>
      </c>
      <c r="G434" s="8" t="str">
        <f t="shared" si="51"/>
        <v/>
      </c>
      <c r="H434" s="7" t="str">
        <f t="shared" si="52"/>
        <v/>
      </c>
    </row>
    <row r="435" spans="1:8" x14ac:dyDescent="0.25">
      <c r="A435" t="str">
        <f t="shared" si="53"/>
        <v/>
      </c>
      <c r="B435" s="2" t="str">
        <f t="shared" si="54"/>
        <v/>
      </c>
      <c r="C435" s="8" t="str">
        <f t="shared" si="55"/>
        <v/>
      </c>
      <c r="D435" s="8" t="str">
        <f t="shared" si="48"/>
        <v/>
      </c>
      <c r="E435" s="8" t="str">
        <f t="shared" si="49"/>
        <v/>
      </c>
      <c r="F435" s="8" t="str">
        <f t="shared" si="50"/>
        <v/>
      </c>
      <c r="G435" s="8" t="str">
        <f t="shared" si="51"/>
        <v/>
      </c>
      <c r="H435" s="7" t="str">
        <f t="shared" si="52"/>
        <v/>
      </c>
    </row>
    <row r="436" spans="1:8" x14ac:dyDescent="0.25">
      <c r="A436" t="str">
        <f t="shared" si="53"/>
        <v/>
      </c>
      <c r="B436" s="2" t="str">
        <f t="shared" si="54"/>
        <v/>
      </c>
      <c r="C436" s="8" t="str">
        <f t="shared" si="55"/>
        <v/>
      </c>
      <c r="D436" s="8" t="str">
        <f t="shared" si="48"/>
        <v/>
      </c>
      <c r="E436" s="8" t="str">
        <f t="shared" si="49"/>
        <v/>
      </c>
      <c r="F436" s="8" t="str">
        <f t="shared" si="50"/>
        <v/>
      </c>
      <c r="G436" s="8" t="str">
        <f t="shared" si="51"/>
        <v/>
      </c>
      <c r="H436" s="7" t="str">
        <f t="shared" si="52"/>
        <v/>
      </c>
    </row>
    <row r="437" spans="1:8" x14ac:dyDescent="0.25">
      <c r="A437" t="str">
        <f t="shared" si="53"/>
        <v/>
      </c>
      <c r="B437" s="2" t="str">
        <f t="shared" si="54"/>
        <v/>
      </c>
      <c r="C437" s="8" t="str">
        <f t="shared" si="55"/>
        <v/>
      </c>
      <c r="D437" s="8" t="str">
        <f t="shared" si="48"/>
        <v/>
      </c>
      <c r="E437" s="8" t="str">
        <f t="shared" si="49"/>
        <v/>
      </c>
      <c r="F437" s="8" t="str">
        <f t="shared" si="50"/>
        <v/>
      </c>
      <c r="G437" s="8" t="str">
        <f t="shared" si="51"/>
        <v/>
      </c>
      <c r="H437" s="7" t="str">
        <f t="shared" si="52"/>
        <v/>
      </c>
    </row>
    <row r="438" spans="1:8" x14ac:dyDescent="0.25">
      <c r="A438" t="str">
        <f t="shared" si="53"/>
        <v/>
      </c>
      <c r="B438" s="2" t="str">
        <f t="shared" si="54"/>
        <v/>
      </c>
      <c r="C438" s="8" t="str">
        <f t="shared" si="55"/>
        <v/>
      </c>
      <c r="D438" s="8" t="str">
        <f t="shared" si="48"/>
        <v/>
      </c>
      <c r="E438" s="8" t="str">
        <f t="shared" si="49"/>
        <v/>
      </c>
      <c r="F438" s="8" t="str">
        <f t="shared" si="50"/>
        <v/>
      </c>
      <c r="G438" s="8" t="str">
        <f t="shared" si="51"/>
        <v/>
      </c>
      <c r="H438" s="7" t="str">
        <f t="shared" si="52"/>
        <v/>
      </c>
    </row>
    <row r="439" spans="1:8" x14ac:dyDescent="0.25">
      <c r="A439" t="str">
        <f t="shared" si="53"/>
        <v/>
      </c>
      <c r="B439" s="2" t="str">
        <f t="shared" si="54"/>
        <v/>
      </c>
      <c r="C439" s="8" t="str">
        <f t="shared" si="55"/>
        <v/>
      </c>
      <c r="D439" s="8" t="str">
        <f t="shared" si="48"/>
        <v/>
      </c>
      <c r="E439" s="8" t="str">
        <f t="shared" si="49"/>
        <v/>
      </c>
      <c r="F439" s="8" t="str">
        <f t="shared" si="50"/>
        <v/>
      </c>
      <c r="G439" s="8" t="str">
        <f t="shared" si="51"/>
        <v/>
      </c>
      <c r="H439" s="7" t="str">
        <f t="shared" si="52"/>
        <v/>
      </c>
    </row>
    <row r="440" spans="1:8" x14ac:dyDescent="0.25">
      <c r="A440" t="str">
        <f t="shared" si="53"/>
        <v/>
      </c>
      <c r="B440" s="2" t="str">
        <f t="shared" si="54"/>
        <v/>
      </c>
      <c r="C440" s="8" t="str">
        <f t="shared" si="55"/>
        <v/>
      </c>
      <c r="D440" s="8" t="str">
        <f t="shared" si="48"/>
        <v/>
      </c>
      <c r="E440" s="8" t="str">
        <f t="shared" si="49"/>
        <v/>
      </c>
      <c r="F440" s="8" t="str">
        <f t="shared" si="50"/>
        <v/>
      </c>
      <c r="G440" s="8" t="str">
        <f t="shared" si="51"/>
        <v/>
      </c>
      <c r="H440" s="7" t="str">
        <f t="shared" si="52"/>
        <v/>
      </c>
    </row>
    <row r="441" spans="1:8" x14ac:dyDescent="0.25">
      <c r="A441" t="str">
        <f t="shared" si="53"/>
        <v/>
      </c>
      <c r="B441" s="2" t="str">
        <f t="shared" si="54"/>
        <v/>
      </c>
      <c r="C441" s="8" t="str">
        <f t="shared" si="55"/>
        <v/>
      </c>
      <c r="D441" s="8" t="str">
        <f t="shared" si="48"/>
        <v/>
      </c>
      <c r="E441" s="8" t="str">
        <f t="shared" si="49"/>
        <v/>
      </c>
      <c r="F441" s="8" t="str">
        <f t="shared" si="50"/>
        <v/>
      </c>
      <c r="G441" s="8" t="str">
        <f t="shared" si="51"/>
        <v/>
      </c>
      <c r="H441" s="7" t="str">
        <f t="shared" si="52"/>
        <v/>
      </c>
    </row>
    <row r="442" spans="1:8" x14ac:dyDescent="0.25">
      <c r="A442" t="str">
        <f t="shared" si="53"/>
        <v/>
      </c>
      <c r="B442" s="2" t="str">
        <f t="shared" si="54"/>
        <v/>
      </c>
      <c r="C442" s="8" t="str">
        <f t="shared" si="55"/>
        <v/>
      </c>
      <c r="D442" s="8" t="str">
        <f t="shared" si="48"/>
        <v/>
      </c>
      <c r="E442" s="8" t="str">
        <f t="shared" si="49"/>
        <v/>
      </c>
      <c r="F442" s="8" t="str">
        <f t="shared" si="50"/>
        <v/>
      </c>
      <c r="G442" s="8" t="str">
        <f t="shared" si="51"/>
        <v/>
      </c>
      <c r="H442" s="7" t="str">
        <f t="shared" si="52"/>
        <v/>
      </c>
    </row>
    <row r="443" spans="1:8" x14ac:dyDescent="0.25">
      <c r="A443" t="str">
        <f t="shared" si="53"/>
        <v/>
      </c>
      <c r="B443" s="2" t="str">
        <f t="shared" si="54"/>
        <v/>
      </c>
      <c r="C443" s="8" t="str">
        <f t="shared" si="55"/>
        <v/>
      </c>
      <c r="D443" s="8" t="str">
        <f t="shared" si="48"/>
        <v/>
      </c>
      <c r="E443" s="8" t="str">
        <f t="shared" si="49"/>
        <v/>
      </c>
      <c r="F443" s="8" t="str">
        <f t="shared" si="50"/>
        <v/>
      </c>
      <c r="G443" s="8" t="str">
        <f t="shared" si="51"/>
        <v/>
      </c>
      <c r="H443" s="7" t="str">
        <f t="shared" si="52"/>
        <v/>
      </c>
    </row>
    <row r="444" spans="1:8" x14ac:dyDescent="0.25">
      <c r="A444" t="str">
        <f t="shared" si="53"/>
        <v/>
      </c>
      <c r="B444" s="2" t="str">
        <f t="shared" si="54"/>
        <v/>
      </c>
      <c r="C444" s="8" t="str">
        <f t="shared" si="55"/>
        <v/>
      </c>
      <c r="D444" s="8" t="str">
        <f t="shared" si="48"/>
        <v/>
      </c>
      <c r="E444" s="8" t="str">
        <f t="shared" si="49"/>
        <v/>
      </c>
      <c r="F444" s="8" t="str">
        <f t="shared" si="50"/>
        <v/>
      </c>
      <c r="G444" s="8" t="str">
        <f t="shared" si="51"/>
        <v/>
      </c>
      <c r="H444" s="7" t="str">
        <f t="shared" si="52"/>
        <v/>
      </c>
    </row>
    <row r="445" spans="1:8" x14ac:dyDescent="0.25">
      <c r="A445" t="str">
        <f t="shared" si="53"/>
        <v/>
      </c>
      <c r="B445" s="2" t="str">
        <f t="shared" si="54"/>
        <v/>
      </c>
      <c r="C445" s="8" t="str">
        <f t="shared" si="55"/>
        <v/>
      </c>
      <c r="D445" s="8" t="str">
        <f t="shared" si="48"/>
        <v/>
      </c>
      <c r="E445" s="8" t="str">
        <f t="shared" si="49"/>
        <v/>
      </c>
      <c r="F445" s="8" t="str">
        <f t="shared" si="50"/>
        <v/>
      </c>
      <c r="G445" s="8" t="str">
        <f t="shared" si="51"/>
        <v/>
      </c>
      <c r="H445" s="7" t="str">
        <f t="shared" si="52"/>
        <v/>
      </c>
    </row>
    <row r="446" spans="1:8" x14ac:dyDescent="0.25">
      <c r="A446" t="str">
        <f t="shared" si="53"/>
        <v/>
      </c>
      <c r="B446" s="2" t="str">
        <f t="shared" si="54"/>
        <v/>
      </c>
      <c r="C446" s="8" t="str">
        <f t="shared" si="55"/>
        <v/>
      </c>
      <c r="D446" s="8" t="str">
        <f t="shared" si="48"/>
        <v/>
      </c>
      <c r="E446" s="8" t="str">
        <f t="shared" si="49"/>
        <v/>
      </c>
      <c r="F446" s="8" t="str">
        <f t="shared" si="50"/>
        <v/>
      </c>
      <c r="G446" s="8" t="str">
        <f t="shared" si="51"/>
        <v/>
      </c>
      <c r="H446" s="7" t="str">
        <f t="shared" si="52"/>
        <v/>
      </c>
    </row>
    <row r="447" spans="1:8" x14ac:dyDescent="0.25">
      <c r="A447" t="str">
        <f t="shared" si="53"/>
        <v/>
      </c>
      <c r="B447" s="2" t="str">
        <f t="shared" si="54"/>
        <v/>
      </c>
      <c r="C447" s="8" t="str">
        <f t="shared" si="55"/>
        <v/>
      </c>
      <c r="D447" s="8" t="str">
        <f t="shared" si="48"/>
        <v/>
      </c>
      <c r="E447" s="8" t="str">
        <f t="shared" si="49"/>
        <v/>
      </c>
      <c r="F447" s="8" t="str">
        <f t="shared" si="50"/>
        <v/>
      </c>
      <c r="G447" s="8" t="str">
        <f t="shared" si="51"/>
        <v/>
      </c>
      <c r="H447" s="7" t="str">
        <f t="shared" si="52"/>
        <v/>
      </c>
    </row>
    <row r="448" spans="1:8" x14ac:dyDescent="0.25">
      <c r="A448" t="str">
        <f t="shared" si="53"/>
        <v/>
      </c>
      <c r="B448" s="2" t="str">
        <f t="shared" si="54"/>
        <v/>
      </c>
      <c r="C448" s="8" t="str">
        <f t="shared" si="55"/>
        <v/>
      </c>
      <c r="D448" s="8" t="str">
        <f t="shared" si="48"/>
        <v/>
      </c>
      <c r="E448" s="8" t="str">
        <f t="shared" si="49"/>
        <v/>
      </c>
      <c r="F448" s="8" t="str">
        <f t="shared" si="50"/>
        <v/>
      </c>
      <c r="G448" s="8" t="str">
        <f t="shared" si="51"/>
        <v/>
      </c>
      <c r="H448" s="7" t="str">
        <f t="shared" si="52"/>
        <v/>
      </c>
    </row>
    <row r="449" spans="1:8" x14ac:dyDescent="0.25">
      <c r="A449" t="str">
        <f t="shared" si="53"/>
        <v/>
      </c>
      <c r="B449" s="2" t="str">
        <f t="shared" si="54"/>
        <v/>
      </c>
      <c r="C449" s="8" t="str">
        <f t="shared" si="55"/>
        <v/>
      </c>
      <c r="D449" s="8" t="str">
        <f t="shared" si="48"/>
        <v/>
      </c>
      <c r="E449" s="8" t="str">
        <f t="shared" si="49"/>
        <v/>
      </c>
      <c r="F449" s="8" t="str">
        <f t="shared" si="50"/>
        <v/>
      </c>
      <c r="G449" s="8" t="str">
        <f t="shared" si="51"/>
        <v/>
      </c>
      <c r="H449" s="7" t="str">
        <f t="shared" si="52"/>
        <v/>
      </c>
    </row>
    <row r="450" spans="1:8" x14ac:dyDescent="0.25">
      <c r="A450" t="str">
        <f t="shared" si="53"/>
        <v/>
      </c>
      <c r="B450" s="2" t="str">
        <f t="shared" si="54"/>
        <v/>
      </c>
      <c r="C450" s="8" t="str">
        <f t="shared" si="55"/>
        <v/>
      </c>
      <c r="D450" s="8" t="str">
        <f t="shared" si="48"/>
        <v/>
      </c>
      <c r="E450" s="8" t="str">
        <f t="shared" si="49"/>
        <v/>
      </c>
      <c r="F450" s="8" t="str">
        <f t="shared" si="50"/>
        <v/>
      </c>
      <c r="G450" s="8" t="str">
        <f t="shared" si="51"/>
        <v/>
      </c>
      <c r="H450" s="7" t="str">
        <f t="shared" si="52"/>
        <v/>
      </c>
    </row>
    <row r="451" spans="1:8" x14ac:dyDescent="0.25">
      <c r="A451" t="str">
        <f t="shared" si="53"/>
        <v/>
      </c>
      <c r="B451" s="2" t="str">
        <f t="shared" si="54"/>
        <v/>
      </c>
      <c r="C451" s="8" t="str">
        <f t="shared" si="55"/>
        <v/>
      </c>
      <c r="D451" s="8" t="str">
        <f t="shared" si="48"/>
        <v/>
      </c>
      <c r="E451" s="8" t="str">
        <f t="shared" si="49"/>
        <v/>
      </c>
      <c r="F451" s="8" t="str">
        <f t="shared" si="50"/>
        <v/>
      </c>
      <c r="G451" s="8" t="str">
        <f t="shared" si="51"/>
        <v/>
      </c>
      <c r="H451" s="7" t="str">
        <f t="shared" si="52"/>
        <v/>
      </c>
    </row>
    <row r="452" spans="1:8" x14ac:dyDescent="0.25">
      <c r="A452" t="str">
        <f t="shared" si="53"/>
        <v/>
      </c>
      <c r="B452" s="2" t="str">
        <f t="shared" si="54"/>
        <v/>
      </c>
      <c r="C452" s="8" t="str">
        <f t="shared" si="55"/>
        <v/>
      </c>
      <c r="D452" s="8" t="str">
        <f t="shared" si="48"/>
        <v/>
      </c>
      <c r="E452" s="8" t="str">
        <f t="shared" si="49"/>
        <v/>
      </c>
      <c r="F452" s="8" t="str">
        <f t="shared" si="50"/>
        <v/>
      </c>
      <c r="G452" s="8" t="str">
        <f t="shared" si="51"/>
        <v/>
      </c>
      <c r="H452" s="7" t="str">
        <f t="shared" si="52"/>
        <v/>
      </c>
    </row>
    <row r="453" spans="1:8" x14ac:dyDescent="0.25">
      <c r="A453" t="str">
        <f t="shared" si="53"/>
        <v/>
      </c>
      <c r="B453" s="2" t="str">
        <f t="shared" si="54"/>
        <v/>
      </c>
      <c r="C453" s="8" t="str">
        <f t="shared" si="55"/>
        <v/>
      </c>
      <c r="D453" s="8" t="str">
        <f t="shared" si="48"/>
        <v/>
      </c>
      <c r="E453" s="8" t="str">
        <f t="shared" si="49"/>
        <v/>
      </c>
      <c r="F453" s="8" t="str">
        <f t="shared" si="50"/>
        <v/>
      </c>
      <c r="G453" s="8" t="str">
        <f t="shared" si="51"/>
        <v/>
      </c>
      <c r="H453" s="7" t="str">
        <f t="shared" si="52"/>
        <v/>
      </c>
    </row>
    <row r="454" spans="1:8" x14ac:dyDescent="0.25">
      <c r="A454" t="str">
        <f t="shared" si="53"/>
        <v/>
      </c>
      <c r="B454" s="2" t="str">
        <f t="shared" si="54"/>
        <v/>
      </c>
      <c r="C454" s="8" t="str">
        <f t="shared" si="55"/>
        <v/>
      </c>
      <c r="D454" s="8" t="str">
        <f t="shared" si="48"/>
        <v/>
      </c>
      <c r="E454" s="8" t="str">
        <f t="shared" si="49"/>
        <v/>
      </c>
      <c r="F454" s="8" t="str">
        <f t="shared" si="50"/>
        <v/>
      </c>
      <c r="G454" s="8" t="str">
        <f t="shared" si="51"/>
        <v/>
      </c>
      <c r="H454" s="7" t="str">
        <f t="shared" si="52"/>
        <v/>
      </c>
    </row>
    <row r="455" spans="1:8" x14ac:dyDescent="0.25">
      <c r="A455" t="str">
        <f t="shared" si="53"/>
        <v/>
      </c>
      <c r="B455" s="2" t="str">
        <f t="shared" si="54"/>
        <v/>
      </c>
      <c r="C455" s="8" t="str">
        <f t="shared" si="55"/>
        <v/>
      </c>
      <c r="D455" s="8" t="str">
        <f t="shared" si="48"/>
        <v/>
      </c>
      <c r="E455" s="8" t="str">
        <f t="shared" si="49"/>
        <v/>
      </c>
      <c r="F455" s="8" t="str">
        <f t="shared" si="50"/>
        <v/>
      </c>
      <c r="G455" s="8" t="str">
        <f t="shared" si="51"/>
        <v/>
      </c>
      <c r="H455" s="7" t="str">
        <f t="shared" si="52"/>
        <v/>
      </c>
    </row>
    <row r="456" spans="1:8" x14ac:dyDescent="0.25">
      <c r="A456" t="str">
        <f t="shared" si="53"/>
        <v/>
      </c>
      <c r="B456" s="2" t="str">
        <f t="shared" si="54"/>
        <v/>
      </c>
      <c r="C456" s="8" t="str">
        <f t="shared" si="55"/>
        <v/>
      </c>
      <c r="D456" s="8" t="str">
        <f t="shared" si="48"/>
        <v/>
      </c>
      <c r="E456" s="8" t="str">
        <f t="shared" si="49"/>
        <v/>
      </c>
      <c r="F456" s="8" t="str">
        <f t="shared" si="50"/>
        <v/>
      </c>
      <c r="G456" s="8" t="str">
        <f t="shared" si="51"/>
        <v/>
      </c>
      <c r="H456" s="7" t="str">
        <f t="shared" si="52"/>
        <v/>
      </c>
    </row>
    <row r="457" spans="1:8" x14ac:dyDescent="0.25">
      <c r="A457" t="str">
        <f t="shared" si="53"/>
        <v/>
      </c>
      <c r="B457" s="2" t="str">
        <f t="shared" si="54"/>
        <v/>
      </c>
      <c r="C457" s="8" t="str">
        <f t="shared" si="55"/>
        <v/>
      </c>
      <c r="D457" s="8" t="str">
        <f t="shared" si="48"/>
        <v/>
      </c>
      <c r="E457" s="8" t="str">
        <f t="shared" si="49"/>
        <v/>
      </c>
      <c r="F457" s="8" t="str">
        <f t="shared" si="50"/>
        <v/>
      </c>
      <c r="G457" s="8" t="str">
        <f t="shared" si="51"/>
        <v/>
      </c>
      <c r="H457" s="7" t="str">
        <f t="shared" si="52"/>
        <v/>
      </c>
    </row>
    <row r="458" spans="1:8" x14ac:dyDescent="0.25">
      <c r="A458" t="str">
        <f t="shared" si="53"/>
        <v/>
      </c>
      <c r="B458" s="2" t="str">
        <f t="shared" si="54"/>
        <v/>
      </c>
      <c r="C458" s="8" t="str">
        <f t="shared" si="55"/>
        <v/>
      </c>
      <c r="D458" s="8" t="str">
        <f t="shared" si="48"/>
        <v/>
      </c>
      <c r="E458" s="8" t="str">
        <f t="shared" si="49"/>
        <v/>
      </c>
      <c r="F458" s="8" t="str">
        <f t="shared" si="50"/>
        <v/>
      </c>
      <c r="G458" s="8" t="str">
        <f t="shared" si="51"/>
        <v/>
      </c>
      <c r="H458" s="7" t="str">
        <f t="shared" si="52"/>
        <v/>
      </c>
    </row>
    <row r="459" spans="1:8" x14ac:dyDescent="0.25">
      <c r="A459" t="str">
        <f t="shared" si="53"/>
        <v/>
      </c>
      <c r="B459" s="2" t="str">
        <f t="shared" si="54"/>
        <v/>
      </c>
      <c r="C459" s="8" t="str">
        <f t="shared" si="55"/>
        <v/>
      </c>
      <c r="D459" s="8" t="str">
        <f t="shared" si="48"/>
        <v/>
      </c>
      <c r="E459" s="8" t="str">
        <f t="shared" si="49"/>
        <v/>
      </c>
      <c r="F459" s="8" t="str">
        <f t="shared" si="50"/>
        <v/>
      </c>
      <c r="G459" s="8" t="str">
        <f t="shared" si="51"/>
        <v/>
      </c>
      <c r="H459" s="7" t="str">
        <f t="shared" si="52"/>
        <v/>
      </c>
    </row>
    <row r="460" spans="1:8" x14ac:dyDescent="0.25">
      <c r="A460" t="str">
        <f t="shared" si="53"/>
        <v/>
      </c>
      <c r="B460" s="2" t="str">
        <f t="shared" si="54"/>
        <v/>
      </c>
      <c r="C460" s="8" t="str">
        <f t="shared" si="55"/>
        <v/>
      </c>
      <c r="D460" s="8" t="str">
        <f t="shared" si="48"/>
        <v/>
      </c>
      <c r="E460" s="8" t="str">
        <f t="shared" si="49"/>
        <v/>
      </c>
      <c r="F460" s="8" t="str">
        <f t="shared" si="50"/>
        <v/>
      </c>
      <c r="G460" s="8" t="str">
        <f t="shared" si="51"/>
        <v/>
      </c>
      <c r="H460" s="7" t="str">
        <f t="shared" si="52"/>
        <v/>
      </c>
    </row>
    <row r="461" spans="1:8" x14ac:dyDescent="0.25">
      <c r="A461" t="str">
        <f t="shared" si="53"/>
        <v/>
      </c>
      <c r="B461" s="2" t="str">
        <f t="shared" si="54"/>
        <v/>
      </c>
      <c r="C461" s="8" t="str">
        <f t="shared" si="55"/>
        <v/>
      </c>
      <c r="D461" s="8" t="str">
        <f t="shared" si="48"/>
        <v/>
      </c>
      <c r="E461" s="8" t="str">
        <f t="shared" si="49"/>
        <v/>
      </c>
      <c r="F461" s="8" t="str">
        <f t="shared" si="50"/>
        <v/>
      </c>
      <c r="G461" s="8" t="str">
        <f t="shared" si="51"/>
        <v/>
      </c>
      <c r="H461" s="7" t="str">
        <f t="shared" si="52"/>
        <v/>
      </c>
    </row>
    <row r="462" spans="1:8" x14ac:dyDescent="0.25">
      <c r="A462" t="str">
        <f t="shared" si="53"/>
        <v/>
      </c>
      <c r="B462" s="2" t="str">
        <f t="shared" si="54"/>
        <v/>
      </c>
      <c r="C462" s="8" t="str">
        <f t="shared" si="55"/>
        <v/>
      </c>
      <c r="D462" s="8" t="str">
        <f t="shared" si="48"/>
        <v/>
      </c>
      <c r="E462" s="8" t="str">
        <f t="shared" si="49"/>
        <v/>
      </c>
      <c r="F462" s="8" t="str">
        <f t="shared" si="50"/>
        <v/>
      </c>
      <c r="G462" s="8" t="str">
        <f t="shared" si="51"/>
        <v/>
      </c>
      <c r="H462" s="7" t="str">
        <f t="shared" si="52"/>
        <v/>
      </c>
    </row>
    <row r="463" spans="1:8" x14ac:dyDescent="0.25">
      <c r="A463" t="str">
        <f t="shared" si="53"/>
        <v/>
      </c>
      <c r="B463" s="2" t="str">
        <f t="shared" si="54"/>
        <v/>
      </c>
      <c r="C463" s="8" t="str">
        <f t="shared" si="55"/>
        <v/>
      </c>
      <c r="D463" s="8" t="str">
        <f t="shared" si="48"/>
        <v/>
      </c>
      <c r="E463" s="8" t="str">
        <f t="shared" si="49"/>
        <v/>
      </c>
      <c r="F463" s="8" t="str">
        <f t="shared" si="50"/>
        <v/>
      </c>
      <c r="G463" s="8" t="str">
        <f t="shared" si="51"/>
        <v/>
      </c>
      <c r="H463" s="7" t="str">
        <f t="shared" si="52"/>
        <v/>
      </c>
    </row>
    <row r="464" spans="1:8" x14ac:dyDescent="0.25">
      <c r="A464" t="str">
        <f t="shared" si="53"/>
        <v/>
      </c>
      <c r="B464" s="2" t="str">
        <f t="shared" si="54"/>
        <v/>
      </c>
      <c r="C464" s="8" t="str">
        <f t="shared" si="55"/>
        <v/>
      </c>
      <c r="D464" s="8" t="str">
        <f t="shared" si="48"/>
        <v/>
      </c>
      <c r="E464" s="8" t="str">
        <f t="shared" si="49"/>
        <v/>
      </c>
      <c r="F464" s="8" t="str">
        <f t="shared" si="50"/>
        <v/>
      </c>
      <c r="G464" s="8" t="str">
        <f t="shared" si="51"/>
        <v/>
      </c>
      <c r="H464" s="7" t="str">
        <f t="shared" si="52"/>
        <v/>
      </c>
    </row>
    <row r="465" spans="1:8" x14ac:dyDescent="0.25">
      <c r="A465" t="str">
        <f t="shared" si="53"/>
        <v/>
      </c>
      <c r="B465" s="2" t="str">
        <f t="shared" si="54"/>
        <v/>
      </c>
      <c r="C465" s="8" t="str">
        <f t="shared" si="55"/>
        <v/>
      </c>
      <c r="D465" s="8" t="str">
        <f t="shared" si="48"/>
        <v/>
      </c>
      <c r="E465" s="8" t="str">
        <f t="shared" si="49"/>
        <v/>
      </c>
      <c r="F465" s="8" t="str">
        <f t="shared" si="50"/>
        <v/>
      </c>
      <c r="G465" s="8" t="str">
        <f t="shared" si="51"/>
        <v/>
      </c>
      <c r="H465" s="7" t="str">
        <f t="shared" si="52"/>
        <v/>
      </c>
    </row>
    <row r="466" spans="1:8" x14ac:dyDescent="0.25">
      <c r="A466" t="str">
        <f t="shared" si="53"/>
        <v/>
      </c>
      <c r="B466" s="2" t="str">
        <f t="shared" si="54"/>
        <v/>
      </c>
      <c r="C466" s="8" t="str">
        <f t="shared" si="55"/>
        <v/>
      </c>
      <c r="D466" s="8" t="str">
        <f t="shared" si="48"/>
        <v/>
      </c>
      <c r="E466" s="8" t="str">
        <f t="shared" si="49"/>
        <v/>
      </c>
      <c r="F466" s="8" t="str">
        <f t="shared" si="50"/>
        <v/>
      </c>
      <c r="G466" s="8" t="str">
        <f t="shared" si="51"/>
        <v/>
      </c>
      <c r="H466" s="7" t="str">
        <f t="shared" si="52"/>
        <v/>
      </c>
    </row>
    <row r="467" spans="1:8" x14ac:dyDescent="0.25">
      <c r="A467" t="str">
        <f t="shared" si="53"/>
        <v/>
      </c>
      <c r="B467" s="2" t="str">
        <f t="shared" si="54"/>
        <v/>
      </c>
      <c r="C467" s="8" t="str">
        <f t="shared" si="55"/>
        <v/>
      </c>
      <c r="D467" s="8" t="str">
        <f t="shared" ref="D467:D530" si="56">IF(A467="","",$B$13)</f>
        <v/>
      </c>
      <c r="E467" s="8" t="str">
        <f t="shared" ref="E467:E530" si="57">IF(A467="","",C467*($B$11/100/12))</f>
        <v/>
      </c>
      <c r="F467" s="8" t="str">
        <f t="shared" ref="F467:F530" si="58">IF(A467="","",D467-E467)</f>
        <v/>
      </c>
      <c r="G467" s="8" t="str">
        <f t="shared" ref="G467:G530" si="59">IF(A467="","",MAX(C467-F467,0))</f>
        <v/>
      </c>
      <c r="H467" s="7" t="str">
        <f t="shared" ref="H467:H530" si="60">IF(A467="","",F467/D467)</f>
        <v/>
      </c>
    </row>
    <row r="468" spans="1:8" x14ac:dyDescent="0.25">
      <c r="A468" t="str">
        <f t="shared" ref="A468:A531" si="61">IF(A467&lt;$B$12,A467+1,"")</f>
        <v/>
      </c>
      <c r="B468" s="2" t="str">
        <f t="shared" ref="B468:B531" si="62">IF(A468="","",EDATE(B467,1))</f>
        <v/>
      </c>
      <c r="C468" s="8" t="str">
        <f t="shared" ref="C468:C531" si="63">IF(A468="","",G467)</f>
        <v/>
      </c>
      <c r="D468" s="8" t="str">
        <f t="shared" si="56"/>
        <v/>
      </c>
      <c r="E468" s="8" t="str">
        <f t="shared" si="57"/>
        <v/>
      </c>
      <c r="F468" s="8" t="str">
        <f t="shared" si="58"/>
        <v/>
      </c>
      <c r="G468" s="8" t="str">
        <f t="shared" si="59"/>
        <v/>
      </c>
      <c r="H468" s="7" t="str">
        <f t="shared" si="60"/>
        <v/>
      </c>
    </row>
    <row r="469" spans="1:8" x14ac:dyDescent="0.25">
      <c r="A469" t="str">
        <f t="shared" si="61"/>
        <v/>
      </c>
      <c r="B469" s="2" t="str">
        <f t="shared" si="62"/>
        <v/>
      </c>
      <c r="C469" s="8" t="str">
        <f t="shared" si="63"/>
        <v/>
      </c>
      <c r="D469" s="8" t="str">
        <f t="shared" si="56"/>
        <v/>
      </c>
      <c r="E469" s="8" t="str">
        <f t="shared" si="57"/>
        <v/>
      </c>
      <c r="F469" s="8" t="str">
        <f t="shared" si="58"/>
        <v/>
      </c>
      <c r="G469" s="8" t="str">
        <f t="shared" si="59"/>
        <v/>
      </c>
      <c r="H469" s="7" t="str">
        <f t="shared" si="60"/>
        <v/>
      </c>
    </row>
    <row r="470" spans="1:8" x14ac:dyDescent="0.25">
      <c r="A470" t="str">
        <f t="shared" si="61"/>
        <v/>
      </c>
      <c r="B470" s="2" t="str">
        <f t="shared" si="62"/>
        <v/>
      </c>
      <c r="C470" s="8" t="str">
        <f t="shared" si="63"/>
        <v/>
      </c>
      <c r="D470" s="8" t="str">
        <f t="shared" si="56"/>
        <v/>
      </c>
      <c r="E470" s="8" t="str">
        <f t="shared" si="57"/>
        <v/>
      </c>
      <c r="F470" s="8" t="str">
        <f t="shared" si="58"/>
        <v/>
      </c>
      <c r="G470" s="8" t="str">
        <f t="shared" si="59"/>
        <v/>
      </c>
      <c r="H470" s="7" t="str">
        <f t="shared" si="60"/>
        <v/>
      </c>
    </row>
    <row r="471" spans="1:8" x14ac:dyDescent="0.25">
      <c r="A471" t="str">
        <f t="shared" si="61"/>
        <v/>
      </c>
      <c r="B471" s="2" t="str">
        <f t="shared" si="62"/>
        <v/>
      </c>
      <c r="C471" s="8" t="str">
        <f t="shared" si="63"/>
        <v/>
      </c>
      <c r="D471" s="8" t="str">
        <f t="shared" si="56"/>
        <v/>
      </c>
      <c r="E471" s="8" t="str">
        <f t="shared" si="57"/>
        <v/>
      </c>
      <c r="F471" s="8" t="str">
        <f t="shared" si="58"/>
        <v/>
      </c>
      <c r="G471" s="8" t="str">
        <f t="shared" si="59"/>
        <v/>
      </c>
      <c r="H471" s="7" t="str">
        <f t="shared" si="60"/>
        <v/>
      </c>
    </row>
    <row r="472" spans="1:8" x14ac:dyDescent="0.25">
      <c r="A472" t="str">
        <f t="shared" si="61"/>
        <v/>
      </c>
      <c r="B472" s="2" t="str">
        <f t="shared" si="62"/>
        <v/>
      </c>
      <c r="C472" s="8" t="str">
        <f t="shared" si="63"/>
        <v/>
      </c>
      <c r="D472" s="8" t="str">
        <f t="shared" si="56"/>
        <v/>
      </c>
      <c r="E472" s="8" t="str">
        <f t="shared" si="57"/>
        <v/>
      </c>
      <c r="F472" s="8" t="str">
        <f t="shared" si="58"/>
        <v/>
      </c>
      <c r="G472" s="8" t="str">
        <f t="shared" si="59"/>
        <v/>
      </c>
      <c r="H472" s="7" t="str">
        <f t="shared" si="60"/>
        <v/>
      </c>
    </row>
    <row r="473" spans="1:8" x14ac:dyDescent="0.25">
      <c r="A473" t="str">
        <f t="shared" si="61"/>
        <v/>
      </c>
      <c r="B473" s="2" t="str">
        <f t="shared" si="62"/>
        <v/>
      </c>
      <c r="C473" s="8" t="str">
        <f t="shared" si="63"/>
        <v/>
      </c>
      <c r="D473" s="8" t="str">
        <f t="shared" si="56"/>
        <v/>
      </c>
      <c r="E473" s="8" t="str">
        <f t="shared" si="57"/>
        <v/>
      </c>
      <c r="F473" s="8" t="str">
        <f t="shared" si="58"/>
        <v/>
      </c>
      <c r="G473" s="8" t="str">
        <f t="shared" si="59"/>
        <v/>
      </c>
      <c r="H473" s="7" t="str">
        <f t="shared" si="60"/>
        <v/>
      </c>
    </row>
    <row r="474" spans="1:8" x14ac:dyDescent="0.25">
      <c r="A474" t="str">
        <f t="shared" si="61"/>
        <v/>
      </c>
      <c r="B474" s="2" t="str">
        <f t="shared" si="62"/>
        <v/>
      </c>
      <c r="C474" s="8" t="str">
        <f t="shared" si="63"/>
        <v/>
      </c>
      <c r="D474" s="8" t="str">
        <f t="shared" si="56"/>
        <v/>
      </c>
      <c r="E474" s="8" t="str">
        <f t="shared" si="57"/>
        <v/>
      </c>
      <c r="F474" s="8" t="str">
        <f t="shared" si="58"/>
        <v/>
      </c>
      <c r="G474" s="8" t="str">
        <f t="shared" si="59"/>
        <v/>
      </c>
      <c r="H474" s="7" t="str">
        <f t="shared" si="60"/>
        <v/>
      </c>
    </row>
    <row r="475" spans="1:8" x14ac:dyDescent="0.25">
      <c r="A475" t="str">
        <f t="shared" si="61"/>
        <v/>
      </c>
      <c r="B475" s="2" t="str">
        <f t="shared" si="62"/>
        <v/>
      </c>
      <c r="C475" s="8" t="str">
        <f t="shared" si="63"/>
        <v/>
      </c>
      <c r="D475" s="8" t="str">
        <f t="shared" si="56"/>
        <v/>
      </c>
      <c r="E475" s="8" t="str">
        <f t="shared" si="57"/>
        <v/>
      </c>
      <c r="F475" s="8" t="str">
        <f t="shared" si="58"/>
        <v/>
      </c>
      <c r="G475" s="8" t="str">
        <f t="shared" si="59"/>
        <v/>
      </c>
      <c r="H475" s="7" t="str">
        <f t="shared" si="60"/>
        <v/>
      </c>
    </row>
    <row r="476" spans="1:8" x14ac:dyDescent="0.25">
      <c r="A476" t="str">
        <f t="shared" si="61"/>
        <v/>
      </c>
      <c r="B476" s="2" t="str">
        <f t="shared" si="62"/>
        <v/>
      </c>
      <c r="C476" s="8" t="str">
        <f t="shared" si="63"/>
        <v/>
      </c>
      <c r="D476" s="8" t="str">
        <f t="shared" si="56"/>
        <v/>
      </c>
      <c r="E476" s="8" t="str">
        <f t="shared" si="57"/>
        <v/>
      </c>
      <c r="F476" s="8" t="str">
        <f t="shared" si="58"/>
        <v/>
      </c>
      <c r="G476" s="8" t="str">
        <f t="shared" si="59"/>
        <v/>
      </c>
      <c r="H476" s="7" t="str">
        <f t="shared" si="60"/>
        <v/>
      </c>
    </row>
    <row r="477" spans="1:8" x14ac:dyDescent="0.25">
      <c r="A477" t="str">
        <f t="shared" si="61"/>
        <v/>
      </c>
      <c r="B477" s="2" t="str">
        <f t="shared" si="62"/>
        <v/>
      </c>
      <c r="C477" s="8" t="str">
        <f t="shared" si="63"/>
        <v/>
      </c>
      <c r="D477" s="8" t="str">
        <f t="shared" si="56"/>
        <v/>
      </c>
      <c r="E477" s="8" t="str">
        <f t="shared" si="57"/>
        <v/>
      </c>
      <c r="F477" s="8" t="str">
        <f t="shared" si="58"/>
        <v/>
      </c>
      <c r="G477" s="8" t="str">
        <f t="shared" si="59"/>
        <v/>
      </c>
      <c r="H477" s="7" t="str">
        <f t="shared" si="60"/>
        <v/>
      </c>
    </row>
    <row r="478" spans="1:8" x14ac:dyDescent="0.25">
      <c r="A478" t="str">
        <f t="shared" si="61"/>
        <v/>
      </c>
      <c r="B478" s="2" t="str">
        <f t="shared" si="62"/>
        <v/>
      </c>
      <c r="C478" s="8" t="str">
        <f t="shared" si="63"/>
        <v/>
      </c>
      <c r="D478" s="8" t="str">
        <f t="shared" si="56"/>
        <v/>
      </c>
      <c r="E478" s="8" t="str">
        <f t="shared" si="57"/>
        <v/>
      </c>
      <c r="F478" s="8" t="str">
        <f t="shared" si="58"/>
        <v/>
      </c>
      <c r="G478" s="8" t="str">
        <f t="shared" si="59"/>
        <v/>
      </c>
      <c r="H478" s="7" t="str">
        <f t="shared" si="60"/>
        <v/>
      </c>
    </row>
    <row r="479" spans="1:8" x14ac:dyDescent="0.25">
      <c r="A479" t="str">
        <f t="shared" si="61"/>
        <v/>
      </c>
      <c r="B479" s="2" t="str">
        <f t="shared" si="62"/>
        <v/>
      </c>
      <c r="C479" s="8" t="str">
        <f t="shared" si="63"/>
        <v/>
      </c>
      <c r="D479" s="8" t="str">
        <f t="shared" si="56"/>
        <v/>
      </c>
      <c r="E479" s="8" t="str">
        <f t="shared" si="57"/>
        <v/>
      </c>
      <c r="F479" s="8" t="str">
        <f t="shared" si="58"/>
        <v/>
      </c>
      <c r="G479" s="8" t="str">
        <f t="shared" si="59"/>
        <v/>
      </c>
      <c r="H479" s="7" t="str">
        <f t="shared" si="60"/>
        <v/>
      </c>
    </row>
    <row r="480" spans="1:8" x14ac:dyDescent="0.25">
      <c r="A480" t="str">
        <f t="shared" si="61"/>
        <v/>
      </c>
      <c r="B480" s="2" t="str">
        <f t="shared" si="62"/>
        <v/>
      </c>
      <c r="C480" s="8" t="str">
        <f t="shared" si="63"/>
        <v/>
      </c>
      <c r="D480" s="8" t="str">
        <f t="shared" si="56"/>
        <v/>
      </c>
      <c r="E480" s="8" t="str">
        <f t="shared" si="57"/>
        <v/>
      </c>
      <c r="F480" s="8" t="str">
        <f t="shared" si="58"/>
        <v/>
      </c>
      <c r="G480" s="8" t="str">
        <f t="shared" si="59"/>
        <v/>
      </c>
      <c r="H480" s="7" t="str">
        <f t="shared" si="60"/>
        <v/>
      </c>
    </row>
    <row r="481" spans="1:8" x14ac:dyDescent="0.25">
      <c r="A481" t="str">
        <f t="shared" si="61"/>
        <v/>
      </c>
      <c r="B481" s="2" t="str">
        <f t="shared" si="62"/>
        <v/>
      </c>
      <c r="C481" s="8" t="str">
        <f t="shared" si="63"/>
        <v/>
      </c>
      <c r="D481" s="8" t="str">
        <f t="shared" si="56"/>
        <v/>
      </c>
      <c r="E481" s="8" t="str">
        <f t="shared" si="57"/>
        <v/>
      </c>
      <c r="F481" s="8" t="str">
        <f t="shared" si="58"/>
        <v/>
      </c>
      <c r="G481" s="8" t="str">
        <f t="shared" si="59"/>
        <v/>
      </c>
      <c r="H481" s="7" t="str">
        <f t="shared" si="60"/>
        <v/>
      </c>
    </row>
    <row r="482" spans="1:8" x14ac:dyDescent="0.25">
      <c r="A482" t="str">
        <f t="shared" si="61"/>
        <v/>
      </c>
      <c r="B482" s="2" t="str">
        <f t="shared" si="62"/>
        <v/>
      </c>
      <c r="C482" s="8" t="str">
        <f t="shared" si="63"/>
        <v/>
      </c>
      <c r="D482" s="8" t="str">
        <f t="shared" si="56"/>
        <v/>
      </c>
      <c r="E482" s="8" t="str">
        <f t="shared" si="57"/>
        <v/>
      </c>
      <c r="F482" s="8" t="str">
        <f t="shared" si="58"/>
        <v/>
      </c>
      <c r="G482" s="8" t="str">
        <f t="shared" si="59"/>
        <v/>
      </c>
      <c r="H482" s="7" t="str">
        <f t="shared" si="60"/>
        <v/>
      </c>
    </row>
    <row r="483" spans="1:8" x14ac:dyDescent="0.25">
      <c r="A483" t="str">
        <f t="shared" si="61"/>
        <v/>
      </c>
      <c r="B483" s="2" t="str">
        <f t="shared" si="62"/>
        <v/>
      </c>
      <c r="C483" s="8" t="str">
        <f t="shared" si="63"/>
        <v/>
      </c>
      <c r="D483" s="8" t="str">
        <f t="shared" si="56"/>
        <v/>
      </c>
      <c r="E483" s="8" t="str">
        <f t="shared" si="57"/>
        <v/>
      </c>
      <c r="F483" s="8" t="str">
        <f t="shared" si="58"/>
        <v/>
      </c>
      <c r="G483" s="8" t="str">
        <f t="shared" si="59"/>
        <v/>
      </c>
      <c r="H483" s="7" t="str">
        <f t="shared" si="60"/>
        <v/>
      </c>
    </row>
    <row r="484" spans="1:8" x14ac:dyDescent="0.25">
      <c r="A484" t="str">
        <f t="shared" si="61"/>
        <v/>
      </c>
      <c r="B484" s="2" t="str">
        <f t="shared" si="62"/>
        <v/>
      </c>
      <c r="C484" s="8" t="str">
        <f t="shared" si="63"/>
        <v/>
      </c>
      <c r="D484" s="8" t="str">
        <f t="shared" si="56"/>
        <v/>
      </c>
      <c r="E484" s="8" t="str">
        <f t="shared" si="57"/>
        <v/>
      </c>
      <c r="F484" s="8" t="str">
        <f t="shared" si="58"/>
        <v/>
      </c>
      <c r="G484" s="8" t="str">
        <f t="shared" si="59"/>
        <v/>
      </c>
      <c r="H484" s="7" t="str">
        <f t="shared" si="60"/>
        <v/>
      </c>
    </row>
    <row r="485" spans="1:8" x14ac:dyDescent="0.25">
      <c r="A485" t="str">
        <f t="shared" si="61"/>
        <v/>
      </c>
      <c r="B485" s="2" t="str">
        <f t="shared" si="62"/>
        <v/>
      </c>
      <c r="C485" s="8" t="str">
        <f t="shared" si="63"/>
        <v/>
      </c>
      <c r="D485" s="8" t="str">
        <f t="shared" si="56"/>
        <v/>
      </c>
      <c r="E485" s="8" t="str">
        <f t="shared" si="57"/>
        <v/>
      </c>
      <c r="F485" s="8" t="str">
        <f t="shared" si="58"/>
        <v/>
      </c>
      <c r="G485" s="8" t="str">
        <f t="shared" si="59"/>
        <v/>
      </c>
      <c r="H485" s="7" t="str">
        <f t="shared" si="60"/>
        <v/>
      </c>
    </row>
    <row r="486" spans="1:8" x14ac:dyDescent="0.25">
      <c r="A486" t="str">
        <f t="shared" si="61"/>
        <v/>
      </c>
      <c r="B486" s="2" t="str">
        <f t="shared" si="62"/>
        <v/>
      </c>
      <c r="C486" s="8" t="str">
        <f t="shared" si="63"/>
        <v/>
      </c>
      <c r="D486" s="8" t="str">
        <f t="shared" si="56"/>
        <v/>
      </c>
      <c r="E486" s="8" t="str">
        <f t="shared" si="57"/>
        <v/>
      </c>
      <c r="F486" s="8" t="str">
        <f t="shared" si="58"/>
        <v/>
      </c>
      <c r="G486" s="8" t="str">
        <f t="shared" si="59"/>
        <v/>
      </c>
      <c r="H486" s="7" t="str">
        <f t="shared" si="60"/>
        <v/>
      </c>
    </row>
    <row r="487" spans="1:8" x14ac:dyDescent="0.25">
      <c r="A487" t="str">
        <f t="shared" si="61"/>
        <v/>
      </c>
      <c r="B487" s="2" t="str">
        <f t="shared" si="62"/>
        <v/>
      </c>
      <c r="C487" s="8" t="str">
        <f t="shared" si="63"/>
        <v/>
      </c>
      <c r="D487" s="8" t="str">
        <f t="shared" si="56"/>
        <v/>
      </c>
      <c r="E487" s="8" t="str">
        <f t="shared" si="57"/>
        <v/>
      </c>
      <c r="F487" s="8" t="str">
        <f t="shared" si="58"/>
        <v/>
      </c>
      <c r="G487" s="8" t="str">
        <f t="shared" si="59"/>
        <v/>
      </c>
      <c r="H487" s="7" t="str">
        <f t="shared" si="60"/>
        <v/>
      </c>
    </row>
    <row r="488" spans="1:8" x14ac:dyDescent="0.25">
      <c r="A488" t="str">
        <f t="shared" si="61"/>
        <v/>
      </c>
      <c r="B488" s="2" t="str">
        <f t="shared" si="62"/>
        <v/>
      </c>
      <c r="C488" s="8" t="str">
        <f t="shared" si="63"/>
        <v/>
      </c>
      <c r="D488" s="8" t="str">
        <f t="shared" si="56"/>
        <v/>
      </c>
      <c r="E488" s="8" t="str">
        <f t="shared" si="57"/>
        <v/>
      </c>
      <c r="F488" s="8" t="str">
        <f t="shared" si="58"/>
        <v/>
      </c>
      <c r="G488" s="8" t="str">
        <f t="shared" si="59"/>
        <v/>
      </c>
      <c r="H488" s="7" t="str">
        <f t="shared" si="60"/>
        <v/>
      </c>
    </row>
    <row r="489" spans="1:8" x14ac:dyDescent="0.25">
      <c r="A489" t="str">
        <f t="shared" si="61"/>
        <v/>
      </c>
      <c r="B489" s="2" t="str">
        <f t="shared" si="62"/>
        <v/>
      </c>
      <c r="C489" s="8" t="str">
        <f t="shared" si="63"/>
        <v/>
      </c>
      <c r="D489" s="8" t="str">
        <f t="shared" si="56"/>
        <v/>
      </c>
      <c r="E489" s="8" t="str">
        <f t="shared" si="57"/>
        <v/>
      </c>
      <c r="F489" s="8" t="str">
        <f t="shared" si="58"/>
        <v/>
      </c>
      <c r="G489" s="8" t="str">
        <f t="shared" si="59"/>
        <v/>
      </c>
      <c r="H489" s="7" t="str">
        <f t="shared" si="60"/>
        <v/>
      </c>
    </row>
    <row r="490" spans="1:8" x14ac:dyDescent="0.25">
      <c r="A490" t="str">
        <f t="shared" si="61"/>
        <v/>
      </c>
      <c r="B490" s="2" t="str">
        <f t="shared" si="62"/>
        <v/>
      </c>
      <c r="C490" s="8" t="str">
        <f t="shared" si="63"/>
        <v/>
      </c>
      <c r="D490" s="8" t="str">
        <f t="shared" si="56"/>
        <v/>
      </c>
      <c r="E490" s="8" t="str">
        <f t="shared" si="57"/>
        <v/>
      </c>
      <c r="F490" s="8" t="str">
        <f t="shared" si="58"/>
        <v/>
      </c>
      <c r="G490" s="8" t="str">
        <f t="shared" si="59"/>
        <v/>
      </c>
      <c r="H490" s="7" t="str">
        <f t="shared" si="60"/>
        <v/>
      </c>
    </row>
    <row r="491" spans="1:8" x14ac:dyDescent="0.25">
      <c r="A491" t="str">
        <f t="shared" si="61"/>
        <v/>
      </c>
      <c r="B491" s="2" t="str">
        <f t="shared" si="62"/>
        <v/>
      </c>
      <c r="C491" s="8" t="str">
        <f t="shared" si="63"/>
        <v/>
      </c>
      <c r="D491" s="8" t="str">
        <f t="shared" si="56"/>
        <v/>
      </c>
      <c r="E491" s="8" t="str">
        <f t="shared" si="57"/>
        <v/>
      </c>
      <c r="F491" s="8" t="str">
        <f t="shared" si="58"/>
        <v/>
      </c>
      <c r="G491" s="8" t="str">
        <f t="shared" si="59"/>
        <v/>
      </c>
      <c r="H491" s="7" t="str">
        <f t="shared" si="60"/>
        <v/>
      </c>
    </row>
    <row r="492" spans="1:8" x14ac:dyDescent="0.25">
      <c r="A492" t="str">
        <f t="shared" si="61"/>
        <v/>
      </c>
      <c r="B492" s="2" t="str">
        <f t="shared" si="62"/>
        <v/>
      </c>
      <c r="C492" s="8" t="str">
        <f t="shared" si="63"/>
        <v/>
      </c>
      <c r="D492" s="8" t="str">
        <f t="shared" si="56"/>
        <v/>
      </c>
      <c r="E492" s="8" t="str">
        <f t="shared" si="57"/>
        <v/>
      </c>
      <c r="F492" s="8" t="str">
        <f t="shared" si="58"/>
        <v/>
      </c>
      <c r="G492" s="8" t="str">
        <f t="shared" si="59"/>
        <v/>
      </c>
      <c r="H492" s="7" t="str">
        <f t="shared" si="60"/>
        <v/>
      </c>
    </row>
    <row r="493" spans="1:8" x14ac:dyDescent="0.25">
      <c r="A493" t="str">
        <f t="shared" si="61"/>
        <v/>
      </c>
      <c r="B493" s="2" t="str">
        <f t="shared" si="62"/>
        <v/>
      </c>
      <c r="C493" s="8" t="str">
        <f t="shared" si="63"/>
        <v/>
      </c>
      <c r="D493" s="8" t="str">
        <f t="shared" si="56"/>
        <v/>
      </c>
      <c r="E493" s="8" t="str">
        <f t="shared" si="57"/>
        <v/>
      </c>
      <c r="F493" s="8" t="str">
        <f t="shared" si="58"/>
        <v/>
      </c>
      <c r="G493" s="8" t="str">
        <f t="shared" si="59"/>
        <v/>
      </c>
      <c r="H493" s="7" t="str">
        <f t="shared" si="60"/>
        <v/>
      </c>
    </row>
    <row r="494" spans="1:8" x14ac:dyDescent="0.25">
      <c r="A494" t="str">
        <f t="shared" si="61"/>
        <v/>
      </c>
      <c r="B494" s="2" t="str">
        <f t="shared" si="62"/>
        <v/>
      </c>
      <c r="C494" s="8" t="str">
        <f t="shared" si="63"/>
        <v/>
      </c>
      <c r="D494" s="8" t="str">
        <f t="shared" si="56"/>
        <v/>
      </c>
      <c r="E494" s="8" t="str">
        <f t="shared" si="57"/>
        <v/>
      </c>
      <c r="F494" s="8" t="str">
        <f t="shared" si="58"/>
        <v/>
      </c>
      <c r="G494" s="8" t="str">
        <f t="shared" si="59"/>
        <v/>
      </c>
      <c r="H494" s="7" t="str">
        <f t="shared" si="60"/>
        <v/>
      </c>
    </row>
    <row r="495" spans="1:8" x14ac:dyDescent="0.25">
      <c r="A495" t="str">
        <f t="shared" si="61"/>
        <v/>
      </c>
      <c r="B495" s="2" t="str">
        <f t="shared" si="62"/>
        <v/>
      </c>
      <c r="C495" s="8" t="str">
        <f t="shared" si="63"/>
        <v/>
      </c>
      <c r="D495" s="8" t="str">
        <f t="shared" si="56"/>
        <v/>
      </c>
      <c r="E495" s="8" t="str">
        <f t="shared" si="57"/>
        <v/>
      </c>
      <c r="F495" s="8" t="str">
        <f t="shared" si="58"/>
        <v/>
      </c>
      <c r="G495" s="8" t="str">
        <f t="shared" si="59"/>
        <v/>
      </c>
      <c r="H495" s="7" t="str">
        <f t="shared" si="60"/>
        <v/>
      </c>
    </row>
    <row r="496" spans="1:8" x14ac:dyDescent="0.25">
      <c r="A496" t="str">
        <f t="shared" si="61"/>
        <v/>
      </c>
      <c r="B496" s="2" t="str">
        <f t="shared" si="62"/>
        <v/>
      </c>
      <c r="C496" s="8" t="str">
        <f t="shared" si="63"/>
        <v/>
      </c>
      <c r="D496" s="8" t="str">
        <f t="shared" si="56"/>
        <v/>
      </c>
      <c r="E496" s="8" t="str">
        <f t="shared" si="57"/>
        <v/>
      </c>
      <c r="F496" s="8" t="str">
        <f t="shared" si="58"/>
        <v/>
      </c>
      <c r="G496" s="8" t="str">
        <f t="shared" si="59"/>
        <v/>
      </c>
      <c r="H496" s="7" t="str">
        <f t="shared" si="60"/>
        <v/>
      </c>
    </row>
    <row r="497" spans="1:8" x14ac:dyDescent="0.25">
      <c r="A497" t="str">
        <f t="shared" si="61"/>
        <v/>
      </c>
      <c r="B497" s="2" t="str">
        <f t="shared" si="62"/>
        <v/>
      </c>
      <c r="C497" s="8" t="str">
        <f t="shared" si="63"/>
        <v/>
      </c>
      <c r="D497" s="8" t="str">
        <f t="shared" si="56"/>
        <v/>
      </c>
      <c r="E497" s="8" t="str">
        <f t="shared" si="57"/>
        <v/>
      </c>
      <c r="F497" s="8" t="str">
        <f t="shared" si="58"/>
        <v/>
      </c>
      <c r="G497" s="8" t="str">
        <f t="shared" si="59"/>
        <v/>
      </c>
      <c r="H497" s="7" t="str">
        <f t="shared" si="60"/>
        <v/>
      </c>
    </row>
    <row r="498" spans="1:8" x14ac:dyDescent="0.25">
      <c r="A498" t="str">
        <f t="shared" si="61"/>
        <v/>
      </c>
      <c r="B498" s="2" t="str">
        <f t="shared" si="62"/>
        <v/>
      </c>
      <c r="C498" s="8" t="str">
        <f t="shared" si="63"/>
        <v/>
      </c>
      <c r="D498" s="8" t="str">
        <f t="shared" si="56"/>
        <v/>
      </c>
      <c r="E498" s="8" t="str">
        <f t="shared" si="57"/>
        <v/>
      </c>
      <c r="F498" s="8" t="str">
        <f t="shared" si="58"/>
        <v/>
      </c>
      <c r="G498" s="8" t="str">
        <f t="shared" si="59"/>
        <v/>
      </c>
      <c r="H498" s="7" t="str">
        <f t="shared" si="60"/>
        <v/>
      </c>
    </row>
    <row r="499" spans="1:8" x14ac:dyDescent="0.25">
      <c r="A499" t="str">
        <f t="shared" si="61"/>
        <v/>
      </c>
      <c r="B499" s="2" t="str">
        <f t="shared" si="62"/>
        <v/>
      </c>
      <c r="C499" s="8" t="str">
        <f t="shared" si="63"/>
        <v/>
      </c>
      <c r="D499" s="8" t="str">
        <f t="shared" si="56"/>
        <v/>
      </c>
      <c r="E499" s="8" t="str">
        <f t="shared" si="57"/>
        <v/>
      </c>
      <c r="F499" s="8" t="str">
        <f t="shared" si="58"/>
        <v/>
      </c>
      <c r="G499" s="8" t="str">
        <f t="shared" si="59"/>
        <v/>
      </c>
      <c r="H499" s="7" t="str">
        <f t="shared" si="60"/>
        <v/>
      </c>
    </row>
    <row r="500" spans="1:8" x14ac:dyDescent="0.25">
      <c r="A500" t="str">
        <f t="shared" si="61"/>
        <v/>
      </c>
      <c r="B500" s="2" t="str">
        <f t="shared" si="62"/>
        <v/>
      </c>
      <c r="C500" s="8" t="str">
        <f t="shared" si="63"/>
        <v/>
      </c>
      <c r="D500" s="8" t="str">
        <f t="shared" si="56"/>
        <v/>
      </c>
      <c r="E500" s="8" t="str">
        <f t="shared" si="57"/>
        <v/>
      </c>
      <c r="F500" s="8" t="str">
        <f t="shared" si="58"/>
        <v/>
      </c>
      <c r="G500" s="8" t="str">
        <f t="shared" si="59"/>
        <v/>
      </c>
      <c r="H500" s="7" t="str">
        <f t="shared" si="60"/>
        <v/>
      </c>
    </row>
    <row r="501" spans="1:8" x14ac:dyDescent="0.25">
      <c r="A501" t="str">
        <f t="shared" si="61"/>
        <v/>
      </c>
      <c r="B501" s="2" t="str">
        <f t="shared" si="62"/>
        <v/>
      </c>
      <c r="C501" s="8" t="str">
        <f t="shared" si="63"/>
        <v/>
      </c>
      <c r="D501" s="8" t="str">
        <f t="shared" si="56"/>
        <v/>
      </c>
      <c r="E501" s="8" t="str">
        <f t="shared" si="57"/>
        <v/>
      </c>
      <c r="F501" s="8" t="str">
        <f t="shared" si="58"/>
        <v/>
      </c>
      <c r="G501" s="8" t="str">
        <f t="shared" si="59"/>
        <v/>
      </c>
      <c r="H501" s="7" t="str">
        <f t="shared" si="60"/>
        <v/>
      </c>
    </row>
    <row r="502" spans="1:8" x14ac:dyDescent="0.25">
      <c r="A502" t="str">
        <f t="shared" si="61"/>
        <v/>
      </c>
      <c r="B502" s="2" t="str">
        <f t="shared" si="62"/>
        <v/>
      </c>
      <c r="C502" s="8" t="str">
        <f t="shared" si="63"/>
        <v/>
      </c>
      <c r="D502" s="8" t="str">
        <f t="shared" si="56"/>
        <v/>
      </c>
      <c r="E502" s="8" t="str">
        <f t="shared" si="57"/>
        <v/>
      </c>
      <c r="F502" s="8" t="str">
        <f t="shared" si="58"/>
        <v/>
      </c>
      <c r="G502" s="8" t="str">
        <f t="shared" si="59"/>
        <v/>
      </c>
      <c r="H502" s="7" t="str">
        <f t="shared" si="60"/>
        <v/>
      </c>
    </row>
    <row r="503" spans="1:8" x14ac:dyDescent="0.25">
      <c r="A503" t="str">
        <f t="shared" si="61"/>
        <v/>
      </c>
      <c r="B503" s="2" t="str">
        <f t="shared" si="62"/>
        <v/>
      </c>
      <c r="C503" s="8" t="str">
        <f t="shared" si="63"/>
        <v/>
      </c>
      <c r="D503" s="8" t="str">
        <f t="shared" si="56"/>
        <v/>
      </c>
      <c r="E503" s="8" t="str">
        <f t="shared" si="57"/>
        <v/>
      </c>
      <c r="F503" s="8" t="str">
        <f t="shared" si="58"/>
        <v/>
      </c>
      <c r="G503" s="8" t="str">
        <f t="shared" si="59"/>
        <v/>
      </c>
      <c r="H503" s="7" t="str">
        <f t="shared" si="60"/>
        <v/>
      </c>
    </row>
    <row r="504" spans="1:8" x14ac:dyDescent="0.25">
      <c r="A504" t="str">
        <f t="shared" si="61"/>
        <v/>
      </c>
      <c r="B504" s="2" t="str">
        <f t="shared" si="62"/>
        <v/>
      </c>
      <c r="C504" s="8" t="str">
        <f t="shared" si="63"/>
        <v/>
      </c>
      <c r="D504" s="8" t="str">
        <f t="shared" si="56"/>
        <v/>
      </c>
      <c r="E504" s="8" t="str">
        <f t="shared" si="57"/>
        <v/>
      </c>
      <c r="F504" s="8" t="str">
        <f t="shared" si="58"/>
        <v/>
      </c>
      <c r="G504" s="8" t="str">
        <f t="shared" si="59"/>
        <v/>
      </c>
      <c r="H504" s="7" t="str">
        <f t="shared" si="60"/>
        <v/>
      </c>
    </row>
    <row r="505" spans="1:8" x14ac:dyDescent="0.25">
      <c r="A505" t="str">
        <f t="shared" si="61"/>
        <v/>
      </c>
      <c r="B505" s="2" t="str">
        <f t="shared" si="62"/>
        <v/>
      </c>
      <c r="C505" s="8" t="str">
        <f t="shared" si="63"/>
        <v/>
      </c>
      <c r="D505" s="8" t="str">
        <f t="shared" si="56"/>
        <v/>
      </c>
      <c r="E505" s="8" t="str">
        <f t="shared" si="57"/>
        <v/>
      </c>
      <c r="F505" s="8" t="str">
        <f t="shared" si="58"/>
        <v/>
      </c>
      <c r="G505" s="8" t="str">
        <f t="shared" si="59"/>
        <v/>
      </c>
      <c r="H505" s="7" t="str">
        <f t="shared" si="60"/>
        <v/>
      </c>
    </row>
    <row r="506" spans="1:8" x14ac:dyDescent="0.25">
      <c r="A506" t="str">
        <f t="shared" si="61"/>
        <v/>
      </c>
      <c r="B506" s="2" t="str">
        <f t="shared" si="62"/>
        <v/>
      </c>
      <c r="C506" s="8" t="str">
        <f t="shared" si="63"/>
        <v/>
      </c>
      <c r="D506" s="8" t="str">
        <f t="shared" si="56"/>
        <v/>
      </c>
      <c r="E506" s="8" t="str">
        <f t="shared" si="57"/>
        <v/>
      </c>
      <c r="F506" s="8" t="str">
        <f t="shared" si="58"/>
        <v/>
      </c>
      <c r="G506" s="8" t="str">
        <f t="shared" si="59"/>
        <v/>
      </c>
      <c r="H506" s="7" t="str">
        <f t="shared" si="60"/>
        <v/>
      </c>
    </row>
    <row r="507" spans="1:8" x14ac:dyDescent="0.25">
      <c r="A507" t="str">
        <f t="shared" si="61"/>
        <v/>
      </c>
      <c r="B507" s="2" t="str">
        <f t="shared" si="62"/>
        <v/>
      </c>
      <c r="C507" s="8" t="str">
        <f t="shared" si="63"/>
        <v/>
      </c>
      <c r="D507" s="8" t="str">
        <f t="shared" si="56"/>
        <v/>
      </c>
      <c r="E507" s="8" t="str">
        <f t="shared" si="57"/>
        <v/>
      </c>
      <c r="F507" s="8" t="str">
        <f t="shared" si="58"/>
        <v/>
      </c>
      <c r="G507" s="8" t="str">
        <f t="shared" si="59"/>
        <v/>
      </c>
      <c r="H507" s="7" t="str">
        <f t="shared" si="60"/>
        <v/>
      </c>
    </row>
    <row r="508" spans="1:8" x14ac:dyDescent="0.25">
      <c r="A508" t="str">
        <f t="shared" si="61"/>
        <v/>
      </c>
      <c r="B508" s="2" t="str">
        <f t="shared" si="62"/>
        <v/>
      </c>
      <c r="C508" s="8" t="str">
        <f t="shared" si="63"/>
        <v/>
      </c>
      <c r="D508" s="8" t="str">
        <f t="shared" si="56"/>
        <v/>
      </c>
      <c r="E508" s="8" t="str">
        <f t="shared" si="57"/>
        <v/>
      </c>
      <c r="F508" s="8" t="str">
        <f t="shared" si="58"/>
        <v/>
      </c>
      <c r="G508" s="8" t="str">
        <f t="shared" si="59"/>
        <v/>
      </c>
      <c r="H508" s="7" t="str">
        <f t="shared" si="60"/>
        <v/>
      </c>
    </row>
    <row r="509" spans="1:8" x14ac:dyDescent="0.25">
      <c r="A509" t="str">
        <f t="shared" si="61"/>
        <v/>
      </c>
      <c r="B509" s="2" t="str">
        <f t="shared" si="62"/>
        <v/>
      </c>
      <c r="C509" s="8" t="str">
        <f t="shared" si="63"/>
        <v/>
      </c>
      <c r="D509" s="8" t="str">
        <f t="shared" si="56"/>
        <v/>
      </c>
      <c r="E509" s="8" t="str">
        <f t="shared" si="57"/>
        <v/>
      </c>
      <c r="F509" s="8" t="str">
        <f t="shared" si="58"/>
        <v/>
      </c>
      <c r="G509" s="8" t="str">
        <f t="shared" si="59"/>
        <v/>
      </c>
      <c r="H509" s="7" t="str">
        <f t="shared" si="60"/>
        <v/>
      </c>
    </row>
    <row r="510" spans="1:8" x14ac:dyDescent="0.25">
      <c r="A510" t="str">
        <f t="shared" si="61"/>
        <v/>
      </c>
      <c r="B510" s="2" t="str">
        <f t="shared" si="62"/>
        <v/>
      </c>
      <c r="C510" s="8" t="str">
        <f t="shared" si="63"/>
        <v/>
      </c>
      <c r="D510" s="8" t="str">
        <f t="shared" si="56"/>
        <v/>
      </c>
      <c r="E510" s="8" t="str">
        <f t="shared" si="57"/>
        <v/>
      </c>
      <c r="F510" s="8" t="str">
        <f t="shared" si="58"/>
        <v/>
      </c>
      <c r="G510" s="8" t="str">
        <f t="shared" si="59"/>
        <v/>
      </c>
      <c r="H510" s="7" t="str">
        <f t="shared" si="60"/>
        <v/>
      </c>
    </row>
    <row r="511" spans="1:8" x14ac:dyDescent="0.25">
      <c r="A511" t="str">
        <f t="shared" si="61"/>
        <v/>
      </c>
      <c r="B511" s="2" t="str">
        <f t="shared" si="62"/>
        <v/>
      </c>
      <c r="C511" s="8" t="str">
        <f t="shared" si="63"/>
        <v/>
      </c>
      <c r="D511" s="8" t="str">
        <f t="shared" si="56"/>
        <v/>
      </c>
      <c r="E511" s="8" t="str">
        <f t="shared" si="57"/>
        <v/>
      </c>
      <c r="F511" s="8" t="str">
        <f t="shared" si="58"/>
        <v/>
      </c>
      <c r="G511" s="8" t="str">
        <f t="shared" si="59"/>
        <v/>
      </c>
      <c r="H511" s="7" t="str">
        <f t="shared" si="60"/>
        <v/>
      </c>
    </row>
    <row r="512" spans="1:8" x14ac:dyDescent="0.25">
      <c r="A512" t="str">
        <f t="shared" si="61"/>
        <v/>
      </c>
      <c r="B512" s="2" t="str">
        <f t="shared" si="62"/>
        <v/>
      </c>
      <c r="C512" s="8" t="str">
        <f t="shared" si="63"/>
        <v/>
      </c>
      <c r="D512" s="8" t="str">
        <f t="shared" si="56"/>
        <v/>
      </c>
      <c r="E512" s="8" t="str">
        <f t="shared" si="57"/>
        <v/>
      </c>
      <c r="F512" s="8" t="str">
        <f t="shared" si="58"/>
        <v/>
      </c>
      <c r="G512" s="8" t="str">
        <f t="shared" si="59"/>
        <v/>
      </c>
      <c r="H512" s="7" t="str">
        <f t="shared" si="60"/>
        <v/>
      </c>
    </row>
    <row r="513" spans="1:8" x14ac:dyDescent="0.25">
      <c r="A513" t="str">
        <f t="shared" si="61"/>
        <v/>
      </c>
      <c r="B513" s="2" t="str">
        <f t="shared" si="62"/>
        <v/>
      </c>
      <c r="C513" s="8" t="str">
        <f t="shared" si="63"/>
        <v/>
      </c>
      <c r="D513" s="8" t="str">
        <f t="shared" si="56"/>
        <v/>
      </c>
      <c r="E513" s="8" t="str">
        <f t="shared" si="57"/>
        <v/>
      </c>
      <c r="F513" s="8" t="str">
        <f t="shared" si="58"/>
        <v/>
      </c>
      <c r="G513" s="8" t="str">
        <f t="shared" si="59"/>
        <v/>
      </c>
      <c r="H513" s="7" t="str">
        <f t="shared" si="60"/>
        <v/>
      </c>
    </row>
    <row r="514" spans="1:8" x14ac:dyDescent="0.25">
      <c r="A514" t="str">
        <f t="shared" si="61"/>
        <v/>
      </c>
      <c r="B514" s="2" t="str">
        <f t="shared" si="62"/>
        <v/>
      </c>
      <c r="C514" s="8" t="str">
        <f t="shared" si="63"/>
        <v/>
      </c>
      <c r="D514" s="8" t="str">
        <f t="shared" si="56"/>
        <v/>
      </c>
      <c r="E514" s="8" t="str">
        <f t="shared" si="57"/>
        <v/>
      </c>
      <c r="F514" s="8" t="str">
        <f t="shared" si="58"/>
        <v/>
      </c>
      <c r="G514" s="8" t="str">
        <f t="shared" si="59"/>
        <v/>
      </c>
      <c r="H514" s="7" t="str">
        <f t="shared" si="60"/>
        <v/>
      </c>
    </row>
    <row r="515" spans="1:8" x14ac:dyDescent="0.25">
      <c r="A515" t="str">
        <f t="shared" si="61"/>
        <v/>
      </c>
      <c r="B515" s="2" t="str">
        <f t="shared" si="62"/>
        <v/>
      </c>
      <c r="C515" s="8" t="str">
        <f t="shared" si="63"/>
        <v/>
      </c>
      <c r="D515" s="8" t="str">
        <f t="shared" si="56"/>
        <v/>
      </c>
      <c r="E515" s="8" t="str">
        <f t="shared" si="57"/>
        <v/>
      </c>
      <c r="F515" s="8" t="str">
        <f t="shared" si="58"/>
        <v/>
      </c>
      <c r="G515" s="8" t="str">
        <f t="shared" si="59"/>
        <v/>
      </c>
      <c r="H515" s="7" t="str">
        <f t="shared" si="60"/>
        <v/>
      </c>
    </row>
    <row r="516" spans="1:8" x14ac:dyDescent="0.25">
      <c r="A516" t="str">
        <f t="shared" si="61"/>
        <v/>
      </c>
      <c r="B516" s="2" t="str">
        <f t="shared" si="62"/>
        <v/>
      </c>
      <c r="C516" s="8" t="str">
        <f t="shared" si="63"/>
        <v/>
      </c>
      <c r="D516" s="8" t="str">
        <f t="shared" si="56"/>
        <v/>
      </c>
      <c r="E516" s="8" t="str">
        <f t="shared" si="57"/>
        <v/>
      </c>
      <c r="F516" s="8" t="str">
        <f t="shared" si="58"/>
        <v/>
      </c>
      <c r="G516" s="8" t="str">
        <f t="shared" si="59"/>
        <v/>
      </c>
      <c r="H516" s="7" t="str">
        <f t="shared" si="60"/>
        <v/>
      </c>
    </row>
    <row r="517" spans="1:8" x14ac:dyDescent="0.25">
      <c r="A517" t="str">
        <f t="shared" si="61"/>
        <v/>
      </c>
      <c r="B517" s="2" t="str">
        <f t="shared" si="62"/>
        <v/>
      </c>
      <c r="C517" s="8" t="str">
        <f t="shared" si="63"/>
        <v/>
      </c>
      <c r="D517" s="8" t="str">
        <f t="shared" si="56"/>
        <v/>
      </c>
      <c r="E517" s="8" t="str">
        <f t="shared" si="57"/>
        <v/>
      </c>
      <c r="F517" s="8" t="str">
        <f t="shared" si="58"/>
        <v/>
      </c>
      <c r="G517" s="8" t="str">
        <f t="shared" si="59"/>
        <v/>
      </c>
      <c r="H517" s="7" t="str">
        <f t="shared" si="60"/>
        <v/>
      </c>
    </row>
    <row r="518" spans="1:8" x14ac:dyDescent="0.25">
      <c r="A518" t="str">
        <f t="shared" si="61"/>
        <v/>
      </c>
      <c r="B518" s="2" t="str">
        <f t="shared" si="62"/>
        <v/>
      </c>
      <c r="C518" s="8" t="str">
        <f t="shared" si="63"/>
        <v/>
      </c>
      <c r="D518" s="8" t="str">
        <f t="shared" si="56"/>
        <v/>
      </c>
      <c r="E518" s="8" t="str">
        <f t="shared" si="57"/>
        <v/>
      </c>
      <c r="F518" s="8" t="str">
        <f t="shared" si="58"/>
        <v/>
      </c>
      <c r="G518" s="8" t="str">
        <f t="shared" si="59"/>
        <v/>
      </c>
      <c r="H518" s="7" t="str">
        <f t="shared" si="60"/>
        <v/>
      </c>
    </row>
    <row r="519" spans="1:8" x14ac:dyDescent="0.25">
      <c r="A519" t="str">
        <f t="shared" si="61"/>
        <v/>
      </c>
      <c r="B519" s="2" t="str">
        <f t="shared" si="62"/>
        <v/>
      </c>
      <c r="C519" s="8" t="str">
        <f t="shared" si="63"/>
        <v/>
      </c>
      <c r="D519" s="8" t="str">
        <f t="shared" si="56"/>
        <v/>
      </c>
      <c r="E519" s="8" t="str">
        <f t="shared" si="57"/>
        <v/>
      </c>
      <c r="F519" s="8" t="str">
        <f t="shared" si="58"/>
        <v/>
      </c>
      <c r="G519" s="8" t="str">
        <f t="shared" si="59"/>
        <v/>
      </c>
      <c r="H519" s="7" t="str">
        <f t="shared" si="60"/>
        <v/>
      </c>
    </row>
    <row r="520" spans="1:8" x14ac:dyDescent="0.25">
      <c r="A520" t="str">
        <f t="shared" si="61"/>
        <v/>
      </c>
      <c r="B520" s="2" t="str">
        <f t="shared" si="62"/>
        <v/>
      </c>
      <c r="C520" s="8" t="str">
        <f t="shared" si="63"/>
        <v/>
      </c>
      <c r="D520" s="8" t="str">
        <f t="shared" si="56"/>
        <v/>
      </c>
      <c r="E520" s="8" t="str">
        <f t="shared" si="57"/>
        <v/>
      </c>
      <c r="F520" s="8" t="str">
        <f t="shared" si="58"/>
        <v/>
      </c>
      <c r="G520" s="8" t="str">
        <f t="shared" si="59"/>
        <v/>
      </c>
      <c r="H520" s="7" t="str">
        <f t="shared" si="60"/>
        <v/>
      </c>
    </row>
    <row r="521" spans="1:8" x14ac:dyDescent="0.25">
      <c r="A521" t="str">
        <f t="shared" si="61"/>
        <v/>
      </c>
      <c r="B521" s="2" t="str">
        <f t="shared" si="62"/>
        <v/>
      </c>
      <c r="C521" s="8" t="str">
        <f t="shared" si="63"/>
        <v/>
      </c>
      <c r="D521" s="8" t="str">
        <f t="shared" si="56"/>
        <v/>
      </c>
      <c r="E521" s="8" t="str">
        <f t="shared" si="57"/>
        <v/>
      </c>
      <c r="F521" s="8" t="str">
        <f t="shared" si="58"/>
        <v/>
      </c>
      <c r="G521" s="8" t="str">
        <f t="shared" si="59"/>
        <v/>
      </c>
      <c r="H521" s="7" t="str">
        <f t="shared" si="60"/>
        <v/>
      </c>
    </row>
    <row r="522" spans="1:8" x14ac:dyDescent="0.25">
      <c r="A522" t="str">
        <f t="shared" si="61"/>
        <v/>
      </c>
      <c r="B522" s="2" t="str">
        <f t="shared" si="62"/>
        <v/>
      </c>
      <c r="C522" s="8" t="str">
        <f t="shared" si="63"/>
        <v/>
      </c>
      <c r="D522" s="8" t="str">
        <f t="shared" si="56"/>
        <v/>
      </c>
      <c r="E522" s="8" t="str">
        <f t="shared" si="57"/>
        <v/>
      </c>
      <c r="F522" s="8" t="str">
        <f t="shared" si="58"/>
        <v/>
      </c>
      <c r="G522" s="8" t="str">
        <f t="shared" si="59"/>
        <v/>
      </c>
      <c r="H522" s="7" t="str">
        <f t="shared" si="60"/>
        <v/>
      </c>
    </row>
    <row r="523" spans="1:8" x14ac:dyDescent="0.25">
      <c r="A523" t="str">
        <f t="shared" si="61"/>
        <v/>
      </c>
      <c r="B523" s="2" t="str">
        <f t="shared" si="62"/>
        <v/>
      </c>
      <c r="C523" s="8" t="str">
        <f t="shared" si="63"/>
        <v/>
      </c>
      <c r="D523" s="8" t="str">
        <f t="shared" si="56"/>
        <v/>
      </c>
      <c r="E523" s="8" t="str">
        <f t="shared" si="57"/>
        <v/>
      </c>
      <c r="F523" s="8" t="str">
        <f t="shared" si="58"/>
        <v/>
      </c>
      <c r="G523" s="8" t="str">
        <f t="shared" si="59"/>
        <v/>
      </c>
      <c r="H523" s="7" t="str">
        <f t="shared" si="60"/>
        <v/>
      </c>
    </row>
    <row r="524" spans="1:8" x14ac:dyDescent="0.25">
      <c r="A524" t="str">
        <f t="shared" si="61"/>
        <v/>
      </c>
      <c r="B524" s="2" t="str">
        <f t="shared" si="62"/>
        <v/>
      </c>
      <c r="C524" s="8" t="str">
        <f t="shared" si="63"/>
        <v/>
      </c>
      <c r="D524" s="8" t="str">
        <f t="shared" si="56"/>
        <v/>
      </c>
      <c r="E524" s="8" t="str">
        <f t="shared" si="57"/>
        <v/>
      </c>
      <c r="F524" s="8" t="str">
        <f t="shared" si="58"/>
        <v/>
      </c>
      <c r="G524" s="8" t="str">
        <f t="shared" si="59"/>
        <v/>
      </c>
      <c r="H524" s="7" t="str">
        <f t="shared" si="60"/>
        <v/>
      </c>
    </row>
    <row r="525" spans="1:8" x14ac:dyDescent="0.25">
      <c r="A525" t="str">
        <f t="shared" si="61"/>
        <v/>
      </c>
      <c r="B525" s="2" t="str">
        <f t="shared" si="62"/>
        <v/>
      </c>
      <c r="C525" s="8" t="str">
        <f t="shared" si="63"/>
        <v/>
      </c>
      <c r="D525" s="8" t="str">
        <f t="shared" si="56"/>
        <v/>
      </c>
      <c r="E525" s="8" t="str">
        <f t="shared" si="57"/>
        <v/>
      </c>
      <c r="F525" s="8" t="str">
        <f t="shared" si="58"/>
        <v/>
      </c>
      <c r="G525" s="8" t="str">
        <f t="shared" si="59"/>
        <v/>
      </c>
      <c r="H525" s="7" t="str">
        <f t="shared" si="60"/>
        <v/>
      </c>
    </row>
    <row r="526" spans="1:8" x14ac:dyDescent="0.25">
      <c r="A526" t="str">
        <f t="shared" si="61"/>
        <v/>
      </c>
      <c r="B526" s="2" t="str">
        <f t="shared" si="62"/>
        <v/>
      </c>
      <c r="C526" s="8" t="str">
        <f t="shared" si="63"/>
        <v/>
      </c>
      <c r="D526" s="8" t="str">
        <f t="shared" si="56"/>
        <v/>
      </c>
      <c r="E526" s="8" t="str">
        <f t="shared" si="57"/>
        <v/>
      </c>
      <c r="F526" s="8" t="str">
        <f t="shared" si="58"/>
        <v/>
      </c>
      <c r="G526" s="8" t="str">
        <f t="shared" si="59"/>
        <v/>
      </c>
      <c r="H526" s="7" t="str">
        <f t="shared" si="60"/>
        <v/>
      </c>
    </row>
    <row r="527" spans="1:8" x14ac:dyDescent="0.25">
      <c r="A527" t="str">
        <f t="shared" si="61"/>
        <v/>
      </c>
      <c r="B527" s="2" t="str">
        <f t="shared" si="62"/>
        <v/>
      </c>
      <c r="C527" s="8" t="str">
        <f t="shared" si="63"/>
        <v/>
      </c>
      <c r="D527" s="8" t="str">
        <f t="shared" si="56"/>
        <v/>
      </c>
      <c r="E527" s="8" t="str">
        <f t="shared" si="57"/>
        <v/>
      </c>
      <c r="F527" s="8" t="str">
        <f t="shared" si="58"/>
        <v/>
      </c>
      <c r="G527" s="8" t="str">
        <f t="shared" si="59"/>
        <v/>
      </c>
      <c r="H527" s="7" t="str">
        <f t="shared" si="60"/>
        <v/>
      </c>
    </row>
    <row r="528" spans="1:8" x14ac:dyDescent="0.25">
      <c r="A528" t="str">
        <f t="shared" si="61"/>
        <v/>
      </c>
      <c r="B528" s="2" t="str">
        <f t="shared" si="62"/>
        <v/>
      </c>
      <c r="C528" s="8" t="str">
        <f t="shared" si="63"/>
        <v/>
      </c>
      <c r="D528" s="8" t="str">
        <f t="shared" si="56"/>
        <v/>
      </c>
      <c r="E528" s="8" t="str">
        <f t="shared" si="57"/>
        <v/>
      </c>
      <c r="F528" s="8" t="str">
        <f t="shared" si="58"/>
        <v/>
      </c>
      <c r="G528" s="8" t="str">
        <f t="shared" si="59"/>
        <v/>
      </c>
      <c r="H528" s="7" t="str">
        <f t="shared" si="60"/>
        <v/>
      </c>
    </row>
    <row r="529" spans="1:8" x14ac:dyDescent="0.25">
      <c r="A529" t="str">
        <f t="shared" si="61"/>
        <v/>
      </c>
      <c r="B529" s="2" t="str">
        <f t="shared" si="62"/>
        <v/>
      </c>
      <c r="C529" s="8" t="str">
        <f t="shared" si="63"/>
        <v/>
      </c>
      <c r="D529" s="8" t="str">
        <f t="shared" si="56"/>
        <v/>
      </c>
      <c r="E529" s="8" t="str">
        <f t="shared" si="57"/>
        <v/>
      </c>
      <c r="F529" s="8" t="str">
        <f t="shared" si="58"/>
        <v/>
      </c>
      <c r="G529" s="8" t="str">
        <f t="shared" si="59"/>
        <v/>
      </c>
      <c r="H529" s="7" t="str">
        <f t="shared" si="60"/>
        <v/>
      </c>
    </row>
    <row r="530" spans="1:8" x14ac:dyDescent="0.25">
      <c r="A530" t="str">
        <f t="shared" si="61"/>
        <v/>
      </c>
      <c r="B530" s="2" t="str">
        <f t="shared" si="62"/>
        <v/>
      </c>
      <c r="C530" s="8" t="str">
        <f t="shared" si="63"/>
        <v/>
      </c>
      <c r="D530" s="8" t="str">
        <f t="shared" si="56"/>
        <v/>
      </c>
      <c r="E530" s="8" t="str">
        <f t="shared" si="57"/>
        <v/>
      </c>
      <c r="F530" s="8" t="str">
        <f t="shared" si="58"/>
        <v/>
      </c>
      <c r="G530" s="8" t="str">
        <f t="shared" si="59"/>
        <v/>
      </c>
      <c r="H530" s="7" t="str">
        <f t="shared" si="60"/>
        <v/>
      </c>
    </row>
    <row r="531" spans="1:8" x14ac:dyDescent="0.25">
      <c r="A531" t="str">
        <f t="shared" si="61"/>
        <v/>
      </c>
      <c r="B531" s="2" t="str">
        <f t="shared" si="62"/>
        <v/>
      </c>
      <c r="C531" s="8" t="str">
        <f t="shared" si="63"/>
        <v/>
      </c>
      <c r="D531" s="8" t="str">
        <f t="shared" ref="D531:D594" si="64">IF(A531="","",$B$13)</f>
        <v/>
      </c>
      <c r="E531" s="8" t="str">
        <f t="shared" ref="E531:E594" si="65">IF(A531="","",C531*($B$11/100/12))</f>
        <v/>
      </c>
      <c r="F531" s="8" t="str">
        <f t="shared" ref="F531:F594" si="66">IF(A531="","",D531-E531)</f>
        <v/>
      </c>
      <c r="G531" s="8" t="str">
        <f t="shared" ref="G531:G594" si="67">IF(A531="","",MAX(C531-F531,0))</f>
        <v/>
      </c>
      <c r="H531" s="7" t="str">
        <f t="shared" ref="H531:H594" si="68">IF(A531="","",F531/D531)</f>
        <v/>
      </c>
    </row>
    <row r="532" spans="1:8" x14ac:dyDescent="0.25">
      <c r="A532" t="str">
        <f t="shared" ref="A532:A595" si="69">IF(A531&lt;$B$12,A531+1,"")</f>
        <v/>
      </c>
      <c r="B532" s="2" t="str">
        <f t="shared" ref="B532:B595" si="70">IF(A532="","",EDATE(B531,1))</f>
        <v/>
      </c>
      <c r="C532" s="8" t="str">
        <f t="shared" ref="C532:C595" si="71">IF(A532="","",G531)</f>
        <v/>
      </c>
      <c r="D532" s="8" t="str">
        <f t="shared" si="64"/>
        <v/>
      </c>
      <c r="E532" s="8" t="str">
        <f t="shared" si="65"/>
        <v/>
      </c>
      <c r="F532" s="8" t="str">
        <f t="shared" si="66"/>
        <v/>
      </c>
      <c r="G532" s="8" t="str">
        <f t="shared" si="67"/>
        <v/>
      </c>
      <c r="H532" s="7" t="str">
        <f t="shared" si="68"/>
        <v/>
      </c>
    </row>
    <row r="533" spans="1:8" x14ac:dyDescent="0.25">
      <c r="A533" t="str">
        <f t="shared" si="69"/>
        <v/>
      </c>
      <c r="B533" s="2" t="str">
        <f t="shared" si="70"/>
        <v/>
      </c>
      <c r="C533" s="8" t="str">
        <f t="shared" si="71"/>
        <v/>
      </c>
      <c r="D533" s="8" t="str">
        <f t="shared" si="64"/>
        <v/>
      </c>
      <c r="E533" s="8" t="str">
        <f t="shared" si="65"/>
        <v/>
      </c>
      <c r="F533" s="8" t="str">
        <f t="shared" si="66"/>
        <v/>
      </c>
      <c r="G533" s="8" t="str">
        <f t="shared" si="67"/>
        <v/>
      </c>
      <c r="H533" s="7" t="str">
        <f t="shared" si="68"/>
        <v/>
      </c>
    </row>
    <row r="534" spans="1:8" x14ac:dyDescent="0.25">
      <c r="A534" t="str">
        <f t="shared" si="69"/>
        <v/>
      </c>
      <c r="B534" s="2" t="str">
        <f t="shared" si="70"/>
        <v/>
      </c>
      <c r="C534" s="8" t="str">
        <f t="shared" si="71"/>
        <v/>
      </c>
      <c r="D534" s="8" t="str">
        <f t="shared" si="64"/>
        <v/>
      </c>
      <c r="E534" s="8" t="str">
        <f t="shared" si="65"/>
        <v/>
      </c>
      <c r="F534" s="8" t="str">
        <f t="shared" si="66"/>
        <v/>
      </c>
      <c r="G534" s="8" t="str">
        <f t="shared" si="67"/>
        <v/>
      </c>
      <c r="H534" s="7" t="str">
        <f t="shared" si="68"/>
        <v/>
      </c>
    </row>
    <row r="535" spans="1:8" x14ac:dyDescent="0.25">
      <c r="A535" t="str">
        <f t="shared" si="69"/>
        <v/>
      </c>
      <c r="B535" s="2" t="str">
        <f t="shared" si="70"/>
        <v/>
      </c>
      <c r="C535" s="8" t="str">
        <f t="shared" si="71"/>
        <v/>
      </c>
      <c r="D535" s="8" t="str">
        <f t="shared" si="64"/>
        <v/>
      </c>
      <c r="E535" s="8" t="str">
        <f t="shared" si="65"/>
        <v/>
      </c>
      <c r="F535" s="8" t="str">
        <f t="shared" si="66"/>
        <v/>
      </c>
      <c r="G535" s="8" t="str">
        <f t="shared" si="67"/>
        <v/>
      </c>
      <c r="H535" s="7" t="str">
        <f t="shared" si="68"/>
        <v/>
      </c>
    </row>
    <row r="536" spans="1:8" x14ac:dyDescent="0.25">
      <c r="A536" t="str">
        <f t="shared" si="69"/>
        <v/>
      </c>
      <c r="B536" s="2" t="str">
        <f t="shared" si="70"/>
        <v/>
      </c>
      <c r="C536" s="8" t="str">
        <f t="shared" si="71"/>
        <v/>
      </c>
      <c r="D536" s="8" t="str">
        <f t="shared" si="64"/>
        <v/>
      </c>
      <c r="E536" s="8" t="str">
        <f t="shared" si="65"/>
        <v/>
      </c>
      <c r="F536" s="8" t="str">
        <f t="shared" si="66"/>
        <v/>
      </c>
      <c r="G536" s="8" t="str">
        <f t="shared" si="67"/>
        <v/>
      </c>
      <c r="H536" s="7" t="str">
        <f t="shared" si="68"/>
        <v/>
      </c>
    </row>
    <row r="537" spans="1:8" x14ac:dyDescent="0.25">
      <c r="A537" t="str">
        <f t="shared" si="69"/>
        <v/>
      </c>
      <c r="B537" s="2" t="str">
        <f t="shared" si="70"/>
        <v/>
      </c>
      <c r="C537" s="8" t="str">
        <f t="shared" si="71"/>
        <v/>
      </c>
      <c r="D537" s="8" t="str">
        <f t="shared" si="64"/>
        <v/>
      </c>
      <c r="E537" s="8" t="str">
        <f t="shared" si="65"/>
        <v/>
      </c>
      <c r="F537" s="8" t="str">
        <f t="shared" si="66"/>
        <v/>
      </c>
      <c r="G537" s="8" t="str">
        <f t="shared" si="67"/>
        <v/>
      </c>
      <c r="H537" s="7" t="str">
        <f t="shared" si="68"/>
        <v/>
      </c>
    </row>
    <row r="538" spans="1:8" x14ac:dyDescent="0.25">
      <c r="A538" t="str">
        <f t="shared" si="69"/>
        <v/>
      </c>
      <c r="B538" s="2" t="str">
        <f t="shared" si="70"/>
        <v/>
      </c>
      <c r="C538" s="8" t="str">
        <f t="shared" si="71"/>
        <v/>
      </c>
      <c r="D538" s="8" t="str">
        <f t="shared" si="64"/>
        <v/>
      </c>
      <c r="E538" s="8" t="str">
        <f t="shared" si="65"/>
        <v/>
      </c>
      <c r="F538" s="8" t="str">
        <f t="shared" si="66"/>
        <v/>
      </c>
      <c r="G538" s="8" t="str">
        <f t="shared" si="67"/>
        <v/>
      </c>
      <c r="H538" s="7" t="str">
        <f t="shared" si="68"/>
        <v/>
      </c>
    </row>
    <row r="539" spans="1:8" x14ac:dyDescent="0.25">
      <c r="A539" t="str">
        <f t="shared" si="69"/>
        <v/>
      </c>
      <c r="B539" s="2" t="str">
        <f t="shared" si="70"/>
        <v/>
      </c>
      <c r="C539" s="8" t="str">
        <f t="shared" si="71"/>
        <v/>
      </c>
      <c r="D539" s="8" t="str">
        <f t="shared" si="64"/>
        <v/>
      </c>
      <c r="E539" s="8" t="str">
        <f t="shared" si="65"/>
        <v/>
      </c>
      <c r="F539" s="8" t="str">
        <f t="shared" si="66"/>
        <v/>
      </c>
      <c r="G539" s="8" t="str">
        <f t="shared" si="67"/>
        <v/>
      </c>
      <c r="H539" s="7" t="str">
        <f t="shared" si="68"/>
        <v/>
      </c>
    </row>
    <row r="540" spans="1:8" x14ac:dyDescent="0.25">
      <c r="A540" t="str">
        <f t="shared" si="69"/>
        <v/>
      </c>
      <c r="B540" s="2" t="str">
        <f t="shared" si="70"/>
        <v/>
      </c>
      <c r="C540" s="8" t="str">
        <f t="shared" si="71"/>
        <v/>
      </c>
      <c r="D540" s="8" t="str">
        <f t="shared" si="64"/>
        <v/>
      </c>
      <c r="E540" s="8" t="str">
        <f t="shared" si="65"/>
        <v/>
      </c>
      <c r="F540" s="8" t="str">
        <f t="shared" si="66"/>
        <v/>
      </c>
      <c r="G540" s="8" t="str">
        <f t="shared" si="67"/>
        <v/>
      </c>
      <c r="H540" s="7" t="str">
        <f t="shared" si="68"/>
        <v/>
      </c>
    </row>
    <row r="541" spans="1:8" x14ac:dyDescent="0.25">
      <c r="A541" t="str">
        <f t="shared" si="69"/>
        <v/>
      </c>
      <c r="B541" s="2" t="str">
        <f t="shared" si="70"/>
        <v/>
      </c>
      <c r="C541" s="8" t="str">
        <f t="shared" si="71"/>
        <v/>
      </c>
      <c r="D541" s="8" t="str">
        <f t="shared" si="64"/>
        <v/>
      </c>
      <c r="E541" s="8" t="str">
        <f t="shared" si="65"/>
        <v/>
      </c>
      <c r="F541" s="8" t="str">
        <f t="shared" si="66"/>
        <v/>
      </c>
      <c r="G541" s="8" t="str">
        <f t="shared" si="67"/>
        <v/>
      </c>
      <c r="H541" s="7" t="str">
        <f t="shared" si="68"/>
        <v/>
      </c>
    </row>
    <row r="542" spans="1:8" x14ac:dyDescent="0.25">
      <c r="A542" t="str">
        <f t="shared" si="69"/>
        <v/>
      </c>
      <c r="B542" s="2" t="str">
        <f t="shared" si="70"/>
        <v/>
      </c>
      <c r="C542" s="8" t="str">
        <f t="shared" si="71"/>
        <v/>
      </c>
      <c r="D542" s="8" t="str">
        <f t="shared" si="64"/>
        <v/>
      </c>
      <c r="E542" s="8" t="str">
        <f t="shared" si="65"/>
        <v/>
      </c>
      <c r="F542" s="8" t="str">
        <f t="shared" si="66"/>
        <v/>
      </c>
      <c r="G542" s="8" t="str">
        <f t="shared" si="67"/>
        <v/>
      </c>
      <c r="H542" s="7" t="str">
        <f t="shared" si="68"/>
        <v/>
      </c>
    </row>
    <row r="543" spans="1:8" x14ac:dyDescent="0.25">
      <c r="A543" t="str">
        <f t="shared" si="69"/>
        <v/>
      </c>
      <c r="B543" s="2" t="str">
        <f t="shared" si="70"/>
        <v/>
      </c>
      <c r="C543" s="8" t="str">
        <f t="shared" si="71"/>
        <v/>
      </c>
      <c r="D543" s="8" t="str">
        <f t="shared" si="64"/>
        <v/>
      </c>
      <c r="E543" s="8" t="str">
        <f t="shared" si="65"/>
        <v/>
      </c>
      <c r="F543" s="8" t="str">
        <f t="shared" si="66"/>
        <v/>
      </c>
      <c r="G543" s="8" t="str">
        <f t="shared" si="67"/>
        <v/>
      </c>
      <c r="H543" s="7" t="str">
        <f t="shared" si="68"/>
        <v/>
      </c>
    </row>
    <row r="544" spans="1:8" x14ac:dyDescent="0.25">
      <c r="A544" t="str">
        <f t="shared" si="69"/>
        <v/>
      </c>
      <c r="B544" s="2" t="str">
        <f t="shared" si="70"/>
        <v/>
      </c>
      <c r="C544" s="8" t="str">
        <f t="shared" si="71"/>
        <v/>
      </c>
      <c r="D544" s="8" t="str">
        <f t="shared" si="64"/>
        <v/>
      </c>
      <c r="E544" s="8" t="str">
        <f t="shared" si="65"/>
        <v/>
      </c>
      <c r="F544" s="8" t="str">
        <f t="shared" si="66"/>
        <v/>
      </c>
      <c r="G544" s="8" t="str">
        <f t="shared" si="67"/>
        <v/>
      </c>
      <c r="H544" s="7" t="str">
        <f t="shared" si="68"/>
        <v/>
      </c>
    </row>
    <row r="545" spans="1:8" x14ac:dyDescent="0.25">
      <c r="A545" t="str">
        <f t="shared" si="69"/>
        <v/>
      </c>
      <c r="B545" s="2" t="str">
        <f t="shared" si="70"/>
        <v/>
      </c>
      <c r="C545" s="8" t="str">
        <f t="shared" si="71"/>
        <v/>
      </c>
      <c r="D545" s="8" t="str">
        <f t="shared" si="64"/>
        <v/>
      </c>
      <c r="E545" s="8" t="str">
        <f t="shared" si="65"/>
        <v/>
      </c>
      <c r="F545" s="8" t="str">
        <f t="shared" si="66"/>
        <v/>
      </c>
      <c r="G545" s="8" t="str">
        <f t="shared" si="67"/>
        <v/>
      </c>
      <c r="H545" s="7" t="str">
        <f t="shared" si="68"/>
        <v/>
      </c>
    </row>
    <row r="546" spans="1:8" x14ac:dyDescent="0.25">
      <c r="A546" t="str">
        <f t="shared" si="69"/>
        <v/>
      </c>
      <c r="B546" s="2" t="str">
        <f t="shared" si="70"/>
        <v/>
      </c>
      <c r="C546" s="8" t="str">
        <f t="shared" si="71"/>
        <v/>
      </c>
      <c r="D546" s="8" t="str">
        <f t="shared" si="64"/>
        <v/>
      </c>
      <c r="E546" s="8" t="str">
        <f t="shared" si="65"/>
        <v/>
      </c>
      <c r="F546" s="8" t="str">
        <f t="shared" si="66"/>
        <v/>
      </c>
      <c r="G546" s="8" t="str">
        <f t="shared" si="67"/>
        <v/>
      </c>
      <c r="H546" s="7" t="str">
        <f t="shared" si="68"/>
        <v/>
      </c>
    </row>
    <row r="547" spans="1:8" x14ac:dyDescent="0.25">
      <c r="A547" t="str">
        <f t="shared" si="69"/>
        <v/>
      </c>
      <c r="B547" s="2" t="str">
        <f t="shared" si="70"/>
        <v/>
      </c>
      <c r="C547" s="8" t="str">
        <f t="shared" si="71"/>
        <v/>
      </c>
      <c r="D547" s="8" t="str">
        <f t="shared" si="64"/>
        <v/>
      </c>
      <c r="E547" s="8" t="str">
        <f t="shared" si="65"/>
        <v/>
      </c>
      <c r="F547" s="8" t="str">
        <f t="shared" si="66"/>
        <v/>
      </c>
      <c r="G547" s="8" t="str">
        <f t="shared" si="67"/>
        <v/>
      </c>
      <c r="H547" s="7" t="str">
        <f t="shared" si="68"/>
        <v/>
      </c>
    </row>
    <row r="548" spans="1:8" x14ac:dyDescent="0.25">
      <c r="A548" t="str">
        <f t="shared" si="69"/>
        <v/>
      </c>
      <c r="B548" s="2" t="str">
        <f t="shared" si="70"/>
        <v/>
      </c>
      <c r="C548" s="8" t="str">
        <f t="shared" si="71"/>
        <v/>
      </c>
      <c r="D548" s="8" t="str">
        <f t="shared" si="64"/>
        <v/>
      </c>
      <c r="E548" s="8" t="str">
        <f t="shared" si="65"/>
        <v/>
      </c>
      <c r="F548" s="8" t="str">
        <f t="shared" si="66"/>
        <v/>
      </c>
      <c r="G548" s="8" t="str">
        <f t="shared" si="67"/>
        <v/>
      </c>
      <c r="H548" s="7" t="str">
        <f t="shared" si="68"/>
        <v/>
      </c>
    </row>
    <row r="549" spans="1:8" x14ac:dyDescent="0.25">
      <c r="A549" t="str">
        <f t="shared" si="69"/>
        <v/>
      </c>
      <c r="B549" s="2" t="str">
        <f t="shared" si="70"/>
        <v/>
      </c>
      <c r="C549" s="8" t="str">
        <f t="shared" si="71"/>
        <v/>
      </c>
      <c r="D549" s="8" t="str">
        <f t="shared" si="64"/>
        <v/>
      </c>
      <c r="E549" s="8" t="str">
        <f t="shared" si="65"/>
        <v/>
      </c>
      <c r="F549" s="8" t="str">
        <f t="shared" si="66"/>
        <v/>
      </c>
      <c r="G549" s="8" t="str">
        <f t="shared" si="67"/>
        <v/>
      </c>
      <c r="H549" s="7" t="str">
        <f t="shared" si="68"/>
        <v/>
      </c>
    </row>
    <row r="550" spans="1:8" x14ac:dyDescent="0.25">
      <c r="A550" t="str">
        <f t="shared" si="69"/>
        <v/>
      </c>
      <c r="B550" s="2" t="str">
        <f t="shared" si="70"/>
        <v/>
      </c>
      <c r="C550" s="8" t="str">
        <f t="shared" si="71"/>
        <v/>
      </c>
      <c r="D550" s="8" t="str">
        <f t="shared" si="64"/>
        <v/>
      </c>
      <c r="E550" s="8" t="str">
        <f t="shared" si="65"/>
        <v/>
      </c>
      <c r="F550" s="8" t="str">
        <f t="shared" si="66"/>
        <v/>
      </c>
      <c r="G550" s="8" t="str">
        <f t="shared" si="67"/>
        <v/>
      </c>
      <c r="H550" s="7" t="str">
        <f t="shared" si="68"/>
        <v/>
      </c>
    </row>
    <row r="551" spans="1:8" x14ac:dyDescent="0.25">
      <c r="A551" t="str">
        <f t="shared" si="69"/>
        <v/>
      </c>
      <c r="B551" s="2" t="str">
        <f t="shared" si="70"/>
        <v/>
      </c>
      <c r="C551" s="8" t="str">
        <f t="shared" si="71"/>
        <v/>
      </c>
      <c r="D551" s="8" t="str">
        <f t="shared" si="64"/>
        <v/>
      </c>
      <c r="E551" s="8" t="str">
        <f t="shared" si="65"/>
        <v/>
      </c>
      <c r="F551" s="8" t="str">
        <f t="shared" si="66"/>
        <v/>
      </c>
      <c r="G551" s="8" t="str">
        <f t="shared" si="67"/>
        <v/>
      </c>
      <c r="H551" s="7" t="str">
        <f t="shared" si="68"/>
        <v/>
      </c>
    </row>
    <row r="552" spans="1:8" x14ac:dyDescent="0.25">
      <c r="A552" t="str">
        <f t="shared" si="69"/>
        <v/>
      </c>
      <c r="B552" s="2" t="str">
        <f t="shared" si="70"/>
        <v/>
      </c>
      <c r="C552" s="8" t="str">
        <f t="shared" si="71"/>
        <v/>
      </c>
      <c r="D552" s="8" t="str">
        <f t="shared" si="64"/>
        <v/>
      </c>
      <c r="E552" s="8" t="str">
        <f t="shared" si="65"/>
        <v/>
      </c>
      <c r="F552" s="8" t="str">
        <f t="shared" si="66"/>
        <v/>
      </c>
      <c r="G552" s="8" t="str">
        <f t="shared" si="67"/>
        <v/>
      </c>
      <c r="H552" s="7" t="str">
        <f t="shared" si="68"/>
        <v/>
      </c>
    </row>
    <row r="553" spans="1:8" x14ac:dyDescent="0.25">
      <c r="A553" t="str">
        <f t="shared" si="69"/>
        <v/>
      </c>
      <c r="B553" s="2" t="str">
        <f t="shared" si="70"/>
        <v/>
      </c>
      <c r="C553" s="8" t="str">
        <f t="shared" si="71"/>
        <v/>
      </c>
      <c r="D553" s="8" t="str">
        <f t="shared" si="64"/>
        <v/>
      </c>
      <c r="E553" s="8" t="str">
        <f t="shared" si="65"/>
        <v/>
      </c>
      <c r="F553" s="8" t="str">
        <f t="shared" si="66"/>
        <v/>
      </c>
      <c r="G553" s="8" t="str">
        <f t="shared" si="67"/>
        <v/>
      </c>
      <c r="H553" s="7" t="str">
        <f t="shared" si="68"/>
        <v/>
      </c>
    </row>
    <row r="554" spans="1:8" x14ac:dyDescent="0.25">
      <c r="A554" t="str">
        <f t="shared" si="69"/>
        <v/>
      </c>
      <c r="B554" s="2" t="str">
        <f t="shared" si="70"/>
        <v/>
      </c>
      <c r="C554" s="8" t="str">
        <f t="shared" si="71"/>
        <v/>
      </c>
      <c r="D554" s="8" t="str">
        <f t="shared" si="64"/>
        <v/>
      </c>
      <c r="E554" s="8" t="str">
        <f t="shared" si="65"/>
        <v/>
      </c>
      <c r="F554" s="8" t="str">
        <f t="shared" si="66"/>
        <v/>
      </c>
      <c r="G554" s="8" t="str">
        <f t="shared" si="67"/>
        <v/>
      </c>
      <c r="H554" s="7" t="str">
        <f t="shared" si="68"/>
        <v/>
      </c>
    </row>
    <row r="555" spans="1:8" x14ac:dyDescent="0.25">
      <c r="A555" t="str">
        <f t="shared" si="69"/>
        <v/>
      </c>
      <c r="B555" s="2" t="str">
        <f t="shared" si="70"/>
        <v/>
      </c>
      <c r="C555" s="8" t="str">
        <f t="shared" si="71"/>
        <v/>
      </c>
      <c r="D555" s="8" t="str">
        <f t="shared" si="64"/>
        <v/>
      </c>
      <c r="E555" s="8" t="str">
        <f t="shared" si="65"/>
        <v/>
      </c>
      <c r="F555" s="8" t="str">
        <f t="shared" si="66"/>
        <v/>
      </c>
      <c r="G555" s="8" t="str">
        <f t="shared" si="67"/>
        <v/>
      </c>
      <c r="H555" s="7" t="str">
        <f t="shared" si="68"/>
        <v/>
      </c>
    </row>
    <row r="556" spans="1:8" x14ac:dyDescent="0.25">
      <c r="A556" t="str">
        <f t="shared" si="69"/>
        <v/>
      </c>
      <c r="B556" s="2" t="str">
        <f t="shared" si="70"/>
        <v/>
      </c>
      <c r="C556" s="8" t="str">
        <f t="shared" si="71"/>
        <v/>
      </c>
      <c r="D556" s="8" t="str">
        <f t="shared" si="64"/>
        <v/>
      </c>
      <c r="E556" s="8" t="str">
        <f t="shared" si="65"/>
        <v/>
      </c>
      <c r="F556" s="8" t="str">
        <f t="shared" si="66"/>
        <v/>
      </c>
      <c r="G556" s="8" t="str">
        <f t="shared" si="67"/>
        <v/>
      </c>
      <c r="H556" s="7" t="str">
        <f t="shared" si="68"/>
        <v/>
      </c>
    </row>
    <row r="557" spans="1:8" x14ac:dyDescent="0.25">
      <c r="A557" t="str">
        <f t="shared" si="69"/>
        <v/>
      </c>
      <c r="B557" s="2" t="str">
        <f t="shared" si="70"/>
        <v/>
      </c>
      <c r="C557" s="8" t="str">
        <f t="shared" si="71"/>
        <v/>
      </c>
      <c r="D557" s="8" t="str">
        <f t="shared" si="64"/>
        <v/>
      </c>
      <c r="E557" s="8" t="str">
        <f t="shared" si="65"/>
        <v/>
      </c>
      <c r="F557" s="8" t="str">
        <f t="shared" si="66"/>
        <v/>
      </c>
      <c r="G557" s="8" t="str">
        <f t="shared" si="67"/>
        <v/>
      </c>
      <c r="H557" s="7" t="str">
        <f t="shared" si="68"/>
        <v/>
      </c>
    </row>
    <row r="558" spans="1:8" x14ac:dyDescent="0.25">
      <c r="A558" t="str">
        <f t="shared" si="69"/>
        <v/>
      </c>
      <c r="B558" s="2" t="str">
        <f t="shared" si="70"/>
        <v/>
      </c>
      <c r="C558" s="8" t="str">
        <f t="shared" si="71"/>
        <v/>
      </c>
      <c r="D558" s="8" t="str">
        <f t="shared" si="64"/>
        <v/>
      </c>
      <c r="E558" s="8" t="str">
        <f t="shared" si="65"/>
        <v/>
      </c>
      <c r="F558" s="8" t="str">
        <f t="shared" si="66"/>
        <v/>
      </c>
      <c r="G558" s="8" t="str">
        <f t="shared" si="67"/>
        <v/>
      </c>
      <c r="H558" s="7" t="str">
        <f t="shared" si="68"/>
        <v/>
      </c>
    </row>
    <row r="559" spans="1:8" x14ac:dyDescent="0.25">
      <c r="A559" t="str">
        <f t="shared" si="69"/>
        <v/>
      </c>
      <c r="B559" s="2" t="str">
        <f t="shared" si="70"/>
        <v/>
      </c>
      <c r="C559" s="8" t="str">
        <f t="shared" si="71"/>
        <v/>
      </c>
      <c r="D559" s="8" t="str">
        <f t="shared" si="64"/>
        <v/>
      </c>
      <c r="E559" s="8" t="str">
        <f t="shared" si="65"/>
        <v/>
      </c>
      <c r="F559" s="8" t="str">
        <f t="shared" si="66"/>
        <v/>
      </c>
      <c r="G559" s="8" t="str">
        <f t="shared" si="67"/>
        <v/>
      </c>
      <c r="H559" s="7" t="str">
        <f t="shared" si="68"/>
        <v/>
      </c>
    </row>
    <row r="560" spans="1:8" x14ac:dyDescent="0.25">
      <c r="A560" t="str">
        <f t="shared" si="69"/>
        <v/>
      </c>
      <c r="B560" s="2" t="str">
        <f t="shared" si="70"/>
        <v/>
      </c>
      <c r="C560" s="8" t="str">
        <f t="shared" si="71"/>
        <v/>
      </c>
      <c r="D560" s="8" t="str">
        <f t="shared" si="64"/>
        <v/>
      </c>
      <c r="E560" s="8" t="str">
        <f t="shared" si="65"/>
        <v/>
      </c>
      <c r="F560" s="8" t="str">
        <f t="shared" si="66"/>
        <v/>
      </c>
      <c r="G560" s="8" t="str">
        <f t="shared" si="67"/>
        <v/>
      </c>
      <c r="H560" s="7" t="str">
        <f t="shared" si="68"/>
        <v/>
      </c>
    </row>
    <row r="561" spans="1:8" x14ac:dyDescent="0.25">
      <c r="A561" t="str">
        <f t="shared" si="69"/>
        <v/>
      </c>
      <c r="B561" s="2" t="str">
        <f t="shared" si="70"/>
        <v/>
      </c>
      <c r="C561" s="8" t="str">
        <f t="shared" si="71"/>
        <v/>
      </c>
      <c r="D561" s="8" t="str">
        <f t="shared" si="64"/>
        <v/>
      </c>
      <c r="E561" s="8" t="str">
        <f t="shared" si="65"/>
        <v/>
      </c>
      <c r="F561" s="8" t="str">
        <f t="shared" si="66"/>
        <v/>
      </c>
      <c r="G561" s="8" t="str">
        <f t="shared" si="67"/>
        <v/>
      </c>
      <c r="H561" s="7" t="str">
        <f t="shared" si="68"/>
        <v/>
      </c>
    </row>
    <row r="562" spans="1:8" x14ac:dyDescent="0.25">
      <c r="A562" t="str">
        <f t="shared" si="69"/>
        <v/>
      </c>
      <c r="B562" s="2" t="str">
        <f t="shared" si="70"/>
        <v/>
      </c>
      <c r="C562" s="8" t="str">
        <f t="shared" si="71"/>
        <v/>
      </c>
      <c r="D562" s="8" t="str">
        <f t="shared" si="64"/>
        <v/>
      </c>
      <c r="E562" s="8" t="str">
        <f t="shared" si="65"/>
        <v/>
      </c>
      <c r="F562" s="8" t="str">
        <f t="shared" si="66"/>
        <v/>
      </c>
      <c r="G562" s="8" t="str">
        <f t="shared" si="67"/>
        <v/>
      </c>
      <c r="H562" s="7" t="str">
        <f t="shared" si="68"/>
        <v/>
      </c>
    </row>
    <row r="563" spans="1:8" x14ac:dyDescent="0.25">
      <c r="A563" t="str">
        <f t="shared" si="69"/>
        <v/>
      </c>
      <c r="B563" s="2" t="str">
        <f t="shared" si="70"/>
        <v/>
      </c>
      <c r="C563" s="8" t="str">
        <f t="shared" si="71"/>
        <v/>
      </c>
      <c r="D563" s="8" t="str">
        <f t="shared" si="64"/>
        <v/>
      </c>
      <c r="E563" s="8" t="str">
        <f t="shared" si="65"/>
        <v/>
      </c>
      <c r="F563" s="8" t="str">
        <f t="shared" si="66"/>
        <v/>
      </c>
      <c r="G563" s="8" t="str">
        <f t="shared" si="67"/>
        <v/>
      </c>
      <c r="H563" s="7" t="str">
        <f t="shared" si="68"/>
        <v/>
      </c>
    </row>
    <row r="564" spans="1:8" x14ac:dyDescent="0.25">
      <c r="A564" t="str">
        <f t="shared" si="69"/>
        <v/>
      </c>
      <c r="B564" s="2" t="str">
        <f t="shared" si="70"/>
        <v/>
      </c>
      <c r="C564" s="8" t="str">
        <f t="shared" si="71"/>
        <v/>
      </c>
      <c r="D564" s="8" t="str">
        <f t="shared" si="64"/>
        <v/>
      </c>
      <c r="E564" s="8" t="str">
        <f t="shared" si="65"/>
        <v/>
      </c>
      <c r="F564" s="8" t="str">
        <f t="shared" si="66"/>
        <v/>
      </c>
      <c r="G564" s="8" t="str">
        <f t="shared" si="67"/>
        <v/>
      </c>
      <c r="H564" s="7" t="str">
        <f t="shared" si="68"/>
        <v/>
      </c>
    </row>
    <row r="565" spans="1:8" x14ac:dyDescent="0.25">
      <c r="A565" t="str">
        <f t="shared" si="69"/>
        <v/>
      </c>
      <c r="B565" s="2" t="str">
        <f t="shared" si="70"/>
        <v/>
      </c>
      <c r="C565" s="8" t="str">
        <f t="shared" si="71"/>
        <v/>
      </c>
      <c r="D565" s="8" t="str">
        <f t="shared" si="64"/>
        <v/>
      </c>
      <c r="E565" s="8" t="str">
        <f t="shared" si="65"/>
        <v/>
      </c>
      <c r="F565" s="8" t="str">
        <f t="shared" si="66"/>
        <v/>
      </c>
      <c r="G565" s="8" t="str">
        <f t="shared" si="67"/>
        <v/>
      </c>
      <c r="H565" s="7" t="str">
        <f t="shared" si="68"/>
        <v/>
      </c>
    </row>
    <row r="566" spans="1:8" x14ac:dyDescent="0.25">
      <c r="A566" t="str">
        <f t="shared" si="69"/>
        <v/>
      </c>
      <c r="B566" s="2" t="str">
        <f t="shared" si="70"/>
        <v/>
      </c>
      <c r="C566" s="8" t="str">
        <f t="shared" si="71"/>
        <v/>
      </c>
      <c r="D566" s="8" t="str">
        <f t="shared" si="64"/>
        <v/>
      </c>
      <c r="E566" s="8" t="str">
        <f t="shared" si="65"/>
        <v/>
      </c>
      <c r="F566" s="8" t="str">
        <f t="shared" si="66"/>
        <v/>
      </c>
      <c r="G566" s="8" t="str">
        <f t="shared" si="67"/>
        <v/>
      </c>
      <c r="H566" s="7" t="str">
        <f t="shared" si="68"/>
        <v/>
      </c>
    </row>
    <row r="567" spans="1:8" x14ac:dyDescent="0.25">
      <c r="A567" t="str">
        <f t="shared" si="69"/>
        <v/>
      </c>
      <c r="B567" s="2" t="str">
        <f t="shared" si="70"/>
        <v/>
      </c>
      <c r="C567" s="8" t="str">
        <f t="shared" si="71"/>
        <v/>
      </c>
      <c r="D567" s="8" t="str">
        <f t="shared" si="64"/>
        <v/>
      </c>
      <c r="E567" s="8" t="str">
        <f t="shared" si="65"/>
        <v/>
      </c>
      <c r="F567" s="8" t="str">
        <f t="shared" si="66"/>
        <v/>
      </c>
      <c r="G567" s="8" t="str">
        <f t="shared" si="67"/>
        <v/>
      </c>
      <c r="H567" s="7" t="str">
        <f t="shared" si="68"/>
        <v/>
      </c>
    </row>
    <row r="568" spans="1:8" x14ac:dyDescent="0.25">
      <c r="A568" t="str">
        <f t="shared" si="69"/>
        <v/>
      </c>
      <c r="B568" s="2" t="str">
        <f t="shared" si="70"/>
        <v/>
      </c>
      <c r="C568" s="8" t="str">
        <f t="shared" si="71"/>
        <v/>
      </c>
      <c r="D568" s="8" t="str">
        <f t="shared" si="64"/>
        <v/>
      </c>
      <c r="E568" s="8" t="str">
        <f t="shared" si="65"/>
        <v/>
      </c>
      <c r="F568" s="8" t="str">
        <f t="shared" si="66"/>
        <v/>
      </c>
      <c r="G568" s="8" t="str">
        <f t="shared" si="67"/>
        <v/>
      </c>
      <c r="H568" s="7" t="str">
        <f t="shared" si="68"/>
        <v/>
      </c>
    </row>
    <row r="569" spans="1:8" x14ac:dyDescent="0.25">
      <c r="A569" t="str">
        <f t="shared" si="69"/>
        <v/>
      </c>
      <c r="B569" s="2" t="str">
        <f t="shared" si="70"/>
        <v/>
      </c>
      <c r="C569" s="8" t="str">
        <f t="shared" si="71"/>
        <v/>
      </c>
      <c r="D569" s="8" t="str">
        <f t="shared" si="64"/>
        <v/>
      </c>
      <c r="E569" s="8" t="str">
        <f t="shared" si="65"/>
        <v/>
      </c>
      <c r="F569" s="8" t="str">
        <f t="shared" si="66"/>
        <v/>
      </c>
      <c r="G569" s="8" t="str">
        <f t="shared" si="67"/>
        <v/>
      </c>
      <c r="H569" s="7" t="str">
        <f t="shared" si="68"/>
        <v/>
      </c>
    </row>
    <row r="570" spans="1:8" x14ac:dyDescent="0.25">
      <c r="A570" t="str">
        <f t="shared" si="69"/>
        <v/>
      </c>
      <c r="B570" s="2" t="str">
        <f t="shared" si="70"/>
        <v/>
      </c>
      <c r="C570" s="8" t="str">
        <f t="shared" si="71"/>
        <v/>
      </c>
      <c r="D570" s="8" t="str">
        <f t="shared" si="64"/>
        <v/>
      </c>
      <c r="E570" s="8" t="str">
        <f t="shared" si="65"/>
        <v/>
      </c>
      <c r="F570" s="8" t="str">
        <f t="shared" si="66"/>
        <v/>
      </c>
      <c r="G570" s="8" t="str">
        <f t="shared" si="67"/>
        <v/>
      </c>
      <c r="H570" s="7" t="str">
        <f t="shared" si="68"/>
        <v/>
      </c>
    </row>
    <row r="571" spans="1:8" x14ac:dyDescent="0.25">
      <c r="A571" t="str">
        <f t="shared" si="69"/>
        <v/>
      </c>
      <c r="B571" s="2" t="str">
        <f t="shared" si="70"/>
        <v/>
      </c>
      <c r="C571" s="8" t="str">
        <f t="shared" si="71"/>
        <v/>
      </c>
      <c r="D571" s="8" t="str">
        <f t="shared" si="64"/>
        <v/>
      </c>
      <c r="E571" s="8" t="str">
        <f t="shared" si="65"/>
        <v/>
      </c>
      <c r="F571" s="8" t="str">
        <f t="shared" si="66"/>
        <v/>
      </c>
      <c r="G571" s="8" t="str">
        <f t="shared" si="67"/>
        <v/>
      </c>
      <c r="H571" s="7" t="str">
        <f t="shared" si="68"/>
        <v/>
      </c>
    </row>
    <row r="572" spans="1:8" x14ac:dyDescent="0.25">
      <c r="A572" t="str">
        <f t="shared" si="69"/>
        <v/>
      </c>
      <c r="B572" s="2" t="str">
        <f t="shared" si="70"/>
        <v/>
      </c>
      <c r="C572" s="8" t="str">
        <f t="shared" si="71"/>
        <v/>
      </c>
      <c r="D572" s="8" t="str">
        <f t="shared" si="64"/>
        <v/>
      </c>
      <c r="E572" s="8" t="str">
        <f t="shared" si="65"/>
        <v/>
      </c>
      <c r="F572" s="8" t="str">
        <f t="shared" si="66"/>
        <v/>
      </c>
      <c r="G572" s="8" t="str">
        <f t="shared" si="67"/>
        <v/>
      </c>
      <c r="H572" s="7" t="str">
        <f t="shared" si="68"/>
        <v/>
      </c>
    </row>
    <row r="573" spans="1:8" x14ac:dyDescent="0.25">
      <c r="A573" t="str">
        <f t="shared" si="69"/>
        <v/>
      </c>
      <c r="B573" s="2" t="str">
        <f t="shared" si="70"/>
        <v/>
      </c>
      <c r="C573" s="8" t="str">
        <f t="shared" si="71"/>
        <v/>
      </c>
      <c r="D573" s="8" t="str">
        <f t="shared" si="64"/>
        <v/>
      </c>
      <c r="E573" s="8" t="str">
        <f t="shared" si="65"/>
        <v/>
      </c>
      <c r="F573" s="8" t="str">
        <f t="shared" si="66"/>
        <v/>
      </c>
      <c r="G573" s="8" t="str">
        <f t="shared" si="67"/>
        <v/>
      </c>
      <c r="H573" s="7" t="str">
        <f t="shared" si="68"/>
        <v/>
      </c>
    </row>
    <row r="574" spans="1:8" x14ac:dyDescent="0.25">
      <c r="A574" t="str">
        <f t="shared" si="69"/>
        <v/>
      </c>
      <c r="B574" s="2" t="str">
        <f t="shared" si="70"/>
        <v/>
      </c>
      <c r="C574" s="8" t="str">
        <f t="shared" si="71"/>
        <v/>
      </c>
      <c r="D574" s="8" t="str">
        <f t="shared" si="64"/>
        <v/>
      </c>
      <c r="E574" s="8" t="str">
        <f t="shared" si="65"/>
        <v/>
      </c>
      <c r="F574" s="8" t="str">
        <f t="shared" si="66"/>
        <v/>
      </c>
      <c r="G574" s="8" t="str">
        <f t="shared" si="67"/>
        <v/>
      </c>
      <c r="H574" s="7" t="str">
        <f t="shared" si="68"/>
        <v/>
      </c>
    </row>
    <row r="575" spans="1:8" x14ac:dyDescent="0.25">
      <c r="A575" t="str">
        <f t="shared" si="69"/>
        <v/>
      </c>
      <c r="B575" s="2" t="str">
        <f t="shared" si="70"/>
        <v/>
      </c>
      <c r="C575" s="8" t="str">
        <f t="shared" si="71"/>
        <v/>
      </c>
      <c r="D575" s="8" t="str">
        <f t="shared" si="64"/>
        <v/>
      </c>
      <c r="E575" s="8" t="str">
        <f t="shared" si="65"/>
        <v/>
      </c>
      <c r="F575" s="8" t="str">
        <f t="shared" si="66"/>
        <v/>
      </c>
      <c r="G575" s="8" t="str">
        <f t="shared" si="67"/>
        <v/>
      </c>
      <c r="H575" s="7" t="str">
        <f t="shared" si="68"/>
        <v/>
      </c>
    </row>
    <row r="576" spans="1:8" x14ac:dyDescent="0.25">
      <c r="A576" t="str">
        <f t="shared" si="69"/>
        <v/>
      </c>
      <c r="B576" s="2" t="str">
        <f t="shared" si="70"/>
        <v/>
      </c>
      <c r="C576" s="8" t="str">
        <f t="shared" si="71"/>
        <v/>
      </c>
      <c r="D576" s="8" t="str">
        <f t="shared" si="64"/>
        <v/>
      </c>
      <c r="E576" s="8" t="str">
        <f t="shared" si="65"/>
        <v/>
      </c>
      <c r="F576" s="8" t="str">
        <f t="shared" si="66"/>
        <v/>
      </c>
      <c r="G576" s="8" t="str">
        <f t="shared" si="67"/>
        <v/>
      </c>
      <c r="H576" s="7" t="str">
        <f t="shared" si="68"/>
        <v/>
      </c>
    </row>
    <row r="577" spans="1:8" x14ac:dyDescent="0.25">
      <c r="A577" t="str">
        <f t="shared" si="69"/>
        <v/>
      </c>
      <c r="B577" s="2" t="str">
        <f t="shared" si="70"/>
        <v/>
      </c>
      <c r="C577" s="8" t="str">
        <f t="shared" si="71"/>
        <v/>
      </c>
      <c r="D577" s="8" t="str">
        <f t="shared" si="64"/>
        <v/>
      </c>
      <c r="E577" s="8" t="str">
        <f t="shared" si="65"/>
        <v/>
      </c>
      <c r="F577" s="8" t="str">
        <f t="shared" si="66"/>
        <v/>
      </c>
      <c r="G577" s="8" t="str">
        <f t="shared" si="67"/>
        <v/>
      </c>
      <c r="H577" s="7" t="str">
        <f t="shared" si="68"/>
        <v/>
      </c>
    </row>
    <row r="578" spans="1:8" x14ac:dyDescent="0.25">
      <c r="A578" t="str">
        <f t="shared" si="69"/>
        <v/>
      </c>
      <c r="B578" s="2" t="str">
        <f t="shared" si="70"/>
        <v/>
      </c>
      <c r="C578" s="8" t="str">
        <f t="shared" si="71"/>
        <v/>
      </c>
      <c r="D578" s="8" t="str">
        <f t="shared" si="64"/>
        <v/>
      </c>
      <c r="E578" s="8" t="str">
        <f t="shared" si="65"/>
        <v/>
      </c>
      <c r="F578" s="8" t="str">
        <f t="shared" si="66"/>
        <v/>
      </c>
      <c r="G578" s="8" t="str">
        <f t="shared" si="67"/>
        <v/>
      </c>
      <c r="H578" s="7" t="str">
        <f t="shared" si="68"/>
        <v/>
      </c>
    </row>
    <row r="579" spans="1:8" x14ac:dyDescent="0.25">
      <c r="A579" t="str">
        <f t="shared" si="69"/>
        <v/>
      </c>
      <c r="B579" s="2" t="str">
        <f t="shared" si="70"/>
        <v/>
      </c>
      <c r="C579" s="8" t="str">
        <f t="shared" si="71"/>
        <v/>
      </c>
      <c r="D579" s="8" t="str">
        <f t="shared" si="64"/>
        <v/>
      </c>
      <c r="E579" s="8" t="str">
        <f t="shared" si="65"/>
        <v/>
      </c>
      <c r="F579" s="8" t="str">
        <f t="shared" si="66"/>
        <v/>
      </c>
      <c r="G579" s="8" t="str">
        <f t="shared" si="67"/>
        <v/>
      </c>
      <c r="H579" s="7" t="str">
        <f t="shared" si="68"/>
        <v/>
      </c>
    </row>
    <row r="580" spans="1:8" x14ac:dyDescent="0.25">
      <c r="A580" t="str">
        <f t="shared" si="69"/>
        <v/>
      </c>
      <c r="B580" s="2" t="str">
        <f t="shared" si="70"/>
        <v/>
      </c>
      <c r="C580" s="8" t="str">
        <f t="shared" si="71"/>
        <v/>
      </c>
      <c r="D580" s="8" t="str">
        <f t="shared" si="64"/>
        <v/>
      </c>
      <c r="E580" s="8" t="str">
        <f t="shared" si="65"/>
        <v/>
      </c>
      <c r="F580" s="8" t="str">
        <f t="shared" si="66"/>
        <v/>
      </c>
      <c r="G580" s="8" t="str">
        <f t="shared" si="67"/>
        <v/>
      </c>
      <c r="H580" s="7" t="str">
        <f t="shared" si="68"/>
        <v/>
      </c>
    </row>
    <row r="581" spans="1:8" x14ac:dyDescent="0.25">
      <c r="A581" t="str">
        <f t="shared" si="69"/>
        <v/>
      </c>
      <c r="B581" s="2" t="str">
        <f t="shared" si="70"/>
        <v/>
      </c>
      <c r="C581" s="8" t="str">
        <f t="shared" si="71"/>
        <v/>
      </c>
      <c r="D581" s="8" t="str">
        <f t="shared" si="64"/>
        <v/>
      </c>
      <c r="E581" s="8" t="str">
        <f t="shared" si="65"/>
        <v/>
      </c>
      <c r="F581" s="8" t="str">
        <f t="shared" si="66"/>
        <v/>
      </c>
      <c r="G581" s="8" t="str">
        <f t="shared" si="67"/>
        <v/>
      </c>
      <c r="H581" s="7" t="str">
        <f t="shared" si="68"/>
        <v/>
      </c>
    </row>
    <row r="582" spans="1:8" x14ac:dyDescent="0.25">
      <c r="A582" t="str">
        <f t="shared" si="69"/>
        <v/>
      </c>
      <c r="B582" s="2" t="str">
        <f t="shared" si="70"/>
        <v/>
      </c>
      <c r="C582" s="8" t="str">
        <f t="shared" si="71"/>
        <v/>
      </c>
      <c r="D582" s="8" t="str">
        <f t="shared" si="64"/>
        <v/>
      </c>
      <c r="E582" s="8" t="str">
        <f t="shared" si="65"/>
        <v/>
      </c>
      <c r="F582" s="8" t="str">
        <f t="shared" si="66"/>
        <v/>
      </c>
      <c r="G582" s="8" t="str">
        <f t="shared" si="67"/>
        <v/>
      </c>
      <c r="H582" s="7" t="str">
        <f t="shared" si="68"/>
        <v/>
      </c>
    </row>
    <row r="583" spans="1:8" x14ac:dyDescent="0.25">
      <c r="A583" t="str">
        <f t="shared" si="69"/>
        <v/>
      </c>
      <c r="B583" s="2" t="str">
        <f t="shared" si="70"/>
        <v/>
      </c>
      <c r="C583" s="8" t="str">
        <f t="shared" si="71"/>
        <v/>
      </c>
      <c r="D583" s="8" t="str">
        <f t="shared" si="64"/>
        <v/>
      </c>
      <c r="E583" s="8" t="str">
        <f t="shared" si="65"/>
        <v/>
      </c>
      <c r="F583" s="8" t="str">
        <f t="shared" si="66"/>
        <v/>
      </c>
      <c r="G583" s="8" t="str">
        <f t="shared" si="67"/>
        <v/>
      </c>
      <c r="H583" s="7" t="str">
        <f t="shared" si="68"/>
        <v/>
      </c>
    </row>
    <row r="584" spans="1:8" x14ac:dyDescent="0.25">
      <c r="A584" t="str">
        <f t="shared" si="69"/>
        <v/>
      </c>
      <c r="B584" s="2" t="str">
        <f t="shared" si="70"/>
        <v/>
      </c>
      <c r="C584" s="8" t="str">
        <f t="shared" si="71"/>
        <v/>
      </c>
      <c r="D584" s="8" t="str">
        <f t="shared" si="64"/>
        <v/>
      </c>
      <c r="E584" s="8" t="str">
        <f t="shared" si="65"/>
        <v/>
      </c>
      <c r="F584" s="8" t="str">
        <f t="shared" si="66"/>
        <v/>
      </c>
      <c r="G584" s="8" t="str">
        <f t="shared" si="67"/>
        <v/>
      </c>
      <c r="H584" s="7" t="str">
        <f t="shared" si="68"/>
        <v/>
      </c>
    </row>
    <row r="585" spans="1:8" x14ac:dyDescent="0.25">
      <c r="A585" t="str">
        <f t="shared" si="69"/>
        <v/>
      </c>
      <c r="B585" s="2" t="str">
        <f t="shared" si="70"/>
        <v/>
      </c>
      <c r="C585" s="8" t="str">
        <f t="shared" si="71"/>
        <v/>
      </c>
      <c r="D585" s="8" t="str">
        <f t="shared" si="64"/>
        <v/>
      </c>
      <c r="E585" s="8" t="str">
        <f t="shared" si="65"/>
        <v/>
      </c>
      <c r="F585" s="8" t="str">
        <f t="shared" si="66"/>
        <v/>
      </c>
      <c r="G585" s="8" t="str">
        <f t="shared" si="67"/>
        <v/>
      </c>
      <c r="H585" s="7" t="str">
        <f t="shared" si="68"/>
        <v/>
      </c>
    </row>
    <row r="586" spans="1:8" x14ac:dyDescent="0.25">
      <c r="A586" t="str">
        <f t="shared" si="69"/>
        <v/>
      </c>
      <c r="B586" s="2" t="str">
        <f t="shared" si="70"/>
        <v/>
      </c>
      <c r="C586" s="8" t="str">
        <f t="shared" si="71"/>
        <v/>
      </c>
      <c r="D586" s="8" t="str">
        <f t="shared" si="64"/>
        <v/>
      </c>
      <c r="E586" s="8" t="str">
        <f t="shared" si="65"/>
        <v/>
      </c>
      <c r="F586" s="8" t="str">
        <f t="shared" si="66"/>
        <v/>
      </c>
      <c r="G586" s="8" t="str">
        <f t="shared" si="67"/>
        <v/>
      </c>
      <c r="H586" s="7" t="str">
        <f t="shared" si="68"/>
        <v/>
      </c>
    </row>
    <row r="587" spans="1:8" x14ac:dyDescent="0.25">
      <c r="A587" t="str">
        <f t="shared" si="69"/>
        <v/>
      </c>
      <c r="B587" s="2" t="str">
        <f t="shared" si="70"/>
        <v/>
      </c>
      <c r="C587" s="8" t="str">
        <f t="shared" si="71"/>
        <v/>
      </c>
      <c r="D587" s="8" t="str">
        <f t="shared" si="64"/>
        <v/>
      </c>
      <c r="E587" s="8" t="str">
        <f t="shared" si="65"/>
        <v/>
      </c>
      <c r="F587" s="8" t="str">
        <f t="shared" si="66"/>
        <v/>
      </c>
      <c r="G587" s="8" t="str">
        <f t="shared" si="67"/>
        <v/>
      </c>
      <c r="H587" s="7" t="str">
        <f t="shared" si="68"/>
        <v/>
      </c>
    </row>
    <row r="588" spans="1:8" x14ac:dyDescent="0.25">
      <c r="A588" t="str">
        <f t="shared" si="69"/>
        <v/>
      </c>
      <c r="B588" s="2" t="str">
        <f t="shared" si="70"/>
        <v/>
      </c>
      <c r="C588" s="8" t="str">
        <f t="shared" si="71"/>
        <v/>
      </c>
      <c r="D588" s="8" t="str">
        <f t="shared" si="64"/>
        <v/>
      </c>
      <c r="E588" s="8" t="str">
        <f t="shared" si="65"/>
        <v/>
      </c>
      <c r="F588" s="8" t="str">
        <f t="shared" si="66"/>
        <v/>
      </c>
      <c r="G588" s="8" t="str">
        <f t="shared" si="67"/>
        <v/>
      </c>
      <c r="H588" s="7" t="str">
        <f t="shared" si="68"/>
        <v/>
      </c>
    </row>
    <row r="589" spans="1:8" x14ac:dyDescent="0.25">
      <c r="A589" t="str">
        <f t="shared" si="69"/>
        <v/>
      </c>
      <c r="B589" s="2" t="str">
        <f t="shared" si="70"/>
        <v/>
      </c>
      <c r="C589" s="8" t="str">
        <f t="shared" si="71"/>
        <v/>
      </c>
      <c r="D589" s="8" t="str">
        <f t="shared" si="64"/>
        <v/>
      </c>
      <c r="E589" s="8" t="str">
        <f t="shared" si="65"/>
        <v/>
      </c>
      <c r="F589" s="8" t="str">
        <f t="shared" si="66"/>
        <v/>
      </c>
      <c r="G589" s="8" t="str">
        <f t="shared" si="67"/>
        <v/>
      </c>
      <c r="H589" s="7" t="str">
        <f t="shared" si="68"/>
        <v/>
      </c>
    </row>
    <row r="590" spans="1:8" x14ac:dyDescent="0.25">
      <c r="A590" t="str">
        <f t="shared" si="69"/>
        <v/>
      </c>
      <c r="B590" s="2" t="str">
        <f t="shared" si="70"/>
        <v/>
      </c>
      <c r="C590" s="8" t="str">
        <f t="shared" si="71"/>
        <v/>
      </c>
      <c r="D590" s="8" t="str">
        <f t="shared" si="64"/>
        <v/>
      </c>
      <c r="E590" s="8" t="str">
        <f t="shared" si="65"/>
        <v/>
      </c>
      <c r="F590" s="8" t="str">
        <f t="shared" si="66"/>
        <v/>
      </c>
      <c r="G590" s="8" t="str">
        <f t="shared" si="67"/>
        <v/>
      </c>
      <c r="H590" s="7" t="str">
        <f t="shared" si="68"/>
        <v/>
      </c>
    </row>
    <row r="591" spans="1:8" x14ac:dyDescent="0.25">
      <c r="A591" t="str">
        <f t="shared" si="69"/>
        <v/>
      </c>
      <c r="B591" s="2" t="str">
        <f t="shared" si="70"/>
        <v/>
      </c>
      <c r="C591" s="8" t="str">
        <f t="shared" si="71"/>
        <v/>
      </c>
      <c r="D591" s="8" t="str">
        <f t="shared" si="64"/>
        <v/>
      </c>
      <c r="E591" s="8" t="str">
        <f t="shared" si="65"/>
        <v/>
      </c>
      <c r="F591" s="8" t="str">
        <f t="shared" si="66"/>
        <v/>
      </c>
      <c r="G591" s="8" t="str">
        <f t="shared" si="67"/>
        <v/>
      </c>
      <c r="H591" s="7" t="str">
        <f t="shared" si="68"/>
        <v/>
      </c>
    </row>
    <row r="592" spans="1:8" x14ac:dyDescent="0.25">
      <c r="A592" t="str">
        <f t="shared" si="69"/>
        <v/>
      </c>
      <c r="B592" s="2" t="str">
        <f t="shared" si="70"/>
        <v/>
      </c>
      <c r="C592" s="8" t="str">
        <f t="shared" si="71"/>
        <v/>
      </c>
      <c r="D592" s="8" t="str">
        <f t="shared" si="64"/>
        <v/>
      </c>
      <c r="E592" s="8" t="str">
        <f t="shared" si="65"/>
        <v/>
      </c>
      <c r="F592" s="8" t="str">
        <f t="shared" si="66"/>
        <v/>
      </c>
      <c r="G592" s="8" t="str">
        <f t="shared" si="67"/>
        <v/>
      </c>
      <c r="H592" s="7" t="str">
        <f t="shared" si="68"/>
        <v/>
      </c>
    </row>
    <row r="593" spans="1:8" x14ac:dyDescent="0.25">
      <c r="A593" t="str">
        <f t="shared" si="69"/>
        <v/>
      </c>
      <c r="B593" s="2" t="str">
        <f t="shared" si="70"/>
        <v/>
      </c>
      <c r="C593" s="8" t="str">
        <f t="shared" si="71"/>
        <v/>
      </c>
      <c r="D593" s="8" t="str">
        <f t="shared" si="64"/>
        <v/>
      </c>
      <c r="E593" s="8" t="str">
        <f t="shared" si="65"/>
        <v/>
      </c>
      <c r="F593" s="8" t="str">
        <f t="shared" si="66"/>
        <v/>
      </c>
      <c r="G593" s="8" t="str">
        <f t="shared" si="67"/>
        <v/>
      </c>
      <c r="H593" s="7" t="str">
        <f t="shared" si="68"/>
        <v/>
      </c>
    </row>
    <row r="594" spans="1:8" x14ac:dyDescent="0.25">
      <c r="A594" t="str">
        <f t="shared" si="69"/>
        <v/>
      </c>
      <c r="B594" s="2" t="str">
        <f t="shared" si="70"/>
        <v/>
      </c>
      <c r="C594" s="8" t="str">
        <f t="shared" si="71"/>
        <v/>
      </c>
      <c r="D594" s="8" t="str">
        <f t="shared" si="64"/>
        <v/>
      </c>
      <c r="E594" s="8" t="str">
        <f t="shared" si="65"/>
        <v/>
      </c>
      <c r="F594" s="8" t="str">
        <f t="shared" si="66"/>
        <v/>
      </c>
      <c r="G594" s="8" t="str">
        <f t="shared" si="67"/>
        <v/>
      </c>
      <c r="H594" s="7" t="str">
        <f t="shared" si="68"/>
        <v/>
      </c>
    </row>
    <row r="595" spans="1:8" x14ac:dyDescent="0.25">
      <c r="A595" t="str">
        <f t="shared" si="69"/>
        <v/>
      </c>
      <c r="B595" s="2" t="str">
        <f t="shared" si="70"/>
        <v/>
      </c>
      <c r="C595" s="8" t="str">
        <f t="shared" si="71"/>
        <v/>
      </c>
      <c r="D595" s="8" t="str">
        <f t="shared" ref="D595:D658" si="72">IF(A595="","",$B$13)</f>
        <v/>
      </c>
      <c r="E595" s="8" t="str">
        <f t="shared" ref="E595:E658" si="73">IF(A595="","",C595*($B$11/100/12))</f>
        <v/>
      </c>
      <c r="F595" s="8" t="str">
        <f t="shared" ref="F595:F658" si="74">IF(A595="","",D595-E595)</f>
        <v/>
      </c>
      <c r="G595" s="8" t="str">
        <f t="shared" ref="G595:G658" si="75">IF(A595="","",MAX(C595-F595,0))</f>
        <v/>
      </c>
      <c r="H595" s="7" t="str">
        <f t="shared" ref="H595:H658" si="76">IF(A595="","",F595/D595)</f>
        <v/>
      </c>
    </row>
    <row r="596" spans="1:8" x14ac:dyDescent="0.25">
      <c r="A596" t="str">
        <f t="shared" ref="A596:A659" si="77">IF(A595&lt;$B$12,A595+1,"")</f>
        <v/>
      </c>
      <c r="B596" s="2" t="str">
        <f t="shared" ref="B596:B659" si="78">IF(A596="","",EDATE(B595,1))</f>
        <v/>
      </c>
      <c r="C596" s="8" t="str">
        <f t="shared" ref="C596:C659" si="79">IF(A596="","",G595)</f>
        <v/>
      </c>
      <c r="D596" s="8" t="str">
        <f t="shared" si="72"/>
        <v/>
      </c>
      <c r="E596" s="8" t="str">
        <f t="shared" si="73"/>
        <v/>
      </c>
      <c r="F596" s="8" t="str">
        <f t="shared" si="74"/>
        <v/>
      </c>
      <c r="G596" s="8" t="str">
        <f t="shared" si="75"/>
        <v/>
      </c>
      <c r="H596" s="7" t="str">
        <f t="shared" si="76"/>
        <v/>
      </c>
    </row>
    <row r="597" spans="1:8" x14ac:dyDescent="0.25">
      <c r="A597" t="str">
        <f t="shared" si="77"/>
        <v/>
      </c>
      <c r="B597" s="2" t="str">
        <f t="shared" si="78"/>
        <v/>
      </c>
      <c r="C597" s="8" t="str">
        <f t="shared" si="79"/>
        <v/>
      </c>
      <c r="D597" s="8" t="str">
        <f t="shared" si="72"/>
        <v/>
      </c>
      <c r="E597" s="8" t="str">
        <f t="shared" si="73"/>
        <v/>
      </c>
      <c r="F597" s="8" t="str">
        <f t="shared" si="74"/>
        <v/>
      </c>
      <c r="G597" s="8" t="str">
        <f t="shared" si="75"/>
        <v/>
      </c>
      <c r="H597" s="7" t="str">
        <f t="shared" si="76"/>
        <v/>
      </c>
    </row>
    <row r="598" spans="1:8" x14ac:dyDescent="0.25">
      <c r="A598" t="str">
        <f t="shared" si="77"/>
        <v/>
      </c>
      <c r="B598" s="2" t="str">
        <f t="shared" si="78"/>
        <v/>
      </c>
      <c r="C598" s="8" t="str">
        <f t="shared" si="79"/>
        <v/>
      </c>
      <c r="D598" s="8" t="str">
        <f t="shared" si="72"/>
        <v/>
      </c>
      <c r="E598" s="8" t="str">
        <f t="shared" si="73"/>
        <v/>
      </c>
      <c r="F598" s="8" t="str">
        <f t="shared" si="74"/>
        <v/>
      </c>
      <c r="G598" s="8" t="str">
        <f t="shared" si="75"/>
        <v/>
      </c>
      <c r="H598" s="7" t="str">
        <f t="shared" si="76"/>
        <v/>
      </c>
    </row>
    <row r="599" spans="1:8" x14ac:dyDescent="0.25">
      <c r="A599" t="str">
        <f t="shared" si="77"/>
        <v/>
      </c>
      <c r="B599" s="2" t="str">
        <f t="shared" si="78"/>
        <v/>
      </c>
      <c r="C599" s="8" t="str">
        <f t="shared" si="79"/>
        <v/>
      </c>
      <c r="D599" s="8" t="str">
        <f t="shared" si="72"/>
        <v/>
      </c>
      <c r="E599" s="8" t="str">
        <f t="shared" si="73"/>
        <v/>
      </c>
      <c r="F599" s="8" t="str">
        <f t="shared" si="74"/>
        <v/>
      </c>
      <c r="G599" s="8" t="str">
        <f t="shared" si="75"/>
        <v/>
      </c>
      <c r="H599" s="7" t="str">
        <f t="shared" si="76"/>
        <v/>
      </c>
    </row>
    <row r="600" spans="1:8" x14ac:dyDescent="0.25">
      <c r="A600" t="str">
        <f t="shared" si="77"/>
        <v/>
      </c>
      <c r="B600" s="2" t="str">
        <f t="shared" si="78"/>
        <v/>
      </c>
      <c r="C600" s="8" t="str">
        <f t="shared" si="79"/>
        <v/>
      </c>
      <c r="D600" s="8" t="str">
        <f t="shared" si="72"/>
        <v/>
      </c>
      <c r="E600" s="8" t="str">
        <f t="shared" si="73"/>
        <v/>
      </c>
      <c r="F600" s="8" t="str">
        <f t="shared" si="74"/>
        <v/>
      </c>
      <c r="G600" s="8" t="str">
        <f t="shared" si="75"/>
        <v/>
      </c>
      <c r="H600" s="7" t="str">
        <f t="shared" si="76"/>
        <v/>
      </c>
    </row>
    <row r="601" spans="1:8" x14ac:dyDescent="0.25">
      <c r="A601" t="str">
        <f t="shared" si="77"/>
        <v/>
      </c>
      <c r="B601" s="2" t="str">
        <f t="shared" si="78"/>
        <v/>
      </c>
      <c r="C601" s="8" t="str">
        <f t="shared" si="79"/>
        <v/>
      </c>
      <c r="D601" s="8" t="str">
        <f t="shared" si="72"/>
        <v/>
      </c>
      <c r="E601" s="8" t="str">
        <f t="shared" si="73"/>
        <v/>
      </c>
      <c r="F601" s="8" t="str">
        <f t="shared" si="74"/>
        <v/>
      </c>
      <c r="G601" s="8" t="str">
        <f t="shared" si="75"/>
        <v/>
      </c>
      <c r="H601" s="7" t="str">
        <f t="shared" si="76"/>
        <v/>
      </c>
    </row>
    <row r="602" spans="1:8" x14ac:dyDescent="0.25">
      <c r="A602" t="str">
        <f t="shared" si="77"/>
        <v/>
      </c>
      <c r="B602" s="2" t="str">
        <f t="shared" si="78"/>
        <v/>
      </c>
      <c r="C602" s="8" t="str">
        <f t="shared" si="79"/>
        <v/>
      </c>
      <c r="D602" s="8" t="str">
        <f t="shared" si="72"/>
        <v/>
      </c>
      <c r="E602" s="8" t="str">
        <f t="shared" si="73"/>
        <v/>
      </c>
      <c r="F602" s="8" t="str">
        <f t="shared" si="74"/>
        <v/>
      </c>
      <c r="G602" s="8" t="str">
        <f t="shared" si="75"/>
        <v/>
      </c>
      <c r="H602" s="7" t="str">
        <f t="shared" si="76"/>
        <v/>
      </c>
    </row>
    <row r="603" spans="1:8" x14ac:dyDescent="0.25">
      <c r="A603" t="str">
        <f t="shared" si="77"/>
        <v/>
      </c>
      <c r="B603" s="2" t="str">
        <f t="shared" si="78"/>
        <v/>
      </c>
      <c r="C603" s="8" t="str">
        <f t="shared" si="79"/>
        <v/>
      </c>
      <c r="D603" s="8" t="str">
        <f t="shared" si="72"/>
        <v/>
      </c>
      <c r="E603" s="8" t="str">
        <f t="shared" si="73"/>
        <v/>
      </c>
      <c r="F603" s="8" t="str">
        <f t="shared" si="74"/>
        <v/>
      </c>
      <c r="G603" s="8" t="str">
        <f t="shared" si="75"/>
        <v/>
      </c>
      <c r="H603" s="7" t="str">
        <f t="shared" si="76"/>
        <v/>
      </c>
    </row>
    <row r="604" spans="1:8" x14ac:dyDescent="0.25">
      <c r="A604" t="str">
        <f t="shared" si="77"/>
        <v/>
      </c>
      <c r="B604" s="2" t="str">
        <f t="shared" si="78"/>
        <v/>
      </c>
      <c r="C604" s="8" t="str">
        <f t="shared" si="79"/>
        <v/>
      </c>
      <c r="D604" s="8" t="str">
        <f t="shared" si="72"/>
        <v/>
      </c>
      <c r="E604" s="8" t="str">
        <f t="shared" si="73"/>
        <v/>
      </c>
      <c r="F604" s="8" t="str">
        <f t="shared" si="74"/>
        <v/>
      </c>
      <c r="G604" s="8" t="str">
        <f t="shared" si="75"/>
        <v/>
      </c>
      <c r="H604" s="7" t="str">
        <f t="shared" si="76"/>
        <v/>
      </c>
    </row>
    <row r="605" spans="1:8" x14ac:dyDescent="0.25">
      <c r="A605" t="str">
        <f t="shared" si="77"/>
        <v/>
      </c>
      <c r="B605" s="2" t="str">
        <f t="shared" si="78"/>
        <v/>
      </c>
      <c r="C605" s="8" t="str">
        <f t="shared" si="79"/>
        <v/>
      </c>
      <c r="D605" s="8" t="str">
        <f t="shared" si="72"/>
        <v/>
      </c>
      <c r="E605" s="8" t="str">
        <f t="shared" si="73"/>
        <v/>
      </c>
      <c r="F605" s="8" t="str">
        <f t="shared" si="74"/>
        <v/>
      </c>
      <c r="G605" s="8" t="str">
        <f t="shared" si="75"/>
        <v/>
      </c>
      <c r="H605" s="7" t="str">
        <f t="shared" si="76"/>
        <v/>
      </c>
    </row>
    <row r="606" spans="1:8" x14ac:dyDescent="0.25">
      <c r="A606" t="str">
        <f t="shared" si="77"/>
        <v/>
      </c>
      <c r="B606" s="2" t="str">
        <f t="shared" si="78"/>
        <v/>
      </c>
      <c r="C606" s="8" t="str">
        <f t="shared" si="79"/>
        <v/>
      </c>
      <c r="D606" s="8" t="str">
        <f t="shared" si="72"/>
        <v/>
      </c>
      <c r="E606" s="8" t="str">
        <f t="shared" si="73"/>
        <v/>
      </c>
      <c r="F606" s="8" t="str">
        <f t="shared" si="74"/>
        <v/>
      </c>
      <c r="G606" s="8" t="str">
        <f t="shared" si="75"/>
        <v/>
      </c>
      <c r="H606" s="7" t="str">
        <f t="shared" si="76"/>
        <v/>
      </c>
    </row>
    <row r="607" spans="1:8" x14ac:dyDescent="0.25">
      <c r="A607" t="str">
        <f t="shared" si="77"/>
        <v/>
      </c>
      <c r="B607" s="2" t="str">
        <f t="shared" si="78"/>
        <v/>
      </c>
      <c r="C607" s="8" t="str">
        <f t="shared" si="79"/>
        <v/>
      </c>
      <c r="D607" s="8" t="str">
        <f t="shared" si="72"/>
        <v/>
      </c>
      <c r="E607" s="8" t="str">
        <f t="shared" si="73"/>
        <v/>
      </c>
      <c r="F607" s="8" t="str">
        <f t="shared" si="74"/>
        <v/>
      </c>
      <c r="G607" s="8" t="str">
        <f t="shared" si="75"/>
        <v/>
      </c>
      <c r="H607" s="7" t="str">
        <f t="shared" si="76"/>
        <v/>
      </c>
    </row>
    <row r="608" spans="1:8" x14ac:dyDescent="0.25">
      <c r="A608" t="str">
        <f t="shared" si="77"/>
        <v/>
      </c>
      <c r="B608" s="2" t="str">
        <f t="shared" si="78"/>
        <v/>
      </c>
      <c r="C608" s="8" t="str">
        <f t="shared" si="79"/>
        <v/>
      </c>
      <c r="D608" s="8" t="str">
        <f t="shared" si="72"/>
        <v/>
      </c>
      <c r="E608" s="8" t="str">
        <f t="shared" si="73"/>
        <v/>
      </c>
      <c r="F608" s="8" t="str">
        <f t="shared" si="74"/>
        <v/>
      </c>
      <c r="G608" s="8" t="str">
        <f t="shared" si="75"/>
        <v/>
      </c>
      <c r="H608" s="7" t="str">
        <f t="shared" si="76"/>
        <v/>
      </c>
    </row>
    <row r="609" spans="1:8" x14ac:dyDescent="0.25">
      <c r="A609" t="str">
        <f t="shared" si="77"/>
        <v/>
      </c>
      <c r="B609" s="2" t="str">
        <f t="shared" si="78"/>
        <v/>
      </c>
      <c r="C609" s="8" t="str">
        <f t="shared" si="79"/>
        <v/>
      </c>
      <c r="D609" s="8" t="str">
        <f t="shared" si="72"/>
        <v/>
      </c>
      <c r="E609" s="8" t="str">
        <f t="shared" si="73"/>
        <v/>
      </c>
      <c r="F609" s="8" t="str">
        <f t="shared" si="74"/>
        <v/>
      </c>
      <c r="G609" s="8" t="str">
        <f t="shared" si="75"/>
        <v/>
      </c>
      <c r="H609" s="7" t="str">
        <f t="shared" si="76"/>
        <v/>
      </c>
    </row>
    <row r="610" spans="1:8" x14ac:dyDescent="0.25">
      <c r="A610" t="str">
        <f t="shared" si="77"/>
        <v/>
      </c>
      <c r="B610" s="2" t="str">
        <f t="shared" si="78"/>
        <v/>
      </c>
      <c r="C610" s="8" t="str">
        <f t="shared" si="79"/>
        <v/>
      </c>
      <c r="D610" s="8" t="str">
        <f t="shared" si="72"/>
        <v/>
      </c>
      <c r="E610" s="8" t="str">
        <f t="shared" si="73"/>
        <v/>
      </c>
      <c r="F610" s="8" t="str">
        <f t="shared" si="74"/>
        <v/>
      </c>
      <c r="G610" s="8" t="str">
        <f t="shared" si="75"/>
        <v/>
      </c>
      <c r="H610" s="7" t="str">
        <f t="shared" si="76"/>
        <v/>
      </c>
    </row>
    <row r="611" spans="1:8" x14ac:dyDescent="0.25">
      <c r="A611" t="str">
        <f t="shared" si="77"/>
        <v/>
      </c>
      <c r="B611" s="2" t="str">
        <f t="shared" si="78"/>
        <v/>
      </c>
      <c r="C611" s="8" t="str">
        <f t="shared" si="79"/>
        <v/>
      </c>
      <c r="D611" s="8" t="str">
        <f t="shared" si="72"/>
        <v/>
      </c>
      <c r="E611" s="8" t="str">
        <f t="shared" si="73"/>
        <v/>
      </c>
      <c r="F611" s="8" t="str">
        <f t="shared" si="74"/>
        <v/>
      </c>
      <c r="G611" s="8" t="str">
        <f t="shared" si="75"/>
        <v/>
      </c>
      <c r="H611" s="7" t="str">
        <f t="shared" si="76"/>
        <v/>
      </c>
    </row>
    <row r="612" spans="1:8" x14ac:dyDescent="0.25">
      <c r="A612" t="str">
        <f t="shared" si="77"/>
        <v/>
      </c>
      <c r="B612" s="2" t="str">
        <f t="shared" si="78"/>
        <v/>
      </c>
      <c r="C612" s="8" t="str">
        <f t="shared" si="79"/>
        <v/>
      </c>
      <c r="D612" s="8" t="str">
        <f t="shared" si="72"/>
        <v/>
      </c>
      <c r="E612" s="8" t="str">
        <f t="shared" si="73"/>
        <v/>
      </c>
      <c r="F612" s="8" t="str">
        <f t="shared" si="74"/>
        <v/>
      </c>
      <c r="G612" s="8" t="str">
        <f t="shared" si="75"/>
        <v/>
      </c>
      <c r="H612" s="7" t="str">
        <f t="shared" si="76"/>
        <v/>
      </c>
    </row>
    <row r="613" spans="1:8" x14ac:dyDescent="0.25">
      <c r="A613" t="str">
        <f t="shared" si="77"/>
        <v/>
      </c>
      <c r="B613" s="2" t="str">
        <f t="shared" si="78"/>
        <v/>
      </c>
      <c r="C613" s="8" t="str">
        <f t="shared" si="79"/>
        <v/>
      </c>
      <c r="D613" s="8" t="str">
        <f t="shared" si="72"/>
        <v/>
      </c>
      <c r="E613" s="8" t="str">
        <f t="shared" si="73"/>
        <v/>
      </c>
      <c r="F613" s="8" t="str">
        <f t="shared" si="74"/>
        <v/>
      </c>
      <c r="G613" s="8" t="str">
        <f t="shared" si="75"/>
        <v/>
      </c>
      <c r="H613" s="7" t="str">
        <f t="shared" si="76"/>
        <v/>
      </c>
    </row>
    <row r="614" spans="1:8" x14ac:dyDescent="0.25">
      <c r="A614" t="str">
        <f t="shared" si="77"/>
        <v/>
      </c>
      <c r="B614" s="2" t="str">
        <f t="shared" si="78"/>
        <v/>
      </c>
      <c r="C614" s="8" t="str">
        <f t="shared" si="79"/>
        <v/>
      </c>
      <c r="D614" s="8" t="str">
        <f t="shared" si="72"/>
        <v/>
      </c>
      <c r="E614" s="8" t="str">
        <f t="shared" si="73"/>
        <v/>
      </c>
      <c r="F614" s="8" t="str">
        <f t="shared" si="74"/>
        <v/>
      </c>
      <c r="G614" s="8" t="str">
        <f t="shared" si="75"/>
        <v/>
      </c>
      <c r="H614" s="7" t="str">
        <f t="shared" si="76"/>
        <v/>
      </c>
    </row>
    <row r="615" spans="1:8" x14ac:dyDescent="0.25">
      <c r="A615" t="str">
        <f t="shared" si="77"/>
        <v/>
      </c>
      <c r="B615" s="2" t="str">
        <f t="shared" si="78"/>
        <v/>
      </c>
      <c r="C615" s="8" t="str">
        <f t="shared" si="79"/>
        <v/>
      </c>
      <c r="D615" s="8" t="str">
        <f t="shared" si="72"/>
        <v/>
      </c>
      <c r="E615" s="8" t="str">
        <f t="shared" si="73"/>
        <v/>
      </c>
      <c r="F615" s="8" t="str">
        <f t="shared" si="74"/>
        <v/>
      </c>
      <c r="G615" s="8" t="str">
        <f t="shared" si="75"/>
        <v/>
      </c>
      <c r="H615" s="7" t="str">
        <f t="shared" si="76"/>
        <v/>
      </c>
    </row>
    <row r="616" spans="1:8" x14ac:dyDescent="0.25">
      <c r="A616" t="str">
        <f t="shared" si="77"/>
        <v/>
      </c>
      <c r="B616" s="2" t="str">
        <f t="shared" si="78"/>
        <v/>
      </c>
      <c r="C616" s="8" t="str">
        <f t="shared" si="79"/>
        <v/>
      </c>
      <c r="D616" s="8" t="str">
        <f t="shared" si="72"/>
        <v/>
      </c>
      <c r="E616" s="8" t="str">
        <f t="shared" si="73"/>
        <v/>
      </c>
      <c r="F616" s="8" t="str">
        <f t="shared" si="74"/>
        <v/>
      </c>
      <c r="G616" s="8" t="str">
        <f t="shared" si="75"/>
        <v/>
      </c>
      <c r="H616" s="7" t="str">
        <f t="shared" si="76"/>
        <v/>
      </c>
    </row>
    <row r="617" spans="1:8" x14ac:dyDescent="0.25">
      <c r="A617" t="str">
        <f t="shared" si="77"/>
        <v/>
      </c>
      <c r="B617" s="2" t="str">
        <f t="shared" si="78"/>
        <v/>
      </c>
      <c r="C617" s="8" t="str">
        <f t="shared" si="79"/>
        <v/>
      </c>
      <c r="D617" s="8" t="str">
        <f t="shared" si="72"/>
        <v/>
      </c>
      <c r="E617" s="8" t="str">
        <f t="shared" si="73"/>
        <v/>
      </c>
      <c r="F617" s="8" t="str">
        <f t="shared" si="74"/>
        <v/>
      </c>
      <c r="G617" s="8" t="str">
        <f t="shared" si="75"/>
        <v/>
      </c>
      <c r="H617" s="7" t="str">
        <f t="shared" si="76"/>
        <v/>
      </c>
    </row>
    <row r="618" spans="1:8" x14ac:dyDescent="0.25">
      <c r="A618" t="str">
        <f t="shared" si="77"/>
        <v/>
      </c>
      <c r="B618" s="2" t="str">
        <f t="shared" si="78"/>
        <v/>
      </c>
      <c r="C618" s="8" t="str">
        <f t="shared" si="79"/>
        <v/>
      </c>
      <c r="D618" s="8" t="str">
        <f t="shared" si="72"/>
        <v/>
      </c>
      <c r="E618" s="8" t="str">
        <f t="shared" si="73"/>
        <v/>
      </c>
      <c r="F618" s="8" t="str">
        <f t="shared" si="74"/>
        <v/>
      </c>
      <c r="G618" s="8" t="str">
        <f t="shared" si="75"/>
        <v/>
      </c>
      <c r="H618" s="7" t="str">
        <f t="shared" si="76"/>
        <v/>
      </c>
    </row>
    <row r="619" spans="1:8" x14ac:dyDescent="0.25">
      <c r="A619" t="str">
        <f t="shared" si="77"/>
        <v/>
      </c>
      <c r="B619" s="2" t="str">
        <f t="shared" si="78"/>
        <v/>
      </c>
      <c r="C619" s="8" t="str">
        <f t="shared" si="79"/>
        <v/>
      </c>
      <c r="D619" s="8" t="str">
        <f t="shared" si="72"/>
        <v/>
      </c>
      <c r="E619" s="8" t="str">
        <f t="shared" si="73"/>
        <v/>
      </c>
      <c r="F619" s="8" t="str">
        <f t="shared" si="74"/>
        <v/>
      </c>
      <c r="G619" s="8" t="str">
        <f t="shared" si="75"/>
        <v/>
      </c>
      <c r="H619" s="7" t="str">
        <f t="shared" si="76"/>
        <v/>
      </c>
    </row>
    <row r="620" spans="1:8" x14ac:dyDescent="0.25">
      <c r="A620" t="str">
        <f t="shared" si="77"/>
        <v/>
      </c>
      <c r="B620" s="2" t="str">
        <f t="shared" si="78"/>
        <v/>
      </c>
      <c r="C620" s="8" t="str">
        <f t="shared" si="79"/>
        <v/>
      </c>
      <c r="D620" s="8" t="str">
        <f t="shared" si="72"/>
        <v/>
      </c>
      <c r="E620" s="8" t="str">
        <f t="shared" si="73"/>
        <v/>
      </c>
      <c r="F620" s="8" t="str">
        <f t="shared" si="74"/>
        <v/>
      </c>
      <c r="G620" s="8" t="str">
        <f t="shared" si="75"/>
        <v/>
      </c>
      <c r="H620" s="7" t="str">
        <f t="shared" si="76"/>
        <v/>
      </c>
    </row>
    <row r="621" spans="1:8" x14ac:dyDescent="0.25">
      <c r="A621" t="str">
        <f t="shared" si="77"/>
        <v/>
      </c>
      <c r="B621" s="2" t="str">
        <f t="shared" si="78"/>
        <v/>
      </c>
      <c r="C621" s="8" t="str">
        <f t="shared" si="79"/>
        <v/>
      </c>
      <c r="D621" s="8" t="str">
        <f t="shared" si="72"/>
        <v/>
      </c>
      <c r="E621" s="8" t="str">
        <f t="shared" si="73"/>
        <v/>
      </c>
      <c r="F621" s="8" t="str">
        <f t="shared" si="74"/>
        <v/>
      </c>
      <c r="G621" s="8" t="str">
        <f t="shared" si="75"/>
        <v/>
      </c>
      <c r="H621" s="7" t="str">
        <f t="shared" si="76"/>
        <v/>
      </c>
    </row>
    <row r="622" spans="1:8" x14ac:dyDescent="0.25">
      <c r="A622" t="str">
        <f t="shared" si="77"/>
        <v/>
      </c>
      <c r="B622" s="2" t="str">
        <f t="shared" si="78"/>
        <v/>
      </c>
      <c r="C622" s="8" t="str">
        <f t="shared" si="79"/>
        <v/>
      </c>
      <c r="D622" s="8" t="str">
        <f t="shared" si="72"/>
        <v/>
      </c>
      <c r="E622" s="8" t="str">
        <f t="shared" si="73"/>
        <v/>
      </c>
      <c r="F622" s="8" t="str">
        <f t="shared" si="74"/>
        <v/>
      </c>
      <c r="G622" s="8" t="str">
        <f t="shared" si="75"/>
        <v/>
      </c>
      <c r="H622" s="7" t="str">
        <f t="shared" si="76"/>
        <v/>
      </c>
    </row>
    <row r="623" spans="1:8" x14ac:dyDescent="0.25">
      <c r="A623" t="str">
        <f t="shared" si="77"/>
        <v/>
      </c>
      <c r="B623" s="2" t="str">
        <f t="shared" si="78"/>
        <v/>
      </c>
      <c r="C623" s="8" t="str">
        <f t="shared" si="79"/>
        <v/>
      </c>
      <c r="D623" s="8" t="str">
        <f t="shared" si="72"/>
        <v/>
      </c>
      <c r="E623" s="8" t="str">
        <f t="shared" si="73"/>
        <v/>
      </c>
      <c r="F623" s="8" t="str">
        <f t="shared" si="74"/>
        <v/>
      </c>
      <c r="G623" s="8" t="str">
        <f t="shared" si="75"/>
        <v/>
      </c>
      <c r="H623" s="7" t="str">
        <f t="shared" si="76"/>
        <v/>
      </c>
    </row>
    <row r="624" spans="1:8" x14ac:dyDescent="0.25">
      <c r="A624" t="str">
        <f t="shared" si="77"/>
        <v/>
      </c>
      <c r="B624" s="2" t="str">
        <f t="shared" si="78"/>
        <v/>
      </c>
      <c r="C624" s="8" t="str">
        <f t="shared" si="79"/>
        <v/>
      </c>
      <c r="D624" s="8" t="str">
        <f t="shared" si="72"/>
        <v/>
      </c>
      <c r="E624" s="8" t="str">
        <f t="shared" si="73"/>
        <v/>
      </c>
      <c r="F624" s="8" t="str">
        <f t="shared" si="74"/>
        <v/>
      </c>
      <c r="G624" s="8" t="str">
        <f t="shared" si="75"/>
        <v/>
      </c>
      <c r="H624" s="7" t="str">
        <f t="shared" si="76"/>
        <v/>
      </c>
    </row>
    <row r="625" spans="1:8" x14ac:dyDescent="0.25">
      <c r="A625" t="str">
        <f t="shared" si="77"/>
        <v/>
      </c>
      <c r="B625" s="2" t="str">
        <f t="shared" si="78"/>
        <v/>
      </c>
      <c r="C625" s="8" t="str">
        <f t="shared" si="79"/>
        <v/>
      </c>
      <c r="D625" s="8" t="str">
        <f t="shared" si="72"/>
        <v/>
      </c>
      <c r="E625" s="8" t="str">
        <f t="shared" si="73"/>
        <v/>
      </c>
      <c r="F625" s="8" t="str">
        <f t="shared" si="74"/>
        <v/>
      </c>
      <c r="G625" s="8" t="str">
        <f t="shared" si="75"/>
        <v/>
      </c>
      <c r="H625" s="7" t="str">
        <f t="shared" si="76"/>
        <v/>
      </c>
    </row>
    <row r="626" spans="1:8" x14ac:dyDescent="0.25">
      <c r="A626" t="str">
        <f t="shared" si="77"/>
        <v/>
      </c>
      <c r="B626" s="2" t="str">
        <f t="shared" si="78"/>
        <v/>
      </c>
      <c r="C626" s="8" t="str">
        <f t="shared" si="79"/>
        <v/>
      </c>
      <c r="D626" s="8" t="str">
        <f t="shared" si="72"/>
        <v/>
      </c>
      <c r="E626" s="8" t="str">
        <f t="shared" si="73"/>
        <v/>
      </c>
      <c r="F626" s="8" t="str">
        <f t="shared" si="74"/>
        <v/>
      </c>
      <c r="G626" s="8" t="str">
        <f t="shared" si="75"/>
        <v/>
      </c>
      <c r="H626" s="7" t="str">
        <f t="shared" si="76"/>
        <v/>
      </c>
    </row>
    <row r="627" spans="1:8" x14ac:dyDescent="0.25">
      <c r="A627" t="str">
        <f t="shared" si="77"/>
        <v/>
      </c>
      <c r="B627" s="2" t="str">
        <f t="shared" si="78"/>
        <v/>
      </c>
      <c r="C627" s="8" t="str">
        <f t="shared" si="79"/>
        <v/>
      </c>
      <c r="D627" s="8" t="str">
        <f t="shared" si="72"/>
        <v/>
      </c>
      <c r="E627" s="8" t="str">
        <f t="shared" si="73"/>
        <v/>
      </c>
      <c r="F627" s="8" t="str">
        <f t="shared" si="74"/>
        <v/>
      </c>
      <c r="G627" s="8" t="str">
        <f t="shared" si="75"/>
        <v/>
      </c>
      <c r="H627" s="7" t="str">
        <f t="shared" si="76"/>
        <v/>
      </c>
    </row>
    <row r="628" spans="1:8" x14ac:dyDescent="0.25">
      <c r="A628" t="str">
        <f t="shared" si="77"/>
        <v/>
      </c>
      <c r="B628" s="2" t="str">
        <f t="shared" si="78"/>
        <v/>
      </c>
      <c r="C628" s="8" t="str">
        <f t="shared" si="79"/>
        <v/>
      </c>
      <c r="D628" s="8" t="str">
        <f t="shared" si="72"/>
        <v/>
      </c>
      <c r="E628" s="8" t="str">
        <f t="shared" si="73"/>
        <v/>
      </c>
      <c r="F628" s="8" t="str">
        <f t="shared" si="74"/>
        <v/>
      </c>
      <c r="G628" s="8" t="str">
        <f t="shared" si="75"/>
        <v/>
      </c>
      <c r="H628" s="7" t="str">
        <f t="shared" si="76"/>
        <v/>
      </c>
    </row>
    <row r="629" spans="1:8" x14ac:dyDescent="0.25">
      <c r="A629" t="str">
        <f t="shared" si="77"/>
        <v/>
      </c>
      <c r="B629" s="2" t="str">
        <f t="shared" si="78"/>
        <v/>
      </c>
      <c r="C629" s="8" t="str">
        <f t="shared" si="79"/>
        <v/>
      </c>
      <c r="D629" s="8" t="str">
        <f t="shared" si="72"/>
        <v/>
      </c>
      <c r="E629" s="8" t="str">
        <f t="shared" si="73"/>
        <v/>
      </c>
      <c r="F629" s="8" t="str">
        <f t="shared" si="74"/>
        <v/>
      </c>
      <c r="G629" s="8" t="str">
        <f t="shared" si="75"/>
        <v/>
      </c>
      <c r="H629" s="7" t="str">
        <f t="shared" si="76"/>
        <v/>
      </c>
    </row>
    <row r="630" spans="1:8" x14ac:dyDescent="0.25">
      <c r="A630" t="str">
        <f t="shared" si="77"/>
        <v/>
      </c>
      <c r="B630" s="2" t="str">
        <f t="shared" si="78"/>
        <v/>
      </c>
      <c r="C630" s="8" t="str">
        <f t="shared" si="79"/>
        <v/>
      </c>
      <c r="D630" s="8" t="str">
        <f t="shared" si="72"/>
        <v/>
      </c>
      <c r="E630" s="8" t="str">
        <f t="shared" si="73"/>
        <v/>
      </c>
      <c r="F630" s="8" t="str">
        <f t="shared" si="74"/>
        <v/>
      </c>
      <c r="G630" s="8" t="str">
        <f t="shared" si="75"/>
        <v/>
      </c>
      <c r="H630" s="7" t="str">
        <f t="shared" si="76"/>
        <v/>
      </c>
    </row>
    <row r="631" spans="1:8" x14ac:dyDescent="0.25">
      <c r="A631" t="str">
        <f t="shared" si="77"/>
        <v/>
      </c>
      <c r="B631" s="2" t="str">
        <f t="shared" si="78"/>
        <v/>
      </c>
      <c r="C631" s="8" t="str">
        <f t="shared" si="79"/>
        <v/>
      </c>
      <c r="D631" s="8" t="str">
        <f t="shared" si="72"/>
        <v/>
      </c>
      <c r="E631" s="8" t="str">
        <f t="shared" si="73"/>
        <v/>
      </c>
      <c r="F631" s="8" t="str">
        <f t="shared" si="74"/>
        <v/>
      </c>
      <c r="G631" s="8" t="str">
        <f t="shared" si="75"/>
        <v/>
      </c>
      <c r="H631" s="7" t="str">
        <f t="shared" si="76"/>
        <v/>
      </c>
    </row>
    <row r="632" spans="1:8" x14ac:dyDescent="0.25">
      <c r="A632" t="str">
        <f t="shared" si="77"/>
        <v/>
      </c>
      <c r="B632" s="2" t="str">
        <f t="shared" si="78"/>
        <v/>
      </c>
      <c r="C632" s="8" t="str">
        <f t="shared" si="79"/>
        <v/>
      </c>
      <c r="D632" s="8" t="str">
        <f t="shared" si="72"/>
        <v/>
      </c>
      <c r="E632" s="8" t="str">
        <f t="shared" si="73"/>
        <v/>
      </c>
      <c r="F632" s="8" t="str">
        <f t="shared" si="74"/>
        <v/>
      </c>
      <c r="G632" s="8" t="str">
        <f t="shared" si="75"/>
        <v/>
      </c>
      <c r="H632" s="7" t="str">
        <f t="shared" si="76"/>
        <v/>
      </c>
    </row>
    <row r="633" spans="1:8" x14ac:dyDescent="0.25">
      <c r="A633" t="str">
        <f t="shared" si="77"/>
        <v/>
      </c>
      <c r="B633" s="2" t="str">
        <f t="shared" si="78"/>
        <v/>
      </c>
      <c r="C633" s="8" t="str">
        <f t="shared" si="79"/>
        <v/>
      </c>
      <c r="D633" s="8" t="str">
        <f t="shared" si="72"/>
        <v/>
      </c>
      <c r="E633" s="8" t="str">
        <f t="shared" si="73"/>
        <v/>
      </c>
      <c r="F633" s="8" t="str">
        <f t="shared" si="74"/>
        <v/>
      </c>
      <c r="G633" s="8" t="str">
        <f t="shared" si="75"/>
        <v/>
      </c>
      <c r="H633" s="7" t="str">
        <f t="shared" si="76"/>
        <v/>
      </c>
    </row>
    <row r="634" spans="1:8" x14ac:dyDescent="0.25">
      <c r="A634" t="str">
        <f t="shared" si="77"/>
        <v/>
      </c>
      <c r="B634" s="2" t="str">
        <f t="shared" si="78"/>
        <v/>
      </c>
      <c r="C634" s="8" t="str">
        <f t="shared" si="79"/>
        <v/>
      </c>
      <c r="D634" s="8" t="str">
        <f t="shared" si="72"/>
        <v/>
      </c>
      <c r="E634" s="8" t="str">
        <f t="shared" si="73"/>
        <v/>
      </c>
      <c r="F634" s="8" t="str">
        <f t="shared" si="74"/>
        <v/>
      </c>
      <c r="G634" s="8" t="str">
        <f t="shared" si="75"/>
        <v/>
      </c>
      <c r="H634" s="7" t="str">
        <f t="shared" si="76"/>
        <v/>
      </c>
    </row>
    <row r="635" spans="1:8" x14ac:dyDescent="0.25">
      <c r="A635" t="str">
        <f t="shared" si="77"/>
        <v/>
      </c>
      <c r="B635" s="2" t="str">
        <f t="shared" si="78"/>
        <v/>
      </c>
      <c r="C635" s="8" t="str">
        <f t="shared" si="79"/>
        <v/>
      </c>
      <c r="D635" s="8" t="str">
        <f t="shared" si="72"/>
        <v/>
      </c>
      <c r="E635" s="8" t="str">
        <f t="shared" si="73"/>
        <v/>
      </c>
      <c r="F635" s="8" t="str">
        <f t="shared" si="74"/>
        <v/>
      </c>
      <c r="G635" s="8" t="str">
        <f t="shared" si="75"/>
        <v/>
      </c>
      <c r="H635" s="7" t="str">
        <f t="shared" si="76"/>
        <v/>
      </c>
    </row>
    <row r="636" spans="1:8" x14ac:dyDescent="0.25">
      <c r="A636" t="str">
        <f t="shared" si="77"/>
        <v/>
      </c>
      <c r="B636" s="2" t="str">
        <f t="shared" si="78"/>
        <v/>
      </c>
      <c r="C636" s="8" t="str">
        <f t="shared" si="79"/>
        <v/>
      </c>
      <c r="D636" s="8" t="str">
        <f t="shared" si="72"/>
        <v/>
      </c>
      <c r="E636" s="8" t="str">
        <f t="shared" si="73"/>
        <v/>
      </c>
      <c r="F636" s="8" t="str">
        <f t="shared" si="74"/>
        <v/>
      </c>
      <c r="G636" s="8" t="str">
        <f t="shared" si="75"/>
        <v/>
      </c>
      <c r="H636" s="7" t="str">
        <f t="shared" si="76"/>
        <v/>
      </c>
    </row>
    <row r="637" spans="1:8" x14ac:dyDescent="0.25">
      <c r="A637" t="str">
        <f t="shared" si="77"/>
        <v/>
      </c>
      <c r="B637" s="2" t="str">
        <f t="shared" si="78"/>
        <v/>
      </c>
      <c r="C637" s="8" t="str">
        <f t="shared" si="79"/>
        <v/>
      </c>
      <c r="D637" s="8" t="str">
        <f t="shared" si="72"/>
        <v/>
      </c>
      <c r="E637" s="8" t="str">
        <f t="shared" si="73"/>
        <v/>
      </c>
      <c r="F637" s="8" t="str">
        <f t="shared" si="74"/>
        <v/>
      </c>
      <c r="G637" s="8" t="str">
        <f t="shared" si="75"/>
        <v/>
      </c>
      <c r="H637" s="7" t="str">
        <f t="shared" si="76"/>
        <v/>
      </c>
    </row>
    <row r="638" spans="1:8" x14ac:dyDescent="0.25">
      <c r="A638" t="str">
        <f t="shared" si="77"/>
        <v/>
      </c>
      <c r="B638" s="2" t="str">
        <f t="shared" si="78"/>
        <v/>
      </c>
      <c r="C638" s="8" t="str">
        <f t="shared" si="79"/>
        <v/>
      </c>
      <c r="D638" s="8" t="str">
        <f t="shared" si="72"/>
        <v/>
      </c>
      <c r="E638" s="8" t="str">
        <f t="shared" si="73"/>
        <v/>
      </c>
      <c r="F638" s="8" t="str">
        <f t="shared" si="74"/>
        <v/>
      </c>
      <c r="G638" s="8" t="str">
        <f t="shared" si="75"/>
        <v/>
      </c>
      <c r="H638" s="7" t="str">
        <f t="shared" si="76"/>
        <v/>
      </c>
    </row>
    <row r="639" spans="1:8" x14ac:dyDescent="0.25">
      <c r="A639" t="str">
        <f t="shared" si="77"/>
        <v/>
      </c>
      <c r="B639" s="2" t="str">
        <f t="shared" si="78"/>
        <v/>
      </c>
      <c r="C639" s="8" t="str">
        <f t="shared" si="79"/>
        <v/>
      </c>
      <c r="D639" s="8" t="str">
        <f t="shared" si="72"/>
        <v/>
      </c>
      <c r="E639" s="8" t="str">
        <f t="shared" si="73"/>
        <v/>
      </c>
      <c r="F639" s="8" t="str">
        <f t="shared" si="74"/>
        <v/>
      </c>
      <c r="G639" s="8" t="str">
        <f t="shared" si="75"/>
        <v/>
      </c>
      <c r="H639" s="7" t="str">
        <f t="shared" si="76"/>
        <v/>
      </c>
    </row>
    <row r="640" spans="1:8" x14ac:dyDescent="0.25">
      <c r="A640" t="str">
        <f t="shared" si="77"/>
        <v/>
      </c>
      <c r="B640" s="2" t="str">
        <f t="shared" si="78"/>
        <v/>
      </c>
      <c r="C640" s="8" t="str">
        <f t="shared" si="79"/>
        <v/>
      </c>
      <c r="D640" s="8" t="str">
        <f t="shared" si="72"/>
        <v/>
      </c>
      <c r="E640" s="8" t="str">
        <f t="shared" si="73"/>
        <v/>
      </c>
      <c r="F640" s="8" t="str">
        <f t="shared" si="74"/>
        <v/>
      </c>
      <c r="G640" s="8" t="str">
        <f t="shared" si="75"/>
        <v/>
      </c>
      <c r="H640" s="7" t="str">
        <f t="shared" si="76"/>
        <v/>
      </c>
    </row>
    <row r="641" spans="1:8" x14ac:dyDescent="0.25">
      <c r="A641" t="str">
        <f t="shared" si="77"/>
        <v/>
      </c>
      <c r="B641" s="2" t="str">
        <f t="shared" si="78"/>
        <v/>
      </c>
      <c r="C641" s="8" t="str">
        <f t="shared" si="79"/>
        <v/>
      </c>
      <c r="D641" s="8" t="str">
        <f t="shared" si="72"/>
        <v/>
      </c>
      <c r="E641" s="8" t="str">
        <f t="shared" si="73"/>
        <v/>
      </c>
      <c r="F641" s="8" t="str">
        <f t="shared" si="74"/>
        <v/>
      </c>
      <c r="G641" s="8" t="str">
        <f t="shared" si="75"/>
        <v/>
      </c>
      <c r="H641" s="7" t="str">
        <f t="shared" si="76"/>
        <v/>
      </c>
    </row>
    <row r="642" spans="1:8" x14ac:dyDescent="0.25">
      <c r="A642" t="str">
        <f t="shared" si="77"/>
        <v/>
      </c>
      <c r="B642" s="2" t="str">
        <f t="shared" si="78"/>
        <v/>
      </c>
      <c r="C642" s="8" t="str">
        <f t="shared" si="79"/>
        <v/>
      </c>
      <c r="D642" s="8" t="str">
        <f t="shared" si="72"/>
        <v/>
      </c>
      <c r="E642" s="8" t="str">
        <f t="shared" si="73"/>
        <v/>
      </c>
      <c r="F642" s="8" t="str">
        <f t="shared" si="74"/>
        <v/>
      </c>
      <c r="G642" s="8" t="str">
        <f t="shared" si="75"/>
        <v/>
      </c>
      <c r="H642" s="7" t="str">
        <f t="shared" si="76"/>
        <v/>
      </c>
    </row>
    <row r="643" spans="1:8" x14ac:dyDescent="0.25">
      <c r="A643" t="str">
        <f t="shared" si="77"/>
        <v/>
      </c>
      <c r="B643" s="2" t="str">
        <f t="shared" si="78"/>
        <v/>
      </c>
      <c r="C643" s="8" t="str">
        <f t="shared" si="79"/>
        <v/>
      </c>
      <c r="D643" s="8" t="str">
        <f t="shared" si="72"/>
        <v/>
      </c>
      <c r="E643" s="8" t="str">
        <f t="shared" si="73"/>
        <v/>
      </c>
      <c r="F643" s="8" t="str">
        <f t="shared" si="74"/>
        <v/>
      </c>
      <c r="G643" s="8" t="str">
        <f t="shared" si="75"/>
        <v/>
      </c>
      <c r="H643" s="7" t="str">
        <f t="shared" si="76"/>
        <v/>
      </c>
    </row>
    <row r="644" spans="1:8" x14ac:dyDescent="0.25">
      <c r="A644" t="str">
        <f t="shared" si="77"/>
        <v/>
      </c>
      <c r="B644" s="2" t="str">
        <f t="shared" si="78"/>
        <v/>
      </c>
      <c r="C644" s="8" t="str">
        <f t="shared" si="79"/>
        <v/>
      </c>
      <c r="D644" s="8" t="str">
        <f t="shared" si="72"/>
        <v/>
      </c>
      <c r="E644" s="8" t="str">
        <f t="shared" si="73"/>
        <v/>
      </c>
      <c r="F644" s="8" t="str">
        <f t="shared" si="74"/>
        <v/>
      </c>
      <c r="G644" s="8" t="str">
        <f t="shared" si="75"/>
        <v/>
      </c>
      <c r="H644" s="7" t="str">
        <f t="shared" si="76"/>
        <v/>
      </c>
    </row>
    <row r="645" spans="1:8" x14ac:dyDescent="0.25">
      <c r="A645" t="str">
        <f t="shared" si="77"/>
        <v/>
      </c>
      <c r="B645" s="2" t="str">
        <f t="shared" si="78"/>
        <v/>
      </c>
      <c r="C645" s="8" t="str">
        <f t="shared" si="79"/>
        <v/>
      </c>
      <c r="D645" s="8" t="str">
        <f t="shared" si="72"/>
        <v/>
      </c>
      <c r="E645" s="8" t="str">
        <f t="shared" si="73"/>
        <v/>
      </c>
      <c r="F645" s="8" t="str">
        <f t="shared" si="74"/>
        <v/>
      </c>
      <c r="G645" s="8" t="str">
        <f t="shared" si="75"/>
        <v/>
      </c>
      <c r="H645" s="7" t="str">
        <f t="shared" si="76"/>
        <v/>
      </c>
    </row>
    <row r="646" spans="1:8" x14ac:dyDescent="0.25">
      <c r="A646" t="str">
        <f t="shared" si="77"/>
        <v/>
      </c>
      <c r="B646" s="2" t="str">
        <f t="shared" si="78"/>
        <v/>
      </c>
      <c r="C646" s="8" t="str">
        <f t="shared" si="79"/>
        <v/>
      </c>
      <c r="D646" s="8" t="str">
        <f t="shared" si="72"/>
        <v/>
      </c>
      <c r="E646" s="8" t="str">
        <f t="shared" si="73"/>
        <v/>
      </c>
      <c r="F646" s="8" t="str">
        <f t="shared" si="74"/>
        <v/>
      </c>
      <c r="G646" s="8" t="str">
        <f t="shared" si="75"/>
        <v/>
      </c>
      <c r="H646" s="7" t="str">
        <f t="shared" si="76"/>
        <v/>
      </c>
    </row>
    <row r="647" spans="1:8" x14ac:dyDescent="0.25">
      <c r="A647" t="str">
        <f t="shared" si="77"/>
        <v/>
      </c>
      <c r="B647" s="2" t="str">
        <f t="shared" si="78"/>
        <v/>
      </c>
      <c r="C647" s="8" t="str">
        <f t="shared" si="79"/>
        <v/>
      </c>
      <c r="D647" s="8" t="str">
        <f t="shared" si="72"/>
        <v/>
      </c>
      <c r="E647" s="8" t="str">
        <f t="shared" si="73"/>
        <v/>
      </c>
      <c r="F647" s="8" t="str">
        <f t="shared" si="74"/>
        <v/>
      </c>
      <c r="G647" s="8" t="str">
        <f t="shared" si="75"/>
        <v/>
      </c>
      <c r="H647" s="7" t="str">
        <f t="shared" si="76"/>
        <v/>
      </c>
    </row>
    <row r="648" spans="1:8" x14ac:dyDescent="0.25">
      <c r="A648" t="str">
        <f t="shared" si="77"/>
        <v/>
      </c>
      <c r="B648" s="2" t="str">
        <f t="shared" si="78"/>
        <v/>
      </c>
      <c r="C648" s="8" t="str">
        <f t="shared" si="79"/>
        <v/>
      </c>
      <c r="D648" s="8" t="str">
        <f t="shared" si="72"/>
        <v/>
      </c>
      <c r="E648" s="8" t="str">
        <f t="shared" si="73"/>
        <v/>
      </c>
      <c r="F648" s="8" t="str">
        <f t="shared" si="74"/>
        <v/>
      </c>
      <c r="G648" s="8" t="str">
        <f t="shared" si="75"/>
        <v/>
      </c>
      <c r="H648" s="7" t="str">
        <f t="shared" si="76"/>
        <v/>
      </c>
    </row>
    <row r="649" spans="1:8" x14ac:dyDescent="0.25">
      <c r="A649" t="str">
        <f t="shared" si="77"/>
        <v/>
      </c>
      <c r="B649" s="2" t="str">
        <f t="shared" si="78"/>
        <v/>
      </c>
      <c r="C649" s="8" t="str">
        <f t="shared" si="79"/>
        <v/>
      </c>
      <c r="D649" s="8" t="str">
        <f t="shared" si="72"/>
        <v/>
      </c>
      <c r="E649" s="8" t="str">
        <f t="shared" si="73"/>
        <v/>
      </c>
      <c r="F649" s="8" t="str">
        <f t="shared" si="74"/>
        <v/>
      </c>
      <c r="G649" s="8" t="str">
        <f t="shared" si="75"/>
        <v/>
      </c>
      <c r="H649" s="7" t="str">
        <f t="shared" si="76"/>
        <v/>
      </c>
    </row>
    <row r="650" spans="1:8" x14ac:dyDescent="0.25">
      <c r="A650" t="str">
        <f t="shared" si="77"/>
        <v/>
      </c>
      <c r="B650" s="2" t="str">
        <f t="shared" si="78"/>
        <v/>
      </c>
      <c r="C650" s="8" t="str">
        <f t="shared" si="79"/>
        <v/>
      </c>
      <c r="D650" s="8" t="str">
        <f t="shared" si="72"/>
        <v/>
      </c>
      <c r="E650" s="8" t="str">
        <f t="shared" si="73"/>
        <v/>
      </c>
      <c r="F650" s="8" t="str">
        <f t="shared" si="74"/>
        <v/>
      </c>
      <c r="G650" s="8" t="str">
        <f t="shared" si="75"/>
        <v/>
      </c>
      <c r="H650" s="7" t="str">
        <f t="shared" si="76"/>
        <v/>
      </c>
    </row>
    <row r="651" spans="1:8" x14ac:dyDescent="0.25">
      <c r="A651" t="str">
        <f t="shared" si="77"/>
        <v/>
      </c>
      <c r="B651" s="2" t="str">
        <f t="shared" si="78"/>
        <v/>
      </c>
      <c r="C651" s="8" t="str">
        <f t="shared" si="79"/>
        <v/>
      </c>
      <c r="D651" s="8" t="str">
        <f t="shared" si="72"/>
        <v/>
      </c>
      <c r="E651" s="8" t="str">
        <f t="shared" si="73"/>
        <v/>
      </c>
      <c r="F651" s="8" t="str">
        <f t="shared" si="74"/>
        <v/>
      </c>
      <c r="G651" s="8" t="str">
        <f t="shared" si="75"/>
        <v/>
      </c>
      <c r="H651" s="7" t="str">
        <f t="shared" si="76"/>
        <v/>
      </c>
    </row>
    <row r="652" spans="1:8" x14ac:dyDescent="0.25">
      <c r="A652" t="str">
        <f t="shared" si="77"/>
        <v/>
      </c>
      <c r="B652" s="2" t="str">
        <f t="shared" si="78"/>
        <v/>
      </c>
      <c r="C652" s="8" t="str">
        <f t="shared" si="79"/>
        <v/>
      </c>
      <c r="D652" s="8" t="str">
        <f t="shared" si="72"/>
        <v/>
      </c>
      <c r="E652" s="8" t="str">
        <f t="shared" si="73"/>
        <v/>
      </c>
      <c r="F652" s="8" t="str">
        <f t="shared" si="74"/>
        <v/>
      </c>
      <c r="G652" s="8" t="str">
        <f t="shared" si="75"/>
        <v/>
      </c>
      <c r="H652" s="7" t="str">
        <f t="shared" si="76"/>
        <v/>
      </c>
    </row>
    <row r="653" spans="1:8" x14ac:dyDescent="0.25">
      <c r="A653" t="str">
        <f t="shared" si="77"/>
        <v/>
      </c>
      <c r="B653" s="2" t="str">
        <f t="shared" si="78"/>
        <v/>
      </c>
      <c r="C653" s="8" t="str">
        <f t="shared" si="79"/>
        <v/>
      </c>
      <c r="D653" s="8" t="str">
        <f t="shared" si="72"/>
        <v/>
      </c>
      <c r="E653" s="8" t="str">
        <f t="shared" si="73"/>
        <v/>
      </c>
      <c r="F653" s="8" t="str">
        <f t="shared" si="74"/>
        <v/>
      </c>
      <c r="G653" s="8" t="str">
        <f t="shared" si="75"/>
        <v/>
      </c>
      <c r="H653" s="7" t="str">
        <f t="shared" si="76"/>
        <v/>
      </c>
    </row>
    <row r="654" spans="1:8" x14ac:dyDescent="0.25">
      <c r="A654" t="str">
        <f t="shared" si="77"/>
        <v/>
      </c>
      <c r="B654" s="2" t="str">
        <f t="shared" si="78"/>
        <v/>
      </c>
      <c r="C654" s="8" t="str">
        <f t="shared" si="79"/>
        <v/>
      </c>
      <c r="D654" s="8" t="str">
        <f t="shared" si="72"/>
        <v/>
      </c>
      <c r="E654" s="8" t="str">
        <f t="shared" si="73"/>
        <v/>
      </c>
      <c r="F654" s="8" t="str">
        <f t="shared" si="74"/>
        <v/>
      </c>
      <c r="G654" s="8" t="str">
        <f t="shared" si="75"/>
        <v/>
      </c>
      <c r="H654" s="7" t="str">
        <f t="shared" si="76"/>
        <v/>
      </c>
    </row>
    <row r="655" spans="1:8" x14ac:dyDescent="0.25">
      <c r="A655" t="str">
        <f t="shared" si="77"/>
        <v/>
      </c>
      <c r="B655" s="2" t="str">
        <f t="shared" si="78"/>
        <v/>
      </c>
      <c r="C655" s="8" t="str">
        <f t="shared" si="79"/>
        <v/>
      </c>
      <c r="D655" s="8" t="str">
        <f t="shared" si="72"/>
        <v/>
      </c>
      <c r="E655" s="8" t="str">
        <f t="shared" si="73"/>
        <v/>
      </c>
      <c r="F655" s="8" t="str">
        <f t="shared" si="74"/>
        <v/>
      </c>
      <c r="G655" s="8" t="str">
        <f t="shared" si="75"/>
        <v/>
      </c>
      <c r="H655" s="7" t="str">
        <f t="shared" si="76"/>
        <v/>
      </c>
    </row>
    <row r="656" spans="1:8" x14ac:dyDescent="0.25">
      <c r="A656" t="str">
        <f t="shared" si="77"/>
        <v/>
      </c>
      <c r="B656" s="2" t="str">
        <f t="shared" si="78"/>
        <v/>
      </c>
      <c r="C656" s="8" t="str">
        <f t="shared" si="79"/>
        <v/>
      </c>
      <c r="D656" s="8" t="str">
        <f t="shared" si="72"/>
        <v/>
      </c>
      <c r="E656" s="8" t="str">
        <f t="shared" si="73"/>
        <v/>
      </c>
      <c r="F656" s="8" t="str">
        <f t="shared" si="74"/>
        <v/>
      </c>
      <c r="G656" s="8" t="str">
        <f t="shared" si="75"/>
        <v/>
      </c>
      <c r="H656" s="7" t="str">
        <f t="shared" si="76"/>
        <v/>
      </c>
    </row>
    <row r="657" spans="1:8" x14ac:dyDescent="0.25">
      <c r="A657" t="str">
        <f t="shared" si="77"/>
        <v/>
      </c>
      <c r="B657" s="2" t="str">
        <f t="shared" si="78"/>
        <v/>
      </c>
      <c r="C657" s="8" t="str">
        <f t="shared" si="79"/>
        <v/>
      </c>
      <c r="D657" s="8" t="str">
        <f t="shared" si="72"/>
        <v/>
      </c>
      <c r="E657" s="8" t="str">
        <f t="shared" si="73"/>
        <v/>
      </c>
      <c r="F657" s="8" t="str">
        <f t="shared" si="74"/>
        <v/>
      </c>
      <c r="G657" s="8" t="str">
        <f t="shared" si="75"/>
        <v/>
      </c>
      <c r="H657" s="7" t="str">
        <f t="shared" si="76"/>
        <v/>
      </c>
    </row>
    <row r="658" spans="1:8" x14ac:dyDescent="0.25">
      <c r="A658" t="str">
        <f t="shared" si="77"/>
        <v/>
      </c>
      <c r="B658" s="2" t="str">
        <f t="shared" si="78"/>
        <v/>
      </c>
      <c r="C658" s="8" t="str">
        <f t="shared" si="79"/>
        <v/>
      </c>
      <c r="D658" s="8" t="str">
        <f t="shared" si="72"/>
        <v/>
      </c>
      <c r="E658" s="8" t="str">
        <f t="shared" si="73"/>
        <v/>
      </c>
      <c r="F658" s="8" t="str">
        <f t="shared" si="74"/>
        <v/>
      </c>
      <c r="G658" s="8" t="str">
        <f t="shared" si="75"/>
        <v/>
      </c>
      <c r="H658" s="7" t="str">
        <f t="shared" si="76"/>
        <v/>
      </c>
    </row>
    <row r="659" spans="1:8" x14ac:dyDescent="0.25">
      <c r="A659" t="str">
        <f t="shared" si="77"/>
        <v/>
      </c>
      <c r="B659" s="2" t="str">
        <f t="shared" si="78"/>
        <v/>
      </c>
      <c r="C659" s="8" t="str">
        <f t="shared" si="79"/>
        <v/>
      </c>
      <c r="D659" s="8" t="str">
        <f t="shared" ref="D659:D700" si="80">IF(A659="","",$B$13)</f>
        <v/>
      </c>
      <c r="E659" s="8" t="str">
        <f t="shared" ref="E659:E701" si="81">IF(A659="","",C659*($B$11/100/12))</f>
        <v/>
      </c>
      <c r="F659" s="8" t="str">
        <f t="shared" ref="F659:F700" si="82">IF(A659="","",D659-E659)</f>
        <v/>
      </c>
      <c r="G659" s="8" t="str">
        <f t="shared" ref="G659:G701" si="83">IF(A659="","",MAX(C659-F659,0))</f>
        <v/>
      </c>
      <c r="H659" s="7" t="str">
        <f t="shared" ref="H659:H701" si="84">IF(A659="","",F659/D659)</f>
        <v/>
      </c>
    </row>
    <row r="660" spans="1:8" x14ac:dyDescent="0.25">
      <c r="A660" t="str">
        <f t="shared" ref="A660:A718" si="85">IF(A659&lt;$B$12,A659+1,"")</f>
        <v/>
      </c>
      <c r="B660" s="2" t="str">
        <f t="shared" ref="B660:B700" si="86">IF(A660="","",EDATE(B659,1))</f>
        <v/>
      </c>
      <c r="C660" s="8" t="str">
        <f t="shared" ref="C660:C700" si="87">IF(A660="","",G659)</f>
        <v/>
      </c>
      <c r="D660" s="8" t="str">
        <f t="shared" si="80"/>
        <v/>
      </c>
      <c r="E660" s="8" t="str">
        <f t="shared" si="81"/>
        <v/>
      </c>
      <c r="F660" s="8" t="str">
        <f t="shared" si="82"/>
        <v/>
      </c>
      <c r="G660" s="8" t="str">
        <f t="shared" si="83"/>
        <v/>
      </c>
      <c r="H660" s="7" t="str">
        <f t="shared" si="84"/>
        <v/>
      </c>
    </row>
    <row r="661" spans="1:8" x14ac:dyDescent="0.25">
      <c r="A661" t="str">
        <f t="shared" si="85"/>
        <v/>
      </c>
      <c r="B661" s="2" t="str">
        <f t="shared" si="86"/>
        <v/>
      </c>
      <c r="C661" s="8" t="str">
        <f t="shared" si="87"/>
        <v/>
      </c>
      <c r="D661" s="8" t="str">
        <f t="shared" si="80"/>
        <v/>
      </c>
      <c r="E661" s="8" t="str">
        <f t="shared" si="81"/>
        <v/>
      </c>
      <c r="F661" s="8" t="str">
        <f t="shared" si="82"/>
        <v/>
      </c>
      <c r="G661" s="8" t="str">
        <f t="shared" si="83"/>
        <v/>
      </c>
      <c r="H661" s="7" t="str">
        <f t="shared" si="84"/>
        <v/>
      </c>
    </row>
    <row r="662" spans="1:8" x14ac:dyDescent="0.25">
      <c r="A662" t="str">
        <f t="shared" si="85"/>
        <v/>
      </c>
      <c r="B662" s="2" t="str">
        <f t="shared" si="86"/>
        <v/>
      </c>
      <c r="C662" s="8" t="str">
        <f t="shared" si="87"/>
        <v/>
      </c>
      <c r="D662" s="8" t="str">
        <f t="shared" si="80"/>
        <v/>
      </c>
      <c r="E662" s="8" t="str">
        <f t="shared" si="81"/>
        <v/>
      </c>
      <c r="F662" s="8" t="str">
        <f t="shared" si="82"/>
        <v/>
      </c>
      <c r="G662" s="8" t="str">
        <f t="shared" si="83"/>
        <v/>
      </c>
      <c r="H662" s="7" t="str">
        <f t="shared" si="84"/>
        <v/>
      </c>
    </row>
    <row r="663" spans="1:8" x14ac:dyDescent="0.25">
      <c r="A663" t="str">
        <f t="shared" si="85"/>
        <v/>
      </c>
      <c r="B663" s="2" t="str">
        <f t="shared" si="86"/>
        <v/>
      </c>
      <c r="C663" s="8" t="str">
        <f t="shared" si="87"/>
        <v/>
      </c>
      <c r="D663" s="8" t="str">
        <f t="shared" si="80"/>
        <v/>
      </c>
      <c r="E663" s="8" t="str">
        <f t="shared" si="81"/>
        <v/>
      </c>
      <c r="F663" s="8" t="str">
        <f t="shared" si="82"/>
        <v/>
      </c>
      <c r="G663" s="8" t="str">
        <f t="shared" si="83"/>
        <v/>
      </c>
      <c r="H663" s="7" t="str">
        <f t="shared" si="84"/>
        <v/>
      </c>
    </row>
    <row r="664" spans="1:8" x14ac:dyDescent="0.25">
      <c r="A664" t="str">
        <f t="shared" si="85"/>
        <v/>
      </c>
      <c r="B664" s="2" t="str">
        <f t="shared" si="86"/>
        <v/>
      </c>
      <c r="C664" s="8" t="str">
        <f t="shared" si="87"/>
        <v/>
      </c>
      <c r="D664" s="8" t="str">
        <f t="shared" si="80"/>
        <v/>
      </c>
      <c r="E664" s="8" t="str">
        <f t="shared" si="81"/>
        <v/>
      </c>
      <c r="F664" s="8" t="str">
        <f t="shared" si="82"/>
        <v/>
      </c>
      <c r="G664" s="8" t="str">
        <f t="shared" si="83"/>
        <v/>
      </c>
      <c r="H664" s="7" t="str">
        <f t="shared" si="84"/>
        <v/>
      </c>
    </row>
    <row r="665" spans="1:8" x14ac:dyDescent="0.25">
      <c r="A665" t="str">
        <f t="shared" si="85"/>
        <v/>
      </c>
      <c r="B665" s="2" t="str">
        <f t="shared" si="86"/>
        <v/>
      </c>
      <c r="C665" s="8" t="str">
        <f t="shared" si="87"/>
        <v/>
      </c>
      <c r="D665" s="8" t="str">
        <f t="shared" si="80"/>
        <v/>
      </c>
      <c r="E665" s="8" t="str">
        <f t="shared" si="81"/>
        <v/>
      </c>
      <c r="F665" s="8" t="str">
        <f t="shared" si="82"/>
        <v/>
      </c>
      <c r="G665" s="8" t="str">
        <f t="shared" si="83"/>
        <v/>
      </c>
      <c r="H665" s="7" t="str">
        <f t="shared" si="84"/>
        <v/>
      </c>
    </row>
    <row r="666" spans="1:8" x14ac:dyDescent="0.25">
      <c r="A666" t="str">
        <f t="shared" si="85"/>
        <v/>
      </c>
      <c r="B666" s="2" t="str">
        <f t="shared" si="86"/>
        <v/>
      </c>
      <c r="C666" s="8" t="str">
        <f t="shared" si="87"/>
        <v/>
      </c>
      <c r="D666" s="8" t="str">
        <f t="shared" si="80"/>
        <v/>
      </c>
      <c r="E666" s="8" t="str">
        <f t="shared" si="81"/>
        <v/>
      </c>
      <c r="F666" s="8" t="str">
        <f t="shared" si="82"/>
        <v/>
      </c>
      <c r="G666" s="8" t="str">
        <f t="shared" si="83"/>
        <v/>
      </c>
      <c r="H666" s="7" t="str">
        <f t="shared" si="84"/>
        <v/>
      </c>
    </row>
    <row r="667" spans="1:8" x14ac:dyDescent="0.25">
      <c r="A667" t="str">
        <f t="shared" si="85"/>
        <v/>
      </c>
      <c r="B667" s="2" t="str">
        <f t="shared" si="86"/>
        <v/>
      </c>
      <c r="C667" s="8" t="str">
        <f t="shared" si="87"/>
        <v/>
      </c>
      <c r="D667" s="8" t="str">
        <f t="shared" si="80"/>
        <v/>
      </c>
      <c r="E667" s="8" t="str">
        <f t="shared" si="81"/>
        <v/>
      </c>
      <c r="F667" s="8" t="str">
        <f t="shared" si="82"/>
        <v/>
      </c>
      <c r="G667" s="8" t="str">
        <f t="shared" si="83"/>
        <v/>
      </c>
      <c r="H667" s="7" t="str">
        <f t="shared" si="84"/>
        <v/>
      </c>
    </row>
    <row r="668" spans="1:8" x14ac:dyDescent="0.25">
      <c r="A668" t="str">
        <f t="shared" si="85"/>
        <v/>
      </c>
      <c r="B668" s="2" t="str">
        <f t="shared" si="86"/>
        <v/>
      </c>
      <c r="C668" s="8" t="str">
        <f t="shared" si="87"/>
        <v/>
      </c>
      <c r="D668" s="8" t="str">
        <f t="shared" si="80"/>
        <v/>
      </c>
      <c r="E668" s="8" t="str">
        <f t="shared" si="81"/>
        <v/>
      </c>
      <c r="F668" s="8" t="str">
        <f t="shared" si="82"/>
        <v/>
      </c>
      <c r="G668" s="8" t="str">
        <f t="shared" si="83"/>
        <v/>
      </c>
      <c r="H668" s="7" t="str">
        <f t="shared" si="84"/>
        <v/>
      </c>
    </row>
    <row r="669" spans="1:8" x14ac:dyDescent="0.25">
      <c r="A669" t="str">
        <f t="shared" si="85"/>
        <v/>
      </c>
      <c r="B669" s="2" t="str">
        <f t="shared" si="86"/>
        <v/>
      </c>
      <c r="C669" s="8" t="str">
        <f t="shared" si="87"/>
        <v/>
      </c>
      <c r="D669" s="8" t="str">
        <f t="shared" si="80"/>
        <v/>
      </c>
      <c r="E669" s="8" t="str">
        <f t="shared" si="81"/>
        <v/>
      </c>
      <c r="F669" s="8" t="str">
        <f t="shared" si="82"/>
        <v/>
      </c>
      <c r="G669" s="8" t="str">
        <f t="shared" si="83"/>
        <v/>
      </c>
      <c r="H669" s="7" t="str">
        <f t="shared" si="84"/>
        <v/>
      </c>
    </row>
    <row r="670" spans="1:8" x14ac:dyDescent="0.25">
      <c r="A670" t="str">
        <f t="shared" si="85"/>
        <v/>
      </c>
      <c r="B670" s="2" t="str">
        <f t="shared" si="86"/>
        <v/>
      </c>
      <c r="C670" s="8" t="str">
        <f t="shared" si="87"/>
        <v/>
      </c>
      <c r="D670" s="8" t="str">
        <f t="shared" si="80"/>
        <v/>
      </c>
      <c r="E670" s="8" t="str">
        <f t="shared" si="81"/>
        <v/>
      </c>
      <c r="F670" s="8" t="str">
        <f t="shared" si="82"/>
        <v/>
      </c>
      <c r="G670" s="8" t="str">
        <f t="shared" si="83"/>
        <v/>
      </c>
      <c r="H670" s="7" t="str">
        <f t="shared" si="84"/>
        <v/>
      </c>
    </row>
    <row r="671" spans="1:8" x14ac:dyDescent="0.25">
      <c r="A671" t="str">
        <f t="shared" si="85"/>
        <v/>
      </c>
      <c r="B671" s="2" t="str">
        <f t="shared" si="86"/>
        <v/>
      </c>
      <c r="C671" s="8" t="str">
        <f t="shared" si="87"/>
        <v/>
      </c>
      <c r="D671" s="8" t="str">
        <f t="shared" si="80"/>
        <v/>
      </c>
      <c r="E671" s="8" t="str">
        <f t="shared" si="81"/>
        <v/>
      </c>
      <c r="F671" s="8" t="str">
        <f t="shared" si="82"/>
        <v/>
      </c>
      <c r="G671" s="8" t="str">
        <f t="shared" si="83"/>
        <v/>
      </c>
      <c r="H671" s="7" t="str">
        <f t="shared" si="84"/>
        <v/>
      </c>
    </row>
    <row r="672" spans="1:8" x14ac:dyDescent="0.25">
      <c r="A672" t="str">
        <f t="shared" si="85"/>
        <v/>
      </c>
      <c r="B672" s="2" t="str">
        <f t="shared" si="86"/>
        <v/>
      </c>
      <c r="C672" s="8" t="str">
        <f t="shared" si="87"/>
        <v/>
      </c>
      <c r="D672" s="8" t="str">
        <f t="shared" si="80"/>
        <v/>
      </c>
      <c r="E672" s="8" t="str">
        <f t="shared" si="81"/>
        <v/>
      </c>
      <c r="F672" s="8" t="str">
        <f t="shared" si="82"/>
        <v/>
      </c>
      <c r="G672" s="8" t="str">
        <f t="shared" si="83"/>
        <v/>
      </c>
      <c r="H672" s="7" t="str">
        <f t="shared" si="84"/>
        <v/>
      </c>
    </row>
    <row r="673" spans="1:8" x14ac:dyDescent="0.25">
      <c r="A673" t="str">
        <f t="shared" si="85"/>
        <v/>
      </c>
      <c r="B673" s="2" t="str">
        <f t="shared" si="86"/>
        <v/>
      </c>
      <c r="C673" s="8" t="str">
        <f t="shared" si="87"/>
        <v/>
      </c>
      <c r="D673" s="8" t="str">
        <f t="shared" si="80"/>
        <v/>
      </c>
      <c r="E673" s="8" t="str">
        <f t="shared" si="81"/>
        <v/>
      </c>
      <c r="F673" s="8" t="str">
        <f t="shared" si="82"/>
        <v/>
      </c>
      <c r="G673" s="8" t="str">
        <f t="shared" si="83"/>
        <v/>
      </c>
      <c r="H673" s="7" t="str">
        <f t="shared" si="84"/>
        <v/>
      </c>
    </row>
    <row r="674" spans="1:8" x14ac:dyDescent="0.25">
      <c r="A674" t="str">
        <f t="shared" si="85"/>
        <v/>
      </c>
      <c r="B674" s="2" t="str">
        <f t="shared" si="86"/>
        <v/>
      </c>
      <c r="C674" s="8" t="str">
        <f t="shared" si="87"/>
        <v/>
      </c>
      <c r="D674" s="8" t="str">
        <f t="shared" si="80"/>
        <v/>
      </c>
      <c r="E674" s="8" t="str">
        <f t="shared" si="81"/>
        <v/>
      </c>
      <c r="F674" s="8" t="str">
        <f t="shared" si="82"/>
        <v/>
      </c>
      <c r="G674" s="8" t="str">
        <f t="shared" si="83"/>
        <v/>
      </c>
      <c r="H674" s="7" t="str">
        <f t="shared" si="84"/>
        <v/>
      </c>
    </row>
    <row r="675" spans="1:8" x14ac:dyDescent="0.25">
      <c r="A675" t="str">
        <f t="shared" si="85"/>
        <v/>
      </c>
      <c r="B675" s="2" t="str">
        <f t="shared" si="86"/>
        <v/>
      </c>
      <c r="C675" s="8" t="str">
        <f t="shared" si="87"/>
        <v/>
      </c>
      <c r="D675" s="8" t="str">
        <f t="shared" si="80"/>
        <v/>
      </c>
      <c r="E675" s="8" t="str">
        <f t="shared" si="81"/>
        <v/>
      </c>
      <c r="F675" s="8" t="str">
        <f t="shared" si="82"/>
        <v/>
      </c>
      <c r="G675" s="8" t="str">
        <f t="shared" si="83"/>
        <v/>
      </c>
      <c r="H675" s="7" t="str">
        <f t="shared" si="84"/>
        <v/>
      </c>
    </row>
    <row r="676" spans="1:8" x14ac:dyDescent="0.25">
      <c r="A676" t="str">
        <f t="shared" si="85"/>
        <v/>
      </c>
      <c r="B676" s="2" t="str">
        <f t="shared" si="86"/>
        <v/>
      </c>
      <c r="C676" s="8" t="str">
        <f t="shared" si="87"/>
        <v/>
      </c>
      <c r="D676" s="8" t="str">
        <f t="shared" si="80"/>
        <v/>
      </c>
      <c r="E676" s="8" t="str">
        <f t="shared" si="81"/>
        <v/>
      </c>
      <c r="F676" s="8" t="str">
        <f t="shared" si="82"/>
        <v/>
      </c>
      <c r="G676" s="8" t="str">
        <f t="shared" si="83"/>
        <v/>
      </c>
      <c r="H676" s="7" t="str">
        <f t="shared" si="84"/>
        <v/>
      </c>
    </row>
    <row r="677" spans="1:8" x14ac:dyDescent="0.25">
      <c r="A677" t="str">
        <f t="shared" si="85"/>
        <v/>
      </c>
      <c r="B677" s="2" t="str">
        <f t="shared" si="86"/>
        <v/>
      </c>
      <c r="C677" s="8" t="str">
        <f t="shared" si="87"/>
        <v/>
      </c>
      <c r="D677" s="8" t="str">
        <f t="shared" si="80"/>
        <v/>
      </c>
      <c r="E677" s="8" t="str">
        <f t="shared" si="81"/>
        <v/>
      </c>
      <c r="F677" s="8" t="str">
        <f t="shared" si="82"/>
        <v/>
      </c>
      <c r="G677" s="8" t="str">
        <f t="shared" si="83"/>
        <v/>
      </c>
      <c r="H677" s="7" t="str">
        <f t="shared" si="84"/>
        <v/>
      </c>
    </row>
    <row r="678" spans="1:8" x14ac:dyDescent="0.25">
      <c r="A678" t="str">
        <f t="shared" si="85"/>
        <v/>
      </c>
      <c r="B678" s="2" t="str">
        <f t="shared" si="86"/>
        <v/>
      </c>
      <c r="C678" s="8" t="str">
        <f t="shared" si="87"/>
        <v/>
      </c>
      <c r="D678" s="8" t="str">
        <f t="shared" si="80"/>
        <v/>
      </c>
      <c r="E678" s="8" t="str">
        <f t="shared" si="81"/>
        <v/>
      </c>
      <c r="F678" s="8" t="str">
        <f t="shared" si="82"/>
        <v/>
      </c>
      <c r="G678" s="8" t="str">
        <f t="shared" si="83"/>
        <v/>
      </c>
      <c r="H678" s="7" t="str">
        <f t="shared" si="84"/>
        <v/>
      </c>
    </row>
    <row r="679" spans="1:8" x14ac:dyDescent="0.25">
      <c r="A679" t="str">
        <f t="shared" si="85"/>
        <v/>
      </c>
      <c r="B679" s="2" t="str">
        <f t="shared" si="86"/>
        <v/>
      </c>
      <c r="C679" s="8" t="str">
        <f t="shared" si="87"/>
        <v/>
      </c>
      <c r="D679" s="8" t="str">
        <f t="shared" si="80"/>
        <v/>
      </c>
      <c r="E679" s="8" t="str">
        <f t="shared" si="81"/>
        <v/>
      </c>
      <c r="F679" s="8" t="str">
        <f t="shared" si="82"/>
        <v/>
      </c>
      <c r="G679" s="8" t="str">
        <f t="shared" si="83"/>
        <v/>
      </c>
      <c r="H679" s="7" t="str">
        <f t="shared" si="84"/>
        <v/>
      </c>
    </row>
    <row r="680" spans="1:8" x14ac:dyDescent="0.25">
      <c r="A680" t="str">
        <f t="shared" si="85"/>
        <v/>
      </c>
      <c r="B680" s="2" t="str">
        <f t="shared" si="86"/>
        <v/>
      </c>
      <c r="C680" s="8" t="str">
        <f t="shared" si="87"/>
        <v/>
      </c>
      <c r="D680" s="8" t="str">
        <f t="shared" si="80"/>
        <v/>
      </c>
      <c r="E680" s="8" t="str">
        <f t="shared" si="81"/>
        <v/>
      </c>
      <c r="F680" s="8" t="str">
        <f t="shared" si="82"/>
        <v/>
      </c>
      <c r="G680" s="8" t="str">
        <f t="shared" si="83"/>
        <v/>
      </c>
      <c r="H680" s="7" t="str">
        <f t="shared" si="84"/>
        <v/>
      </c>
    </row>
    <row r="681" spans="1:8" x14ac:dyDescent="0.25">
      <c r="A681" t="str">
        <f t="shared" si="85"/>
        <v/>
      </c>
      <c r="B681" s="2" t="str">
        <f t="shared" si="86"/>
        <v/>
      </c>
      <c r="C681" s="8" t="str">
        <f t="shared" si="87"/>
        <v/>
      </c>
      <c r="D681" s="8" t="str">
        <f t="shared" si="80"/>
        <v/>
      </c>
      <c r="E681" s="8" t="str">
        <f t="shared" si="81"/>
        <v/>
      </c>
      <c r="F681" s="8" t="str">
        <f t="shared" si="82"/>
        <v/>
      </c>
      <c r="G681" s="8" t="str">
        <f t="shared" si="83"/>
        <v/>
      </c>
      <c r="H681" s="7" t="str">
        <f t="shared" si="84"/>
        <v/>
      </c>
    </row>
    <row r="682" spans="1:8" x14ac:dyDescent="0.25">
      <c r="A682" t="str">
        <f t="shared" si="85"/>
        <v/>
      </c>
      <c r="B682" s="2" t="str">
        <f t="shared" si="86"/>
        <v/>
      </c>
      <c r="C682" s="8" t="str">
        <f t="shared" si="87"/>
        <v/>
      </c>
      <c r="D682" s="8" t="str">
        <f t="shared" si="80"/>
        <v/>
      </c>
      <c r="E682" s="8" t="str">
        <f t="shared" si="81"/>
        <v/>
      </c>
      <c r="F682" s="8" t="str">
        <f t="shared" si="82"/>
        <v/>
      </c>
      <c r="G682" s="8" t="str">
        <f t="shared" si="83"/>
        <v/>
      </c>
      <c r="H682" s="7" t="str">
        <f t="shared" si="84"/>
        <v/>
      </c>
    </row>
    <row r="683" spans="1:8" x14ac:dyDescent="0.25">
      <c r="A683" t="str">
        <f t="shared" si="85"/>
        <v/>
      </c>
      <c r="B683" s="2" t="str">
        <f t="shared" si="86"/>
        <v/>
      </c>
      <c r="C683" s="8" t="str">
        <f t="shared" si="87"/>
        <v/>
      </c>
      <c r="D683" s="8" t="str">
        <f t="shared" si="80"/>
        <v/>
      </c>
      <c r="E683" s="8" t="str">
        <f t="shared" si="81"/>
        <v/>
      </c>
      <c r="F683" s="8" t="str">
        <f t="shared" si="82"/>
        <v/>
      </c>
      <c r="G683" s="8" t="str">
        <f t="shared" si="83"/>
        <v/>
      </c>
      <c r="H683" s="7" t="str">
        <f t="shared" si="84"/>
        <v/>
      </c>
    </row>
    <row r="684" spans="1:8" x14ac:dyDescent="0.25">
      <c r="A684" t="str">
        <f t="shared" si="85"/>
        <v/>
      </c>
      <c r="B684" s="2" t="str">
        <f t="shared" si="86"/>
        <v/>
      </c>
      <c r="C684" s="8" t="str">
        <f t="shared" si="87"/>
        <v/>
      </c>
      <c r="D684" s="8" t="str">
        <f t="shared" si="80"/>
        <v/>
      </c>
      <c r="E684" s="8" t="str">
        <f t="shared" si="81"/>
        <v/>
      </c>
      <c r="F684" s="8" t="str">
        <f t="shared" si="82"/>
        <v/>
      </c>
      <c r="G684" s="8" t="str">
        <f t="shared" si="83"/>
        <v/>
      </c>
      <c r="H684" s="7" t="str">
        <f t="shared" si="84"/>
        <v/>
      </c>
    </row>
    <row r="685" spans="1:8" x14ac:dyDescent="0.25">
      <c r="A685" t="str">
        <f t="shared" si="85"/>
        <v/>
      </c>
      <c r="B685" s="2" t="str">
        <f t="shared" si="86"/>
        <v/>
      </c>
      <c r="C685" s="8" t="str">
        <f t="shared" si="87"/>
        <v/>
      </c>
      <c r="D685" s="8" t="str">
        <f t="shared" si="80"/>
        <v/>
      </c>
      <c r="E685" s="8" t="str">
        <f t="shared" si="81"/>
        <v/>
      </c>
      <c r="F685" s="8" t="str">
        <f t="shared" si="82"/>
        <v/>
      </c>
      <c r="G685" s="8" t="str">
        <f t="shared" si="83"/>
        <v/>
      </c>
      <c r="H685" s="7" t="str">
        <f t="shared" si="84"/>
        <v/>
      </c>
    </row>
    <row r="686" spans="1:8" x14ac:dyDescent="0.25">
      <c r="A686" t="str">
        <f t="shared" si="85"/>
        <v/>
      </c>
      <c r="B686" s="2" t="str">
        <f t="shared" si="86"/>
        <v/>
      </c>
      <c r="C686" s="8" t="str">
        <f t="shared" si="87"/>
        <v/>
      </c>
      <c r="D686" s="8" t="str">
        <f t="shared" si="80"/>
        <v/>
      </c>
      <c r="E686" s="8" t="str">
        <f t="shared" si="81"/>
        <v/>
      </c>
      <c r="F686" s="8" t="str">
        <f t="shared" si="82"/>
        <v/>
      </c>
      <c r="G686" s="8" t="str">
        <f t="shared" si="83"/>
        <v/>
      </c>
      <c r="H686" s="7" t="str">
        <f t="shared" si="84"/>
        <v/>
      </c>
    </row>
    <row r="687" spans="1:8" x14ac:dyDescent="0.25">
      <c r="A687" t="str">
        <f t="shared" si="85"/>
        <v/>
      </c>
      <c r="B687" s="2" t="str">
        <f t="shared" si="86"/>
        <v/>
      </c>
      <c r="C687" s="8" t="str">
        <f t="shared" si="87"/>
        <v/>
      </c>
      <c r="D687" s="8" t="str">
        <f t="shared" si="80"/>
        <v/>
      </c>
      <c r="E687" s="8" t="str">
        <f t="shared" si="81"/>
        <v/>
      </c>
      <c r="F687" s="8" t="str">
        <f t="shared" si="82"/>
        <v/>
      </c>
      <c r="G687" s="8" t="str">
        <f t="shared" si="83"/>
        <v/>
      </c>
      <c r="H687" s="7" t="str">
        <f t="shared" si="84"/>
        <v/>
      </c>
    </row>
    <row r="688" spans="1:8" x14ac:dyDescent="0.25">
      <c r="A688" t="str">
        <f t="shared" si="85"/>
        <v/>
      </c>
      <c r="B688" s="2" t="str">
        <f t="shared" si="86"/>
        <v/>
      </c>
      <c r="C688" s="8" t="str">
        <f t="shared" si="87"/>
        <v/>
      </c>
      <c r="D688" s="8" t="str">
        <f t="shared" si="80"/>
        <v/>
      </c>
      <c r="E688" s="8" t="str">
        <f t="shared" si="81"/>
        <v/>
      </c>
      <c r="F688" s="8" t="str">
        <f t="shared" si="82"/>
        <v/>
      </c>
      <c r="G688" s="8" t="str">
        <f t="shared" si="83"/>
        <v/>
      </c>
      <c r="H688" s="7" t="str">
        <f t="shared" si="84"/>
        <v/>
      </c>
    </row>
    <row r="689" spans="1:8" x14ac:dyDescent="0.25">
      <c r="A689" t="str">
        <f t="shared" si="85"/>
        <v/>
      </c>
      <c r="B689" s="2" t="str">
        <f t="shared" si="86"/>
        <v/>
      </c>
      <c r="C689" s="8" t="str">
        <f t="shared" si="87"/>
        <v/>
      </c>
      <c r="D689" s="8" t="str">
        <f t="shared" si="80"/>
        <v/>
      </c>
      <c r="E689" s="8" t="str">
        <f t="shared" si="81"/>
        <v/>
      </c>
      <c r="F689" s="8" t="str">
        <f t="shared" si="82"/>
        <v/>
      </c>
      <c r="G689" s="8" t="str">
        <f t="shared" si="83"/>
        <v/>
      </c>
      <c r="H689" s="7" t="str">
        <f t="shared" si="84"/>
        <v/>
      </c>
    </row>
    <row r="690" spans="1:8" x14ac:dyDescent="0.25">
      <c r="A690" t="str">
        <f t="shared" si="85"/>
        <v/>
      </c>
      <c r="B690" s="2" t="str">
        <f t="shared" si="86"/>
        <v/>
      </c>
      <c r="C690" s="8" t="str">
        <f t="shared" si="87"/>
        <v/>
      </c>
      <c r="D690" s="8" t="str">
        <f t="shared" si="80"/>
        <v/>
      </c>
      <c r="E690" s="8" t="str">
        <f t="shared" si="81"/>
        <v/>
      </c>
      <c r="F690" s="8" t="str">
        <f t="shared" si="82"/>
        <v/>
      </c>
      <c r="G690" s="8" t="str">
        <f t="shared" si="83"/>
        <v/>
      </c>
      <c r="H690" s="7" t="str">
        <f t="shared" si="84"/>
        <v/>
      </c>
    </row>
    <row r="691" spans="1:8" x14ac:dyDescent="0.25">
      <c r="A691" t="str">
        <f t="shared" si="85"/>
        <v/>
      </c>
      <c r="B691" s="2" t="str">
        <f t="shared" si="86"/>
        <v/>
      </c>
      <c r="C691" s="8" t="str">
        <f t="shared" si="87"/>
        <v/>
      </c>
      <c r="D691" s="8" t="str">
        <f t="shared" si="80"/>
        <v/>
      </c>
      <c r="E691" s="8" t="str">
        <f t="shared" si="81"/>
        <v/>
      </c>
      <c r="F691" s="8" t="str">
        <f t="shared" si="82"/>
        <v/>
      </c>
      <c r="G691" s="8" t="str">
        <f t="shared" si="83"/>
        <v/>
      </c>
      <c r="H691" s="7" t="str">
        <f t="shared" si="84"/>
        <v/>
      </c>
    </row>
    <row r="692" spans="1:8" x14ac:dyDescent="0.25">
      <c r="A692" t="str">
        <f t="shared" si="85"/>
        <v/>
      </c>
      <c r="B692" s="2" t="str">
        <f t="shared" si="86"/>
        <v/>
      </c>
      <c r="C692" s="8" t="str">
        <f t="shared" si="87"/>
        <v/>
      </c>
      <c r="D692" s="8" t="str">
        <f t="shared" si="80"/>
        <v/>
      </c>
      <c r="E692" s="8" t="str">
        <f t="shared" si="81"/>
        <v/>
      </c>
      <c r="F692" s="8" t="str">
        <f t="shared" si="82"/>
        <v/>
      </c>
      <c r="G692" s="8" t="str">
        <f t="shared" si="83"/>
        <v/>
      </c>
      <c r="H692" s="7" t="str">
        <f t="shared" si="84"/>
        <v/>
      </c>
    </row>
    <row r="693" spans="1:8" x14ac:dyDescent="0.25">
      <c r="A693" t="str">
        <f t="shared" si="85"/>
        <v/>
      </c>
      <c r="B693" s="2" t="str">
        <f t="shared" si="86"/>
        <v/>
      </c>
      <c r="C693" s="8" t="str">
        <f t="shared" si="87"/>
        <v/>
      </c>
      <c r="D693" s="8" t="str">
        <f t="shared" si="80"/>
        <v/>
      </c>
      <c r="E693" s="8" t="str">
        <f t="shared" si="81"/>
        <v/>
      </c>
      <c r="F693" s="8" t="str">
        <f t="shared" si="82"/>
        <v/>
      </c>
      <c r="G693" s="8" t="str">
        <f t="shared" si="83"/>
        <v/>
      </c>
      <c r="H693" s="7" t="str">
        <f t="shared" si="84"/>
        <v/>
      </c>
    </row>
    <row r="694" spans="1:8" x14ac:dyDescent="0.25">
      <c r="A694" t="str">
        <f t="shared" si="85"/>
        <v/>
      </c>
      <c r="B694" s="2" t="str">
        <f t="shared" si="86"/>
        <v/>
      </c>
      <c r="C694" s="8" t="str">
        <f t="shared" si="87"/>
        <v/>
      </c>
      <c r="D694" s="8" t="str">
        <f t="shared" si="80"/>
        <v/>
      </c>
      <c r="E694" s="8" t="str">
        <f t="shared" si="81"/>
        <v/>
      </c>
      <c r="F694" s="8" t="str">
        <f t="shared" si="82"/>
        <v/>
      </c>
      <c r="G694" s="8" t="str">
        <f t="shared" si="83"/>
        <v/>
      </c>
      <c r="H694" s="7" t="str">
        <f t="shared" si="84"/>
        <v/>
      </c>
    </row>
    <row r="695" spans="1:8" x14ac:dyDescent="0.25">
      <c r="A695" t="str">
        <f t="shared" si="85"/>
        <v/>
      </c>
      <c r="B695" s="2" t="str">
        <f t="shared" si="86"/>
        <v/>
      </c>
      <c r="C695" s="8" t="str">
        <f t="shared" si="87"/>
        <v/>
      </c>
      <c r="D695" s="8" t="str">
        <f t="shared" si="80"/>
        <v/>
      </c>
      <c r="E695" s="8" t="str">
        <f t="shared" si="81"/>
        <v/>
      </c>
      <c r="F695" s="8" t="str">
        <f t="shared" si="82"/>
        <v/>
      </c>
      <c r="G695" s="8" t="str">
        <f t="shared" si="83"/>
        <v/>
      </c>
      <c r="H695" s="7" t="str">
        <f t="shared" si="84"/>
        <v/>
      </c>
    </row>
    <row r="696" spans="1:8" x14ac:dyDescent="0.25">
      <c r="A696" t="str">
        <f t="shared" si="85"/>
        <v/>
      </c>
      <c r="B696" s="2" t="str">
        <f t="shared" si="86"/>
        <v/>
      </c>
      <c r="C696" s="8" t="str">
        <f t="shared" si="87"/>
        <v/>
      </c>
      <c r="D696" s="8" t="str">
        <f t="shared" si="80"/>
        <v/>
      </c>
      <c r="E696" s="8" t="str">
        <f t="shared" si="81"/>
        <v/>
      </c>
      <c r="F696" s="8" t="str">
        <f t="shared" si="82"/>
        <v/>
      </c>
      <c r="G696" s="8" t="str">
        <f t="shared" si="83"/>
        <v/>
      </c>
      <c r="H696" s="7" t="str">
        <f t="shared" si="84"/>
        <v/>
      </c>
    </row>
    <row r="697" spans="1:8" x14ac:dyDescent="0.25">
      <c r="A697" t="str">
        <f t="shared" si="85"/>
        <v/>
      </c>
      <c r="B697" s="2" t="str">
        <f t="shared" si="86"/>
        <v/>
      </c>
      <c r="C697" s="8" t="str">
        <f t="shared" si="87"/>
        <v/>
      </c>
      <c r="D697" s="8" t="str">
        <f t="shared" si="80"/>
        <v/>
      </c>
      <c r="E697" s="8" t="str">
        <f t="shared" si="81"/>
        <v/>
      </c>
      <c r="F697" s="8" t="str">
        <f t="shared" si="82"/>
        <v/>
      </c>
      <c r="G697" s="8" t="str">
        <f t="shared" si="83"/>
        <v/>
      </c>
      <c r="H697" s="7" t="str">
        <f t="shared" si="84"/>
        <v/>
      </c>
    </row>
    <row r="698" spans="1:8" x14ac:dyDescent="0.25">
      <c r="A698" t="str">
        <f t="shared" si="85"/>
        <v/>
      </c>
      <c r="B698" s="2" t="str">
        <f t="shared" si="86"/>
        <v/>
      </c>
      <c r="C698" s="8" t="str">
        <f t="shared" si="87"/>
        <v/>
      </c>
      <c r="D698" s="8" t="str">
        <f t="shared" si="80"/>
        <v/>
      </c>
      <c r="E698" s="8" t="str">
        <f t="shared" si="81"/>
        <v/>
      </c>
      <c r="F698" s="8" t="str">
        <f t="shared" si="82"/>
        <v/>
      </c>
      <c r="G698" s="8" t="str">
        <f t="shared" si="83"/>
        <v/>
      </c>
      <c r="H698" s="7" t="str">
        <f t="shared" si="84"/>
        <v/>
      </c>
    </row>
    <row r="699" spans="1:8" x14ac:dyDescent="0.25">
      <c r="A699" t="str">
        <f t="shared" si="85"/>
        <v/>
      </c>
      <c r="B699" s="2" t="str">
        <f t="shared" si="86"/>
        <v/>
      </c>
      <c r="C699" s="8" t="str">
        <f t="shared" si="87"/>
        <v/>
      </c>
      <c r="D699" s="8" t="str">
        <f t="shared" si="80"/>
        <v/>
      </c>
      <c r="E699" s="8" t="str">
        <f t="shared" si="81"/>
        <v/>
      </c>
      <c r="F699" s="8" t="str">
        <f t="shared" si="82"/>
        <v/>
      </c>
      <c r="G699" s="8" t="str">
        <f t="shared" si="83"/>
        <v/>
      </c>
      <c r="H699" s="7" t="str">
        <f t="shared" si="84"/>
        <v/>
      </c>
    </row>
    <row r="700" spans="1:8" x14ac:dyDescent="0.25">
      <c r="A700" t="str">
        <f t="shared" si="85"/>
        <v/>
      </c>
      <c r="B700" s="2" t="str">
        <f t="shared" si="86"/>
        <v/>
      </c>
      <c r="C700" s="8" t="str">
        <f t="shared" si="87"/>
        <v/>
      </c>
      <c r="D700" s="8" t="str">
        <f t="shared" si="80"/>
        <v/>
      </c>
      <c r="E700" s="8" t="str">
        <f t="shared" si="81"/>
        <v/>
      </c>
      <c r="F700" s="8" t="str">
        <f t="shared" si="82"/>
        <v/>
      </c>
      <c r="G700" s="8" t="str">
        <f t="shared" si="83"/>
        <v/>
      </c>
      <c r="H700" s="7" t="str">
        <f t="shared" si="84"/>
        <v/>
      </c>
    </row>
    <row r="701" spans="1:8" x14ac:dyDescent="0.25">
      <c r="A701" t="str">
        <f t="shared" si="85"/>
        <v/>
      </c>
      <c r="E701" s="8" t="str">
        <f t="shared" si="81"/>
        <v/>
      </c>
      <c r="G701" s="8" t="str">
        <f t="shared" si="83"/>
        <v/>
      </c>
      <c r="H701" s="7" t="str">
        <f t="shared" si="84"/>
        <v/>
      </c>
    </row>
    <row r="702" spans="1:8" x14ac:dyDescent="0.25">
      <c r="A702" t="str">
        <f t="shared" si="85"/>
        <v/>
      </c>
    </row>
    <row r="703" spans="1:8" x14ac:dyDescent="0.25">
      <c r="A703" t="str">
        <f t="shared" si="85"/>
        <v/>
      </c>
    </row>
    <row r="704" spans="1:8" x14ac:dyDescent="0.25">
      <c r="A704" t="str">
        <f t="shared" si="85"/>
        <v/>
      </c>
    </row>
    <row r="705" spans="1:1" x14ac:dyDescent="0.25">
      <c r="A705" t="str">
        <f t="shared" si="85"/>
        <v/>
      </c>
    </row>
    <row r="706" spans="1:1" x14ac:dyDescent="0.25">
      <c r="A706" t="str">
        <f t="shared" si="85"/>
        <v/>
      </c>
    </row>
    <row r="707" spans="1:1" x14ac:dyDescent="0.25">
      <c r="A707" t="str">
        <f t="shared" si="85"/>
        <v/>
      </c>
    </row>
    <row r="708" spans="1:1" x14ac:dyDescent="0.25">
      <c r="A708" t="str">
        <f t="shared" si="85"/>
        <v/>
      </c>
    </row>
    <row r="709" spans="1:1" x14ac:dyDescent="0.25">
      <c r="A709" t="str">
        <f t="shared" si="85"/>
        <v/>
      </c>
    </row>
    <row r="710" spans="1:1" x14ac:dyDescent="0.25">
      <c r="A710" t="str">
        <f t="shared" si="85"/>
        <v/>
      </c>
    </row>
    <row r="711" spans="1:1" x14ac:dyDescent="0.25">
      <c r="A711" t="str">
        <f t="shared" si="85"/>
        <v/>
      </c>
    </row>
    <row r="712" spans="1:1" x14ac:dyDescent="0.25">
      <c r="A712" t="str">
        <f t="shared" si="85"/>
        <v/>
      </c>
    </row>
    <row r="713" spans="1:1" x14ac:dyDescent="0.25">
      <c r="A713" t="str">
        <f t="shared" si="85"/>
        <v/>
      </c>
    </row>
    <row r="714" spans="1:1" x14ac:dyDescent="0.25">
      <c r="A714" t="str">
        <f t="shared" si="85"/>
        <v/>
      </c>
    </row>
    <row r="715" spans="1:1" x14ac:dyDescent="0.25">
      <c r="A715" t="str">
        <f t="shared" si="85"/>
        <v/>
      </c>
    </row>
    <row r="716" spans="1:1" x14ac:dyDescent="0.25">
      <c r="A716" t="str">
        <f t="shared" si="85"/>
        <v/>
      </c>
    </row>
    <row r="717" spans="1:1" x14ac:dyDescent="0.25">
      <c r="A717" t="str">
        <f t="shared" si="85"/>
        <v/>
      </c>
    </row>
    <row r="718" spans="1:1" x14ac:dyDescent="0.25">
      <c r="A718" t="str">
        <f t="shared" si="85"/>
        <v/>
      </c>
    </row>
  </sheetData>
  <mergeCells count="2">
    <mergeCell ref="A1:H2"/>
    <mergeCell ref="A3:H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F75707-9088-4A37-AA7E-833C85B68D81}">
          <x14:formula1>
            <xm:f>'02_RAW_DATA'!$A$1:$A$10001</xm:f>
          </x14:formula1>
          <xm:sqref>B6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B43A-B12C-4125-8D75-00A8C94C0F26}">
  <sheetPr codeName="Sheet6">
    <tabColor theme="4" tint="0.59999389629810485"/>
  </sheetPr>
  <dimension ref="A1:P41"/>
  <sheetViews>
    <sheetView showGridLines="0" showRowColHeaders="0" workbookViewId="0">
      <selection activeCell="F19" sqref="F19"/>
    </sheetView>
  </sheetViews>
  <sheetFormatPr defaultRowHeight="15" x14ac:dyDescent="0.25"/>
  <cols>
    <col min="1" max="1" width="21.5703125" customWidth="1"/>
    <col min="2" max="2" width="20.28515625" customWidth="1"/>
    <col min="3" max="4" width="18.5703125" customWidth="1"/>
    <col min="5" max="5" width="12.28515625" bestFit="1" customWidth="1"/>
    <col min="6" max="6" width="20.42578125" customWidth="1"/>
    <col min="7" max="7" width="16.5703125" customWidth="1"/>
    <col min="8" max="8" width="18.5703125" customWidth="1"/>
    <col min="9" max="9" width="19.85546875" customWidth="1"/>
    <col min="10" max="11" width="18.42578125" bestFit="1" customWidth="1"/>
    <col min="13" max="13" width="14.140625" customWidth="1"/>
    <col min="16" max="16" width="25.42578125" customWidth="1"/>
  </cols>
  <sheetData>
    <row r="1" spans="1:10" x14ac:dyDescent="0.25">
      <c r="A1" s="98" t="s">
        <v>134</v>
      </c>
      <c r="B1" s="98"/>
      <c r="C1" s="98"/>
      <c r="D1" s="98"/>
      <c r="E1" s="98"/>
      <c r="F1" s="98"/>
      <c r="G1" s="98"/>
      <c r="H1" s="98"/>
    </row>
    <row r="2" spans="1:10" x14ac:dyDescent="0.25">
      <c r="A2" s="98"/>
      <c r="B2" s="98"/>
      <c r="C2" s="98"/>
      <c r="D2" s="98"/>
      <c r="E2" s="98"/>
      <c r="F2" s="98"/>
      <c r="G2" s="98"/>
      <c r="H2" s="98"/>
    </row>
    <row r="4" spans="1:10" ht="18.75" x14ac:dyDescent="0.25">
      <c r="A4" s="99" t="s">
        <v>135</v>
      </c>
      <c r="B4" s="99"/>
      <c r="C4" s="99"/>
      <c r="D4" s="99"/>
      <c r="E4" s="99"/>
      <c r="F4" s="99"/>
      <c r="G4" s="99"/>
      <c r="H4" s="99"/>
    </row>
    <row r="6" spans="1:10" x14ac:dyDescent="0.25">
      <c r="A6" s="97" t="s">
        <v>140</v>
      </c>
      <c r="B6" s="97"/>
      <c r="C6" s="97"/>
      <c r="D6" s="97"/>
      <c r="F6" s="97" t="s">
        <v>141</v>
      </c>
      <c r="G6" s="97"/>
      <c r="H6" s="97"/>
      <c r="I6" s="97"/>
    </row>
    <row r="7" spans="1:10" x14ac:dyDescent="0.25">
      <c r="A7" s="4" t="s">
        <v>136</v>
      </c>
      <c r="B7">
        <f>COUNTA(tblLoansRaw[Loan_ID])</f>
        <v>10000</v>
      </c>
      <c r="C7" s="6"/>
      <c r="D7" s="6"/>
      <c r="F7" s="4" t="s">
        <v>92</v>
      </c>
      <c r="G7" s="4" t="s">
        <v>149</v>
      </c>
      <c r="H7" s="4" t="s">
        <v>93</v>
      </c>
      <c r="I7" s="4" t="s">
        <v>150</v>
      </c>
      <c r="J7" s="4" t="s">
        <v>151</v>
      </c>
    </row>
    <row r="8" spans="1:10" x14ac:dyDescent="0.25">
      <c r="A8" s="4" t="s">
        <v>137</v>
      </c>
      <c r="B8" s="11">
        <f>SUM(tblLoansRaw[Loan_Amount])</f>
        <v>16734621438</v>
      </c>
      <c r="F8" s="4" t="s">
        <v>8</v>
      </c>
      <c r="G8">
        <f>COUNTIF(tblLoansRaw[Loan_Type],F8)</f>
        <v>3659</v>
      </c>
      <c r="H8" s="8">
        <f>SUMIF(tblLoansRaw[Loan_Type],F8,tblLoansRaw[Loan_Amount])</f>
        <v>1565333281</v>
      </c>
      <c r="I8" s="8">
        <f>SUMIF(tblLoansRaw[Loan_Type],F8,tblLoansRaw[Outstanding_Principal])</f>
        <v>856230019.14000082</v>
      </c>
      <c r="J8" s="10">
        <f>H8/$B$8</f>
        <v>9.353861315592911E-2</v>
      </c>
    </row>
    <row r="9" spans="1:10" x14ac:dyDescent="0.25">
      <c r="A9" s="4" t="s">
        <v>104</v>
      </c>
      <c r="B9" s="8">
        <f>SUM(tblLoansRaw[Outstanding_Principal])</f>
        <v>12660376462.40004</v>
      </c>
      <c r="F9" s="4" t="s">
        <v>1</v>
      </c>
      <c r="G9">
        <f>COUNTIF(tblLoansRaw[Loan_Type],F9)</f>
        <v>2043</v>
      </c>
      <c r="H9" s="8">
        <f>SUMIF(tblLoansRaw[Loan_Type],F9,tblLoansRaw[Loan_Amount])</f>
        <v>8320904759</v>
      </c>
      <c r="I9" s="8">
        <f>SUMIF(tblLoansRaw[Loan_Type],F9,tblLoansRaw[Outstanding_Principal])</f>
        <v>7789583045.9000149</v>
      </c>
      <c r="J9" s="10">
        <f>H9/$B$8</f>
        <v>0.49722694892310954</v>
      </c>
    </row>
    <row r="10" spans="1:10" x14ac:dyDescent="0.25">
      <c r="A10" s="4" t="s">
        <v>103</v>
      </c>
      <c r="B10" s="8">
        <f>SUM(tblLoansRaw[Loan_Amount])-SUM(tblLoansRaw[Outstanding_Principal])</f>
        <v>4074244975.5999603</v>
      </c>
      <c r="F10" s="4" t="s">
        <v>6</v>
      </c>
      <c r="G10">
        <f>COUNTIF(tblLoansRaw[Loan_Type],F10)</f>
        <v>1798</v>
      </c>
      <c r="H10" s="8">
        <f>SUMIF(tblLoansRaw[Loan_Type],F10,tblLoansRaw[Loan_Amount])</f>
        <v>1867037783</v>
      </c>
      <c r="I10" s="8">
        <f>SUMIF(tblLoansRaw[Loan_Type],F10,tblLoansRaw[Outstanding_Principal])</f>
        <v>1151000433.1900008</v>
      </c>
      <c r="J10" s="10">
        <f>H10/$B$8</f>
        <v>0.11156737485321537</v>
      </c>
    </row>
    <row r="11" spans="1:10" x14ac:dyDescent="0.25">
      <c r="A11" s="4" t="s">
        <v>138</v>
      </c>
      <c r="B11" s="8">
        <f>SUM(tblLoansRaw[Total_Interest_Paid])</f>
        <v>2763503067.950007</v>
      </c>
      <c r="F11" s="4" t="s">
        <v>14</v>
      </c>
      <c r="G11">
        <f>COUNTIF(tblLoansRaw[Loan_Type],F11)</f>
        <v>962</v>
      </c>
      <c r="H11" s="8">
        <f>SUMIF(tblLoansRaw[Loan_Type],F11,tblLoansRaw[Loan_Amount])</f>
        <v>766640022</v>
      </c>
      <c r="I11" s="8">
        <f>SUMIF(tblLoansRaw[Loan_Type],F11,tblLoansRaw[Outstanding_Principal])</f>
        <v>527200454.11999995</v>
      </c>
      <c r="J11" s="10">
        <f>H11/$B$8</f>
        <v>4.5811614253738579E-2</v>
      </c>
    </row>
    <row r="12" spans="1:10" x14ac:dyDescent="0.25">
      <c r="A12" s="4" t="s">
        <v>145</v>
      </c>
      <c r="B12" s="8">
        <f>AVERAGE(tblLoansRaw[Loan_Amount])</f>
        <v>1673462.1438</v>
      </c>
      <c r="F12" s="4" t="s">
        <v>4</v>
      </c>
      <c r="G12">
        <f>COUNTIF(tblLoansRaw[Loan_Type],F12)</f>
        <v>1538</v>
      </c>
      <c r="H12" s="8">
        <f>SUMIF(tblLoansRaw[Loan_Type],F12,tblLoansRaw[Loan_Amount])</f>
        <v>4214705593</v>
      </c>
      <c r="I12" s="8">
        <f>SUMIF(tblLoansRaw[Loan_Type],F12,tblLoansRaw[Outstanding_Principal])</f>
        <v>2336362510.0500007</v>
      </c>
      <c r="J12" s="10">
        <f>H12/$B$8</f>
        <v>0.2518554488140074</v>
      </c>
    </row>
    <row r="13" spans="1:10" x14ac:dyDescent="0.25">
      <c r="A13" s="4" t="s">
        <v>146</v>
      </c>
      <c r="B13" s="48" t="str">
        <f>TEXT(AVERAGE(tblLoansRaw[Interest_Rate]),"0.00")&amp;"%"</f>
        <v>11.67%</v>
      </c>
    </row>
    <row r="14" spans="1:10" x14ac:dyDescent="0.25">
      <c r="A14" s="4" t="s">
        <v>147</v>
      </c>
      <c r="B14" s="48">
        <f>AVERAGE(tblLoansRaw[Credit_Score])</f>
        <v>709.96100000000001</v>
      </c>
    </row>
    <row r="15" spans="1:10" x14ac:dyDescent="0.25">
      <c r="A15" s="4" t="s">
        <v>148</v>
      </c>
      <c r="B15">
        <f>AVERAGE(tblLoansRaw[Debt_to_Income])</f>
        <v>0.4287470200000057</v>
      </c>
    </row>
    <row r="17" spans="1:16" x14ac:dyDescent="0.25">
      <c r="A17" s="97" t="s">
        <v>142</v>
      </c>
      <c r="B17" s="97"/>
      <c r="C17" s="97"/>
      <c r="D17" s="97"/>
      <c r="F17" s="12"/>
      <c r="G17" s="12"/>
      <c r="H17" s="97" t="s">
        <v>143</v>
      </c>
      <c r="I17" s="97"/>
      <c r="J17" s="97"/>
      <c r="K17" s="97"/>
    </row>
    <row r="18" spans="1:16" s="4" customFormat="1" x14ac:dyDescent="0.25">
      <c r="A18" s="4" t="s">
        <v>0</v>
      </c>
      <c r="B18" s="4" t="s">
        <v>152</v>
      </c>
      <c r="C18" s="4" t="s">
        <v>93</v>
      </c>
      <c r="D18" s="4" t="s">
        <v>150</v>
      </c>
      <c r="E18" s="4" t="s">
        <v>139</v>
      </c>
      <c r="F18" s="4" t="s">
        <v>153</v>
      </c>
      <c r="H18" s="4" t="s">
        <v>115</v>
      </c>
      <c r="I18" s="4" t="s">
        <v>152</v>
      </c>
      <c r="J18" s="4" t="s">
        <v>150</v>
      </c>
      <c r="K18" s="4" t="s">
        <v>139</v>
      </c>
    </row>
    <row r="19" spans="1:16" x14ac:dyDescent="0.25">
      <c r="A19" s="4" t="s">
        <v>9</v>
      </c>
      <c r="B19" cm="1">
        <f t="array" ref="B19">SUMPRODUCT(
--(tblLoansRaw[Region]=A19)*
IF('11_DASHBOARD'!$L$3="All",1,--(tblLoansRaw[Loan_Type]='11_DASHBOARD'!$L$3))*
IF('11_DASHBOARD'!$N$3="All",1,--(tblLoansRaw[Risk_Category]='11_DASHBOARD'!$N$3))
)</f>
        <v>1720</v>
      </c>
      <c r="C19" s="8" cm="1">
        <f t="array" ref="C19">SUMPRODUCT(
tblLoansRaw[Loan_Amount]*
--(tblLoansRaw[Region]=A19)*
IF('11_DASHBOARD'!$L$3="All",1,--(tblLoansRaw[Loan_Type]='11_DASHBOARD'!$L$3))*
IF('11_DASHBOARD'!$N$3="All",1,--(tblLoansRaw[Risk_Category]='11_DASHBOARD'!$N$3))
)</f>
        <v>2849137080</v>
      </c>
      <c r="D19" s="8" cm="1">
        <f t="array" ref="D19">SUMPRODUCT(
tblLoansRaw[Outstanding_Principal]*
--(tblLoansRaw[Region]=A19)*
IF('11_DASHBOARD'!$L$3="All",1,--(tblLoansRaw[Loan_Type]='11_DASHBOARD'!$L$3))*
IF('11_DASHBOARD'!$N$3="All",1,--(tblLoansRaw[Risk_Category]='11_DASHBOARD'!$N$3))
)</f>
        <v>2145510311.0700009</v>
      </c>
      <c r="E19" s="10" cm="1">
        <f t="array" ref="E19">IFERROR(
AVERAGE(
_xlfn._xlws.FILTER(
tblLoansRaw[Default_Flag],
(tblLoansRaw[Region]=A19)*
IF('11_DASHBOARD'!$L$3="All",1,tblLoansRaw[Loan_Type]='11_DASHBOARD'!$L$3)*
IF('11_DASHBOARD'!$N$3="All",1,tblLoansRaw[Risk_Category]='11_DASHBOARD'!$N$3)
)
),0)</f>
        <v>1.8604651162790697E-2</v>
      </c>
      <c r="F19" cm="1">
        <f t="array" ref="F19">IFERROR(
AVERAGE(
_xlfn._xlws.FILTER(
tblLoansRaw[Credit_Score],
(tblLoansRaw[Region]=A19)*
IF('11_DASHBOARD'!$L$3="All",1,tblLoansRaw[Loan_Type]='11_DASHBOARD'!$L$3)*
IF('11_DASHBOARD'!$N$3="All",1,tblLoansRaw[Risk_Category]='11_DASHBOARD'!$N$3)
)
),0)</f>
        <v>708.83837209302328</v>
      </c>
      <c r="H19" t="s">
        <v>10</v>
      </c>
      <c r="I19">
        <f>IF('11_DASHBOARD'!$L$3="All",
COUNTIF(tblLoansRaw[Risk_Category],H19),
COUNTIFS(tblLoansRaw[Risk_Category],H19,
tblLoansRaw[Loan_Type],'11_DASHBOARD'!$L$3))</f>
        <v>1364</v>
      </c>
      <c r="J19" s="46">
        <f>IF('11_DASHBOARD'!$L$3="All",
SUMIFS(tblLoansRaw[Outstanding_Principal],
tblLoansRaw[Risk_Category],H19),
SUMIFS(tblLoansRaw[Outstanding_Principal],
tblLoansRaw[Risk_Category],H19,
tblLoansRaw[Loan_Type],'11_DASHBOARD'!$L$3))</f>
        <v>637257636.66000021</v>
      </c>
      <c r="K19" s="10">
        <f>IF('11_DASHBOARD'!$L$3="All",
AVERAGEIFS(tblLoansRaw[Default_Flag],
tblLoansRaw[Risk_Category],H19),
AVERAGEIFS(tblLoansRaw[Default_Flag],
tblLoansRaw[Risk_Category],H19,
tblLoansRaw[Loan_Type],'11_DASHBOARD'!$L$3))</f>
        <v>0</v>
      </c>
      <c r="P19" s="8"/>
    </row>
    <row r="20" spans="1:16" x14ac:dyDescent="0.25">
      <c r="A20" s="4" t="s">
        <v>15</v>
      </c>
      <c r="B20" cm="1">
        <f t="array" ref="B20">SUMPRODUCT(
--(tblLoansRaw[Region]=A20)*
IF('11_DASHBOARD'!$L$3="All",1,--(tblLoansRaw[Loan_Type]='11_DASHBOARD'!$L$3))*
IF('11_DASHBOARD'!$N$3="All",1,--(tblLoansRaw[Risk_Category]='11_DASHBOARD'!$N$3))
)</f>
        <v>1181</v>
      </c>
      <c r="C20" s="8" cm="1">
        <f t="array" ref="C20">SUMPRODUCT(
tblLoansRaw[Loan_Amount]*
--(tblLoansRaw[Region]=A20)*
IF('11_DASHBOARD'!$L$3="All",1,--(tblLoansRaw[Loan_Type]='11_DASHBOARD'!$L$3))*
IF('11_DASHBOARD'!$N$3="All",1,--(tblLoansRaw[Risk_Category]='11_DASHBOARD'!$N$3))
)</f>
        <v>1936221695</v>
      </c>
      <c r="D20" s="8" cm="1">
        <f t="array" ref="D20">SUMPRODUCT(
tblLoansRaw[Outstanding_Principal]*
--(tblLoansRaw[Region]=A20)*
IF('11_DASHBOARD'!$L$3="All",1,--(tblLoansRaw[Loan_Type]='11_DASHBOARD'!$L$3))*
IF('11_DASHBOARD'!$N$3="All",1,--(tblLoansRaw[Risk_Category]='11_DASHBOARD'!$N$3))
)</f>
        <v>1492900056.3999996</v>
      </c>
      <c r="E20" s="10" cm="1">
        <f t="array" ref="E20">IFERROR(
AVERAGE(
_xlfn._xlws.FILTER(
tblLoansRaw[Default_Flag],
(tblLoansRaw[Region]=A20)*
IF('11_DASHBOARD'!$L$3="All",1,tblLoansRaw[Loan_Type]='11_DASHBOARD'!$L$3)*
IF('11_DASHBOARD'!$N$3="All",1,tblLoansRaw[Risk_Category]='11_DASHBOARD'!$N$3)
)
),0)</f>
        <v>2.4555461473327687E-2</v>
      </c>
      <c r="F20">
        <f>IF('11_DASHBOARD'!$L$3="All",AVERAGEIFS(tblLoansRaw[Credit_Score],tblLoansRaw[Region],A20),AVERAGEIFS(tblLoansRaw[Credit_Score],tblLoansRaw[Region],A20,tblLoansRaw[Loan_Type],'11_DASHBOARD'!$L$3))</f>
        <v>710.26079593564771</v>
      </c>
      <c r="H20" t="s">
        <v>11</v>
      </c>
      <c r="I20">
        <f>IF('11_DASHBOARD'!$L$3="All",
COUNTIF(tblLoansRaw[Risk_Category],H20),
COUNTIFS(tblLoansRaw[Risk_Category],H20,
tblLoansRaw[Loan_Type],'11_DASHBOARD'!$L$3))</f>
        <v>3705</v>
      </c>
      <c r="J20" s="46">
        <f>IF('11_DASHBOARD'!$L$3="All",
SUMIFS(tblLoansRaw[Outstanding_Principal],
tblLoansRaw[Risk_Category],H20),
SUMIFS(tblLoansRaw[Outstanding_Principal],
tblLoansRaw[Risk_Category],H20,
tblLoansRaw[Loan_Type],'11_DASHBOARD'!$L$3))</f>
        <v>2414519926.2600079</v>
      </c>
      <c r="K20" s="10">
        <f>IF('11_DASHBOARD'!$L$3="All",
AVERAGEIFS(tblLoansRaw[Default_Flag],
tblLoansRaw[Risk_Category],H20),
AVERAGEIFS(tblLoansRaw[Default_Flag],
tblLoansRaw[Risk_Category],H20,
tblLoansRaw[Loan_Type],'11_DASHBOARD'!$L$3))</f>
        <v>0</v>
      </c>
      <c r="P20" s="8"/>
    </row>
    <row r="21" spans="1:16" x14ac:dyDescent="0.25">
      <c r="A21" s="4" t="s">
        <v>2</v>
      </c>
      <c r="B21" cm="1">
        <f t="array" ref="B21">SUMPRODUCT(
--(tblLoansRaw[Region]=A21)*
IF('11_DASHBOARD'!$L$3="All",1,--(tblLoansRaw[Loan_Type]='11_DASHBOARD'!$L$3))*
IF('11_DASHBOARD'!$N$3="All",1,--(tblLoansRaw[Risk_Category]='11_DASHBOARD'!$N$3))
)</f>
        <v>1598</v>
      </c>
      <c r="C21" s="8" cm="1">
        <f t="array" ref="C21">SUMPRODUCT(
tblLoansRaw[Loan_Amount]*
--(tblLoansRaw[Region]=A21)*
IF('11_DASHBOARD'!$L$3="All",1,--(tblLoansRaw[Loan_Type]='11_DASHBOARD'!$L$3))*
IF('11_DASHBOARD'!$N$3="All",1,--(tblLoansRaw[Risk_Category]='11_DASHBOARD'!$N$3))
)</f>
        <v>2691901820</v>
      </c>
      <c r="D21" s="8" cm="1">
        <f t="array" ref="D21">SUMPRODUCT(
tblLoansRaw[Outstanding_Principal]*
--(tblLoansRaw[Region]=A21)*
IF('11_DASHBOARD'!$L$3="All",1,--(tblLoansRaw[Loan_Type]='11_DASHBOARD'!$L$3))*
IF('11_DASHBOARD'!$N$3="All",1,--(tblLoansRaw[Risk_Category]='11_DASHBOARD'!$N$3))
)</f>
        <v>2009504636.4899955</v>
      </c>
      <c r="E21" s="10" cm="1">
        <f t="array" ref="E21">IFERROR(
AVERAGE(
_xlfn._xlws.FILTER(
tblLoansRaw[Default_Flag],
(tblLoansRaw[Region]=A21)*
IF('11_DASHBOARD'!$L$3="All",1,tblLoansRaw[Loan_Type]='11_DASHBOARD'!$L$3)*
IF('11_DASHBOARD'!$N$3="All",1,tblLoansRaw[Risk_Category]='11_DASHBOARD'!$N$3)
)
),0)</f>
        <v>2.1276595744680851E-2</v>
      </c>
      <c r="F21">
        <f>IF('11_DASHBOARD'!$L$3="All",AVERAGEIFS(tblLoansRaw[Credit_Score],tblLoansRaw[Region],A21),AVERAGEIFS(tblLoansRaw[Credit_Score],tblLoansRaw[Region],A21,tblLoansRaw[Loan_Type],'11_DASHBOARD'!$L$3))</f>
        <v>711.35106382978722</v>
      </c>
      <c r="H21" t="s">
        <v>3</v>
      </c>
      <c r="I21">
        <f>IF('11_DASHBOARD'!$L$3="All",
COUNTIF(tblLoansRaw[Risk_Category],H21),
COUNTIFS(tblLoansRaw[Risk_Category],H21,
tblLoansRaw[Loan_Type],'11_DASHBOARD'!$L$3))</f>
        <v>4931</v>
      </c>
      <c r="J21" s="46">
        <f>IF('11_DASHBOARD'!$L$3="All",
SUMIFS(tblLoansRaw[Outstanding_Principal],
tblLoansRaw[Risk_Category],H21),
SUMIFS(tblLoansRaw[Outstanding_Principal],
tblLoansRaw[Risk_Category],H21,
tblLoansRaw[Loan_Type],'11_DASHBOARD'!$L$3))</f>
        <v>9608598899.4800167</v>
      </c>
      <c r="K21" s="10">
        <f>IF('11_DASHBOARD'!$L$3="All",
AVERAGEIFS(tblLoansRaw[Default_Flag],
tblLoansRaw[Risk_Category],H21),
AVERAGEIFS(tblLoansRaw[Default_Flag],
tblLoansRaw[Risk_Category],H21,
tblLoansRaw[Loan_Type],'11_DASHBOARD'!$L$3))</f>
        <v>4.0965321435814238E-2</v>
      </c>
      <c r="P21" s="8"/>
    </row>
    <row r="22" spans="1:16" x14ac:dyDescent="0.25">
      <c r="A22" s="4" t="s">
        <v>5</v>
      </c>
      <c r="B22" cm="1">
        <f t="array" ref="B22">SUMPRODUCT(
--(tblLoansRaw[Region]=A22)*
IF('11_DASHBOARD'!$L$3="All",1,--(tblLoansRaw[Loan_Type]='11_DASHBOARD'!$L$3))*
IF('11_DASHBOARD'!$N$3="All",1,--(tblLoansRaw[Risk_Category]='11_DASHBOARD'!$N$3))
)</f>
        <v>1452</v>
      </c>
      <c r="C22" s="8" cm="1">
        <f t="array" ref="C22">SUMPRODUCT(
tblLoansRaw[Loan_Amount]*
--(tblLoansRaw[Region]=A22)*
IF('11_DASHBOARD'!$L$3="All",1,--(tblLoansRaw[Loan_Type]='11_DASHBOARD'!$L$3))*
IF('11_DASHBOARD'!$N$3="All",1,--(tblLoansRaw[Risk_Category]='11_DASHBOARD'!$N$3))
)</f>
        <v>2319724100</v>
      </c>
      <c r="D22" s="8" cm="1">
        <f t="array" ref="D22">SUMPRODUCT(
tblLoansRaw[Outstanding_Principal]*
--(tblLoansRaw[Region]=A22)*
IF('11_DASHBOARD'!$L$3="All",1,--(tblLoansRaw[Loan_Type]='11_DASHBOARD'!$L$3))*
IF('11_DASHBOARD'!$N$3="All",1,--(tblLoansRaw[Risk_Category]='11_DASHBOARD'!$N$3))
)</f>
        <v>1740337024.1099987</v>
      </c>
      <c r="E22" s="10" cm="1">
        <f t="array" ref="E22">IFERROR(
AVERAGE(
_xlfn._xlws.FILTER(
tblLoansRaw[Default_Flag],
(tblLoansRaw[Region]=A22)*
IF('11_DASHBOARD'!$L$3="All",1,tblLoansRaw[Loan_Type]='11_DASHBOARD'!$L$3)*
IF('11_DASHBOARD'!$N$3="All",1,tblLoansRaw[Risk_Category]='11_DASHBOARD'!$N$3)
)
),0)</f>
        <v>1.928374655647383E-2</v>
      </c>
      <c r="F22">
        <f>IF('11_DASHBOARD'!$L$3="All",AVERAGEIFS(tblLoansRaw[Credit_Score],tblLoansRaw[Region],A22),AVERAGEIFS(tblLoansRaw[Credit_Score],tblLoansRaw[Region],A22,tblLoansRaw[Loan_Type],'11_DASHBOARD'!$L$3))</f>
        <v>710.89256198347107</v>
      </c>
      <c r="P22" s="10"/>
    </row>
    <row r="23" spans="1:16" x14ac:dyDescent="0.25">
      <c r="A23" s="4" t="s">
        <v>7</v>
      </c>
      <c r="B23" cm="1">
        <f t="array" ref="B23">SUMPRODUCT(
--(tblLoansRaw[Region]=A23)*
IF('11_DASHBOARD'!$L$3="All",1,--(tblLoansRaw[Loan_Type]='11_DASHBOARD'!$L$3))*
IF('11_DASHBOARD'!$N$3="All",1,--(tblLoansRaw[Risk_Category]='11_DASHBOARD'!$N$3))
)</f>
        <v>924</v>
      </c>
      <c r="C23" s="8" cm="1">
        <f t="array" ref="C23">SUMPRODUCT(
tblLoansRaw[Loan_Amount]*
--(tblLoansRaw[Region]=A23)*
IF('11_DASHBOARD'!$L$3="All",1,--(tblLoansRaw[Loan_Type]='11_DASHBOARD'!$L$3))*
IF('11_DASHBOARD'!$N$3="All",1,--(tblLoansRaw[Risk_Category]='11_DASHBOARD'!$N$3))
)</f>
        <v>1525991401</v>
      </c>
      <c r="D23" s="8" cm="1">
        <f t="array" ref="D23">SUMPRODUCT(
tblLoansRaw[Outstanding_Principal]*
--(tblLoansRaw[Region]=A23)*
IF('11_DASHBOARD'!$L$3="All",1,--(tblLoansRaw[Loan_Type]='11_DASHBOARD'!$L$3))*
IF('11_DASHBOARD'!$N$3="All",1,--(tblLoansRaw[Risk_Category]='11_DASHBOARD'!$N$3))
)</f>
        <v>1127287375.499999</v>
      </c>
      <c r="E23" s="10" cm="1">
        <f t="array" ref="E23">IFERROR(
AVERAGE(
_xlfn._xlws.FILTER(
tblLoansRaw[Default_Flag],
(tblLoansRaw[Region]=A23)*
IF('11_DASHBOARD'!$L$3="All",1,tblLoansRaw[Loan_Type]='11_DASHBOARD'!$L$3)*
IF('11_DASHBOARD'!$N$3="All",1,tblLoansRaw[Risk_Category]='11_DASHBOARD'!$N$3)
)
),0)</f>
        <v>1.2987012987012988E-2</v>
      </c>
      <c r="F23">
        <f>IF('11_DASHBOARD'!$L$3="All",AVERAGEIFS(tblLoansRaw[Credit_Score],tblLoansRaw[Region],A23),AVERAGEIFS(tblLoansRaw[Credit_Score],tblLoansRaw[Region],A23,tblLoansRaw[Loan_Type],'11_DASHBOARD'!$L$3))</f>
        <v>709.87445887445892</v>
      </c>
      <c r="P23" s="10"/>
    </row>
    <row r="24" spans="1:16" x14ac:dyDescent="0.25">
      <c r="A24" s="4" t="s">
        <v>16</v>
      </c>
      <c r="B24" cm="1">
        <f t="array" ref="B24">SUMPRODUCT(
--(tblLoansRaw[Region]=A24)*
IF('11_DASHBOARD'!$L$3="All",1,--(tblLoansRaw[Loan_Type]='11_DASHBOARD'!$L$3))*
IF('11_DASHBOARD'!$N$3="All",1,--(tblLoansRaw[Risk_Category]='11_DASHBOARD'!$N$3))
)</f>
        <v>1034</v>
      </c>
      <c r="C24" s="8" cm="1">
        <f t="array" ref="C24">SUMPRODUCT(
tblLoansRaw[Loan_Amount]*
--(tblLoansRaw[Region]=A24)*
IF('11_DASHBOARD'!$L$3="All",1,--(tblLoansRaw[Loan_Type]='11_DASHBOARD'!$L$3))*
IF('11_DASHBOARD'!$N$3="All",1,--(tblLoansRaw[Risk_Category]='11_DASHBOARD'!$N$3))
)</f>
        <v>1747827901</v>
      </c>
      <c r="D24" s="8" cm="1">
        <f t="array" ref="D24">SUMPRODUCT(
tblLoansRaw[Outstanding_Principal]*
--(tblLoansRaw[Region]=A24)*
IF('11_DASHBOARD'!$L$3="All",1,--(tblLoansRaw[Loan_Type]='11_DASHBOARD'!$L$3))*
IF('11_DASHBOARD'!$N$3="All",1,--(tblLoansRaw[Risk_Category]='11_DASHBOARD'!$N$3))
)</f>
        <v>1325128038.5900002</v>
      </c>
      <c r="E24" s="10" cm="1">
        <f t="array" ref="E24">IFERROR(
AVERAGE(
_xlfn._xlws.FILTER(
tblLoansRaw[Default_Flag],
(tblLoansRaw[Region]=A24)*
IF('11_DASHBOARD'!$L$3="All",1,tblLoansRaw[Loan_Type]='11_DASHBOARD'!$L$3)*
IF('11_DASHBOARD'!$N$3="All",1,tblLoansRaw[Risk_Category]='11_DASHBOARD'!$N$3)
)
),0)</f>
        <v>2.2243713733075435E-2</v>
      </c>
      <c r="F24">
        <f>IF('11_DASHBOARD'!$L$3="All",AVERAGEIFS(tblLoansRaw[Credit_Score],tblLoansRaw[Region],A24),AVERAGEIFS(tblLoansRaw[Credit_Score],tblLoansRaw[Region],A24,tblLoansRaw[Loan_Type],'11_DASHBOARD'!$L$3))</f>
        <v>707.24371373307542</v>
      </c>
    </row>
    <row r="25" spans="1:16" x14ac:dyDescent="0.25">
      <c r="A25" s="4" t="s">
        <v>12</v>
      </c>
      <c r="B25" cm="1">
        <f t="array" ref="B25">SUMPRODUCT(
--(tblLoansRaw[Region]=A25)*
IF('11_DASHBOARD'!$L$3="All",1,--(tblLoansRaw[Loan_Type]='11_DASHBOARD'!$L$3))*
IF('11_DASHBOARD'!$N$3="All",1,--(tblLoansRaw[Risk_Category]='11_DASHBOARD'!$N$3))
)</f>
        <v>919</v>
      </c>
      <c r="C25" s="8" cm="1">
        <f t="array" ref="C25">SUMPRODUCT(
tblLoansRaw[Loan_Amount]*
--(tblLoansRaw[Region]=A25)*
IF('11_DASHBOARD'!$L$3="All",1,--(tblLoansRaw[Loan_Type]='11_DASHBOARD'!$L$3))*
IF('11_DASHBOARD'!$N$3="All",1,--(tblLoansRaw[Risk_Category]='11_DASHBOARD'!$N$3))
)</f>
        <v>1604019575</v>
      </c>
      <c r="D25" s="8" cm="1">
        <f t="array" ref="D25">SUMPRODUCT(
tblLoansRaw[Outstanding_Principal]*
--(tblLoansRaw[Region]=A25)*
IF('11_DASHBOARD'!$L$3="All",1,--(tblLoansRaw[Loan_Type]='11_DASHBOARD'!$L$3))*
IF('11_DASHBOARD'!$N$3="All",1,--(tblLoansRaw[Risk_Category]='11_DASHBOARD'!$N$3))
)</f>
        <v>1249197113</v>
      </c>
      <c r="E25" s="10" cm="1">
        <f t="array" ref="E25">IFERROR(
AVERAGE(
_xlfn._xlws.FILTER(
tblLoansRaw[Default_Flag],
(tblLoansRaw[Region]=A25)*
IF('11_DASHBOARD'!$L$3="All",1,tblLoansRaw[Loan_Type]='11_DASHBOARD'!$L$3)*
IF('11_DASHBOARD'!$N$3="All",1,tblLoansRaw[Risk_Category]='11_DASHBOARD'!$N$3)
)
),0)</f>
        <v>2.2850924918389554E-2</v>
      </c>
      <c r="F25">
        <f>IF('11_DASHBOARD'!$L$3="All",AVERAGEIFS(tblLoansRaw[Credit_Score],tblLoansRaw[Region],A25),AVERAGEIFS(tblLoansRaw[Credit_Score],tblLoansRaw[Region],A25,tblLoansRaw[Loan_Type],'11_DASHBOARD'!$L$3))</f>
        <v>710.20457018498371</v>
      </c>
    </row>
    <row r="26" spans="1:16" x14ac:dyDescent="0.25">
      <c r="A26" s="4" t="s">
        <v>13</v>
      </c>
      <c r="B26" cm="1">
        <f t="array" ref="B26">SUMPRODUCT(
--(tblLoansRaw[Region]=A26)*
IF('11_DASHBOARD'!$L$3="All",1,--(tblLoansRaw[Loan_Type]='11_DASHBOARD'!$L$3))*
IF('11_DASHBOARD'!$N$3="All",1,--(tblLoansRaw[Risk_Category]='11_DASHBOARD'!$N$3))
)</f>
        <v>1172</v>
      </c>
      <c r="C26" s="8" cm="1">
        <f t="array" ref="C26">SUMPRODUCT(
tblLoansRaw[Loan_Amount]*
--(tblLoansRaw[Region]=A26)*
IF('11_DASHBOARD'!$L$3="All",1,--(tblLoansRaw[Loan_Type]='11_DASHBOARD'!$L$3))*
IF('11_DASHBOARD'!$N$3="All",1,--(tblLoansRaw[Risk_Category]='11_DASHBOARD'!$N$3))
)</f>
        <v>2059797866</v>
      </c>
      <c r="D26" s="8" cm="1">
        <f t="array" ref="D26">SUMPRODUCT(
tblLoansRaw[Outstanding_Principal]*
--(tblLoansRaw[Region]=A26)*
IF('11_DASHBOARD'!$L$3="All",1,--(tblLoansRaw[Loan_Type]='11_DASHBOARD'!$L$3))*
IF('11_DASHBOARD'!$N$3="All",1,--(tblLoansRaw[Risk_Category]='11_DASHBOARD'!$N$3))
)</f>
        <v>1570511907.24</v>
      </c>
      <c r="E26" s="10" cm="1">
        <f t="array" ref="E26">IFERROR(
AVERAGE(
_xlfn._xlws.FILTER(
tblLoansRaw[Default_Flag],
(tblLoansRaw[Region]=A26)*
IF('11_DASHBOARD'!$L$3="All",1,tblLoansRaw[Loan_Type]='11_DASHBOARD'!$L$3)*
IF('11_DASHBOARD'!$N$3="All",1,tblLoansRaw[Risk_Category]='11_DASHBOARD'!$N$3)
)
),0)</f>
        <v>1.9624573378839591E-2</v>
      </c>
      <c r="F26">
        <f>IF('11_DASHBOARD'!$L$3="All",AVERAGEIFS(tblLoansRaw[Credit_Score],tblLoansRaw[Region],A26),AVERAGEIFS(tblLoansRaw[Credit_Score],tblLoansRaw[Region],A26,tblLoansRaw[Loan_Type],'11_DASHBOARD'!$L$3))</f>
        <v>710.53156996587029</v>
      </c>
    </row>
    <row r="29" spans="1:16" x14ac:dyDescent="0.25">
      <c r="A29" s="97" t="s">
        <v>144</v>
      </c>
      <c r="B29" s="97"/>
      <c r="C29" s="97"/>
      <c r="D29" s="97"/>
      <c r="E29" s="97"/>
      <c r="F29" s="97"/>
      <c r="G29" s="97"/>
      <c r="H29" s="97"/>
      <c r="I29" s="97" t="s">
        <v>157</v>
      </c>
      <c r="J29" s="97"/>
      <c r="K29" s="97"/>
      <c r="L29" s="97"/>
    </row>
    <row r="30" spans="1:16" s="4" customFormat="1" x14ac:dyDescent="0.25">
      <c r="A30" s="4" t="s">
        <v>92</v>
      </c>
      <c r="B30" s="4" t="s">
        <v>152</v>
      </c>
      <c r="C30" s="4" t="s">
        <v>154</v>
      </c>
      <c r="D30" s="4" t="s">
        <v>155</v>
      </c>
      <c r="E30" s="4" t="s">
        <v>156</v>
      </c>
      <c r="F30" s="4" t="s">
        <v>150</v>
      </c>
      <c r="G30" s="4" t="s">
        <v>139</v>
      </c>
      <c r="I30" s="12" t="s">
        <v>158</v>
      </c>
      <c r="J30" s="12" t="s">
        <v>152</v>
      </c>
      <c r="K30" s="12" t="s">
        <v>150</v>
      </c>
      <c r="L30" s="12" t="s">
        <v>164</v>
      </c>
      <c r="M30" s="12" t="s">
        <v>165</v>
      </c>
    </row>
    <row r="31" spans="1:16" x14ac:dyDescent="0.25">
      <c r="A31" s="4" t="s">
        <v>8</v>
      </c>
      <c r="B31" s="8">
        <f>SUMIF(tblLoansRaw[Loan_Type],A31,tblLoansRaw[Loan_Amount])</f>
        <v>1565333281</v>
      </c>
      <c r="C31" s="8">
        <f>AVERAGEIF(tblLoansRaw[Loan_Type],A31,tblLoansRaw[Loan_Amount])</f>
        <v>427803.57502049743</v>
      </c>
      <c r="D31">
        <f>AVERAGEIF(tblLoansRaw[Loan_Type],A31,tblLoansRaw[Interest_Rate])</f>
        <v>13.036947253347892</v>
      </c>
      <c r="E31" s="8">
        <f>AVERAGEIF(tblLoansRaw[Loan_Type],A31,tblLoansRaw[Monthly_EMI])</f>
        <v>12887.598548783857</v>
      </c>
      <c r="F31" s="8">
        <f>SUMIF(tblLoansRaw[Loan_Type],A31,tblLoansRaw[Outstanding_Principal])</f>
        <v>856230019.14000082</v>
      </c>
      <c r="G31">
        <f>AVERAGEIF(tblLoansRaw[Loan_Type],A31,tblLoansRaw[Default_Flag])</f>
        <v>7.3790653183930036E-3</v>
      </c>
      <c r="I31" s="13" t="s">
        <v>159</v>
      </c>
      <c r="J31">
        <f>IF(AND('11_DASHBOARD'!$L$3="All",'11_DASHBOARD'!$M$3="All"),
COUNTIFS(tblLoansRaw[Days_Past_Due],0),
IF('11_DASHBOARD'!$L$3="All",
COUNTIFS(tblLoansRaw[Days_Past_Due],0,tblLoansRaw[Region],'11_DASHBOARD'!$M$3),
IF('11_DASHBOARD'!$M$3="All",
COUNTIFS(tblLoansRaw[Days_Past_Due],0,tblLoansRaw[Loan_Type],'11_DASHBOARD'!$L$3),
COUNTIFS(tblLoansRaw[Days_Past_Due],0,tblLoansRaw[Loan_Type],'11_DASHBOARD'!$L$3,tblLoansRaw[Region],'11_DASHBOARD'!$M$3)
)))</f>
        <v>8429</v>
      </c>
      <c r="K31" s="8" cm="1">
        <f t="array" ref="K31">SUMPRODUCT(
tblLoansRaw[Outstanding_Principal]*
--(tblLoansRaw[Days_Past_Due]=0)*
IF('11_DASHBOARD'!$L$3="All",1,--(tblLoansRaw[Loan_Type]='11_DASHBOARD'!$L$3))*
IF('11_DASHBOARD'!$M$3="All",1,--(tblLoansRaw[Region]='11_DASHBOARD'!$M$3))*
IF('11_DASHBOARD'!$N$3="All",1,--(tblLoansRaw[Risk_Category]='11_DASHBOARD'!$N$3))
)</f>
        <v>10475541575.770039</v>
      </c>
      <c r="L31" s="10">
        <f>IFERROR(J31/SUM($J$31:$J$35),0)</f>
        <v>0.84289999999999998</v>
      </c>
      <c r="M31" s="10">
        <f>IFERROR(K31/SUM($K$31:$K$35),0)</f>
        <v>0.82742733653152212</v>
      </c>
    </row>
    <row r="32" spans="1:16" x14ac:dyDescent="0.25">
      <c r="A32" s="4" t="s">
        <v>1</v>
      </c>
      <c r="B32" s="8">
        <f>SUMIF(tblLoansRaw[Loan_Type],A32,tblLoansRaw[Loan_Amount])</f>
        <v>8320904759</v>
      </c>
      <c r="C32" s="8">
        <f>AVERAGEIF(tblLoansRaw[Loan_Type],A32,tblLoansRaw[Loan_Amount])</f>
        <v>4072885.3445912874</v>
      </c>
      <c r="D32">
        <f>AVERAGEIF(tblLoansRaw[Loan_Type],A32,tblLoansRaw[Interest_Rate])</f>
        <v>8.9882036221243204</v>
      </c>
      <c r="E32" s="8">
        <f>AVERAGEIF(tblLoansRaw[Loan_Type],A32,tblLoansRaw[Monthly_EMI])</f>
        <v>41074.233269701326</v>
      </c>
      <c r="F32" s="8">
        <f>SUMIF(tblLoansRaw[Loan_Type],A32,tblLoansRaw[Outstanding_Principal])</f>
        <v>7789583045.9000149</v>
      </c>
      <c r="G32">
        <f>AVERAGEIF(tblLoansRaw[Loan_Type],A32,tblLoansRaw[Default_Flag])</f>
        <v>4.0137053352912386E-2</v>
      </c>
      <c r="I32" s="13" t="s">
        <v>160</v>
      </c>
      <c r="J32">
        <f>IF(AND('11_DASHBOARD'!$L$3="All",'11_DASHBOARD'!$M$3="All"),
COUNTIFS(tblLoansRaw[Days_Past_Due],"&gt;=1",tblLoansRaw[Days_Past_Due],"&lt;=30"),
IF('11_DASHBOARD'!$L$3="All",
COUNTIFS(tblLoansRaw[Days_Past_Due],"&gt;=1",tblLoansRaw[Days_Past_Due],"&lt;=30",tblLoansRaw[Region],'11_DASHBOARD'!$M$3),
IF('11_DASHBOARD'!$M$3="All",
COUNTIFS(tblLoansRaw[Days_Past_Due],"&gt;=1",tblLoansRaw[Days_Past_Due],"&lt;=30",tblLoansRaw[Loan_Type],'11_DASHBOARD'!$L$3),
COUNTIFS(tblLoansRaw[Days_Past_Due],"&gt;=1",tblLoansRaw[Days_Past_Due],"&lt;=30",tblLoansRaw[Loan_Type],'11_DASHBOARD'!$L$3,tblLoansRaw[Region],'11_DASHBOARD'!$M$3)
)))</f>
        <v>1407</v>
      </c>
      <c r="K32" s="8" cm="1">
        <f t="array" ref="K32">SUMPRODUCT(
tblLoansRaw[Outstanding_Principal]*
--(tblLoansRaw[Days_Past_Due]&gt;=1)*
--(tblLoansRaw[Days_Past_Due]&lt;=30)*
IF('11_DASHBOARD'!$L$3="All",1,--(tblLoansRaw[Loan_Type]='11_DASHBOARD'!$L$3))*
IF('11_DASHBOARD'!$M$3="All",1,--(tblLoansRaw[Region]='11_DASHBOARD'!$M$3))*
IF('11_DASHBOARD'!$N$3="All",1,--(tblLoansRaw[Risk_Category]='11_DASHBOARD'!$N$3))
)</f>
        <v>1765818095.1200006</v>
      </c>
      <c r="L32" s="10">
        <f t="shared" ref="L32:L35" si="0">IFERROR(J32/SUM($J$31:$J$35),0)</f>
        <v>0.14069999999999999</v>
      </c>
      <c r="M32" s="10">
        <f t="shared" ref="M32:M35" si="1">IFERROR(K32/SUM($K$31:$K$35),0)</f>
        <v>0.13947595479204675</v>
      </c>
    </row>
    <row r="33" spans="1:13" x14ac:dyDescent="0.25">
      <c r="A33" s="4" t="s">
        <v>6</v>
      </c>
      <c r="B33" s="8">
        <f>SUMIF(tblLoansRaw[Loan_Type],A33,tblLoansRaw[Loan_Amount])</f>
        <v>1867037783</v>
      </c>
      <c r="C33" s="8">
        <f>AVERAGEIF(tblLoansRaw[Loan_Type],A33,tblLoansRaw[Loan_Amount])</f>
        <v>1038396.9872080089</v>
      </c>
      <c r="D33">
        <f>AVERAGEIF(tblLoansRaw[Loan_Type],A33,tblLoansRaw[Interest_Rate])</f>
        <v>11.016134593993312</v>
      </c>
      <c r="E33" s="8">
        <f>AVERAGEIF(tblLoansRaw[Loan_Type],A33,tblLoansRaw[Monthly_EMI])</f>
        <v>25786.002352613988</v>
      </c>
      <c r="F33" s="8">
        <f>SUMIF(tblLoansRaw[Loan_Type],A33,tblLoansRaw[Outstanding_Principal])</f>
        <v>1151000433.1900008</v>
      </c>
      <c r="G33">
        <f>AVERAGEIF(tblLoansRaw[Loan_Type],A33,tblLoansRaw[Default_Flag])</f>
        <v>1.0011123470522803E-2</v>
      </c>
      <c r="I33" s="13" t="s">
        <v>161</v>
      </c>
      <c r="J33">
        <f>IF(AND('11_DASHBOARD'!$L$3="All",'11_DASHBOARD'!$M$3="All"),
COUNTIFS(tblLoansRaw[Days_Past_Due],"&gt;=31",tblLoansRaw[Days_Past_Due],"&lt;=60"),
IF('11_DASHBOARD'!$L$3="All",
COUNTIFS(tblLoansRaw[Days_Past_Due],"&gt;=31",tblLoansRaw[Days_Past_Due],"&lt;=60",tblLoansRaw[Region],'11_DASHBOARD'!$M$3),
IF('11_DASHBOARD'!$M$3="All",
COUNTIFS(tblLoansRaw[Days_Past_Due],"&gt;=31",tblLoansRaw[Days_Past_Due],"&lt;=60",tblLoansRaw[Loan_Type],'11_DASHBOARD'!$L$3),
COUNTIFS(tblLoansRaw[Days_Past_Due],"&gt;=31",tblLoansRaw[Days_Past_Due],"&lt;=60",tblLoansRaw[Loan_Type],'11_DASHBOARD'!$L$3,tblLoansRaw[Region],'11_DASHBOARD'!$M$3)
)))</f>
        <v>35</v>
      </c>
      <c r="K33" s="8" cm="1">
        <f t="array" ref="K33">SUMPRODUCT(
tblLoansRaw[Outstanding_Principal]*
--(tblLoansRaw[Days_Past_Due]&gt;=31)*
--(tblLoansRaw[Days_Past_Due]&lt;=60)*
IF('11_DASHBOARD'!$L$3="All",1,--(tblLoansRaw[Loan_Type]='11_DASHBOARD'!$L$3))*
IF('11_DASHBOARD'!$M$3="All",1,--(tblLoansRaw[Region]='11_DASHBOARD'!$M$3))*
IF('11_DASHBOARD'!$N$3="All",1,--(tblLoansRaw[Risk_Category]='11_DASHBOARD'!$N$3))
)</f>
        <v>83564171.400000006</v>
      </c>
      <c r="L33" s="10">
        <f t="shared" si="0"/>
        <v>3.5000000000000001E-3</v>
      </c>
      <c r="M33" s="10">
        <f t="shared" si="1"/>
        <v>6.6004491768611017E-3</v>
      </c>
    </row>
    <row r="34" spans="1:13" x14ac:dyDescent="0.25">
      <c r="A34" s="4" t="s">
        <v>14</v>
      </c>
      <c r="B34" s="8">
        <f>SUMIF(tblLoansRaw[Loan_Type],A34,tblLoansRaw[Loan_Amount])</f>
        <v>766640022</v>
      </c>
      <c r="C34" s="8">
        <f>AVERAGEIF(tblLoansRaw[Loan_Type],A34,tblLoansRaw[Loan_Amount])</f>
        <v>796923.09979209979</v>
      </c>
      <c r="D34">
        <f>AVERAGEIF(tblLoansRaw[Loan_Type],A34,tblLoansRaw[Interest_Rate])</f>
        <v>9.791725571725582</v>
      </c>
      <c r="E34" s="8">
        <f>AVERAGEIF(tblLoansRaw[Loan_Type],A34,tblLoansRaw[Monthly_EMI])</f>
        <v>17026.296933471913</v>
      </c>
      <c r="F34" s="8">
        <f>SUMIF(tblLoansRaw[Loan_Type],A34,tblLoansRaw[Outstanding_Principal])</f>
        <v>527200454.11999995</v>
      </c>
      <c r="G34">
        <f>AVERAGEIF(tblLoansRaw[Loan_Type],A34,tblLoansRaw[Default_Flag])</f>
        <v>1.0395010395010396E-2</v>
      </c>
      <c r="I34" s="13" t="s">
        <v>162</v>
      </c>
      <c r="J34">
        <f>IF(AND('11_DASHBOARD'!$L$3="All",'11_DASHBOARD'!$M$3="All"),
COUNTIFS(tblLoansRaw[Days_Past_Due],"&gt;=61",tblLoansRaw[Days_Past_Due],"&lt;=90"),
IF('11_DASHBOARD'!$L$3="All",
COUNTIFS(tblLoansRaw[Days_Past_Due],"&gt;=61",tblLoansRaw[Days_Past_Due],"&lt;=90",tblLoansRaw[Region],'11_DASHBOARD'!$M$3),
IF('11_DASHBOARD'!$M$3="All",
COUNTIFS(tblLoansRaw[Days_Past_Due],"&gt;=61",tblLoansRaw[Days_Past_Due],"&lt;=90",tblLoansRaw[Loan_Type],'11_DASHBOARD'!$L$3),
COUNTIFS(tblLoansRaw[Days_Past_Due],"&gt;=61",tblLoansRaw[Days_Past_Due],"&lt;=90",tblLoansRaw[Loan_Type],'11_DASHBOARD'!$L$3,tblLoansRaw[Region],'11_DASHBOARD'!$M$3)
)))</f>
        <v>55</v>
      </c>
      <c r="K34" s="8" cm="1">
        <f t="array" ref="K34">SUMPRODUCT(
tblLoansRaw[Outstanding_Principal]*
--(tblLoansRaw[Days_Past_Due]&gt;=61)*
--(tblLoansRaw[Days_Past_Due]&lt;=90)*
IF('11_DASHBOARD'!$L$3="All",1,--(tblLoansRaw[Loan_Type]='11_DASHBOARD'!$L$3))*
IF('11_DASHBOARD'!$M$3="All",1,--(tblLoansRaw[Region]='11_DASHBOARD'!$M$3))*
IF('11_DASHBOARD'!$N$3="All",1,--(tblLoansRaw[Risk_Category]='11_DASHBOARD'!$N$3))
)</f>
        <v>154433255.15999997</v>
      </c>
      <c r="L34" s="10">
        <f t="shared" si="0"/>
        <v>5.4999999999999997E-3</v>
      </c>
      <c r="M34" s="10">
        <f t="shared" si="1"/>
        <v>1.2198156636072408E-2</v>
      </c>
    </row>
    <row r="35" spans="1:13" x14ac:dyDescent="0.25">
      <c r="A35" s="4" t="s">
        <v>4</v>
      </c>
      <c r="B35" s="8">
        <f>SUMIF(tblLoansRaw[Loan_Type],A35,tblLoansRaw[Loan_Amount])</f>
        <v>4214705593</v>
      </c>
      <c r="C35" s="8">
        <f>AVERAGEIF(tblLoansRaw[Loan_Type],A35,tblLoansRaw[Loan_Amount])</f>
        <v>2740380.7496749023</v>
      </c>
      <c r="D35">
        <f>AVERAGEIF(tblLoansRaw[Loan_Type],A35,tblLoansRaw[Interest_Rate])</f>
        <v>13.91996749024706</v>
      </c>
      <c r="E35" s="8">
        <f>AVERAGEIF(tblLoansRaw[Loan_Type],A35,tblLoansRaw[Monthly_EMI])</f>
        <v>83548.593790637184</v>
      </c>
      <c r="F35" s="8">
        <f>SUMIF(tblLoansRaw[Loan_Type],A35,tblLoansRaw[Outstanding_Principal])</f>
        <v>2336362510.0500007</v>
      </c>
      <c r="G35">
        <f>AVERAGEIF(tblLoansRaw[Loan_Type],A35,tblLoansRaw[Default_Flag])</f>
        <v>4.2262678803641089E-2</v>
      </c>
      <c r="I35" s="13" t="s">
        <v>163</v>
      </c>
      <c r="J35">
        <f>IF(AND('11_DASHBOARD'!$L$3="All",'11_DASHBOARD'!$M$3="All"),
COUNTIFS(tblLoansRaw[Days_Past_Due],"&gt;90"),
IF('11_DASHBOARD'!$L$3="All",
COUNTIFS(tblLoansRaw[Days_Past_Due],"&gt;90",tblLoansRaw[Region],'11_DASHBOARD'!$M$3),
IF('11_DASHBOARD'!$M$3="All",
COUNTIFS(tblLoansRaw[Days_Past_Due],"&gt;90",tblLoansRaw[Loan_Type],'11_DASHBOARD'!$L$3),
COUNTIFS(tblLoansRaw[Days_Past_Due],"&gt;90",tblLoansRaw[Loan_Type],'11_DASHBOARD'!$L$3,tblLoansRaw[Region],'11_DASHBOARD'!$M$3)
)))</f>
        <v>74</v>
      </c>
      <c r="K35" s="8" cm="1">
        <f t="array" ref="K35">SUMPRODUCT(
tblLoansRaw[Outstanding_Principal]*
--(tblLoansRaw[Days_Past_Due]&gt;90)*
IF('11_DASHBOARD'!$L$3="All",1,--(tblLoansRaw[Loan_Type]='11_DASHBOARD'!$L$3))*
IF('11_DASHBOARD'!$M$3="All",1,--(tblLoansRaw[Region]='11_DASHBOARD'!$M$3))*
IF('11_DASHBOARD'!$N$3="All",1,--(tblLoansRaw[Risk_Category]='11_DASHBOARD'!$N$3))
)</f>
        <v>181019364.94999999</v>
      </c>
      <c r="L35" s="10">
        <f t="shared" si="0"/>
        <v>7.4000000000000003E-3</v>
      </c>
      <c r="M35" s="10">
        <f t="shared" si="1"/>
        <v>1.4298102863497629E-2</v>
      </c>
    </row>
    <row r="41" spans="1:13" x14ac:dyDescent="0.25">
      <c r="A41" s="5"/>
      <c r="B41" s="5"/>
      <c r="C41" s="5"/>
      <c r="D41" s="5"/>
      <c r="E41" s="5"/>
      <c r="F41" s="5"/>
      <c r="G41" s="5"/>
      <c r="H41" s="5"/>
    </row>
  </sheetData>
  <mergeCells count="8">
    <mergeCell ref="A29:H29"/>
    <mergeCell ref="A1:H2"/>
    <mergeCell ref="A4:H4"/>
    <mergeCell ref="A6:D6"/>
    <mergeCell ref="F6:I6"/>
    <mergeCell ref="A17:D17"/>
    <mergeCell ref="H17:K17"/>
    <mergeCell ref="I29:L29"/>
  </mergeCells>
  <conditionalFormatting sqref="D18:D2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{9D6EDD63-7D2B-4846-961F-D5CB0990AF92}</x14:id>
        </ext>
      </extLst>
    </cfRule>
  </conditionalFormatting>
  <conditionalFormatting sqref="E18:E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9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EDD63-7D2B-4846-961F-D5CB0990AF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D18:D26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0D0EB-BC86-44D2-B87A-C23DCE7BFF35}">
  <sheetPr codeName="Sheet7">
    <tabColor theme="4" tint="0.59999389629810485"/>
  </sheetPr>
  <dimension ref="A1:L4962"/>
  <sheetViews>
    <sheetView showGridLines="0" showRowColHeaders="0" workbookViewId="0">
      <selection activeCell="O11" sqref="O11"/>
    </sheetView>
  </sheetViews>
  <sheetFormatPr defaultRowHeight="15" x14ac:dyDescent="0.25"/>
  <cols>
    <col min="1" max="1" width="23.28515625" customWidth="1"/>
    <col min="2" max="2" width="21.5703125" customWidth="1"/>
    <col min="3" max="3" width="19.5703125" customWidth="1"/>
    <col min="4" max="4" width="17.140625" customWidth="1"/>
    <col min="5" max="5" width="13.85546875" bestFit="1" customWidth="1"/>
    <col min="6" max="6" width="12.140625" customWidth="1"/>
    <col min="9" max="9" width="24.42578125" customWidth="1"/>
    <col min="10" max="10" width="19.5703125" customWidth="1"/>
    <col min="11" max="11" width="21.7109375" customWidth="1"/>
    <col min="12" max="12" width="10.85546875" customWidth="1"/>
    <col min="13" max="13" width="21.5703125" customWidth="1"/>
    <col min="15" max="15" width="17.42578125" customWidth="1"/>
  </cols>
  <sheetData>
    <row r="1" spans="1:12" x14ac:dyDescent="0.25">
      <c r="A1" s="98" t="s">
        <v>166</v>
      </c>
      <c r="B1" s="98"/>
      <c r="C1" s="98"/>
      <c r="D1" s="98"/>
      <c r="E1" s="98"/>
      <c r="F1" s="98"/>
      <c r="G1" s="98"/>
      <c r="H1" s="98"/>
      <c r="I1" s="98"/>
      <c r="J1" s="98"/>
    </row>
    <row r="2" spans="1:12" x14ac:dyDescent="0.25">
      <c r="A2" s="98"/>
      <c r="B2" s="98"/>
      <c r="C2" s="98"/>
      <c r="D2" s="98"/>
      <c r="E2" s="98"/>
      <c r="F2" s="98"/>
      <c r="G2" s="98"/>
      <c r="H2" s="98"/>
      <c r="I2" s="98"/>
      <c r="J2" s="98"/>
    </row>
    <row r="4" spans="1:12" ht="18.75" x14ac:dyDescent="0.3">
      <c r="A4" s="96" t="s">
        <v>167</v>
      </c>
      <c r="B4" s="96"/>
      <c r="C4" s="96"/>
      <c r="D4" s="96"/>
      <c r="E4" s="38"/>
      <c r="F4" s="38"/>
      <c r="G4" s="38"/>
      <c r="H4" s="38"/>
      <c r="I4" s="38"/>
      <c r="J4" s="38"/>
    </row>
    <row r="5" spans="1:12" x14ac:dyDescent="0.25">
      <c r="G5" s="97" t="s">
        <v>171</v>
      </c>
      <c r="H5" s="97"/>
      <c r="I5" s="97"/>
      <c r="J5" s="97"/>
      <c r="K5" s="97"/>
    </row>
    <row r="6" spans="1:12" x14ac:dyDescent="0.25">
      <c r="A6" s="4" t="s">
        <v>136</v>
      </c>
      <c r="B6">
        <f>COUNTA(tblLoansRaw[Loan_ID])</f>
        <v>10000</v>
      </c>
      <c r="G6" s="4" t="s">
        <v>115</v>
      </c>
      <c r="H6" s="4" t="s">
        <v>152</v>
      </c>
      <c r="I6" s="4" t="s">
        <v>164</v>
      </c>
      <c r="J6" s="4" t="s">
        <v>150</v>
      </c>
      <c r="K6" s="4" t="s">
        <v>165</v>
      </c>
    </row>
    <row r="7" spans="1:12" x14ac:dyDescent="0.25">
      <c r="A7" s="4" t="s">
        <v>168</v>
      </c>
      <c r="B7">
        <f>COUNTIF(tblLoansRaw[Risk_Category],"High")</f>
        <v>4931</v>
      </c>
      <c r="G7" s="26" t="s">
        <v>10</v>
      </c>
      <c r="H7" s="27">
        <f>IF(AND('11_DASHBOARD'!$L$3="All",'11_DASHBOARD'!$M$3="All"),
COUNTIF(tblLoansRaw[Risk_Category],G7),
IF('11_DASHBOARD'!$L$3="All",
COUNTIFS(tblLoansRaw[Risk_Category],G7,tblLoansRaw[Region],'11_DASHBOARD'!$M$3),
IF('11_DASHBOARD'!$M$3="All",
COUNTIFS(tblLoansRaw[Risk_Category],G7,tblLoansRaw[Loan_Type],'11_DASHBOARD'!$L$3),
COUNTIFS(tblLoansRaw[Risk_Category],G7,tblLoansRaw[Loan_Type],'11_DASHBOARD'!$L$3,tblLoansRaw[Region],'11_DASHBOARD'!$M$3)
)))</f>
        <v>1364</v>
      </c>
      <c r="I7" s="28">
        <f>IFERROR(H7/SUM($H$7:$H$9),0)</f>
        <v>0.13639999999999999</v>
      </c>
      <c r="J7" s="29">
        <f>IF(AND('11_DASHBOARD'!$L$3="All",'11_DASHBOARD'!$M$3="All"),
SUMIFS(tblLoansRaw[Outstanding_Principal],tblLoansRaw[Risk_Category],G7),
IF('11_DASHBOARD'!$L$3="All",
SUMIFS(tblLoansRaw[Outstanding_Principal],tblLoansRaw[Risk_Category],G7,tblLoansRaw[Region],'11_DASHBOARD'!$M$3),
IF('11_DASHBOARD'!$M$3="All",
SUMIFS(tblLoansRaw[Outstanding_Principal],tblLoansRaw[Risk_Category],G7,tblLoansRaw[Loan_Type],'11_DASHBOARD'!$L$3),
SUMIFS(tblLoansRaw[Outstanding_Principal],tblLoansRaw[Risk_Category],G7,tblLoansRaw[Loan_Type],'11_DASHBOARD'!$L$3,tblLoansRaw[Region],'11_DASHBOARD'!$M$3)
)))</f>
        <v>637257636.66000021</v>
      </c>
      <c r="K7" s="28">
        <f>IFERROR(J7/SUM($J$7:$J$9),0)</f>
        <v>5.0334809438928443E-2</v>
      </c>
    </row>
    <row r="8" spans="1:12" x14ac:dyDescent="0.25">
      <c r="A8" s="4" t="s">
        <v>169</v>
      </c>
      <c r="B8" s="10">
        <f>COUNTIF(tblLoansRaw[Risk_Category],"High")/COUNTA(tblLoansRaw[Loan_ID])</f>
        <v>0.49309999999999998</v>
      </c>
      <c r="G8" s="22" t="s">
        <v>11</v>
      </c>
      <c r="H8" s="23">
        <f>IF(AND('11_DASHBOARD'!$L$3="All",'11_DASHBOARD'!$M$3="All"),
COUNTIF(tblLoansRaw[Risk_Category],G8),
IF('11_DASHBOARD'!$L$3="All",
COUNTIFS(tblLoansRaw[Risk_Category],G8,tblLoansRaw[Region],'11_DASHBOARD'!$M$3),
IF('11_DASHBOARD'!$M$3="All",
COUNTIFS(tblLoansRaw[Risk_Category],G8,tblLoansRaw[Loan_Type],'11_DASHBOARD'!$L$3),
COUNTIFS(tblLoansRaw[Risk_Category],G8,tblLoansRaw[Loan_Type],'11_DASHBOARD'!$L$3,tblLoansRaw[Region],'11_DASHBOARD'!$M$3)
)))</f>
        <v>3705</v>
      </c>
      <c r="I8" s="24">
        <f t="shared" ref="I8:I9" si="0">IFERROR(H8/SUM($H$7:$H$9),0)</f>
        <v>0.3705</v>
      </c>
      <c r="J8" s="25">
        <f>IF(AND('11_DASHBOARD'!$L$3="All",'11_DASHBOARD'!$M$3="All"),
SUMIFS(tblLoansRaw[Outstanding_Principal],tblLoansRaw[Risk_Category],G8),
IF('11_DASHBOARD'!$L$3="All",
SUMIFS(tblLoansRaw[Outstanding_Principal],tblLoansRaw[Risk_Category],G8,tblLoansRaw[Region],'11_DASHBOARD'!$M$3),
IF('11_DASHBOARD'!$M$3="All",
SUMIFS(tblLoansRaw[Outstanding_Principal],tblLoansRaw[Risk_Category],G8,tblLoansRaw[Loan_Type],'11_DASHBOARD'!$L$3),
SUMIFS(tblLoansRaw[Outstanding_Principal],tblLoansRaw[Risk_Category],G8,tblLoansRaw[Loan_Type],'11_DASHBOARD'!$L$3,tblLoansRaw[Region],'11_DASHBOARD'!$M$3)
)))</f>
        <v>2414519926.2600079</v>
      </c>
      <c r="K8" s="24">
        <f t="shared" ref="K8:K9" si="1">IFERROR(J8/SUM($J$7:$J$9),0)</f>
        <v>0.19071470215999312</v>
      </c>
    </row>
    <row r="9" spans="1:12" x14ac:dyDescent="0.25">
      <c r="A9" s="4" t="s">
        <v>139</v>
      </c>
      <c r="B9" s="10">
        <f>AVERAGE(tblLoansRaw[Default_Flag])</f>
        <v>2.0199999999999999E-2</v>
      </c>
      <c r="G9" s="19" t="s">
        <v>3</v>
      </c>
      <c r="H9" s="62">
        <f>IF(AND('11_DASHBOARD'!$L$3="All",'11_DASHBOARD'!$M$3="All"),
COUNTIF(tblLoansRaw[Risk_Category],G9),
IF('11_DASHBOARD'!$L$3="All",
COUNTIFS(tblLoansRaw[Risk_Category],G9,tblLoansRaw[Region],'11_DASHBOARD'!$M$3),
IF('11_DASHBOARD'!$M$3="All",
COUNTIFS(tblLoansRaw[Risk_Category],G9,tblLoansRaw[Loan_Type],'11_DASHBOARD'!$L$3),
COUNTIFS(tblLoansRaw[Risk_Category],G9,tblLoansRaw[Loan_Type],'11_DASHBOARD'!$L$3,tblLoansRaw[Region],'11_DASHBOARD'!$M$3)
)))</f>
        <v>4931</v>
      </c>
      <c r="I9" s="20">
        <f t="shared" si="0"/>
        <v>0.49309999999999998</v>
      </c>
      <c r="J9" s="21">
        <f>IF(AND('11_DASHBOARD'!$L$3="All",'11_DASHBOARD'!$M$3="All"),
SUMIFS(tblLoansRaw[Outstanding_Principal],tblLoansRaw[Risk_Category],G9),
IF('11_DASHBOARD'!$L$3="All",
SUMIFS(tblLoansRaw[Outstanding_Principal],tblLoansRaw[Risk_Category],G9,tblLoansRaw[Region],'11_DASHBOARD'!$M$3),
IF('11_DASHBOARD'!$M$3="All",
SUMIFS(tblLoansRaw[Outstanding_Principal],tblLoansRaw[Risk_Category],G9,tblLoansRaw[Loan_Type],'11_DASHBOARD'!$L$3),
SUMIFS(tblLoansRaw[Outstanding_Principal],tblLoansRaw[Risk_Category],G9,tblLoansRaw[Loan_Type],'11_DASHBOARD'!$L$3,tblLoansRaw[Region],'11_DASHBOARD'!$M$3)
)))</f>
        <v>9608598899.4800167</v>
      </c>
      <c r="K9" s="20">
        <f t="shared" si="1"/>
        <v>0.75895048840107848</v>
      </c>
    </row>
    <row r="10" spans="1:12" x14ac:dyDescent="0.25">
      <c r="A10" s="4" t="s">
        <v>170</v>
      </c>
      <c r="B10">
        <f>COUNTIF(tblLoansRaw[Days_Past_Due],"&gt;90")/COUNTA(tblLoansRaw[Loan_ID])</f>
        <v>7.4000000000000003E-3</v>
      </c>
      <c r="K10" s="10"/>
    </row>
    <row r="11" spans="1:12" x14ac:dyDescent="0.25">
      <c r="K11" s="10"/>
    </row>
    <row r="12" spans="1:12" x14ac:dyDescent="0.25">
      <c r="A12" s="97" t="s">
        <v>172</v>
      </c>
      <c r="B12" s="97"/>
      <c r="C12" s="97"/>
      <c r="D12" s="97"/>
      <c r="E12" s="97"/>
      <c r="G12" s="97" t="s">
        <v>179</v>
      </c>
      <c r="H12" s="97"/>
      <c r="I12" s="97"/>
      <c r="J12" s="97"/>
      <c r="K12" s="10"/>
    </row>
    <row r="13" spans="1:12" x14ac:dyDescent="0.25">
      <c r="A13" s="4" t="s">
        <v>173</v>
      </c>
      <c r="B13" s="4" t="s">
        <v>152</v>
      </c>
      <c r="C13" s="4" t="s">
        <v>150</v>
      </c>
      <c r="D13" s="4" t="s">
        <v>139</v>
      </c>
      <c r="E13" s="4"/>
      <c r="G13" s="4" t="s">
        <v>180</v>
      </c>
      <c r="H13" s="4" t="s">
        <v>152</v>
      </c>
      <c r="I13" s="4" t="s">
        <v>150</v>
      </c>
      <c r="J13" s="4" t="s">
        <v>139</v>
      </c>
      <c r="K13" s="10"/>
    </row>
    <row r="14" spans="1:12" x14ac:dyDescent="0.25">
      <c r="A14" t="s">
        <v>174</v>
      </c>
      <c r="B14">
        <f>COUNTIF(tblLoansRaw[Credit_Score],"&lt;600")</f>
        <v>212</v>
      </c>
      <c r="C14" s="14">
        <f>SUMIFS(tblLoansRaw[Outstanding_Principal],tblLoansRaw[Credit_Score],"&lt;600")</f>
        <v>271408877.04000002</v>
      </c>
      <c r="D14">
        <f>COUNTIFS(tblLoansRaw[Credit_Score],"&lt;600",tblLoansRaw[Default_Flag],1)/COUNTIF(tblLoansRaw[Credit_Score],"&lt;600")</f>
        <v>4.716981132075472E-2</v>
      </c>
      <c r="F14" s="15"/>
      <c r="G14" t="s">
        <v>181</v>
      </c>
      <c r="H14">
        <f>COUNTIF(tblLoansRaw[Debt_to_Income],"&lt;0.20")</f>
        <v>2531</v>
      </c>
      <c r="I14" s="14">
        <f>SUMIFS(tblLoansRaw[Outstanding_Principal],tblLoansRaw[Debt_to_Income],"&lt;0.20")</f>
        <v>746142745.94999969</v>
      </c>
      <c r="J14">
        <f>COUNTIFS(tblLoansRaw[Debt_to_Income],"&lt;0.2",tblLoansRaw[Default_Flag],1)/COUNTIF(tblLoansRaw[Debt_to_Income],"&lt;0.2")</f>
        <v>4.7412090082971162E-3</v>
      </c>
      <c r="K14" s="12"/>
      <c r="L14" s="12"/>
    </row>
    <row r="15" spans="1:12" s="4" customFormat="1" x14ac:dyDescent="0.25">
      <c r="A15" t="s">
        <v>175</v>
      </c>
      <c r="B15">
        <f>COUNTIFS(tblLoansRaw[Credit_Score],"&gt;=600",tblLoansRaw[Credit_Score],"&lt;=649")</f>
        <v>1124</v>
      </c>
      <c r="C15" s="14">
        <f>SUMIFS(tblLoansRaw[Outstanding_Principal],tblLoansRaw[Credit_Score],"&gt;=600",tblLoansRaw[Credit_Score],"&lt;=649")</f>
        <v>1436384730.4700005</v>
      </c>
      <c r="D15">
        <f>COUNTIFS(tblLoansRaw[Credit_Score],"&gt;=600",tblLoansRaw[Credit_Score],"&lt;=649",tblLoansRaw[Default_Flag],1)/COUNTIFS(tblLoansRaw[Credit_Score],"&gt;=600",tblLoansRaw[Credit_Score],"&lt;=649")</f>
        <v>2.9359430604982206E-2</v>
      </c>
      <c r="E15"/>
      <c r="G15" s="18" t="s">
        <v>182</v>
      </c>
      <c r="H15" s="18">
        <f>COUNTIFS(tblLoansRaw[Debt_to_Income],"&gt;=0.20",tblLoansRaw[Debt_to_Income],"&lt;0.35")</f>
        <v>1964</v>
      </c>
      <c r="I15" s="25">
        <f>SUMIFS(tblLoansRaw[Outstanding_Principal],tblLoansRaw[Debt_to_Income],"&gt;=0.20",tblLoansRaw[Debt_to_Income],"&lt;0.35")</f>
        <v>1359705471.4499996</v>
      </c>
      <c r="J15" s="18">
        <f>COUNTIFS(tblLoansRaw[Debt_to_Income],"&gt;=0.2",tblLoansRaw[Debt_to_Income],"&lt;0.35",tblLoansRaw[Default_Flag],1)/COUNTIFS(tblLoansRaw[Debt_to_Income],"&gt;=0.2",tblLoansRaw[Debt_to_Income],"&lt;0.35")</f>
        <v>5.6008146639511197E-3</v>
      </c>
    </row>
    <row r="16" spans="1:12" x14ac:dyDescent="0.25">
      <c r="A16" t="s">
        <v>176</v>
      </c>
      <c r="B16">
        <f>COUNTIFS(tblLoansRaw[Credit_Score],"&gt;=650",tblLoansRaw[Credit_Score],"&lt;=699")</f>
        <v>2886</v>
      </c>
      <c r="C16" s="14">
        <f>SUMIFS(tblLoansRaw[Outstanding_Principal],tblLoansRaw[Credit_Score],"&gt;=650",tblLoansRaw[Credit_Score],"&lt;=699")</f>
        <v>3685350756.9199944</v>
      </c>
      <c r="D16">
        <f>COUNTIFS(tblLoansRaw[Credit_Score],"&gt;=650",tblLoansRaw[Credit_Score],"&lt;=699",tblLoansRaw[Default_Flag],1)/COUNTIFS(tblLoansRaw[Credit_Score],"&gt;=650",tblLoansRaw[Credit_Score],"&lt;=699")</f>
        <v>2.8066528066528068E-2</v>
      </c>
      <c r="G16" s="16" t="s">
        <v>183</v>
      </c>
      <c r="H16" s="16">
        <f>COUNTIFS(tblLoansRaw[Debt_to_Income],"&gt;=0.35",tblLoansRaw[Debt_to_Income],"&lt;0.5")</f>
        <v>1396</v>
      </c>
      <c r="I16" s="29">
        <f>SUMIFS(tblLoansRaw[Outstanding_Principal],tblLoansRaw[Debt_to_Income],"&gt;=0.35",tblLoansRaw[Debt_to_Income],"&lt;0.5")</f>
        <v>1454755899.6400011</v>
      </c>
      <c r="J16" s="16">
        <f>COUNTIFS(tblLoansRaw[Debt_to_Income],"&gt;=0.35",tblLoansRaw[Debt_to_Income],"&lt;0.5",tblLoansRaw[Default_Flag],1)/COUNTIFS(tblLoansRaw[Debt_to_Income],"&gt;=0.35",tblLoansRaw[Debt_to_Income],"&lt;0.5")</f>
        <v>1.1461318051575931E-2</v>
      </c>
    </row>
    <row r="17" spans="1:10" x14ac:dyDescent="0.25">
      <c r="A17" t="s">
        <v>177</v>
      </c>
      <c r="B17">
        <f>COUNTIFS(tblLoansRaw[Credit_Score],"&gt;=700",tblLoansRaw[Credit_Score],"&lt;=749")</f>
        <v>3429</v>
      </c>
      <c r="C17" s="14">
        <f>SUMIFS(tblLoansRaw[Outstanding_Principal],tblLoansRaw[Credit_Score],"&gt;=700",tblLoansRaw[Credit_Score],"&lt;=749")</f>
        <v>4358675100.4499989</v>
      </c>
      <c r="D17">
        <f>COUNTIFS(tblLoansRaw[Credit_Score],"&gt;=700",tblLoansRaw[Credit_Score],"&lt;=749",tblLoansRaw[Default_Flag],1)/COUNTIFS(tblLoansRaw[Credit_Score],"&gt;=700",tblLoansRaw[Credit_Score],"&lt;=749")</f>
        <v>1.6039661708953049E-2</v>
      </c>
      <c r="G17" s="34" t="s">
        <v>184</v>
      </c>
      <c r="H17" s="34">
        <f>COUNTIFS(tblLoansRaw[Debt_to_Income],"&gt;=0.5",tblLoansRaw[Debt_to_Income],"&lt;0.6")</f>
        <v>701</v>
      </c>
      <c r="I17" s="37">
        <f>SUMIFS(tblLoansRaw[Outstanding_Principal],tblLoansRaw[Debt_to_Income],"&gt;=0.5",tblLoansRaw[Debt_to_Income],"&lt;0.6")</f>
        <v>1010634416.67</v>
      </c>
      <c r="J17" s="34">
        <f>COUNTIFS(tblLoansRaw[Debt_to_Income],"&gt;=0.5",tblLoansRaw[Debt_to_Income],"&lt;0.6",tblLoansRaw[Default_Flag],1)/COUNTIFS(tblLoansRaw[Debt_to_Income],"&gt;=0.5",tblLoansRaw[Debt_to_Income],"&lt;0.6")</f>
        <v>1.8544935805991442E-2</v>
      </c>
    </row>
    <row r="18" spans="1:10" x14ac:dyDescent="0.25">
      <c r="A18" t="s">
        <v>178</v>
      </c>
      <c r="B18">
        <f>COUNTIFS(tblLoansRaw[Credit_Score],"&gt;=750")</f>
        <v>2349</v>
      </c>
      <c r="C18" s="14">
        <f>SUMIFS(tblLoansRaw[Outstanding_Principal],tblLoansRaw[Credit_Score],"&gt;=750")</f>
        <v>2908556997.5199995</v>
      </c>
      <c r="D18">
        <f>COUNTIFS(tblLoansRaw[Credit_Score],"&gt;=750",tblLoansRaw[Default_Flag],1)/COUNTIF(tblLoansRaw[Credit_Score],"&gt;=750")</f>
        <v>9.7914005959982963E-3</v>
      </c>
      <c r="G18" s="17" t="s">
        <v>185</v>
      </c>
      <c r="H18" s="17">
        <f>COUNTIFS(tblLoansRaw[Debt_to_Income],"&gt;=0.6")</f>
        <v>3408</v>
      </c>
      <c r="I18" s="21">
        <f>SUMIFS(tblLoansRaw[Outstanding_Principal],tblLoansRaw[Debt_to_Income],"&gt;=0.6")</f>
        <v>8089137928.6900043</v>
      </c>
      <c r="J18" s="17">
        <f>COUNTIFS(tblLoansRaw[Debt_to_Income],"&gt;=0.6",tblLoansRaw[Default_Flag],1)/COUNTIFS(tblLoansRaw[Debt_to_Income],"&gt;=0.6")</f>
        <v>4.401408450704225E-2</v>
      </c>
    </row>
    <row r="20" spans="1:10" x14ac:dyDescent="0.25">
      <c r="A20" s="97" t="s">
        <v>273</v>
      </c>
      <c r="B20" s="97"/>
      <c r="C20" s="64"/>
      <c r="G20" s="97" t="s">
        <v>157</v>
      </c>
      <c r="H20" s="97"/>
      <c r="I20" s="97"/>
      <c r="J20" s="97"/>
    </row>
    <row r="21" spans="1:10" x14ac:dyDescent="0.25">
      <c r="A21" s="4" t="s">
        <v>92</v>
      </c>
      <c r="B21" s="4" t="s">
        <v>274</v>
      </c>
      <c r="G21" s="12" t="s">
        <v>158</v>
      </c>
      <c r="H21" s="12" t="s">
        <v>152</v>
      </c>
      <c r="I21" s="12" t="s">
        <v>150</v>
      </c>
      <c r="J21" s="12" t="s">
        <v>164</v>
      </c>
    </row>
    <row r="22" spans="1:10" x14ac:dyDescent="0.25">
      <c r="A22" t="s">
        <v>8</v>
      </c>
      <c r="B22" s="44" cm="1">
        <f t="array" ref="B22">SUMPRODUCT(
tblLoansRaw[Outstanding_Principal]*
--(tblLoansRaw[Default_Flag]=1)*
--(tblLoansRaw[Loan_Type]=A22)*
IF('11_DASHBOARD'!$M$3="All",1,--(tblLoansRaw[Region]='11_DASHBOARD'!$M$3))*
IF('11_DASHBOARD'!$N$3="All",1,--(tblLoansRaw[Risk_Category]='11_DASHBOARD'!$N$3))
)/10000000</f>
        <v>0.92471496799999997</v>
      </c>
      <c r="F22" s="5"/>
      <c r="G22" t="s">
        <v>159</v>
      </c>
      <c r="H22">
        <f>COUNTIFS(tblLoansRaw[Days_Past_Due],0)</f>
        <v>8429</v>
      </c>
      <c r="I22" s="8">
        <f>SUMIFS(tblLoansRaw[Outstanding_Principal],tblLoansRaw[Days_Past_Due],"=0")</f>
        <v>10475541575.770039</v>
      </c>
      <c r="J22" s="10">
        <f>H22/$B$6</f>
        <v>0.84289999999999998</v>
      </c>
    </row>
    <row r="23" spans="1:10" s="4" customFormat="1" x14ac:dyDescent="0.25">
      <c r="A23" t="s">
        <v>1</v>
      </c>
      <c r="B23" s="44" cm="1">
        <f t="array" ref="B23">SUMPRODUCT(
tblLoansRaw[Outstanding_Principal]*
--(tblLoansRaw[Default_Flag]=1)*
--(tblLoansRaw[Loan_Type]=A23)*
IF('11_DASHBOARD'!$M$3="All",1,--(tblLoansRaw[Region]='11_DASHBOARD'!$M$3))*
IF('11_DASHBOARD'!$N$3="All",1,--(tblLoansRaw[Risk_Category]='11_DASHBOARD'!$N$3))
)/10000000</f>
        <v>37.766069838999996</v>
      </c>
      <c r="C23"/>
      <c r="G23" s="18" t="s">
        <v>160</v>
      </c>
      <c r="H23" s="18">
        <f>COUNTIFS(tblLoansRaw[Days_Past_Due],"&gt;=1",tblLoansRaw[Days_Past_Due],"&lt;=30")</f>
        <v>1407</v>
      </c>
      <c r="I23" s="18">
        <f>SUMIFS(tblLoansRaw[Outstanding_Principal],
tblLoansRaw[Days_Past_Due],"&gt;=1",
tblLoansRaw[Days_Past_Due],"&lt;=30")</f>
        <v>1765818095.1200006</v>
      </c>
      <c r="J23" s="18">
        <f>H23/$B$6</f>
        <v>0.14069999999999999</v>
      </c>
    </row>
    <row r="24" spans="1:10" x14ac:dyDescent="0.25">
      <c r="A24" t="s">
        <v>6</v>
      </c>
      <c r="B24" s="44" cm="1">
        <f t="array" ref="B24">SUMPRODUCT(
tblLoansRaw[Outstanding_Principal]*
--(tblLoansRaw[Default_Flag]=1)*
--(tblLoansRaw[Loan_Type]=A24)*
IF('11_DASHBOARD'!$M$3="All",1,--(tblLoansRaw[Region]='11_DASHBOARD'!$M$3))*
IF('11_DASHBOARD'!$N$3="All",1,--(tblLoansRaw[Risk_Category]='11_DASHBOARD'!$N$3))
)/10000000</f>
        <v>1.6658176290000002</v>
      </c>
      <c r="G24" s="16" t="s">
        <v>161</v>
      </c>
      <c r="H24" s="16">
        <f>COUNTIFS(tblLoansRaw[Days_Past_Due],"&gt;=31",tblLoansRaw[Days_Past_Due],"&lt;=60")</f>
        <v>35</v>
      </c>
      <c r="I24" s="32">
        <f>SUMIFS(tblLoansRaw[Outstanding_Principal],
tblLoansRaw[Days_Past_Due],"&gt;=31",
tblLoansRaw[Days_Past_Due],"&lt;=60")</f>
        <v>83564171.400000006</v>
      </c>
      <c r="J24" s="33">
        <f>H24/$B$6</f>
        <v>3.5000000000000001E-3</v>
      </c>
    </row>
    <row r="25" spans="1:10" x14ac:dyDescent="0.25">
      <c r="A25" t="s">
        <v>14</v>
      </c>
      <c r="B25" s="44" cm="1">
        <f t="array" ref="B25">SUMPRODUCT(
tblLoansRaw[Outstanding_Principal]*
--(tblLoansRaw[Default_Flag]=1)*
--(tblLoansRaw[Loan_Type]=A25)*
IF('11_DASHBOARD'!$M$3="All",1,--(tblLoansRaw[Region]='11_DASHBOARD'!$M$3))*
IF('11_DASHBOARD'!$N$3="All",1,--(tblLoansRaw[Risk_Category]='11_DASHBOARD'!$N$3))
)/10000000</f>
        <v>0.61698594700000009</v>
      </c>
      <c r="G25" s="34" t="s">
        <v>162</v>
      </c>
      <c r="H25" s="34">
        <f>COUNTIFS(tblLoansRaw[Days_Past_Due],"&gt;=61",tblLoansRaw[Days_Past_Due],"&lt;=90")</f>
        <v>55</v>
      </c>
      <c r="I25" s="35">
        <f>SUMIFS(tblLoansRaw[Outstanding_Principal],
tblLoansRaw[Days_Past_Due],"&gt;=61",
tblLoansRaw[Days_Past_Due],"&lt;=90")</f>
        <v>154433255.15999997</v>
      </c>
      <c r="J25" s="36">
        <f>H25/$B$6</f>
        <v>5.4999999999999997E-3</v>
      </c>
    </row>
    <row r="26" spans="1:10" x14ac:dyDescent="0.25">
      <c r="A26" t="s">
        <v>4</v>
      </c>
      <c r="B26" s="44" cm="1">
        <f t="array" ref="B26">SUMPRODUCT(
tblLoansRaw[Outstanding_Principal]*
--(tblLoansRaw[Default_Flag]=1)*
--(tblLoansRaw[Loan_Type]=A26)*
IF('11_DASHBOARD'!$M$3="All",1,--(tblLoansRaw[Region]='11_DASHBOARD'!$M$3))*
IF('11_DASHBOARD'!$N$3="All",1,--(tblLoansRaw[Risk_Category]='11_DASHBOARD'!$N$3))
)/10000000</f>
        <v>11.444537063000002</v>
      </c>
      <c r="G26" s="17" t="s">
        <v>163</v>
      </c>
      <c r="H26" s="17">
        <f>COUNTIFS(tblLoansRaw[Days_Past_Due],"&gt;90")</f>
        <v>74</v>
      </c>
      <c r="I26" s="30">
        <f>SUMIFS(tblLoansRaw[Outstanding_Principal],tblLoansRaw[Days_Past_Due],"&gt;90")</f>
        <v>181019364.94999999</v>
      </c>
      <c r="J26" s="31">
        <f>H26/$B$6</f>
        <v>7.4000000000000003E-3</v>
      </c>
    </row>
    <row r="29" spans="1:10" x14ac:dyDescent="0.25">
      <c r="A29" s="97" t="s">
        <v>190</v>
      </c>
      <c r="B29" s="97"/>
      <c r="C29" s="97"/>
      <c r="D29" s="97"/>
      <c r="E29" s="97"/>
      <c r="F29" s="97"/>
      <c r="G29" s="97"/>
      <c r="H29" s="97"/>
    </row>
    <row r="31" spans="1:10" s="4" customFormat="1" x14ac:dyDescent="0.25">
      <c r="A31" s="4" t="s">
        <v>186</v>
      </c>
      <c r="B31" s="4" t="s">
        <v>187</v>
      </c>
      <c r="C31" s="4" t="s">
        <v>92</v>
      </c>
      <c r="D31" s="4" t="s">
        <v>93</v>
      </c>
      <c r="E31" s="4" t="s">
        <v>150</v>
      </c>
      <c r="F31" s="4" t="s">
        <v>108</v>
      </c>
      <c r="G31" s="4" t="s">
        <v>188</v>
      </c>
      <c r="H31" s="4" t="s">
        <v>157</v>
      </c>
      <c r="I31" s="4" t="s">
        <v>189</v>
      </c>
    </row>
    <row r="32" spans="1:10" x14ac:dyDescent="0.25">
      <c r="A32" t="str" cm="1">
        <f t="array" ref="A32:I4962">_xlfn._xlws.FILTER(
_xlfn.CHOOSECOLS(tblLoansRaw[],
1,2,3,10,19,8,24,18,26),
tblLoansRaw[Risk_Category]="High",
"No High-Risk Loans"
)</f>
        <v>LN000001</v>
      </c>
      <c r="B32" t="str">
        <v>CUST00776</v>
      </c>
      <c r="C32" t="str">
        <v>Home</v>
      </c>
      <c r="D32">
        <v>3648659</v>
      </c>
      <c r="E32">
        <v>3328502.85</v>
      </c>
      <c r="F32">
        <v>690</v>
      </c>
      <c r="G32">
        <v>0.70899999999999996</v>
      </c>
      <c r="H32">
        <v>0</v>
      </c>
      <c r="I32" t="str">
        <v>High</v>
      </c>
    </row>
    <row r="33" spans="1:9" x14ac:dyDescent="0.25">
      <c r="A33" t="str">
        <v>LN000002</v>
      </c>
      <c r="B33" t="str">
        <v>CUST04681</v>
      </c>
      <c r="C33" t="str">
        <v>Business</v>
      </c>
      <c r="D33">
        <v>1456149</v>
      </c>
      <c r="E33">
        <v>1347061.1</v>
      </c>
      <c r="F33">
        <v>622</v>
      </c>
      <c r="G33">
        <v>0.48559999999999998</v>
      </c>
      <c r="H33">
        <v>0</v>
      </c>
      <c r="I33" t="str">
        <v>High</v>
      </c>
    </row>
    <row r="34" spans="1:9" x14ac:dyDescent="0.25">
      <c r="A34" t="str">
        <v>LN000003</v>
      </c>
      <c r="B34" t="str">
        <v>CUST01950</v>
      </c>
      <c r="C34" t="str">
        <v>Auto</v>
      </c>
      <c r="D34">
        <v>323765</v>
      </c>
      <c r="E34">
        <v>126354.29</v>
      </c>
      <c r="F34">
        <v>623</v>
      </c>
      <c r="G34">
        <v>8.8200000000000001E-2</v>
      </c>
      <c r="H34">
        <v>0</v>
      </c>
      <c r="I34" t="str">
        <v>High</v>
      </c>
    </row>
    <row r="35" spans="1:9" x14ac:dyDescent="0.25">
      <c r="A35" t="str">
        <v>LN000004</v>
      </c>
      <c r="B35" t="str">
        <v>CUST03006</v>
      </c>
      <c r="C35" t="str">
        <v>Auto</v>
      </c>
      <c r="D35">
        <v>1607638</v>
      </c>
      <c r="E35">
        <v>1490494.97</v>
      </c>
      <c r="F35">
        <v>765</v>
      </c>
      <c r="G35">
        <v>0.71140000000000003</v>
      </c>
      <c r="H35">
        <v>0</v>
      </c>
      <c r="I35" t="str">
        <v>High</v>
      </c>
    </row>
    <row r="36" spans="1:9" x14ac:dyDescent="0.25">
      <c r="A36" t="str">
        <v>LN000008</v>
      </c>
      <c r="B36" t="str">
        <v>CUST05621</v>
      </c>
      <c r="C36" t="str">
        <v>Business</v>
      </c>
      <c r="D36">
        <v>1044565</v>
      </c>
      <c r="E36">
        <v>212864.69</v>
      </c>
      <c r="F36">
        <v>745</v>
      </c>
      <c r="G36">
        <v>0.5645</v>
      </c>
      <c r="H36">
        <v>0</v>
      </c>
      <c r="I36" t="str">
        <v>High</v>
      </c>
    </row>
    <row r="37" spans="1:9" x14ac:dyDescent="0.25">
      <c r="A37" t="str">
        <v>LN000009</v>
      </c>
      <c r="B37" t="str">
        <v>CUST03012</v>
      </c>
      <c r="C37" t="str">
        <v>Auto</v>
      </c>
      <c r="D37">
        <v>705653</v>
      </c>
      <c r="E37">
        <v>519285.26</v>
      </c>
      <c r="F37">
        <v>632</v>
      </c>
      <c r="G37">
        <v>0.31209999999999999</v>
      </c>
      <c r="H37">
        <v>0</v>
      </c>
      <c r="I37" t="str">
        <v>High</v>
      </c>
    </row>
    <row r="38" spans="1:9" x14ac:dyDescent="0.25">
      <c r="A38" t="str">
        <v>LN000012</v>
      </c>
      <c r="B38" t="str">
        <v>CUST01286</v>
      </c>
      <c r="C38" t="str">
        <v>Business</v>
      </c>
      <c r="D38">
        <v>2726404</v>
      </c>
      <c r="E38">
        <v>1881220.64</v>
      </c>
      <c r="F38">
        <v>694</v>
      </c>
      <c r="G38">
        <v>0.75</v>
      </c>
      <c r="H38">
        <v>0</v>
      </c>
      <c r="I38" t="str">
        <v>High</v>
      </c>
    </row>
    <row r="39" spans="1:9" x14ac:dyDescent="0.25">
      <c r="A39" t="str">
        <v>LN000017</v>
      </c>
      <c r="B39" t="str">
        <v>CUST05642</v>
      </c>
      <c r="C39" t="str">
        <v>Personal</v>
      </c>
      <c r="D39">
        <v>776486</v>
      </c>
      <c r="E39">
        <v>25242.41</v>
      </c>
      <c r="F39">
        <v>709</v>
      </c>
      <c r="G39">
        <v>0.71230000000000004</v>
      </c>
      <c r="H39">
        <v>0</v>
      </c>
      <c r="I39" t="str">
        <v>High</v>
      </c>
    </row>
    <row r="40" spans="1:9" x14ac:dyDescent="0.25">
      <c r="A40" t="str">
        <v>LN000018</v>
      </c>
      <c r="B40" t="str">
        <v>CUST00492</v>
      </c>
      <c r="C40" t="str">
        <v>Home</v>
      </c>
      <c r="D40">
        <v>6542121</v>
      </c>
      <c r="E40">
        <v>6403440.7400000002</v>
      </c>
      <c r="F40">
        <v>686</v>
      </c>
      <c r="G40">
        <v>0.75</v>
      </c>
      <c r="H40">
        <v>0</v>
      </c>
      <c r="I40" t="str">
        <v>High</v>
      </c>
    </row>
    <row r="41" spans="1:9" x14ac:dyDescent="0.25">
      <c r="A41" t="str">
        <v>LN000023</v>
      </c>
      <c r="B41" t="str">
        <v>CUST04945</v>
      </c>
      <c r="C41" t="str">
        <v>Personal</v>
      </c>
      <c r="D41">
        <v>193732</v>
      </c>
      <c r="E41">
        <v>136580.29</v>
      </c>
      <c r="F41">
        <v>623</v>
      </c>
      <c r="G41">
        <v>0.05</v>
      </c>
      <c r="H41">
        <v>0</v>
      </c>
      <c r="I41" t="str">
        <v>High</v>
      </c>
    </row>
    <row r="42" spans="1:9" x14ac:dyDescent="0.25">
      <c r="A42" t="str">
        <v>LN000024</v>
      </c>
      <c r="B42" t="str">
        <v>CUST01796</v>
      </c>
      <c r="C42" t="str">
        <v>Home</v>
      </c>
      <c r="D42">
        <v>2634905</v>
      </c>
      <c r="E42">
        <v>2263734.17</v>
      </c>
      <c r="F42">
        <v>719</v>
      </c>
      <c r="G42">
        <v>0.70379999999999998</v>
      </c>
      <c r="H42">
        <v>0</v>
      </c>
      <c r="I42" t="str">
        <v>High</v>
      </c>
    </row>
    <row r="43" spans="1:9" x14ac:dyDescent="0.25">
      <c r="A43" t="str">
        <v>LN000025</v>
      </c>
      <c r="B43" t="str">
        <v>CUST00450</v>
      </c>
      <c r="C43" t="str">
        <v>Home</v>
      </c>
      <c r="D43">
        <v>5442346</v>
      </c>
      <c r="E43">
        <v>4491588.72</v>
      </c>
      <c r="F43">
        <v>694</v>
      </c>
      <c r="G43">
        <v>0.75</v>
      </c>
      <c r="H43">
        <v>1</v>
      </c>
      <c r="I43" t="str">
        <v>High</v>
      </c>
    </row>
    <row r="44" spans="1:9" x14ac:dyDescent="0.25">
      <c r="A44" t="str">
        <v>LN000026</v>
      </c>
      <c r="B44" t="str">
        <v>CUST06650</v>
      </c>
      <c r="C44" t="str">
        <v>Education</v>
      </c>
      <c r="D44">
        <v>1307715</v>
      </c>
      <c r="E44">
        <v>1099357.3799999999</v>
      </c>
      <c r="F44">
        <v>644</v>
      </c>
      <c r="G44">
        <v>0.64580000000000004</v>
      </c>
      <c r="H44">
        <v>0</v>
      </c>
      <c r="I44" t="str">
        <v>High</v>
      </c>
    </row>
    <row r="45" spans="1:9" x14ac:dyDescent="0.25">
      <c r="A45" t="str">
        <v>LN000029</v>
      </c>
      <c r="B45" t="str">
        <v>CUST05579</v>
      </c>
      <c r="C45" t="str">
        <v>Auto</v>
      </c>
      <c r="D45">
        <v>1704687</v>
      </c>
      <c r="E45">
        <v>1598308.49</v>
      </c>
      <c r="F45">
        <v>675</v>
      </c>
      <c r="G45">
        <v>0.5706</v>
      </c>
      <c r="H45">
        <v>0</v>
      </c>
      <c r="I45" t="str">
        <v>High</v>
      </c>
    </row>
    <row r="46" spans="1:9" x14ac:dyDescent="0.25">
      <c r="A46" t="str">
        <v>LN000034</v>
      </c>
      <c r="B46" t="str">
        <v>CUST03971</v>
      </c>
      <c r="C46" t="str">
        <v>Business</v>
      </c>
      <c r="D46">
        <v>4777547</v>
      </c>
      <c r="E46">
        <v>3283944.45</v>
      </c>
      <c r="F46">
        <v>684</v>
      </c>
      <c r="G46">
        <v>0.75</v>
      </c>
      <c r="H46">
        <v>1</v>
      </c>
      <c r="I46" t="str">
        <v>High</v>
      </c>
    </row>
    <row r="47" spans="1:9" x14ac:dyDescent="0.25">
      <c r="A47" t="str">
        <v>LN000038</v>
      </c>
      <c r="B47" t="str">
        <v>CUST03539</v>
      </c>
      <c r="C47" t="str">
        <v>Personal</v>
      </c>
      <c r="D47">
        <v>115816</v>
      </c>
      <c r="E47">
        <v>107460.9</v>
      </c>
      <c r="F47">
        <v>649</v>
      </c>
      <c r="G47">
        <v>7.0099999999999996E-2</v>
      </c>
      <c r="H47">
        <v>0</v>
      </c>
      <c r="I47" t="str">
        <v>High</v>
      </c>
    </row>
    <row r="48" spans="1:9" x14ac:dyDescent="0.25">
      <c r="A48" t="str">
        <v>LN000039</v>
      </c>
      <c r="B48" t="str">
        <v>CUST00088</v>
      </c>
      <c r="C48" t="str">
        <v>Auto</v>
      </c>
      <c r="D48">
        <v>778725</v>
      </c>
      <c r="E48">
        <v>451699.27</v>
      </c>
      <c r="F48">
        <v>568</v>
      </c>
      <c r="G48">
        <v>0.62429999999999997</v>
      </c>
      <c r="H48">
        <v>0</v>
      </c>
      <c r="I48" t="str">
        <v>High</v>
      </c>
    </row>
    <row r="49" spans="1:9" x14ac:dyDescent="0.25">
      <c r="A49" t="str">
        <v>LN000040</v>
      </c>
      <c r="B49" t="str">
        <v>CUST00290</v>
      </c>
      <c r="C49" t="str">
        <v>Home</v>
      </c>
      <c r="D49">
        <v>5868553</v>
      </c>
      <c r="E49">
        <v>5413910.9699999997</v>
      </c>
      <c r="F49">
        <v>669</v>
      </c>
      <c r="G49">
        <v>0.75</v>
      </c>
      <c r="H49">
        <v>0</v>
      </c>
      <c r="I49" t="str">
        <v>High</v>
      </c>
    </row>
    <row r="50" spans="1:9" x14ac:dyDescent="0.25">
      <c r="A50" t="str">
        <v>LN000044</v>
      </c>
      <c r="B50" t="str">
        <v>CUST01916</v>
      </c>
      <c r="C50" t="str">
        <v>Business</v>
      </c>
      <c r="D50">
        <v>4580914</v>
      </c>
      <c r="E50">
        <v>3939796.2</v>
      </c>
      <c r="F50">
        <v>714</v>
      </c>
      <c r="G50">
        <v>0.75</v>
      </c>
      <c r="H50">
        <v>0</v>
      </c>
      <c r="I50" t="str">
        <v>High</v>
      </c>
    </row>
    <row r="51" spans="1:9" x14ac:dyDescent="0.25">
      <c r="A51" t="str">
        <v>LN000047</v>
      </c>
      <c r="B51" t="str">
        <v>CUST01618</v>
      </c>
      <c r="C51" t="str">
        <v>Personal</v>
      </c>
      <c r="D51">
        <v>786358</v>
      </c>
      <c r="E51">
        <v>647499.9</v>
      </c>
      <c r="F51">
        <v>697</v>
      </c>
      <c r="G51">
        <v>0.75</v>
      </c>
      <c r="H51">
        <v>0</v>
      </c>
      <c r="I51" t="str">
        <v>High</v>
      </c>
    </row>
    <row r="52" spans="1:9" x14ac:dyDescent="0.25">
      <c r="A52" t="str">
        <v>LN000048</v>
      </c>
      <c r="B52" t="str">
        <v>CUST00666</v>
      </c>
      <c r="C52" t="str">
        <v>Home</v>
      </c>
      <c r="D52">
        <v>4834661</v>
      </c>
      <c r="E52">
        <v>4385032.99</v>
      </c>
      <c r="F52">
        <v>769</v>
      </c>
      <c r="G52">
        <v>0.75</v>
      </c>
      <c r="H52">
        <v>0</v>
      </c>
      <c r="I52" t="str">
        <v>High</v>
      </c>
    </row>
    <row r="53" spans="1:9" x14ac:dyDescent="0.25">
      <c r="A53" t="str">
        <v>LN000051</v>
      </c>
      <c r="B53" t="str">
        <v>CUST00451</v>
      </c>
      <c r="C53" t="str">
        <v>Business</v>
      </c>
      <c r="D53">
        <v>3247596</v>
      </c>
      <c r="E53">
        <v>2648142.7599999998</v>
      </c>
      <c r="F53">
        <v>653</v>
      </c>
      <c r="G53">
        <v>0.75</v>
      </c>
      <c r="H53">
        <v>0</v>
      </c>
      <c r="I53" t="str">
        <v>High</v>
      </c>
    </row>
    <row r="54" spans="1:9" x14ac:dyDescent="0.25">
      <c r="A54" t="str">
        <v>LN000053</v>
      </c>
      <c r="B54" t="str">
        <v>CUST06255</v>
      </c>
      <c r="C54" t="str">
        <v>Business</v>
      </c>
      <c r="D54">
        <v>2898777</v>
      </c>
      <c r="E54">
        <v>1838368.49</v>
      </c>
      <c r="F54">
        <v>700</v>
      </c>
      <c r="G54">
        <v>0.75</v>
      </c>
      <c r="H54">
        <v>0</v>
      </c>
      <c r="I54" t="str">
        <v>High</v>
      </c>
    </row>
    <row r="55" spans="1:9" x14ac:dyDescent="0.25">
      <c r="A55" t="str">
        <v>LN000054</v>
      </c>
      <c r="B55" t="str">
        <v>CUST02479</v>
      </c>
      <c r="C55" t="str">
        <v>Business</v>
      </c>
      <c r="D55">
        <v>3890367</v>
      </c>
      <c r="E55">
        <v>3440299.81</v>
      </c>
      <c r="F55">
        <v>718</v>
      </c>
      <c r="G55">
        <v>0.75</v>
      </c>
      <c r="H55">
        <v>0</v>
      </c>
      <c r="I55" t="str">
        <v>High</v>
      </c>
    </row>
    <row r="56" spans="1:9" x14ac:dyDescent="0.25">
      <c r="A56" t="str">
        <v>LN000056</v>
      </c>
      <c r="B56" t="str">
        <v>CUST04728</v>
      </c>
      <c r="C56" t="str">
        <v>Business</v>
      </c>
      <c r="D56">
        <v>3027841</v>
      </c>
      <c r="E56">
        <v>2331189.31</v>
      </c>
      <c r="F56">
        <v>725</v>
      </c>
      <c r="G56">
        <v>0.75</v>
      </c>
      <c r="H56">
        <v>1</v>
      </c>
      <c r="I56" t="str">
        <v>High</v>
      </c>
    </row>
    <row r="57" spans="1:9" x14ac:dyDescent="0.25">
      <c r="A57" t="str">
        <v>LN000058</v>
      </c>
      <c r="B57" t="str">
        <v>CUST01327</v>
      </c>
      <c r="C57" t="str">
        <v>Personal</v>
      </c>
      <c r="D57">
        <v>700331</v>
      </c>
      <c r="E57">
        <v>89736.47</v>
      </c>
      <c r="F57">
        <v>764</v>
      </c>
      <c r="G57">
        <v>0.75</v>
      </c>
      <c r="H57">
        <v>0</v>
      </c>
      <c r="I57" t="str">
        <v>High</v>
      </c>
    </row>
    <row r="58" spans="1:9" x14ac:dyDescent="0.25">
      <c r="A58" t="str">
        <v>LN000065</v>
      </c>
      <c r="B58" t="str">
        <v>CUST01560</v>
      </c>
      <c r="C58" t="str">
        <v>Personal</v>
      </c>
      <c r="D58">
        <v>174979</v>
      </c>
      <c r="E58">
        <v>121403.44</v>
      </c>
      <c r="F58">
        <v>641</v>
      </c>
      <c r="G58">
        <v>0.05</v>
      </c>
      <c r="H58">
        <v>0</v>
      </c>
      <c r="I58" t="str">
        <v>High</v>
      </c>
    </row>
    <row r="59" spans="1:9" x14ac:dyDescent="0.25">
      <c r="A59" t="str">
        <v>LN000067</v>
      </c>
      <c r="B59" t="str">
        <v>CUST04539</v>
      </c>
      <c r="C59" t="str">
        <v>Personal</v>
      </c>
      <c r="D59">
        <v>769562</v>
      </c>
      <c r="E59">
        <v>744825.89</v>
      </c>
      <c r="F59">
        <v>675</v>
      </c>
      <c r="G59">
        <v>0.52059999999999995</v>
      </c>
      <c r="H59">
        <v>1</v>
      </c>
      <c r="I59" t="str">
        <v>High</v>
      </c>
    </row>
    <row r="60" spans="1:9" x14ac:dyDescent="0.25">
      <c r="A60" t="str">
        <v>LN000071</v>
      </c>
      <c r="B60" t="str">
        <v>CUST06998</v>
      </c>
      <c r="C60" t="str">
        <v>Education</v>
      </c>
      <c r="D60">
        <v>1069912</v>
      </c>
      <c r="E60">
        <v>542726.38</v>
      </c>
      <c r="F60">
        <v>728</v>
      </c>
      <c r="G60">
        <v>0.68030000000000002</v>
      </c>
      <c r="H60">
        <v>0</v>
      </c>
      <c r="I60" t="str">
        <v>High</v>
      </c>
    </row>
    <row r="61" spans="1:9" x14ac:dyDescent="0.25">
      <c r="A61" t="str">
        <v>LN000072</v>
      </c>
      <c r="B61" t="str">
        <v>CUST05844</v>
      </c>
      <c r="C61" t="str">
        <v>Personal</v>
      </c>
      <c r="D61">
        <v>761585</v>
      </c>
      <c r="E61">
        <v>464443.01</v>
      </c>
      <c r="F61">
        <v>688</v>
      </c>
      <c r="G61">
        <v>0.61409999999999998</v>
      </c>
      <c r="H61">
        <v>0</v>
      </c>
      <c r="I61" t="str">
        <v>High</v>
      </c>
    </row>
    <row r="62" spans="1:9" x14ac:dyDescent="0.25">
      <c r="A62" t="str">
        <v>LN000076</v>
      </c>
      <c r="B62" t="str">
        <v>CUST06206</v>
      </c>
      <c r="C62" t="str">
        <v>Auto</v>
      </c>
      <c r="D62">
        <v>792605</v>
      </c>
      <c r="E62">
        <v>680110.94</v>
      </c>
      <c r="F62">
        <v>693</v>
      </c>
      <c r="G62">
        <v>0.75</v>
      </c>
      <c r="H62">
        <v>7</v>
      </c>
      <c r="I62" t="str">
        <v>High</v>
      </c>
    </row>
    <row r="63" spans="1:9" x14ac:dyDescent="0.25">
      <c r="A63" t="str">
        <v>LN000081</v>
      </c>
      <c r="B63" t="str">
        <v>CUST00365</v>
      </c>
      <c r="C63" t="str">
        <v>Business</v>
      </c>
      <c r="D63">
        <v>3125822</v>
      </c>
      <c r="E63">
        <v>2889404.02</v>
      </c>
      <c r="F63">
        <v>670</v>
      </c>
      <c r="G63">
        <v>0.75</v>
      </c>
      <c r="H63">
        <v>0</v>
      </c>
      <c r="I63" t="str">
        <v>High</v>
      </c>
    </row>
    <row r="64" spans="1:9" x14ac:dyDescent="0.25">
      <c r="A64" t="str">
        <v>LN000082</v>
      </c>
      <c r="B64" t="str">
        <v>CUST04598</v>
      </c>
      <c r="C64" t="str">
        <v>Auto</v>
      </c>
      <c r="D64">
        <v>599531</v>
      </c>
      <c r="E64">
        <v>116552.26</v>
      </c>
      <c r="F64">
        <v>675</v>
      </c>
      <c r="G64">
        <v>0.50680000000000003</v>
      </c>
      <c r="H64">
        <v>0</v>
      </c>
      <c r="I64" t="str">
        <v>High</v>
      </c>
    </row>
    <row r="65" spans="1:9" x14ac:dyDescent="0.25">
      <c r="A65" t="str">
        <v>LN000086</v>
      </c>
      <c r="B65" t="str">
        <v>CUST00142</v>
      </c>
      <c r="C65" t="str">
        <v>Personal</v>
      </c>
      <c r="D65">
        <v>147960</v>
      </c>
      <c r="E65">
        <v>113313.56</v>
      </c>
      <c r="F65">
        <v>647</v>
      </c>
      <c r="G65">
        <v>6.2199999999999998E-2</v>
      </c>
      <c r="H65">
        <v>0</v>
      </c>
      <c r="I65" t="str">
        <v>High</v>
      </c>
    </row>
    <row r="66" spans="1:9" x14ac:dyDescent="0.25">
      <c r="A66" t="str">
        <v>LN000087</v>
      </c>
      <c r="B66" t="str">
        <v>CUST06542</v>
      </c>
      <c r="C66" t="str">
        <v>Auto</v>
      </c>
      <c r="D66">
        <v>1143802</v>
      </c>
      <c r="E66">
        <v>174405.27</v>
      </c>
      <c r="F66">
        <v>660</v>
      </c>
      <c r="G66">
        <v>0.75</v>
      </c>
      <c r="H66">
        <v>0</v>
      </c>
      <c r="I66" t="str">
        <v>High</v>
      </c>
    </row>
    <row r="67" spans="1:9" x14ac:dyDescent="0.25">
      <c r="A67" t="str">
        <v>LN000089</v>
      </c>
      <c r="B67" t="str">
        <v>CUST00454</v>
      </c>
      <c r="C67" t="str">
        <v>Business</v>
      </c>
      <c r="D67">
        <v>837373</v>
      </c>
      <c r="E67">
        <v>0</v>
      </c>
      <c r="F67">
        <v>648</v>
      </c>
      <c r="G67">
        <v>0.47810000000000002</v>
      </c>
      <c r="H67">
        <v>0</v>
      </c>
      <c r="I67" t="str">
        <v>High</v>
      </c>
    </row>
    <row r="68" spans="1:9" x14ac:dyDescent="0.25">
      <c r="A68" t="str">
        <v>LN000090</v>
      </c>
      <c r="B68" t="str">
        <v>CUST03708</v>
      </c>
      <c r="C68" t="str">
        <v>Home</v>
      </c>
      <c r="D68">
        <v>5153251</v>
      </c>
      <c r="E68">
        <v>4827880.62</v>
      </c>
      <c r="F68">
        <v>720</v>
      </c>
      <c r="G68">
        <v>0.75</v>
      </c>
      <c r="H68">
        <v>0</v>
      </c>
      <c r="I68" t="str">
        <v>High</v>
      </c>
    </row>
    <row r="69" spans="1:9" x14ac:dyDescent="0.25">
      <c r="A69" t="str">
        <v>LN000092</v>
      </c>
      <c r="B69" t="str">
        <v>CUST02507</v>
      </c>
      <c r="C69" t="str">
        <v>Auto</v>
      </c>
      <c r="D69">
        <v>1437047</v>
      </c>
      <c r="E69">
        <v>812121.7</v>
      </c>
      <c r="F69">
        <v>735</v>
      </c>
      <c r="G69">
        <v>0.52329999999999999</v>
      </c>
      <c r="H69">
        <v>0</v>
      </c>
      <c r="I69" t="str">
        <v>High</v>
      </c>
    </row>
    <row r="70" spans="1:9" x14ac:dyDescent="0.25">
      <c r="A70" t="str">
        <v>LN000097</v>
      </c>
      <c r="B70" t="str">
        <v>CUST01855</v>
      </c>
      <c r="C70" t="str">
        <v>Home</v>
      </c>
      <c r="D70">
        <v>5888860</v>
      </c>
      <c r="E70">
        <v>5263604.75</v>
      </c>
      <c r="F70">
        <v>767</v>
      </c>
      <c r="G70">
        <v>0.75</v>
      </c>
      <c r="H70">
        <v>0</v>
      </c>
      <c r="I70" t="str">
        <v>High</v>
      </c>
    </row>
    <row r="71" spans="1:9" x14ac:dyDescent="0.25">
      <c r="A71" t="str">
        <v>LN000099</v>
      </c>
      <c r="B71" t="str">
        <v>CUST05639</v>
      </c>
      <c r="C71" t="str">
        <v>Personal</v>
      </c>
      <c r="D71">
        <v>520069</v>
      </c>
      <c r="E71">
        <v>481221.43</v>
      </c>
      <c r="F71">
        <v>722</v>
      </c>
      <c r="G71">
        <v>0.56210000000000004</v>
      </c>
      <c r="H71">
        <v>0</v>
      </c>
      <c r="I71" t="str">
        <v>High</v>
      </c>
    </row>
    <row r="72" spans="1:9" x14ac:dyDescent="0.25">
      <c r="A72" t="str">
        <v>LN000100</v>
      </c>
      <c r="B72" t="str">
        <v>CUST01162</v>
      </c>
      <c r="C72" t="str">
        <v>Personal</v>
      </c>
      <c r="D72">
        <v>469237</v>
      </c>
      <c r="E72">
        <v>0</v>
      </c>
      <c r="F72">
        <v>627</v>
      </c>
      <c r="G72">
        <v>0.75</v>
      </c>
      <c r="H72">
        <v>0</v>
      </c>
      <c r="I72" t="str">
        <v>High</v>
      </c>
    </row>
    <row r="73" spans="1:9" x14ac:dyDescent="0.25">
      <c r="A73" t="str">
        <v>LN000104</v>
      </c>
      <c r="B73" t="str">
        <v>CUST05987</v>
      </c>
      <c r="C73" t="str">
        <v>Home</v>
      </c>
      <c r="D73">
        <v>2185428</v>
      </c>
      <c r="E73">
        <v>2179038.46</v>
      </c>
      <c r="F73">
        <v>642</v>
      </c>
      <c r="G73">
        <v>0.2064</v>
      </c>
      <c r="H73">
        <v>0</v>
      </c>
      <c r="I73" t="str">
        <v>High</v>
      </c>
    </row>
    <row r="74" spans="1:9" x14ac:dyDescent="0.25">
      <c r="A74" t="str">
        <v>LN000105</v>
      </c>
      <c r="B74" t="str">
        <v>CUST00844</v>
      </c>
      <c r="C74" t="str">
        <v>Business</v>
      </c>
      <c r="D74">
        <v>3588109</v>
      </c>
      <c r="E74">
        <v>0</v>
      </c>
      <c r="F74">
        <v>695</v>
      </c>
      <c r="G74">
        <v>0.75</v>
      </c>
      <c r="H74">
        <v>0</v>
      </c>
      <c r="I74" t="str">
        <v>High</v>
      </c>
    </row>
    <row r="75" spans="1:9" x14ac:dyDescent="0.25">
      <c r="A75" t="str">
        <v>LN000106</v>
      </c>
      <c r="B75" t="str">
        <v>CUST00224</v>
      </c>
      <c r="C75" t="str">
        <v>Personal</v>
      </c>
      <c r="D75">
        <v>92536</v>
      </c>
      <c r="E75">
        <v>87166.86</v>
      </c>
      <c r="F75">
        <v>645</v>
      </c>
      <c r="G75">
        <v>6.2100000000000002E-2</v>
      </c>
      <c r="H75">
        <v>0</v>
      </c>
      <c r="I75" t="str">
        <v>High</v>
      </c>
    </row>
    <row r="76" spans="1:9" x14ac:dyDescent="0.25">
      <c r="A76" t="str">
        <v>LN000107</v>
      </c>
      <c r="B76" t="str">
        <v>CUST04650</v>
      </c>
      <c r="C76" t="str">
        <v>Home</v>
      </c>
      <c r="D76">
        <v>4601939</v>
      </c>
      <c r="E76">
        <v>4072511.4</v>
      </c>
      <c r="F76">
        <v>715</v>
      </c>
      <c r="G76">
        <v>0.75</v>
      </c>
      <c r="H76">
        <v>0</v>
      </c>
      <c r="I76" t="str">
        <v>High</v>
      </c>
    </row>
    <row r="77" spans="1:9" x14ac:dyDescent="0.25">
      <c r="A77" t="str">
        <v>LN000109</v>
      </c>
      <c r="B77" t="str">
        <v>CUST03674</v>
      </c>
      <c r="C77" t="str">
        <v>Personal</v>
      </c>
      <c r="D77">
        <v>266635</v>
      </c>
      <c r="E77">
        <v>60135.56</v>
      </c>
      <c r="F77">
        <v>614</v>
      </c>
      <c r="G77">
        <v>0.17019999999999999</v>
      </c>
      <c r="H77">
        <v>0</v>
      </c>
      <c r="I77" t="str">
        <v>High</v>
      </c>
    </row>
    <row r="78" spans="1:9" x14ac:dyDescent="0.25">
      <c r="A78" t="str">
        <v>LN000113</v>
      </c>
      <c r="B78" t="str">
        <v>CUST00974</v>
      </c>
      <c r="C78" t="str">
        <v>Business</v>
      </c>
      <c r="D78">
        <v>3064278</v>
      </c>
      <c r="E78">
        <v>2744167.55</v>
      </c>
      <c r="F78">
        <v>632</v>
      </c>
      <c r="G78">
        <v>0.75</v>
      </c>
      <c r="H78">
        <v>0</v>
      </c>
      <c r="I78" t="str">
        <v>High</v>
      </c>
    </row>
    <row r="79" spans="1:9" x14ac:dyDescent="0.25">
      <c r="A79" t="str">
        <v>LN000115</v>
      </c>
      <c r="B79" t="str">
        <v>CUST01345</v>
      </c>
      <c r="C79" t="str">
        <v>Auto</v>
      </c>
      <c r="D79">
        <v>1356379</v>
      </c>
      <c r="E79">
        <v>1163161.72</v>
      </c>
      <c r="F79">
        <v>610</v>
      </c>
      <c r="G79">
        <v>0.66720000000000002</v>
      </c>
      <c r="H79">
        <v>0</v>
      </c>
      <c r="I79" t="str">
        <v>High</v>
      </c>
    </row>
    <row r="80" spans="1:9" x14ac:dyDescent="0.25">
      <c r="A80" t="str">
        <v>LN000116</v>
      </c>
      <c r="B80" t="str">
        <v>CUST01490</v>
      </c>
      <c r="C80" t="str">
        <v>Business</v>
      </c>
      <c r="D80">
        <v>3617039</v>
      </c>
      <c r="E80">
        <v>817005.71</v>
      </c>
      <c r="F80">
        <v>773</v>
      </c>
      <c r="G80">
        <v>0.75</v>
      </c>
      <c r="H80">
        <v>7</v>
      </c>
      <c r="I80" t="str">
        <v>High</v>
      </c>
    </row>
    <row r="81" spans="1:9" x14ac:dyDescent="0.25">
      <c r="A81" t="str">
        <v>LN000118</v>
      </c>
      <c r="B81" t="str">
        <v>CUST05348</v>
      </c>
      <c r="C81" t="str">
        <v>Personal</v>
      </c>
      <c r="D81">
        <v>525405</v>
      </c>
      <c r="E81">
        <v>85152.960000000006</v>
      </c>
      <c r="F81">
        <v>717</v>
      </c>
      <c r="G81">
        <v>0.53820000000000001</v>
      </c>
      <c r="H81">
        <v>0</v>
      </c>
      <c r="I81" t="str">
        <v>High</v>
      </c>
    </row>
    <row r="82" spans="1:9" x14ac:dyDescent="0.25">
      <c r="A82" t="str">
        <v>LN000119</v>
      </c>
      <c r="B82" t="str">
        <v>CUST01642</v>
      </c>
      <c r="C82" t="str">
        <v>Business</v>
      </c>
      <c r="D82">
        <v>2143308</v>
      </c>
      <c r="E82">
        <v>1789717.69</v>
      </c>
      <c r="F82">
        <v>776</v>
      </c>
      <c r="G82">
        <v>0.75</v>
      </c>
      <c r="H82">
        <v>0</v>
      </c>
      <c r="I82" t="str">
        <v>High</v>
      </c>
    </row>
    <row r="83" spans="1:9" x14ac:dyDescent="0.25">
      <c r="A83" t="str">
        <v>LN000120</v>
      </c>
      <c r="B83" t="str">
        <v>CUST06525</v>
      </c>
      <c r="C83" t="str">
        <v>Home</v>
      </c>
      <c r="D83">
        <v>3876012</v>
      </c>
      <c r="E83">
        <v>3306071.98</v>
      </c>
      <c r="F83">
        <v>697</v>
      </c>
      <c r="G83">
        <v>0.75</v>
      </c>
      <c r="H83">
        <v>0</v>
      </c>
      <c r="I83" t="str">
        <v>High</v>
      </c>
    </row>
    <row r="84" spans="1:9" x14ac:dyDescent="0.25">
      <c r="A84" t="str">
        <v>LN000121</v>
      </c>
      <c r="B84" t="str">
        <v>CUST05616</v>
      </c>
      <c r="C84" t="str">
        <v>Education</v>
      </c>
      <c r="D84">
        <v>626686</v>
      </c>
      <c r="E84">
        <v>81086.22</v>
      </c>
      <c r="F84">
        <v>725</v>
      </c>
      <c r="G84">
        <v>0.75</v>
      </c>
      <c r="H84">
        <v>0</v>
      </c>
      <c r="I84" t="str">
        <v>High</v>
      </c>
    </row>
    <row r="85" spans="1:9" x14ac:dyDescent="0.25">
      <c r="A85" t="str">
        <v>LN000122</v>
      </c>
      <c r="B85" t="str">
        <v>CUST03907</v>
      </c>
      <c r="C85" t="str">
        <v>Business</v>
      </c>
      <c r="D85">
        <v>1738754</v>
      </c>
      <c r="E85">
        <v>933550.04</v>
      </c>
      <c r="F85">
        <v>770</v>
      </c>
      <c r="G85">
        <v>0.75</v>
      </c>
      <c r="H85">
        <v>0</v>
      </c>
      <c r="I85" t="str">
        <v>High</v>
      </c>
    </row>
    <row r="86" spans="1:9" x14ac:dyDescent="0.25">
      <c r="A86" t="str">
        <v>LN000124</v>
      </c>
      <c r="B86" t="str">
        <v>CUST01917</v>
      </c>
      <c r="C86" t="str">
        <v>Personal</v>
      </c>
      <c r="D86">
        <v>544069</v>
      </c>
      <c r="E86">
        <v>307590.28999999998</v>
      </c>
      <c r="F86">
        <v>641</v>
      </c>
      <c r="G86">
        <v>0.35880000000000001</v>
      </c>
      <c r="H86">
        <v>0</v>
      </c>
      <c r="I86" t="str">
        <v>High</v>
      </c>
    </row>
    <row r="87" spans="1:9" x14ac:dyDescent="0.25">
      <c r="A87" t="str">
        <v>LN000127</v>
      </c>
      <c r="B87" t="str">
        <v>CUST03555</v>
      </c>
      <c r="C87" t="str">
        <v>Education</v>
      </c>
      <c r="D87">
        <v>320597</v>
      </c>
      <c r="E87">
        <v>306118.98</v>
      </c>
      <c r="F87">
        <v>580</v>
      </c>
      <c r="G87">
        <v>0.05</v>
      </c>
      <c r="H87">
        <v>0</v>
      </c>
      <c r="I87" t="str">
        <v>High</v>
      </c>
    </row>
    <row r="88" spans="1:9" x14ac:dyDescent="0.25">
      <c r="A88" t="str">
        <v>LN000128</v>
      </c>
      <c r="B88" t="str">
        <v>CUST01072</v>
      </c>
      <c r="C88" t="str">
        <v>Business</v>
      </c>
      <c r="D88">
        <v>3138661</v>
      </c>
      <c r="E88">
        <v>0</v>
      </c>
      <c r="F88">
        <v>670</v>
      </c>
      <c r="G88">
        <v>0.75</v>
      </c>
      <c r="H88">
        <v>0</v>
      </c>
      <c r="I88" t="str">
        <v>High</v>
      </c>
    </row>
    <row r="89" spans="1:9" x14ac:dyDescent="0.25">
      <c r="A89" t="str">
        <v>LN000131</v>
      </c>
      <c r="B89" t="str">
        <v>CUST04870</v>
      </c>
      <c r="C89" t="str">
        <v>Home</v>
      </c>
      <c r="D89">
        <v>1950067</v>
      </c>
      <c r="E89">
        <v>1439578.92</v>
      </c>
      <c r="F89">
        <v>740</v>
      </c>
      <c r="G89">
        <v>0.52810000000000001</v>
      </c>
      <c r="H89">
        <v>0</v>
      </c>
      <c r="I89" t="str">
        <v>High</v>
      </c>
    </row>
    <row r="90" spans="1:9" x14ac:dyDescent="0.25">
      <c r="A90" t="str">
        <v>LN000135</v>
      </c>
      <c r="B90" t="str">
        <v>CUST02440</v>
      </c>
      <c r="C90" t="str">
        <v>Business</v>
      </c>
      <c r="D90">
        <v>1087062</v>
      </c>
      <c r="E90">
        <v>917652.19</v>
      </c>
      <c r="F90">
        <v>768</v>
      </c>
      <c r="G90">
        <v>0.63600000000000001</v>
      </c>
      <c r="H90">
        <v>0</v>
      </c>
      <c r="I90" t="str">
        <v>High</v>
      </c>
    </row>
    <row r="91" spans="1:9" x14ac:dyDescent="0.25">
      <c r="A91" t="str">
        <v>LN000138</v>
      </c>
      <c r="B91" t="str">
        <v>CUST06584</v>
      </c>
      <c r="C91" t="str">
        <v>Auto</v>
      </c>
      <c r="D91">
        <v>1033723</v>
      </c>
      <c r="E91">
        <v>792046.87</v>
      </c>
      <c r="F91">
        <v>795</v>
      </c>
      <c r="G91">
        <v>0.62239999999999995</v>
      </c>
      <c r="H91">
        <v>0</v>
      </c>
      <c r="I91" t="str">
        <v>High</v>
      </c>
    </row>
    <row r="92" spans="1:9" x14ac:dyDescent="0.25">
      <c r="A92" t="str">
        <v>LN000140</v>
      </c>
      <c r="B92" t="str">
        <v>CUST06680</v>
      </c>
      <c r="C92" t="str">
        <v>Business</v>
      </c>
      <c r="D92">
        <v>4718143</v>
      </c>
      <c r="E92">
        <v>2598905.39</v>
      </c>
      <c r="F92">
        <v>682</v>
      </c>
      <c r="G92">
        <v>0.75</v>
      </c>
      <c r="H92">
        <v>0</v>
      </c>
      <c r="I92" t="str">
        <v>High</v>
      </c>
    </row>
    <row r="93" spans="1:9" x14ac:dyDescent="0.25">
      <c r="A93" t="str">
        <v>LN000141</v>
      </c>
      <c r="B93" t="str">
        <v>CUST04696</v>
      </c>
      <c r="C93" t="str">
        <v>Business</v>
      </c>
      <c r="D93">
        <v>4309381</v>
      </c>
      <c r="E93">
        <v>3788859.41</v>
      </c>
      <c r="F93">
        <v>686</v>
      </c>
      <c r="G93">
        <v>0.75</v>
      </c>
      <c r="H93">
        <v>1</v>
      </c>
      <c r="I93" t="str">
        <v>High</v>
      </c>
    </row>
    <row r="94" spans="1:9" x14ac:dyDescent="0.25">
      <c r="A94" t="str">
        <v>LN000148</v>
      </c>
      <c r="B94" t="str">
        <v>CUST01616</v>
      </c>
      <c r="C94" t="str">
        <v>Home</v>
      </c>
      <c r="D94">
        <v>6010747</v>
      </c>
      <c r="E94">
        <v>5567827.8200000003</v>
      </c>
      <c r="F94">
        <v>655</v>
      </c>
      <c r="G94">
        <v>0.57540000000000002</v>
      </c>
      <c r="H94">
        <v>120</v>
      </c>
      <c r="I94" t="str">
        <v>High</v>
      </c>
    </row>
    <row r="95" spans="1:9" x14ac:dyDescent="0.25">
      <c r="A95" t="str">
        <v>LN000150</v>
      </c>
      <c r="B95" t="str">
        <v>CUST05464</v>
      </c>
      <c r="C95" t="str">
        <v>Personal</v>
      </c>
      <c r="D95">
        <v>465975</v>
      </c>
      <c r="E95">
        <v>0</v>
      </c>
      <c r="F95">
        <v>776</v>
      </c>
      <c r="G95">
        <v>0.63049999999999995</v>
      </c>
      <c r="H95">
        <v>0</v>
      </c>
      <c r="I95" t="str">
        <v>High</v>
      </c>
    </row>
    <row r="96" spans="1:9" x14ac:dyDescent="0.25">
      <c r="A96" t="str">
        <v>LN000151</v>
      </c>
      <c r="B96" t="str">
        <v>CUST00070</v>
      </c>
      <c r="C96" t="str">
        <v>Business</v>
      </c>
      <c r="D96">
        <v>4243326</v>
      </c>
      <c r="E96">
        <v>2803810.92</v>
      </c>
      <c r="F96">
        <v>703</v>
      </c>
      <c r="G96">
        <v>0.75</v>
      </c>
      <c r="H96">
        <v>0</v>
      </c>
      <c r="I96" t="str">
        <v>High</v>
      </c>
    </row>
    <row r="97" spans="1:9" x14ac:dyDescent="0.25">
      <c r="A97" t="str">
        <v>LN000152</v>
      </c>
      <c r="B97" t="str">
        <v>CUST04677</v>
      </c>
      <c r="C97" t="str">
        <v>Personal</v>
      </c>
      <c r="D97">
        <v>704962</v>
      </c>
      <c r="E97">
        <v>238139.2</v>
      </c>
      <c r="F97">
        <v>697</v>
      </c>
      <c r="G97">
        <v>0.52600000000000002</v>
      </c>
      <c r="H97">
        <v>0</v>
      </c>
      <c r="I97" t="str">
        <v>High</v>
      </c>
    </row>
    <row r="98" spans="1:9" x14ac:dyDescent="0.25">
      <c r="A98" t="str">
        <v>LN000154</v>
      </c>
      <c r="B98" t="str">
        <v>CUST03588</v>
      </c>
      <c r="C98" t="str">
        <v>Home</v>
      </c>
      <c r="D98">
        <v>5451994</v>
      </c>
      <c r="E98">
        <v>5343579.18</v>
      </c>
      <c r="F98">
        <v>763</v>
      </c>
      <c r="G98">
        <v>0.50229999999999997</v>
      </c>
      <c r="H98">
        <v>0</v>
      </c>
      <c r="I98" t="str">
        <v>High</v>
      </c>
    </row>
    <row r="99" spans="1:9" x14ac:dyDescent="0.25">
      <c r="A99" t="str">
        <v>LN000155</v>
      </c>
      <c r="B99" t="str">
        <v>CUST04084</v>
      </c>
      <c r="C99" t="str">
        <v>Business</v>
      </c>
      <c r="D99">
        <v>2054082</v>
      </c>
      <c r="E99">
        <v>0</v>
      </c>
      <c r="F99">
        <v>809</v>
      </c>
      <c r="G99">
        <v>0.75</v>
      </c>
      <c r="H99">
        <v>0</v>
      </c>
      <c r="I99" t="str">
        <v>High</v>
      </c>
    </row>
    <row r="100" spans="1:9" x14ac:dyDescent="0.25">
      <c r="A100" t="str">
        <v>LN000156</v>
      </c>
      <c r="B100" t="str">
        <v>CUST03571</v>
      </c>
      <c r="C100" t="str">
        <v>Personal</v>
      </c>
      <c r="D100">
        <v>519580</v>
      </c>
      <c r="E100">
        <v>246321.02</v>
      </c>
      <c r="F100">
        <v>646</v>
      </c>
      <c r="G100">
        <v>0.17069999999999999</v>
      </c>
      <c r="H100">
        <v>0</v>
      </c>
      <c r="I100" t="str">
        <v>High</v>
      </c>
    </row>
    <row r="101" spans="1:9" x14ac:dyDescent="0.25">
      <c r="A101" t="str">
        <v>LN000157</v>
      </c>
      <c r="B101" t="str">
        <v>CUST03346</v>
      </c>
      <c r="C101" t="str">
        <v>Auto</v>
      </c>
      <c r="D101">
        <v>1666966</v>
      </c>
      <c r="E101">
        <v>1338496.93</v>
      </c>
      <c r="F101">
        <v>776</v>
      </c>
      <c r="G101">
        <v>0.70120000000000005</v>
      </c>
      <c r="H101">
        <v>0</v>
      </c>
      <c r="I101" t="str">
        <v>High</v>
      </c>
    </row>
    <row r="102" spans="1:9" x14ac:dyDescent="0.25">
      <c r="A102" t="str">
        <v>LN000159</v>
      </c>
      <c r="B102" t="str">
        <v>CUST05687</v>
      </c>
      <c r="C102" t="str">
        <v>Personal</v>
      </c>
      <c r="D102">
        <v>120359</v>
      </c>
      <c r="E102">
        <v>45912.57</v>
      </c>
      <c r="F102">
        <v>642</v>
      </c>
      <c r="G102">
        <v>0.05</v>
      </c>
      <c r="H102">
        <v>0</v>
      </c>
      <c r="I102" t="str">
        <v>High</v>
      </c>
    </row>
    <row r="103" spans="1:9" x14ac:dyDescent="0.25">
      <c r="A103" t="str">
        <v>LN000163</v>
      </c>
      <c r="B103" t="str">
        <v>CUST02555</v>
      </c>
      <c r="C103" t="str">
        <v>Auto</v>
      </c>
      <c r="D103">
        <v>799871</v>
      </c>
      <c r="E103">
        <v>325662.84999999998</v>
      </c>
      <c r="F103">
        <v>615</v>
      </c>
      <c r="G103">
        <v>0.58240000000000003</v>
      </c>
      <c r="H103">
        <v>0</v>
      </c>
      <c r="I103" t="str">
        <v>High</v>
      </c>
    </row>
    <row r="104" spans="1:9" x14ac:dyDescent="0.25">
      <c r="A104" t="str">
        <v>LN000168</v>
      </c>
      <c r="B104" t="str">
        <v>CUST05230</v>
      </c>
      <c r="C104" t="str">
        <v>Personal</v>
      </c>
      <c r="D104">
        <v>177630</v>
      </c>
      <c r="E104">
        <v>16906.66</v>
      </c>
      <c r="F104">
        <v>594</v>
      </c>
      <c r="G104">
        <v>0.17849999999999999</v>
      </c>
      <c r="H104">
        <v>0</v>
      </c>
      <c r="I104" t="str">
        <v>High</v>
      </c>
    </row>
    <row r="105" spans="1:9" x14ac:dyDescent="0.25">
      <c r="A105" t="str">
        <v>LN000170</v>
      </c>
      <c r="B105" t="str">
        <v>CUST00014</v>
      </c>
      <c r="C105" t="str">
        <v>Auto</v>
      </c>
      <c r="D105">
        <v>834543</v>
      </c>
      <c r="E105">
        <v>676544.5</v>
      </c>
      <c r="F105">
        <v>656</v>
      </c>
      <c r="G105">
        <v>0.66790000000000005</v>
      </c>
      <c r="H105">
        <v>7</v>
      </c>
      <c r="I105" t="str">
        <v>High</v>
      </c>
    </row>
    <row r="106" spans="1:9" x14ac:dyDescent="0.25">
      <c r="A106" t="str">
        <v>LN000171</v>
      </c>
      <c r="B106" t="str">
        <v>CUST00472</v>
      </c>
      <c r="C106" t="str">
        <v>Auto</v>
      </c>
      <c r="D106">
        <v>1472960</v>
      </c>
      <c r="E106">
        <v>1127473.6200000001</v>
      </c>
      <c r="F106">
        <v>748</v>
      </c>
      <c r="G106">
        <v>0.59889999999999999</v>
      </c>
      <c r="H106">
        <v>0</v>
      </c>
      <c r="I106" t="str">
        <v>High</v>
      </c>
    </row>
    <row r="107" spans="1:9" x14ac:dyDescent="0.25">
      <c r="A107" t="str">
        <v>LN000173</v>
      </c>
      <c r="B107" t="str">
        <v>CUST00514</v>
      </c>
      <c r="C107" t="str">
        <v>Home</v>
      </c>
      <c r="D107">
        <v>3025159</v>
      </c>
      <c r="E107">
        <v>2914951.63</v>
      </c>
      <c r="F107">
        <v>739</v>
      </c>
      <c r="G107">
        <v>0.55100000000000005</v>
      </c>
      <c r="H107">
        <v>0</v>
      </c>
      <c r="I107" t="str">
        <v>High</v>
      </c>
    </row>
    <row r="108" spans="1:9" x14ac:dyDescent="0.25">
      <c r="A108" t="str">
        <v>LN000175</v>
      </c>
      <c r="B108" t="str">
        <v>CUST06854</v>
      </c>
      <c r="C108" t="str">
        <v>Auto</v>
      </c>
      <c r="D108">
        <v>1137650</v>
      </c>
      <c r="E108">
        <v>546221.12</v>
      </c>
      <c r="F108">
        <v>646</v>
      </c>
      <c r="G108">
        <v>0.41370000000000001</v>
      </c>
      <c r="H108">
        <v>180</v>
      </c>
      <c r="I108" t="str">
        <v>High</v>
      </c>
    </row>
    <row r="109" spans="1:9" x14ac:dyDescent="0.25">
      <c r="A109" t="str">
        <v>LN000179</v>
      </c>
      <c r="B109" t="str">
        <v>CUST05816</v>
      </c>
      <c r="C109" t="str">
        <v>Business</v>
      </c>
      <c r="D109">
        <v>1727060</v>
      </c>
      <c r="E109">
        <v>462631.58</v>
      </c>
      <c r="F109">
        <v>722</v>
      </c>
      <c r="G109">
        <v>0.75</v>
      </c>
      <c r="H109">
        <v>0</v>
      </c>
      <c r="I109" t="str">
        <v>High</v>
      </c>
    </row>
    <row r="110" spans="1:9" x14ac:dyDescent="0.25">
      <c r="A110" t="str">
        <v>LN000183</v>
      </c>
      <c r="B110" t="str">
        <v>CUST02375</v>
      </c>
      <c r="C110" t="str">
        <v>Business</v>
      </c>
      <c r="D110">
        <v>3873117</v>
      </c>
      <c r="E110">
        <v>0</v>
      </c>
      <c r="F110">
        <v>799</v>
      </c>
      <c r="G110">
        <v>0.75</v>
      </c>
      <c r="H110">
        <v>0</v>
      </c>
      <c r="I110" t="str">
        <v>High</v>
      </c>
    </row>
    <row r="111" spans="1:9" x14ac:dyDescent="0.25">
      <c r="A111" t="str">
        <v>LN000184</v>
      </c>
      <c r="B111" t="str">
        <v>CUST00346</v>
      </c>
      <c r="C111" t="str">
        <v>Business</v>
      </c>
      <c r="D111">
        <v>4182342</v>
      </c>
      <c r="E111">
        <v>2826459.63</v>
      </c>
      <c r="F111">
        <v>674</v>
      </c>
      <c r="G111">
        <v>0.75</v>
      </c>
      <c r="H111">
        <v>0</v>
      </c>
      <c r="I111" t="str">
        <v>High</v>
      </c>
    </row>
    <row r="112" spans="1:9" x14ac:dyDescent="0.25">
      <c r="A112" t="str">
        <v>LN000186</v>
      </c>
      <c r="B112" t="str">
        <v>CUST04755</v>
      </c>
      <c r="C112" t="str">
        <v>Auto</v>
      </c>
      <c r="D112">
        <v>1591030</v>
      </c>
      <c r="E112">
        <v>1485256.92</v>
      </c>
      <c r="F112">
        <v>653</v>
      </c>
      <c r="G112">
        <v>0.75</v>
      </c>
      <c r="H112">
        <v>0</v>
      </c>
      <c r="I112" t="str">
        <v>High</v>
      </c>
    </row>
    <row r="113" spans="1:9" x14ac:dyDescent="0.25">
      <c r="A113" t="str">
        <v>LN000189</v>
      </c>
      <c r="B113" t="str">
        <v>CUST06791</v>
      </c>
      <c r="C113" t="str">
        <v>Home</v>
      </c>
      <c r="D113">
        <v>5055984</v>
      </c>
      <c r="E113">
        <v>4979563.9800000004</v>
      </c>
      <c r="F113">
        <v>638</v>
      </c>
      <c r="G113">
        <v>0.45540000000000003</v>
      </c>
      <c r="H113">
        <v>0</v>
      </c>
      <c r="I113" t="str">
        <v>High</v>
      </c>
    </row>
    <row r="114" spans="1:9" x14ac:dyDescent="0.25">
      <c r="A114" t="str">
        <v>LN000193</v>
      </c>
      <c r="B114" t="str">
        <v>CUST02403</v>
      </c>
      <c r="C114" t="str">
        <v>Business</v>
      </c>
      <c r="D114">
        <v>3193953</v>
      </c>
      <c r="E114">
        <v>817589.97</v>
      </c>
      <c r="F114">
        <v>699</v>
      </c>
      <c r="G114">
        <v>0.75</v>
      </c>
      <c r="H114">
        <v>180</v>
      </c>
      <c r="I114" t="str">
        <v>High</v>
      </c>
    </row>
    <row r="115" spans="1:9" x14ac:dyDescent="0.25">
      <c r="A115" t="str">
        <v>LN000194</v>
      </c>
      <c r="B115" t="str">
        <v>CUST05335</v>
      </c>
      <c r="C115" t="str">
        <v>Auto</v>
      </c>
      <c r="D115">
        <v>726967</v>
      </c>
      <c r="E115">
        <v>469219.1</v>
      </c>
      <c r="F115">
        <v>735</v>
      </c>
      <c r="G115">
        <v>0.75</v>
      </c>
      <c r="H115">
        <v>0</v>
      </c>
      <c r="I115" t="str">
        <v>High</v>
      </c>
    </row>
    <row r="116" spans="1:9" x14ac:dyDescent="0.25">
      <c r="A116" t="str">
        <v>LN000198</v>
      </c>
      <c r="B116" t="str">
        <v>CUST02808</v>
      </c>
      <c r="C116" t="str">
        <v>Business</v>
      </c>
      <c r="D116">
        <v>1150153</v>
      </c>
      <c r="E116">
        <v>401363.14</v>
      </c>
      <c r="F116">
        <v>718</v>
      </c>
      <c r="G116">
        <v>0.75</v>
      </c>
      <c r="H116">
        <v>180</v>
      </c>
      <c r="I116" t="str">
        <v>High</v>
      </c>
    </row>
    <row r="117" spans="1:9" x14ac:dyDescent="0.25">
      <c r="A117" t="str">
        <v>LN000199</v>
      </c>
      <c r="B117" t="str">
        <v>CUST03077</v>
      </c>
      <c r="C117" t="str">
        <v>Business</v>
      </c>
      <c r="D117">
        <v>4376314</v>
      </c>
      <c r="E117">
        <v>4159871.93</v>
      </c>
      <c r="F117">
        <v>725</v>
      </c>
      <c r="G117">
        <v>0.75</v>
      </c>
      <c r="H117">
        <v>0</v>
      </c>
      <c r="I117" t="str">
        <v>High</v>
      </c>
    </row>
    <row r="118" spans="1:9" x14ac:dyDescent="0.25">
      <c r="A118" t="str">
        <v>LN000201</v>
      </c>
      <c r="B118" t="str">
        <v>CUST05380</v>
      </c>
      <c r="C118" t="str">
        <v>Auto</v>
      </c>
      <c r="D118">
        <v>960131</v>
      </c>
      <c r="E118">
        <v>888302.11</v>
      </c>
      <c r="F118">
        <v>702</v>
      </c>
      <c r="G118">
        <v>0.75</v>
      </c>
      <c r="H118">
        <v>0</v>
      </c>
      <c r="I118" t="str">
        <v>High</v>
      </c>
    </row>
    <row r="119" spans="1:9" x14ac:dyDescent="0.25">
      <c r="A119" t="str">
        <v>LN000204</v>
      </c>
      <c r="B119" t="str">
        <v>CUST02045</v>
      </c>
      <c r="C119" t="str">
        <v>Business</v>
      </c>
      <c r="D119">
        <v>3095499</v>
      </c>
      <c r="E119">
        <v>2702437.64</v>
      </c>
      <c r="F119">
        <v>658</v>
      </c>
      <c r="G119">
        <v>0.75</v>
      </c>
      <c r="H119">
        <v>0</v>
      </c>
      <c r="I119" t="str">
        <v>High</v>
      </c>
    </row>
    <row r="120" spans="1:9" x14ac:dyDescent="0.25">
      <c r="A120" t="str">
        <v>LN000213</v>
      </c>
      <c r="B120" t="str">
        <v>CUST05108</v>
      </c>
      <c r="C120" t="str">
        <v>Auto</v>
      </c>
      <c r="D120">
        <v>1461052</v>
      </c>
      <c r="E120">
        <v>975675.28</v>
      </c>
      <c r="F120">
        <v>632</v>
      </c>
      <c r="G120">
        <v>0.75</v>
      </c>
      <c r="H120">
        <v>60</v>
      </c>
      <c r="I120" t="str">
        <v>High</v>
      </c>
    </row>
    <row r="121" spans="1:9" x14ac:dyDescent="0.25">
      <c r="A121" t="str">
        <v>LN000219</v>
      </c>
      <c r="B121" t="str">
        <v>CUST01723</v>
      </c>
      <c r="C121" t="str">
        <v>Auto</v>
      </c>
      <c r="D121">
        <v>907120</v>
      </c>
      <c r="E121">
        <v>0</v>
      </c>
      <c r="F121">
        <v>760</v>
      </c>
      <c r="G121">
        <v>0.75</v>
      </c>
      <c r="H121">
        <v>0</v>
      </c>
      <c r="I121" t="str">
        <v>High</v>
      </c>
    </row>
    <row r="122" spans="1:9" x14ac:dyDescent="0.25">
      <c r="A122" t="str">
        <v>LN000220</v>
      </c>
      <c r="B122" t="str">
        <v>CUST01667</v>
      </c>
      <c r="C122" t="str">
        <v>Business</v>
      </c>
      <c r="D122">
        <v>4397750</v>
      </c>
      <c r="E122">
        <v>1037940.96</v>
      </c>
      <c r="F122">
        <v>779</v>
      </c>
      <c r="G122">
        <v>0.75</v>
      </c>
      <c r="H122">
        <v>0</v>
      </c>
      <c r="I122" t="str">
        <v>High</v>
      </c>
    </row>
    <row r="123" spans="1:9" x14ac:dyDescent="0.25">
      <c r="A123" t="str">
        <v>LN000222</v>
      </c>
      <c r="B123" t="str">
        <v>CUST03109</v>
      </c>
      <c r="C123" t="str">
        <v>Auto</v>
      </c>
      <c r="D123">
        <v>1454228</v>
      </c>
      <c r="E123">
        <v>564519.01</v>
      </c>
      <c r="F123">
        <v>618</v>
      </c>
      <c r="G123">
        <v>0.75</v>
      </c>
      <c r="H123">
        <v>0</v>
      </c>
      <c r="I123" t="str">
        <v>High</v>
      </c>
    </row>
    <row r="124" spans="1:9" x14ac:dyDescent="0.25">
      <c r="A124" t="str">
        <v>LN000226</v>
      </c>
      <c r="B124" t="str">
        <v>CUST05980</v>
      </c>
      <c r="C124" t="str">
        <v>Personal</v>
      </c>
      <c r="D124">
        <v>673263</v>
      </c>
      <c r="E124">
        <v>91621</v>
      </c>
      <c r="F124">
        <v>693</v>
      </c>
      <c r="G124">
        <v>0.75</v>
      </c>
      <c r="H124">
        <v>0</v>
      </c>
      <c r="I124" t="str">
        <v>High</v>
      </c>
    </row>
    <row r="125" spans="1:9" x14ac:dyDescent="0.25">
      <c r="A125" t="str">
        <v>LN000227</v>
      </c>
      <c r="B125" t="str">
        <v>CUST04838</v>
      </c>
      <c r="C125" t="str">
        <v>Business</v>
      </c>
      <c r="D125">
        <v>3790413</v>
      </c>
      <c r="E125">
        <v>3270574.24</v>
      </c>
      <c r="F125">
        <v>763</v>
      </c>
      <c r="G125">
        <v>0.75</v>
      </c>
      <c r="H125">
        <v>0</v>
      </c>
      <c r="I125" t="str">
        <v>High</v>
      </c>
    </row>
    <row r="126" spans="1:9" x14ac:dyDescent="0.25">
      <c r="A126" t="str">
        <v>LN000228</v>
      </c>
      <c r="B126" t="str">
        <v>CUST03923</v>
      </c>
      <c r="C126" t="str">
        <v>Home</v>
      </c>
      <c r="D126">
        <v>1651837</v>
      </c>
      <c r="E126">
        <v>1631240.9</v>
      </c>
      <c r="F126">
        <v>771</v>
      </c>
      <c r="G126">
        <v>0.64459999999999995</v>
      </c>
      <c r="H126">
        <v>15</v>
      </c>
      <c r="I126" t="str">
        <v>High</v>
      </c>
    </row>
    <row r="127" spans="1:9" x14ac:dyDescent="0.25">
      <c r="A127" t="str">
        <v>LN000229</v>
      </c>
      <c r="B127" t="str">
        <v>CUST01335</v>
      </c>
      <c r="C127" t="str">
        <v>Business</v>
      </c>
      <c r="D127">
        <v>2800763</v>
      </c>
      <c r="E127">
        <v>0</v>
      </c>
      <c r="F127">
        <v>736</v>
      </c>
      <c r="G127">
        <v>0.75</v>
      </c>
      <c r="H127">
        <v>0</v>
      </c>
      <c r="I127" t="str">
        <v>High</v>
      </c>
    </row>
    <row r="128" spans="1:9" x14ac:dyDescent="0.25">
      <c r="A128" t="str">
        <v>LN000230</v>
      </c>
      <c r="B128" t="str">
        <v>CUST06672</v>
      </c>
      <c r="C128" t="str">
        <v>Auto</v>
      </c>
      <c r="D128">
        <v>1065237</v>
      </c>
      <c r="E128">
        <v>68754.89</v>
      </c>
      <c r="F128">
        <v>712</v>
      </c>
      <c r="G128">
        <v>0.72989999999999999</v>
      </c>
      <c r="H128">
        <v>0</v>
      </c>
      <c r="I128" t="str">
        <v>High</v>
      </c>
    </row>
    <row r="129" spans="1:9" x14ac:dyDescent="0.25">
      <c r="A129" t="str">
        <v>LN000231</v>
      </c>
      <c r="B129" t="str">
        <v>CUST06507</v>
      </c>
      <c r="C129" t="str">
        <v>Education</v>
      </c>
      <c r="D129">
        <v>1162908</v>
      </c>
      <c r="E129">
        <v>969069.53</v>
      </c>
      <c r="F129">
        <v>683</v>
      </c>
      <c r="G129">
        <v>0.63890000000000002</v>
      </c>
      <c r="H129">
        <v>0</v>
      </c>
      <c r="I129" t="str">
        <v>High</v>
      </c>
    </row>
    <row r="130" spans="1:9" x14ac:dyDescent="0.25">
      <c r="A130" t="str">
        <v>LN000232</v>
      </c>
      <c r="B130" t="str">
        <v>CUST00607</v>
      </c>
      <c r="C130" t="str">
        <v>Home</v>
      </c>
      <c r="D130">
        <v>4620731</v>
      </c>
      <c r="E130">
        <v>4541741.29</v>
      </c>
      <c r="F130">
        <v>722</v>
      </c>
      <c r="G130">
        <v>0.60489999999999999</v>
      </c>
      <c r="H130">
        <v>0</v>
      </c>
      <c r="I130" t="str">
        <v>High</v>
      </c>
    </row>
    <row r="131" spans="1:9" x14ac:dyDescent="0.25">
      <c r="A131" t="str">
        <v>LN000234</v>
      </c>
      <c r="B131" t="str">
        <v>CUST06420</v>
      </c>
      <c r="C131" t="str">
        <v>Home</v>
      </c>
      <c r="D131">
        <v>5291286</v>
      </c>
      <c r="E131">
        <v>5187550.3499999996</v>
      </c>
      <c r="F131">
        <v>746</v>
      </c>
      <c r="G131">
        <v>0.75</v>
      </c>
      <c r="H131">
        <v>0</v>
      </c>
      <c r="I131" t="str">
        <v>High</v>
      </c>
    </row>
    <row r="132" spans="1:9" x14ac:dyDescent="0.25">
      <c r="A132" t="str">
        <v>LN000236</v>
      </c>
      <c r="B132" t="str">
        <v>CUST05759</v>
      </c>
      <c r="C132" t="str">
        <v>Auto</v>
      </c>
      <c r="D132">
        <v>1389089</v>
      </c>
      <c r="E132">
        <v>941290.58</v>
      </c>
      <c r="F132">
        <v>634</v>
      </c>
      <c r="G132">
        <v>0.75</v>
      </c>
      <c r="H132">
        <v>0</v>
      </c>
      <c r="I132" t="str">
        <v>High</v>
      </c>
    </row>
    <row r="133" spans="1:9" x14ac:dyDescent="0.25">
      <c r="A133" t="str">
        <v>LN000239</v>
      </c>
      <c r="B133" t="str">
        <v>CUST06734</v>
      </c>
      <c r="C133" t="str">
        <v>Auto</v>
      </c>
      <c r="D133">
        <v>817727</v>
      </c>
      <c r="E133">
        <v>283281.34999999998</v>
      </c>
      <c r="F133">
        <v>578</v>
      </c>
      <c r="G133">
        <v>0.39739999999999998</v>
      </c>
      <c r="H133">
        <v>0</v>
      </c>
      <c r="I133" t="str">
        <v>High</v>
      </c>
    </row>
    <row r="134" spans="1:9" x14ac:dyDescent="0.25">
      <c r="A134" t="str">
        <v>LN000240</v>
      </c>
      <c r="B134" t="str">
        <v>CUST04289</v>
      </c>
      <c r="C134" t="str">
        <v>Personal</v>
      </c>
      <c r="D134">
        <v>699775</v>
      </c>
      <c r="E134">
        <v>432211.63</v>
      </c>
      <c r="F134">
        <v>636</v>
      </c>
      <c r="G134">
        <v>0.75</v>
      </c>
      <c r="H134">
        <v>0</v>
      </c>
      <c r="I134" t="str">
        <v>High</v>
      </c>
    </row>
    <row r="135" spans="1:9" x14ac:dyDescent="0.25">
      <c r="A135" t="str">
        <v>LN000241</v>
      </c>
      <c r="B135" t="str">
        <v>CUST02857</v>
      </c>
      <c r="C135" t="str">
        <v>Business</v>
      </c>
      <c r="D135">
        <v>3193037</v>
      </c>
      <c r="E135">
        <v>1983229.01</v>
      </c>
      <c r="F135">
        <v>655</v>
      </c>
      <c r="G135">
        <v>0.75</v>
      </c>
      <c r="H135">
        <v>0</v>
      </c>
      <c r="I135" t="str">
        <v>High</v>
      </c>
    </row>
    <row r="136" spans="1:9" x14ac:dyDescent="0.25">
      <c r="A136" t="str">
        <v>LN000242</v>
      </c>
      <c r="B136" t="str">
        <v>CUST01829</v>
      </c>
      <c r="C136" t="str">
        <v>Business</v>
      </c>
      <c r="D136">
        <v>590671</v>
      </c>
      <c r="E136">
        <v>498127.95</v>
      </c>
      <c r="F136">
        <v>746</v>
      </c>
      <c r="G136">
        <v>0.70699999999999996</v>
      </c>
      <c r="H136">
        <v>1</v>
      </c>
      <c r="I136" t="str">
        <v>High</v>
      </c>
    </row>
    <row r="137" spans="1:9" x14ac:dyDescent="0.25">
      <c r="A137" t="str">
        <v>LN000243</v>
      </c>
      <c r="B137" t="str">
        <v>CUST01707</v>
      </c>
      <c r="C137" t="str">
        <v>Business</v>
      </c>
      <c r="D137">
        <v>2546781</v>
      </c>
      <c r="E137">
        <v>2017383.74</v>
      </c>
      <c r="F137">
        <v>683</v>
      </c>
      <c r="G137">
        <v>0.75</v>
      </c>
      <c r="H137">
        <v>15</v>
      </c>
      <c r="I137" t="str">
        <v>High</v>
      </c>
    </row>
    <row r="138" spans="1:9" x14ac:dyDescent="0.25">
      <c r="A138" t="str">
        <v>LN000244</v>
      </c>
      <c r="B138" t="str">
        <v>CUST06923</v>
      </c>
      <c r="C138" t="str">
        <v>Home</v>
      </c>
      <c r="D138">
        <v>4663087</v>
      </c>
      <c r="E138">
        <v>4466739.7699999996</v>
      </c>
      <c r="F138">
        <v>716</v>
      </c>
      <c r="G138">
        <v>0.75</v>
      </c>
      <c r="H138">
        <v>7</v>
      </c>
      <c r="I138" t="str">
        <v>High</v>
      </c>
    </row>
    <row r="139" spans="1:9" x14ac:dyDescent="0.25">
      <c r="A139" t="str">
        <v>LN000246</v>
      </c>
      <c r="B139" t="str">
        <v>CUST06702</v>
      </c>
      <c r="C139" t="str">
        <v>Business</v>
      </c>
      <c r="D139">
        <v>4600837</v>
      </c>
      <c r="E139">
        <v>3742816.2</v>
      </c>
      <c r="F139">
        <v>737</v>
      </c>
      <c r="G139">
        <v>0.75</v>
      </c>
      <c r="H139">
        <v>0</v>
      </c>
      <c r="I139" t="str">
        <v>High</v>
      </c>
    </row>
    <row r="140" spans="1:9" x14ac:dyDescent="0.25">
      <c r="A140" t="str">
        <v>LN000247</v>
      </c>
      <c r="B140" t="str">
        <v>CUST04072</v>
      </c>
      <c r="C140" t="str">
        <v>Home</v>
      </c>
      <c r="D140">
        <v>4929189</v>
      </c>
      <c r="E140">
        <v>4411584.28</v>
      </c>
      <c r="F140">
        <v>674</v>
      </c>
      <c r="G140">
        <v>0.75</v>
      </c>
      <c r="H140">
        <v>0</v>
      </c>
      <c r="I140" t="str">
        <v>High</v>
      </c>
    </row>
    <row r="141" spans="1:9" x14ac:dyDescent="0.25">
      <c r="A141" t="str">
        <v>LN000248</v>
      </c>
      <c r="B141" t="str">
        <v>CUST02127</v>
      </c>
      <c r="C141" t="str">
        <v>Business</v>
      </c>
      <c r="D141">
        <v>1287789</v>
      </c>
      <c r="E141">
        <v>593289.14</v>
      </c>
      <c r="F141">
        <v>693</v>
      </c>
      <c r="G141">
        <v>0.70299999999999996</v>
      </c>
      <c r="H141">
        <v>0</v>
      </c>
      <c r="I141" t="str">
        <v>High</v>
      </c>
    </row>
    <row r="142" spans="1:9" x14ac:dyDescent="0.25">
      <c r="A142" t="str">
        <v>LN000250</v>
      </c>
      <c r="B142" t="str">
        <v>CUST04429</v>
      </c>
      <c r="C142" t="str">
        <v>Business</v>
      </c>
      <c r="D142">
        <v>2309329</v>
      </c>
      <c r="E142">
        <v>1934077.82</v>
      </c>
      <c r="F142">
        <v>801</v>
      </c>
      <c r="G142">
        <v>0.75</v>
      </c>
      <c r="H142">
        <v>0</v>
      </c>
      <c r="I142" t="str">
        <v>High</v>
      </c>
    </row>
    <row r="143" spans="1:9" x14ac:dyDescent="0.25">
      <c r="A143" t="str">
        <v>LN000251</v>
      </c>
      <c r="B143" t="str">
        <v>CUST06810</v>
      </c>
      <c r="C143" t="str">
        <v>Personal</v>
      </c>
      <c r="D143">
        <v>740727</v>
      </c>
      <c r="E143">
        <v>691783.67</v>
      </c>
      <c r="F143">
        <v>698</v>
      </c>
      <c r="G143">
        <v>0.75</v>
      </c>
      <c r="H143">
        <v>0</v>
      </c>
      <c r="I143" t="str">
        <v>High</v>
      </c>
    </row>
    <row r="144" spans="1:9" x14ac:dyDescent="0.25">
      <c r="A144" t="str">
        <v>LN000252</v>
      </c>
      <c r="B144" t="str">
        <v>CUST05304</v>
      </c>
      <c r="C144" t="str">
        <v>Home</v>
      </c>
      <c r="D144">
        <v>6447824</v>
      </c>
      <c r="E144">
        <v>5714900.0499999998</v>
      </c>
      <c r="F144">
        <v>744</v>
      </c>
      <c r="G144">
        <v>0.75</v>
      </c>
      <c r="H144">
        <v>0</v>
      </c>
      <c r="I144" t="str">
        <v>High</v>
      </c>
    </row>
    <row r="145" spans="1:9" x14ac:dyDescent="0.25">
      <c r="A145" t="str">
        <v>LN000257</v>
      </c>
      <c r="B145" t="str">
        <v>CUST05625</v>
      </c>
      <c r="C145" t="str">
        <v>Business</v>
      </c>
      <c r="D145">
        <v>3290210</v>
      </c>
      <c r="E145">
        <v>2384122.39</v>
      </c>
      <c r="F145">
        <v>737</v>
      </c>
      <c r="G145">
        <v>0.75</v>
      </c>
      <c r="H145">
        <v>0</v>
      </c>
      <c r="I145" t="str">
        <v>High</v>
      </c>
    </row>
    <row r="146" spans="1:9" x14ac:dyDescent="0.25">
      <c r="A146" t="str">
        <v>LN000259</v>
      </c>
      <c r="B146" t="str">
        <v>CUST01417</v>
      </c>
      <c r="C146" t="str">
        <v>Auto</v>
      </c>
      <c r="D146">
        <v>1610229</v>
      </c>
      <c r="E146">
        <v>160026.56</v>
      </c>
      <c r="F146">
        <v>669</v>
      </c>
      <c r="G146">
        <v>0.55230000000000001</v>
      </c>
      <c r="H146">
        <v>0</v>
      </c>
      <c r="I146" t="str">
        <v>High</v>
      </c>
    </row>
    <row r="147" spans="1:9" x14ac:dyDescent="0.25">
      <c r="A147" t="str">
        <v>LN000261</v>
      </c>
      <c r="B147" t="str">
        <v>CUST04610</v>
      </c>
      <c r="C147" t="str">
        <v>Auto</v>
      </c>
      <c r="D147">
        <v>785757</v>
      </c>
      <c r="E147">
        <v>240320.83</v>
      </c>
      <c r="F147">
        <v>647</v>
      </c>
      <c r="G147">
        <v>0.45490000000000003</v>
      </c>
      <c r="H147">
        <v>0</v>
      </c>
      <c r="I147" t="str">
        <v>High</v>
      </c>
    </row>
    <row r="148" spans="1:9" x14ac:dyDescent="0.25">
      <c r="A148" t="str">
        <v>LN000263</v>
      </c>
      <c r="B148" t="str">
        <v>CUST06447</v>
      </c>
      <c r="C148" t="str">
        <v>Personal</v>
      </c>
      <c r="D148">
        <v>573659</v>
      </c>
      <c r="E148">
        <v>73790.58</v>
      </c>
      <c r="F148">
        <v>685</v>
      </c>
      <c r="G148">
        <v>0.55969999999999998</v>
      </c>
      <c r="H148">
        <v>0</v>
      </c>
      <c r="I148" t="str">
        <v>High</v>
      </c>
    </row>
    <row r="149" spans="1:9" x14ac:dyDescent="0.25">
      <c r="A149" t="str">
        <v>LN000265</v>
      </c>
      <c r="B149" t="str">
        <v>CUST00123</v>
      </c>
      <c r="C149" t="str">
        <v>Business</v>
      </c>
      <c r="D149">
        <v>4822184</v>
      </c>
      <c r="E149">
        <v>2330681.09</v>
      </c>
      <c r="F149">
        <v>710</v>
      </c>
      <c r="G149">
        <v>0.75</v>
      </c>
      <c r="H149">
        <v>0</v>
      </c>
      <c r="I149" t="str">
        <v>High</v>
      </c>
    </row>
    <row r="150" spans="1:9" x14ac:dyDescent="0.25">
      <c r="A150" t="str">
        <v>LN000266</v>
      </c>
      <c r="B150" t="str">
        <v>CUST01110</v>
      </c>
      <c r="C150" t="str">
        <v>Education</v>
      </c>
      <c r="D150">
        <v>1409173</v>
      </c>
      <c r="E150">
        <v>1004698.67</v>
      </c>
      <c r="F150">
        <v>635</v>
      </c>
      <c r="G150">
        <v>0.75</v>
      </c>
      <c r="H150">
        <v>0</v>
      </c>
      <c r="I150" t="str">
        <v>High</v>
      </c>
    </row>
    <row r="151" spans="1:9" x14ac:dyDescent="0.25">
      <c r="A151" t="str">
        <v>LN000268</v>
      </c>
      <c r="B151" t="str">
        <v>CUST00502</v>
      </c>
      <c r="C151" t="str">
        <v>Auto</v>
      </c>
      <c r="D151">
        <v>1498229</v>
      </c>
      <c r="E151">
        <v>0</v>
      </c>
      <c r="F151">
        <v>767</v>
      </c>
      <c r="G151">
        <v>0.60919999999999996</v>
      </c>
      <c r="H151">
        <v>0</v>
      </c>
      <c r="I151" t="str">
        <v>High</v>
      </c>
    </row>
    <row r="152" spans="1:9" x14ac:dyDescent="0.25">
      <c r="A152" t="str">
        <v>LN000271</v>
      </c>
      <c r="B152" t="str">
        <v>CUST02782</v>
      </c>
      <c r="C152" t="str">
        <v>Education</v>
      </c>
      <c r="D152">
        <v>1419528</v>
      </c>
      <c r="E152">
        <v>1073226.8899999999</v>
      </c>
      <c r="F152">
        <v>620</v>
      </c>
      <c r="G152">
        <v>0.22359999999999999</v>
      </c>
      <c r="H152">
        <v>0</v>
      </c>
      <c r="I152" t="str">
        <v>High</v>
      </c>
    </row>
    <row r="153" spans="1:9" x14ac:dyDescent="0.25">
      <c r="A153" t="str">
        <v>LN000273</v>
      </c>
      <c r="B153" t="str">
        <v>CUST00670</v>
      </c>
      <c r="C153" t="str">
        <v>Business</v>
      </c>
      <c r="D153">
        <v>3920376</v>
      </c>
      <c r="E153">
        <v>267958.05</v>
      </c>
      <c r="F153">
        <v>781</v>
      </c>
      <c r="G153">
        <v>0.75</v>
      </c>
      <c r="H153">
        <v>0</v>
      </c>
      <c r="I153" t="str">
        <v>High</v>
      </c>
    </row>
    <row r="154" spans="1:9" x14ac:dyDescent="0.25">
      <c r="A154" t="str">
        <v>LN000274</v>
      </c>
      <c r="B154" t="str">
        <v>CUST05497</v>
      </c>
      <c r="C154" t="str">
        <v>Business</v>
      </c>
      <c r="D154">
        <v>3526823</v>
      </c>
      <c r="E154">
        <v>579163.62</v>
      </c>
      <c r="F154">
        <v>780</v>
      </c>
      <c r="G154">
        <v>0.75</v>
      </c>
      <c r="H154">
        <v>0</v>
      </c>
      <c r="I154" t="str">
        <v>High</v>
      </c>
    </row>
    <row r="155" spans="1:9" x14ac:dyDescent="0.25">
      <c r="A155" t="str">
        <v>LN000275</v>
      </c>
      <c r="B155" t="str">
        <v>CUST03568</v>
      </c>
      <c r="C155" t="str">
        <v>Home</v>
      </c>
      <c r="D155">
        <v>4695072</v>
      </c>
      <c r="E155">
        <v>3591734.99</v>
      </c>
      <c r="F155">
        <v>757</v>
      </c>
      <c r="G155">
        <v>0.74060000000000004</v>
      </c>
      <c r="H155">
        <v>0</v>
      </c>
      <c r="I155" t="str">
        <v>High</v>
      </c>
    </row>
    <row r="156" spans="1:9" x14ac:dyDescent="0.25">
      <c r="A156" t="str">
        <v>LN000281</v>
      </c>
      <c r="B156" t="str">
        <v>CUST01689</v>
      </c>
      <c r="C156" t="str">
        <v>Business</v>
      </c>
      <c r="D156">
        <v>1197353</v>
      </c>
      <c r="E156">
        <v>770236.72</v>
      </c>
      <c r="F156">
        <v>695</v>
      </c>
      <c r="G156">
        <v>0.75</v>
      </c>
      <c r="H156">
        <v>0</v>
      </c>
      <c r="I156" t="str">
        <v>High</v>
      </c>
    </row>
    <row r="157" spans="1:9" x14ac:dyDescent="0.25">
      <c r="A157" t="str">
        <v>LN000284</v>
      </c>
      <c r="B157" t="str">
        <v>CUST00902</v>
      </c>
      <c r="C157" t="str">
        <v>Personal</v>
      </c>
      <c r="D157">
        <v>143304</v>
      </c>
      <c r="E157">
        <v>87131.76</v>
      </c>
      <c r="F157">
        <v>631</v>
      </c>
      <c r="G157">
        <v>0.12839999999999999</v>
      </c>
      <c r="H157">
        <v>0</v>
      </c>
      <c r="I157" t="str">
        <v>High</v>
      </c>
    </row>
    <row r="158" spans="1:9" x14ac:dyDescent="0.25">
      <c r="A158" t="str">
        <v>LN000287</v>
      </c>
      <c r="B158" t="str">
        <v>CUST00100</v>
      </c>
      <c r="C158" t="str">
        <v>Home</v>
      </c>
      <c r="D158">
        <v>2706836</v>
      </c>
      <c r="E158">
        <v>2633243.9500000002</v>
      </c>
      <c r="F158">
        <v>654</v>
      </c>
      <c r="G158">
        <v>0.69869999999999999</v>
      </c>
      <c r="H158">
        <v>0</v>
      </c>
      <c r="I158" t="str">
        <v>High</v>
      </c>
    </row>
    <row r="159" spans="1:9" x14ac:dyDescent="0.25">
      <c r="A159" t="str">
        <v>LN000288</v>
      </c>
      <c r="B159" t="str">
        <v>CUST03785</v>
      </c>
      <c r="C159" t="str">
        <v>Home</v>
      </c>
      <c r="D159">
        <v>4440615</v>
      </c>
      <c r="E159">
        <v>4421363.12</v>
      </c>
      <c r="F159">
        <v>688</v>
      </c>
      <c r="G159">
        <v>0.5655</v>
      </c>
      <c r="H159">
        <v>0</v>
      </c>
      <c r="I159" t="str">
        <v>High</v>
      </c>
    </row>
    <row r="160" spans="1:9" x14ac:dyDescent="0.25">
      <c r="A160" t="str">
        <v>LN000290</v>
      </c>
      <c r="B160" t="str">
        <v>CUST01156</v>
      </c>
      <c r="C160" t="str">
        <v>Auto</v>
      </c>
      <c r="D160">
        <v>1304501</v>
      </c>
      <c r="E160">
        <v>945881.11</v>
      </c>
      <c r="F160">
        <v>624</v>
      </c>
      <c r="G160">
        <v>0.75</v>
      </c>
      <c r="H160">
        <v>0</v>
      </c>
      <c r="I160" t="str">
        <v>High</v>
      </c>
    </row>
    <row r="161" spans="1:9" x14ac:dyDescent="0.25">
      <c r="A161" t="str">
        <v>LN000299</v>
      </c>
      <c r="B161" t="str">
        <v>CUST02858</v>
      </c>
      <c r="C161" t="str">
        <v>Auto</v>
      </c>
      <c r="D161">
        <v>923157</v>
      </c>
      <c r="E161">
        <v>649709.81999999995</v>
      </c>
      <c r="F161">
        <v>645</v>
      </c>
      <c r="G161">
        <v>0.47639999999999999</v>
      </c>
      <c r="H161">
        <v>0</v>
      </c>
      <c r="I161" t="str">
        <v>High</v>
      </c>
    </row>
    <row r="162" spans="1:9" x14ac:dyDescent="0.25">
      <c r="A162" t="str">
        <v>LN000302</v>
      </c>
      <c r="B162" t="str">
        <v>CUST06896</v>
      </c>
      <c r="C162" t="str">
        <v>Home</v>
      </c>
      <c r="D162">
        <v>6150232</v>
      </c>
      <c r="E162">
        <v>5804124.5800000001</v>
      </c>
      <c r="F162">
        <v>643</v>
      </c>
      <c r="G162">
        <v>0.75</v>
      </c>
      <c r="H162">
        <v>0</v>
      </c>
      <c r="I162" t="str">
        <v>High</v>
      </c>
    </row>
    <row r="163" spans="1:9" x14ac:dyDescent="0.25">
      <c r="A163" t="str">
        <v>LN000303</v>
      </c>
      <c r="B163" t="str">
        <v>CUST06883</v>
      </c>
      <c r="C163" t="str">
        <v>Home</v>
      </c>
      <c r="D163">
        <v>5559540</v>
      </c>
      <c r="E163">
        <v>5543934.9000000004</v>
      </c>
      <c r="F163">
        <v>656</v>
      </c>
      <c r="G163">
        <v>0.75</v>
      </c>
      <c r="H163">
        <v>0</v>
      </c>
      <c r="I163" t="str">
        <v>High</v>
      </c>
    </row>
    <row r="164" spans="1:9" x14ac:dyDescent="0.25">
      <c r="A164" t="str">
        <v>LN000304</v>
      </c>
      <c r="B164" t="str">
        <v>CUST06697</v>
      </c>
      <c r="C164" t="str">
        <v>Auto</v>
      </c>
      <c r="D164">
        <v>1707763</v>
      </c>
      <c r="E164">
        <v>0</v>
      </c>
      <c r="F164">
        <v>725</v>
      </c>
      <c r="G164">
        <v>0.75</v>
      </c>
      <c r="H164">
        <v>7</v>
      </c>
      <c r="I164" t="str">
        <v>High</v>
      </c>
    </row>
    <row r="165" spans="1:9" x14ac:dyDescent="0.25">
      <c r="A165" t="str">
        <v>LN000305</v>
      </c>
      <c r="B165" t="str">
        <v>CUST01053</v>
      </c>
      <c r="C165" t="str">
        <v>Auto</v>
      </c>
      <c r="D165">
        <v>1245674</v>
      </c>
      <c r="E165">
        <v>774789.83</v>
      </c>
      <c r="F165">
        <v>752</v>
      </c>
      <c r="G165">
        <v>0.60980000000000001</v>
      </c>
      <c r="H165">
        <v>0</v>
      </c>
      <c r="I165" t="str">
        <v>High</v>
      </c>
    </row>
    <row r="166" spans="1:9" x14ac:dyDescent="0.25">
      <c r="A166" t="str">
        <v>LN000307</v>
      </c>
      <c r="B166" t="str">
        <v>CUST06689</v>
      </c>
      <c r="C166" t="str">
        <v>Home</v>
      </c>
      <c r="D166">
        <v>6129817</v>
      </c>
      <c r="E166">
        <v>6053693.3499999996</v>
      </c>
      <c r="F166">
        <v>728</v>
      </c>
      <c r="G166">
        <v>0.75</v>
      </c>
      <c r="H166">
        <v>7</v>
      </c>
      <c r="I166" t="str">
        <v>High</v>
      </c>
    </row>
    <row r="167" spans="1:9" x14ac:dyDescent="0.25">
      <c r="A167" t="str">
        <v>LN000311</v>
      </c>
      <c r="B167" t="str">
        <v>CUST02894</v>
      </c>
      <c r="C167" t="str">
        <v>Home</v>
      </c>
      <c r="D167">
        <v>6558118</v>
      </c>
      <c r="E167">
        <v>6353346.3200000003</v>
      </c>
      <c r="F167">
        <v>729</v>
      </c>
      <c r="G167">
        <v>0.75</v>
      </c>
      <c r="H167">
        <v>0</v>
      </c>
      <c r="I167" t="str">
        <v>High</v>
      </c>
    </row>
    <row r="168" spans="1:9" x14ac:dyDescent="0.25">
      <c r="A168" t="str">
        <v>LN000314</v>
      </c>
      <c r="B168" t="str">
        <v>CUST01600</v>
      </c>
      <c r="C168" t="str">
        <v>Business</v>
      </c>
      <c r="D168">
        <v>2116748</v>
      </c>
      <c r="E168">
        <v>0</v>
      </c>
      <c r="F168">
        <v>838</v>
      </c>
      <c r="G168">
        <v>0.75</v>
      </c>
      <c r="H168">
        <v>0</v>
      </c>
      <c r="I168" t="str">
        <v>High</v>
      </c>
    </row>
    <row r="169" spans="1:9" x14ac:dyDescent="0.25">
      <c r="A169" t="str">
        <v>LN000315</v>
      </c>
      <c r="B169" t="str">
        <v>CUST02998</v>
      </c>
      <c r="C169" t="str">
        <v>Education</v>
      </c>
      <c r="D169">
        <v>987099</v>
      </c>
      <c r="E169">
        <v>934692.42</v>
      </c>
      <c r="F169">
        <v>645</v>
      </c>
      <c r="G169">
        <v>0.29320000000000002</v>
      </c>
      <c r="H169">
        <v>0</v>
      </c>
      <c r="I169" t="str">
        <v>High</v>
      </c>
    </row>
    <row r="170" spans="1:9" x14ac:dyDescent="0.25">
      <c r="A170" t="str">
        <v>LN000316</v>
      </c>
      <c r="B170" t="str">
        <v>CUST00041</v>
      </c>
      <c r="C170" t="str">
        <v>Auto</v>
      </c>
      <c r="D170">
        <v>1022906</v>
      </c>
      <c r="E170">
        <v>633114.19999999995</v>
      </c>
      <c r="F170">
        <v>669</v>
      </c>
      <c r="G170">
        <v>0.67810000000000004</v>
      </c>
      <c r="H170">
        <v>0</v>
      </c>
      <c r="I170" t="str">
        <v>High</v>
      </c>
    </row>
    <row r="171" spans="1:9" x14ac:dyDescent="0.25">
      <c r="A171" t="str">
        <v>LN000317</v>
      </c>
      <c r="B171" t="str">
        <v>CUST03982</v>
      </c>
      <c r="C171" t="str">
        <v>Home</v>
      </c>
      <c r="D171">
        <v>6655460</v>
      </c>
      <c r="E171">
        <v>6528755.29</v>
      </c>
      <c r="F171">
        <v>769</v>
      </c>
      <c r="G171">
        <v>0.75</v>
      </c>
      <c r="H171">
        <v>30</v>
      </c>
      <c r="I171" t="str">
        <v>High</v>
      </c>
    </row>
    <row r="172" spans="1:9" x14ac:dyDescent="0.25">
      <c r="A172" t="str">
        <v>LN000323</v>
      </c>
      <c r="B172" t="str">
        <v>CUST01157</v>
      </c>
      <c r="C172" t="str">
        <v>Auto</v>
      </c>
      <c r="D172">
        <v>1758524</v>
      </c>
      <c r="E172">
        <v>809299.92</v>
      </c>
      <c r="F172">
        <v>710</v>
      </c>
      <c r="G172">
        <v>0.75</v>
      </c>
      <c r="H172">
        <v>0</v>
      </c>
      <c r="I172" t="str">
        <v>High</v>
      </c>
    </row>
    <row r="173" spans="1:9" x14ac:dyDescent="0.25">
      <c r="A173" t="str">
        <v>LN000325</v>
      </c>
      <c r="B173" t="str">
        <v>CUST03507</v>
      </c>
      <c r="C173" t="str">
        <v>Business</v>
      </c>
      <c r="D173">
        <v>4148658</v>
      </c>
      <c r="E173">
        <v>3686610.43</v>
      </c>
      <c r="F173">
        <v>769</v>
      </c>
      <c r="G173">
        <v>0.75</v>
      </c>
      <c r="H173">
        <v>0</v>
      </c>
      <c r="I173" t="str">
        <v>High</v>
      </c>
    </row>
    <row r="174" spans="1:9" x14ac:dyDescent="0.25">
      <c r="A174" t="str">
        <v>LN000326</v>
      </c>
      <c r="B174" t="str">
        <v>CUST02269</v>
      </c>
      <c r="C174" t="str">
        <v>Auto</v>
      </c>
      <c r="D174">
        <v>785010</v>
      </c>
      <c r="E174">
        <v>226593.77</v>
      </c>
      <c r="F174">
        <v>702</v>
      </c>
      <c r="G174">
        <v>0.52959999999999996</v>
      </c>
      <c r="H174">
        <v>0</v>
      </c>
      <c r="I174" t="str">
        <v>High</v>
      </c>
    </row>
    <row r="175" spans="1:9" x14ac:dyDescent="0.25">
      <c r="A175" t="str">
        <v>LN000327</v>
      </c>
      <c r="B175" t="str">
        <v>CUST06084</v>
      </c>
      <c r="C175" t="str">
        <v>Home</v>
      </c>
      <c r="D175">
        <v>4801116</v>
      </c>
      <c r="E175">
        <v>4515920.5999999996</v>
      </c>
      <c r="F175">
        <v>638</v>
      </c>
      <c r="G175">
        <v>0.75</v>
      </c>
      <c r="H175">
        <v>0</v>
      </c>
      <c r="I175" t="str">
        <v>High</v>
      </c>
    </row>
    <row r="176" spans="1:9" x14ac:dyDescent="0.25">
      <c r="A176" t="str">
        <v>LN000329</v>
      </c>
      <c r="B176" t="str">
        <v>CUST03670</v>
      </c>
      <c r="C176" t="str">
        <v>Home</v>
      </c>
      <c r="D176">
        <v>6665260</v>
      </c>
      <c r="E176">
        <v>6461858.8200000003</v>
      </c>
      <c r="F176">
        <v>691</v>
      </c>
      <c r="G176">
        <v>0.75</v>
      </c>
      <c r="H176">
        <v>0</v>
      </c>
      <c r="I176" t="str">
        <v>High</v>
      </c>
    </row>
    <row r="177" spans="1:9" x14ac:dyDescent="0.25">
      <c r="A177" t="str">
        <v>LN000333</v>
      </c>
      <c r="B177" t="str">
        <v>CUST03147</v>
      </c>
      <c r="C177" t="str">
        <v>Personal</v>
      </c>
      <c r="D177">
        <v>323739</v>
      </c>
      <c r="E177">
        <v>318454.34999999998</v>
      </c>
      <c r="F177">
        <v>571</v>
      </c>
      <c r="G177">
        <v>0.15959999999999999</v>
      </c>
      <c r="H177">
        <v>7</v>
      </c>
      <c r="I177" t="str">
        <v>High</v>
      </c>
    </row>
    <row r="178" spans="1:9" x14ac:dyDescent="0.25">
      <c r="A178" t="str">
        <v>LN000337</v>
      </c>
      <c r="B178" t="str">
        <v>CUST02358</v>
      </c>
      <c r="C178" t="str">
        <v>Business</v>
      </c>
      <c r="D178">
        <v>3849025</v>
      </c>
      <c r="E178">
        <v>0</v>
      </c>
      <c r="F178">
        <v>667</v>
      </c>
      <c r="G178">
        <v>0.75</v>
      </c>
      <c r="H178">
        <v>15</v>
      </c>
      <c r="I178" t="str">
        <v>High</v>
      </c>
    </row>
    <row r="179" spans="1:9" x14ac:dyDescent="0.25">
      <c r="A179" t="str">
        <v>LN000338</v>
      </c>
      <c r="B179" t="str">
        <v>CUST03699</v>
      </c>
      <c r="C179" t="str">
        <v>Auto</v>
      </c>
      <c r="D179">
        <v>1463540</v>
      </c>
      <c r="E179">
        <v>0</v>
      </c>
      <c r="F179">
        <v>740</v>
      </c>
      <c r="G179">
        <v>0.75</v>
      </c>
      <c r="H179">
        <v>0</v>
      </c>
      <c r="I179" t="str">
        <v>High</v>
      </c>
    </row>
    <row r="180" spans="1:9" x14ac:dyDescent="0.25">
      <c r="A180" t="str">
        <v>LN000339</v>
      </c>
      <c r="B180" t="str">
        <v>CUST05594</v>
      </c>
      <c r="C180" t="str">
        <v>Home</v>
      </c>
      <c r="D180">
        <v>2172818</v>
      </c>
      <c r="E180">
        <v>2098486.2799999998</v>
      </c>
      <c r="F180">
        <v>710</v>
      </c>
      <c r="G180">
        <v>0.51980000000000004</v>
      </c>
      <c r="H180">
        <v>0</v>
      </c>
      <c r="I180" t="str">
        <v>High</v>
      </c>
    </row>
    <row r="181" spans="1:9" x14ac:dyDescent="0.25">
      <c r="A181" t="str">
        <v>LN000341</v>
      </c>
      <c r="B181" t="str">
        <v>CUST02219</v>
      </c>
      <c r="C181" t="str">
        <v>Home</v>
      </c>
      <c r="D181">
        <v>5868432</v>
      </c>
      <c r="E181">
        <v>5666546.6399999997</v>
      </c>
      <c r="F181">
        <v>682</v>
      </c>
      <c r="G181">
        <v>0.75</v>
      </c>
      <c r="H181">
        <v>1</v>
      </c>
      <c r="I181" t="str">
        <v>High</v>
      </c>
    </row>
    <row r="182" spans="1:9" x14ac:dyDescent="0.25">
      <c r="A182" t="str">
        <v>LN000342</v>
      </c>
      <c r="B182" t="str">
        <v>CUST01419</v>
      </c>
      <c r="C182" t="str">
        <v>Home</v>
      </c>
      <c r="D182">
        <v>4735991</v>
      </c>
      <c r="E182">
        <v>4611322.4400000004</v>
      </c>
      <c r="F182">
        <v>720</v>
      </c>
      <c r="G182">
        <v>0.75</v>
      </c>
      <c r="H182">
        <v>7</v>
      </c>
      <c r="I182" t="str">
        <v>High</v>
      </c>
    </row>
    <row r="183" spans="1:9" x14ac:dyDescent="0.25">
      <c r="A183" t="str">
        <v>LN000344</v>
      </c>
      <c r="B183" t="str">
        <v>CUST03364</v>
      </c>
      <c r="C183" t="str">
        <v>Home</v>
      </c>
      <c r="D183">
        <v>4288404</v>
      </c>
      <c r="E183">
        <v>4140046.25</v>
      </c>
      <c r="F183">
        <v>638</v>
      </c>
      <c r="G183">
        <v>0.30509999999999998</v>
      </c>
      <c r="H183">
        <v>0</v>
      </c>
      <c r="I183" t="str">
        <v>High</v>
      </c>
    </row>
    <row r="184" spans="1:9" x14ac:dyDescent="0.25">
      <c r="A184" t="str">
        <v>LN000345</v>
      </c>
      <c r="B184" t="str">
        <v>CUST05000</v>
      </c>
      <c r="C184" t="str">
        <v>Home</v>
      </c>
      <c r="D184">
        <v>5680469</v>
      </c>
      <c r="E184">
        <v>5172398.25</v>
      </c>
      <c r="F184">
        <v>727</v>
      </c>
      <c r="G184">
        <v>0.75</v>
      </c>
      <c r="H184">
        <v>0</v>
      </c>
      <c r="I184" t="str">
        <v>High</v>
      </c>
    </row>
    <row r="185" spans="1:9" x14ac:dyDescent="0.25">
      <c r="A185" t="str">
        <v>LN000349</v>
      </c>
      <c r="B185" t="str">
        <v>CUST01067</v>
      </c>
      <c r="C185" t="str">
        <v>Home</v>
      </c>
      <c r="D185">
        <v>4646367</v>
      </c>
      <c r="E185">
        <v>4473295.88</v>
      </c>
      <c r="F185">
        <v>642</v>
      </c>
      <c r="G185">
        <v>0.75</v>
      </c>
      <c r="H185">
        <v>0</v>
      </c>
      <c r="I185" t="str">
        <v>High</v>
      </c>
    </row>
    <row r="186" spans="1:9" x14ac:dyDescent="0.25">
      <c r="A186" t="str">
        <v>LN000350</v>
      </c>
      <c r="B186" t="str">
        <v>CUST03547</v>
      </c>
      <c r="C186" t="str">
        <v>Auto</v>
      </c>
      <c r="D186">
        <v>1561868</v>
      </c>
      <c r="E186">
        <v>152688.35</v>
      </c>
      <c r="F186">
        <v>741</v>
      </c>
      <c r="G186">
        <v>0.75</v>
      </c>
      <c r="H186">
        <v>0</v>
      </c>
      <c r="I186" t="str">
        <v>High</v>
      </c>
    </row>
    <row r="187" spans="1:9" x14ac:dyDescent="0.25">
      <c r="A187" t="str">
        <v>LN000351</v>
      </c>
      <c r="B187" t="str">
        <v>CUST03019</v>
      </c>
      <c r="C187" t="str">
        <v>Home</v>
      </c>
      <c r="D187">
        <v>1869714</v>
      </c>
      <c r="E187">
        <v>1758363.87</v>
      </c>
      <c r="F187">
        <v>724</v>
      </c>
      <c r="G187">
        <v>0.75</v>
      </c>
      <c r="H187">
        <v>0</v>
      </c>
      <c r="I187" t="str">
        <v>High</v>
      </c>
    </row>
    <row r="188" spans="1:9" x14ac:dyDescent="0.25">
      <c r="A188" t="str">
        <v>LN000352</v>
      </c>
      <c r="B188" t="str">
        <v>CUST02502</v>
      </c>
      <c r="C188" t="str">
        <v>Business</v>
      </c>
      <c r="D188">
        <v>797430</v>
      </c>
      <c r="E188">
        <v>732026.21</v>
      </c>
      <c r="F188">
        <v>782</v>
      </c>
      <c r="G188">
        <v>0.50270000000000004</v>
      </c>
      <c r="H188">
        <v>0</v>
      </c>
      <c r="I188" t="str">
        <v>High</v>
      </c>
    </row>
    <row r="189" spans="1:9" x14ac:dyDescent="0.25">
      <c r="A189" t="str">
        <v>LN000353</v>
      </c>
      <c r="B189" t="str">
        <v>CUST01427</v>
      </c>
      <c r="C189" t="str">
        <v>Auto</v>
      </c>
      <c r="D189">
        <v>1726464</v>
      </c>
      <c r="E189">
        <v>1246392.6599999999</v>
      </c>
      <c r="F189">
        <v>711</v>
      </c>
      <c r="G189">
        <v>0.75</v>
      </c>
      <c r="H189">
        <v>1</v>
      </c>
      <c r="I189" t="str">
        <v>High</v>
      </c>
    </row>
    <row r="190" spans="1:9" x14ac:dyDescent="0.25">
      <c r="A190" t="str">
        <v>LN000355</v>
      </c>
      <c r="B190" t="str">
        <v>CUST03666</v>
      </c>
      <c r="C190" t="str">
        <v>Personal</v>
      </c>
      <c r="D190">
        <v>453746</v>
      </c>
      <c r="E190">
        <v>0</v>
      </c>
      <c r="F190">
        <v>734</v>
      </c>
      <c r="G190">
        <v>0.75</v>
      </c>
      <c r="H190">
        <v>0</v>
      </c>
      <c r="I190" t="str">
        <v>High</v>
      </c>
    </row>
    <row r="191" spans="1:9" x14ac:dyDescent="0.25">
      <c r="A191" t="str">
        <v>LN000356</v>
      </c>
      <c r="B191" t="str">
        <v>CUST00320</v>
      </c>
      <c r="C191" t="str">
        <v>Auto</v>
      </c>
      <c r="D191">
        <v>1049869</v>
      </c>
      <c r="E191">
        <v>589268.11</v>
      </c>
      <c r="F191">
        <v>788</v>
      </c>
      <c r="G191">
        <v>0.75</v>
      </c>
      <c r="H191">
        <v>0</v>
      </c>
      <c r="I191" t="str">
        <v>High</v>
      </c>
    </row>
    <row r="192" spans="1:9" x14ac:dyDescent="0.25">
      <c r="A192" t="str">
        <v>LN000357</v>
      </c>
      <c r="B192" t="str">
        <v>CUST05551</v>
      </c>
      <c r="C192" t="str">
        <v>Personal</v>
      </c>
      <c r="D192">
        <v>578868</v>
      </c>
      <c r="E192">
        <v>402551.64</v>
      </c>
      <c r="F192">
        <v>610</v>
      </c>
      <c r="G192">
        <v>0.2409</v>
      </c>
      <c r="H192">
        <v>0</v>
      </c>
      <c r="I192" t="str">
        <v>High</v>
      </c>
    </row>
    <row r="193" spans="1:9" x14ac:dyDescent="0.25">
      <c r="A193" t="str">
        <v>LN000358</v>
      </c>
      <c r="B193" t="str">
        <v>CUST04934</v>
      </c>
      <c r="C193" t="str">
        <v>Auto</v>
      </c>
      <c r="D193">
        <v>1787721</v>
      </c>
      <c r="E193">
        <v>1226002.82</v>
      </c>
      <c r="F193">
        <v>624</v>
      </c>
      <c r="G193">
        <v>0.57089999999999996</v>
      </c>
      <c r="H193">
        <v>0</v>
      </c>
      <c r="I193" t="str">
        <v>High</v>
      </c>
    </row>
    <row r="194" spans="1:9" x14ac:dyDescent="0.25">
      <c r="A194" t="str">
        <v>LN000359</v>
      </c>
      <c r="B194" t="str">
        <v>CUST03435</v>
      </c>
      <c r="C194" t="str">
        <v>Business</v>
      </c>
      <c r="D194">
        <v>975811</v>
      </c>
      <c r="E194">
        <v>913406.5</v>
      </c>
      <c r="F194">
        <v>704</v>
      </c>
      <c r="G194">
        <v>0.5605</v>
      </c>
      <c r="H194">
        <v>0</v>
      </c>
      <c r="I194" t="str">
        <v>High</v>
      </c>
    </row>
    <row r="195" spans="1:9" x14ac:dyDescent="0.25">
      <c r="A195" t="str">
        <v>LN000361</v>
      </c>
      <c r="B195" t="str">
        <v>CUST04072</v>
      </c>
      <c r="C195" t="str">
        <v>Home</v>
      </c>
      <c r="D195">
        <v>6605738</v>
      </c>
      <c r="E195">
        <v>5714202.0599999996</v>
      </c>
      <c r="F195">
        <v>619</v>
      </c>
      <c r="G195">
        <v>0.75</v>
      </c>
      <c r="H195">
        <v>0</v>
      </c>
      <c r="I195" t="str">
        <v>High</v>
      </c>
    </row>
    <row r="196" spans="1:9" x14ac:dyDescent="0.25">
      <c r="A196" t="str">
        <v>LN000363</v>
      </c>
      <c r="B196" t="str">
        <v>CUST02640</v>
      </c>
      <c r="C196" t="str">
        <v>Home</v>
      </c>
      <c r="D196">
        <v>6892438</v>
      </c>
      <c r="E196">
        <v>6452439.3799999999</v>
      </c>
      <c r="F196">
        <v>669</v>
      </c>
      <c r="G196">
        <v>0.72150000000000003</v>
      </c>
      <c r="H196">
        <v>0</v>
      </c>
      <c r="I196" t="str">
        <v>High</v>
      </c>
    </row>
    <row r="197" spans="1:9" x14ac:dyDescent="0.25">
      <c r="A197" t="str">
        <v>LN000364</v>
      </c>
      <c r="B197" t="str">
        <v>CUST03612</v>
      </c>
      <c r="C197" t="str">
        <v>Home</v>
      </c>
      <c r="D197">
        <v>1192132</v>
      </c>
      <c r="E197">
        <v>1151640.2</v>
      </c>
      <c r="F197">
        <v>639</v>
      </c>
      <c r="G197">
        <v>0.22939999999999999</v>
      </c>
      <c r="H197">
        <v>0</v>
      </c>
      <c r="I197" t="str">
        <v>High</v>
      </c>
    </row>
    <row r="198" spans="1:9" x14ac:dyDescent="0.25">
      <c r="A198" t="str">
        <v>LN000365</v>
      </c>
      <c r="B198" t="str">
        <v>CUST01640</v>
      </c>
      <c r="C198" t="str">
        <v>Business</v>
      </c>
      <c r="D198">
        <v>580598</v>
      </c>
      <c r="E198">
        <v>0</v>
      </c>
      <c r="F198">
        <v>700</v>
      </c>
      <c r="G198">
        <v>0.5413</v>
      </c>
      <c r="H198">
        <v>7</v>
      </c>
      <c r="I198" t="str">
        <v>High</v>
      </c>
    </row>
    <row r="199" spans="1:9" x14ac:dyDescent="0.25">
      <c r="A199" t="str">
        <v>LN000366</v>
      </c>
      <c r="B199" t="str">
        <v>CUST04772</v>
      </c>
      <c r="C199" t="str">
        <v>Home</v>
      </c>
      <c r="D199">
        <v>6384163</v>
      </c>
      <c r="E199">
        <v>6289987.1600000001</v>
      </c>
      <c r="F199">
        <v>749</v>
      </c>
      <c r="G199">
        <v>0.75</v>
      </c>
      <c r="H199">
        <v>0</v>
      </c>
      <c r="I199" t="str">
        <v>High</v>
      </c>
    </row>
    <row r="200" spans="1:9" x14ac:dyDescent="0.25">
      <c r="A200" t="str">
        <v>LN000367</v>
      </c>
      <c r="B200" t="str">
        <v>CUST06118</v>
      </c>
      <c r="C200" t="str">
        <v>Business</v>
      </c>
      <c r="D200">
        <v>4410559</v>
      </c>
      <c r="E200">
        <v>2199220.79</v>
      </c>
      <c r="F200">
        <v>812</v>
      </c>
      <c r="G200">
        <v>0.75</v>
      </c>
      <c r="H200">
        <v>1</v>
      </c>
      <c r="I200" t="str">
        <v>High</v>
      </c>
    </row>
    <row r="201" spans="1:9" x14ac:dyDescent="0.25">
      <c r="A201" t="str">
        <v>LN000368</v>
      </c>
      <c r="B201" t="str">
        <v>CUST03906</v>
      </c>
      <c r="C201" t="str">
        <v>Business</v>
      </c>
      <c r="D201">
        <v>2473070</v>
      </c>
      <c r="E201">
        <v>1001772.08</v>
      </c>
      <c r="F201">
        <v>826</v>
      </c>
      <c r="G201">
        <v>0.75</v>
      </c>
      <c r="H201">
        <v>0</v>
      </c>
      <c r="I201" t="str">
        <v>High</v>
      </c>
    </row>
    <row r="202" spans="1:9" x14ac:dyDescent="0.25">
      <c r="A202" t="str">
        <v>LN000370</v>
      </c>
      <c r="B202" t="str">
        <v>CUST03517</v>
      </c>
      <c r="C202" t="str">
        <v>Personal</v>
      </c>
      <c r="D202">
        <v>599968</v>
      </c>
      <c r="E202">
        <v>405773.49</v>
      </c>
      <c r="F202">
        <v>728</v>
      </c>
      <c r="G202">
        <v>0.70040000000000002</v>
      </c>
      <c r="H202">
        <v>0</v>
      </c>
      <c r="I202" t="str">
        <v>High</v>
      </c>
    </row>
    <row r="203" spans="1:9" x14ac:dyDescent="0.25">
      <c r="A203" t="str">
        <v>LN000374</v>
      </c>
      <c r="B203" t="str">
        <v>CUST06867</v>
      </c>
      <c r="C203" t="str">
        <v>Auto</v>
      </c>
      <c r="D203">
        <v>455247</v>
      </c>
      <c r="E203">
        <v>209406.75</v>
      </c>
      <c r="F203">
        <v>772</v>
      </c>
      <c r="G203">
        <v>0.62480000000000002</v>
      </c>
      <c r="H203">
        <v>0</v>
      </c>
      <c r="I203" t="str">
        <v>High</v>
      </c>
    </row>
    <row r="204" spans="1:9" x14ac:dyDescent="0.25">
      <c r="A204" t="str">
        <v>LN000376</v>
      </c>
      <c r="B204" t="str">
        <v>CUST05635</v>
      </c>
      <c r="C204" t="str">
        <v>Personal</v>
      </c>
      <c r="D204">
        <v>294157</v>
      </c>
      <c r="E204">
        <v>28342.23</v>
      </c>
      <c r="F204">
        <v>646</v>
      </c>
      <c r="G204">
        <v>5.21E-2</v>
      </c>
      <c r="H204">
        <v>0</v>
      </c>
      <c r="I204" t="str">
        <v>High</v>
      </c>
    </row>
    <row r="205" spans="1:9" x14ac:dyDescent="0.25">
      <c r="A205" t="str">
        <v>LN000377</v>
      </c>
      <c r="B205" t="str">
        <v>CUST06973</v>
      </c>
      <c r="C205" t="str">
        <v>Business</v>
      </c>
      <c r="D205">
        <v>4277518</v>
      </c>
      <c r="E205">
        <v>3240491.55</v>
      </c>
      <c r="F205">
        <v>694</v>
      </c>
      <c r="G205">
        <v>0.75</v>
      </c>
      <c r="H205">
        <v>0</v>
      </c>
      <c r="I205" t="str">
        <v>High</v>
      </c>
    </row>
    <row r="206" spans="1:9" x14ac:dyDescent="0.25">
      <c r="A206" t="str">
        <v>LN000383</v>
      </c>
      <c r="B206" t="str">
        <v>CUST04385</v>
      </c>
      <c r="C206" t="str">
        <v>Auto</v>
      </c>
      <c r="D206">
        <v>1689318</v>
      </c>
      <c r="E206">
        <v>990544.15</v>
      </c>
      <c r="F206">
        <v>746</v>
      </c>
      <c r="G206">
        <v>0.75</v>
      </c>
      <c r="H206">
        <v>0</v>
      </c>
      <c r="I206" t="str">
        <v>High</v>
      </c>
    </row>
    <row r="207" spans="1:9" x14ac:dyDescent="0.25">
      <c r="A207" t="str">
        <v>LN000384</v>
      </c>
      <c r="B207" t="str">
        <v>CUST05634</v>
      </c>
      <c r="C207" t="str">
        <v>Business</v>
      </c>
      <c r="D207">
        <v>2623688</v>
      </c>
      <c r="E207">
        <v>1519786.02</v>
      </c>
      <c r="F207">
        <v>693</v>
      </c>
      <c r="G207">
        <v>0.68489999999999995</v>
      </c>
      <c r="H207">
        <v>0</v>
      </c>
      <c r="I207" t="str">
        <v>High</v>
      </c>
    </row>
    <row r="208" spans="1:9" x14ac:dyDescent="0.25">
      <c r="A208" t="str">
        <v>LN000386</v>
      </c>
      <c r="B208" t="str">
        <v>CUST02435</v>
      </c>
      <c r="C208" t="str">
        <v>Education</v>
      </c>
      <c r="D208">
        <v>1276190</v>
      </c>
      <c r="E208">
        <v>1101238.8799999999</v>
      </c>
      <c r="F208">
        <v>779</v>
      </c>
      <c r="G208">
        <v>0.61129999999999995</v>
      </c>
      <c r="H208">
        <v>0</v>
      </c>
      <c r="I208" t="str">
        <v>High</v>
      </c>
    </row>
    <row r="209" spans="1:9" x14ac:dyDescent="0.25">
      <c r="A209" t="str">
        <v>LN000389</v>
      </c>
      <c r="B209" t="str">
        <v>CUST00787</v>
      </c>
      <c r="C209" t="str">
        <v>Education</v>
      </c>
      <c r="D209">
        <v>1152838</v>
      </c>
      <c r="E209">
        <v>1062994.73</v>
      </c>
      <c r="F209">
        <v>742</v>
      </c>
      <c r="G209">
        <v>0.75</v>
      </c>
      <c r="H209">
        <v>0</v>
      </c>
      <c r="I209" t="str">
        <v>High</v>
      </c>
    </row>
    <row r="210" spans="1:9" x14ac:dyDescent="0.25">
      <c r="A210" t="str">
        <v>LN000390</v>
      </c>
      <c r="B210" t="str">
        <v>CUST06265</v>
      </c>
      <c r="C210" t="str">
        <v>Education</v>
      </c>
      <c r="D210">
        <v>1051954</v>
      </c>
      <c r="E210">
        <v>0</v>
      </c>
      <c r="F210">
        <v>687</v>
      </c>
      <c r="G210">
        <v>0.58120000000000005</v>
      </c>
      <c r="H210">
        <v>0</v>
      </c>
      <c r="I210" t="str">
        <v>High</v>
      </c>
    </row>
    <row r="211" spans="1:9" x14ac:dyDescent="0.25">
      <c r="A211" t="str">
        <v>LN000391</v>
      </c>
      <c r="B211" t="str">
        <v>CUST04259</v>
      </c>
      <c r="C211" t="str">
        <v>Business</v>
      </c>
      <c r="D211">
        <v>4147229</v>
      </c>
      <c r="E211">
        <v>1335142.06</v>
      </c>
      <c r="F211">
        <v>693</v>
      </c>
      <c r="G211">
        <v>0.75</v>
      </c>
      <c r="H211">
        <v>0</v>
      </c>
      <c r="I211" t="str">
        <v>High</v>
      </c>
    </row>
    <row r="212" spans="1:9" x14ac:dyDescent="0.25">
      <c r="A212" t="str">
        <v>LN000392</v>
      </c>
      <c r="B212" t="str">
        <v>CUST05910</v>
      </c>
      <c r="C212" t="str">
        <v>Home</v>
      </c>
      <c r="D212">
        <v>3273710</v>
      </c>
      <c r="E212">
        <v>3091738.33</v>
      </c>
      <c r="F212">
        <v>756</v>
      </c>
      <c r="G212">
        <v>0.68859999999999999</v>
      </c>
      <c r="H212">
        <v>0</v>
      </c>
      <c r="I212" t="str">
        <v>High</v>
      </c>
    </row>
    <row r="213" spans="1:9" x14ac:dyDescent="0.25">
      <c r="A213" t="str">
        <v>LN000394</v>
      </c>
      <c r="B213" t="str">
        <v>CUST03939</v>
      </c>
      <c r="C213" t="str">
        <v>Education</v>
      </c>
      <c r="D213">
        <v>1309956</v>
      </c>
      <c r="E213">
        <v>1116976.98</v>
      </c>
      <c r="F213">
        <v>633</v>
      </c>
      <c r="G213">
        <v>0.41020000000000001</v>
      </c>
      <c r="H213">
        <v>0</v>
      </c>
      <c r="I213" t="str">
        <v>High</v>
      </c>
    </row>
    <row r="214" spans="1:9" x14ac:dyDescent="0.25">
      <c r="A214" t="str">
        <v>LN000397</v>
      </c>
      <c r="B214" t="str">
        <v>CUST06195</v>
      </c>
      <c r="C214" t="str">
        <v>Business</v>
      </c>
      <c r="D214">
        <v>3845348</v>
      </c>
      <c r="E214">
        <v>3567533.03</v>
      </c>
      <c r="F214">
        <v>692</v>
      </c>
      <c r="G214">
        <v>0.75</v>
      </c>
      <c r="H214">
        <v>0</v>
      </c>
      <c r="I214" t="str">
        <v>High</v>
      </c>
    </row>
    <row r="215" spans="1:9" x14ac:dyDescent="0.25">
      <c r="A215" t="str">
        <v>LN000399</v>
      </c>
      <c r="B215" t="str">
        <v>CUST06212</v>
      </c>
      <c r="C215" t="str">
        <v>Education</v>
      </c>
      <c r="D215">
        <v>737029</v>
      </c>
      <c r="E215">
        <v>453872.76</v>
      </c>
      <c r="F215">
        <v>783</v>
      </c>
      <c r="G215">
        <v>0.62739999999999996</v>
      </c>
      <c r="H215">
        <v>0</v>
      </c>
      <c r="I215" t="str">
        <v>High</v>
      </c>
    </row>
    <row r="216" spans="1:9" x14ac:dyDescent="0.25">
      <c r="A216" t="str">
        <v>LN000402</v>
      </c>
      <c r="B216" t="str">
        <v>CUST04242</v>
      </c>
      <c r="C216" t="str">
        <v>Business</v>
      </c>
      <c r="D216">
        <v>3508162</v>
      </c>
      <c r="E216">
        <v>2924316.21</v>
      </c>
      <c r="F216">
        <v>705</v>
      </c>
      <c r="G216">
        <v>0.75</v>
      </c>
      <c r="H216">
        <v>0</v>
      </c>
      <c r="I216" t="str">
        <v>High</v>
      </c>
    </row>
    <row r="217" spans="1:9" x14ac:dyDescent="0.25">
      <c r="A217" t="str">
        <v>LN000403</v>
      </c>
      <c r="B217" t="str">
        <v>CUST03784</v>
      </c>
      <c r="C217" t="str">
        <v>Home</v>
      </c>
      <c r="D217">
        <v>4211136</v>
      </c>
      <c r="E217">
        <v>4160118.97</v>
      </c>
      <c r="F217">
        <v>790</v>
      </c>
      <c r="G217">
        <v>0.70289999999999997</v>
      </c>
      <c r="H217">
        <v>0</v>
      </c>
      <c r="I217" t="str">
        <v>High</v>
      </c>
    </row>
    <row r="218" spans="1:9" x14ac:dyDescent="0.25">
      <c r="A218" t="str">
        <v>LN000406</v>
      </c>
      <c r="B218" t="str">
        <v>CUST05687</v>
      </c>
      <c r="C218" t="str">
        <v>Business</v>
      </c>
      <c r="D218">
        <v>3671733</v>
      </c>
      <c r="E218">
        <v>2836968.9</v>
      </c>
      <c r="F218">
        <v>701</v>
      </c>
      <c r="G218">
        <v>0.75</v>
      </c>
      <c r="H218">
        <v>0</v>
      </c>
      <c r="I218" t="str">
        <v>High</v>
      </c>
    </row>
    <row r="219" spans="1:9" x14ac:dyDescent="0.25">
      <c r="A219" t="str">
        <v>LN000409</v>
      </c>
      <c r="B219" t="str">
        <v>CUST01132</v>
      </c>
      <c r="C219" t="str">
        <v>Business</v>
      </c>
      <c r="D219">
        <v>3076264</v>
      </c>
      <c r="E219">
        <v>2674357.38</v>
      </c>
      <c r="F219">
        <v>737</v>
      </c>
      <c r="G219">
        <v>0.75</v>
      </c>
      <c r="H219">
        <v>0</v>
      </c>
      <c r="I219" t="str">
        <v>High</v>
      </c>
    </row>
    <row r="220" spans="1:9" x14ac:dyDescent="0.25">
      <c r="A220" t="str">
        <v>LN000410</v>
      </c>
      <c r="B220" t="str">
        <v>CUST05688</v>
      </c>
      <c r="C220" t="str">
        <v>Personal</v>
      </c>
      <c r="D220">
        <v>408611</v>
      </c>
      <c r="E220">
        <v>0</v>
      </c>
      <c r="F220">
        <v>649</v>
      </c>
      <c r="G220">
        <v>0.41830000000000001</v>
      </c>
      <c r="H220">
        <v>0</v>
      </c>
      <c r="I220" t="str">
        <v>High</v>
      </c>
    </row>
    <row r="221" spans="1:9" x14ac:dyDescent="0.25">
      <c r="A221" t="str">
        <v>LN000412</v>
      </c>
      <c r="B221" t="str">
        <v>CUST00918</v>
      </c>
      <c r="C221" t="str">
        <v>Business</v>
      </c>
      <c r="D221">
        <v>1516681</v>
      </c>
      <c r="E221">
        <v>0</v>
      </c>
      <c r="F221">
        <v>690</v>
      </c>
      <c r="G221">
        <v>0.75</v>
      </c>
      <c r="H221">
        <v>7</v>
      </c>
      <c r="I221" t="str">
        <v>High</v>
      </c>
    </row>
    <row r="222" spans="1:9" x14ac:dyDescent="0.25">
      <c r="A222" t="str">
        <v>LN000413</v>
      </c>
      <c r="B222" t="str">
        <v>CUST00331</v>
      </c>
      <c r="C222" t="str">
        <v>Business</v>
      </c>
      <c r="D222">
        <v>2900345</v>
      </c>
      <c r="E222">
        <v>401671.04</v>
      </c>
      <c r="F222">
        <v>682</v>
      </c>
      <c r="G222">
        <v>0.75</v>
      </c>
      <c r="H222">
        <v>60</v>
      </c>
      <c r="I222" t="str">
        <v>High</v>
      </c>
    </row>
    <row r="223" spans="1:9" x14ac:dyDescent="0.25">
      <c r="A223" t="str">
        <v>LN000415</v>
      </c>
      <c r="B223" t="str">
        <v>CUST02120</v>
      </c>
      <c r="C223" t="str">
        <v>Auto</v>
      </c>
      <c r="D223">
        <v>990482</v>
      </c>
      <c r="E223">
        <v>588718.1</v>
      </c>
      <c r="F223">
        <v>710</v>
      </c>
      <c r="G223">
        <v>0.67779999999999996</v>
      </c>
      <c r="H223">
        <v>0</v>
      </c>
      <c r="I223" t="str">
        <v>High</v>
      </c>
    </row>
    <row r="224" spans="1:9" x14ac:dyDescent="0.25">
      <c r="A224" t="str">
        <v>LN000416</v>
      </c>
      <c r="B224" t="str">
        <v>CUST04050</v>
      </c>
      <c r="C224" t="str">
        <v>Home</v>
      </c>
      <c r="D224">
        <v>6003174</v>
      </c>
      <c r="E224">
        <v>5969496.3899999997</v>
      </c>
      <c r="F224">
        <v>655</v>
      </c>
      <c r="G224">
        <v>0.75</v>
      </c>
      <c r="H224">
        <v>1</v>
      </c>
      <c r="I224" t="str">
        <v>High</v>
      </c>
    </row>
    <row r="225" spans="1:9" x14ac:dyDescent="0.25">
      <c r="A225" t="str">
        <v>LN000420</v>
      </c>
      <c r="B225" t="str">
        <v>CUST03411</v>
      </c>
      <c r="C225" t="str">
        <v>Education</v>
      </c>
      <c r="D225">
        <v>1363818</v>
      </c>
      <c r="E225">
        <v>1341310.58</v>
      </c>
      <c r="F225">
        <v>619</v>
      </c>
      <c r="G225">
        <v>0.75</v>
      </c>
      <c r="H225">
        <v>0</v>
      </c>
      <c r="I225" t="str">
        <v>High</v>
      </c>
    </row>
    <row r="226" spans="1:9" x14ac:dyDescent="0.25">
      <c r="A226" t="str">
        <v>LN000421</v>
      </c>
      <c r="B226" t="str">
        <v>CUST02267</v>
      </c>
      <c r="C226" t="str">
        <v>Education</v>
      </c>
      <c r="D226">
        <v>908246</v>
      </c>
      <c r="E226">
        <v>736418.77</v>
      </c>
      <c r="F226">
        <v>755</v>
      </c>
      <c r="G226">
        <v>0.64100000000000001</v>
      </c>
      <c r="H226">
        <v>0</v>
      </c>
      <c r="I226" t="str">
        <v>High</v>
      </c>
    </row>
    <row r="227" spans="1:9" x14ac:dyDescent="0.25">
      <c r="A227" t="str">
        <v>LN000422</v>
      </c>
      <c r="B227" t="str">
        <v>CUST03284</v>
      </c>
      <c r="C227" t="str">
        <v>Education</v>
      </c>
      <c r="D227">
        <v>154302</v>
      </c>
      <c r="E227">
        <v>132251</v>
      </c>
      <c r="F227">
        <v>642</v>
      </c>
      <c r="G227">
        <v>0.05</v>
      </c>
      <c r="H227">
        <v>0</v>
      </c>
      <c r="I227" t="str">
        <v>High</v>
      </c>
    </row>
    <row r="228" spans="1:9" x14ac:dyDescent="0.25">
      <c r="A228" t="str">
        <v>LN000426</v>
      </c>
      <c r="B228" t="str">
        <v>CUST00473</v>
      </c>
      <c r="C228" t="str">
        <v>Home</v>
      </c>
      <c r="D228">
        <v>6779311</v>
      </c>
      <c r="E228">
        <v>6621891.8399999999</v>
      </c>
      <c r="F228">
        <v>729</v>
      </c>
      <c r="G228">
        <v>0.75</v>
      </c>
      <c r="H228">
        <v>0</v>
      </c>
      <c r="I228" t="str">
        <v>High</v>
      </c>
    </row>
    <row r="229" spans="1:9" x14ac:dyDescent="0.25">
      <c r="A229" t="str">
        <v>LN000427</v>
      </c>
      <c r="B229" t="str">
        <v>CUST02207</v>
      </c>
      <c r="C229" t="str">
        <v>Home</v>
      </c>
      <c r="D229">
        <v>1341646</v>
      </c>
      <c r="E229">
        <v>1333396.99</v>
      </c>
      <c r="F229">
        <v>674</v>
      </c>
      <c r="G229">
        <v>0.75</v>
      </c>
      <c r="H229">
        <v>0</v>
      </c>
      <c r="I229" t="str">
        <v>High</v>
      </c>
    </row>
    <row r="230" spans="1:9" x14ac:dyDescent="0.25">
      <c r="A230" t="str">
        <v>LN000429</v>
      </c>
      <c r="B230" t="str">
        <v>CUST02808</v>
      </c>
      <c r="C230" t="str">
        <v>Personal</v>
      </c>
      <c r="D230">
        <v>767550</v>
      </c>
      <c r="E230">
        <v>532912.32999999996</v>
      </c>
      <c r="F230">
        <v>610</v>
      </c>
      <c r="G230">
        <v>0.73409999999999997</v>
      </c>
      <c r="H230">
        <v>0</v>
      </c>
      <c r="I230" t="str">
        <v>High</v>
      </c>
    </row>
    <row r="231" spans="1:9" x14ac:dyDescent="0.25">
      <c r="A231" t="str">
        <v>LN000434</v>
      </c>
      <c r="B231" t="str">
        <v>CUST05978</v>
      </c>
      <c r="C231" t="str">
        <v>Personal</v>
      </c>
      <c r="D231">
        <v>691684</v>
      </c>
      <c r="E231">
        <v>658609.4</v>
      </c>
      <c r="F231">
        <v>775</v>
      </c>
      <c r="G231">
        <v>0.58409999999999995</v>
      </c>
      <c r="H231">
        <v>0</v>
      </c>
      <c r="I231" t="str">
        <v>High</v>
      </c>
    </row>
    <row r="232" spans="1:9" x14ac:dyDescent="0.25">
      <c r="A232" t="str">
        <v>LN000438</v>
      </c>
      <c r="B232" t="str">
        <v>CUST01511</v>
      </c>
      <c r="C232" t="str">
        <v>Education</v>
      </c>
      <c r="D232">
        <v>1138287</v>
      </c>
      <c r="E232">
        <v>617786.92000000004</v>
      </c>
      <c r="F232">
        <v>715</v>
      </c>
      <c r="G232">
        <v>0.72670000000000001</v>
      </c>
      <c r="H232">
        <v>0</v>
      </c>
      <c r="I232" t="str">
        <v>High</v>
      </c>
    </row>
    <row r="233" spans="1:9" x14ac:dyDescent="0.25">
      <c r="A233" t="str">
        <v>LN000439</v>
      </c>
      <c r="B233" t="str">
        <v>CUST05502</v>
      </c>
      <c r="C233" t="str">
        <v>Auto</v>
      </c>
      <c r="D233">
        <v>1031936</v>
      </c>
      <c r="E233">
        <v>941368.83</v>
      </c>
      <c r="F233">
        <v>642</v>
      </c>
      <c r="G233">
        <v>0.63739999999999997</v>
      </c>
      <c r="H233">
        <v>0</v>
      </c>
      <c r="I233" t="str">
        <v>High</v>
      </c>
    </row>
    <row r="234" spans="1:9" x14ac:dyDescent="0.25">
      <c r="A234" t="str">
        <v>LN000442</v>
      </c>
      <c r="B234" t="str">
        <v>CUST03546</v>
      </c>
      <c r="C234" t="str">
        <v>Business</v>
      </c>
      <c r="D234">
        <v>3336711</v>
      </c>
      <c r="E234">
        <v>2835758.36</v>
      </c>
      <c r="F234">
        <v>744</v>
      </c>
      <c r="G234">
        <v>0.75</v>
      </c>
      <c r="H234">
        <v>0</v>
      </c>
      <c r="I234" t="str">
        <v>High</v>
      </c>
    </row>
    <row r="235" spans="1:9" x14ac:dyDescent="0.25">
      <c r="A235" t="str">
        <v>LN000443</v>
      </c>
      <c r="B235" t="str">
        <v>CUST01520</v>
      </c>
      <c r="C235" t="str">
        <v>Home</v>
      </c>
      <c r="D235">
        <v>6104313</v>
      </c>
      <c r="E235">
        <v>5842180.9800000004</v>
      </c>
      <c r="F235">
        <v>679</v>
      </c>
      <c r="G235">
        <v>0.75</v>
      </c>
      <c r="H235">
        <v>0</v>
      </c>
      <c r="I235" t="str">
        <v>High</v>
      </c>
    </row>
    <row r="236" spans="1:9" x14ac:dyDescent="0.25">
      <c r="A236" t="str">
        <v>LN000444</v>
      </c>
      <c r="B236" t="str">
        <v>CUST05466</v>
      </c>
      <c r="C236" t="str">
        <v>Home</v>
      </c>
      <c r="D236">
        <v>3330201</v>
      </c>
      <c r="E236">
        <v>3238167.96</v>
      </c>
      <c r="F236">
        <v>774</v>
      </c>
      <c r="G236">
        <v>0.71740000000000004</v>
      </c>
      <c r="H236">
        <v>0</v>
      </c>
      <c r="I236" t="str">
        <v>High</v>
      </c>
    </row>
    <row r="237" spans="1:9" x14ac:dyDescent="0.25">
      <c r="A237" t="str">
        <v>LN000445</v>
      </c>
      <c r="B237" t="str">
        <v>CUST06577</v>
      </c>
      <c r="C237" t="str">
        <v>Education</v>
      </c>
      <c r="D237">
        <v>1477601</v>
      </c>
      <c r="E237">
        <v>1158199.99</v>
      </c>
      <c r="F237">
        <v>623</v>
      </c>
      <c r="G237">
        <v>0.62150000000000005</v>
      </c>
      <c r="H237">
        <v>0</v>
      </c>
      <c r="I237" t="str">
        <v>High</v>
      </c>
    </row>
    <row r="238" spans="1:9" x14ac:dyDescent="0.25">
      <c r="A238" t="str">
        <v>LN000446</v>
      </c>
      <c r="B238" t="str">
        <v>CUST01304</v>
      </c>
      <c r="C238" t="str">
        <v>Business</v>
      </c>
      <c r="D238">
        <v>3883070</v>
      </c>
      <c r="E238">
        <v>635648.15</v>
      </c>
      <c r="F238">
        <v>704</v>
      </c>
      <c r="G238">
        <v>0.75</v>
      </c>
      <c r="H238">
        <v>0</v>
      </c>
      <c r="I238" t="str">
        <v>High</v>
      </c>
    </row>
    <row r="239" spans="1:9" x14ac:dyDescent="0.25">
      <c r="A239" t="str">
        <v>LN000449</v>
      </c>
      <c r="B239" t="str">
        <v>CUST04306</v>
      </c>
      <c r="C239" t="str">
        <v>Home</v>
      </c>
      <c r="D239">
        <v>2518782</v>
      </c>
      <c r="E239">
        <v>2035349.96</v>
      </c>
      <c r="F239">
        <v>639</v>
      </c>
      <c r="G239">
        <v>0.35830000000000001</v>
      </c>
      <c r="H239">
        <v>1</v>
      </c>
      <c r="I239" t="str">
        <v>High</v>
      </c>
    </row>
    <row r="240" spans="1:9" x14ac:dyDescent="0.25">
      <c r="A240" t="str">
        <v>LN000454</v>
      </c>
      <c r="B240" t="str">
        <v>CUST02454</v>
      </c>
      <c r="C240" t="str">
        <v>Business</v>
      </c>
      <c r="D240">
        <v>4493463</v>
      </c>
      <c r="E240">
        <v>1995588.04</v>
      </c>
      <c r="F240">
        <v>735</v>
      </c>
      <c r="G240">
        <v>0.75</v>
      </c>
      <c r="H240">
        <v>0</v>
      </c>
      <c r="I240" t="str">
        <v>High</v>
      </c>
    </row>
    <row r="241" spans="1:9" x14ac:dyDescent="0.25">
      <c r="A241" t="str">
        <v>LN000457</v>
      </c>
      <c r="B241" t="str">
        <v>CUST05371</v>
      </c>
      <c r="C241" t="str">
        <v>Personal</v>
      </c>
      <c r="D241">
        <v>736820</v>
      </c>
      <c r="E241">
        <v>33932.879999999997</v>
      </c>
      <c r="F241">
        <v>730</v>
      </c>
      <c r="G241">
        <v>0.66830000000000001</v>
      </c>
      <c r="H241">
        <v>15</v>
      </c>
      <c r="I241" t="str">
        <v>High</v>
      </c>
    </row>
    <row r="242" spans="1:9" x14ac:dyDescent="0.25">
      <c r="A242" t="str">
        <v>LN000458</v>
      </c>
      <c r="B242" t="str">
        <v>CUST04917</v>
      </c>
      <c r="C242" t="str">
        <v>Home</v>
      </c>
      <c r="D242">
        <v>5335744</v>
      </c>
      <c r="E242">
        <v>5283347.63</v>
      </c>
      <c r="F242">
        <v>737</v>
      </c>
      <c r="G242">
        <v>0.75</v>
      </c>
      <c r="H242">
        <v>0</v>
      </c>
      <c r="I242" t="str">
        <v>High</v>
      </c>
    </row>
    <row r="243" spans="1:9" x14ac:dyDescent="0.25">
      <c r="A243" t="str">
        <v>LN000463</v>
      </c>
      <c r="B243" t="str">
        <v>CUST01330</v>
      </c>
      <c r="C243" t="str">
        <v>Education</v>
      </c>
      <c r="D243">
        <v>1495794</v>
      </c>
      <c r="E243">
        <v>1448852.55</v>
      </c>
      <c r="F243">
        <v>728</v>
      </c>
      <c r="G243">
        <v>0.51239999999999997</v>
      </c>
      <c r="H243">
        <v>0</v>
      </c>
      <c r="I243" t="str">
        <v>High</v>
      </c>
    </row>
    <row r="244" spans="1:9" x14ac:dyDescent="0.25">
      <c r="A244" t="str">
        <v>LN000464</v>
      </c>
      <c r="B244" t="str">
        <v>CUST01618</v>
      </c>
      <c r="C244" t="str">
        <v>Auto</v>
      </c>
      <c r="D244">
        <v>637032</v>
      </c>
      <c r="E244">
        <v>453639.39</v>
      </c>
      <c r="F244">
        <v>640</v>
      </c>
      <c r="G244">
        <v>0.2384</v>
      </c>
      <c r="H244">
        <v>0</v>
      </c>
      <c r="I244" t="str">
        <v>High</v>
      </c>
    </row>
    <row r="245" spans="1:9" x14ac:dyDescent="0.25">
      <c r="A245" t="str">
        <v>LN000465</v>
      </c>
      <c r="B245" t="str">
        <v>CUST04768</v>
      </c>
      <c r="C245" t="str">
        <v>Business</v>
      </c>
      <c r="D245">
        <v>515970</v>
      </c>
      <c r="E245">
        <v>398445.13</v>
      </c>
      <c r="F245">
        <v>698</v>
      </c>
      <c r="G245">
        <v>0.54779999999999995</v>
      </c>
      <c r="H245">
        <v>0</v>
      </c>
      <c r="I245" t="str">
        <v>High</v>
      </c>
    </row>
    <row r="246" spans="1:9" x14ac:dyDescent="0.25">
      <c r="A246" t="str">
        <v>LN000467</v>
      </c>
      <c r="B246" t="str">
        <v>CUST02532</v>
      </c>
      <c r="C246" t="str">
        <v>Personal</v>
      </c>
      <c r="D246">
        <v>721906</v>
      </c>
      <c r="E246">
        <v>296320.02</v>
      </c>
      <c r="F246">
        <v>722</v>
      </c>
      <c r="G246">
        <v>0.75</v>
      </c>
      <c r="H246">
        <v>0</v>
      </c>
      <c r="I246" t="str">
        <v>High</v>
      </c>
    </row>
    <row r="247" spans="1:9" x14ac:dyDescent="0.25">
      <c r="A247" t="str">
        <v>LN000468</v>
      </c>
      <c r="B247" t="str">
        <v>CUST02891</v>
      </c>
      <c r="C247" t="str">
        <v>Business</v>
      </c>
      <c r="D247">
        <v>4731346</v>
      </c>
      <c r="E247">
        <v>4306069.76</v>
      </c>
      <c r="F247">
        <v>776</v>
      </c>
      <c r="G247">
        <v>0.75</v>
      </c>
      <c r="H247">
        <v>30</v>
      </c>
      <c r="I247" t="str">
        <v>High</v>
      </c>
    </row>
    <row r="248" spans="1:9" x14ac:dyDescent="0.25">
      <c r="A248" t="str">
        <v>LN000469</v>
      </c>
      <c r="B248" t="str">
        <v>CUST01292</v>
      </c>
      <c r="C248" t="str">
        <v>Personal</v>
      </c>
      <c r="D248">
        <v>741352</v>
      </c>
      <c r="E248">
        <v>621350.42000000004</v>
      </c>
      <c r="F248">
        <v>803</v>
      </c>
      <c r="G248">
        <v>0.53610000000000002</v>
      </c>
      <c r="H248">
        <v>0</v>
      </c>
      <c r="I248" t="str">
        <v>High</v>
      </c>
    </row>
    <row r="249" spans="1:9" x14ac:dyDescent="0.25">
      <c r="A249" t="str">
        <v>LN000470</v>
      </c>
      <c r="B249" t="str">
        <v>CUST05460</v>
      </c>
      <c r="C249" t="str">
        <v>Business</v>
      </c>
      <c r="D249">
        <v>999255</v>
      </c>
      <c r="E249">
        <v>191377.23</v>
      </c>
      <c r="F249">
        <v>760</v>
      </c>
      <c r="G249">
        <v>0.75</v>
      </c>
      <c r="H249">
        <v>0</v>
      </c>
      <c r="I249" t="str">
        <v>High</v>
      </c>
    </row>
    <row r="250" spans="1:9" x14ac:dyDescent="0.25">
      <c r="A250" t="str">
        <v>LN000472</v>
      </c>
      <c r="B250" t="str">
        <v>CUST00420</v>
      </c>
      <c r="C250" t="str">
        <v>Business</v>
      </c>
      <c r="D250">
        <v>4444906</v>
      </c>
      <c r="E250">
        <v>3281878.32</v>
      </c>
      <c r="F250">
        <v>704</v>
      </c>
      <c r="G250">
        <v>0.75</v>
      </c>
      <c r="H250">
        <v>0</v>
      </c>
      <c r="I250" t="str">
        <v>High</v>
      </c>
    </row>
    <row r="251" spans="1:9" x14ac:dyDescent="0.25">
      <c r="A251" t="str">
        <v>LN000474</v>
      </c>
      <c r="B251" t="str">
        <v>CUST02920</v>
      </c>
      <c r="C251" t="str">
        <v>Business</v>
      </c>
      <c r="D251">
        <v>4650845</v>
      </c>
      <c r="E251">
        <v>0</v>
      </c>
      <c r="F251">
        <v>692</v>
      </c>
      <c r="G251">
        <v>0.75</v>
      </c>
      <c r="H251">
        <v>0</v>
      </c>
      <c r="I251" t="str">
        <v>High</v>
      </c>
    </row>
    <row r="252" spans="1:9" x14ac:dyDescent="0.25">
      <c r="A252" t="str">
        <v>LN000476</v>
      </c>
      <c r="B252" t="str">
        <v>CUST04412</v>
      </c>
      <c r="C252" t="str">
        <v>Business</v>
      </c>
      <c r="D252">
        <v>2456546</v>
      </c>
      <c r="E252">
        <v>2340360.27</v>
      </c>
      <c r="F252">
        <v>722</v>
      </c>
      <c r="G252">
        <v>0.75</v>
      </c>
      <c r="H252">
        <v>0</v>
      </c>
      <c r="I252" t="str">
        <v>High</v>
      </c>
    </row>
    <row r="253" spans="1:9" x14ac:dyDescent="0.25">
      <c r="A253" t="str">
        <v>LN000478</v>
      </c>
      <c r="B253" t="str">
        <v>CUST04848</v>
      </c>
      <c r="C253" t="str">
        <v>Home</v>
      </c>
      <c r="D253">
        <v>6208963</v>
      </c>
      <c r="E253">
        <v>6017055.2199999997</v>
      </c>
      <c r="F253">
        <v>801</v>
      </c>
      <c r="G253">
        <v>0.75</v>
      </c>
      <c r="H253">
        <v>0</v>
      </c>
      <c r="I253" t="str">
        <v>High</v>
      </c>
    </row>
    <row r="254" spans="1:9" x14ac:dyDescent="0.25">
      <c r="A254" t="str">
        <v>LN000479</v>
      </c>
      <c r="B254" t="str">
        <v>CUST02021</v>
      </c>
      <c r="C254" t="str">
        <v>Business</v>
      </c>
      <c r="D254">
        <v>1632858</v>
      </c>
      <c r="E254">
        <v>378601.88</v>
      </c>
      <c r="F254">
        <v>816</v>
      </c>
      <c r="G254">
        <v>0.75</v>
      </c>
      <c r="H254">
        <v>0</v>
      </c>
      <c r="I254" t="str">
        <v>High</v>
      </c>
    </row>
    <row r="255" spans="1:9" x14ac:dyDescent="0.25">
      <c r="A255" t="str">
        <v>LN000480</v>
      </c>
      <c r="B255" t="str">
        <v>CUST02717</v>
      </c>
      <c r="C255" t="str">
        <v>Home</v>
      </c>
      <c r="D255">
        <v>4405712</v>
      </c>
      <c r="E255">
        <v>4172157.04</v>
      </c>
      <c r="F255">
        <v>748</v>
      </c>
      <c r="G255">
        <v>0.75</v>
      </c>
      <c r="H255">
        <v>0</v>
      </c>
      <c r="I255" t="str">
        <v>High</v>
      </c>
    </row>
    <row r="256" spans="1:9" x14ac:dyDescent="0.25">
      <c r="A256" t="str">
        <v>LN000481</v>
      </c>
      <c r="B256" t="str">
        <v>CUST01062</v>
      </c>
      <c r="C256" t="str">
        <v>Auto</v>
      </c>
      <c r="D256">
        <v>1554053</v>
      </c>
      <c r="E256">
        <v>1481797.4</v>
      </c>
      <c r="F256">
        <v>748</v>
      </c>
      <c r="G256">
        <v>0.60809999999999997</v>
      </c>
      <c r="H256">
        <v>0</v>
      </c>
      <c r="I256" t="str">
        <v>High</v>
      </c>
    </row>
    <row r="257" spans="1:9" x14ac:dyDescent="0.25">
      <c r="A257" t="str">
        <v>LN000483</v>
      </c>
      <c r="B257" t="str">
        <v>CUST02219</v>
      </c>
      <c r="C257" t="str">
        <v>Home</v>
      </c>
      <c r="D257">
        <v>4320094</v>
      </c>
      <c r="E257">
        <v>3792299.36</v>
      </c>
      <c r="F257">
        <v>762</v>
      </c>
      <c r="G257">
        <v>0.5696</v>
      </c>
      <c r="H257">
        <v>0</v>
      </c>
      <c r="I257" t="str">
        <v>High</v>
      </c>
    </row>
    <row r="258" spans="1:9" x14ac:dyDescent="0.25">
      <c r="A258" t="str">
        <v>LN000486</v>
      </c>
      <c r="B258" t="str">
        <v>CUST00781</v>
      </c>
      <c r="C258" t="str">
        <v>Business</v>
      </c>
      <c r="D258">
        <v>1676101</v>
      </c>
      <c r="E258">
        <v>0</v>
      </c>
      <c r="F258">
        <v>654</v>
      </c>
      <c r="G258">
        <v>0.75</v>
      </c>
      <c r="H258">
        <v>0</v>
      </c>
      <c r="I258" t="str">
        <v>High</v>
      </c>
    </row>
    <row r="259" spans="1:9" x14ac:dyDescent="0.25">
      <c r="A259" t="str">
        <v>LN000487</v>
      </c>
      <c r="B259" t="str">
        <v>CUST02636</v>
      </c>
      <c r="C259" t="str">
        <v>Personal</v>
      </c>
      <c r="D259">
        <v>461388</v>
      </c>
      <c r="E259">
        <v>365771.25</v>
      </c>
      <c r="F259">
        <v>639</v>
      </c>
      <c r="G259">
        <v>0.55089999999999995</v>
      </c>
      <c r="H259">
        <v>0</v>
      </c>
      <c r="I259" t="str">
        <v>High</v>
      </c>
    </row>
    <row r="260" spans="1:9" x14ac:dyDescent="0.25">
      <c r="A260" t="str">
        <v>LN000488</v>
      </c>
      <c r="B260" t="str">
        <v>CUST03899</v>
      </c>
      <c r="C260" t="str">
        <v>Personal</v>
      </c>
      <c r="D260">
        <v>601641</v>
      </c>
      <c r="E260">
        <v>0</v>
      </c>
      <c r="F260">
        <v>728</v>
      </c>
      <c r="G260">
        <v>0.63759999999999994</v>
      </c>
      <c r="H260">
        <v>0</v>
      </c>
      <c r="I260" t="str">
        <v>High</v>
      </c>
    </row>
    <row r="261" spans="1:9" x14ac:dyDescent="0.25">
      <c r="A261" t="str">
        <v>LN000489</v>
      </c>
      <c r="B261" t="str">
        <v>CUST02641</v>
      </c>
      <c r="C261" t="str">
        <v>Business</v>
      </c>
      <c r="D261">
        <v>3683715</v>
      </c>
      <c r="E261">
        <v>2989708.5</v>
      </c>
      <c r="F261">
        <v>656</v>
      </c>
      <c r="G261">
        <v>0.75</v>
      </c>
      <c r="H261">
        <v>0</v>
      </c>
      <c r="I261" t="str">
        <v>High</v>
      </c>
    </row>
    <row r="262" spans="1:9" x14ac:dyDescent="0.25">
      <c r="A262" t="str">
        <v>LN000494</v>
      </c>
      <c r="B262" t="str">
        <v>CUST05093</v>
      </c>
      <c r="C262" t="str">
        <v>Personal</v>
      </c>
      <c r="D262">
        <v>697760</v>
      </c>
      <c r="E262">
        <v>525381.75</v>
      </c>
      <c r="F262">
        <v>606</v>
      </c>
      <c r="G262">
        <v>0.27479999999999999</v>
      </c>
      <c r="H262">
        <v>0</v>
      </c>
      <c r="I262" t="str">
        <v>High</v>
      </c>
    </row>
    <row r="263" spans="1:9" x14ac:dyDescent="0.25">
      <c r="A263" t="str">
        <v>LN000495</v>
      </c>
      <c r="B263" t="str">
        <v>CUST02243</v>
      </c>
      <c r="C263" t="str">
        <v>Home</v>
      </c>
      <c r="D263">
        <v>5050573</v>
      </c>
      <c r="E263">
        <v>4904552.63</v>
      </c>
      <c r="F263">
        <v>663</v>
      </c>
      <c r="G263">
        <v>0.60499999999999998</v>
      </c>
      <c r="H263">
        <v>0</v>
      </c>
      <c r="I263" t="str">
        <v>High</v>
      </c>
    </row>
    <row r="264" spans="1:9" x14ac:dyDescent="0.25">
      <c r="A264" t="str">
        <v>LN000496</v>
      </c>
      <c r="B264" t="str">
        <v>CUST05978</v>
      </c>
      <c r="C264" t="str">
        <v>Personal</v>
      </c>
      <c r="D264">
        <v>377783</v>
      </c>
      <c r="E264">
        <v>327352.59000000003</v>
      </c>
      <c r="F264">
        <v>606</v>
      </c>
      <c r="G264">
        <v>0.1181</v>
      </c>
      <c r="H264">
        <v>7</v>
      </c>
      <c r="I264" t="str">
        <v>High</v>
      </c>
    </row>
    <row r="265" spans="1:9" x14ac:dyDescent="0.25">
      <c r="A265" t="str">
        <v>LN000497</v>
      </c>
      <c r="B265" t="str">
        <v>CUST03461</v>
      </c>
      <c r="C265" t="str">
        <v>Auto</v>
      </c>
      <c r="D265">
        <v>700922</v>
      </c>
      <c r="E265">
        <v>177668.69</v>
      </c>
      <c r="F265">
        <v>640</v>
      </c>
      <c r="G265">
        <v>0.70569999999999999</v>
      </c>
      <c r="H265">
        <v>1</v>
      </c>
      <c r="I265" t="str">
        <v>High</v>
      </c>
    </row>
    <row r="266" spans="1:9" x14ac:dyDescent="0.25">
      <c r="A266" t="str">
        <v>LN000499</v>
      </c>
      <c r="B266" t="str">
        <v>CUST06567</v>
      </c>
      <c r="C266" t="str">
        <v>Business</v>
      </c>
      <c r="D266">
        <v>4463661</v>
      </c>
      <c r="E266">
        <v>4159597.37</v>
      </c>
      <c r="F266">
        <v>708</v>
      </c>
      <c r="G266">
        <v>0.75</v>
      </c>
      <c r="H266">
        <v>0</v>
      </c>
      <c r="I266" t="str">
        <v>High</v>
      </c>
    </row>
    <row r="267" spans="1:9" x14ac:dyDescent="0.25">
      <c r="A267" t="str">
        <v>LN000500</v>
      </c>
      <c r="B267" t="str">
        <v>CUST05530</v>
      </c>
      <c r="C267" t="str">
        <v>Business</v>
      </c>
      <c r="D267">
        <v>1767419</v>
      </c>
      <c r="E267">
        <v>1120297.93</v>
      </c>
      <c r="F267">
        <v>622</v>
      </c>
      <c r="G267">
        <v>0.75</v>
      </c>
      <c r="H267">
        <v>0</v>
      </c>
      <c r="I267" t="str">
        <v>High</v>
      </c>
    </row>
    <row r="268" spans="1:9" x14ac:dyDescent="0.25">
      <c r="A268" t="str">
        <v>LN000505</v>
      </c>
      <c r="B268" t="str">
        <v>CUST02243</v>
      </c>
      <c r="C268" t="str">
        <v>Auto</v>
      </c>
      <c r="D268">
        <v>968115</v>
      </c>
      <c r="E268">
        <v>871987.16</v>
      </c>
      <c r="F268">
        <v>798</v>
      </c>
      <c r="G268">
        <v>0.51160000000000005</v>
      </c>
      <c r="H268">
        <v>0</v>
      </c>
      <c r="I268" t="str">
        <v>High</v>
      </c>
    </row>
    <row r="269" spans="1:9" x14ac:dyDescent="0.25">
      <c r="A269" t="str">
        <v>LN000507</v>
      </c>
      <c r="B269" t="str">
        <v>CUST05772</v>
      </c>
      <c r="C269" t="str">
        <v>Business</v>
      </c>
      <c r="D269">
        <v>3788481</v>
      </c>
      <c r="E269">
        <v>3543109.97</v>
      </c>
      <c r="F269">
        <v>705</v>
      </c>
      <c r="G269">
        <v>0.75</v>
      </c>
      <c r="H269">
        <v>0</v>
      </c>
      <c r="I269" t="str">
        <v>High</v>
      </c>
    </row>
    <row r="270" spans="1:9" x14ac:dyDescent="0.25">
      <c r="A270" t="str">
        <v>LN000508</v>
      </c>
      <c r="B270" t="str">
        <v>CUST03059</v>
      </c>
      <c r="C270" t="str">
        <v>Education</v>
      </c>
      <c r="D270">
        <v>858550</v>
      </c>
      <c r="E270">
        <v>701344.65</v>
      </c>
      <c r="F270">
        <v>629</v>
      </c>
      <c r="G270">
        <v>0.19639999999999999</v>
      </c>
      <c r="H270">
        <v>0</v>
      </c>
      <c r="I270" t="str">
        <v>High</v>
      </c>
    </row>
    <row r="271" spans="1:9" x14ac:dyDescent="0.25">
      <c r="A271" t="str">
        <v>LN000509</v>
      </c>
      <c r="B271" t="str">
        <v>CUST00272</v>
      </c>
      <c r="C271" t="str">
        <v>Business</v>
      </c>
      <c r="D271">
        <v>2791708</v>
      </c>
      <c r="E271">
        <v>1676351.83</v>
      </c>
      <c r="F271">
        <v>784</v>
      </c>
      <c r="G271">
        <v>0.75</v>
      </c>
      <c r="H271">
        <v>0</v>
      </c>
      <c r="I271" t="str">
        <v>High</v>
      </c>
    </row>
    <row r="272" spans="1:9" x14ac:dyDescent="0.25">
      <c r="A272" t="str">
        <v>LN000511</v>
      </c>
      <c r="B272" t="str">
        <v>CUST06774</v>
      </c>
      <c r="C272" t="str">
        <v>Auto</v>
      </c>
      <c r="D272">
        <v>1322071</v>
      </c>
      <c r="E272">
        <v>1218753.81</v>
      </c>
      <c r="F272">
        <v>677</v>
      </c>
      <c r="G272">
        <v>0.60440000000000005</v>
      </c>
      <c r="H272">
        <v>0</v>
      </c>
      <c r="I272" t="str">
        <v>High</v>
      </c>
    </row>
    <row r="273" spans="1:9" x14ac:dyDescent="0.25">
      <c r="A273" t="str">
        <v>LN000513</v>
      </c>
      <c r="B273" t="str">
        <v>CUST01538</v>
      </c>
      <c r="C273" t="str">
        <v>Business</v>
      </c>
      <c r="D273">
        <v>2767128</v>
      </c>
      <c r="E273">
        <v>2126537.59</v>
      </c>
      <c r="F273">
        <v>762</v>
      </c>
      <c r="G273">
        <v>0.75</v>
      </c>
      <c r="H273">
        <v>7</v>
      </c>
      <c r="I273" t="str">
        <v>High</v>
      </c>
    </row>
    <row r="274" spans="1:9" x14ac:dyDescent="0.25">
      <c r="A274" t="str">
        <v>LN000514</v>
      </c>
      <c r="B274" t="str">
        <v>CUST06065</v>
      </c>
      <c r="C274" t="str">
        <v>Business</v>
      </c>
      <c r="D274">
        <v>856608</v>
      </c>
      <c r="E274">
        <v>541828.81000000006</v>
      </c>
      <c r="F274">
        <v>622</v>
      </c>
      <c r="G274">
        <v>0.41449999999999998</v>
      </c>
      <c r="H274">
        <v>0</v>
      </c>
      <c r="I274" t="str">
        <v>High</v>
      </c>
    </row>
    <row r="275" spans="1:9" x14ac:dyDescent="0.25">
      <c r="A275" t="str">
        <v>LN000515</v>
      </c>
      <c r="B275" t="str">
        <v>CUST04060</v>
      </c>
      <c r="C275" t="str">
        <v>Personal</v>
      </c>
      <c r="D275">
        <v>680397</v>
      </c>
      <c r="E275">
        <v>333934.37</v>
      </c>
      <c r="F275">
        <v>665</v>
      </c>
      <c r="G275">
        <v>0.75</v>
      </c>
      <c r="H275">
        <v>0</v>
      </c>
      <c r="I275" t="str">
        <v>High</v>
      </c>
    </row>
    <row r="276" spans="1:9" x14ac:dyDescent="0.25">
      <c r="A276" t="str">
        <v>LN000517</v>
      </c>
      <c r="B276" t="str">
        <v>CUST05995</v>
      </c>
      <c r="C276" t="str">
        <v>Home</v>
      </c>
      <c r="D276">
        <v>3573461</v>
      </c>
      <c r="E276">
        <v>3339496.77</v>
      </c>
      <c r="F276">
        <v>759</v>
      </c>
      <c r="G276">
        <v>0.60809999999999997</v>
      </c>
      <c r="H276">
        <v>0</v>
      </c>
      <c r="I276" t="str">
        <v>High</v>
      </c>
    </row>
    <row r="277" spans="1:9" x14ac:dyDescent="0.25">
      <c r="A277" t="str">
        <v>LN000518</v>
      </c>
      <c r="B277" t="str">
        <v>CUST03636</v>
      </c>
      <c r="C277" t="str">
        <v>Education</v>
      </c>
      <c r="D277">
        <v>1121354</v>
      </c>
      <c r="E277">
        <v>832752.11</v>
      </c>
      <c r="F277">
        <v>735</v>
      </c>
      <c r="G277">
        <v>0.75</v>
      </c>
      <c r="H277">
        <v>0</v>
      </c>
      <c r="I277" t="str">
        <v>High</v>
      </c>
    </row>
    <row r="278" spans="1:9" x14ac:dyDescent="0.25">
      <c r="A278" t="str">
        <v>LN000519</v>
      </c>
      <c r="B278" t="str">
        <v>CUST04817</v>
      </c>
      <c r="C278" t="str">
        <v>Business</v>
      </c>
      <c r="D278">
        <v>4487713</v>
      </c>
      <c r="E278">
        <v>443466.56</v>
      </c>
      <c r="F278">
        <v>630</v>
      </c>
      <c r="G278">
        <v>0.75</v>
      </c>
      <c r="H278">
        <v>7</v>
      </c>
      <c r="I278" t="str">
        <v>High</v>
      </c>
    </row>
    <row r="279" spans="1:9" x14ac:dyDescent="0.25">
      <c r="A279" t="str">
        <v>LN000522</v>
      </c>
      <c r="B279" t="str">
        <v>CUST02540</v>
      </c>
      <c r="C279" t="str">
        <v>Home</v>
      </c>
      <c r="D279">
        <v>4047700</v>
      </c>
      <c r="E279">
        <v>4039552.24</v>
      </c>
      <c r="F279">
        <v>765</v>
      </c>
      <c r="G279">
        <v>0.75</v>
      </c>
      <c r="H279">
        <v>0</v>
      </c>
      <c r="I279" t="str">
        <v>High</v>
      </c>
    </row>
    <row r="280" spans="1:9" x14ac:dyDescent="0.25">
      <c r="A280" t="str">
        <v>LN000523</v>
      </c>
      <c r="B280" t="str">
        <v>CUST06932</v>
      </c>
      <c r="C280" t="str">
        <v>Business</v>
      </c>
      <c r="D280">
        <v>2625943</v>
      </c>
      <c r="E280">
        <v>2028894.78</v>
      </c>
      <c r="F280">
        <v>711</v>
      </c>
      <c r="G280">
        <v>0.65149999999999997</v>
      </c>
      <c r="H280">
        <v>1</v>
      </c>
      <c r="I280" t="str">
        <v>High</v>
      </c>
    </row>
    <row r="281" spans="1:9" x14ac:dyDescent="0.25">
      <c r="A281" t="str">
        <v>LN000526</v>
      </c>
      <c r="B281" t="str">
        <v>CUST02230</v>
      </c>
      <c r="C281" t="str">
        <v>Home</v>
      </c>
      <c r="D281">
        <v>2835258</v>
      </c>
      <c r="E281">
        <v>2699360.44</v>
      </c>
      <c r="F281">
        <v>684</v>
      </c>
      <c r="G281">
        <v>0.75</v>
      </c>
      <c r="H281">
        <v>0</v>
      </c>
      <c r="I281" t="str">
        <v>High</v>
      </c>
    </row>
    <row r="282" spans="1:9" x14ac:dyDescent="0.25">
      <c r="A282" t="str">
        <v>LN000527</v>
      </c>
      <c r="B282" t="str">
        <v>CUST05599</v>
      </c>
      <c r="C282" t="str">
        <v>Home</v>
      </c>
      <c r="D282">
        <v>2015922</v>
      </c>
      <c r="E282">
        <v>1561765.65</v>
      </c>
      <c r="F282">
        <v>717</v>
      </c>
      <c r="G282">
        <v>0.36530000000000001</v>
      </c>
      <c r="H282">
        <v>120</v>
      </c>
      <c r="I282" t="str">
        <v>High</v>
      </c>
    </row>
    <row r="283" spans="1:9" x14ac:dyDescent="0.25">
      <c r="A283" t="str">
        <v>LN000530</v>
      </c>
      <c r="B283" t="str">
        <v>CUST06889</v>
      </c>
      <c r="C283" t="str">
        <v>Business</v>
      </c>
      <c r="D283">
        <v>3790603</v>
      </c>
      <c r="E283">
        <v>3345071.77</v>
      </c>
      <c r="F283">
        <v>670</v>
      </c>
      <c r="G283">
        <v>0.75</v>
      </c>
      <c r="H283">
        <v>0</v>
      </c>
      <c r="I283" t="str">
        <v>High</v>
      </c>
    </row>
    <row r="284" spans="1:9" x14ac:dyDescent="0.25">
      <c r="A284" t="str">
        <v>LN000532</v>
      </c>
      <c r="B284" t="str">
        <v>CUST02991</v>
      </c>
      <c r="C284" t="str">
        <v>Business</v>
      </c>
      <c r="D284">
        <v>4280331</v>
      </c>
      <c r="E284">
        <v>4115564.44</v>
      </c>
      <c r="F284">
        <v>680</v>
      </c>
      <c r="G284">
        <v>0.75</v>
      </c>
      <c r="H284">
        <v>0</v>
      </c>
      <c r="I284" t="str">
        <v>High</v>
      </c>
    </row>
    <row r="285" spans="1:9" x14ac:dyDescent="0.25">
      <c r="A285" t="str">
        <v>LN000533</v>
      </c>
      <c r="B285" t="str">
        <v>CUST06559</v>
      </c>
      <c r="C285" t="str">
        <v>Business</v>
      </c>
      <c r="D285">
        <v>1935408</v>
      </c>
      <c r="E285">
        <v>934369.61</v>
      </c>
      <c r="F285">
        <v>754</v>
      </c>
      <c r="G285">
        <v>0.58560000000000001</v>
      </c>
      <c r="H285">
        <v>0</v>
      </c>
      <c r="I285" t="str">
        <v>High</v>
      </c>
    </row>
    <row r="286" spans="1:9" x14ac:dyDescent="0.25">
      <c r="A286" t="str">
        <v>LN000534</v>
      </c>
      <c r="B286" t="str">
        <v>CUST01998</v>
      </c>
      <c r="C286" t="str">
        <v>Home</v>
      </c>
      <c r="D286">
        <v>6470949</v>
      </c>
      <c r="E286">
        <v>6457316.9199999999</v>
      </c>
      <c r="F286">
        <v>746</v>
      </c>
      <c r="G286">
        <v>0.75</v>
      </c>
      <c r="H286">
        <v>0</v>
      </c>
      <c r="I286" t="str">
        <v>High</v>
      </c>
    </row>
    <row r="287" spans="1:9" x14ac:dyDescent="0.25">
      <c r="A287" t="str">
        <v>LN000536</v>
      </c>
      <c r="B287" t="str">
        <v>CUST06995</v>
      </c>
      <c r="C287" t="str">
        <v>Business</v>
      </c>
      <c r="D287">
        <v>1189647</v>
      </c>
      <c r="E287">
        <v>378056.19</v>
      </c>
      <c r="F287">
        <v>635</v>
      </c>
      <c r="G287">
        <v>0.75</v>
      </c>
      <c r="H287">
        <v>0</v>
      </c>
      <c r="I287" t="str">
        <v>High</v>
      </c>
    </row>
    <row r="288" spans="1:9" x14ac:dyDescent="0.25">
      <c r="A288" t="str">
        <v>LN000537</v>
      </c>
      <c r="B288" t="str">
        <v>CUST02345</v>
      </c>
      <c r="C288" t="str">
        <v>Business</v>
      </c>
      <c r="D288">
        <v>1347002</v>
      </c>
      <c r="E288">
        <v>1176028.4099999999</v>
      </c>
      <c r="F288">
        <v>655</v>
      </c>
      <c r="G288">
        <v>0.75</v>
      </c>
      <c r="H288">
        <v>7</v>
      </c>
      <c r="I288" t="str">
        <v>High</v>
      </c>
    </row>
    <row r="289" spans="1:9" x14ac:dyDescent="0.25">
      <c r="A289" t="str">
        <v>LN000539</v>
      </c>
      <c r="B289" t="str">
        <v>CUST06172</v>
      </c>
      <c r="C289" t="str">
        <v>Home</v>
      </c>
      <c r="D289">
        <v>3002440</v>
      </c>
      <c r="E289">
        <v>2930607.53</v>
      </c>
      <c r="F289">
        <v>735</v>
      </c>
      <c r="G289">
        <v>0.53490000000000004</v>
      </c>
      <c r="H289">
        <v>0</v>
      </c>
      <c r="I289" t="str">
        <v>High</v>
      </c>
    </row>
    <row r="290" spans="1:9" x14ac:dyDescent="0.25">
      <c r="A290" t="str">
        <v>LN000541</v>
      </c>
      <c r="B290" t="str">
        <v>CUST03323</v>
      </c>
      <c r="C290" t="str">
        <v>Business</v>
      </c>
      <c r="D290">
        <v>2417691</v>
      </c>
      <c r="E290">
        <v>969488.68</v>
      </c>
      <c r="F290">
        <v>695</v>
      </c>
      <c r="G290">
        <v>0.75</v>
      </c>
      <c r="H290">
        <v>0</v>
      </c>
      <c r="I290" t="str">
        <v>High</v>
      </c>
    </row>
    <row r="291" spans="1:9" x14ac:dyDescent="0.25">
      <c r="A291" t="str">
        <v>LN000543</v>
      </c>
      <c r="B291" t="str">
        <v>CUST04418</v>
      </c>
      <c r="C291" t="str">
        <v>Personal</v>
      </c>
      <c r="D291">
        <v>644973</v>
      </c>
      <c r="E291">
        <v>21020.89</v>
      </c>
      <c r="F291">
        <v>736</v>
      </c>
      <c r="G291">
        <v>0.75</v>
      </c>
      <c r="H291">
        <v>0</v>
      </c>
      <c r="I291" t="str">
        <v>High</v>
      </c>
    </row>
    <row r="292" spans="1:9" x14ac:dyDescent="0.25">
      <c r="A292" t="str">
        <v>LN000546</v>
      </c>
      <c r="B292" t="str">
        <v>CUST04381</v>
      </c>
      <c r="C292" t="str">
        <v>Personal</v>
      </c>
      <c r="D292">
        <v>706284</v>
      </c>
      <c r="E292">
        <v>438008.94</v>
      </c>
      <c r="F292">
        <v>645</v>
      </c>
      <c r="G292">
        <v>0.24809999999999999</v>
      </c>
      <c r="H292">
        <v>15</v>
      </c>
      <c r="I292" t="str">
        <v>High</v>
      </c>
    </row>
    <row r="293" spans="1:9" x14ac:dyDescent="0.25">
      <c r="A293" t="str">
        <v>LN000548</v>
      </c>
      <c r="B293" t="str">
        <v>CUST04274</v>
      </c>
      <c r="C293" t="str">
        <v>Auto</v>
      </c>
      <c r="D293">
        <v>1587317</v>
      </c>
      <c r="E293">
        <v>1237188.8500000001</v>
      </c>
      <c r="F293">
        <v>670</v>
      </c>
      <c r="G293">
        <v>0.75</v>
      </c>
      <c r="H293">
        <v>0</v>
      </c>
      <c r="I293" t="str">
        <v>High</v>
      </c>
    </row>
    <row r="294" spans="1:9" x14ac:dyDescent="0.25">
      <c r="A294" t="str">
        <v>LN000549</v>
      </c>
      <c r="B294" t="str">
        <v>CUST02393</v>
      </c>
      <c r="C294" t="str">
        <v>Home</v>
      </c>
      <c r="D294">
        <v>5231807</v>
      </c>
      <c r="E294">
        <v>5022060.72</v>
      </c>
      <c r="F294">
        <v>723</v>
      </c>
      <c r="G294">
        <v>0.75</v>
      </c>
      <c r="H294">
        <v>0</v>
      </c>
      <c r="I294" t="str">
        <v>High</v>
      </c>
    </row>
    <row r="295" spans="1:9" x14ac:dyDescent="0.25">
      <c r="A295" t="str">
        <v>LN000551</v>
      </c>
      <c r="B295" t="str">
        <v>CUST06220</v>
      </c>
      <c r="C295" t="str">
        <v>Home</v>
      </c>
      <c r="D295">
        <v>6216380</v>
      </c>
      <c r="E295">
        <v>5761728.1500000004</v>
      </c>
      <c r="F295">
        <v>781</v>
      </c>
      <c r="G295">
        <v>0.75</v>
      </c>
      <c r="H295">
        <v>7</v>
      </c>
      <c r="I295" t="str">
        <v>High</v>
      </c>
    </row>
    <row r="296" spans="1:9" x14ac:dyDescent="0.25">
      <c r="A296" t="str">
        <v>LN000552</v>
      </c>
      <c r="B296" t="str">
        <v>CUST03637</v>
      </c>
      <c r="C296" t="str">
        <v>Business</v>
      </c>
      <c r="D296">
        <v>4989375</v>
      </c>
      <c r="E296">
        <v>3173503.05</v>
      </c>
      <c r="F296">
        <v>621</v>
      </c>
      <c r="G296">
        <v>0.75</v>
      </c>
      <c r="H296">
        <v>0</v>
      </c>
      <c r="I296" t="str">
        <v>High</v>
      </c>
    </row>
    <row r="297" spans="1:9" x14ac:dyDescent="0.25">
      <c r="A297" t="str">
        <v>LN000553</v>
      </c>
      <c r="B297" t="str">
        <v>CUST06629</v>
      </c>
      <c r="C297" t="str">
        <v>Home</v>
      </c>
      <c r="D297">
        <v>3441610</v>
      </c>
      <c r="E297">
        <v>2594368.7000000002</v>
      </c>
      <c r="F297">
        <v>768</v>
      </c>
      <c r="G297">
        <v>0.66949999999999998</v>
      </c>
      <c r="H297">
        <v>0</v>
      </c>
      <c r="I297" t="str">
        <v>High</v>
      </c>
    </row>
    <row r="298" spans="1:9" x14ac:dyDescent="0.25">
      <c r="A298" t="str">
        <v>LN000555</v>
      </c>
      <c r="B298" t="str">
        <v>CUST06027</v>
      </c>
      <c r="C298" t="str">
        <v>Business</v>
      </c>
      <c r="D298">
        <v>4422832</v>
      </c>
      <c r="E298">
        <v>3684098.21</v>
      </c>
      <c r="F298">
        <v>744</v>
      </c>
      <c r="G298">
        <v>0.75</v>
      </c>
      <c r="H298">
        <v>0</v>
      </c>
      <c r="I298" t="str">
        <v>High</v>
      </c>
    </row>
    <row r="299" spans="1:9" x14ac:dyDescent="0.25">
      <c r="A299" t="str">
        <v>LN000556</v>
      </c>
      <c r="B299" t="str">
        <v>CUST03603</v>
      </c>
      <c r="C299" t="str">
        <v>Home</v>
      </c>
      <c r="D299">
        <v>2659723</v>
      </c>
      <c r="E299">
        <v>2631500.54</v>
      </c>
      <c r="F299">
        <v>736</v>
      </c>
      <c r="G299">
        <v>0.61809999999999998</v>
      </c>
      <c r="H299">
        <v>0</v>
      </c>
      <c r="I299" t="str">
        <v>High</v>
      </c>
    </row>
    <row r="300" spans="1:9" x14ac:dyDescent="0.25">
      <c r="A300" t="str">
        <v>LN000561</v>
      </c>
      <c r="B300" t="str">
        <v>CUST06613</v>
      </c>
      <c r="C300" t="str">
        <v>Auto</v>
      </c>
      <c r="D300">
        <v>1536680</v>
      </c>
      <c r="E300">
        <v>620965.6</v>
      </c>
      <c r="F300">
        <v>695</v>
      </c>
      <c r="G300">
        <v>0.75</v>
      </c>
      <c r="H300">
        <v>0</v>
      </c>
      <c r="I300" t="str">
        <v>High</v>
      </c>
    </row>
    <row r="301" spans="1:9" x14ac:dyDescent="0.25">
      <c r="A301" t="str">
        <v>LN000567</v>
      </c>
      <c r="B301" t="str">
        <v>CUST05231</v>
      </c>
      <c r="C301" t="str">
        <v>Home</v>
      </c>
      <c r="D301">
        <v>1810508</v>
      </c>
      <c r="E301">
        <v>1783031.84</v>
      </c>
      <c r="F301">
        <v>801</v>
      </c>
      <c r="G301">
        <v>0.75</v>
      </c>
      <c r="H301">
        <v>0</v>
      </c>
      <c r="I301" t="str">
        <v>High</v>
      </c>
    </row>
    <row r="302" spans="1:9" x14ac:dyDescent="0.25">
      <c r="A302" t="str">
        <v>LN000568</v>
      </c>
      <c r="B302" t="str">
        <v>CUST00337</v>
      </c>
      <c r="C302" t="str">
        <v>Home</v>
      </c>
      <c r="D302">
        <v>3740735</v>
      </c>
      <c r="E302">
        <v>3074121.46</v>
      </c>
      <c r="F302">
        <v>671</v>
      </c>
      <c r="G302">
        <v>0.74580000000000002</v>
      </c>
      <c r="H302">
        <v>0</v>
      </c>
      <c r="I302" t="str">
        <v>High</v>
      </c>
    </row>
    <row r="303" spans="1:9" x14ac:dyDescent="0.25">
      <c r="A303" t="str">
        <v>LN000574</v>
      </c>
      <c r="B303" t="str">
        <v>CUST04040</v>
      </c>
      <c r="C303" t="str">
        <v>Auto</v>
      </c>
      <c r="D303">
        <v>1375645</v>
      </c>
      <c r="E303">
        <v>0</v>
      </c>
      <c r="F303">
        <v>688</v>
      </c>
      <c r="G303">
        <v>0.75</v>
      </c>
      <c r="H303">
        <v>0</v>
      </c>
      <c r="I303" t="str">
        <v>High</v>
      </c>
    </row>
    <row r="304" spans="1:9" x14ac:dyDescent="0.25">
      <c r="A304" t="str">
        <v>LN000576</v>
      </c>
      <c r="B304" t="str">
        <v>CUST03327</v>
      </c>
      <c r="C304" t="str">
        <v>Business</v>
      </c>
      <c r="D304">
        <v>3855846</v>
      </c>
      <c r="E304">
        <v>3502331</v>
      </c>
      <c r="F304">
        <v>749</v>
      </c>
      <c r="G304">
        <v>0.75</v>
      </c>
      <c r="H304">
        <v>0</v>
      </c>
      <c r="I304" t="str">
        <v>High</v>
      </c>
    </row>
    <row r="305" spans="1:9" x14ac:dyDescent="0.25">
      <c r="A305" t="str">
        <v>LN000578</v>
      </c>
      <c r="B305" t="str">
        <v>CUST02482</v>
      </c>
      <c r="C305" t="str">
        <v>Business</v>
      </c>
      <c r="D305">
        <v>4111308</v>
      </c>
      <c r="E305">
        <v>1195475.27</v>
      </c>
      <c r="F305">
        <v>671</v>
      </c>
      <c r="G305">
        <v>0.75</v>
      </c>
      <c r="H305">
        <v>180</v>
      </c>
      <c r="I305" t="str">
        <v>High</v>
      </c>
    </row>
    <row r="306" spans="1:9" x14ac:dyDescent="0.25">
      <c r="A306" t="str">
        <v>LN000579</v>
      </c>
      <c r="B306" t="str">
        <v>CUST06321</v>
      </c>
      <c r="C306" t="str">
        <v>Home</v>
      </c>
      <c r="D306">
        <v>4980698</v>
      </c>
      <c r="E306">
        <v>4802662.6900000004</v>
      </c>
      <c r="F306">
        <v>760</v>
      </c>
      <c r="G306">
        <v>0.75</v>
      </c>
      <c r="H306">
        <v>30</v>
      </c>
      <c r="I306" t="str">
        <v>High</v>
      </c>
    </row>
    <row r="307" spans="1:9" x14ac:dyDescent="0.25">
      <c r="A307" t="str">
        <v>LN000582</v>
      </c>
      <c r="B307" t="str">
        <v>CUST06254</v>
      </c>
      <c r="C307" t="str">
        <v>Business</v>
      </c>
      <c r="D307">
        <v>2575780</v>
      </c>
      <c r="E307">
        <v>1651080.55</v>
      </c>
      <c r="F307">
        <v>653</v>
      </c>
      <c r="G307">
        <v>0.75</v>
      </c>
      <c r="H307">
        <v>0</v>
      </c>
      <c r="I307" t="str">
        <v>High</v>
      </c>
    </row>
    <row r="308" spans="1:9" x14ac:dyDescent="0.25">
      <c r="A308" t="str">
        <v>LN000583</v>
      </c>
      <c r="B308" t="str">
        <v>CUST01696</v>
      </c>
      <c r="C308" t="str">
        <v>Home</v>
      </c>
      <c r="D308">
        <v>6435662</v>
      </c>
      <c r="E308">
        <v>6326908.4299999997</v>
      </c>
      <c r="F308">
        <v>659</v>
      </c>
      <c r="G308">
        <v>0.75</v>
      </c>
      <c r="H308">
        <v>0</v>
      </c>
      <c r="I308" t="str">
        <v>High</v>
      </c>
    </row>
    <row r="309" spans="1:9" x14ac:dyDescent="0.25">
      <c r="A309" t="str">
        <v>LN000585</v>
      </c>
      <c r="B309" t="str">
        <v>CUST03177</v>
      </c>
      <c r="C309" t="str">
        <v>Auto</v>
      </c>
      <c r="D309">
        <v>889483</v>
      </c>
      <c r="E309">
        <v>641993.88</v>
      </c>
      <c r="F309">
        <v>791</v>
      </c>
      <c r="G309">
        <v>0.63600000000000001</v>
      </c>
      <c r="H309">
        <v>0</v>
      </c>
      <c r="I309" t="str">
        <v>High</v>
      </c>
    </row>
    <row r="310" spans="1:9" x14ac:dyDescent="0.25">
      <c r="A310" t="str">
        <v>LN000586</v>
      </c>
      <c r="B310" t="str">
        <v>CUST05235</v>
      </c>
      <c r="C310" t="str">
        <v>Personal</v>
      </c>
      <c r="D310">
        <v>395006</v>
      </c>
      <c r="E310">
        <v>299460.77</v>
      </c>
      <c r="F310">
        <v>558</v>
      </c>
      <c r="G310">
        <v>7.9399999999999998E-2</v>
      </c>
      <c r="H310">
        <v>0</v>
      </c>
      <c r="I310" t="str">
        <v>High</v>
      </c>
    </row>
    <row r="311" spans="1:9" x14ac:dyDescent="0.25">
      <c r="A311" t="str">
        <v>LN000587</v>
      </c>
      <c r="B311" t="str">
        <v>CUST02968</v>
      </c>
      <c r="C311" t="str">
        <v>Personal</v>
      </c>
      <c r="D311">
        <v>715119</v>
      </c>
      <c r="E311">
        <v>306782.27</v>
      </c>
      <c r="F311">
        <v>644</v>
      </c>
      <c r="G311">
        <v>0.28760000000000002</v>
      </c>
      <c r="H311">
        <v>0</v>
      </c>
      <c r="I311" t="str">
        <v>High</v>
      </c>
    </row>
    <row r="312" spans="1:9" x14ac:dyDescent="0.25">
      <c r="A312" t="str">
        <v>LN000589</v>
      </c>
      <c r="B312" t="str">
        <v>CUST03768</v>
      </c>
      <c r="C312" t="str">
        <v>Personal</v>
      </c>
      <c r="D312">
        <v>576000</v>
      </c>
      <c r="E312">
        <v>279133.27</v>
      </c>
      <c r="F312">
        <v>694</v>
      </c>
      <c r="G312">
        <v>0.75</v>
      </c>
      <c r="H312">
        <v>0</v>
      </c>
      <c r="I312" t="str">
        <v>High</v>
      </c>
    </row>
    <row r="313" spans="1:9" x14ac:dyDescent="0.25">
      <c r="A313" t="str">
        <v>LN000594</v>
      </c>
      <c r="B313" t="str">
        <v>CUST04351</v>
      </c>
      <c r="C313" t="str">
        <v>Personal</v>
      </c>
      <c r="D313">
        <v>730790</v>
      </c>
      <c r="E313">
        <v>168817.3</v>
      </c>
      <c r="F313">
        <v>709</v>
      </c>
      <c r="G313">
        <v>0.70579999999999998</v>
      </c>
      <c r="H313">
        <v>0</v>
      </c>
      <c r="I313" t="str">
        <v>High</v>
      </c>
    </row>
    <row r="314" spans="1:9" x14ac:dyDescent="0.25">
      <c r="A314" t="str">
        <v>LN000596</v>
      </c>
      <c r="B314" t="str">
        <v>CUST00191</v>
      </c>
      <c r="C314" t="str">
        <v>Home</v>
      </c>
      <c r="D314">
        <v>5019329</v>
      </c>
      <c r="E314">
        <v>4727991.51</v>
      </c>
      <c r="F314">
        <v>742</v>
      </c>
      <c r="G314">
        <v>0.62309999999999999</v>
      </c>
      <c r="H314">
        <v>7</v>
      </c>
      <c r="I314" t="str">
        <v>High</v>
      </c>
    </row>
    <row r="315" spans="1:9" x14ac:dyDescent="0.25">
      <c r="A315" t="str">
        <v>LN000603</v>
      </c>
      <c r="B315" t="str">
        <v>CUST01155</v>
      </c>
      <c r="C315" t="str">
        <v>Personal</v>
      </c>
      <c r="D315">
        <v>618464</v>
      </c>
      <c r="E315">
        <v>121255.85</v>
      </c>
      <c r="F315">
        <v>775</v>
      </c>
      <c r="G315">
        <v>0.59730000000000005</v>
      </c>
      <c r="H315">
        <v>0</v>
      </c>
      <c r="I315" t="str">
        <v>High</v>
      </c>
    </row>
    <row r="316" spans="1:9" x14ac:dyDescent="0.25">
      <c r="A316" t="str">
        <v>LN000606</v>
      </c>
      <c r="B316" t="str">
        <v>CUST00176</v>
      </c>
      <c r="C316" t="str">
        <v>Home</v>
      </c>
      <c r="D316">
        <v>3675774</v>
      </c>
      <c r="E316">
        <v>3518038.87</v>
      </c>
      <c r="F316">
        <v>754</v>
      </c>
      <c r="G316">
        <v>0.66749999999999998</v>
      </c>
      <c r="H316">
        <v>0</v>
      </c>
      <c r="I316" t="str">
        <v>High</v>
      </c>
    </row>
    <row r="317" spans="1:9" x14ac:dyDescent="0.25">
      <c r="A317" t="str">
        <v>LN000607</v>
      </c>
      <c r="B317" t="str">
        <v>CUST04934</v>
      </c>
      <c r="C317" t="str">
        <v>Personal</v>
      </c>
      <c r="D317">
        <v>613483</v>
      </c>
      <c r="E317">
        <v>0</v>
      </c>
      <c r="F317">
        <v>606</v>
      </c>
      <c r="G317">
        <v>0.53710000000000002</v>
      </c>
      <c r="H317">
        <v>0</v>
      </c>
      <c r="I317" t="str">
        <v>High</v>
      </c>
    </row>
    <row r="318" spans="1:9" x14ac:dyDescent="0.25">
      <c r="A318" t="str">
        <v>LN000608</v>
      </c>
      <c r="B318" t="str">
        <v>CUST01415</v>
      </c>
      <c r="C318" t="str">
        <v>Home</v>
      </c>
      <c r="D318">
        <v>5804290</v>
      </c>
      <c r="E318">
        <v>5508590.1600000001</v>
      </c>
      <c r="F318">
        <v>746</v>
      </c>
      <c r="G318">
        <v>0.75</v>
      </c>
      <c r="H318">
        <v>0</v>
      </c>
      <c r="I318" t="str">
        <v>High</v>
      </c>
    </row>
    <row r="319" spans="1:9" x14ac:dyDescent="0.25">
      <c r="A319" t="str">
        <v>LN000609</v>
      </c>
      <c r="B319" t="str">
        <v>CUST03489</v>
      </c>
      <c r="C319" t="str">
        <v>Home</v>
      </c>
      <c r="D319">
        <v>3351496</v>
      </c>
      <c r="E319">
        <v>3219898.41</v>
      </c>
      <c r="F319">
        <v>748</v>
      </c>
      <c r="G319">
        <v>0.68</v>
      </c>
      <c r="H319">
        <v>0</v>
      </c>
      <c r="I319" t="str">
        <v>High</v>
      </c>
    </row>
    <row r="320" spans="1:9" x14ac:dyDescent="0.25">
      <c r="A320" t="str">
        <v>LN000611</v>
      </c>
      <c r="B320" t="str">
        <v>CUST05350</v>
      </c>
      <c r="C320" t="str">
        <v>Personal</v>
      </c>
      <c r="D320">
        <v>716587</v>
      </c>
      <c r="E320">
        <v>0</v>
      </c>
      <c r="F320">
        <v>759</v>
      </c>
      <c r="G320">
        <v>0.75</v>
      </c>
      <c r="H320">
        <v>0</v>
      </c>
      <c r="I320" t="str">
        <v>High</v>
      </c>
    </row>
    <row r="321" spans="1:9" x14ac:dyDescent="0.25">
      <c r="A321" t="str">
        <v>LN000613</v>
      </c>
      <c r="B321" t="str">
        <v>CUST02024</v>
      </c>
      <c r="C321" t="str">
        <v>Auto</v>
      </c>
      <c r="D321">
        <v>1612657</v>
      </c>
      <c r="E321">
        <v>1345475.44</v>
      </c>
      <c r="F321">
        <v>692</v>
      </c>
      <c r="G321">
        <v>0.67679999999999996</v>
      </c>
      <c r="H321">
        <v>0</v>
      </c>
      <c r="I321" t="str">
        <v>High</v>
      </c>
    </row>
    <row r="322" spans="1:9" x14ac:dyDescent="0.25">
      <c r="A322" t="str">
        <v>LN000614</v>
      </c>
      <c r="B322" t="str">
        <v>CUST02927</v>
      </c>
      <c r="C322" t="str">
        <v>Personal</v>
      </c>
      <c r="D322">
        <v>655838</v>
      </c>
      <c r="E322">
        <v>535428.87</v>
      </c>
      <c r="F322">
        <v>697</v>
      </c>
      <c r="G322">
        <v>0.59389999999999998</v>
      </c>
      <c r="H322">
        <v>0</v>
      </c>
      <c r="I322" t="str">
        <v>High</v>
      </c>
    </row>
    <row r="323" spans="1:9" x14ac:dyDescent="0.25">
      <c r="A323" t="str">
        <v>LN000616</v>
      </c>
      <c r="B323" t="str">
        <v>CUST02965</v>
      </c>
      <c r="C323" t="str">
        <v>Business</v>
      </c>
      <c r="D323">
        <v>4795428</v>
      </c>
      <c r="E323">
        <v>3979581.93</v>
      </c>
      <c r="F323">
        <v>613</v>
      </c>
      <c r="G323">
        <v>0.75</v>
      </c>
      <c r="H323">
        <v>120</v>
      </c>
      <c r="I323" t="str">
        <v>High</v>
      </c>
    </row>
    <row r="324" spans="1:9" x14ac:dyDescent="0.25">
      <c r="A324" t="str">
        <v>LN000617</v>
      </c>
      <c r="B324" t="str">
        <v>CUST02726</v>
      </c>
      <c r="C324" t="str">
        <v>Personal</v>
      </c>
      <c r="D324">
        <v>231032</v>
      </c>
      <c r="E324">
        <v>136606.32999999999</v>
      </c>
      <c r="F324">
        <v>630</v>
      </c>
      <c r="G324">
        <v>0.05</v>
      </c>
      <c r="H324">
        <v>15</v>
      </c>
      <c r="I324" t="str">
        <v>High</v>
      </c>
    </row>
    <row r="325" spans="1:9" x14ac:dyDescent="0.25">
      <c r="A325" t="str">
        <v>LN000620</v>
      </c>
      <c r="B325" t="str">
        <v>CUST05430</v>
      </c>
      <c r="C325" t="str">
        <v>Education</v>
      </c>
      <c r="D325">
        <v>1035112</v>
      </c>
      <c r="E325">
        <v>820750.06</v>
      </c>
      <c r="F325">
        <v>727</v>
      </c>
      <c r="G325">
        <v>0.5212</v>
      </c>
      <c r="H325">
        <v>7</v>
      </c>
      <c r="I325" t="str">
        <v>High</v>
      </c>
    </row>
    <row r="326" spans="1:9" x14ac:dyDescent="0.25">
      <c r="A326" t="str">
        <v>LN000624</v>
      </c>
      <c r="B326" t="str">
        <v>CUST06535</v>
      </c>
      <c r="C326" t="str">
        <v>Home</v>
      </c>
      <c r="D326">
        <v>1608584</v>
      </c>
      <c r="E326">
        <v>1421213.87</v>
      </c>
      <c r="F326">
        <v>621</v>
      </c>
      <c r="G326">
        <v>0.3599</v>
      </c>
      <c r="H326">
        <v>0</v>
      </c>
      <c r="I326" t="str">
        <v>High</v>
      </c>
    </row>
    <row r="327" spans="1:9" x14ac:dyDescent="0.25">
      <c r="A327" t="str">
        <v>LN000625</v>
      </c>
      <c r="B327" t="str">
        <v>CUST02302</v>
      </c>
      <c r="C327" t="str">
        <v>Auto</v>
      </c>
      <c r="D327">
        <v>1303127</v>
      </c>
      <c r="E327">
        <v>1190974.25</v>
      </c>
      <c r="F327">
        <v>686</v>
      </c>
      <c r="G327">
        <v>0.75</v>
      </c>
      <c r="H327">
        <v>0</v>
      </c>
      <c r="I327" t="str">
        <v>High</v>
      </c>
    </row>
    <row r="328" spans="1:9" x14ac:dyDescent="0.25">
      <c r="A328" t="str">
        <v>LN000626</v>
      </c>
      <c r="B328" t="str">
        <v>CUST02330</v>
      </c>
      <c r="C328" t="str">
        <v>Home</v>
      </c>
      <c r="D328">
        <v>3704562</v>
      </c>
      <c r="E328">
        <v>3438606.42</v>
      </c>
      <c r="F328">
        <v>749</v>
      </c>
      <c r="G328">
        <v>0.75</v>
      </c>
      <c r="H328">
        <v>30</v>
      </c>
      <c r="I328" t="str">
        <v>High</v>
      </c>
    </row>
    <row r="329" spans="1:9" x14ac:dyDescent="0.25">
      <c r="A329" t="str">
        <v>LN000627</v>
      </c>
      <c r="B329" t="str">
        <v>CUST00872</v>
      </c>
      <c r="C329" t="str">
        <v>Home</v>
      </c>
      <c r="D329">
        <v>6191806</v>
      </c>
      <c r="E329">
        <v>6009248.4900000002</v>
      </c>
      <c r="F329">
        <v>689</v>
      </c>
      <c r="G329">
        <v>0.75</v>
      </c>
      <c r="H329">
        <v>0</v>
      </c>
      <c r="I329" t="str">
        <v>High</v>
      </c>
    </row>
    <row r="330" spans="1:9" x14ac:dyDescent="0.25">
      <c r="A330" t="str">
        <v>LN000629</v>
      </c>
      <c r="B330" t="str">
        <v>CUST04037</v>
      </c>
      <c r="C330" t="str">
        <v>Personal</v>
      </c>
      <c r="D330">
        <v>628004</v>
      </c>
      <c r="E330">
        <v>382863.3</v>
      </c>
      <c r="F330">
        <v>596</v>
      </c>
      <c r="G330">
        <v>0.75</v>
      </c>
      <c r="H330">
        <v>15</v>
      </c>
      <c r="I330" t="str">
        <v>High</v>
      </c>
    </row>
    <row r="331" spans="1:9" x14ac:dyDescent="0.25">
      <c r="A331" t="str">
        <v>LN000632</v>
      </c>
      <c r="B331" t="str">
        <v>CUST02333</v>
      </c>
      <c r="C331" t="str">
        <v>Business</v>
      </c>
      <c r="D331">
        <v>2979782</v>
      </c>
      <c r="E331">
        <v>2649653.39</v>
      </c>
      <c r="F331">
        <v>686</v>
      </c>
      <c r="G331">
        <v>0.75</v>
      </c>
      <c r="H331">
        <v>0</v>
      </c>
      <c r="I331" t="str">
        <v>High</v>
      </c>
    </row>
    <row r="332" spans="1:9" x14ac:dyDescent="0.25">
      <c r="A332" t="str">
        <v>LN000633</v>
      </c>
      <c r="B332" t="str">
        <v>CUST00662</v>
      </c>
      <c r="C332" t="str">
        <v>Home</v>
      </c>
      <c r="D332">
        <v>4740224</v>
      </c>
      <c r="E332">
        <v>4689887.7</v>
      </c>
      <c r="F332">
        <v>715</v>
      </c>
      <c r="G332">
        <v>0.67759999999999998</v>
      </c>
      <c r="H332">
        <v>0</v>
      </c>
      <c r="I332" t="str">
        <v>High</v>
      </c>
    </row>
    <row r="333" spans="1:9" x14ac:dyDescent="0.25">
      <c r="A333" t="str">
        <v>LN000634</v>
      </c>
      <c r="B333" t="str">
        <v>CUST04669</v>
      </c>
      <c r="C333" t="str">
        <v>Home</v>
      </c>
      <c r="D333">
        <v>6542320</v>
      </c>
      <c r="E333">
        <v>6130028.5</v>
      </c>
      <c r="F333">
        <v>669</v>
      </c>
      <c r="G333">
        <v>0.65590000000000004</v>
      </c>
      <c r="H333">
        <v>0</v>
      </c>
      <c r="I333" t="str">
        <v>High</v>
      </c>
    </row>
    <row r="334" spans="1:9" x14ac:dyDescent="0.25">
      <c r="A334" t="str">
        <v>LN000637</v>
      </c>
      <c r="B334" t="str">
        <v>CUST05961</v>
      </c>
      <c r="C334" t="str">
        <v>Home</v>
      </c>
      <c r="D334">
        <v>4000615</v>
      </c>
      <c r="E334">
        <v>3738397.36</v>
      </c>
      <c r="F334">
        <v>686</v>
      </c>
      <c r="G334">
        <v>0.75</v>
      </c>
      <c r="H334">
        <v>0</v>
      </c>
      <c r="I334" t="str">
        <v>High</v>
      </c>
    </row>
    <row r="335" spans="1:9" x14ac:dyDescent="0.25">
      <c r="A335" t="str">
        <v>LN000646</v>
      </c>
      <c r="B335" t="str">
        <v>CUST02067</v>
      </c>
      <c r="C335" t="str">
        <v>Business</v>
      </c>
      <c r="D335">
        <v>926538</v>
      </c>
      <c r="E335">
        <v>714170.79</v>
      </c>
      <c r="F335">
        <v>717</v>
      </c>
      <c r="G335">
        <v>0.75</v>
      </c>
      <c r="H335">
        <v>0</v>
      </c>
      <c r="I335" t="str">
        <v>High</v>
      </c>
    </row>
    <row r="336" spans="1:9" x14ac:dyDescent="0.25">
      <c r="A336" t="str">
        <v>LN000647</v>
      </c>
      <c r="B336" t="str">
        <v>CUST01465</v>
      </c>
      <c r="C336" t="str">
        <v>Auto</v>
      </c>
      <c r="D336">
        <v>1121803</v>
      </c>
      <c r="E336">
        <v>810719.04</v>
      </c>
      <c r="F336">
        <v>624</v>
      </c>
      <c r="G336">
        <v>0.51580000000000004</v>
      </c>
      <c r="H336">
        <v>0</v>
      </c>
      <c r="I336" t="str">
        <v>High</v>
      </c>
    </row>
    <row r="337" spans="1:9" x14ac:dyDescent="0.25">
      <c r="A337" t="str">
        <v>LN000648</v>
      </c>
      <c r="B337" t="str">
        <v>CUST01973</v>
      </c>
      <c r="C337" t="str">
        <v>Auto</v>
      </c>
      <c r="D337">
        <v>1437995</v>
      </c>
      <c r="E337">
        <v>48008.77</v>
      </c>
      <c r="F337">
        <v>660</v>
      </c>
      <c r="G337">
        <v>0.75</v>
      </c>
      <c r="H337">
        <v>0</v>
      </c>
      <c r="I337" t="str">
        <v>High</v>
      </c>
    </row>
    <row r="338" spans="1:9" x14ac:dyDescent="0.25">
      <c r="A338" t="str">
        <v>LN000650</v>
      </c>
      <c r="B338" t="str">
        <v>CUST02879</v>
      </c>
      <c r="C338" t="str">
        <v>Home</v>
      </c>
      <c r="D338">
        <v>3530132</v>
      </c>
      <c r="E338">
        <v>3181900.9</v>
      </c>
      <c r="F338">
        <v>712</v>
      </c>
      <c r="G338">
        <v>0.75</v>
      </c>
      <c r="H338">
        <v>0</v>
      </c>
      <c r="I338" t="str">
        <v>High</v>
      </c>
    </row>
    <row r="339" spans="1:9" x14ac:dyDescent="0.25">
      <c r="A339" t="str">
        <v>LN000653</v>
      </c>
      <c r="B339" t="str">
        <v>CUST00256</v>
      </c>
      <c r="C339" t="str">
        <v>Auto</v>
      </c>
      <c r="D339">
        <v>1127913</v>
      </c>
      <c r="E339">
        <v>825050.53</v>
      </c>
      <c r="F339">
        <v>755</v>
      </c>
      <c r="G339">
        <v>0.70350000000000001</v>
      </c>
      <c r="H339">
        <v>0</v>
      </c>
      <c r="I339" t="str">
        <v>High</v>
      </c>
    </row>
    <row r="340" spans="1:9" x14ac:dyDescent="0.25">
      <c r="A340" t="str">
        <v>LN000654</v>
      </c>
      <c r="B340" t="str">
        <v>CUST04822</v>
      </c>
      <c r="C340" t="str">
        <v>Education</v>
      </c>
      <c r="D340">
        <v>750467</v>
      </c>
      <c r="E340">
        <v>543925</v>
      </c>
      <c r="F340">
        <v>716</v>
      </c>
      <c r="G340">
        <v>0.75</v>
      </c>
      <c r="H340">
        <v>0</v>
      </c>
      <c r="I340" t="str">
        <v>High</v>
      </c>
    </row>
    <row r="341" spans="1:9" x14ac:dyDescent="0.25">
      <c r="A341" t="str">
        <v>LN000655</v>
      </c>
      <c r="B341" t="str">
        <v>CUST03986</v>
      </c>
      <c r="C341" t="str">
        <v>Home</v>
      </c>
      <c r="D341">
        <v>5079568</v>
      </c>
      <c r="E341">
        <v>5018605.8600000003</v>
      </c>
      <c r="F341">
        <v>766</v>
      </c>
      <c r="G341">
        <v>0.75</v>
      </c>
      <c r="H341">
        <v>120</v>
      </c>
      <c r="I341" t="str">
        <v>High</v>
      </c>
    </row>
    <row r="342" spans="1:9" x14ac:dyDescent="0.25">
      <c r="A342" t="str">
        <v>LN000658</v>
      </c>
      <c r="B342" t="str">
        <v>CUST03700</v>
      </c>
      <c r="C342" t="str">
        <v>Home</v>
      </c>
      <c r="D342">
        <v>3478907</v>
      </c>
      <c r="E342">
        <v>3373988.99</v>
      </c>
      <c r="F342">
        <v>664</v>
      </c>
      <c r="G342">
        <v>0.71889999999999998</v>
      </c>
      <c r="H342">
        <v>120</v>
      </c>
      <c r="I342" t="str">
        <v>High</v>
      </c>
    </row>
    <row r="343" spans="1:9" x14ac:dyDescent="0.25">
      <c r="A343" t="str">
        <v>LN000662</v>
      </c>
      <c r="B343" t="str">
        <v>CUST04365</v>
      </c>
      <c r="C343" t="str">
        <v>Business</v>
      </c>
      <c r="D343">
        <v>3127609</v>
      </c>
      <c r="E343">
        <v>2782564.96</v>
      </c>
      <c r="F343">
        <v>785</v>
      </c>
      <c r="G343">
        <v>0.75</v>
      </c>
      <c r="H343">
        <v>0</v>
      </c>
      <c r="I343" t="str">
        <v>High</v>
      </c>
    </row>
    <row r="344" spans="1:9" x14ac:dyDescent="0.25">
      <c r="A344" t="str">
        <v>LN000663</v>
      </c>
      <c r="B344" t="str">
        <v>CUST06851</v>
      </c>
      <c r="C344" t="str">
        <v>Auto</v>
      </c>
      <c r="D344">
        <v>1355464</v>
      </c>
      <c r="E344">
        <v>385137.26</v>
      </c>
      <c r="F344">
        <v>661</v>
      </c>
      <c r="G344">
        <v>0.75</v>
      </c>
      <c r="H344">
        <v>0</v>
      </c>
      <c r="I344" t="str">
        <v>High</v>
      </c>
    </row>
    <row r="345" spans="1:9" x14ac:dyDescent="0.25">
      <c r="A345" t="str">
        <v>LN000668</v>
      </c>
      <c r="B345" t="str">
        <v>CUST06227</v>
      </c>
      <c r="C345" t="str">
        <v>Personal</v>
      </c>
      <c r="D345">
        <v>622949</v>
      </c>
      <c r="E345">
        <v>0</v>
      </c>
      <c r="F345">
        <v>629</v>
      </c>
      <c r="G345">
        <v>0.53990000000000005</v>
      </c>
      <c r="H345">
        <v>0</v>
      </c>
      <c r="I345" t="str">
        <v>High</v>
      </c>
    </row>
    <row r="346" spans="1:9" x14ac:dyDescent="0.25">
      <c r="A346" t="str">
        <v>LN000671</v>
      </c>
      <c r="B346" t="str">
        <v>CUST02505</v>
      </c>
      <c r="C346" t="str">
        <v>Personal</v>
      </c>
      <c r="D346">
        <v>694873</v>
      </c>
      <c r="E346">
        <v>434664.39</v>
      </c>
      <c r="F346">
        <v>765</v>
      </c>
      <c r="G346">
        <v>0.75</v>
      </c>
      <c r="H346">
        <v>0</v>
      </c>
      <c r="I346" t="str">
        <v>High</v>
      </c>
    </row>
    <row r="347" spans="1:9" x14ac:dyDescent="0.25">
      <c r="A347" t="str">
        <v>LN000672</v>
      </c>
      <c r="B347" t="str">
        <v>CUST03845</v>
      </c>
      <c r="C347" t="str">
        <v>Business</v>
      </c>
      <c r="D347">
        <v>4640190</v>
      </c>
      <c r="E347">
        <v>0</v>
      </c>
      <c r="F347">
        <v>721</v>
      </c>
      <c r="G347">
        <v>0.75</v>
      </c>
      <c r="H347">
        <v>0</v>
      </c>
      <c r="I347" t="str">
        <v>High</v>
      </c>
    </row>
    <row r="348" spans="1:9" x14ac:dyDescent="0.25">
      <c r="A348" t="str">
        <v>LN000674</v>
      </c>
      <c r="B348" t="str">
        <v>CUST04561</v>
      </c>
      <c r="C348" t="str">
        <v>Home</v>
      </c>
      <c r="D348">
        <v>6354850</v>
      </c>
      <c r="E348">
        <v>6117481.0899999999</v>
      </c>
      <c r="F348">
        <v>712</v>
      </c>
      <c r="G348">
        <v>0.74790000000000001</v>
      </c>
      <c r="H348">
        <v>0</v>
      </c>
      <c r="I348" t="str">
        <v>High</v>
      </c>
    </row>
    <row r="349" spans="1:9" x14ac:dyDescent="0.25">
      <c r="A349" t="str">
        <v>LN000675</v>
      </c>
      <c r="B349" t="str">
        <v>CUST01219</v>
      </c>
      <c r="C349" t="str">
        <v>Home</v>
      </c>
      <c r="D349">
        <v>1614899</v>
      </c>
      <c r="E349">
        <v>1554904.89</v>
      </c>
      <c r="F349">
        <v>762</v>
      </c>
      <c r="G349">
        <v>0.50480000000000003</v>
      </c>
      <c r="H349">
        <v>0</v>
      </c>
      <c r="I349" t="str">
        <v>High</v>
      </c>
    </row>
    <row r="350" spans="1:9" x14ac:dyDescent="0.25">
      <c r="A350" t="str">
        <v>LN000676</v>
      </c>
      <c r="B350" t="str">
        <v>CUST03913</v>
      </c>
      <c r="C350" t="str">
        <v>Business</v>
      </c>
      <c r="D350">
        <v>2271344</v>
      </c>
      <c r="E350">
        <v>1590672.89</v>
      </c>
      <c r="F350">
        <v>722</v>
      </c>
      <c r="G350">
        <v>0.75</v>
      </c>
      <c r="H350">
        <v>0</v>
      </c>
      <c r="I350" t="str">
        <v>High</v>
      </c>
    </row>
    <row r="351" spans="1:9" x14ac:dyDescent="0.25">
      <c r="A351" t="str">
        <v>LN000679</v>
      </c>
      <c r="B351" t="str">
        <v>CUST03178</v>
      </c>
      <c r="C351" t="str">
        <v>Business</v>
      </c>
      <c r="D351">
        <v>1816202</v>
      </c>
      <c r="E351">
        <v>0</v>
      </c>
      <c r="F351">
        <v>714</v>
      </c>
      <c r="G351">
        <v>0.75</v>
      </c>
      <c r="H351">
        <v>0</v>
      </c>
      <c r="I351" t="str">
        <v>High</v>
      </c>
    </row>
    <row r="352" spans="1:9" x14ac:dyDescent="0.25">
      <c r="A352" t="str">
        <v>LN000680</v>
      </c>
      <c r="B352" t="str">
        <v>CUST02944</v>
      </c>
      <c r="C352" t="str">
        <v>Business</v>
      </c>
      <c r="D352">
        <v>2490105</v>
      </c>
      <c r="E352">
        <v>0</v>
      </c>
      <c r="F352">
        <v>720</v>
      </c>
      <c r="G352">
        <v>0.75</v>
      </c>
      <c r="H352">
        <v>0</v>
      </c>
      <c r="I352" t="str">
        <v>High</v>
      </c>
    </row>
    <row r="353" spans="1:9" x14ac:dyDescent="0.25">
      <c r="A353" t="str">
        <v>LN000683</v>
      </c>
      <c r="B353" t="str">
        <v>CUST04090</v>
      </c>
      <c r="C353" t="str">
        <v>Personal</v>
      </c>
      <c r="D353">
        <v>669295</v>
      </c>
      <c r="E353">
        <v>638954.85</v>
      </c>
      <c r="F353">
        <v>563</v>
      </c>
      <c r="G353">
        <v>0.1419</v>
      </c>
      <c r="H353">
        <v>0</v>
      </c>
      <c r="I353" t="str">
        <v>High</v>
      </c>
    </row>
    <row r="354" spans="1:9" x14ac:dyDescent="0.25">
      <c r="A354" t="str">
        <v>LN000685</v>
      </c>
      <c r="B354" t="str">
        <v>CUST05075</v>
      </c>
      <c r="C354" t="str">
        <v>Business</v>
      </c>
      <c r="D354">
        <v>3513477</v>
      </c>
      <c r="E354">
        <v>3420933.23</v>
      </c>
      <c r="F354">
        <v>728</v>
      </c>
      <c r="G354">
        <v>0.75</v>
      </c>
      <c r="H354">
        <v>0</v>
      </c>
      <c r="I354" t="str">
        <v>High</v>
      </c>
    </row>
    <row r="355" spans="1:9" x14ac:dyDescent="0.25">
      <c r="A355" t="str">
        <v>LN000689</v>
      </c>
      <c r="B355" t="str">
        <v>CUST06354</v>
      </c>
      <c r="C355" t="str">
        <v>Education</v>
      </c>
      <c r="D355">
        <v>859492</v>
      </c>
      <c r="E355">
        <v>0</v>
      </c>
      <c r="F355">
        <v>796</v>
      </c>
      <c r="G355">
        <v>0.50339999999999996</v>
      </c>
      <c r="H355">
        <v>30</v>
      </c>
      <c r="I355" t="str">
        <v>High</v>
      </c>
    </row>
    <row r="356" spans="1:9" x14ac:dyDescent="0.25">
      <c r="A356" t="str">
        <v>LN000690</v>
      </c>
      <c r="B356" t="str">
        <v>CUST02941</v>
      </c>
      <c r="C356" t="str">
        <v>Personal</v>
      </c>
      <c r="D356">
        <v>668667</v>
      </c>
      <c r="E356">
        <v>550112.84</v>
      </c>
      <c r="F356">
        <v>688</v>
      </c>
      <c r="G356">
        <v>0.13789999999999999</v>
      </c>
      <c r="H356">
        <v>90</v>
      </c>
      <c r="I356" t="str">
        <v>High</v>
      </c>
    </row>
    <row r="357" spans="1:9" x14ac:dyDescent="0.25">
      <c r="A357" t="str">
        <v>LN000693</v>
      </c>
      <c r="B357" t="str">
        <v>CUST06793</v>
      </c>
      <c r="C357" t="str">
        <v>Home</v>
      </c>
      <c r="D357">
        <v>5794020</v>
      </c>
      <c r="E357">
        <v>5295235.5199999996</v>
      </c>
      <c r="F357">
        <v>739</v>
      </c>
      <c r="G357">
        <v>0.75</v>
      </c>
      <c r="H357">
        <v>0</v>
      </c>
      <c r="I357" t="str">
        <v>High</v>
      </c>
    </row>
    <row r="358" spans="1:9" x14ac:dyDescent="0.25">
      <c r="A358" t="str">
        <v>LN000698</v>
      </c>
      <c r="B358" t="str">
        <v>CUST04126</v>
      </c>
      <c r="C358" t="str">
        <v>Auto</v>
      </c>
      <c r="D358">
        <v>818239</v>
      </c>
      <c r="E358">
        <v>409200.34</v>
      </c>
      <c r="F358">
        <v>705</v>
      </c>
      <c r="G358">
        <v>0.61939999999999995</v>
      </c>
      <c r="H358">
        <v>0</v>
      </c>
      <c r="I358" t="str">
        <v>High</v>
      </c>
    </row>
    <row r="359" spans="1:9" x14ac:dyDescent="0.25">
      <c r="A359" t="str">
        <v>LN000700</v>
      </c>
      <c r="B359" t="str">
        <v>CUST01264</v>
      </c>
      <c r="C359" t="str">
        <v>Home</v>
      </c>
      <c r="D359">
        <v>4000608</v>
      </c>
      <c r="E359">
        <v>3430465.19</v>
      </c>
      <c r="F359">
        <v>677</v>
      </c>
      <c r="G359">
        <v>0.75</v>
      </c>
      <c r="H359">
        <v>0</v>
      </c>
      <c r="I359" t="str">
        <v>High</v>
      </c>
    </row>
    <row r="360" spans="1:9" x14ac:dyDescent="0.25">
      <c r="A360" t="str">
        <v>LN000701</v>
      </c>
      <c r="B360" t="str">
        <v>CUST02945</v>
      </c>
      <c r="C360" t="str">
        <v>Home</v>
      </c>
      <c r="D360">
        <v>2735465</v>
      </c>
      <c r="E360">
        <v>2710837.11</v>
      </c>
      <c r="F360">
        <v>721</v>
      </c>
      <c r="G360">
        <v>0.6472</v>
      </c>
      <c r="H360">
        <v>0</v>
      </c>
      <c r="I360" t="str">
        <v>High</v>
      </c>
    </row>
    <row r="361" spans="1:9" x14ac:dyDescent="0.25">
      <c r="A361" t="str">
        <v>LN000706</v>
      </c>
      <c r="B361" t="str">
        <v>CUST04110</v>
      </c>
      <c r="C361" t="str">
        <v>Business</v>
      </c>
      <c r="D361">
        <v>4831098</v>
      </c>
      <c r="E361">
        <v>0</v>
      </c>
      <c r="F361">
        <v>747</v>
      </c>
      <c r="G361">
        <v>0.75</v>
      </c>
      <c r="H361">
        <v>0</v>
      </c>
      <c r="I361" t="str">
        <v>High</v>
      </c>
    </row>
    <row r="362" spans="1:9" x14ac:dyDescent="0.25">
      <c r="A362" t="str">
        <v>LN000710</v>
      </c>
      <c r="B362" t="str">
        <v>CUST06407</v>
      </c>
      <c r="C362" t="str">
        <v>Auto</v>
      </c>
      <c r="D362">
        <v>1253158</v>
      </c>
      <c r="E362">
        <v>904982.17</v>
      </c>
      <c r="F362">
        <v>608</v>
      </c>
      <c r="G362">
        <v>0.75</v>
      </c>
      <c r="H362">
        <v>0</v>
      </c>
      <c r="I362" t="str">
        <v>High</v>
      </c>
    </row>
    <row r="363" spans="1:9" x14ac:dyDescent="0.25">
      <c r="A363" t="str">
        <v>LN000713</v>
      </c>
      <c r="B363" t="str">
        <v>CUST00475</v>
      </c>
      <c r="C363" t="str">
        <v>Home</v>
      </c>
      <c r="D363">
        <v>1389026</v>
      </c>
      <c r="E363">
        <v>1358676.32</v>
      </c>
      <c r="F363">
        <v>597</v>
      </c>
      <c r="G363">
        <v>0.1439</v>
      </c>
      <c r="H363">
        <v>0</v>
      </c>
      <c r="I363" t="str">
        <v>High</v>
      </c>
    </row>
    <row r="364" spans="1:9" x14ac:dyDescent="0.25">
      <c r="A364" t="str">
        <v>LN000714</v>
      </c>
      <c r="B364" t="str">
        <v>CUST04059</v>
      </c>
      <c r="C364" t="str">
        <v>Home</v>
      </c>
      <c r="D364">
        <v>5461837</v>
      </c>
      <c r="E364">
        <v>5272980.37</v>
      </c>
      <c r="F364">
        <v>805</v>
      </c>
      <c r="G364">
        <v>0.75</v>
      </c>
      <c r="H364">
        <v>0</v>
      </c>
      <c r="I364" t="str">
        <v>High</v>
      </c>
    </row>
    <row r="365" spans="1:9" x14ac:dyDescent="0.25">
      <c r="A365" t="str">
        <v>LN000716</v>
      </c>
      <c r="B365" t="str">
        <v>CUST05137</v>
      </c>
      <c r="C365" t="str">
        <v>Business</v>
      </c>
      <c r="D365">
        <v>3644222</v>
      </c>
      <c r="E365">
        <v>3515859.99</v>
      </c>
      <c r="F365">
        <v>673</v>
      </c>
      <c r="G365">
        <v>0.75</v>
      </c>
      <c r="H365">
        <v>0</v>
      </c>
      <c r="I365" t="str">
        <v>High</v>
      </c>
    </row>
    <row r="366" spans="1:9" x14ac:dyDescent="0.25">
      <c r="A366" t="str">
        <v>LN000718</v>
      </c>
      <c r="B366" t="str">
        <v>CUST06147</v>
      </c>
      <c r="C366" t="str">
        <v>Business</v>
      </c>
      <c r="D366">
        <v>2796930</v>
      </c>
      <c r="E366">
        <v>2491654.3199999998</v>
      </c>
      <c r="F366">
        <v>667</v>
      </c>
      <c r="G366">
        <v>0.75</v>
      </c>
      <c r="H366">
        <v>0</v>
      </c>
      <c r="I366" t="str">
        <v>High</v>
      </c>
    </row>
    <row r="367" spans="1:9" x14ac:dyDescent="0.25">
      <c r="A367" t="str">
        <v>LN000720</v>
      </c>
      <c r="B367" t="str">
        <v>CUST04684</v>
      </c>
      <c r="C367" t="str">
        <v>Auto</v>
      </c>
      <c r="D367">
        <v>1212515</v>
      </c>
      <c r="E367">
        <v>570255.96</v>
      </c>
      <c r="F367">
        <v>711</v>
      </c>
      <c r="G367">
        <v>0.75</v>
      </c>
      <c r="H367">
        <v>0</v>
      </c>
      <c r="I367" t="str">
        <v>High</v>
      </c>
    </row>
    <row r="368" spans="1:9" x14ac:dyDescent="0.25">
      <c r="A368" t="str">
        <v>LN000721</v>
      </c>
      <c r="B368" t="str">
        <v>CUST04809</v>
      </c>
      <c r="C368" t="str">
        <v>Business</v>
      </c>
      <c r="D368">
        <v>557565</v>
      </c>
      <c r="E368">
        <v>0</v>
      </c>
      <c r="F368">
        <v>788</v>
      </c>
      <c r="G368">
        <v>0.75</v>
      </c>
      <c r="H368">
        <v>0</v>
      </c>
      <c r="I368" t="str">
        <v>High</v>
      </c>
    </row>
    <row r="369" spans="1:9" x14ac:dyDescent="0.25">
      <c r="A369" t="str">
        <v>LN000726</v>
      </c>
      <c r="B369" t="str">
        <v>CUST04857</v>
      </c>
      <c r="C369" t="str">
        <v>Business</v>
      </c>
      <c r="D369">
        <v>879580</v>
      </c>
      <c r="E369">
        <v>673239.07</v>
      </c>
      <c r="F369">
        <v>627</v>
      </c>
      <c r="G369">
        <v>0.32169999999999999</v>
      </c>
      <c r="H369">
        <v>7</v>
      </c>
      <c r="I369" t="str">
        <v>High</v>
      </c>
    </row>
    <row r="370" spans="1:9" x14ac:dyDescent="0.25">
      <c r="A370" t="str">
        <v>LN000729</v>
      </c>
      <c r="B370" t="str">
        <v>CUST03750</v>
      </c>
      <c r="C370" t="str">
        <v>Personal</v>
      </c>
      <c r="D370">
        <v>619492</v>
      </c>
      <c r="E370">
        <v>332800.78999999998</v>
      </c>
      <c r="F370">
        <v>629</v>
      </c>
      <c r="G370">
        <v>0.59340000000000004</v>
      </c>
      <c r="H370">
        <v>0</v>
      </c>
      <c r="I370" t="str">
        <v>High</v>
      </c>
    </row>
    <row r="371" spans="1:9" x14ac:dyDescent="0.25">
      <c r="A371" t="str">
        <v>LN000730</v>
      </c>
      <c r="B371" t="str">
        <v>CUST00605</v>
      </c>
      <c r="C371" t="str">
        <v>Personal</v>
      </c>
      <c r="D371">
        <v>705486</v>
      </c>
      <c r="E371">
        <v>458698.25</v>
      </c>
      <c r="F371">
        <v>643</v>
      </c>
      <c r="G371">
        <v>0.1036</v>
      </c>
      <c r="H371">
        <v>0</v>
      </c>
      <c r="I371" t="str">
        <v>High</v>
      </c>
    </row>
    <row r="372" spans="1:9" x14ac:dyDescent="0.25">
      <c r="A372" t="str">
        <v>LN000733</v>
      </c>
      <c r="B372" t="str">
        <v>CUST04504</v>
      </c>
      <c r="C372" t="str">
        <v>Auto</v>
      </c>
      <c r="D372">
        <v>814955</v>
      </c>
      <c r="E372">
        <v>613759.46</v>
      </c>
      <c r="F372">
        <v>606</v>
      </c>
      <c r="G372">
        <v>0.3695</v>
      </c>
      <c r="H372">
        <v>0</v>
      </c>
      <c r="I372" t="str">
        <v>High</v>
      </c>
    </row>
    <row r="373" spans="1:9" x14ac:dyDescent="0.25">
      <c r="A373" t="str">
        <v>LN000734</v>
      </c>
      <c r="B373" t="str">
        <v>CUST01223</v>
      </c>
      <c r="C373" t="str">
        <v>Home</v>
      </c>
      <c r="D373">
        <v>6531230</v>
      </c>
      <c r="E373">
        <v>6426718.7400000002</v>
      </c>
      <c r="F373">
        <v>772</v>
      </c>
      <c r="G373">
        <v>0.75</v>
      </c>
      <c r="H373">
        <v>0</v>
      </c>
      <c r="I373" t="str">
        <v>High</v>
      </c>
    </row>
    <row r="374" spans="1:9" x14ac:dyDescent="0.25">
      <c r="A374" t="str">
        <v>LN000736</v>
      </c>
      <c r="B374" t="str">
        <v>CUST06206</v>
      </c>
      <c r="C374" t="str">
        <v>Business</v>
      </c>
      <c r="D374">
        <v>3608716</v>
      </c>
      <c r="E374">
        <v>3359039.93</v>
      </c>
      <c r="F374">
        <v>749</v>
      </c>
      <c r="G374">
        <v>0.75</v>
      </c>
      <c r="H374">
        <v>0</v>
      </c>
      <c r="I374" t="str">
        <v>High</v>
      </c>
    </row>
    <row r="375" spans="1:9" x14ac:dyDescent="0.25">
      <c r="A375" t="str">
        <v>LN000738</v>
      </c>
      <c r="B375" t="str">
        <v>CUST00946</v>
      </c>
      <c r="C375" t="str">
        <v>Education</v>
      </c>
      <c r="D375">
        <v>1122389</v>
      </c>
      <c r="E375">
        <v>0</v>
      </c>
      <c r="F375">
        <v>689</v>
      </c>
      <c r="G375">
        <v>0.54930000000000001</v>
      </c>
      <c r="H375">
        <v>1</v>
      </c>
      <c r="I375" t="str">
        <v>High</v>
      </c>
    </row>
    <row r="376" spans="1:9" x14ac:dyDescent="0.25">
      <c r="A376" t="str">
        <v>LN000741</v>
      </c>
      <c r="B376" t="str">
        <v>CUST01022</v>
      </c>
      <c r="C376" t="str">
        <v>Home</v>
      </c>
      <c r="D376">
        <v>5182112</v>
      </c>
      <c r="E376">
        <v>5056008.29</v>
      </c>
      <c r="F376">
        <v>747</v>
      </c>
      <c r="G376">
        <v>0.75</v>
      </c>
      <c r="H376">
        <v>0</v>
      </c>
      <c r="I376" t="str">
        <v>High</v>
      </c>
    </row>
    <row r="377" spans="1:9" x14ac:dyDescent="0.25">
      <c r="A377" t="str">
        <v>LN000743</v>
      </c>
      <c r="B377" t="str">
        <v>CUST01471</v>
      </c>
      <c r="C377" t="str">
        <v>Education</v>
      </c>
      <c r="D377">
        <v>486271</v>
      </c>
      <c r="E377">
        <v>263827.98</v>
      </c>
      <c r="F377">
        <v>646</v>
      </c>
      <c r="G377">
        <v>0.22339999999999999</v>
      </c>
      <c r="H377">
        <v>0</v>
      </c>
      <c r="I377" t="str">
        <v>High</v>
      </c>
    </row>
    <row r="378" spans="1:9" x14ac:dyDescent="0.25">
      <c r="A378" t="str">
        <v>LN000746</v>
      </c>
      <c r="B378" t="str">
        <v>CUST06318</v>
      </c>
      <c r="C378" t="str">
        <v>Business</v>
      </c>
      <c r="D378">
        <v>1608878</v>
      </c>
      <c r="E378">
        <v>1486183.7</v>
      </c>
      <c r="F378">
        <v>732</v>
      </c>
      <c r="G378">
        <v>0.75</v>
      </c>
      <c r="H378">
        <v>0</v>
      </c>
      <c r="I378" t="str">
        <v>High</v>
      </c>
    </row>
    <row r="379" spans="1:9" x14ac:dyDescent="0.25">
      <c r="A379" t="str">
        <v>LN000747</v>
      </c>
      <c r="B379" t="str">
        <v>CUST04058</v>
      </c>
      <c r="C379" t="str">
        <v>Home</v>
      </c>
      <c r="D379">
        <v>6781532</v>
      </c>
      <c r="E379">
        <v>5248653.16</v>
      </c>
      <c r="F379">
        <v>692</v>
      </c>
      <c r="G379">
        <v>0.75</v>
      </c>
      <c r="H379">
        <v>7</v>
      </c>
      <c r="I379" t="str">
        <v>High</v>
      </c>
    </row>
    <row r="380" spans="1:9" x14ac:dyDescent="0.25">
      <c r="A380" t="str">
        <v>LN000748</v>
      </c>
      <c r="B380" t="str">
        <v>CUST00769</v>
      </c>
      <c r="C380" t="str">
        <v>Home</v>
      </c>
      <c r="D380">
        <v>4134492</v>
      </c>
      <c r="E380">
        <v>3948948.71</v>
      </c>
      <c r="F380">
        <v>713</v>
      </c>
      <c r="G380">
        <v>0.53249999999999997</v>
      </c>
      <c r="H380">
        <v>0</v>
      </c>
      <c r="I380" t="str">
        <v>High</v>
      </c>
    </row>
    <row r="381" spans="1:9" x14ac:dyDescent="0.25">
      <c r="A381" t="str">
        <v>LN000749</v>
      </c>
      <c r="B381" t="str">
        <v>CUST02221</v>
      </c>
      <c r="C381" t="str">
        <v>Business</v>
      </c>
      <c r="D381">
        <v>2694152</v>
      </c>
      <c r="E381">
        <v>1220137.05</v>
      </c>
      <c r="F381">
        <v>817</v>
      </c>
      <c r="G381">
        <v>0.75</v>
      </c>
      <c r="H381">
        <v>0</v>
      </c>
      <c r="I381" t="str">
        <v>High</v>
      </c>
    </row>
    <row r="382" spans="1:9" x14ac:dyDescent="0.25">
      <c r="A382" t="str">
        <v>LN000750</v>
      </c>
      <c r="B382" t="str">
        <v>CUST05927</v>
      </c>
      <c r="C382" t="str">
        <v>Auto</v>
      </c>
      <c r="D382">
        <v>1466706</v>
      </c>
      <c r="E382">
        <v>248663.93</v>
      </c>
      <c r="F382">
        <v>645</v>
      </c>
      <c r="G382">
        <v>0.75</v>
      </c>
      <c r="H382">
        <v>0</v>
      </c>
      <c r="I382" t="str">
        <v>High</v>
      </c>
    </row>
    <row r="383" spans="1:9" x14ac:dyDescent="0.25">
      <c r="A383" t="str">
        <v>LN000752</v>
      </c>
      <c r="B383" t="str">
        <v>CUST05516</v>
      </c>
      <c r="C383" t="str">
        <v>Business</v>
      </c>
      <c r="D383">
        <v>916729</v>
      </c>
      <c r="E383">
        <v>507602.2</v>
      </c>
      <c r="F383">
        <v>581</v>
      </c>
      <c r="G383">
        <v>0.75</v>
      </c>
      <c r="H383">
        <v>0</v>
      </c>
      <c r="I383" t="str">
        <v>High</v>
      </c>
    </row>
    <row r="384" spans="1:9" x14ac:dyDescent="0.25">
      <c r="A384" t="str">
        <v>LN000753</v>
      </c>
      <c r="B384" t="str">
        <v>CUST05254</v>
      </c>
      <c r="C384" t="str">
        <v>Auto</v>
      </c>
      <c r="D384">
        <v>1625777</v>
      </c>
      <c r="E384">
        <v>405293.1</v>
      </c>
      <c r="F384">
        <v>680</v>
      </c>
      <c r="G384">
        <v>0.75</v>
      </c>
      <c r="H384">
        <v>0</v>
      </c>
      <c r="I384" t="str">
        <v>High</v>
      </c>
    </row>
    <row r="385" spans="1:9" x14ac:dyDescent="0.25">
      <c r="A385" t="str">
        <v>LN000754</v>
      </c>
      <c r="B385" t="str">
        <v>CUST01051</v>
      </c>
      <c r="C385" t="str">
        <v>Personal</v>
      </c>
      <c r="D385">
        <v>536740</v>
      </c>
      <c r="E385">
        <v>250885.61</v>
      </c>
      <c r="F385">
        <v>649</v>
      </c>
      <c r="G385">
        <v>0.42109999999999997</v>
      </c>
      <c r="H385">
        <v>0</v>
      </c>
      <c r="I385" t="str">
        <v>High</v>
      </c>
    </row>
    <row r="386" spans="1:9" x14ac:dyDescent="0.25">
      <c r="A386" t="str">
        <v>LN000757</v>
      </c>
      <c r="B386" t="str">
        <v>CUST04807</v>
      </c>
      <c r="C386" t="str">
        <v>Auto</v>
      </c>
      <c r="D386">
        <v>1455803</v>
      </c>
      <c r="E386">
        <v>570136.06999999995</v>
      </c>
      <c r="F386">
        <v>688</v>
      </c>
      <c r="G386">
        <v>0.75</v>
      </c>
      <c r="H386">
        <v>7</v>
      </c>
      <c r="I386" t="str">
        <v>High</v>
      </c>
    </row>
    <row r="387" spans="1:9" x14ac:dyDescent="0.25">
      <c r="A387" t="str">
        <v>LN000759</v>
      </c>
      <c r="B387" t="str">
        <v>CUST00638</v>
      </c>
      <c r="C387" t="str">
        <v>Business</v>
      </c>
      <c r="D387">
        <v>4932293</v>
      </c>
      <c r="E387">
        <v>3952920.65</v>
      </c>
      <c r="F387">
        <v>651</v>
      </c>
      <c r="G387">
        <v>0.75</v>
      </c>
      <c r="H387">
        <v>30</v>
      </c>
      <c r="I387" t="str">
        <v>High</v>
      </c>
    </row>
    <row r="388" spans="1:9" x14ac:dyDescent="0.25">
      <c r="A388" t="str">
        <v>LN000760</v>
      </c>
      <c r="B388" t="str">
        <v>CUST04306</v>
      </c>
      <c r="C388" t="str">
        <v>Education</v>
      </c>
      <c r="D388">
        <v>799205</v>
      </c>
      <c r="E388">
        <v>614542.17000000004</v>
      </c>
      <c r="F388">
        <v>752</v>
      </c>
      <c r="G388">
        <v>0.63739999999999997</v>
      </c>
      <c r="H388">
        <v>0</v>
      </c>
      <c r="I388" t="str">
        <v>High</v>
      </c>
    </row>
    <row r="389" spans="1:9" x14ac:dyDescent="0.25">
      <c r="A389" t="str">
        <v>LN000764</v>
      </c>
      <c r="B389" t="str">
        <v>CUST05241</v>
      </c>
      <c r="C389" t="str">
        <v>Education</v>
      </c>
      <c r="D389">
        <v>405648</v>
      </c>
      <c r="E389">
        <v>365179.77</v>
      </c>
      <c r="F389">
        <v>609</v>
      </c>
      <c r="G389">
        <v>0.17449999999999999</v>
      </c>
      <c r="H389">
        <v>0</v>
      </c>
      <c r="I389" t="str">
        <v>High</v>
      </c>
    </row>
    <row r="390" spans="1:9" x14ac:dyDescent="0.25">
      <c r="A390" t="str">
        <v>LN000765</v>
      </c>
      <c r="B390" t="str">
        <v>CUST04697</v>
      </c>
      <c r="C390" t="str">
        <v>Personal</v>
      </c>
      <c r="D390">
        <v>420041</v>
      </c>
      <c r="E390">
        <v>0</v>
      </c>
      <c r="F390">
        <v>773</v>
      </c>
      <c r="G390">
        <v>0.75</v>
      </c>
      <c r="H390">
        <v>0</v>
      </c>
      <c r="I390" t="str">
        <v>High</v>
      </c>
    </row>
    <row r="391" spans="1:9" x14ac:dyDescent="0.25">
      <c r="A391" t="str">
        <v>LN000768</v>
      </c>
      <c r="B391" t="str">
        <v>CUST05190</v>
      </c>
      <c r="C391" t="str">
        <v>Business</v>
      </c>
      <c r="D391">
        <v>4472174</v>
      </c>
      <c r="E391">
        <v>646569.52</v>
      </c>
      <c r="F391">
        <v>710</v>
      </c>
      <c r="G391">
        <v>0.75</v>
      </c>
      <c r="H391">
        <v>0</v>
      </c>
      <c r="I391" t="str">
        <v>High</v>
      </c>
    </row>
    <row r="392" spans="1:9" x14ac:dyDescent="0.25">
      <c r="A392" t="str">
        <v>LN000770</v>
      </c>
      <c r="B392" t="str">
        <v>CUST00569</v>
      </c>
      <c r="C392" t="str">
        <v>Education</v>
      </c>
      <c r="D392">
        <v>1349632</v>
      </c>
      <c r="E392">
        <v>0</v>
      </c>
      <c r="F392">
        <v>620</v>
      </c>
      <c r="G392">
        <v>0.75</v>
      </c>
      <c r="H392">
        <v>0</v>
      </c>
      <c r="I392" t="str">
        <v>High</v>
      </c>
    </row>
    <row r="393" spans="1:9" x14ac:dyDescent="0.25">
      <c r="A393" t="str">
        <v>LN000771</v>
      </c>
      <c r="B393" t="str">
        <v>CUST01541</v>
      </c>
      <c r="C393" t="str">
        <v>Personal</v>
      </c>
      <c r="D393">
        <v>782118</v>
      </c>
      <c r="E393">
        <v>422262.28</v>
      </c>
      <c r="F393">
        <v>730</v>
      </c>
      <c r="G393">
        <v>0.75</v>
      </c>
      <c r="H393">
        <v>0</v>
      </c>
      <c r="I393" t="str">
        <v>High</v>
      </c>
    </row>
    <row r="394" spans="1:9" x14ac:dyDescent="0.25">
      <c r="A394" t="str">
        <v>LN000777</v>
      </c>
      <c r="B394" t="str">
        <v>CUST01070</v>
      </c>
      <c r="C394" t="str">
        <v>Personal</v>
      </c>
      <c r="D394">
        <v>299979</v>
      </c>
      <c r="E394">
        <v>0</v>
      </c>
      <c r="F394">
        <v>642</v>
      </c>
      <c r="G394">
        <v>0.2974</v>
      </c>
      <c r="H394">
        <v>0</v>
      </c>
      <c r="I394" t="str">
        <v>High</v>
      </c>
    </row>
    <row r="395" spans="1:9" x14ac:dyDescent="0.25">
      <c r="A395" t="str">
        <v>LN000778</v>
      </c>
      <c r="B395" t="str">
        <v>CUST01987</v>
      </c>
      <c r="C395" t="str">
        <v>Auto</v>
      </c>
      <c r="D395">
        <v>1747200</v>
      </c>
      <c r="E395">
        <v>1517382.71</v>
      </c>
      <c r="F395">
        <v>726</v>
      </c>
      <c r="G395">
        <v>0.6341</v>
      </c>
      <c r="H395">
        <v>1</v>
      </c>
      <c r="I395" t="str">
        <v>High</v>
      </c>
    </row>
    <row r="396" spans="1:9" x14ac:dyDescent="0.25">
      <c r="A396" t="str">
        <v>LN000780</v>
      </c>
      <c r="B396" t="str">
        <v>CUST01749</v>
      </c>
      <c r="C396" t="str">
        <v>Auto</v>
      </c>
      <c r="D396">
        <v>927871</v>
      </c>
      <c r="E396">
        <v>735185.57</v>
      </c>
      <c r="F396">
        <v>813</v>
      </c>
      <c r="G396">
        <v>0.57420000000000004</v>
      </c>
      <c r="H396">
        <v>0</v>
      </c>
      <c r="I396" t="str">
        <v>High</v>
      </c>
    </row>
    <row r="397" spans="1:9" x14ac:dyDescent="0.25">
      <c r="A397" t="str">
        <v>LN000786</v>
      </c>
      <c r="B397" t="str">
        <v>CUST00279</v>
      </c>
      <c r="C397" t="str">
        <v>Business</v>
      </c>
      <c r="D397">
        <v>2936321</v>
      </c>
      <c r="E397">
        <v>2334664.2200000002</v>
      </c>
      <c r="F397">
        <v>735</v>
      </c>
      <c r="G397">
        <v>0.75</v>
      </c>
      <c r="H397">
        <v>0</v>
      </c>
      <c r="I397" t="str">
        <v>High</v>
      </c>
    </row>
    <row r="398" spans="1:9" x14ac:dyDescent="0.25">
      <c r="A398" t="str">
        <v>LN000788</v>
      </c>
      <c r="B398" t="str">
        <v>CUST03561</v>
      </c>
      <c r="C398" t="str">
        <v>Home</v>
      </c>
      <c r="D398">
        <v>2019438</v>
      </c>
      <c r="E398">
        <v>2011104.22</v>
      </c>
      <c r="F398">
        <v>628</v>
      </c>
      <c r="G398">
        <v>0.47799999999999998</v>
      </c>
      <c r="H398">
        <v>0</v>
      </c>
      <c r="I398" t="str">
        <v>High</v>
      </c>
    </row>
    <row r="399" spans="1:9" x14ac:dyDescent="0.25">
      <c r="A399" t="str">
        <v>LN000790</v>
      </c>
      <c r="B399" t="str">
        <v>CUST01953</v>
      </c>
      <c r="C399" t="str">
        <v>Business</v>
      </c>
      <c r="D399">
        <v>3551566</v>
      </c>
      <c r="E399">
        <v>1009830.33</v>
      </c>
      <c r="F399">
        <v>699</v>
      </c>
      <c r="G399">
        <v>0.75</v>
      </c>
      <c r="H399">
        <v>0</v>
      </c>
      <c r="I399" t="str">
        <v>High</v>
      </c>
    </row>
    <row r="400" spans="1:9" x14ac:dyDescent="0.25">
      <c r="A400" t="str">
        <v>LN000792</v>
      </c>
      <c r="B400" t="str">
        <v>CUST01949</v>
      </c>
      <c r="C400" t="str">
        <v>Auto</v>
      </c>
      <c r="D400">
        <v>1212256</v>
      </c>
      <c r="E400">
        <v>159819.96</v>
      </c>
      <c r="F400">
        <v>728</v>
      </c>
      <c r="G400">
        <v>0.75</v>
      </c>
      <c r="H400">
        <v>7</v>
      </c>
      <c r="I400" t="str">
        <v>High</v>
      </c>
    </row>
    <row r="401" spans="1:9" x14ac:dyDescent="0.25">
      <c r="A401" t="str">
        <v>LN000794</v>
      </c>
      <c r="B401" t="str">
        <v>CUST06690</v>
      </c>
      <c r="C401" t="str">
        <v>Auto</v>
      </c>
      <c r="D401">
        <v>998634</v>
      </c>
      <c r="E401">
        <v>205154.78</v>
      </c>
      <c r="F401">
        <v>699</v>
      </c>
      <c r="G401">
        <v>0.75</v>
      </c>
      <c r="H401">
        <v>0</v>
      </c>
      <c r="I401" t="str">
        <v>High</v>
      </c>
    </row>
    <row r="402" spans="1:9" x14ac:dyDescent="0.25">
      <c r="A402" t="str">
        <v>LN000796</v>
      </c>
      <c r="B402" t="str">
        <v>CUST04104</v>
      </c>
      <c r="C402" t="str">
        <v>Business</v>
      </c>
      <c r="D402">
        <v>780517</v>
      </c>
      <c r="E402">
        <v>172766.04</v>
      </c>
      <c r="F402">
        <v>788</v>
      </c>
      <c r="G402">
        <v>0.75</v>
      </c>
      <c r="H402">
        <v>0</v>
      </c>
      <c r="I402" t="str">
        <v>High</v>
      </c>
    </row>
    <row r="403" spans="1:9" x14ac:dyDescent="0.25">
      <c r="A403" t="str">
        <v>LN000797</v>
      </c>
      <c r="B403" t="str">
        <v>CUST05287</v>
      </c>
      <c r="C403" t="str">
        <v>Business</v>
      </c>
      <c r="D403">
        <v>4108503</v>
      </c>
      <c r="E403">
        <v>3675857.91</v>
      </c>
      <c r="F403">
        <v>804</v>
      </c>
      <c r="G403">
        <v>0.75</v>
      </c>
      <c r="H403">
        <v>0</v>
      </c>
      <c r="I403" t="str">
        <v>High</v>
      </c>
    </row>
    <row r="404" spans="1:9" x14ac:dyDescent="0.25">
      <c r="A404" t="str">
        <v>LN000798</v>
      </c>
      <c r="B404" t="str">
        <v>CUST04731</v>
      </c>
      <c r="C404" t="str">
        <v>Auto</v>
      </c>
      <c r="D404">
        <v>1292575</v>
      </c>
      <c r="E404">
        <v>1073580.82</v>
      </c>
      <c r="F404">
        <v>770</v>
      </c>
      <c r="G404">
        <v>0.54500000000000004</v>
      </c>
      <c r="H404">
        <v>0</v>
      </c>
      <c r="I404" t="str">
        <v>High</v>
      </c>
    </row>
    <row r="405" spans="1:9" x14ac:dyDescent="0.25">
      <c r="A405" t="str">
        <v>LN000799</v>
      </c>
      <c r="B405" t="str">
        <v>CUST06205</v>
      </c>
      <c r="C405" t="str">
        <v>Auto</v>
      </c>
      <c r="D405">
        <v>1122236</v>
      </c>
      <c r="E405">
        <v>705112.37</v>
      </c>
      <c r="F405">
        <v>777</v>
      </c>
      <c r="G405">
        <v>0.65310000000000001</v>
      </c>
      <c r="H405">
        <v>7</v>
      </c>
      <c r="I405" t="str">
        <v>High</v>
      </c>
    </row>
    <row r="406" spans="1:9" x14ac:dyDescent="0.25">
      <c r="A406" t="str">
        <v>LN000800</v>
      </c>
      <c r="B406" t="str">
        <v>CUST02751</v>
      </c>
      <c r="C406" t="str">
        <v>Business</v>
      </c>
      <c r="D406">
        <v>4336985</v>
      </c>
      <c r="E406">
        <v>2004843.98</v>
      </c>
      <c r="F406">
        <v>715</v>
      </c>
      <c r="G406">
        <v>0.75</v>
      </c>
      <c r="H406">
        <v>0</v>
      </c>
      <c r="I406" t="str">
        <v>High</v>
      </c>
    </row>
    <row r="407" spans="1:9" x14ac:dyDescent="0.25">
      <c r="A407" t="str">
        <v>LN000802</v>
      </c>
      <c r="B407" t="str">
        <v>CUST02217</v>
      </c>
      <c r="C407" t="str">
        <v>Personal</v>
      </c>
      <c r="D407">
        <v>765025</v>
      </c>
      <c r="E407">
        <v>0</v>
      </c>
      <c r="F407">
        <v>631</v>
      </c>
      <c r="G407">
        <v>0.70089999999999997</v>
      </c>
      <c r="H407">
        <v>30</v>
      </c>
      <c r="I407" t="str">
        <v>High</v>
      </c>
    </row>
    <row r="408" spans="1:9" x14ac:dyDescent="0.25">
      <c r="A408" t="str">
        <v>LN000804</v>
      </c>
      <c r="B408" t="str">
        <v>CUST05132</v>
      </c>
      <c r="C408" t="str">
        <v>Auto</v>
      </c>
      <c r="D408">
        <v>1523340</v>
      </c>
      <c r="E408">
        <v>1389317.85</v>
      </c>
      <c r="F408">
        <v>752</v>
      </c>
      <c r="G408">
        <v>0.75</v>
      </c>
      <c r="H408">
        <v>0</v>
      </c>
      <c r="I408" t="str">
        <v>High</v>
      </c>
    </row>
    <row r="409" spans="1:9" x14ac:dyDescent="0.25">
      <c r="A409" t="str">
        <v>LN000807</v>
      </c>
      <c r="B409" t="str">
        <v>CUST03293</v>
      </c>
      <c r="C409" t="str">
        <v>Business</v>
      </c>
      <c r="D409">
        <v>2284120</v>
      </c>
      <c r="E409">
        <v>1493849.99</v>
      </c>
      <c r="F409">
        <v>701</v>
      </c>
      <c r="G409">
        <v>0.75</v>
      </c>
      <c r="H409">
        <v>0</v>
      </c>
      <c r="I409" t="str">
        <v>High</v>
      </c>
    </row>
    <row r="410" spans="1:9" x14ac:dyDescent="0.25">
      <c r="A410" t="str">
        <v>LN000808</v>
      </c>
      <c r="B410" t="str">
        <v>CUST03939</v>
      </c>
      <c r="C410" t="str">
        <v>Business</v>
      </c>
      <c r="D410">
        <v>1992177</v>
      </c>
      <c r="E410">
        <v>1075053.3400000001</v>
      </c>
      <c r="F410">
        <v>781</v>
      </c>
      <c r="G410">
        <v>0.75</v>
      </c>
      <c r="H410">
        <v>30</v>
      </c>
      <c r="I410" t="str">
        <v>High</v>
      </c>
    </row>
    <row r="411" spans="1:9" x14ac:dyDescent="0.25">
      <c r="A411" t="str">
        <v>LN000809</v>
      </c>
      <c r="B411" t="str">
        <v>CUST03352</v>
      </c>
      <c r="C411" t="str">
        <v>Home</v>
      </c>
      <c r="D411">
        <v>2351824</v>
      </c>
      <c r="E411">
        <v>2271702.9</v>
      </c>
      <c r="F411">
        <v>717</v>
      </c>
      <c r="G411">
        <v>0.75</v>
      </c>
      <c r="H411">
        <v>0</v>
      </c>
      <c r="I411" t="str">
        <v>High</v>
      </c>
    </row>
    <row r="412" spans="1:9" x14ac:dyDescent="0.25">
      <c r="A412" t="str">
        <v>LN000811</v>
      </c>
      <c r="B412" t="str">
        <v>CUST06959</v>
      </c>
      <c r="C412" t="str">
        <v>Business</v>
      </c>
      <c r="D412">
        <v>3048312</v>
      </c>
      <c r="E412">
        <v>2552502.19</v>
      </c>
      <c r="F412">
        <v>682</v>
      </c>
      <c r="G412">
        <v>0.75</v>
      </c>
      <c r="H412">
        <v>0</v>
      </c>
      <c r="I412" t="str">
        <v>High</v>
      </c>
    </row>
    <row r="413" spans="1:9" x14ac:dyDescent="0.25">
      <c r="A413" t="str">
        <v>LN000814</v>
      </c>
      <c r="B413" t="str">
        <v>CUST02234</v>
      </c>
      <c r="C413" t="str">
        <v>Business</v>
      </c>
      <c r="D413">
        <v>758784</v>
      </c>
      <c r="E413">
        <v>371279.08</v>
      </c>
      <c r="F413">
        <v>553</v>
      </c>
      <c r="G413">
        <v>0.32069999999999999</v>
      </c>
      <c r="H413">
        <v>0</v>
      </c>
      <c r="I413" t="str">
        <v>High</v>
      </c>
    </row>
    <row r="414" spans="1:9" x14ac:dyDescent="0.25">
      <c r="A414" t="str">
        <v>LN000815</v>
      </c>
      <c r="B414" t="str">
        <v>CUST02297</v>
      </c>
      <c r="C414" t="str">
        <v>Business</v>
      </c>
      <c r="D414">
        <v>2262062</v>
      </c>
      <c r="E414">
        <v>1779776.8</v>
      </c>
      <c r="F414">
        <v>607</v>
      </c>
      <c r="G414">
        <v>0.75</v>
      </c>
      <c r="H414">
        <v>0</v>
      </c>
      <c r="I414" t="str">
        <v>High</v>
      </c>
    </row>
    <row r="415" spans="1:9" x14ac:dyDescent="0.25">
      <c r="A415" t="str">
        <v>LN000820</v>
      </c>
      <c r="B415" t="str">
        <v>CUST04833</v>
      </c>
      <c r="C415" t="str">
        <v>Personal</v>
      </c>
      <c r="D415">
        <v>713308</v>
      </c>
      <c r="E415">
        <v>477231.68</v>
      </c>
      <c r="F415">
        <v>718</v>
      </c>
      <c r="G415">
        <v>0.75</v>
      </c>
      <c r="H415">
        <v>0</v>
      </c>
      <c r="I415" t="str">
        <v>High</v>
      </c>
    </row>
    <row r="416" spans="1:9" x14ac:dyDescent="0.25">
      <c r="A416" t="str">
        <v>LN000826</v>
      </c>
      <c r="B416" t="str">
        <v>CUST02005</v>
      </c>
      <c r="C416" t="str">
        <v>Business</v>
      </c>
      <c r="D416">
        <v>4888546</v>
      </c>
      <c r="E416">
        <v>1393746.53</v>
      </c>
      <c r="F416">
        <v>742</v>
      </c>
      <c r="G416">
        <v>0.75</v>
      </c>
      <c r="H416">
        <v>180</v>
      </c>
      <c r="I416" t="str">
        <v>High</v>
      </c>
    </row>
    <row r="417" spans="1:9" x14ac:dyDescent="0.25">
      <c r="A417" t="str">
        <v>LN000827</v>
      </c>
      <c r="B417" t="str">
        <v>CUST04179</v>
      </c>
      <c r="C417" t="str">
        <v>Personal</v>
      </c>
      <c r="D417">
        <v>293883</v>
      </c>
      <c r="E417">
        <v>0</v>
      </c>
      <c r="F417">
        <v>632</v>
      </c>
      <c r="G417">
        <v>0.1953</v>
      </c>
      <c r="H417">
        <v>0</v>
      </c>
      <c r="I417" t="str">
        <v>High</v>
      </c>
    </row>
    <row r="418" spans="1:9" x14ac:dyDescent="0.25">
      <c r="A418" t="str">
        <v>LN000830</v>
      </c>
      <c r="B418" t="str">
        <v>CUST00234</v>
      </c>
      <c r="C418" t="str">
        <v>Home</v>
      </c>
      <c r="D418">
        <v>4357506</v>
      </c>
      <c r="E418">
        <v>3993017.25</v>
      </c>
      <c r="F418">
        <v>716</v>
      </c>
      <c r="G418">
        <v>0.75</v>
      </c>
      <c r="H418">
        <v>0</v>
      </c>
      <c r="I418" t="str">
        <v>High</v>
      </c>
    </row>
    <row r="419" spans="1:9" x14ac:dyDescent="0.25">
      <c r="A419" t="str">
        <v>LN000832</v>
      </c>
      <c r="B419" t="str">
        <v>CUST02852</v>
      </c>
      <c r="C419" t="str">
        <v>Home</v>
      </c>
      <c r="D419">
        <v>5428270</v>
      </c>
      <c r="E419">
        <v>4677553.93</v>
      </c>
      <c r="F419">
        <v>623</v>
      </c>
      <c r="G419">
        <v>0.75</v>
      </c>
      <c r="H419">
        <v>15</v>
      </c>
      <c r="I419" t="str">
        <v>High</v>
      </c>
    </row>
    <row r="420" spans="1:9" x14ac:dyDescent="0.25">
      <c r="A420" t="str">
        <v>LN000834</v>
      </c>
      <c r="B420" t="str">
        <v>CUST03300</v>
      </c>
      <c r="C420" t="str">
        <v>Personal</v>
      </c>
      <c r="D420">
        <v>348683</v>
      </c>
      <c r="E420">
        <v>338178.38</v>
      </c>
      <c r="F420">
        <v>596</v>
      </c>
      <c r="G420">
        <v>0.14099999999999999</v>
      </c>
      <c r="H420">
        <v>0</v>
      </c>
      <c r="I420" t="str">
        <v>High</v>
      </c>
    </row>
    <row r="421" spans="1:9" x14ac:dyDescent="0.25">
      <c r="A421" t="str">
        <v>LN000835</v>
      </c>
      <c r="B421" t="str">
        <v>CUST06374</v>
      </c>
      <c r="C421" t="str">
        <v>Home</v>
      </c>
      <c r="D421">
        <v>4412400</v>
      </c>
      <c r="E421">
        <v>4118943.34</v>
      </c>
      <c r="F421">
        <v>696</v>
      </c>
      <c r="G421">
        <v>0.75</v>
      </c>
      <c r="H421">
        <v>0</v>
      </c>
      <c r="I421" t="str">
        <v>High</v>
      </c>
    </row>
    <row r="422" spans="1:9" x14ac:dyDescent="0.25">
      <c r="A422" t="str">
        <v>LN000836</v>
      </c>
      <c r="B422" t="str">
        <v>CUST04506</v>
      </c>
      <c r="C422" t="str">
        <v>Home</v>
      </c>
      <c r="D422">
        <v>5457128</v>
      </c>
      <c r="E422">
        <v>4846606.05</v>
      </c>
      <c r="F422">
        <v>770</v>
      </c>
      <c r="G422">
        <v>0.75</v>
      </c>
      <c r="H422">
        <v>0</v>
      </c>
      <c r="I422" t="str">
        <v>High</v>
      </c>
    </row>
    <row r="423" spans="1:9" x14ac:dyDescent="0.25">
      <c r="A423" t="str">
        <v>LN000837</v>
      </c>
      <c r="B423" t="str">
        <v>CUST06121</v>
      </c>
      <c r="C423" t="str">
        <v>Business</v>
      </c>
      <c r="D423">
        <v>2938672</v>
      </c>
      <c r="E423">
        <v>2529428.5499999998</v>
      </c>
      <c r="F423">
        <v>764</v>
      </c>
      <c r="G423">
        <v>0.75</v>
      </c>
      <c r="H423">
        <v>0</v>
      </c>
      <c r="I423" t="str">
        <v>High</v>
      </c>
    </row>
    <row r="424" spans="1:9" x14ac:dyDescent="0.25">
      <c r="A424" t="str">
        <v>LN000838</v>
      </c>
      <c r="B424" t="str">
        <v>CUST05302</v>
      </c>
      <c r="C424" t="str">
        <v>Home</v>
      </c>
      <c r="D424">
        <v>2082745</v>
      </c>
      <c r="E424">
        <v>1675629.97</v>
      </c>
      <c r="F424">
        <v>698</v>
      </c>
      <c r="G424">
        <v>0.75</v>
      </c>
      <c r="H424">
        <v>0</v>
      </c>
      <c r="I424" t="str">
        <v>High</v>
      </c>
    </row>
    <row r="425" spans="1:9" x14ac:dyDescent="0.25">
      <c r="A425" t="str">
        <v>LN000842</v>
      </c>
      <c r="B425" t="str">
        <v>CUST02777</v>
      </c>
      <c r="C425" t="str">
        <v>Auto</v>
      </c>
      <c r="D425">
        <v>1375639</v>
      </c>
      <c r="E425">
        <v>1190635.28</v>
      </c>
      <c r="F425">
        <v>771</v>
      </c>
      <c r="G425">
        <v>0.59309999999999996</v>
      </c>
      <c r="H425">
        <v>0</v>
      </c>
      <c r="I425" t="str">
        <v>High</v>
      </c>
    </row>
    <row r="426" spans="1:9" x14ac:dyDescent="0.25">
      <c r="A426" t="str">
        <v>LN000844</v>
      </c>
      <c r="B426" t="str">
        <v>CUST06465</v>
      </c>
      <c r="C426" t="str">
        <v>Business</v>
      </c>
      <c r="D426">
        <v>3523040</v>
      </c>
      <c r="E426">
        <v>3192523.91</v>
      </c>
      <c r="F426">
        <v>750</v>
      </c>
      <c r="G426">
        <v>0.75</v>
      </c>
      <c r="H426">
        <v>7</v>
      </c>
      <c r="I426" t="str">
        <v>High</v>
      </c>
    </row>
    <row r="427" spans="1:9" x14ac:dyDescent="0.25">
      <c r="A427" t="str">
        <v>LN000846</v>
      </c>
      <c r="B427" t="str">
        <v>CUST00099</v>
      </c>
      <c r="C427" t="str">
        <v>Home</v>
      </c>
      <c r="D427">
        <v>5570035</v>
      </c>
      <c r="E427">
        <v>4461444.16</v>
      </c>
      <c r="F427">
        <v>806</v>
      </c>
      <c r="G427">
        <v>0.75</v>
      </c>
      <c r="H427">
        <v>0</v>
      </c>
      <c r="I427" t="str">
        <v>High</v>
      </c>
    </row>
    <row r="428" spans="1:9" x14ac:dyDescent="0.25">
      <c r="A428" t="str">
        <v>LN000848</v>
      </c>
      <c r="B428" t="str">
        <v>CUST06223</v>
      </c>
      <c r="C428" t="str">
        <v>Business</v>
      </c>
      <c r="D428">
        <v>4206113</v>
      </c>
      <c r="E428">
        <v>1548259.91</v>
      </c>
      <c r="F428">
        <v>695</v>
      </c>
      <c r="G428">
        <v>0.75</v>
      </c>
      <c r="H428">
        <v>0</v>
      </c>
      <c r="I428" t="str">
        <v>High</v>
      </c>
    </row>
    <row r="429" spans="1:9" x14ac:dyDescent="0.25">
      <c r="A429" t="str">
        <v>LN000849</v>
      </c>
      <c r="B429" t="str">
        <v>CUST05545</v>
      </c>
      <c r="C429" t="str">
        <v>Home</v>
      </c>
      <c r="D429">
        <v>6455883</v>
      </c>
      <c r="E429">
        <v>6315988.2999999998</v>
      </c>
      <c r="F429">
        <v>703</v>
      </c>
      <c r="G429">
        <v>0.64270000000000005</v>
      </c>
      <c r="H429">
        <v>1</v>
      </c>
      <c r="I429" t="str">
        <v>High</v>
      </c>
    </row>
    <row r="430" spans="1:9" x14ac:dyDescent="0.25">
      <c r="A430" t="str">
        <v>LN000852</v>
      </c>
      <c r="B430" t="str">
        <v>CUST06023</v>
      </c>
      <c r="C430" t="str">
        <v>Education</v>
      </c>
      <c r="D430">
        <v>1451465</v>
      </c>
      <c r="E430">
        <v>1052506.99</v>
      </c>
      <c r="F430">
        <v>727</v>
      </c>
      <c r="G430">
        <v>0.66679999999999995</v>
      </c>
      <c r="H430">
        <v>0</v>
      </c>
      <c r="I430" t="str">
        <v>High</v>
      </c>
    </row>
    <row r="431" spans="1:9" x14ac:dyDescent="0.25">
      <c r="A431" t="str">
        <v>LN000854</v>
      </c>
      <c r="B431" t="str">
        <v>CUST01591</v>
      </c>
      <c r="C431" t="str">
        <v>Business</v>
      </c>
      <c r="D431">
        <v>1778736</v>
      </c>
      <c r="E431">
        <v>120446.7</v>
      </c>
      <c r="F431">
        <v>678</v>
      </c>
      <c r="G431">
        <v>0.73699999999999999</v>
      </c>
      <c r="H431">
        <v>0</v>
      </c>
      <c r="I431" t="str">
        <v>High</v>
      </c>
    </row>
    <row r="432" spans="1:9" x14ac:dyDescent="0.25">
      <c r="A432" t="str">
        <v>LN000858</v>
      </c>
      <c r="B432" t="str">
        <v>CUST04017</v>
      </c>
      <c r="C432" t="str">
        <v>Home</v>
      </c>
      <c r="D432">
        <v>4739390</v>
      </c>
      <c r="E432">
        <v>4488183.3499999996</v>
      </c>
      <c r="F432">
        <v>655</v>
      </c>
      <c r="G432">
        <v>0.75</v>
      </c>
      <c r="H432">
        <v>0</v>
      </c>
      <c r="I432" t="str">
        <v>High</v>
      </c>
    </row>
    <row r="433" spans="1:9" x14ac:dyDescent="0.25">
      <c r="A433" t="str">
        <v>LN000862</v>
      </c>
      <c r="B433" t="str">
        <v>CUST04562</v>
      </c>
      <c r="C433" t="str">
        <v>Home</v>
      </c>
      <c r="D433">
        <v>4521992</v>
      </c>
      <c r="E433">
        <v>4310249.51</v>
      </c>
      <c r="F433">
        <v>666</v>
      </c>
      <c r="G433">
        <v>0.75</v>
      </c>
      <c r="H433">
        <v>30</v>
      </c>
      <c r="I433" t="str">
        <v>High</v>
      </c>
    </row>
    <row r="434" spans="1:9" x14ac:dyDescent="0.25">
      <c r="A434" t="str">
        <v>LN000863</v>
      </c>
      <c r="B434" t="str">
        <v>CUST03241</v>
      </c>
      <c r="C434" t="str">
        <v>Home</v>
      </c>
      <c r="D434">
        <v>6799232</v>
      </c>
      <c r="E434">
        <v>6727850.3099999996</v>
      </c>
      <c r="F434">
        <v>645</v>
      </c>
      <c r="G434">
        <v>0.75</v>
      </c>
      <c r="H434">
        <v>0</v>
      </c>
      <c r="I434" t="str">
        <v>High</v>
      </c>
    </row>
    <row r="435" spans="1:9" x14ac:dyDescent="0.25">
      <c r="A435" t="str">
        <v>LN000864</v>
      </c>
      <c r="B435" t="str">
        <v>CUST05858</v>
      </c>
      <c r="C435" t="str">
        <v>Home</v>
      </c>
      <c r="D435">
        <v>3989566</v>
      </c>
      <c r="E435">
        <v>3924904.67</v>
      </c>
      <c r="F435">
        <v>657</v>
      </c>
      <c r="G435">
        <v>0.65680000000000005</v>
      </c>
      <c r="H435">
        <v>0</v>
      </c>
      <c r="I435" t="str">
        <v>High</v>
      </c>
    </row>
    <row r="436" spans="1:9" x14ac:dyDescent="0.25">
      <c r="A436" t="str">
        <v>LN000865</v>
      </c>
      <c r="B436" t="str">
        <v>CUST05256</v>
      </c>
      <c r="C436" t="str">
        <v>Home</v>
      </c>
      <c r="D436">
        <v>1328405</v>
      </c>
      <c r="E436">
        <v>1191387.3400000001</v>
      </c>
      <c r="F436">
        <v>623</v>
      </c>
      <c r="G436">
        <v>0.52500000000000002</v>
      </c>
      <c r="H436">
        <v>0</v>
      </c>
      <c r="I436" t="str">
        <v>High</v>
      </c>
    </row>
    <row r="437" spans="1:9" x14ac:dyDescent="0.25">
      <c r="A437" t="str">
        <v>LN000869</v>
      </c>
      <c r="B437" t="str">
        <v>CUST00135</v>
      </c>
      <c r="C437" t="str">
        <v>Business</v>
      </c>
      <c r="D437">
        <v>2204143</v>
      </c>
      <c r="E437">
        <v>2028464.07</v>
      </c>
      <c r="F437">
        <v>675</v>
      </c>
      <c r="G437">
        <v>0.69299999999999995</v>
      </c>
      <c r="H437">
        <v>90</v>
      </c>
      <c r="I437" t="str">
        <v>High</v>
      </c>
    </row>
    <row r="438" spans="1:9" x14ac:dyDescent="0.25">
      <c r="A438" t="str">
        <v>LN000870</v>
      </c>
      <c r="B438" t="str">
        <v>CUST05001</v>
      </c>
      <c r="C438" t="str">
        <v>Business</v>
      </c>
      <c r="D438">
        <v>1172658</v>
      </c>
      <c r="E438">
        <v>751283.86</v>
      </c>
      <c r="F438">
        <v>728</v>
      </c>
      <c r="G438">
        <v>0.75</v>
      </c>
      <c r="H438">
        <v>0</v>
      </c>
      <c r="I438" t="str">
        <v>High</v>
      </c>
    </row>
    <row r="439" spans="1:9" x14ac:dyDescent="0.25">
      <c r="A439" t="str">
        <v>LN000871</v>
      </c>
      <c r="B439" t="str">
        <v>CUST05951</v>
      </c>
      <c r="C439" t="str">
        <v>Home</v>
      </c>
      <c r="D439">
        <v>6335912</v>
      </c>
      <c r="E439">
        <v>6052802.5700000003</v>
      </c>
      <c r="F439">
        <v>605</v>
      </c>
      <c r="G439">
        <v>0.75</v>
      </c>
      <c r="H439">
        <v>7</v>
      </c>
      <c r="I439" t="str">
        <v>High</v>
      </c>
    </row>
    <row r="440" spans="1:9" x14ac:dyDescent="0.25">
      <c r="A440" t="str">
        <v>LN000874</v>
      </c>
      <c r="B440" t="str">
        <v>CUST04923</v>
      </c>
      <c r="C440" t="str">
        <v>Home</v>
      </c>
      <c r="D440">
        <v>6896351</v>
      </c>
      <c r="E440">
        <v>6791717.0099999998</v>
      </c>
      <c r="F440">
        <v>734</v>
      </c>
      <c r="G440">
        <v>0.71730000000000005</v>
      </c>
      <c r="H440">
        <v>0</v>
      </c>
      <c r="I440" t="str">
        <v>High</v>
      </c>
    </row>
    <row r="441" spans="1:9" x14ac:dyDescent="0.25">
      <c r="A441" t="str">
        <v>LN000877</v>
      </c>
      <c r="B441" t="str">
        <v>CUST00813</v>
      </c>
      <c r="C441" t="str">
        <v>Auto</v>
      </c>
      <c r="D441">
        <v>1047722</v>
      </c>
      <c r="E441">
        <v>626602.84</v>
      </c>
      <c r="F441">
        <v>760</v>
      </c>
      <c r="G441">
        <v>0.67310000000000003</v>
      </c>
      <c r="H441">
        <v>1</v>
      </c>
      <c r="I441" t="str">
        <v>High</v>
      </c>
    </row>
    <row r="442" spans="1:9" x14ac:dyDescent="0.25">
      <c r="A442" t="str">
        <v>LN000878</v>
      </c>
      <c r="B442" t="str">
        <v>CUST06380</v>
      </c>
      <c r="C442" t="str">
        <v>Auto</v>
      </c>
      <c r="D442">
        <v>1786703</v>
      </c>
      <c r="E442">
        <v>1315805.58</v>
      </c>
      <c r="F442">
        <v>708</v>
      </c>
      <c r="G442">
        <v>0.75</v>
      </c>
      <c r="H442">
        <v>1</v>
      </c>
      <c r="I442" t="str">
        <v>High</v>
      </c>
    </row>
    <row r="443" spans="1:9" x14ac:dyDescent="0.25">
      <c r="A443" t="str">
        <v>LN000881</v>
      </c>
      <c r="B443" t="str">
        <v>CUST01481</v>
      </c>
      <c r="C443" t="str">
        <v>Personal</v>
      </c>
      <c r="D443">
        <v>72177</v>
      </c>
      <c r="E443">
        <v>0</v>
      </c>
      <c r="F443">
        <v>644</v>
      </c>
      <c r="G443">
        <v>0.05</v>
      </c>
      <c r="H443">
        <v>0</v>
      </c>
      <c r="I443" t="str">
        <v>High</v>
      </c>
    </row>
    <row r="444" spans="1:9" x14ac:dyDescent="0.25">
      <c r="A444" t="str">
        <v>LN000892</v>
      </c>
      <c r="B444" t="str">
        <v>CUST00587</v>
      </c>
      <c r="C444" t="str">
        <v>Business</v>
      </c>
      <c r="D444">
        <v>4159061</v>
      </c>
      <c r="E444">
        <v>0</v>
      </c>
      <c r="F444">
        <v>694</v>
      </c>
      <c r="G444">
        <v>0.75</v>
      </c>
      <c r="H444">
        <v>1</v>
      </c>
      <c r="I444" t="str">
        <v>High</v>
      </c>
    </row>
    <row r="445" spans="1:9" x14ac:dyDescent="0.25">
      <c r="A445" t="str">
        <v>LN000894</v>
      </c>
      <c r="B445" t="str">
        <v>CUST02031</v>
      </c>
      <c r="C445" t="str">
        <v>Home</v>
      </c>
      <c r="D445">
        <v>6961209</v>
      </c>
      <c r="E445">
        <v>6861949.3799999999</v>
      </c>
      <c r="F445">
        <v>673</v>
      </c>
      <c r="G445">
        <v>0.75</v>
      </c>
      <c r="H445">
        <v>120</v>
      </c>
      <c r="I445" t="str">
        <v>High</v>
      </c>
    </row>
    <row r="446" spans="1:9" x14ac:dyDescent="0.25">
      <c r="A446" t="str">
        <v>LN000895</v>
      </c>
      <c r="B446" t="str">
        <v>CUST03172</v>
      </c>
      <c r="C446" t="str">
        <v>Auto</v>
      </c>
      <c r="D446">
        <v>1614286</v>
      </c>
      <c r="E446">
        <v>686222.51</v>
      </c>
      <c r="F446">
        <v>576</v>
      </c>
      <c r="G446">
        <v>0.75</v>
      </c>
      <c r="H446">
        <v>1</v>
      </c>
      <c r="I446" t="str">
        <v>High</v>
      </c>
    </row>
    <row r="447" spans="1:9" x14ac:dyDescent="0.25">
      <c r="A447" t="str">
        <v>LN000898</v>
      </c>
      <c r="B447" t="str">
        <v>CUST06140</v>
      </c>
      <c r="C447" t="str">
        <v>Business</v>
      </c>
      <c r="D447">
        <v>2885592</v>
      </c>
      <c r="E447">
        <v>2570758.96</v>
      </c>
      <c r="F447">
        <v>714</v>
      </c>
      <c r="G447">
        <v>0.75</v>
      </c>
      <c r="H447">
        <v>0</v>
      </c>
      <c r="I447" t="str">
        <v>High</v>
      </c>
    </row>
    <row r="448" spans="1:9" x14ac:dyDescent="0.25">
      <c r="A448" t="str">
        <v>LN000900</v>
      </c>
      <c r="B448" t="str">
        <v>CUST00385</v>
      </c>
      <c r="C448" t="str">
        <v>Personal</v>
      </c>
      <c r="D448">
        <v>657615</v>
      </c>
      <c r="E448">
        <v>219842.4</v>
      </c>
      <c r="F448">
        <v>629</v>
      </c>
      <c r="G448">
        <v>0.13009999999999999</v>
      </c>
      <c r="H448">
        <v>7</v>
      </c>
      <c r="I448" t="str">
        <v>High</v>
      </c>
    </row>
    <row r="449" spans="1:9" x14ac:dyDescent="0.25">
      <c r="A449" t="str">
        <v>LN000902</v>
      </c>
      <c r="B449" t="str">
        <v>CUST02482</v>
      </c>
      <c r="C449" t="str">
        <v>Personal</v>
      </c>
      <c r="D449">
        <v>678063</v>
      </c>
      <c r="E449">
        <v>0</v>
      </c>
      <c r="F449">
        <v>680</v>
      </c>
      <c r="G449">
        <v>0.75</v>
      </c>
      <c r="H449">
        <v>0</v>
      </c>
      <c r="I449" t="str">
        <v>High</v>
      </c>
    </row>
    <row r="450" spans="1:9" x14ac:dyDescent="0.25">
      <c r="A450" t="str">
        <v>LN000905</v>
      </c>
      <c r="B450" t="str">
        <v>CUST01848</v>
      </c>
      <c r="C450" t="str">
        <v>Home</v>
      </c>
      <c r="D450">
        <v>3728228</v>
      </c>
      <c r="E450">
        <v>3087455.07</v>
      </c>
      <c r="F450">
        <v>754</v>
      </c>
      <c r="G450">
        <v>0.63129999999999997</v>
      </c>
      <c r="H450">
        <v>0</v>
      </c>
      <c r="I450" t="str">
        <v>High</v>
      </c>
    </row>
    <row r="451" spans="1:9" x14ac:dyDescent="0.25">
      <c r="A451" t="str">
        <v>LN000906</v>
      </c>
      <c r="B451" t="str">
        <v>CUST01921</v>
      </c>
      <c r="C451" t="str">
        <v>Business</v>
      </c>
      <c r="D451">
        <v>1073464</v>
      </c>
      <c r="E451">
        <v>0</v>
      </c>
      <c r="F451">
        <v>773</v>
      </c>
      <c r="G451">
        <v>0.54359999999999997</v>
      </c>
      <c r="H451">
        <v>0</v>
      </c>
      <c r="I451" t="str">
        <v>High</v>
      </c>
    </row>
    <row r="452" spans="1:9" x14ac:dyDescent="0.25">
      <c r="A452" t="str">
        <v>LN000909</v>
      </c>
      <c r="B452" t="str">
        <v>CUST04199</v>
      </c>
      <c r="C452" t="str">
        <v>Personal</v>
      </c>
      <c r="D452">
        <v>163200</v>
      </c>
      <c r="E452">
        <v>152967.31</v>
      </c>
      <c r="F452">
        <v>629</v>
      </c>
      <c r="G452">
        <v>0.13689999999999999</v>
      </c>
      <c r="H452">
        <v>0</v>
      </c>
      <c r="I452" t="str">
        <v>High</v>
      </c>
    </row>
    <row r="453" spans="1:9" x14ac:dyDescent="0.25">
      <c r="A453" t="str">
        <v>LN000910</v>
      </c>
      <c r="B453" t="str">
        <v>CUST05374</v>
      </c>
      <c r="C453" t="str">
        <v>Home</v>
      </c>
      <c r="D453">
        <v>5894301</v>
      </c>
      <c r="E453">
        <v>5410378.3399999999</v>
      </c>
      <c r="F453">
        <v>778</v>
      </c>
      <c r="G453">
        <v>0.75</v>
      </c>
      <c r="H453">
        <v>0</v>
      </c>
      <c r="I453" t="str">
        <v>High</v>
      </c>
    </row>
    <row r="454" spans="1:9" x14ac:dyDescent="0.25">
      <c r="A454" t="str">
        <v>LN000913</v>
      </c>
      <c r="B454" t="str">
        <v>CUST03603</v>
      </c>
      <c r="C454" t="str">
        <v>Auto</v>
      </c>
      <c r="D454">
        <v>517506</v>
      </c>
      <c r="E454">
        <v>453388.32</v>
      </c>
      <c r="F454">
        <v>722</v>
      </c>
      <c r="G454">
        <v>0.53549999999999998</v>
      </c>
      <c r="H454">
        <v>0</v>
      </c>
      <c r="I454" t="str">
        <v>High</v>
      </c>
    </row>
    <row r="455" spans="1:9" x14ac:dyDescent="0.25">
      <c r="A455" t="str">
        <v>LN000914</v>
      </c>
      <c r="B455" t="str">
        <v>CUST00415</v>
      </c>
      <c r="C455" t="str">
        <v>Home</v>
      </c>
      <c r="D455">
        <v>4728875</v>
      </c>
      <c r="E455">
        <v>4706544.9000000004</v>
      </c>
      <c r="F455">
        <v>629</v>
      </c>
      <c r="G455">
        <v>0.75</v>
      </c>
      <c r="H455">
        <v>1</v>
      </c>
      <c r="I455" t="str">
        <v>High</v>
      </c>
    </row>
    <row r="456" spans="1:9" x14ac:dyDescent="0.25">
      <c r="A456" t="str">
        <v>LN000915</v>
      </c>
      <c r="B456" t="str">
        <v>CUST01112</v>
      </c>
      <c r="C456" t="str">
        <v>Home</v>
      </c>
      <c r="D456">
        <v>6544972</v>
      </c>
      <c r="E456">
        <v>5969424.3799999999</v>
      </c>
      <c r="F456">
        <v>784</v>
      </c>
      <c r="G456">
        <v>0.75</v>
      </c>
      <c r="H456">
        <v>0</v>
      </c>
      <c r="I456" t="str">
        <v>High</v>
      </c>
    </row>
    <row r="457" spans="1:9" x14ac:dyDescent="0.25">
      <c r="A457" t="str">
        <v>LN000916</v>
      </c>
      <c r="B457" t="str">
        <v>CUST05267</v>
      </c>
      <c r="C457" t="str">
        <v>Home</v>
      </c>
      <c r="D457">
        <v>6649480</v>
      </c>
      <c r="E457">
        <v>6354836.1200000001</v>
      </c>
      <c r="F457">
        <v>688</v>
      </c>
      <c r="G457">
        <v>0.75</v>
      </c>
      <c r="H457">
        <v>0</v>
      </c>
      <c r="I457" t="str">
        <v>High</v>
      </c>
    </row>
    <row r="458" spans="1:9" x14ac:dyDescent="0.25">
      <c r="A458" t="str">
        <v>LN000917</v>
      </c>
      <c r="B458" t="str">
        <v>CUST00777</v>
      </c>
      <c r="C458" t="str">
        <v>Personal</v>
      </c>
      <c r="D458">
        <v>700784</v>
      </c>
      <c r="E458">
        <v>629293.11</v>
      </c>
      <c r="F458">
        <v>649</v>
      </c>
      <c r="G458">
        <v>0.2137</v>
      </c>
      <c r="H458">
        <v>1</v>
      </c>
      <c r="I458" t="str">
        <v>High</v>
      </c>
    </row>
    <row r="459" spans="1:9" x14ac:dyDescent="0.25">
      <c r="A459" t="str">
        <v>LN000918</v>
      </c>
      <c r="B459" t="str">
        <v>CUST05027</v>
      </c>
      <c r="C459" t="str">
        <v>Business</v>
      </c>
      <c r="D459">
        <v>2073117</v>
      </c>
      <c r="E459">
        <v>0</v>
      </c>
      <c r="F459">
        <v>781</v>
      </c>
      <c r="G459">
        <v>0.75</v>
      </c>
      <c r="H459">
        <v>1</v>
      </c>
      <c r="I459" t="str">
        <v>High</v>
      </c>
    </row>
    <row r="460" spans="1:9" x14ac:dyDescent="0.25">
      <c r="A460" t="str">
        <v>LN000919</v>
      </c>
      <c r="B460" t="str">
        <v>CUST05804</v>
      </c>
      <c r="C460" t="str">
        <v>Education</v>
      </c>
      <c r="D460">
        <v>274850</v>
      </c>
      <c r="E460">
        <v>224847.02</v>
      </c>
      <c r="F460">
        <v>637</v>
      </c>
      <c r="G460">
        <v>0.107</v>
      </c>
      <c r="H460">
        <v>0</v>
      </c>
      <c r="I460" t="str">
        <v>High</v>
      </c>
    </row>
    <row r="461" spans="1:9" x14ac:dyDescent="0.25">
      <c r="A461" t="str">
        <v>LN000921</v>
      </c>
      <c r="B461" t="str">
        <v>CUST06452</v>
      </c>
      <c r="C461" t="str">
        <v>Business</v>
      </c>
      <c r="D461">
        <v>914349</v>
      </c>
      <c r="E461">
        <v>800950.69</v>
      </c>
      <c r="F461">
        <v>717</v>
      </c>
      <c r="G461">
        <v>0.75</v>
      </c>
      <c r="H461">
        <v>0</v>
      </c>
      <c r="I461" t="str">
        <v>High</v>
      </c>
    </row>
    <row r="462" spans="1:9" x14ac:dyDescent="0.25">
      <c r="A462" t="str">
        <v>LN000922</v>
      </c>
      <c r="B462" t="str">
        <v>CUST01075</v>
      </c>
      <c r="C462" t="str">
        <v>Home</v>
      </c>
      <c r="D462">
        <v>4511984</v>
      </c>
      <c r="E462">
        <v>4133505.25</v>
      </c>
      <c r="F462">
        <v>638</v>
      </c>
      <c r="G462">
        <v>0.50419999999999998</v>
      </c>
      <c r="H462">
        <v>1</v>
      </c>
      <c r="I462" t="str">
        <v>High</v>
      </c>
    </row>
    <row r="463" spans="1:9" x14ac:dyDescent="0.25">
      <c r="A463" t="str">
        <v>LN000923</v>
      </c>
      <c r="B463" t="str">
        <v>CUST00642</v>
      </c>
      <c r="C463" t="str">
        <v>Business</v>
      </c>
      <c r="D463">
        <v>1704345</v>
      </c>
      <c r="E463">
        <v>861731.38</v>
      </c>
      <c r="F463">
        <v>688</v>
      </c>
      <c r="G463">
        <v>0.75</v>
      </c>
      <c r="H463">
        <v>30</v>
      </c>
      <c r="I463" t="str">
        <v>High</v>
      </c>
    </row>
    <row r="464" spans="1:9" x14ac:dyDescent="0.25">
      <c r="A464" t="str">
        <v>LN000924</v>
      </c>
      <c r="B464" t="str">
        <v>CUST04000</v>
      </c>
      <c r="C464" t="str">
        <v>Education</v>
      </c>
      <c r="D464">
        <v>764835</v>
      </c>
      <c r="E464">
        <v>337314.62</v>
      </c>
      <c r="F464">
        <v>606</v>
      </c>
      <c r="G464">
        <v>0.38829999999999998</v>
      </c>
      <c r="H464">
        <v>0</v>
      </c>
      <c r="I464" t="str">
        <v>High</v>
      </c>
    </row>
    <row r="465" spans="1:9" x14ac:dyDescent="0.25">
      <c r="A465" t="str">
        <v>LN000926</v>
      </c>
      <c r="B465" t="str">
        <v>CUST00968</v>
      </c>
      <c r="C465" t="str">
        <v>Personal</v>
      </c>
      <c r="D465">
        <v>559080</v>
      </c>
      <c r="E465">
        <v>377382.47</v>
      </c>
      <c r="F465">
        <v>607</v>
      </c>
      <c r="G465">
        <v>0.30449999999999999</v>
      </c>
      <c r="H465">
        <v>0</v>
      </c>
      <c r="I465" t="str">
        <v>High</v>
      </c>
    </row>
    <row r="466" spans="1:9" x14ac:dyDescent="0.25">
      <c r="A466" t="str">
        <v>LN000928</v>
      </c>
      <c r="B466" t="str">
        <v>CUST02054</v>
      </c>
      <c r="C466" t="str">
        <v>Home</v>
      </c>
      <c r="D466">
        <v>2479924</v>
      </c>
      <c r="E466">
        <v>2473723.15</v>
      </c>
      <c r="F466">
        <v>675</v>
      </c>
      <c r="G466">
        <v>0.71950000000000003</v>
      </c>
      <c r="H466">
        <v>0</v>
      </c>
      <c r="I466" t="str">
        <v>High</v>
      </c>
    </row>
    <row r="467" spans="1:9" x14ac:dyDescent="0.25">
      <c r="A467" t="str">
        <v>LN000929</v>
      </c>
      <c r="B467" t="str">
        <v>CUST01060</v>
      </c>
      <c r="C467" t="str">
        <v>Auto</v>
      </c>
      <c r="D467">
        <v>469100</v>
      </c>
      <c r="E467">
        <v>364245.27</v>
      </c>
      <c r="F467">
        <v>644</v>
      </c>
      <c r="G467">
        <v>0.35010000000000002</v>
      </c>
      <c r="H467">
        <v>0</v>
      </c>
      <c r="I467" t="str">
        <v>High</v>
      </c>
    </row>
    <row r="468" spans="1:9" x14ac:dyDescent="0.25">
      <c r="A468" t="str">
        <v>LN000930</v>
      </c>
      <c r="B468" t="str">
        <v>CUST04866</v>
      </c>
      <c r="C468" t="str">
        <v>Personal</v>
      </c>
      <c r="D468">
        <v>707896</v>
      </c>
      <c r="E468">
        <v>610450.16</v>
      </c>
      <c r="F468">
        <v>721</v>
      </c>
      <c r="G468">
        <v>0.74660000000000004</v>
      </c>
      <c r="H468">
        <v>0</v>
      </c>
      <c r="I468" t="str">
        <v>High</v>
      </c>
    </row>
    <row r="469" spans="1:9" x14ac:dyDescent="0.25">
      <c r="A469" t="str">
        <v>LN000931</v>
      </c>
      <c r="B469" t="str">
        <v>CUST03206</v>
      </c>
      <c r="C469" t="str">
        <v>Personal</v>
      </c>
      <c r="D469">
        <v>376566</v>
      </c>
      <c r="E469">
        <v>303440.38</v>
      </c>
      <c r="F469">
        <v>613</v>
      </c>
      <c r="G469">
        <v>0.31219999999999998</v>
      </c>
      <c r="H469">
        <v>0</v>
      </c>
      <c r="I469" t="str">
        <v>High</v>
      </c>
    </row>
    <row r="470" spans="1:9" x14ac:dyDescent="0.25">
      <c r="A470" t="str">
        <v>LN000933</v>
      </c>
      <c r="B470" t="str">
        <v>CUST05470</v>
      </c>
      <c r="C470" t="str">
        <v>Business</v>
      </c>
      <c r="D470">
        <v>2937349</v>
      </c>
      <c r="E470">
        <v>2337211.89</v>
      </c>
      <c r="F470">
        <v>750</v>
      </c>
      <c r="G470">
        <v>0.75</v>
      </c>
      <c r="H470">
        <v>0</v>
      </c>
      <c r="I470" t="str">
        <v>High</v>
      </c>
    </row>
    <row r="471" spans="1:9" x14ac:dyDescent="0.25">
      <c r="A471" t="str">
        <v>LN000934</v>
      </c>
      <c r="B471" t="str">
        <v>CUST05939</v>
      </c>
      <c r="C471" t="str">
        <v>Home</v>
      </c>
      <c r="D471">
        <v>3906981</v>
      </c>
      <c r="E471">
        <v>3825577.69</v>
      </c>
      <c r="F471">
        <v>633</v>
      </c>
      <c r="G471">
        <v>0.5998</v>
      </c>
      <c r="H471">
        <v>0</v>
      </c>
      <c r="I471" t="str">
        <v>High</v>
      </c>
    </row>
    <row r="472" spans="1:9" x14ac:dyDescent="0.25">
      <c r="A472" t="str">
        <v>LN000937</v>
      </c>
      <c r="B472" t="str">
        <v>CUST06632</v>
      </c>
      <c r="C472" t="str">
        <v>Personal</v>
      </c>
      <c r="D472">
        <v>266098</v>
      </c>
      <c r="E472">
        <v>0</v>
      </c>
      <c r="F472">
        <v>595</v>
      </c>
      <c r="G472">
        <v>0.4738</v>
      </c>
      <c r="H472">
        <v>0</v>
      </c>
      <c r="I472" t="str">
        <v>High</v>
      </c>
    </row>
    <row r="473" spans="1:9" x14ac:dyDescent="0.25">
      <c r="A473" t="str">
        <v>LN000938</v>
      </c>
      <c r="B473" t="str">
        <v>CUST05795</v>
      </c>
      <c r="C473" t="str">
        <v>Business</v>
      </c>
      <c r="D473">
        <v>1533009</v>
      </c>
      <c r="E473">
        <v>0</v>
      </c>
      <c r="F473">
        <v>646</v>
      </c>
      <c r="G473">
        <v>0.75</v>
      </c>
      <c r="H473">
        <v>0</v>
      </c>
      <c r="I473" t="str">
        <v>High</v>
      </c>
    </row>
    <row r="474" spans="1:9" x14ac:dyDescent="0.25">
      <c r="A474" t="str">
        <v>LN000940</v>
      </c>
      <c r="B474" t="str">
        <v>CUST03171</v>
      </c>
      <c r="C474" t="str">
        <v>Auto</v>
      </c>
      <c r="D474">
        <v>1791173</v>
      </c>
      <c r="E474">
        <v>0</v>
      </c>
      <c r="F474">
        <v>723</v>
      </c>
      <c r="G474">
        <v>0.75</v>
      </c>
      <c r="H474">
        <v>1</v>
      </c>
      <c r="I474" t="str">
        <v>High</v>
      </c>
    </row>
    <row r="475" spans="1:9" x14ac:dyDescent="0.25">
      <c r="A475" t="str">
        <v>LN000942</v>
      </c>
      <c r="B475" t="str">
        <v>CUST02638</v>
      </c>
      <c r="C475" t="str">
        <v>Home</v>
      </c>
      <c r="D475">
        <v>6283506</v>
      </c>
      <c r="E475">
        <v>6157326.9800000004</v>
      </c>
      <c r="F475">
        <v>709</v>
      </c>
      <c r="G475">
        <v>0.75</v>
      </c>
      <c r="H475">
        <v>0</v>
      </c>
      <c r="I475" t="str">
        <v>High</v>
      </c>
    </row>
    <row r="476" spans="1:9" x14ac:dyDescent="0.25">
      <c r="A476" t="str">
        <v>LN000943</v>
      </c>
      <c r="B476" t="str">
        <v>CUST06834</v>
      </c>
      <c r="C476" t="str">
        <v>Auto</v>
      </c>
      <c r="D476">
        <v>1192765</v>
      </c>
      <c r="E476">
        <v>1164481.24</v>
      </c>
      <c r="F476">
        <v>716</v>
      </c>
      <c r="G476">
        <v>0.75</v>
      </c>
      <c r="H476">
        <v>0</v>
      </c>
      <c r="I476" t="str">
        <v>High</v>
      </c>
    </row>
    <row r="477" spans="1:9" x14ac:dyDescent="0.25">
      <c r="A477" t="str">
        <v>LN000944</v>
      </c>
      <c r="B477" t="str">
        <v>CUST05334</v>
      </c>
      <c r="C477" t="str">
        <v>Education</v>
      </c>
      <c r="D477">
        <v>1489542</v>
      </c>
      <c r="E477">
        <v>178877.32</v>
      </c>
      <c r="F477">
        <v>751</v>
      </c>
      <c r="G477">
        <v>0.75</v>
      </c>
      <c r="H477">
        <v>0</v>
      </c>
      <c r="I477" t="str">
        <v>High</v>
      </c>
    </row>
    <row r="478" spans="1:9" x14ac:dyDescent="0.25">
      <c r="A478" t="str">
        <v>LN000948</v>
      </c>
      <c r="B478" t="str">
        <v>CUST05384</v>
      </c>
      <c r="C478" t="str">
        <v>Business</v>
      </c>
      <c r="D478">
        <v>2719771</v>
      </c>
      <c r="E478">
        <v>2318689.9500000002</v>
      </c>
      <c r="F478">
        <v>741</v>
      </c>
      <c r="G478">
        <v>0.75</v>
      </c>
      <c r="H478">
        <v>0</v>
      </c>
      <c r="I478" t="str">
        <v>High</v>
      </c>
    </row>
    <row r="479" spans="1:9" x14ac:dyDescent="0.25">
      <c r="A479" t="str">
        <v>LN000949</v>
      </c>
      <c r="B479" t="str">
        <v>CUST04918</v>
      </c>
      <c r="C479" t="str">
        <v>Business</v>
      </c>
      <c r="D479">
        <v>3101025</v>
      </c>
      <c r="E479">
        <v>1721081.24</v>
      </c>
      <c r="F479">
        <v>737</v>
      </c>
      <c r="G479">
        <v>0.75</v>
      </c>
      <c r="H479">
        <v>0</v>
      </c>
      <c r="I479" t="str">
        <v>High</v>
      </c>
    </row>
    <row r="480" spans="1:9" x14ac:dyDescent="0.25">
      <c r="A480" t="str">
        <v>LN000950</v>
      </c>
      <c r="B480" t="str">
        <v>CUST00594</v>
      </c>
      <c r="C480" t="str">
        <v>Auto</v>
      </c>
      <c r="D480">
        <v>935732</v>
      </c>
      <c r="E480">
        <v>596203.61</v>
      </c>
      <c r="F480">
        <v>721</v>
      </c>
      <c r="G480">
        <v>0.75</v>
      </c>
      <c r="H480">
        <v>0</v>
      </c>
      <c r="I480" t="str">
        <v>High</v>
      </c>
    </row>
    <row r="481" spans="1:9" x14ac:dyDescent="0.25">
      <c r="A481" t="str">
        <v>LN000951</v>
      </c>
      <c r="B481" t="str">
        <v>CUST00592</v>
      </c>
      <c r="C481" t="str">
        <v>Auto</v>
      </c>
      <c r="D481">
        <v>1318913</v>
      </c>
      <c r="E481">
        <v>930906.19</v>
      </c>
      <c r="F481">
        <v>676</v>
      </c>
      <c r="G481">
        <v>0.50690000000000002</v>
      </c>
      <c r="H481">
        <v>0</v>
      </c>
      <c r="I481" t="str">
        <v>High</v>
      </c>
    </row>
    <row r="482" spans="1:9" x14ac:dyDescent="0.25">
      <c r="A482" t="str">
        <v>LN000954</v>
      </c>
      <c r="B482" t="str">
        <v>CUST06158</v>
      </c>
      <c r="C482" t="str">
        <v>Business</v>
      </c>
      <c r="D482">
        <v>2925758</v>
      </c>
      <c r="E482">
        <v>921720.1</v>
      </c>
      <c r="F482">
        <v>704</v>
      </c>
      <c r="G482">
        <v>0.75</v>
      </c>
      <c r="H482">
        <v>0</v>
      </c>
      <c r="I482" t="str">
        <v>High</v>
      </c>
    </row>
    <row r="483" spans="1:9" x14ac:dyDescent="0.25">
      <c r="A483" t="str">
        <v>LN000955</v>
      </c>
      <c r="B483" t="str">
        <v>CUST01664</v>
      </c>
      <c r="C483" t="str">
        <v>Home</v>
      </c>
      <c r="D483">
        <v>5170393</v>
      </c>
      <c r="E483">
        <v>4929695.24</v>
      </c>
      <c r="F483">
        <v>787</v>
      </c>
      <c r="G483">
        <v>0.75</v>
      </c>
      <c r="H483">
        <v>0</v>
      </c>
      <c r="I483" t="str">
        <v>High</v>
      </c>
    </row>
    <row r="484" spans="1:9" x14ac:dyDescent="0.25">
      <c r="A484" t="str">
        <v>LN000956</v>
      </c>
      <c r="B484" t="str">
        <v>CUST01281</v>
      </c>
      <c r="C484" t="str">
        <v>Home</v>
      </c>
      <c r="D484">
        <v>4558731</v>
      </c>
      <c r="E484">
        <v>4536827.8899999997</v>
      </c>
      <c r="F484">
        <v>717</v>
      </c>
      <c r="G484">
        <v>0.75</v>
      </c>
      <c r="H484">
        <v>0</v>
      </c>
      <c r="I484" t="str">
        <v>High</v>
      </c>
    </row>
    <row r="485" spans="1:9" x14ac:dyDescent="0.25">
      <c r="A485" t="str">
        <v>LN000957</v>
      </c>
      <c r="B485" t="str">
        <v>CUST00182</v>
      </c>
      <c r="C485" t="str">
        <v>Home</v>
      </c>
      <c r="D485">
        <v>6953433</v>
      </c>
      <c r="E485">
        <v>6936053.3499999996</v>
      </c>
      <c r="F485">
        <v>707</v>
      </c>
      <c r="G485">
        <v>0.75</v>
      </c>
      <c r="H485">
        <v>0</v>
      </c>
      <c r="I485" t="str">
        <v>High</v>
      </c>
    </row>
    <row r="486" spans="1:9" x14ac:dyDescent="0.25">
      <c r="A486" t="str">
        <v>LN000964</v>
      </c>
      <c r="B486" t="str">
        <v>CUST02385</v>
      </c>
      <c r="C486" t="str">
        <v>Home</v>
      </c>
      <c r="D486">
        <v>5054183</v>
      </c>
      <c r="E486">
        <v>3872388.24</v>
      </c>
      <c r="F486">
        <v>669</v>
      </c>
      <c r="G486">
        <v>0.75</v>
      </c>
      <c r="H486">
        <v>0</v>
      </c>
      <c r="I486" t="str">
        <v>High</v>
      </c>
    </row>
    <row r="487" spans="1:9" x14ac:dyDescent="0.25">
      <c r="A487" t="str">
        <v>LN000967</v>
      </c>
      <c r="B487" t="str">
        <v>CUST00369</v>
      </c>
      <c r="C487" t="str">
        <v>Auto</v>
      </c>
      <c r="D487">
        <v>915877</v>
      </c>
      <c r="E487">
        <v>59025.25</v>
      </c>
      <c r="F487">
        <v>769</v>
      </c>
      <c r="G487">
        <v>0.75</v>
      </c>
      <c r="H487">
        <v>0</v>
      </c>
      <c r="I487" t="str">
        <v>High</v>
      </c>
    </row>
    <row r="488" spans="1:9" x14ac:dyDescent="0.25">
      <c r="A488" t="str">
        <v>LN000968</v>
      </c>
      <c r="B488" t="str">
        <v>CUST00855</v>
      </c>
      <c r="C488" t="str">
        <v>Personal</v>
      </c>
      <c r="D488">
        <v>278344</v>
      </c>
      <c r="E488">
        <v>134839.42000000001</v>
      </c>
      <c r="F488">
        <v>637</v>
      </c>
      <c r="G488">
        <v>0.21210000000000001</v>
      </c>
      <c r="H488">
        <v>0</v>
      </c>
      <c r="I488" t="str">
        <v>High</v>
      </c>
    </row>
    <row r="489" spans="1:9" x14ac:dyDescent="0.25">
      <c r="A489" t="str">
        <v>LN000970</v>
      </c>
      <c r="B489" t="str">
        <v>CUST01289</v>
      </c>
      <c r="C489" t="str">
        <v>Home</v>
      </c>
      <c r="D489">
        <v>3172220</v>
      </c>
      <c r="E489">
        <v>2577625.14</v>
      </c>
      <c r="F489">
        <v>723</v>
      </c>
      <c r="G489">
        <v>0.60540000000000005</v>
      </c>
      <c r="H489">
        <v>0</v>
      </c>
      <c r="I489" t="str">
        <v>High</v>
      </c>
    </row>
    <row r="490" spans="1:9" x14ac:dyDescent="0.25">
      <c r="A490" t="str">
        <v>LN000971</v>
      </c>
      <c r="B490" t="str">
        <v>CUST01855</v>
      </c>
      <c r="C490" t="str">
        <v>Auto</v>
      </c>
      <c r="D490">
        <v>1629347</v>
      </c>
      <c r="E490">
        <v>1389377.75</v>
      </c>
      <c r="F490">
        <v>749</v>
      </c>
      <c r="G490">
        <v>0.58189999999999997</v>
      </c>
      <c r="H490">
        <v>0</v>
      </c>
      <c r="I490" t="str">
        <v>High</v>
      </c>
    </row>
    <row r="491" spans="1:9" x14ac:dyDescent="0.25">
      <c r="A491" t="str">
        <v>LN000972</v>
      </c>
      <c r="B491" t="str">
        <v>CUST04205</v>
      </c>
      <c r="C491" t="str">
        <v>Business</v>
      </c>
      <c r="D491">
        <v>4421603</v>
      </c>
      <c r="E491">
        <v>3366130.37</v>
      </c>
      <c r="F491">
        <v>686</v>
      </c>
      <c r="G491">
        <v>0.75</v>
      </c>
      <c r="H491">
        <v>0</v>
      </c>
      <c r="I491" t="str">
        <v>High</v>
      </c>
    </row>
    <row r="492" spans="1:9" x14ac:dyDescent="0.25">
      <c r="A492" t="str">
        <v>LN000973</v>
      </c>
      <c r="B492" t="str">
        <v>CUST04808</v>
      </c>
      <c r="C492" t="str">
        <v>Auto</v>
      </c>
      <c r="D492">
        <v>972456</v>
      </c>
      <c r="E492">
        <v>644367.86</v>
      </c>
      <c r="F492">
        <v>690</v>
      </c>
      <c r="G492">
        <v>0.56389999999999996</v>
      </c>
      <c r="H492">
        <v>0</v>
      </c>
      <c r="I492" t="str">
        <v>High</v>
      </c>
    </row>
    <row r="493" spans="1:9" x14ac:dyDescent="0.25">
      <c r="A493" t="str">
        <v>LN000979</v>
      </c>
      <c r="B493" t="str">
        <v>CUST05833</v>
      </c>
      <c r="C493" t="str">
        <v>Home</v>
      </c>
      <c r="D493">
        <v>6407306</v>
      </c>
      <c r="E493">
        <v>5884501.46</v>
      </c>
      <c r="F493">
        <v>816</v>
      </c>
      <c r="G493">
        <v>0.63470000000000004</v>
      </c>
      <c r="H493">
        <v>1</v>
      </c>
      <c r="I493" t="str">
        <v>High</v>
      </c>
    </row>
    <row r="494" spans="1:9" x14ac:dyDescent="0.25">
      <c r="A494" t="str">
        <v>LN000982</v>
      </c>
      <c r="B494" t="str">
        <v>CUST00360</v>
      </c>
      <c r="C494" t="str">
        <v>Education</v>
      </c>
      <c r="D494">
        <v>1341464</v>
      </c>
      <c r="E494">
        <v>639866.28</v>
      </c>
      <c r="F494">
        <v>773</v>
      </c>
      <c r="G494">
        <v>0.75</v>
      </c>
      <c r="H494">
        <v>30</v>
      </c>
      <c r="I494" t="str">
        <v>High</v>
      </c>
    </row>
    <row r="495" spans="1:9" x14ac:dyDescent="0.25">
      <c r="A495" t="str">
        <v>LN000983</v>
      </c>
      <c r="B495" t="str">
        <v>CUST01122</v>
      </c>
      <c r="C495" t="str">
        <v>Personal</v>
      </c>
      <c r="D495">
        <v>618892</v>
      </c>
      <c r="E495">
        <v>301945.03999999998</v>
      </c>
      <c r="F495">
        <v>742</v>
      </c>
      <c r="G495">
        <v>0.43159999999999998</v>
      </c>
      <c r="H495">
        <v>90</v>
      </c>
      <c r="I495" t="str">
        <v>High</v>
      </c>
    </row>
    <row r="496" spans="1:9" x14ac:dyDescent="0.25">
      <c r="A496" t="str">
        <v>LN000986</v>
      </c>
      <c r="B496" t="str">
        <v>CUST00093</v>
      </c>
      <c r="C496" t="str">
        <v>Home</v>
      </c>
      <c r="D496">
        <v>3925270</v>
      </c>
      <c r="E496">
        <v>3591945.17</v>
      </c>
      <c r="F496">
        <v>584</v>
      </c>
      <c r="G496">
        <v>0.73419999999999996</v>
      </c>
      <c r="H496">
        <v>0</v>
      </c>
      <c r="I496" t="str">
        <v>High</v>
      </c>
    </row>
    <row r="497" spans="1:9" x14ac:dyDescent="0.25">
      <c r="A497" t="str">
        <v>LN000987</v>
      </c>
      <c r="B497" t="str">
        <v>CUST05698</v>
      </c>
      <c r="C497" t="str">
        <v>Auto</v>
      </c>
      <c r="D497">
        <v>1332691</v>
      </c>
      <c r="E497">
        <v>1306955.23</v>
      </c>
      <c r="F497">
        <v>661</v>
      </c>
      <c r="G497">
        <v>0.69730000000000003</v>
      </c>
      <c r="H497">
        <v>0</v>
      </c>
      <c r="I497" t="str">
        <v>High</v>
      </c>
    </row>
    <row r="498" spans="1:9" x14ac:dyDescent="0.25">
      <c r="A498" t="str">
        <v>LN000988</v>
      </c>
      <c r="B498" t="str">
        <v>CUST06995</v>
      </c>
      <c r="C498" t="str">
        <v>Home</v>
      </c>
      <c r="D498">
        <v>2398249</v>
      </c>
      <c r="E498">
        <v>2312202.17</v>
      </c>
      <c r="F498">
        <v>607</v>
      </c>
      <c r="G498">
        <v>0.2863</v>
      </c>
      <c r="H498">
        <v>0</v>
      </c>
      <c r="I498" t="str">
        <v>High</v>
      </c>
    </row>
    <row r="499" spans="1:9" x14ac:dyDescent="0.25">
      <c r="A499" t="str">
        <v>LN000989</v>
      </c>
      <c r="B499" t="str">
        <v>CUST05324</v>
      </c>
      <c r="C499" t="str">
        <v>Personal</v>
      </c>
      <c r="D499">
        <v>133040</v>
      </c>
      <c r="E499">
        <v>0</v>
      </c>
      <c r="F499">
        <v>642</v>
      </c>
      <c r="G499">
        <v>0.1449</v>
      </c>
      <c r="H499">
        <v>0</v>
      </c>
      <c r="I499" t="str">
        <v>High</v>
      </c>
    </row>
    <row r="500" spans="1:9" x14ac:dyDescent="0.25">
      <c r="A500" t="str">
        <v>LN000995</v>
      </c>
      <c r="B500" t="str">
        <v>CUST06417</v>
      </c>
      <c r="C500" t="str">
        <v>Home</v>
      </c>
      <c r="D500">
        <v>6889309</v>
      </c>
      <c r="E500">
        <v>6867113.46</v>
      </c>
      <c r="F500">
        <v>643</v>
      </c>
      <c r="G500">
        <v>0.52100000000000002</v>
      </c>
      <c r="H500">
        <v>0</v>
      </c>
      <c r="I500" t="str">
        <v>High</v>
      </c>
    </row>
    <row r="501" spans="1:9" x14ac:dyDescent="0.25">
      <c r="A501" t="str">
        <v>LN000997</v>
      </c>
      <c r="B501" t="str">
        <v>CUST03841</v>
      </c>
      <c r="C501" t="str">
        <v>Business</v>
      </c>
      <c r="D501">
        <v>4336865</v>
      </c>
      <c r="E501">
        <v>2380678.16</v>
      </c>
      <c r="F501">
        <v>694</v>
      </c>
      <c r="G501">
        <v>0.75</v>
      </c>
      <c r="H501">
        <v>0</v>
      </c>
      <c r="I501" t="str">
        <v>High</v>
      </c>
    </row>
    <row r="502" spans="1:9" x14ac:dyDescent="0.25">
      <c r="A502" t="str">
        <v>LN000999</v>
      </c>
      <c r="B502" t="str">
        <v>CUST02627</v>
      </c>
      <c r="C502" t="str">
        <v>Business</v>
      </c>
      <c r="D502">
        <v>4665296</v>
      </c>
      <c r="E502">
        <v>3020881.65</v>
      </c>
      <c r="F502">
        <v>636</v>
      </c>
      <c r="G502">
        <v>0.75</v>
      </c>
      <c r="H502">
        <v>0</v>
      </c>
      <c r="I502" t="str">
        <v>High</v>
      </c>
    </row>
    <row r="503" spans="1:9" x14ac:dyDescent="0.25">
      <c r="A503" t="str">
        <v>LN001000</v>
      </c>
      <c r="B503" t="str">
        <v>CUST02329</v>
      </c>
      <c r="C503" t="str">
        <v>Home</v>
      </c>
      <c r="D503">
        <v>5178515</v>
      </c>
      <c r="E503">
        <v>5096719.8099999996</v>
      </c>
      <c r="F503">
        <v>781</v>
      </c>
      <c r="G503">
        <v>0.53280000000000005</v>
      </c>
      <c r="H503">
        <v>0</v>
      </c>
      <c r="I503" t="str">
        <v>High</v>
      </c>
    </row>
    <row r="504" spans="1:9" x14ac:dyDescent="0.25">
      <c r="A504" t="str">
        <v>LN001001</v>
      </c>
      <c r="B504" t="str">
        <v>CUST02009</v>
      </c>
      <c r="C504" t="str">
        <v>Personal</v>
      </c>
      <c r="D504">
        <v>189138</v>
      </c>
      <c r="E504">
        <v>173060.13</v>
      </c>
      <c r="F504">
        <v>625</v>
      </c>
      <c r="G504">
        <v>0.14580000000000001</v>
      </c>
      <c r="H504">
        <v>15</v>
      </c>
      <c r="I504" t="str">
        <v>High</v>
      </c>
    </row>
    <row r="505" spans="1:9" x14ac:dyDescent="0.25">
      <c r="A505" t="str">
        <v>LN001002</v>
      </c>
      <c r="B505" t="str">
        <v>CUST03281</v>
      </c>
      <c r="C505" t="str">
        <v>Home</v>
      </c>
      <c r="D505">
        <v>6499092</v>
      </c>
      <c r="E505">
        <v>6427950.7800000003</v>
      </c>
      <c r="F505">
        <v>681</v>
      </c>
      <c r="G505">
        <v>0.75</v>
      </c>
      <c r="H505">
        <v>30</v>
      </c>
      <c r="I505" t="str">
        <v>High</v>
      </c>
    </row>
    <row r="506" spans="1:9" x14ac:dyDescent="0.25">
      <c r="A506" t="str">
        <v>LN001003</v>
      </c>
      <c r="B506" t="str">
        <v>CUST06255</v>
      </c>
      <c r="C506" t="str">
        <v>Business</v>
      </c>
      <c r="D506">
        <v>4128608</v>
      </c>
      <c r="E506">
        <v>0</v>
      </c>
      <c r="F506">
        <v>717</v>
      </c>
      <c r="G506">
        <v>0.75</v>
      </c>
      <c r="H506">
        <v>0</v>
      </c>
      <c r="I506" t="str">
        <v>High</v>
      </c>
    </row>
    <row r="507" spans="1:9" x14ac:dyDescent="0.25">
      <c r="A507" t="str">
        <v>LN001004</v>
      </c>
      <c r="B507" t="str">
        <v>CUST04469</v>
      </c>
      <c r="C507" t="str">
        <v>Auto</v>
      </c>
      <c r="D507">
        <v>1795636</v>
      </c>
      <c r="E507">
        <v>443399.63</v>
      </c>
      <c r="F507">
        <v>719</v>
      </c>
      <c r="G507">
        <v>0.75</v>
      </c>
      <c r="H507">
        <v>0</v>
      </c>
      <c r="I507" t="str">
        <v>High</v>
      </c>
    </row>
    <row r="508" spans="1:9" x14ac:dyDescent="0.25">
      <c r="A508" t="str">
        <v>LN001006</v>
      </c>
      <c r="B508" t="str">
        <v>CUST01184</v>
      </c>
      <c r="C508" t="str">
        <v>Auto</v>
      </c>
      <c r="D508">
        <v>1560417</v>
      </c>
      <c r="E508">
        <v>0</v>
      </c>
      <c r="F508">
        <v>727</v>
      </c>
      <c r="G508">
        <v>0.75</v>
      </c>
      <c r="H508">
        <v>0</v>
      </c>
      <c r="I508" t="str">
        <v>High</v>
      </c>
    </row>
    <row r="509" spans="1:9" x14ac:dyDescent="0.25">
      <c r="A509" t="str">
        <v>LN001007</v>
      </c>
      <c r="B509" t="str">
        <v>CUST01550</v>
      </c>
      <c r="C509" t="str">
        <v>Auto</v>
      </c>
      <c r="D509">
        <v>1160118</v>
      </c>
      <c r="E509">
        <v>514392.88</v>
      </c>
      <c r="F509">
        <v>651</v>
      </c>
      <c r="G509">
        <v>0.61860000000000004</v>
      </c>
      <c r="H509">
        <v>0</v>
      </c>
      <c r="I509" t="str">
        <v>High</v>
      </c>
    </row>
    <row r="510" spans="1:9" x14ac:dyDescent="0.25">
      <c r="A510" t="str">
        <v>LN001009</v>
      </c>
      <c r="B510" t="str">
        <v>CUST06144</v>
      </c>
      <c r="C510" t="str">
        <v>Personal</v>
      </c>
      <c r="D510">
        <v>669210</v>
      </c>
      <c r="E510">
        <v>0</v>
      </c>
      <c r="F510">
        <v>639</v>
      </c>
      <c r="G510">
        <v>0.4128</v>
      </c>
      <c r="H510">
        <v>0</v>
      </c>
      <c r="I510" t="str">
        <v>High</v>
      </c>
    </row>
    <row r="511" spans="1:9" x14ac:dyDescent="0.25">
      <c r="A511" t="str">
        <v>LN001010</v>
      </c>
      <c r="B511" t="str">
        <v>CUST04696</v>
      </c>
      <c r="C511" t="str">
        <v>Home</v>
      </c>
      <c r="D511">
        <v>4131016</v>
      </c>
      <c r="E511">
        <v>3630129.83</v>
      </c>
      <c r="F511">
        <v>662</v>
      </c>
      <c r="G511">
        <v>0.55659999999999998</v>
      </c>
      <c r="H511">
        <v>0</v>
      </c>
      <c r="I511" t="str">
        <v>High</v>
      </c>
    </row>
    <row r="512" spans="1:9" x14ac:dyDescent="0.25">
      <c r="A512" t="str">
        <v>LN001012</v>
      </c>
      <c r="B512" t="str">
        <v>CUST03564</v>
      </c>
      <c r="C512" t="str">
        <v>Business</v>
      </c>
      <c r="D512">
        <v>1988750</v>
      </c>
      <c r="E512">
        <v>968031.95</v>
      </c>
      <c r="F512">
        <v>697</v>
      </c>
      <c r="G512">
        <v>0.75</v>
      </c>
      <c r="H512">
        <v>0</v>
      </c>
      <c r="I512" t="str">
        <v>High</v>
      </c>
    </row>
    <row r="513" spans="1:9" x14ac:dyDescent="0.25">
      <c r="A513" t="str">
        <v>LN001013</v>
      </c>
      <c r="B513" t="str">
        <v>CUST01585</v>
      </c>
      <c r="C513" t="str">
        <v>Business</v>
      </c>
      <c r="D513">
        <v>3366982</v>
      </c>
      <c r="E513">
        <v>2859738.35</v>
      </c>
      <c r="F513">
        <v>700</v>
      </c>
      <c r="G513">
        <v>0.75</v>
      </c>
      <c r="H513">
        <v>0</v>
      </c>
      <c r="I513" t="str">
        <v>High</v>
      </c>
    </row>
    <row r="514" spans="1:9" x14ac:dyDescent="0.25">
      <c r="A514" t="str">
        <v>LN001015</v>
      </c>
      <c r="B514" t="str">
        <v>CUST00273</v>
      </c>
      <c r="C514" t="str">
        <v>Auto</v>
      </c>
      <c r="D514">
        <v>1179523</v>
      </c>
      <c r="E514">
        <v>984549.17</v>
      </c>
      <c r="F514">
        <v>673</v>
      </c>
      <c r="G514">
        <v>0.75</v>
      </c>
      <c r="H514">
        <v>7</v>
      </c>
      <c r="I514" t="str">
        <v>High</v>
      </c>
    </row>
    <row r="515" spans="1:9" x14ac:dyDescent="0.25">
      <c r="A515" t="str">
        <v>LN001016</v>
      </c>
      <c r="B515" t="str">
        <v>CUST06428</v>
      </c>
      <c r="C515" t="str">
        <v>Business</v>
      </c>
      <c r="D515">
        <v>2867325</v>
      </c>
      <c r="E515">
        <v>1976296.32</v>
      </c>
      <c r="F515">
        <v>711</v>
      </c>
      <c r="G515">
        <v>0.75</v>
      </c>
      <c r="H515">
        <v>0</v>
      </c>
      <c r="I515" t="str">
        <v>High</v>
      </c>
    </row>
    <row r="516" spans="1:9" x14ac:dyDescent="0.25">
      <c r="A516" t="str">
        <v>LN001018</v>
      </c>
      <c r="B516" t="str">
        <v>CUST06299</v>
      </c>
      <c r="C516" t="str">
        <v>Auto</v>
      </c>
      <c r="D516">
        <v>1124939</v>
      </c>
      <c r="E516">
        <v>956509.01</v>
      </c>
      <c r="F516">
        <v>632</v>
      </c>
      <c r="G516">
        <v>0.32840000000000003</v>
      </c>
      <c r="H516">
        <v>0</v>
      </c>
      <c r="I516" t="str">
        <v>High</v>
      </c>
    </row>
    <row r="517" spans="1:9" x14ac:dyDescent="0.25">
      <c r="A517" t="str">
        <v>LN001021</v>
      </c>
      <c r="B517" t="str">
        <v>CUST03877</v>
      </c>
      <c r="C517" t="str">
        <v>Auto</v>
      </c>
      <c r="D517">
        <v>1085894</v>
      </c>
      <c r="E517">
        <v>622232.04</v>
      </c>
      <c r="F517">
        <v>588</v>
      </c>
      <c r="G517">
        <v>0.2243</v>
      </c>
      <c r="H517">
        <v>0</v>
      </c>
      <c r="I517" t="str">
        <v>High</v>
      </c>
    </row>
    <row r="518" spans="1:9" x14ac:dyDescent="0.25">
      <c r="A518" t="str">
        <v>LN001023</v>
      </c>
      <c r="B518" t="str">
        <v>CUST03958</v>
      </c>
      <c r="C518" t="str">
        <v>Business</v>
      </c>
      <c r="D518">
        <v>4139709</v>
      </c>
      <c r="E518">
        <v>3133819.31</v>
      </c>
      <c r="F518">
        <v>698</v>
      </c>
      <c r="G518">
        <v>0.75</v>
      </c>
      <c r="H518">
        <v>0</v>
      </c>
      <c r="I518" t="str">
        <v>High</v>
      </c>
    </row>
    <row r="519" spans="1:9" x14ac:dyDescent="0.25">
      <c r="A519" t="str">
        <v>LN001024</v>
      </c>
      <c r="B519" t="str">
        <v>CUST02334</v>
      </c>
      <c r="C519" t="str">
        <v>Business</v>
      </c>
      <c r="D519">
        <v>542421</v>
      </c>
      <c r="E519">
        <v>337993.19</v>
      </c>
      <c r="F519">
        <v>675</v>
      </c>
      <c r="G519">
        <v>0.4325</v>
      </c>
      <c r="H519">
        <v>60</v>
      </c>
      <c r="I519" t="str">
        <v>High</v>
      </c>
    </row>
    <row r="520" spans="1:9" x14ac:dyDescent="0.25">
      <c r="A520" t="str">
        <v>LN001025</v>
      </c>
      <c r="B520" t="str">
        <v>CUST06023</v>
      </c>
      <c r="C520" t="str">
        <v>Business</v>
      </c>
      <c r="D520">
        <v>753087</v>
      </c>
      <c r="E520">
        <v>311060.15000000002</v>
      </c>
      <c r="F520">
        <v>746</v>
      </c>
      <c r="G520">
        <v>0.75</v>
      </c>
      <c r="H520">
        <v>0</v>
      </c>
      <c r="I520" t="str">
        <v>High</v>
      </c>
    </row>
    <row r="521" spans="1:9" x14ac:dyDescent="0.25">
      <c r="A521" t="str">
        <v>LN001027</v>
      </c>
      <c r="B521" t="str">
        <v>CUST02122</v>
      </c>
      <c r="C521" t="str">
        <v>Business</v>
      </c>
      <c r="D521">
        <v>3563060</v>
      </c>
      <c r="E521">
        <v>1464419.49</v>
      </c>
      <c r="F521">
        <v>701</v>
      </c>
      <c r="G521">
        <v>0.75</v>
      </c>
      <c r="H521">
        <v>0</v>
      </c>
      <c r="I521" t="str">
        <v>High</v>
      </c>
    </row>
    <row r="522" spans="1:9" x14ac:dyDescent="0.25">
      <c r="A522" t="str">
        <v>LN001031</v>
      </c>
      <c r="B522" t="str">
        <v>CUST05408</v>
      </c>
      <c r="C522" t="str">
        <v>Personal</v>
      </c>
      <c r="D522">
        <v>791142</v>
      </c>
      <c r="E522">
        <v>0</v>
      </c>
      <c r="F522">
        <v>688</v>
      </c>
      <c r="G522">
        <v>0.70799999999999996</v>
      </c>
      <c r="H522">
        <v>0</v>
      </c>
      <c r="I522" t="str">
        <v>High</v>
      </c>
    </row>
    <row r="523" spans="1:9" x14ac:dyDescent="0.25">
      <c r="A523" t="str">
        <v>LN001038</v>
      </c>
      <c r="B523" t="str">
        <v>CUST04035</v>
      </c>
      <c r="C523" t="str">
        <v>Auto</v>
      </c>
      <c r="D523">
        <v>1376030</v>
      </c>
      <c r="E523">
        <v>901241.28</v>
      </c>
      <c r="F523">
        <v>724</v>
      </c>
      <c r="G523">
        <v>0.75</v>
      </c>
      <c r="H523">
        <v>0</v>
      </c>
      <c r="I523" t="str">
        <v>High</v>
      </c>
    </row>
    <row r="524" spans="1:9" x14ac:dyDescent="0.25">
      <c r="A524" t="str">
        <v>LN001041</v>
      </c>
      <c r="B524" t="str">
        <v>CUST00961</v>
      </c>
      <c r="C524" t="str">
        <v>Home</v>
      </c>
      <c r="D524">
        <v>3987910</v>
      </c>
      <c r="E524">
        <v>3278727.93</v>
      </c>
      <c r="F524">
        <v>793</v>
      </c>
      <c r="G524">
        <v>0.75</v>
      </c>
      <c r="H524">
        <v>0</v>
      </c>
      <c r="I524" t="str">
        <v>High</v>
      </c>
    </row>
    <row r="525" spans="1:9" x14ac:dyDescent="0.25">
      <c r="A525" t="str">
        <v>LN001045</v>
      </c>
      <c r="B525" t="str">
        <v>CUST02331</v>
      </c>
      <c r="C525" t="str">
        <v>Business</v>
      </c>
      <c r="D525">
        <v>4727996</v>
      </c>
      <c r="E525">
        <v>4245531.46</v>
      </c>
      <c r="F525">
        <v>809</v>
      </c>
      <c r="G525">
        <v>0.75</v>
      </c>
      <c r="H525">
        <v>0</v>
      </c>
      <c r="I525" t="str">
        <v>High</v>
      </c>
    </row>
    <row r="526" spans="1:9" x14ac:dyDescent="0.25">
      <c r="A526" t="str">
        <v>LN001047</v>
      </c>
      <c r="B526" t="str">
        <v>CUST00097</v>
      </c>
      <c r="C526" t="str">
        <v>Personal</v>
      </c>
      <c r="D526">
        <v>339301</v>
      </c>
      <c r="E526">
        <v>251396.63</v>
      </c>
      <c r="F526">
        <v>639</v>
      </c>
      <c r="G526">
        <v>6.0999999999999999E-2</v>
      </c>
      <c r="H526">
        <v>0</v>
      </c>
      <c r="I526" t="str">
        <v>High</v>
      </c>
    </row>
    <row r="527" spans="1:9" x14ac:dyDescent="0.25">
      <c r="A527" t="str">
        <v>LN001048</v>
      </c>
      <c r="B527" t="str">
        <v>CUST05548</v>
      </c>
      <c r="C527" t="str">
        <v>Personal</v>
      </c>
      <c r="D527">
        <v>242237</v>
      </c>
      <c r="E527">
        <v>0</v>
      </c>
      <c r="F527">
        <v>628</v>
      </c>
      <c r="G527">
        <v>0.35120000000000001</v>
      </c>
      <c r="H527">
        <v>30</v>
      </c>
      <c r="I527" t="str">
        <v>High</v>
      </c>
    </row>
    <row r="528" spans="1:9" x14ac:dyDescent="0.25">
      <c r="A528" t="str">
        <v>LN001049</v>
      </c>
      <c r="B528" t="str">
        <v>CUST06463</v>
      </c>
      <c r="C528" t="str">
        <v>Business</v>
      </c>
      <c r="D528">
        <v>4397519</v>
      </c>
      <c r="E528">
        <v>1916022.23</v>
      </c>
      <c r="F528">
        <v>745</v>
      </c>
      <c r="G528">
        <v>0.75</v>
      </c>
      <c r="H528">
        <v>15</v>
      </c>
      <c r="I528" t="str">
        <v>High</v>
      </c>
    </row>
    <row r="529" spans="1:9" x14ac:dyDescent="0.25">
      <c r="A529" t="str">
        <v>LN001051</v>
      </c>
      <c r="B529" t="str">
        <v>CUST03277</v>
      </c>
      <c r="C529" t="str">
        <v>Business</v>
      </c>
      <c r="D529">
        <v>4248889</v>
      </c>
      <c r="E529">
        <v>3996619.37</v>
      </c>
      <c r="F529">
        <v>707</v>
      </c>
      <c r="G529">
        <v>0.75</v>
      </c>
      <c r="H529">
        <v>0</v>
      </c>
      <c r="I529" t="str">
        <v>High</v>
      </c>
    </row>
    <row r="530" spans="1:9" x14ac:dyDescent="0.25">
      <c r="A530" t="str">
        <v>LN001052</v>
      </c>
      <c r="B530" t="str">
        <v>CUST04790</v>
      </c>
      <c r="C530" t="str">
        <v>Home</v>
      </c>
      <c r="D530">
        <v>3596206</v>
      </c>
      <c r="E530">
        <v>3272752.3</v>
      </c>
      <c r="F530">
        <v>629</v>
      </c>
      <c r="G530">
        <v>0.52410000000000001</v>
      </c>
      <c r="H530">
        <v>0</v>
      </c>
      <c r="I530" t="str">
        <v>High</v>
      </c>
    </row>
    <row r="531" spans="1:9" x14ac:dyDescent="0.25">
      <c r="A531" t="str">
        <v>LN001053</v>
      </c>
      <c r="B531" t="str">
        <v>CUST01207</v>
      </c>
      <c r="C531" t="str">
        <v>Business</v>
      </c>
      <c r="D531">
        <v>3563914</v>
      </c>
      <c r="E531">
        <v>2176076.06</v>
      </c>
      <c r="F531">
        <v>620</v>
      </c>
      <c r="G531">
        <v>0.75</v>
      </c>
      <c r="H531">
        <v>0</v>
      </c>
      <c r="I531" t="str">
        <v>High</v>
      </c>
    </row>
    <row r="532" spans="1:9" x14ac:dyDescent="0.25">
      <c r="A532" t="str">
        <v>LN001055</v>
      </c>
      <c r="B532" t="str">
        <v>CUST05955</v>
      </c>
      <c r="C532" t="str">
        <v>Business</v>
      </c>
      <c r="D532">
        <v>3414742</v>
      </c>
      <c r="E532">
        <v>2370031.21</v>
      </c>
      <c r="F532">
        <v>633</v>
      </c>
      <c r="G532">
        <v>0.75</v>
      </c>
      <c r="H532">
        <v>0</v>
      </c>
      <c r="I532" t="str">
        <v>High</v>
      </c>
    </row>
    <row r="533" spans="1:9" x14ac:dyDescent="0.25">
      <c r="A533" t="str">
        <v>LN001060</v>
      </c>
      <c r="B533" t="str">
        <v>CUST02124</v>
      </c>
      <c r="C533" t="str">
        <v>Auto</v>
      </c>
      <c r="D533">
        <v>1229972</v>
      </c>
      <c r="E533">
        <v>526084.19999999995</v>
      </c>
      <c r="F533">
        <v>724</v>
      </c>
      <c r="G533">
        <v>0.75</v>
      </c>
      <c r="H533">
        <v>0</v>
      </c>
      <c r="I533" t="str">
        <v>High</v>
      </c>
    </row>
    <row r="534" spans="1:9" x14ac:dyDescent="0.25">
      <c r="A534" t="str">
        <v>LN001061</v>
      </c>
      <c r="B534" t="str">
        <v>CUST06946</v>
      </c>
      <c r="C534" t="str">
        <v>Business</v>
      </c>
      <c r="D534">
        <v>4795309</v>
      </c>
      <c r="E534">
        <v>4569575.1100000003</v>
      </c>
      <c r="F534">
        <v>750</v>
      </c>
      <c r="G534">
        <v>0.75</v>
      </c>
      <c r="H534">
        <v>0</v>
      </c>
      <c r="I534" t="str">
        <v>High</v>
      </c>
    </row>
    <row r="535" spans="1:9" x14ac:dyDescent="0.25">
      <c r="A535" t="str">
        <v>LN001066</v>
      </c>
      <c r="B535" t="str">
        <v>CUST06026</v>
      </c>
      <c r="C535" t="str">
        <v>Auto</v>
      </c>
      <c r="D535">
        <v>1092176</v>
      </c>
      <c r="E535">
        <v>557242.05000000005</v>
      </c>
      <c r="F535">
        <v>641</v>
      </c>
      <c r="G535">
        <v>0.36499999999999999</v>
      </c>
      <c r="H535">
        <v>0</v>
      </c>
      <c r="I535" t="str">
        <v>High</v>
      </c>
    </row>
    <row r="536" spans="1:9" x14ac:dyDescent="0.25">
      <c r="A536" t="str">
        <v>LN001068</v>
      </c>
      <c r="B536" t="str">
        <v>CUST04097</v>
      </c>
      <c r="C536" t="str">
        <v>Personal</v>
      </c>
      <c r="D536">
        <v>208827</v>
      </c>
      <c r="E536">
        <v>0</v>
      </c>
      <c r="F536">
        <v>640</v>
      </c>
      <c r="G536">
        <v>0.22950000000000001</v>
      </c>
      <c r="H536">
        <v>0</v>
      </c>
      <c r="I536" t="str">
        <v>High</v>
      </c>
    </row>
    <row r="537" spans="1:9" x14ac:dyDescent="0.25">
      <c r="A537" t="str">
        <v>LN001070</v>
      </c>
      <c r="B537" t="str">
        <v>CUST00249</v>
      </c>
      <c r="C537" t="str">
        <v>Personal</v>
      </c>
      <c r="D537">
        <v>629645</v>
      </c>
      <c r="E537">
        <v>0</v>
      </c>
      <c r="F537">
        <v>529</v>
      </c>
      <c r="G537">
        <v>0.3916</v>
      </c>
      <c r="H537">
        <v>0</v>
      </c>
      <c r="I537" t="str">
        <v>High</v>
      </c>
    </row>
    <row r="538" spans="1:9" x14ac:dyDescent="0.25">
      <c r="A538" t="str">
        <v>LN001073</v>
      </c>
      <c r="B538" t="str">
        <v>CUST00551</v>
      </c>
      <c r="C538" t="str">
        <v>Personal</v>
      </c>
      <c r="D538">
        <v>668917</v>
      </c>
      <c r="E538">
        <v>566731.5</v>
      </c>
      <c r="F538">
        <v>612</v>
      </c>
      <c r="G538">
        <v>0.21429999999999999</v>
      </c>
      <c r="H538">
        <v>0</v>
      </c>
      <c r="I538" t="str">
        <v>High</v>
      </c>
    </row>
    <row r="539" spans="1:9" x14ac:dyDescent="0.25">
      <c r="A539" t="str">
        <v>LN001076</v>
      </c>
      <c r="B539" t="str">
        <v>CUST01853</v>
      </c>
      <c r="C539" t="str">
        <v>Home</v>
      </c>
      <c r="D539">
        <v>4532631</v>
      </c>
      <c r="E539">
        <v>4356007.9800000004</v>
      </c>
      <c r="F539">
        <v>615</v>
      </c>
      <c r="G539">
        <v>0.74609999999999999</v>
      </c>
      <c r="H539">
        <v>1</v>
      </c>
      <c r="I539" t="str">
        <v>High</v>
      </c>
    </row>
    <row r="540" spans="1:9" x14ac:dyDescent="0.25">
      <c r="A540" t="str">
        <v>LN001077</v>
      </c>
      <c r="B540" t="str">
        <v>CUST03052</v>
      </c>
      <c r="C540" t="str">
        <v>Home</v>
      </c>
      <c r="D540">
        <v>5636246</v>
      </c>
      <c r="E540">
        <v>5425819.8899999997</v>
      </c>
      <c r="F540">
        <v>678</v>
      </c>
      <c r="G540">
        <v>0.75</v>
      </c>
      <c r="H540">
        <v>0</v>
      </c>
      <c r="I540" t="str">
        <v>High</v>
      </c>
    </row>
    <row r="541" spans="1:9" x14ac:dyDescent="0.25">
      <c r="A541" t="str">
        <v>LN001079</v>
      </c>
      <c r="B541" t="str">
        <v>CUST02446</v>
      </c>
      <c r="C541" t="str">
        <v>Personal</v>
      </c>
      <c r="D541">
        <v>604453</v>
      </c>
      <c r="E541">
        <v>573961.85</v>
      </c>
      <c r="F541">
        <v>526</v>
      </c>
      <c r="G541">
        <v>0.75</v>
      </c>
      <c r="H541">
        <v>0</v>
      </c>
      <c r="I541" t="str">
        <v>High</v>
      </c>
    </row>
    <row r="542" spans="1:9" x14ac:dyDescent="0.25">
      <c r="A542" t="str">
        <v>LN001080</v>
      </c>
      <c r="B542" t="str">
        <v>CUST01000</v>
      </c>
      <c r="C542" t="str">
        <v>Business</v>
      </c>
      <c r="D542">
        <v>2415710</v>
      </c>
      <c r="E542">
        <v>1611788.8</v>
      </c>
      <c r="F542">
        <v>765</v>
      </c>
      <c r="G542">
        <v>0.58520000000000005</v>
      </c>
      <c r="H542">
        <v>0</v>
      </c>
      <c r="I542" t="str">
        <v>High</v>
      </c>
    </row>
    <row r="543" spans="1:9" x14ac:dyDescent="0.25">
      <c r="A543" t="str">
        <v>LN001081</v>
      </c>
      <c r="B543" t="str">
        <v>CUST01399</v>
      </c>
      <c r="C543" t="str">
        <v>Education</v>
      </c>
      <c r="D543">
        <v>827461</v>
      </c>
      <c r="E543">
        <v>759007.55</v>
      </c>
      <c r="F543">
        <v>613</v>
      </c>
      <c r="G543">
        <v>0.41549999999999998</v>
      </c>
      <c r="H543">
        <v>0</v>
      </c>
      <c r="I543" t="str">
        <v>High</v>
      </c>
    </row>
    <row r="544" spans="1:9" x14ac:dyDescent="0.25">
      <c r="A544" t="str">
        <v>LN001082</v>
      </c>
      <c r="B544" t="str">
        <v>CUST02817</v>
      </c>
      <c r="C544" t="str">
        <v>Personal</v>
      </c>
      <c r="D544">
        <v>493759</v>
      </c>
      <c r="E544">
        <v>0</v>
      </c>
      <c r="F544">
        <v>736</v>
      </c>
      <c r="G544">
        <v>0.58130000000000004</v>
      </c>
      <c r="H544">
        <v>0</v>
      </c>
      <c r="I544" t="str">
        <v>High</v>
      </c>
    </row>
    <row r="545" spans="1:9" x14ac:dyDescent="0.25">
      <c r="A545" t="str">
        <v>LN001083</v>
      </c>
      <c r="B545" t="str">
        <v>CUST00305</v>
      </c>
      <c r="C545" t="str">
        <v>Home</v>
      </c>
      <c r="D545">
        <v>3242225</v>
      </c>
      <c r="E545">
        <v>2446317.25</v>
      </c>
      <c r="F545">
        <v>648</v>
      </c>
      <c r="G545">
        <v>0.75</v>
      </c>
      <c r="H545">
        <v>1</v>
      </c>
      <c r="I545" t="str">
        <v>High</v>
      </c>
    </row>
    <row r="546" spans="1:9" x14ac:dyDescent="0.25">
      <c r="A546" t="str">
        <v>LN001084</v>
      </c>
      <c r="B546" t="str">
        <v>CUST06117</v>
      </c>
      <c r="C546" t="str">
        <v>Business</v>
      </c>
      <c r="D546">
        <v>4077751</v>
      </c>
      <c r="E546">
        <v>3366164.15</v>
      </c>
      <c r="F546">
        <v>712</v>
      </c>
      <c r="G546">
        <v>0.75</v>
      </c>
      <c r="H546">
        <v>0</v>
      </c>
      <c r="I546" t="str">
        <v>High</v>
      </c>
    </row>
    <row r="547" spans="1:9" x14ac:dyDescent="0.25">
      <c r="A547" t="str">
        <v>LN001085</v>
      </c>
      <c r="B547" t="str">
        <v>CUST00592</v>
      </c>
      <c r="C547" t="str">
        <v>Business</v>
      </c>
      <c r="D547">
        <v>2077982</v>
      </c>
      <c r="E547">
        <v>1726771.16</v>
      </c>
      <c r="F547">
        <v>682</v>
      </c>
      <c r="G547">
        <v>0.75</v>
      </c>
      <c r="H547">
        <v>30</v>
      </c>
      <c r="I547" t="str">
        <v>High</v>
      </c>
    </row>
    <row r="548" spans="1:9" x14ac:dyDescent="0.25">
      <c r="A548" t="str">
        <v>LN001086</v>
      </c>
      <c r="B548" t="str">
        <v>CUST02399</v>
      </c>
      <c r="C548" t="str">
        <v>Home</v>
      </c>
      <c r="D548">
        <v>2629425</v>
      </c>
      <c r="E548">
        <v>2472592.86</v>
      </c>
      <c r="F548">
        <v>727</v>
      </c>
      <c r="G548">
        <v>0.66810000000000003</v>
      </c>
      <c r="H548">
        <v>0</v>
      </c>
      <c r="I548" t="str">
        <v>High</v>
      </c>
    </row>
    <row r="549" spans="1:9" x14ac:dyDescent="0.25">
      <c r="A549" t="str">
        <v>LN001089</v>
      </c>
      <c r="B549" t="str">
        <v>CUST06851</v>
      </c>
      <c r="C549" t="str">
        <v>Business</v>
      </c>
      <c r="D549">
        <v>2170552</v>
      </c>
      <c r="E549">
        <v>1228662.6399999999</v>
      </c>
      <c r="F549">
        <v>670</v>
      </c>
      <c r="G549">
        <v>0.75</v>
      </c>
      <c r="H549">
        <v>0</v>
      </c>
      <c r="I549" t="str">
        <v>High</v>
      </c>
    </row>
    <row r="550" spans="1:9" x14ac:dyDescent="0.25">
      <c r="A550" t="str">
        <v>LN001090</v>
      </c>
      <c r="B550" t="str">
        <v>CUST01030</v>
      </c>
      <c r="C550" t="str">
        <v>Personal</v>
      </c>
      <c r="D550">
        <v>660765</v>
      </c>
      <c r="E550">
        <v>83645.27</v>
      </c>
      <c r="F550">
        <v>725</v>
      </c>
      <c r="G550">
        <v>0.75</v>
      </c>
      <c r="H550">
        <v>0</v>
      </c>
      <c r="I550" t="str">
        <v>High</v>
      </c>
    </row>
    <row r="551" spans="1:9" x14ac:dyDescent="0.25">
      <c r="A551" t="str">
        <v>LN001091</v>
      </c>
      <c r="B551" t="str">
        <v>CUST01132</v>
      </c>
      <c r="C551" t="str">
        <v>Business</v>
      </c>
      <c r="D551">
        <v>4680764</v>
      </c>
      <c r="E551">
        <v>1702052.38</v>
      </c>
      <c r="F551">
        <v>761</v>
      </c>
      <c r="G551">
        <v>0.75</v>
      </c>
      <c r="H551">
        <v>0</v>
      </c>
      <c r="I551" t="str">
        <v>High</v>
      </c>
    </row>
    <row r="552" spans="1:9" x14ac:dyDescent="0.25">
      <c r="A552" t="str">
        <v>LN001092</v>
      </c>
      <c r="B552" t="str">
        <v>CUST01723</v>
      </c>
      <c r="C552" t="str">
        <v>Auto</v>
      </c>
      <c r="D552">
        <v>1759010</v>
      </c>
      <c r="E552">
        <v>992330.5</v>
      </c>
      <c r="F552">
        <v>697</v>
      </c>
      <c r="G552">
        <v>0.68149999999999999</v>
      </c>
      <c r="H552">
        <v>0</v>
      </c>
      <c r="I552" t="str">
        <v>High</v>
      </c>
    </row>
    <row r="553" spans="1:9" x14ac:dyDescent="0.25">
      <c r="A553" t="str">
        <v>LN001094</v>
      </c>
      <c r="B553" t="str">
        <v>CUST02123</v>
      </c>
      <c r="C553" t="str">
        <v>Home</v>
      </c>
      <c r="D553">
        <v>1783445</v>
      </c>
      <c r="E553">
        <v>1758953.15</v>
      </c>
      <c r="F553">
        <v>648</v>
      </c>
      <c r="G553">
        <v>0.2054</v>
      </c>
      <c r="H553">
        <v>0</v>
      </c>
      <c r="I553" t="str">
        <v>High</v>
      </c>
    </row>
    <row r="554" spans="1:9" x14ac:dyDescent="0.25">
      <c r="A554" t="str">
        <v>LN001098</v>
      </c>
      <c r="B554" t="str">
        <v>CUST02201</v>
      </c>
      <c r="C554" t="str">
        <v>Personal</v>
      </c>
      <c r="D554">
        <v>648897</v>
      </c>
      <c r="E554">
        <v>0</v>
      </c>
      <c r="F554">
        <v>709</v>
      </c>
      <c r="G554">
        <v>0.50629999999999997</v>
      </c>
      <c r="H554">
        <v>7</v>
      </c>
      <c r="I554" t="str">
        <v>High</v>
      </c>
    </row>
    <row r="555" spans="1:9" x14ac:dyDescent="0.25">
      <c r="A555" t="str">
        <v>LN001103</v>
      </c>
      <c r="B555" t="str">
        <v>CUST05028</v>
      </c>
      <c r="C555" t="str">
        <v>Business</v>
      </c>
      <c r="D555">
        <v>4719097</v>
      </c>
      <c r="E555">
        <v>4668535.12</v>
      </c>
      <c r="F555">
        <v>622</v>
      </c>
      <c r="G555">
        <v>0.75</v>
      </c>
      <c r="H555">
        <v>0</v>
      </c>
      <c r="I555" t="str">
        <v>High</v>
      </c>
    </row>
    <row r="556" spans="1:9" x14ac:dyDescent="0.25">
      <c r="A556" t="str">
        <v>LN001104</v>
      </c>
      <c r="B556" t="str">
        <v>CUST00765</v>
      </c>
      <c r="C556" t="str">
        <v>Business</v>
      </c>
      <c r="D556">
        <v>2703651</v>
      </c>
      <c r="E556">
        <v>2277832.4700000002</v>
      </c>
      <c r="F556">
        <v>640</v>
      </c>
      <c r="G556">
        <v>0.75</v>
      </c>
      <c r="H556">
        <v>0</v>
      </c>
      <c r="I556" t="str">
        <v>High</v>
      </c>
    </row>
    <row r="557" spans="1:9" x14ac:dyDescent="0.25">
      <c r="A557" t="str">
        <v>LN001105</v>
      </c>
      <c r="B557" t="str">
        <v>CUST02603</v>
      </c>
      <c r="C557" t="str">
        <v>Business</v>
      </c>
      <c r="D557">
        <v>4324346</v>
      </c>
      <c r="E557">
        <v>1132305.8400000001</v>
      </c>
      <c r="F557">
        <v>654</v>
      </c>
      <c r="G557">
        <v>0.75</v>
      </c>
      <c r="H557">
        <v>1</v>
      </c>
      <c r="I557" t="str">
        <v>High</v>
      </c>
    </row>
    <row r="558" spans="1:9" x14ac:dyDescent="0.25">
      <c r="A558" t="str">
        <v>LN001109</v>
      </c>
      <c r="B558" t="str">
        <v>CUST00628</v>
      </c>
      <c r="C558" t="str">
        <v>Auto</v>
      </c>
      <c r="D558">
        <v>851048</v>
      </c>
      <c r="E558">
        <v>526515.06000000006</v>
      </c>
      <c r="F558">
        <v>695</v>
      </c>
      <c r="G558">
        <v>0.75</v>
      </c>
      <c r="H558">
        <v>0</v>
      </c>
      <c r="I558" t="str">
        <v>High</v>
      </c>
    </row>
    <row r="559" spans="1:9" x14ac:dyDescent="0.25">
      <c r="A559" t="str">
        <v>LN001110</v>
      </c>
      <c r="B559" t="str">
        <v>CUST02822</v>
      </c>
      <c r="C559" t="str">
        <v>Personal</v>
      </c>
      <c r="D559">
        <v>246161</v>
      </c>
      <c r="E559">
        <v>141675.25</v>
      </c>
      <c r="F559">
        <v>671</v>
      </c>
      <c r="G559">
        <v>0.1913</v>
      </c>
      <c r="H559">
        <v>90</v>
      </c>
      <c r="I559" t="str">
        <v>High</v>
      </c>
    </row>
    <row r="560" spans="1:9" x14ac:dyDescent="0.25">
      <c r="A560" t="str">
        <v>LN001112</v>
      </c>
      <c r="B560" t="str">
        <v>CUST04495</v>
      </c>
      <c r="C560" t="str">
        <v>Personal</v>
      </c>
      <c r="D560">
        <v>589743</v>
      </c>
      <c r="E560">
        <v>0</v>
      </c>
      <c r="F560">
        <v>649</v>
      </c>
      <c r="G560">
        <v>0.4466</v>
      </c>
      <c r="H560">
        <v>0</v>
      </c>
      <c r="I560" t="str">
        <v>High</v>
      </c>
    </row>
    <row r="561" spans="1:9" x14ac:dyDescent="0.25">
      <c r="A561" t="str">
        <v>LN001113</v>
      </c>
      <c r="B561" t="str">
        <v>CUST01608</v>
      </c>
      <c r="C561" t="str">
        <v>Personal</v>
      </c>
      <c r="D561">
        <v>560540</v>
      </c>
      <c r="E561">
        <v>298772.65000000002</v>
      </c>
      <c r="F561">
        <v>622</v>
      </c>
      <c r="G561">
        <v>0.1595</v>
      </c>
      <c r="H561">
        <v>0</v>
      </c>
      <c r="I561" t="str">
        <v>High</v>
      </c>
    </row>
    <row r="562" spans="1:9" x14ac:dyDescent="0.25">
      <c r="A562" t="str">
        <v>LN001114</v>
      </c>
      <c r="B562" t="str">
        <v>CUST04140</v>
      </c>
      <c r="C562" t="str">
        <v>Home</v>
      </c>
      <c r="D562">
        <v>5770616</v>
      </c>
      <c r="E562">
        <v>5524725.6299999999</v>
      </c>
      <c r="F562">
        <v>661</v>
      </c>
      <c r="G562">
        <v>0.75</v>
      </c>
      <c r="H562">
        <v>0</v>
      </c>
      <c r="I562" t="str">
        <v>High</v>
      </c>
    </row>
    <row r="563" spans="1:9" x14ac:dyDescent="0.25">
      <c r="A563" t="str">
        <v>LN001118</v>
      </c>
      <c r="B563" t="str">
        <v>CUST01897</v>
      </c>
      <c r="C563" t="str">
        <v>Business</v>
      </c>
      <c r="D563">
        <v>1431196</v>
      </c>
      <c r="E563">
        <v>0</v>
      </c>
      <c r="F563">
        <v>738</v>
      </c>
      <c r="G563">
        <v>0.75</v>
      </c>
      <c r="H563">
        <v>0</v>
      </c>
      <c r="I563" t="str">
        <v>High</v>
      </c>
    </row>
    <row r="564" spans="1:9" x14ac:dyDescent="0.25">
      <c r="A564" t="str">
        <v>LN001119</v>
      </c>
      <c r="B564" t="str">
        <v>CUST03281</v>
      </c>
      <c r="C564" t="str">
        <v>Personal</v>
      </c>
      <c r="D564">
        <v>337087</v>
      </c>
      <c r="E564">
        <v>139104.9</v>
      </c>
      <c r="F564">
        <v>587</v>
      </c>
      <c r="G564">
        <v>0.3135</v>
      </c>
      <c r="H564">
        <v>0</v>
      </c>
      <c r="I564" t="str">
        <v>High</v>
      </c>
    </row>
    <row r="565" spans="1:9" x14ac:dyDescent="0.25">
      <c r="A565" t="str">
        <v>LN001121</v>
      </c>
      <c r="B565" t="str">
        <v>CUST04406</v>
      </c>
      <c r="C565" t="str">
        <v>Business</v>
      </c>
      <c r="D565">
        <v>3566001</v>
      </c>
      <c r="E565">
        <v>344181.33</v>
      </c>
      <c r="F565">
        <v>712</v>
      </c>
      <c r="G565">
        <v>0.75</v>
      </c>
      <c r="H565">
        <v>0</v>
      </c>
      <c r="I565" t="str">
        <v>High</v>
      </c>
    </row>
    <row r="566" spans="1:9" x14ac:dyDescent="0.25">
      <c r="A566" t="str">
        <v>LN001122</v>
      </c>
      <c r="B566" t="str">
        <v>CUST00145</v>
      </c>
      <c r="C566" t="str">
        <v>Business</v>
      </c>
      <c r="D566">
        <v>2645643</v>
      </c>
      <c r="E566">
        <v>2147028.0099999998</v>
      </c>
      <c r="F566">
        <v>732</v>
      </c>
      <c r="G566">
        <v>0.75</v>
      </c>
      <c r="H566">
        <v>0</v>
      </c>
      <c r="I566" t="str">
        <v>High</v>
      </c>
    </row>
    <row r="567" spans="1:9" x14ac:dyDescent="0.25">
      <c r="A567" t="str">
        <v>LN001123</v>
      </c>
      <c r="B567" t="str">
        <v>CUST00935</v>
      </c>
      <c r="C567" t="str">
        <v>Business</v>
      </c>
      <c r="D567">
        <v>983801</v>
      </c>
      <c r="E567">
        <v>964644.72</v>
      </c>
      <c r="F567">
        <v>626</v>
      </c>
      <c r="G567">
        <v>0.21840000000000001</v>
      </c>
      <c r="H567">
        <v>0</v>
      </c>
      <c r="I567" t="str">
        <v>High</v>
      </c>
    </row>
    <row r="568" spans="1:9" x14ac:dyDescent="0.25">
      <c r="A568" t="str">
        <v>LN001126</v>
      </c>
      <c r="B568" t="str">
        <v>CUST01954</v>
      </c>
      <c r="C568" t="str">
        <v>Home</v>
      </c>
      <c r="D568">
        <v>4572378</v>
      </c>
      <c r="E568">
        <v>4376869.1399999997</v>
      </c>
      <c r="F568">
        <v>759</v>
      </c>
      <c r="G568">
        <v>0.59709999999999996</v>
      </c>
      <c r="H568">
        <v>0</v>
      </c>
      <c r="I568" t="str">
        <v>High</v>
      </c>
    </row>
    <row r="569" spans="1:9" x14ac:dyDescent="0.25">
      <c r="A569" t="str">
        <v>LN001128</v>
      </c>
      <c r="B569" t="str">
        <v>CUST06077</v>
      </c>
      <c r="C569" t="str">
        <v>Home</v>
      </c>
      <c r="D569">
        <v>6653812</v>
      </c>
      <c r="E569">
        <v>5448797.0099999998</v>
      </c>
      <c r="F569">
        <v>671</v>
      </c>
      <c r="G569">
        <v>0.75</v>
      </c>
      <c r="H569">
        <v>0</v>
      </c>
      <c r="I569" t="str">
        <v>High</v>
      </c>
    </row>
    <row r="570" spans="1:9" x14ac:dyDescent="0.25">
      <c r="A570" t="str">
        <v>LN001129</v>
      </c>
      <c r="B570" t="str">
        <v>CUST01365</v>
      </c>
      <c r="C570" t="str">
        <v>Home</v>
      </c>
      <c r="D570">
        <v>3182684</v>
      </c>
      <c r="E570">
        <v>3079483.73</v>
      </c>
      <c r="F570">
        <v>609</v>
      </c>
      <c r="G570">
        <v>0.75</v>
      </c>
      <c r="H570">
        <v>0</v>
      </c>
      <c r="I570" t="str">
        <v>High</v>
      </c>
    </row>
    <row r="571" spans="1:9" x14ac:dyDescent="0.25">
      <c r="A571" t="str">
        <v>LN001130</v>
      </c>
      <c r="B571" t="str">
        <v>CUST01438</v>
      </c>
      <c r="C571" t="str">
        <v>Personal</v>
      </c>
      <c r="D571">
        <v>309961</v>
      </c>
      <c r="E571">
        <v>305166.53999999998</v>
      </c>
      <c r="F571">
        <v>634</v>
      </c>
      <c r="G571">
        <v>0.21110000000000001</v>
      </c>
      <c r="H571">
        <v>0</v>
      </c>
      <c r="I571" t="str">
        <v>High</v>
      </c>
    </row>
    <row r="572" spans="1:9" x14ac:dyDescent="0.25">
      <c r="A572" t="str">
        <v>LN001131</v>
      </c>
      <c r="B572" t="str">
        <v>CUST03781</v>
      </c>
      <c r="C572" t="str">
        <v>Auto</v>
      </c>
      <c r="D572">
        <v>1375271</v>
      </c>
      <c r="E572">
        <v>681541.96</v>
      </c>
      <c r="F572">
        <v>741</v>
      </c>
      <c r="G572">
        <v>0.59730000000000005</v>
      </c>
      <c r="H572">
        <v>0</v>
      </c>
      <c r="I572" t="str">
        <v>High</v>
      </c>
    </row>
    <row r="573" spans="1:9" x14ac:dyDescent="0.25">
      <c r="A573" t="str">
        <v>LN001132</v>
      </c>
      <c r="B573" t="str">
        <v>CUST00320</v>
      </c>
      <c r="C573" t="str">
        <v>Home</v>
      </c>
      <c r="D573">
        <v>6660894</v>
      </c>
      <c r="E573">
        <v>6328335.6100000003</v>
      </c>
      <c r="F573">
        <v>587</v>
      </c>
      <c r="G573">
        <v>0.75</v>
      </c>
      <c r="H573">
        <v>120</v>
      </c>
      <c r="I573" t="str">
        <v>High</v>
      </c>
    </row>
    <row r="574" spans="1:9" x14ac:dyDescent="0.25">
      <c r="A574" t="str">
        <v>LN001133</v>
      </c>
      <c r="B574" t="str">
        <v>CUST03665</v>
      </c>
      <c r="C574" t="str">
        <v>Personal</v>
      </c>
      <c r="D574">
        <v>581681</v>
      </c>
      <c r="E574">
        <v>370051.5</v>
      </c>
      <c r="F574">
        <v>601</v>
      </c>
      <c r="G574">
        <v>0.24660000000000001</v>
      </c>
      <c r="H574">
        <v>0</v>
      </c>
      <c r="I574" t="str">
        <v>High</v>
      </c>
    </row>
    <row r="575" spans="1:9" x14ac:dyDescent="0.25">
      <c r="A575" t="str">
        <v>LN001135</v>
      </c>
      <c r="B575" t="str">
        <v>CUST03005</v>
      </c>
      <c r="C575" t="str">
        <v>Auto</v>
      </c>
      <c r="D575">
        <v>1348106</v>
      </c>
      <c r="E575">
        <v>721963.61</v>
      </c>
      <c r="F575">
        <v>744</v>
      </c>
      <c r="G575">
        <v>0.75</v>
      </c>
      <c r="H575">
        <v>0</v>
      </c>
      <c r="I575" t="str">
        <v>High</v>
      </c>
    </row>
    <row r="576" spans="1:9" x14ac:dyDescent="0.25">
      <c r="A576" t="str">
        <v>LN001136</v>
      </c>
      <c r="B576" t="str">
        <v>CUST06243</v>
      </c>
      <c r="C576" t="str">
        <v>Personal</v>
      </c>
      <c r="D576">
        <v>213184</v>
      </c>
      <c r="E576">
        <v>179704.66</v>
      </c>
      <c r="F576">
        <v>634</v>
      </c>
      <c r="G576">
        <v>5.5599999999999997E-2</v>
      </c>
      <c r="H576">
        <v>0</v>
      </c>
      <c r="I576" t="str">
        <v>High</v>
      </c>
    </row>
    <row r="577" spans="1:9" x14ac:dyDescent="0.25">
      <c r="A577" t="str">
        <v>LN001137</v>
      </c>
      <c r="B577" t="str">
        <v>CUST01987</v>
      </c>
      <c r="C577" t="str">
        <v>Business</v>
      </c>
      <c r="D577">
        <v>4035846</v>
      </c>
      <c r="E577">
        <v>2391449.87</v>
      </c>
      <c r="F577">
        <v>694</v>
      </c>
      <c r="G577">
        <v>0.75</v>
      </c>
      <c r="H577">
        <v>0</v>
      </c>
      <c r="I577" t="str">
        <v>High</v>
      </c>
    </row>
    <row r="578" spans="1:9" x14ac:dyDescent="0.25">
      <c r="A578" t="str">
        <v>LN001139</v>
      </c>
      <c r="B578" t="str">
        <v>CUST01461</v>
      </c>
      <c r="C578" t="str">
        <v>Home</v>
      </c>
      <c r="D578">
        <v>2908136</v>
      </c>
      <c r="E578">
        <v>2803991.48</v>
      </c>
      <c r="F578">
        <v>711</v>
      </c>
      <c r="G578">
        <v>0.75</v>
      </c>
      <c r="H578">
        <v>0</v>
      </c>
      <c r="I578" t="str">
        <v>High</v>
      </c>
    </row>
    <row r="579" spans="1:9" x14ac:dyDescent="0.25">
      <c r="A579" t="str">
        <v>LN001140</v>
      </c>
      <c r="B579" t="str">
        <v>CUST03203</v>
      </c>
      <c r="C579" t="str">
        <v>Auto</v>
      </c>
      <c r="D579">
        <v>1580368</v>
      </c>
      <c r="E579">
        <v>764987.1</v>
      </c>
      <c r="F579">
        <v>729</v>
      </c>
      <c r="G579">
        <v>0.61499999999999999</v>
      </c>
      <c r="H579">
        <v>0</v>
      </c>
      <c r="I579" t="str">
        <v>High</v>
      </c>
    </row>
    <row r="580" spans="1:9" x14ac:dyDescent="0.25">
      <c r="A580" t="str">
        <v>LN001145</v>
      </c>
      <c r="B580" t="str">
        <v>CUST01826</v>
      </c>
      <c r="C580" t="str">
        <v>Personal</v>
      </c>
      <c r="D580">
        <v>579781</v>
      </c>
      <c r="E580">
        <v>75786.7</v>
      </c>
      <c r="F580">
        <v>758</v>
      </c>
      <c r="G580">
        <v>0.60250000000000004</v>
      </c>
      <c r="H580">
        <v>0</v>
      </c>
      <c r="I580" t="str">
        <v>High</v>
      </c>
    </row>
    <row r="581" spans="1:9" x14ac:dyDescent="0.25">
      <c r="A581" t="str">
        <v>LN001146</v>
      </c>
      <c r="B581" t="str">
        <v>CUST06391</v>
      </c>
      <c r="C581" t="str">
        <v>Business</v>
      </c>
      <c r="D581">
        <v>4628841</v>
      </c>
      <c r="E581">
        <v>2150389.9</v>
      </c>
      <c r="F581">
        <v>683</v>
      </c>
      <c r="G581">
        <v>0.75</v>
      </c>
      <c r="H581">
        <v>0</v>
      </c>
      <c r="I581" t="str">
        <v>High</v>
      </c>
    </row>
    <row r="582" spans="1:9" x14ac:dyDescent="0.25">
      <c r="A582" t="str">
        <v>LN001147</v>
      </c>
      <c r="B582" t="str">
        <v>CUST00847</v>
      </c>
      <c r="C582" t="str">
        <v>Education</v>
      </c>
      <c r="D582">
        <v>880873</v>
      </c>
      <c r="E582">
        <v>517837.65</v>
      </c>
      <c r="F582">
        <v>730</v>
      </c>
      <c r="G582">
        <v>0.56879999999999997</v>
      </c>
      <c r="H582">
        <v>0</v>
      </c>
      <c r="I582" t="str">
        <v>High</v>
      </c>
    </row>
    <row r="583" spans="1:9" x14ac:dyDescent="0.25">
      <c r="A583" t="str">
        <v>LN001148</v>
      </c>
      <c r="B583" t="str">
        <v>CUST00243</v>
      </c>
      <c r="C583" t="str">
        <v>Auto</v>
      </c>
      <c r="D583">
        <v>1685885</v>
      </c>
      <c r="E583">
        <v>0</v>
      </c>
      <c r="F583">
        <v>610</v>
      </c>
      <c r="G583">
        <v>0.75</v>
      </c>
      <c r="H583">
        <v>1</v>
      </c>
      <c r="I583" t="str">
        <v>High</v>
      </c>
    </row>
    <row r="584" spans="1:9" x14ac:dyDescent="0.25">
      <c r="A584" t="str">
        <v>LN001149</v>
      </c>
      <c r="B584" t="str">
        <v>CUST01946</v>
      </c>
      <c r="C584" t="str">
        <v>Business</v>
      </c>
      <c r="D584">
        <v>4303375</v>
      </c>
      <c r="E584">
        <v>410696.07</v>
      </c>
      <c r="F584">
        <v>741</v>
      </c>
      <c r="G584">
        <v>0.75</v>
      </c>
      <c r="H584">
        <v>0</v>
      </c>
      <c r="I584" t="str">
        <v>High</v>
      </c>
    </row>
    <row r="585" spans="1:9" x14ac:dyDescent="0.25">
      <c r="A585" t="str">
        <v>LN001150</v>
      </c>
      <c r="B585" t="str">
        <v>CUST03260</v>
      </c>
      <c r="C585" t="str">
        <v>Business</v>
      </c>
      <c r="D585">
        <v>1644972</v>
      </c>
      <c r="E585">
        <v>1015959.99</v>
      </c>
      <c r="F585">
        <v>680</v>
      </c>
      <c r="G585">
        <v>0.75</v>
      </c>
      <c r="H585">
        <v>0</v>
      </c>
      <c r="I585" t="str">
        <v>High</v>
      </c>
    </row>
    <row r="586" spans="1:9" x14ac:dyDescent="0.25">
      <c r="A586" t="str">
        <v>LN001153</v>
      </c>
      <c r="B586" t="str">
        <v>CUST02523</v>
      </c>
      <c r="C586" t="str">
        <v>Auto</v>
      </c>
      <c r="D586">
        <v>1554346</v>
      </c>
      <c r="E586">
        <v>599042.65</v>
      </c>
      <c r="F586">
        <v>652</v>
      </c>
      <c r="G586">
        <v>0.52010000000000001</v>
      </c>
      <c r="H586">
        <v>0</v>
      </c>
      <c r="I586" t="str">
        <v>High</v>
      </c>
    </row>
    <row r="587" spans="1:9" x14ac:dyDescent="0.25">
      <c r="A587" t="str">
        <v>LN001154</v>
      </c>
      <c r="B587" t="str">
        <v>CUST02112</v>
      </c>
      <c r="C587" t="str">
        <v>Auto</v>
      </c>
      <c r="D587">
        <v>1639736</v>
      </c>
      <c r="E587">
        <v>1545275.52</v>
      </c>
      <c r="F587">
        <v>729</v>
      </c>
      <c r="G587">
        <v>0.73119999999999996</v>
      </c>
      <c r="H587">
        <v>0</v>
      </c>
      <c r="I587" t="str">
        <v>High</v>
      </c>
    </row>
    <row r="588" spans="1:9" x14ac:dyDescent="0.25">
      <c r="A588" t="str">
        <v>LN001155</v>
      </c>
      <c r="B588" t="str">
        <v>CUST00333</v>
      </c>
      <c r="C588" t="str">
        <v>Auto</v>
      </c>
      <c r="D588">
        <v>1704601</v>
      </c>
      <c r="E588">
        <v>0</v>
      </c>
      <c r="F588">
        <v>760</v>
      </c>
      <c r="G588">
        <v>0.61319999999999997</v>
      </c>
      <c r="H588">
        <v>0</v>
      </c>
      <c r="I588" t="str">
        <v>High</v>
      </c>
    </row>
    <row r="589" spans="1:9" x14ac:dyDescent="0.25">
      <c r="A589" t="str">
        <v>LN001158</v>
      </c>
      <c r="B589" t="str">
        <v>CUST01205</v>
      </c>
      <c r="C589" t="str">
        <v>Business</v>
      </c>
      <c r="D589">
        <v>2449736</v>
      </c>
      <c r="E589">
        <v>2290642.5499999998</v>
      </c>
      <c r="F589">
        <v>667</v>
      </c>
      <c r="G589">
        <v>0.72340000000000004</v>
      </c>
      <c r="H589">
        <v>0</v>
      </c>
      <c r="I589" t="str">
        <v>High</v>
      </c>
    </row>
    <row r="590" spans="1:9" x14ac:dyDescent="0.25">
      <c r="A590" t="str">
        <v>LN001166</v>
      </c>
      <c r="B590" t="str">
        <v>CUST05549</v>
      </c>
      <c r="C590" t="str">
        <v>Education</v>
      </c>
      <c r="D590">
        <v>754139</v>
      </c>
      <c r="E590">
        <v>626010.86</v>
      </c>
      <c r="F590">
        <v>637</v>
      </c>
      <c r="G590">
        <v>0.20660000000000001</v>
      </c>
      <c r="H590">
        <v>0</v>
      </c>
      <c r="I590" t="str">
        <v>High</v>
      </c>
    </row>
    <row r="591" spans="1:9" x14ac:dyDescent="0.25">
      <c r="A591" t="str">
        <v>LN001168</v>
      </c>
      <c r="B591" t="str">
        <v>CUST00743</v>
      </c>
      <c r="C591" t="str">
        <v>Home</v>
      </c>
      <c r="D591">
        <v>6798166</v>
      </c>
      <c r="E591">
        <v>6615777.21</v>
      </c>
      <c r="F591">
        <v>682</v>
      </c>
      <c r="G591">
        <v>0.75</v>
      </c>
      <c r="H591">
        <v>90</v>
      </c>
      <c r="I591" t="str">
        <v>High</v>
      </c>
    </row>
    <row r="592" spans="1:9" x14ac:dyDescent="0.25">
      <c r="A592" t="str">
        <v>LN001169</v>
      </c>
      <c r="B592" t="str">
        <v>CUST03901</v>
      </c>
      <c r="C592" t="str">
        <v>Personal</v>
      </c>
      <c r="D592">
        <v>470541</v>
      </c>
      <c r="E592">
        <v>212289.66</v>
      </c>
      <c r="F592">
        <v>573</v>
      </c>
      <c r="G592">
        <v>0.3095</v>
      </c>
      <c r="H592">
        <v>0</v>
      </c>
      <c r="I592" t="str">
        <v>High</v>
      </c>
    </row>
    <row r="593" spans="1:9" x14ac:dyDescent="0.25">
      <c r="A593" t="str">
        <v>LN001171</v>
      </c>
      <c r="B593" t="str">
        <v>CUST02050</v>
      </c>
      <c r="C593" t="str">
        <v>Auto</v>
      </c>
      <c r="D593">
        <v>1522659</v>
      </c>
      <c r="E593">
        <v>1344967.88</v>
      </c>
      <c r="F593">
        <v>749</v>
      </c>
      <c r="G593">
        <v>0.68279999999999996</v>
      </c>
      <c r="H593">
        <v>1</v>
      </c>
      <c r="I593" t="str">
        <v>High</v>
      </c>
    </row>
    <row r="594" spans="1:9" x14ac:dyDescent="0.25">
      <c r="A594" t="str">
        <v>LN001172</v>
      </c>
      <c r="B594" t="str">
        <v>CUST00969</v>
      </c>
      <c r="C594" t="str">
        <v>Business</v>
      </c>
      <c r="D594">
        <v>2437446</v>
      </c>
      <c r="E594">
        <v>0</v>
      </c>
      <c r="F594">
        <v>816</v>
      </c>
      <c r="G594">
        <v>0.75</v>
      </c>
      <c r="H594">
        <v>1</v>
      </c>
      <c r="I594" t="str">
        <v>High</v>
      </c>
    </row>
    <row r="595" spans="1:9" x14ac:dyDescent="0.25">
      <c r="A595" t="str">
        <v>LN001173</v>
      </c>
      <c r="B595" t="str">
        <v>CUST06735</v>
      </c>
      <c r="C595" t="str">
        <v>Auto</v>
      </c>
      <c r="D595">
        <v>1457744</v>
      </c>
      <c r="E595">
        <v>365923.27</v>
      </c>
      <c r="F595">
        <v>738</v>
      </c>
      <c r="G595">
        <v>0.75</v>
      </c>
      <c r="H595">
        <v>0</v>
      </c>
      <c r="I595" t="str">
        <v>High</v>
      </c>
    </row>
    <row r="596" spans="1:9" x14ac:dyDescent="0.25">
      <c r="A596" t="str">
        <v>LN001176</v>
      </c>
      <c r="B596" t="str">
        <v>CUST04195</v>
      </c>
      <c r="C596" t="str">
        <v>Home</v>
      </c>
      <c r="D596">
        <v>1857303</v>
      </c>
      <c r="E596">
        <v>1547883.72</v>
      </c>
      <c r="F596">
        <v>705</v>
      </c>
      <c r="G596">
        <v>0.5736</v>
      </c>
      <c r="H596">
        <v>0</v>
      </c>
      <c r="I596" t="str">
        <v>High</v>
      </c>
    </row>
    <row r="597" spans="1:9" x14ac:dyDescent="0.25">
      <c r="A597" t="str">
        <v>LN001177</v>
      </c>
      <c r="B597" t="str">
        <v>CUST05612</v>
      </c>
      <c r="C597" t="str">
        <v>Education</v>
      </c>
      <c r="D597">
        <v>1459991</v>
      </c>
      <c r="E597">
        <v>1420377.31</v>
      </c>
      <c r="F597">
        <v>712</v>
      </c>
      <c r="G597">
        <v>0.66720000000000002</v>
      </c>
      <c r="H597">
        <v>0</v>
      </c>
      <c r="I597" t="str">
        <v>High</v>
      </c>
    </row>
    <row r="598" spans="1:9" x14ac:dyDescent="0.25">
      <c r="A598" t="str">
        <v>LN001179</v>
      </c>
      <c r="B598" t="str">
        <v>CUST03600</v>
      </c>
      <c r="C598" t="str">
        <v>Education</v>
      </c>
      <c r="D598">
        <v>1262163</v>
      </c>
      <c r="E598">
        <v>872676.28</v>
      </c>
      <c r="F598">
        <v>774</v>
      </c>
      <c r="G598">
        <v>0.75</v>
      </c>
      <c r="H598">
        <v>0</v>
      </c>
      <c r="I598" t="str">
        <v>High</v>
      </c>
    </row>
    <row r="599" spans="1:9" x14ac:dyDescent="0.25">
      <c r="A599" t="str">
        <v>LN001181</v>
      </c>
      <c r="B599" t="str">
        <v>CUST02147</v>
      </c>
      <c r="C599" t="str">
        <v>Business</v>
      </c>
      <c r="D599">
        <v>4087851</v>
      </c>
      <c r="E599">
        <v>3588239.16</v>
      </c>
      <c r="F599">
        <v>736</v>
      </c>
      <c r="G599">
        <v>0.75</v>
      </c>
      <c r="H599">
        <v>90</v>
      </c>
      <c r="I599" t="str">
        <v>High</v>
      </c>
    </row>
    <row r="600" spans="1:9" x14ac:dyDescent="0.25">
      <c r="A600" t="str">
        <v>LN001184</v>
      </c>
      <c r="B600" t="str">
        <v>CUST05168</v>
      </c>
      <c r="C600" t="str">
        <v>Business</v>
      </c>
      <c r="D600">
        <v>1061466</v>
      </c>
      <c r="E600">
        <v>655393.15</v>
      </c>
      <c r="F600">
        <v>619</v>
      </c>
      <c r="G600">
        <v>0.75</v>
      </c>
      <c r="H600">
        <v>0</v>
      </c>
      <c r="I600" t="str">
        <v>High</v>
      </c>
    </row>
    <row r="601" spans="1:9" x14ac:dyDescent="0.25">
      <c r="A601" t="str">
        <v>LN001186</v>
      </c>
      <c r="B601" t="str">
        <v>CUST00779</v>
      </c>
      <c r="C601" t="str">
        <v>Business</v>
      </c>
      <c r="D601">
        <v>3466632</v>
      </c>
      <c r="E601">
        <v>3239274.39</v>
      </c>
      <c r="F601">
        <v>674</v>
      </c>
      <c r="G601">
        <v>0.75</v>
      </c>
      <c r="H601">
        <v>0</v>
      </c>
      <c r="I601" t="str">
        <v>High</v>
      </c>
    </row>
    <row r="602" spans="1:9" x14ac:dyDescent="0.25">
      <c r="A602" t="str">
        <v>LN001187</v>
      </c>
      <c r="B602" t="str">
        <v>CUST06376</v>
      </c>
      <c r="C602" t="str">
        <v>Auto</v>
      </c>
      <c r="D602">
        <v>1755093</v>
      </c>
      <c r="E602">
        <v>1440542.46</v>
      </c>
      <c r="F602">
        <v>745</v>
      </c>
      <c r="G602">
        <v>0.75</v>
      </c>
      <c r="H602">
        <v>0</v>
      </c>
      <c r="I602" t="str">
        <v>High</v>
      </c>
    </row>
    <row r="603" spans="1:9" x14ac:dyDescent="0.25">
      <c r="A603" t="str">
        <v>LN001190</v>
      </c>
      <c r="B603" t="str">
        <v>CUST02629</v>
      </c>
      <c r="C603" t="str">
        <v>Auto</v>
      </c>
      <c r="D603">
        <v>1262612</v>
      </c>
      <c r="E603">
        <v>508308.01</v>
      </c>
      <c r="F603">
        <v>745</v>
      </c>
      <c r="G603">
        <v>0.75</v>
      </c>
      <c r="H603">
        <v>0</v>
      </c>
      <c r="I603" t="str">
        <v>High</v>
      </c>
    </row>
    <row r="604" spans="1:9" x14ac:dyDescent="0.25">
      <c r="A604" t="str">
        <v>LN001194</v>
      </c>
      <c r="B604" t="str">
        <v>CUST05190</v>
      </c>
      <c r="C604" t="str">
        <v>Auto</v>
      </c>
      <c r="D604">
        <v>1620106</v>
      </c>
      <c r="E604">
        <v>518098.03</v>
      </c>
      <c r="F604">
        <v>647</v>
      </c>
      <c r="G604">
        <v>0.75</v>
      </c>
      <c r="H604">
        <v>0</v>
      </c>
      <c r="I604" t="str">
        <v>High</v>
      </c>
    </row>
    <row r="605" spans="1:9" x14ac:dyDescent="0.25">
      <c r="A605" t="str">
        <v>LN001196</v>
      </c>
      <c r="B605" t="str">
        <v>CUST04279</v>
      </c>
      <c r="C605" t="str">
        <v>Business</v>
      </c>
      <c r="D605">
        <v>2531170</v>
      </c>
      <c r="E605">
        <v>2234495.33</v>
      </c>
      <c r="F605">
        <v>671</v>
      </c>
      <c r="G605">
        <v>0.75</v>
      </c>
      <c r="H605">
        <v>0</v>
      </c>
      <c r="I605" t="str">
        <v>High</v>
      </c>
    </row>
    <row r="606" spans="1:9" x14ac:dyDescent="0.25">
      <c r="A606" t="str">
        <v>LN001197</v>
      </c>
      <c r="B606" t="str">
        <v>CUST05158</v>
      </c>
      <c r="C606" t="str">
        <v>Business</v>
      </c>
      <c r="D606">
        <v>3221082</v>
      </c>
      <c r="E606">
        <v>2631183.35</v>
      </c>
      <c r="F606">
        <v>716</v>
      </c>
      <c r="G606">
        <v>0.75</v>
      </c>
      <c r="H606">
        <v>0</v>
      </c>
      <c r="I606" t="str">
        <v>High</v>
      </c>
    </row>
    <row r="607" spans="1:9" x14ac:dyDescent="0.25">
      <c r="A607" t="str">
        <v>LN001198</v>
      </c>
      <c r="B607" t="str">
        <v>CUST05617</v>
      </c>
      <c r="C607" t="str">
        <v>Business</v>
      </c>
      <c r="D607">
        <v>4674690</v>
      </c>
      <c r="E607">
        <v>0</v>
      </c>
      <c r="F607">
        <v>735</v>
      </c>
      <c r="G607">
        <v>0.75</v>
      </c>
      <c r="H607">
        <v>0</v>
      </c>
      <c r="I607" t="str">
        <v>High</v>
      </c>
    </row>
    <row r="608" spans="1:9" x14ac:dyDescent="0.25">
      <c r="A608" t="str">
        <v>LN001202</v>
      </c>
      <c r="B608" t="str">
        <v>CUST00817</v>
      </c>
      <c r="C608" t="str">
        <v>Personal</v>
      </c>
      <c r="D608">
        <v>377765</v>
      </c>
      <c r="E608">
        <v>352539.61</v>
      </c>
      <c r="F608">
        <v>584</v>
      </c>
      <c r="G608">
        <v>0.13320000000000001</v>
      </c>
      <c r="H608">
        <v>0</v>
      </c>
      <c r="I608" t="str">
        <v>High</v>
      </c>
    </row>
    <row r="609" spans="1:9" x14ac:dyDescent="0.25">
      <c r="A609" t="str">
        <v>LN001203</v>
      </c>
      <c r="B609" t="str">
        <v>CUST03716</v>
      </c>
      <c r="C609" t="str">
        <v>Personal</v>
      </c>
      <c r="D609">
        <v>781594</v>
      </c>
      <c r="E609">
        <v>586367.36</v>
      </c>
      <c r="F609">
        <v>722</v>
      </c>
      <c r="G609">
        <v>0.69079999999999997</v>
      </c>
      <c r="H609">
        <v>0</v>
      </c>
      <c r="I609" t="str">
        <v>High</v>
      </c>
    </row>
    <row r="610" spans="1:9" x14ac:dyDescent="0.25">
      <c r="A610" t="str">
        <v>LN001204</v>
      </c>
      <c r="B610" t="str">
        <v>CUST04156</v>
      </c>
      <c r="C610" t="str">
        <v>Personal</v>
      </c>
      <c r="D610">
        <v>633469</v>
      </c>
      <c r="E610">
        <v>0</v>
      </c>
      <c r="F610">
        <v>695</v>
      </c>
      <c r="G610">
        <v>0.75</v>
      </c>
      <c r="H610">
        <v>0</v>
      </c>
      <c r="I610" t="str">
        <v>High</v>
      </c>
    </row>
    <row r="611" spans="1:9" x14ac:dyDescent="0.25">
      <c r="A611" t="str">
        <v>LN001207</v>
      </c>
      <c r="B611" t="str">
        <v>CUST05741</v>
      </c>
      <c r="C611" t="str">
        <v>Auto</v>
      </c>
      <c r="D611">
        <v>1220151</v>
      </c>
      <c r="E611">
        <v>780364.13</v>
      </c>
      <c r="F611">
        <v>697</v>
      </c>
      <c r="G611">
        <v>0.75</v>
      </c>
      <c r="H611">
        <v>0</v>
      </c>
      <c r="I611" t="str">
        <v>High</v>
      </c>
    </row>
    <row r="612" spans="1:9" x14ac:dyDescent="0.25">
      <c r="A612" t="str">
        <v>LN001208</v>
      </c>
      <c r="B612" t="str">
        <v>CUST03354</v>
      </c>
      <c r="C612" t="str">
        <v>Home</v>
      </c>
      <c r="D612">
        <v>3232890</v>
      </c>
      <c r="E612">
        <v>3087485.96</v>
      </c>
      <c r="F612">
        <v>643</v>
      </c>
      <c r="G612">
        <v>0.75</v>
      </c>
      <c r="H612">
        <v>0</v>
      </c>
      <c r="I612" t="str">
        <v>High</v>
      </c>
    </row>
    <row r="613" spans="1:9" x14ac:dyDescent="0.25">
      <c r="A613" t="str">
        <v>LN001210</v>
      </c>
      <c r="B613" t="str">
        <v>CUST02040</v>
      </c>
      <c r="C613" t="str">
        <v>Business</v>
      </c>
      <c r="D613">
        <v>3691140</v>
      </c>
      <c r="E613">
        <v>2811714.15</v>
      </c>
      <c r="F613">
        <v>788</v>
      </c>
      <c r="G613">
        <v>0.73540000000000005</v>
      </c>
      <c r="H613">
        <v>0</v>
      </c>
      <c r="I613" t="str">
        <v>High</v>
      </c>
    </row>
    <row r="614" spans="1:9" x14ac:dyDescent="0.25">
      <c r="A614" t="str">
        <v>LN001216</v>
      </c>
      <c r="B614" t="str">
        <v>CUST03481</v>
      </c>
      <c r="C614" t="str">
        <v>Personal</v>
      </c>
      <c r="D614">
        <v>605070</v>
      </c>
      <c r="E614">
        <v>504064.82</v>
      </c>
      <c r="F614">
        <v>626</v>
      </c>
      <c r="G614">
        <v>0.1193</v>
      </c>
      <c r="H614">
        <v>15</v>
      </c>
      <c r="I614" t="str">
        <v>High</v>
      </c>
    </row>
    <row r="615" spans="1:9" x14ac:dyDescent="0.25">
      <c r="A615" t="str">
        <v>LN001219</v>
      </c>
      <c r="B615" t="str">
        <v>CUST02287</v>
      </c>
      <c r="C615" t="str">
        <v>Auto</v>
      </c>
      <c r="D615">
        <v>431504</v>
      </c>
      <c r="E615">
        <v>248829.97</v>
      </c>
      <c r="F615">
        <v>645</v>
      </c>
      <c r="G615">
        <v>0.10489999999999999</v>
      </c>
      <c r="H615">
        <v>0</v>
      </c>
      <c r="I615" t="str">
        <v>High</v>
      </c>
    </row>
    <row r="616" spans="1:9" x14ac:dyDescent="0.25">
      <c r="A616" t="str">
        <v>LN001220</v>
      </c>
      <c r="B616" t="str">
        <v>CUST00550</v>
      </c>
      <c r="C616" t="str">
        <v>Personal</v>
      </c>
      <c r="D616">
        <v>796581</v>
      </c>
      <c r="E616">
        <v>442891.51</v>
      </c>
      <c r="F616">
        <v>646</v>
      </c>
      <c r="G616">
        <v>0.1958</v>
      </c>
      <c r="H616">
        <v>0</v>
      </c>
      <c r="I616" t="str">
        <v>High</v>
      </c>
    </row>
    <row r="617" spans="1:9" x14ac:dyDescent="0.25">
      <c r="A617" t="str">
        <v>LN001221</v>
      </c>
      <c r="B617" t="str">
        <v>CUST01446</v>
      </c>
      <c r="C617" t="str">
        <v>Business</v>
      </c>
      <c r="D617">
        <v>3700732</v>
      </c>
      <c r="E617">
        <v>1815060.71</v>
      </c>
      <c r="F617">
        <v>822</v>
      </c>
      <c r="G617">
        <v>0.75</v>
      </c>
      <c r="H617">
        <v>0</v>
      </c>
      <c r="I617" t="str">
        <v>High</v>
      </c>
    </row>
    <row r="618" spans="1:9" x14ac:dyDescent="0.25">
      <c r="A618" t="str">
        <v>LN001222</v>
      </c>
      <c r="B618" t="str">
        <v>CUST06500</v>
      </c>
      <c r="C618" t="str">
        <v>Personal</v>
      </c>
      <c r="D618">
        <v>572211</v>
      </c>
      <c r="E618">
        <v>0</v>
      </c>
      <c r="F618">
        <v>719</v>
      </c>
      <c r="G618">
        <v>0.67420000000000002</v>
      </c>
      <c r="H618">
        <v>0</v>
      </c>
      <c r="I618" t="str">
        <v>High</v>
      </c>
    </row>
    <row r="619" spans="1:9" x14ac:dyDescent="0.25">
      <c r="A619" t="str">
        <v>LN001224</v>
      </c>
      <c r="B619" t="str">
        <v>CUST03786</v>
      </c>
      <c r="C619" t="str">
        <v>Business</v>
      </c>
      <c r="D619">
        <v>2348962</v>
      </c>
      <c r="E619">
        <v>2109287.1800000002</v>
      </c>
      <c r="F619">
        <v>751</v>
      </c>
      <c r="G619">
        <v>0.75</v>
      </c>
      <c r="H619">
        <v>0</v>
      </c>
      <c r="I619" t="str">
        <v>High</v>
      </c>
    </row>
    <row r="620" spans="1:9" x14ac:dyDescent="0.25">
      <c r="A620" t="str">
        <v>LN001230</v>
      </c>
      <c r="B620" t="str">
        <v>CUST06303</v>
      </c>
      <c r="C620" t="str">
        <v>Home</v>
      </c>
      <c r="D620">
        <v>5270994</v>
      </c>
      <c r="E620">
        <v>5127407.03</v>
      </c>
      <c r="F620">
        <v>725</v>
      </c>
      <c r="G620">
        <v>0.75</v>
      </c>
      <c r="H620">
        <v>0</v>
      </c>
      <c r="I620" t="str">
        <v>High</v>
      </c>
    </row>
    <row r="621" spans="1:9" x14ac:dyDescent="0.25">
      <c r="A621" t="str">
        <v>LN001231</v>
      </c>
      <c r="B621" t="str">
        <v>CUST00117</v>
      </c>
      <c r="C621" t="str">
        <v>Business</v>
      </c>
      <c r="D621">
        <v>3486016</v>
      </c>
      <c r="E621">
        <v>2805685.01</v>
      </c>
      <c r="F621">
        <v>730</v>
      </c>
      <c r="G621">
        <v>0.75</v>
      </c>
      <c r="H621">
        <v>0</v>
      </c>
      <c r="I621" t="str">
        <v>High</v>
      </c>
    </row>
    <row r="622" spans="1:9" x14ac:dyDescent="0.25">
      <c r="A622" t="str">
        <v>LN001237</v>
      </c>
      <c r="B622" t="str">
        <v>CUST04861</v>
      </c>
      <c r="C622" t="str">
        <v>Business</v>
      </c>
      <c r="D622">
        <v>1148625</v>
      </c>
      <c r="E622">
        <v>796903.47</v>
      </c>
      <c r="F622">
        <v>743</v>
      </c>
      <c r="G622">
        <v>0.53849999999999998</v>
      </c>
      <c r="H622">
        <v>0</v>
      </c>
      <c r="I622" t="str">
        <v>High</v>
      </c>
    </row>
    <row r="623" spans="1:9" x14ac:dyDescent="0.25">
      <c r="A623" t="str">
        <v>LN001238</v>
      </c>
      <c r="B623" t="str">
        <v>CUST04641</v>
      </c>
      <c r="C623" t="str">
        <v>Home</v>
      </c>
      <c r="D623">
        <v>3311286</v>
      </c>
      <c r="E623">
        <v>3271581.89</v>
      </c>
      <c r="F623">
        <v>789</v>
      </c>
      <c r="G623">
        <v>0.59309999999999996</v>
      </c>
      <c r="H623">
        <v>0</v>
      </c>
      <c r="I623" t="str">
        <v>High</v>
      </c>
    </row>
    <row r="624" spans="1:9" x14ac:dyDescent="0.25">
      <c r="A624" t="str">
        <v>LN001239</v>
      </c>
      <c r="B624" t="str">
        <v>CUST03669</v>
      </c>
      <c r="C624" t="str">
        <v>Business</v>
      </c>
      <c r="D624">
        <v>1373549</v>
      </c>
      <c r="E624">
        <v>1216191.51</v>
      </c>
      <c r="F624">
        <v>757</v>
      </c>
      <c r="G624">
        <v>0.75</v>
      </c>
      <c r="H624">
        <v>0</v>
      </c>
      <c r="I624" t="str">
        <v>High</v>
      </c>
    </row>
    <row r="625" spans="1:9" x14ac:dyDescent="0.25">
      <c r="A625" t="str">
        <v>LN001240</v>
      </c>
      <c r="B625" t="str">
        <v>CUST02482</v>
      </c>
      <c r="C625" t="str">
        <v>Personal</v>
      </c>
      <c r="D625">
        <v>685657</v>
      </c>
      <c r="E625">
        <v>425024.98</v>
      </c>
      <c r="F625">
        <v>647</v>
      </c>
      <c r="G625">
        <v>0.26269999999999999</v>
      </c>
      <c r="H625">
        <v>0</v>
      </c>
      <c r="I625" t="str">
        <v>High</v>
      </c>
    </row>
    <row r="626" spans="1:9" x14ac:dyDescent="0.25">
      <c r="A626" t="str">
        <v>LN001241</v>
      </c>
      <c r="B626" t="str">
        <v>CUST00103</v>
      </c>
      <c r="C626" t="str">
        <v>Business</v>
      </c>
      <c r="D626">
        <v>3281506</v>
      </c>
      <c r="E626">
        <v>3125213.36</v>
      </c>
      <c r="F626">
        <v>680</v>
      </c>
      <c r="G626">
        <v>0.75</v>
      </c>
      <c r="H626">
        <v>0</v>
      </c>
      <c r="I626" t="str">
        <v>High</v>
      </c>
    </row>
    <row r="627" spans="1:9" x14ac:dyDescent="0.25">
      <c r="A627" t="str">
        <v>LN001243</v>
      </c>
      <c r="B627" t="str">
        <v>CUST05408</v>
      </c>
      <c r="C627" t="str">
        <v>Education</v>
      </c>
      <c r="D627">
        <v>1486657</v>
      </c>
      <c r="E627">
        <v>1297390.22</v>
      </c>
      <c r="F627">
        <v>678</v>
      </c>
      <c r="G627">
        <v>0.75</v>
      </c>
      <c r="H627">
        <v>0</v>
      </c>
      <c r="I627" t="str">
        <v>High</v>
      </c>
    </row>
    <row r="628" spans="1:9" x14ac:dyDescent="0.25">
      <c r="A628" t="str">
        <v>LN001244</v>
      </c>
      <c r="B628" t="str">
        <v>CUST00779</v>
      </c>
      <c r="C628" t="str">
        <v>Business</v>
      </c>
      <c r="D628">
        <v>4799826</v>
      </c>
      <c r="E628">
        <v>4421262.8</v>
      </c>
      <c r="F628">
        <v>634</v>
      </c>
      <c r="G628">
        <v>0.75</v>
      </c>
      <c r="H628">
        <v>0</v>
      </c>
      <c r="I628" t="str">
        <v>High</v>
      </c>
    </row>
    <row r="629" spans="1:9" x14ac:dyDescent="0.25">
      <c r="A629" t="str">
        <v>LN001247</v>
      </c>
      <c r="B629" t="str">
        <v>CUST00984</v>
      </c>
      <c r="C629" t="str">
        <v>Personal</v>
      </c>
      <c r="D629">
        <v>765586</v>
      </c>
      <c r="E629">
        <v>710489.9</v>
      </c>
      <c r="F629">
        <v>777</v>
      </c>
      <c r="G629">
        <v>0.6915</v>
      </c>
      <c r="H629">
        <v>0</v>
      </c>
      <c r="I629" t="str">
        <v>High</v>
      </c>
    </row>
    <row r="630" spans="1:9" x14ac:dyDescent="0.25">
      <c r="A630" t="str">
        <v>LN001248</v>
      </c>
      <c r="B630" t="str">
        <v>CUST02312</v>
      </c>
      <c r="C630" t="str">
        <v>Personal</v>
      </c>
      <c r="D630">
        <v>756649</v>
      </c>
      <c r="E630">
        <v>542484.81000000006</v>
      </c>
      <c r="F630">
        <v>621</v>
      </c>
      <c r="G630">
        <v>0.54159999999999997</v>
      </c>
      <c r="H630">
        <v>0</v>
      </c>
      <c r="I630" t="str">
        <v>High</v>
      </c>
    </row>
    <row r="631" spans="1:9" x14ac:dyDescent="0.25">
      <c r="A631" t="str">
        <v>LN001249</v>
      </c>
      <c r="B631" t="str">
        <v>CUST02684</v>
      </c>
      <c r="C631" t="str">
        <v>Business</v>
      </c>
      <c r="D631">
        <v>1381528</v>
      </c>
      <c r="E631">
        <v>1205591.03</v>
      </c>
      <c r="F631">
        <v>753</v>
      </c>
      <c r="G631">
        <v>0.75</v>
      </c>
      <c r="H631">
        <v>0</v>
      </c>
      <c r="I631" t="str">
        <v>High</v>
      </c>
    </row>
    <row r="632" spans="1:9" x14ac:dyDescent="0.25">
      <c r="A632" t="str">
        <v>LN001250</v>
      </c>
      <c r="B632" t="str">
        <v>CUST01543</v>
      </c>
      <c r="C632" t="str">
        <v>Auto</v>
      </c>
      <c r="D632">
        <v>1782881</v>
      </c>
      <c r="E632">
        <v>1475048.53</v>
      </c>
      <c r="F632">
        <v>757</v>
      </c>
      <c r="G632">
        <v>0.67200000000000004</v>
      </c>
      <c r="H632">
        <v>0</v>
      </c>
      <c r="I632" t="str">
        <v>High</v>
      </c>
    </row>
    <row r="633" spans="1:9" x14ac:dyDescent="0.25">
      <c r="A633" t="str">
        <v>LN001251</v>
      </c>
      <c r="B633" t="str">
        <v>CUST03571</v>
      </c>
      <c r="C633" t="str">
        <v>Education</v>
      </c>
      <c r="D633">
        <v>1250987</v>
      </c>
      <c r="E633">
        <v>607001.13</v>
      </c>
      <c r="F633">
        <v>723</v>
      </c>
      <c r="G633">
        <v>0.75</v>
      </c>
      <c r="H633">
        <v>0</v>
      </c>
      <c r="I633" t="str">
        <v>High</v>
      </c>
    </row>
    <row r="634" spans="1:9" x14ac:dyDescent="0.25">
      <c r="A634" t="str">
        <v>LN001252</v>
      </c>
      <c r="B634" t="str">
        <v>CUST05820</v>
      </c>
      <c r="C634" t="str">
        <v>Home</v>
      </c>
      <c r="D634">
        <v>3937658</v>
      </c>
      <c r="E634">
        <v>3836013.71</v>
      </c>
      <c r="F634">
        <v>696</v>
      </c>
      <c r="G634">
        <v>0.75</v>
      </c>
      <c r="H634">
        <v>0</v>
      </c>
      <c r="I634" t="str">
        <v>High</v>
      </c>
    </row>
    <row r="635" spans="1:9" x14ac:dyDescent="0.25">
      <c r="A635" t="str">
        <v>LN001255</v>
      </c>
      <c r="B635" t="str">
        <v>CUST01043</v>
      </c>
      <c r="C635" t="str">
        <v>Auto</v>
      </c>
      <c r="D635">
        <v>1311045</v>
      </c>
      <c r="E635">
        <v>1203842.31</v>
      </c>
      <c r="F635">
        <v>735</v>
      </c>
      <c r="G635">
        <v>0.58819999999999995</v>
      </c>
      <c r="H635">
        <v>0</v>
      </c>
      <c r="I635" t="str">
        <v>High</v>
      </c>
    </row>
    <row r="636" spans="1:9" x14ac:dyDescent="0.25">
      <c r="A636" t="str">
        <v>LN001258</v>
      </c>
      <c r="B636" t="str">
        <v>CUST02126</v>
      </c>
      <c r="C636" t="str">
        <v>Home</v>
      </c>
      <c r="D636">
        <v>4587579</v>
      </c>
      <c r="E636">
        <v>4187226.21</v>
      </c>
      <c r="F636">
        <v>729</v>
      </c>
      <c r="G636">
        <v>0.75</v>
      </c>
      <c r="H636">
        <v>0</v>
      </c>
      <c r="I636" t="str">
        <v>High</v>
      </c>
    </row>
    <row r="637" spans="1:9" x14ac:dyDescent="0.25">
      <c r="A637" t="str">
        <v>LN001260</v>
      </c>
      <c r="B637" t="str">
        <v>CUST03861</v>
      </c>
      <c r="C637" t="str">
        <v>Auto</v>
      </c>
      <c r="D637">
        <v>1731468</v>
      </c>
      <c r="E637">
        <v>1355311.57</v>
      </c>
      <c r="F637">
        <v>661</v>
      </c>
      <c r="G637">
        <v>0.56799999999999995</v>
      </c>
      <c r="H637">
        <v>0</v>
      </c>
      <c r="I637" t="str">
        <v>High</v>
      </c>
    </row>
    <row r="638" spans="1:9" x14ac:dyDescent="0.25">
      <c r="A638" t="str">
        <v>LN001263</v>
      </c>
      <c r="B638" t="str">
        <v>CUST06057</v>
      </c>
      <c r="C638" t="str">
        <v>Personal</v>
      </c>
      <c r="D638">
        <v>157013</v>
      </c>
      <c r="E638">
        <v>26197.78</v>
      </c>
      <c r="F638">
        <v>615</v>
      </c>
      <c r="G638">
        <v>8.1500000000000003E-2</v>
      </c>
      <c r="H638">
        <v>0</v>
      </c>
      <c r="I638" t="str">
        <v>High</v>
      </c>
    </row>
    <row r="639" spans="1:9" x14ac:dyDescent="0.25">
      <c r="A639" t="str">
        <v>LN001267</v>
      </c>
      <c r="B639" t="str">
        <v>CUST04136</v>
      </c>
      <c r="C639" t="str">
        <v>Home</v>
      </c>
      <c r="D639">
        <v>6178661</v>
      </c>
      <c r="E639">
        <v>6159113.5199999996</v>
      </c>
      <c r="F639">
        <v>735</v>
      </c>
      <c r="G639">
        <v>0.75</v>
      </c>
      <c r="H639">
        <v>7</v>
      </c>
      <c r="I639" t="str">
        <v>High</v>
      </c>
    </row>
    <row r="640" spans="1:9" x14ac:dyDescent="0.25">
      <c r="A640" t="str">
        <v>LN001268</v>
      </c>
      <c r="B640" t="str">
        <v>CUST03171</v>
      </c>
      <c r="C640" t="str">
        <v>Home</v>
      </c>
      <c r="D640">
        <v>5655751</v>
      </c>
      <c r="E640">
        <v>5625603.2199999997</v>
      </c>
      <c r="F640">
        <v>721</v>
      </c>
      <c r="G640">
        <v>0.75</v>
      </c>
      <c r="H640">
        <v>0</v>
      </c>
      <c r="I640" t="str">
        <v>High</v>
      </c>
    </row>
    <row r="641" spans="1:9" x14ac:dyDescent="0.25">
      <c r="A641" t="str">
        <v>LN001271</v>
      </c>
      <c r="B641" t="str">
        <v>CUST03821</v>
      </c>
      <c r="C641" t="str">
        <v>Auto</v>
      </c>
      <c r="D641">
        <v>866610</v>
      </c>
      <c r="E641">
        <v>795979.9</v>
      </c>
      <c r="F641">
        <v>816</v>
      </c>
      <c r="G641">
        <v>0.623</v>
      </c>
      <c r="H641">
        <v>0</v>
      </c>
      <c r="I641" t="str">
        <v>High</v>
      </c>
    </row>
    <row r="642" spans="1:9" x14ac:dyDescent="0.25">
      <c r="A642" t="str">
        <v>LN001272</v>
      </c>
      <c r="B642" t="str">
        <v>CUST00798</v>
      </c>
      <c r="C642" t="str">
        <v>Business</v>
      </c>
      <c r="D642">
        <v>3980962</v>
      </c>
      <c r="E642">
        <v>3650487.67</v>
      </c>
      <c r="F642">
        <v>712</v>
      </c>
      <c r="G642">
        <v>0.75</v>
      </c>
      <c r="H642">
        <v>1</v>
      </c>
      <c r="I642" t="str">
        <v>High</v>
      </c>
    </row>
    <row r="643" spans="1:9" x14ac:dyDescent="0.25">
      <c r="A643" t="str">
        <v>LN001273</v>
      </c>
      <c r="B643" t="str">
        <v>CUST06357</v>
      </c>
      <c r="C643" t="str">
        <v>Education</v>
      </c>
      <c r="D643">
        <v>1068104</v>
      </c>
      <c r="E643">
        <v>693736.87</v>
      </c>
      <c r="F643">
        <v>752</v>
      </c>
      <c r="G643">
        <v>0.71650000000000003</v>
      </c>
      <c r="H643">
        <v>0</v>
      </c>
      <c r="I643" t="str">
        <v>High</v>
      </c>
    </row>
    <row r="644" spans="1:9" x14ac:dyDescent="0.25">
      <c r="A644" t="str">
        <v>LN001274</v>
      </c>
      <c r="B644" t="str">
        <v>CUST03069</v>
      </c>
      <c r="C644" t="str">
        <v>Personal</v>
      </c>
      <c r="D644">
        <v>506560</v>
      </c>
      <c r="E644">
        <v>205060.07</v>
      </c>
      <c r="F644">
        <v>700</v>
      </c>
      <c r="G644">
        <v>0.56850000000000001</v>
      </c>
      <c r="H644">
        <v>0</v>
      </c>
      <c r="I644" t="str">
        <v>High</v>
      </c>
    </row>
    <row r="645" spans="1:9" x14ac:dyDescent="0.25">
      <c r="A645" t="str">
        <v>LN001275</v>
      </c>
      <c r="B645" t="str">
        <v>CUST03640</v>
      </c>
      <c r="C645" t="str">
        <v>Home</v>
      </c>
      <c r="D645">
        <v>2769160</v>
      </c>
      <c r="E645">
        <v>2623194.9700000002</v>
      </c>
      <c r="F645">
        <v>712</v>
      </c>
      <c r="G645">
        <v>0.55989999999999995</v>
      </c>
      <c r="H645">
        <v>0</v>
      </c>
      <c r="I645" t="str">
        <v>High</v>
      </c>
    </row>
    <row r="646" spans="1:9" x14ac:dyDescent="0.25">
      <c r="A646" t="str">
        <v>LN001278</v>
      </c>
      <c r="B646" t="str">
        <v>CUST03385</v>
      </c>
      <c r="C646" t="str">
        <v>Business</v>
      </c>
      <c r="D646">
        <v>3939968</v>
      </c>
      <c r="E646">
        <v>1511029.12</v>
      </c>
      <c r="F646">
        <v>664</v>
      </c>
      <c r="G646">
        <v>0.75</v>
      </c>
      <c r="H646">
        <v>1</v>
      </c>
      <c r="I646" t="str">
        <v>High</v>
      </c>
    </row>
    <row r="647" spans="1:9" x14ac:dyDescent="0.25">
      <c r="A647" t="str">
        <v>LN001280</v>
      </c>
      <c r="B647" t="str">
        <v>CUST05626</v>
      </c>
      <c r="C647" t="str">
        <v>Home</v>
      </c>
      <c r="D647">
        <v>3439621</v>
      </c>
      <c r="E647">
        <v>3382564.67</v>
      </c>
      <c r="F647">
        <v>720</v>
      </c>
      <c r="G647">
        <v>0.56240000000000001</v>
      </c>
      <c r="H647">
        <v>30</v>
      </c>
      <c r="I647" t="str">
        <v>High</v>
      </c>
    </row>
    <row r="648" spans="1:9" x14ac:dyDescent="0.25">
      <c r="A648" t="str">
        <v>LN001282</v>
      </c>
      <c r="B648" t="str">
        <v>CUST00662</v>
      </c>
      <c r="C648" t="str">
        <v>Auto</v>
      </c>
      <c r="D648">
        <v>1101085</v>
      </c>
      <c r="E648">
        <v>280538.28999999998</v>
      </c>
      <c r="F648">
        <v>614</v>
      </c>
      <c r="G648">
        <v>0.75</v>
      </c>
      <c r="H648">
        <v>0</v>
      </c>
      <c r="I648" t="str">
        <v>High</v>
      </c>
    </row>
    <row r="649" spans="1:9" x14ac:dyDescent="0.25">
      <c r="A649" t="str">
        <v>LN001283</v>
      </c>
      <c r="B649" t="str">
        <v>CUST01309</v>
      </c>
      <c r="C649" t="str">
        <v>Home</v>
      </c>
      <c r="D649">
        <v>6198778</v>
      </c>
      <c r="E649">
        <v>6031828.0199999996</v>
      </c>
      <c r="F649">
        <v>621</v>
      </c>
      <c r="G649">
        <v>0.75</v>
      </c>
      <c r="H649">
        <v>7</v>
      </c>
      <c r="I649" t="str">
        <v>High</v>
      </c>
    </row>
    <row r="650" spans="1:9" x14ac:dyDescent="0.25">
      <c r="A650" t="str">
        <v>LN001285</v>
      </c>
      <c r="B650" t="str">
        <v>CUST02929</v>
      </c>
      <c r="C650" t="str">
        <v>Personal</v>
      </c>
      <c r="D650">
        <v>352845</v>
      </c>
      <c r="E650">
        <v>156249.81</v>
      </c>
      <c r="F650">
        <v>632</v>
      </c>
      <c r="G650">
        <v>0.31409999999999999</v>
      </c>
      <c r="H650">
        <v>0</v>
      </c>
      <c r="I650" t="str">
        <v>High</v>
      </c>
    </row>
    <row r="651" spans="1:9" x14ac:dyDescent="0.25">
      <c r="A651" t="str">
        <v>LN001286</v>
      </c>
      <c r="B651" t="str">
        <v>CUST04063</v>
      </c>
      <c r="C651" t="str">
        <v>Home</v>
      </c>
      <c r="D651">
        <v>6578448</v>
      </c>
      <c r="E651">
        <v>6474291.5</v>
      </c>
      <c r="F651">
        <v>555</v>
      </c>
      <c r="G651">
        <v>0.54959999999999998</v>
      </c>
      <c r="H651">
        <v>0</v>
      </c>
      <c r="I651" t="str">
        <v>High</v>
      </c>
    </row>
    <row r="652" spans="1:9" x14ac:dyDescent="0.25">
      <c r="A652" t="str">
        <v>LN001294</v>
      </c>
      <c r="B652" t="str">
        <v>CUST03700</v>
      </c>
      <c r="C652" t="str">
        <v>Auto</v>
      </c>
      <c r="D652">
        <v>522176</v>
      </c>
      <c r="E652">
        <v>300581.51</v>
      </c>
      <c r="F652">
        <v>685</v>
      </c>
      <c r="G652">
        <v>0.69869999999999999</v>
      </c>
      <c r="H652">
        <v>0</v>
      </c>
      <c r="I652" t="str">
        <v>High</v>
      </c>
    </row>
    <row r="653" spans="1:9" x14ac:dyDescent="0.25">
      <c r="A653" t="str">
        <v>LN001295</v>
      </c>
      <c r="B653" t="str">
        <v>CUST00008</v>
      </c>
      <c r="C653" t="str">
        <v>Education</v>
      </c>
      <c r="D653">
        <v>1449680</v>
      </c>
      <c r="E653">
        <v>1089069.52</v>
      </c>
      <c r="F653">
        <v>676</v>
      </c>
      <c r="G653">
        <v>0.69550000000000001</v>
      </c>
      <c r="H653">
        <v>0</v>
      </c>
      <c r="I653" t="str">
        <v>High</v>
      </c>
    </row>
    <row r="654" spans="1:9" x14ac:dyDescent="0.25">
      <c r="A654" t="str">
        <v>LN001296</v>
      </c>
      <c r="B654" t="str">
        <v>CUST00382</v>
      </c>
      <c r="C654" t="str">
        <v>Personal</v>
      </c>
      <c r="D654">
        <v>219635</v>
      </c>
      <c r="E654">
        <v>194179.83</v>
      </c>
      <c r="F654">
        <v>641</v>
      </c>
      <c r="G654">
        <v>0.1062</v>
      </c>
      <c r="H654">
        <v>15</v>
      </c>
      <c r="I654" t="str">
        <v>High</v>
      </c>
    </row>
    <row r="655" spans="1:9" x14ac:dyDescent="0.25">
      <c r="A655" t="str">
        <v>LN001302</v>
      </c>
      <c r="B655" t="str">
        <v>CUST04174</v>
      </c>
      <c r="C655" t="str">
        <v>Business</v>
      </c>
      <c r="D655">
        <v>4508682</v>
      </c>
      <c r="E655">
        <v>2332469.64</v>
      </c>
      <c r="F655">
        <v>805</v>
      </c>
      <c r="G655">
        <v>0.75</v>
      </c>
      <c r="H655">
        <v>0</v>
      </c>
      <c r="I655" t="str">
        <v>High</v>
      </c>
    </row>
    <row r="656" spans="1:9" x14ac:dyDescent="0.25">
      <c r="A656" t="str">
        <v>LN001304</v>
      </c>
      <c r="B656" t="str">
        <v>CUST05951</v>
      </c>
      <c r="C656" t="str">
        <v>Home</v>
      </c>
      <c r="D656">
        <v>4587897</v>
      </c>
      <c r="E656">
        <v>4565988.5599999996</v>
      </c>
      <c r="F656">
        <v>679</v>
      </c>
      <c r="G656">
        <v>0.61799999999999999</v>
      </c>
      <c r="H656">
        <v>0</v>
      </c>
      <c r="I656" t="str">
        <v>High</v>
      </c>
    </row>
    <row r="657" spans="1:9" x14ac:dyDescent="0.25">
      <c r="A657" t="str">
        <v>LN001305</v>
      </c>
      <c r="B657" t="str">
        <v>CUST04712</v>
      </c>
      <c r="C657" t="str">
        <v>Auto</v>
      </c>
      <c r="D657">
        <v>479020</v>
      </c>
      <c r="E657">
        <v>69398.78</v>
      </c>
      <c r="F657">
        <v>624</v>
      </c>
      <c r="G657">
        <v>0.46300000000000002</v>
      </c>
      <c r="H657">
        <v>0</v>
      </c>
      <c r="I657" t="str">
        <v>High</v>
      </c>
    </row>
    <row r="658" spans="1:9" x14ac:dyDescent="0.25">
      <c r="A658" t="str">
        <v>LN001306</v>
      </c>
      <c r="B658" t="str">
        <v>CUST06223</v>
      </c>
      <c r="C658" t="str">
        <v>Business</v>
      </c>
      <c r="D658">
        <v>1253419</v>
      </c>
      <c r="E658">
        <v>664219.79</v>
      </c>
      <c r="F658">
        <v>806</v>
      </c>
      <c r="G658">
        <v>0.71579999999999999</v>
      </c>
      <c r="H658">
        <v>0</v>
      </c>
      <c r="I658" t="str">
        <v>High</v>
      </c>
    </row>
    <row r="659" spans="1:9" x14ac:dyDescent="0.25">
      <c r="A659" t="str">
        <v>LN001307</v>
      </c>
      <c r="B659" t="str">
        <v>CUST06550</v>
      </c>
      <c r="C659" t="str">
        <v>Auto</v>
      </c>
      <c r="D659">
        <v>994017</v>
      </c>
      <c r="E659">
        <v>506748.15999999997</v>
      </c>
      <c r="F659">
        <v>617</v>
      </c>
      <c r="G659">
        <v>0.75</v>
      </c>
      <c r="H659">
        <v>1</v>
      </c>
      <c r="I659" t="str">
        <v>High</v>
      </c>
    </row>
    <row r="660" spans="1:9" x14ac:dyDescent="0.25">
      <c r="A660" t="str">
        <v>LN001311</v>
      </c>
      <c r="B660" t="str">
        <v>CUST06300</v>
      </c>
      <c r="C660" t="str">
        <v>Personal</v>
      </c>
      <c r="D660">
        <v>296075</v>
      </c>
      <c r="E660">
        <v>205781.14</v>
      </c>
      <c r="F660">
        <v>723</v>
      </c>
      <c r="G660">
        <v>0.56459999999999999</v>
      </c>
      <c r="H660">
        <v>0</v>
      </c>
      <c r="I660" t="str">
        <v>High</v>
      </c>
    </row>
    <row r="661" spans="1:9" x14ac:dyDescent="0.25">
      <c r="A661" t="str">
        <v>LN001312</v>
      </c>
      <c r="B661" t="str">
        <v>CUST01109</v>
      </c>
      <c r="C661" t="str">
        <v>Business</v>
      </c>
      <c r="D661">
        <v>2814713</v>
      </c>
      <c r="E661">
        <v>0</v>
      </c>
      <c r="F661">
        <v>736</v>
      </c>
      <c r="G661">
        <v>0.75</v>
      </c>
      <c r="H661">
        <v>0</v>
      </c>
      <c r="I661" t="str">
        <v>High</v>
      </c>
    </row>
    <row r="662" spans="1:9" x14ac:dyDescent="0.25">
      <c r="A662" t="str">
        <v>LN001313</v>
      </c>
      <c r="B662" t="str">
        <v>CUST00699</v>
      </c>
      <c r="C662" t="str">
        <v>Home</v>
      </c>
      <c r="D662">
        <v>5712202</v>
      </c>
      <c r="E662">
        <v>5233431.68</v>
      </c>
      <c r="F662">
        <v>835</v>
      </c>
      <c r="G662">
        <v>0.75</v>
      </c>
      <c r="H662">
        <v>0</v>
      </c>
      <c r="I662" t="str">
        <v>High</v>
      </c>
    </row>
    <row r="663" spans="1:9" x14ac:dyDescent="0.25">
      <c r="A663" t="str">
        <v>LN001317</v>
      </c>
      <c r="B663" t="str">
        <v>CUST05834</v>
      </c>
      <c r="C663" t="str">
        <v>Home</v>
      </c>
      <c r="D663">
        <v>6739837</v>
      </c>
      <c r="E663">
        <v>6610134.9299999997</v>
      </c>
      <c r="F663">
        <v>747</v>
      </c>
      <c r="G663">
        <v>0.75</v>
      </c>
      <c r="H663">
        <v>30</v>
      </c>
      <c r="I663" t="str">
        <v>High</v>
      </c>
    </row>
    <row r="664" spans="1:9" x14ac:dyDescent="0.25">
      <c r="A664" t="str">
        <v>LN001323</v>
      </c>
      <c r="B664" t="str">
        <v>CUST03305</v>
      </c>
      <c r="C664" t="str">
        <v>Business</v>
      </c>
      <c r="D664">
        <v>1459941</v>
      </c>
      <c r="E664">
        <v>0</v>
      </c>
      <c r="F664">
        <v>713</v>
      </c>
      <c r="G664">
        <v>0.75</v>
      </c>
      <c r="H664">
        <v>0</v>
      </c>
      <c r="I664" t="str">
        <v>High</v>
      </c>
    </row>
    <row r="665" spans="1:9" x14ac:dyDescent="0.25">
      <c r="A665" t="str">
        <v>LN001325</v>
      </c>
      <c r="B665" t="str">
        <v>CUST00078</v>
      </c>
      <c r="C665" t="str">
        <v>Business</v>
      </c>
      <c r="D665">
        <v>4482998</v>
      </c>
      <c r="E665">
        <v>3320777.74</v>
      </c>
      <c r="F665">
        <v>682</v>
      </c>
      <c r="G665">
        <v>0.75</v>
      </c>
      <c r="H665">
        <v>0</v>
      </c>
      <c r="I665" t="str">
        <v>High</v>
      </c>
    </row>
    <row r="666" spans="1:9" x14ac:dyDescent="0.25">
      <c r="A666" t="str">
        <v>LN001327</v>
      </c>
      <c r="B666" t="str">
        <v>CUST06990</v>
      </c>
      <c r="C666" t="str">
        <v>Personal</v>
      </c>
      <c r="D666">
        <v>78751</v>
      </c>
      <c r="E666">
        <v>45643.519999999997</v>
      </c>
      <c r="F666">
        <v>642</v>
      </c>
      <c r="G666">
        <v>0.05</v>
      </c>
      <c r="H666">
        <v>0</v>
      </c>
      <c r="I666" t="str">
        <v>High</v>
      </c>
    </row>
    <row r="667" spans="1:9" x14ac:dyDescent="0.25">
      <c r="A667" t="str">
        <v>LN001329</v>
      </c>
      <c r="B667" t="str">
        <v>CUST05996</v>
      </c>
      <c r="C667" t="str">
        <v>Auto</v>
      </c>
      <c r="D667">
        <v>667416</v>
      </c>
      <c r="E667">
        <v>518059.12</v>
      </c>
      <c r="F667">
        <v>613</v>
      </c>
      <c r="G667">
        <v>0.16750000000000001</v>
      </c>
      <c r="H667">
        <v>0</v>
      </c>
      <c r="I667" t="str">
        <v>High</v>
      </c>
    </row>
    <row r="668" spans="1:9" x14ac:dyDescent="0.25">
      <c r="A668" t="str">
        <v>LN001330</v>
      </c>
      <c r="B668" t="str">
        <v>CUST06657</v>
      </c>
      <c r="C668" t="str">
        <v>Home</v>
      </c>
      <c r="D668">
        <v>2051221</v>
      </c>
      <c r="E668">
        <v>1939667.35</v>
      </c>
      <c r="F668">
        <v>736</v>
      </c>
      <c r="G668">
        <v>0.54669999999999996</v>
      </c>
      <c r="H668">
        <v>0</v>
      </c>
      <c r="I668" t="str">
        <v>High</v>
      </c>
    </row>
    <row r="669" spans="1:9" x14ac:dyDescent="0.25">
      <c r="A669" t="str">
        <v>LN001331</v>
      </c>
      <c r="B669" t="str">
        <v>CUST06082</v>
      </c>
      <c r="C669" t="str">
        <v>Home</v>
      </c>
      <c r="D669">
        <v>6574828</v>
      </c>
      <c r="E669">
        <v>5733133.0499999998</v>
      </c>
      <c r="F669">
        <v>635</v>
      </c>
      <c r="G669">
        <v>0.75</v>
      </c>
      <c r="H669">
        <v>0</v>
      </c>
      <c r="I669" t="str">
        <v>High</v>
      </c>
    </row>
    <row r="670" spans="1:9" x14ac:dyDescent="0.25">
      <c r="A670" t="str">
        <v>LN001334</v>
      </c>
      <c r="B670" t="str">
        <v>CUST06566</v>
      </c>
      <c r="C670" t="str">
        <v>Business</v>
      </c>
      <c r="D670">
        <v>3158917</v>
      </c>
      <c r="E670">
        <v>2219106.35</v>
      </c>
      <c r="F670">
        <v>757</v>
      </c>
      <c r="G670">
        <v>0.75</v>
      </c>
      <c r="H670">
        <v>0</v>
      </c>
      <c r="I670" t="str">
        <v>High</v>
      </c>
    </row>
    <row r="671" spans="1:9" x14ac:dyDescent="0.25">
      <c r="A671" t="str">
        <v>LN001335</v>
      </c>
      <c r="B671" t="str">
        <v>CUST06099</v>
      </c>
      <c r="C671" t="str">
        <v>Business</v>
      </c>
      <c r="D671">
        <v>1765529</v>
      </c>
      <c r="E671">
        <v>531347.36</v>
      </c>
      <c r="F671">
        <v>643</v>
      </c>
      <c r="G671">
        <v>0.75</v>
      </c>
      <c r="H671">
        <v>0</v>
      </c>
      <c r="I671" t="str">
        <v>High</v>
      </c>
    </row>
    <row r="672" spans="1:9" x14ac:dyDescent="0.25">
      <c r="A672" t="str">
        <v>LN001338</v>
      </c>
      <c r="B672" t="str">
        <v>CUST02345</v>
      </c>
      <c r="C672" t="str">
        <v>Auto</v>
      </c>
      <c r="D672">
        <v>961666</v>
      </c>
      <c r="E672">
        <v>892614.43</v>
      </c>
      <c r="F672">
        <v>696</v>
      </c>
      <c r="G672">
        <v>0.75</v>
      </c>
      <c r="H672">
        <v>0</v>
      </c>
      <c r="I672" t="str">
        <v>High</v>
      </c>
    </row>
    <row r="673" spans="1:9" x14ac:dyDescent="0.25">
      <c r="A673" t="str">
        <v>LN001342</v>
      </c>
      <c r="B673" t="str">
        <v>CUST02085</v>
      </c>
      <c r="C673" t="str">
        <v>Home</v>
      </c>
      <c r="D673">
        <v>5196634</v>
      </c>
      <c r="E673">
        <v>5078222.45</v>
      </c>
      <c r="F673">
        <v>660</v>
      </c>
      <c r="G673">
        <v>0.75</v>
      </c>
      <c r="H673">
        <v>7</v>
      </c>
      <c r="I673" t="str">
        <v>High</v>
      </c>
    </row>
    <row r="674" spans="1:9" x14ac:dyDescent="0.25">
      <c r="A674" t="str">
        <v>LN001343</v>
      </c>
      <c r="B674" t="str">
        <v>CUST05499</v>
      </c>
      <c r="C674" t="str">
        <v>Business</v>
      </c>
      <c r="D674">
        <v>3609546</v>
      </c>
      <c r="E674">
        <v>2054247.57</v>
      </c>
      <c r="F674">
        <v>658</v>
      </c>
      <c r="G674">
        <v>0.75</v>
      </c>
      <c r="H674">
        <v>0</v>
      </c>
      <c r="I674" t="str">
        <v>High</v>
      </c>
    </row>
    <row r="675" spans="1:9" x14ac:dyDescent="0.25">
      <c r="A675" t="str">
        <v>LN001344</v>
      </c>
      <c r="B675" t="str">
        <v>CUST01672</v>
      </c>
      <c r="C675" t="str">
        <v>Auto</v>
      </c>
      <c r="D675">
        <v>1780731</v>
      </c>
      <c r="E675">
        <v>1051560.69</v>
      </c>
      <c r="F675">
        <v>633</v>
      </c>
      <c r="G675">
        <v>0.74339999999999995</v>
      </c>
      <c r="H675">
        <v>0</v>
      </c>
      <c r="I675" t="str">
        <v>High</v>
      </c>
    </row>
    <row r="676" spans="1:9" x14ac:dyDescent="0.25">
      <c r="A676" t="str">
        <v>LN001349</v>
      </c>
      <c r="B676" t="str">
        <v>CUST01915</v>
      </c>
      <c r="C676" t="str">
        <v>Business</v>
      </c>
      <c r="D676">
        <v>2675692</v>
      </c>
      <c r="E676">
        <v>1972802.09</v>
      </c>
      <c r="F676">
        <v>624</v>
      </c>
      <c r="G676">
        <v>0.75</v>
      </c>
      <c r="H676">
        <v>0</v>
      </c>
      <c r="I676" t="str">
        <v>High</v>
      </c>
    </row>
    <row r="677" spans="1:9" x14ac:dyDescent="0.25">
      <c r="A677" t="str">
        <v>LN001350</v>
      </c>
      <c r="B677" t="str">
        <v>CUST02538</v>
      </c>
      <c r="C677" t="str">
        <v>Personal</v>
      </c>
      <c r="D677">
        <v>713999</v>
      </c>
      <c r="E677">
        <v>0</v>
      </c>
      <c r="F677">
        <v>771</v>
      </c>
      <c r="G677">
        <v>0.61080000000000001</v>
      </c>
      <c r="H677">
        <v>0</v>
      </c>
      <c r="I677" t="str">
        <v>High</v>
      </c>
    </row>
    <row r="678" spans="1:9" x14ac:dyDescent="0.25">
      <c r="A678" t="str">
        <v>LN001351</v>
      </c>
      <c r="B678" t="str">
        <v>CUST06913</v>
      </c>
      <c r="C678" t="str">
        <v>Business</v>
      </c>
      <c r="D678">
        <v>4206190</v>
      </c>
      <c r="E678">
        <v>1991324.96</v>
      </c>
      <c r="F678">
        <v>798</v>
      </c>
      <c r="G678">
        <v>0.75</v>
      </c>
      <c r="H678">
        <v>0</v>
      </c>
      <c r="I678" t="str">
        <v>High</v>
      </c>
    </row>
    <row r="679" spans="1:9" x14ac:dyDescent="0.25">
      <c r="A679" t="str">
        <v>LN001353</v>
      </c>
      <c r="B679" t="str">
        <v>CUST01375</v>
      </c>
      <c r="C679" t="str">
        <v>Home</v>
      </c>
      <c r="D679">
        <v>5175842</v>
      </c>
      <c r="E679">
        <v>5020290.6399999997</v>
      </c>
      <c r="F679">
        <v>656</v>
      </c>
      <c r="G679">
        <v>0.75</v>
      </c>
      <c r="H679">
        <v>0</v>
      </c>
      <c r="I679" t="str">
        <v>High</v>
      </c>
    </row>
    <row r="680" spans="1:9" x14ac:dyDescent="0.25">
      <c r="A680" t="str">
        <v>LN001355</v>
      </c>
      <c r="B680" t="str">
        <v>CUST05409</v>
      </c>
      <c r="C680" t="str">
        <v>Home</v>
      </c>
      <c r="D680">
        <v>5222780</v>
      </c>
      <c r="E680">
        <v>5045158.88</v>
      </c>
      <c r="F680">
        <v>731</v>
      </c>
      <c r="G680">
        <v>0.70699999999999996</v>
      </c>
      <c r="H680">
        <v>0</v>
      </c>
      <c r="I680" t="str">
        <v>High</v>
      </c>
    </row>
    <row r="681" spans="1:9" x14ac:dyDescent="0.25">
      <c r="A681" t="str">
        <v>LN001356</v>
      </c>
      <c r="B681" t="str">
        <v>CUST04176</v>
      </c>
      <c r="C681" t="str">
        <v>Business</v>
      </c>
      <c r="D681">
        <v>2779889</v>
      </c>
      <c r="E681">
        <v>2186349.33</v>
      </c>
      <c r="F681">
        <v>805</v>
      </c>
      <c r="G681">
        <v>0.75</v>
      </c>
      <c r="H681">
        <v>0</v>
      </c>
      <c r="I681" t="str">
        <v>High</v>
      </c>
    </row>
    <row r="682" spans="1:9" x14ac:dyDescent="0.25">
      <c r="A682" t="str">
        <v>LN001357</v>
      </c>
      <c r="B682" t="str">
        <v>CUST01810</v>
      </c>
      <c r="C682" t="str">
        <v>Business</v>
      </c>
      <c r="D682">
        <v>3772703</v>
      </c>
      <c r="E682">
        <v>3145690.74</v>
      </c>
      <c r="F682">
        <v>775</v>
      </c>
      <c r="G682">
        <v>0.75</v>
      </c>
      <c r="H682">
        <v>0</v>
      </c>
      <c r="I682" t="str">
        <v>High</v>
      </c>
    </row>
    <row r="683" spans="1:9" x14ac:dyDescent="0.25">
      <c r="A683" t="str">
        <v>LN001358</v>
      </c>
      <c r="B683" t="str">
        <v>CUST00807</v>
      </c>
      <c r="C683" t="str">
        <v>Home</v>
      </c>
      <c r="D683">
        <v>1112116</v>
      </c>
      <c r="E683">
        <v>1032971.25</v>
      </c>
      <c r="F683">
        <v>604</v>
      </c>
      <c r="G683">
        <v>5.3400000000000003E-2</v>
      </c>
      <c r="H683">
        <v>0</v>
      </c>
      <c r="I683" t="str">
        <v>High</v>
      </c>
    </row>
    <row r="684" spans="1:9" x14ac:dyDescent="0.25">
      <c r="A684" t="str">
        <v>LN001360</v>
      </c>
      <c r="B684" t="str">
        <v>CUST03274</v>
      </c>
      <c r="C684" t="str">
        <v>Auto</v>
      </c>
      <c r="D684">
        <v>1162043</v>
      </c>
      <c r="E684">
        <v>0</v>
      </c>
      <c r="F684">
        <v>717</v>
      </c>
      <c r="G684">
        <v>0.75</v>
      </c>
      <c r="H684">
        <v>1</v>
      </c>
      <c r="I684" t="str">
        <v>High</v>
      </c>
    </row>
    <row r="685" spans="1:9" x14ac:dyDescent="0.25">
      <c r="A685" t="str">
        <v>LN001361</v>
      </c>
      <c r="B685" t="str">
        <v>CUST03544</v>
      </c>
      <c r="C685" t="str">
        <v>Business</v>
      </c>
      <c r="D685">
        <v>1803977</v>
      </c>
      <c r="E685">
        <v>0</v>
      </c>
      <c r="F685">
        <v>711</v>
      </c>
      <c r="G685">
        <v>0.75</v>
      </c>
      <c r="H685">
        <v>0</v>
      </c>
      <c r="I685" t="str">
        <v>High</v>
      </c>
    </row>
    <row r="686" spans="1:9" x14ac:dyDescent="0.25">
      <c r="A686" t="str">
        <v>LN001364</v>
      </c>
      <c r="B686" t="str">
        <v>CUST03070</v>
      </c>
      <c r="C686" t="str">
        <v>Auto</v>
      </c>
      <c r="D686">
        <v>1198121</v>
      </c>
      <c r="E686">
        <v>0</v>
      </c>
      <c r="F686">
        <v>626</v>
      </c>
      <c r="G686">
        <v>0.47620000000000001</v>
      </c>
      <c r="H686">
        <v>0</v>
      </c>
      <c r="I686" t="str">
        <v>High</v>
      </c>
    </row>
    <row r="687" spans="1:9" x14ac:dyDescent="0.25">
      <c r="A687" t="str">
        <v>LN001366</v>
      </c>
      <c r="B687" t="str">
        <v>CUST05315</v>
      </c>
      <c r="C687" t="str">
        <v>Personal</v>
      </c>
      <c r="D687">
        <v>705351</v>
      </c>
      <c r="E687">
        <v>657580.64</v>
      </c>
      <c r="F687">
        <v>680</v>
      </c>
      <c r="G687">
        <v>0.60170000000000001</v>
      </c>
      <c r="H687">
        <v>0</v>
      </c>
      <c r="I687" t="str">
        <v>High</v>
      </c>
    </row>
    <row r="688" spans="1:9" x14ac:dyDescent="0.25">
      <c r="A688" t="str">
        <v>LN001369</v>
      </c>
      <c r="B688" t="str">
        <v>CUST00302</v>
      </c>
      <c r="C688" t="str">
        <v>Personal</v>
      </c>
      <c r="D688">
        <v>705013</v>
      </c>
      <c r="E688">
        <v>32839.47</v>
      </c>
      <c r="F688">
        <v>806</v>
      </c>
      <c r="G688">
        <v>0.75</v>
      </c>
      <c r="H688">
        <v>0</v>
      </c>
      <c r="I688" t="str">
        <v>High</v>
      </c>
    </row>
    <row r="689" spans="1:9" x14ac:dyDescent="0.25">
      <c r="A689" t="str">
        <v>LN001373</v>
      </c>
      <c r="B689" t="str">
        <v>CUST01169</v>
      </c>
      <c r="C689" t="str">
        <v>Business</v>
      </c>
      <c r="D689">
        <v>3634754</v>
      </c>
      <c r="E689">
        <v>3204377.63</v>
      </c>
      <c r="F689">
        <v>741</v>
      </c>
      <c r="G689">
        <v>0.75</v>
      </c>
      <c r="H689">
        <v>0</v>
      </c>
      <c r="I689" t="str">
        <v>High</v>
      </c>
    </row>
    <row r="690" spans="1:9" x14ac:dyDescent="0.25">
      <c r="A690" t="str">
        <v>LN001375</v>
      </c>
      <c r="B690" t="str">
        <v>CUST00774</v>
      </c>
      <c r="C690" t="str">
        <v>Personal</v>
      </c>
      <c r="D690">
        <v>749452</v>
      </c>
      <c r="E690">
        <v>621119.39</v>
      </c>
      <c r="F690">
        <v>551</v>
      </c>
      <c r="G690">
        <v>0.28249999999999997</v>
      </c>
      <c r="H690">
        <v>0</v>
      </c>
      <c r="I690" t="str">
        <v>High</v>
      </c>
    </row>
    <row r="691" spans="1:9" x14ac:dyDescent="0.25">
      <c r="A691" t="str">
        <v>LN001376</v>
      </c>
      <c r="B691" t="str">
        <v>CUST05437</v>
      </c>
      <c r="C691" t="str">
        <v>Business</v>
      </c>
      <c r="D691">
        <v>1507424</v>
      </c>
      <c r="E691">
        <v>0</v>
      </c>
      <c r="F691">
        <v>694</v>
      </c>
      <c r="G691">
        <v>0.75</v>
      </c>
      <c r="H691">
        <v>0</v>
      </c>
      <c r="I691" t="str">
        <v>High</v>
      </c>
    </row>
    <row r="692" spans="1:9" x14ac:dyDescent="0.25">
      <c r="A692" t="str">
        <v>LN001377</v>
      </c>
      <c r="B692" t="str">
        <v>CUST06735</v>
      </c>
      <c r="C692" t="str">
        <v>Home</v>
      </c>
      <c r="D692">
        <v>4938728</v>
      </c>
      <c r="E692">
        <v>4916538.33</v>
      </c>
      <c r="F692">
        <v>719</v>
      </c>
      <c r="G692">
        <v>0.75</v>
      </c>
      <c r="H692">
        <v>0</v>
      </c>
      <c r="I692" t="str">
        <v>High</v>
      </c>
    </row>
    <row r="693" spans="1:9" x14ac:dyDescent="0.25">
      <c r="A693" t="str">
        <v>LN001380</v>
      </c>
      <c r="B693" t="str">
        <v>CUST00681</v>
      </c>
      <c r="C693" t="str">
        <v>Auto</v>
      </c>
      <c r="D693">
        <v>642613</v>
      </c>
      <c r="E693">
        <v>323611.84000000003</v>
      </c>
      <c r="F693">
        <v>643</v>
      </c>
      <c r="G693">
        <v>7.2599999999999998E-2</v>
      </c>
      <c r="H693">
        <v>0</v>
      </c>
      <c r="I693" t="str">
        <v>High</v>
      </c>
    </row>
    <row r="694" spans="1:9" x14ac:dyDescent="0.25">
      <c r="A694" t="str">
        <v>LN001381</v>
      </c>
      <c r="B694" t="str">
        <v>CUST04203</v>
      </c>
      <c r="C694" t="str">
        <v>Personal</v>
      </c>
      <c r="D694">
        <v>768339</v>
      </c>
      <c r="E694">
        <v>195603.22</v>
      </c>
      <c r="F694">
        <v>654</v>
      </c>
      <c r="G694">
        <v>0.62229999999999996</v>
      </c>
      <c r="H694">
        <v>0</v>
      </c>
      <c r="I694" t="str">
        <v>High</v>
      </c>
    </row>
    <row r="695" spans="1:9" x14ac:dyDescent="0.25">
      <c r="A695" t="str">
        <v>LN001382</v>
      </c>
      <c r="B695" t="str">
        <v>CUST01502</v>
      </c>
      <c r="C695" t="str">
        <v>Home</v>
      </c>
      <c r="D695">
        <v>6288592</v>
      </c>
      <c r="E695">
        <v>6042099.21</v>
      </c>
      <c r="F695">
        <v>763</v>
      </c>
      <c r="G695">
        <v>0.75</v>
      </c>
      <c r="H695">
        <v>7</v>
      </c>
      <c r="I695" t="str">
        <v>High</v>
      </c>
    </row>
    <row r="696" spans="1:9" x14ac:dyDescent="0.25">
      <c r="A696" t="str">
        <v>LN001384</v>
      </c>
      <c r="B696" t="str">
        <v>CUST02038</v>
      </c>
      <c r="C696" t="str">
        <v>Personal</v>
      </c>
      <c r="D696">
        <v>792440</v>
      </c>
      <c r="E696">
        <v>0</v>
      </c>
      <c r="F696">
        <v>653</v>
      </c>
      <c r="G696">
        <v>0.53649999999999998</v>
      </c>
      <c r="H696">
        <v>0</v>
      </c>
      <c r="I696" t="str">
        <v>High</v>
      </c>
    </row>
    <row r="697" spans="1:9" x14ac:dyDescent="0.25">
      <c r="A697" t="str">
        <v>LN001385</v>
      </c>
      <c r="B697" t="str">
        <v>CUST03757</v>
      </c>
      <c r="C697" t="str">
        <v>Auto</v>
      </c>
      <c r="D697">
        <v>1611549</v>
      </c>
      <c r="E697">
        <v>825038.79</v>
      </c>
      <c r="F697">
        <v>725</v>
      </c>
      <c r="G697">
        <v>0.54530000000000001</v>
      </c>
      <c r="H697">
        <v>0</v>
      </c>
      <c r="I697" t="str">
        <v>High</v>
      </c>
    </row>
    <row r="698" spans="1:9" x14ac:dyDescent="0.25">
      <c r="A698" t="str">
        <v>LN001386</v>
      </c>
      <c r="B698" t="str">
        <v>CUST06124</v>
      </c>
      <c r="C698" t="str">
        <v>Personal</v>
      </c>
      <c r="D698">
        <v>762743</v>
      </c>
      <c r="E698">
        <v>318202.83</v>
      </c>
      <c r="F698">
        <v>697</v>
      </c>
      <c r="G698">
        <v>0.69059999999999999</v>
      </c>
      <c r="H698">
        <v>0</v>
      </c>
      <c r="I698" t="str">
        <v>High</v>
      </c>
    </row>
    <row r="699" spans="1:9" x14ac:dyDescent="0.25">
      <c r="A699" t="str">
        <v>LN001388</v>
      </c>
      <c r="B699" t="str">
        <v>CUST01636</v>
      </c>
      <c r="C699" t="str">
        <v>Personal</v>
      </c>
      <c r="D699">
        <v>435118</v>
      </c>
      <c r="E699">
        <v>290319.08</v>
      </c>
      <c r="F699">
        <v>644</v>
      </c>
      <c r="G699">
        <v>0.115</v>
      </c>
      <c r="H699">
        <v>0</v>
      </c>
      <c r="I699" t="str">
        <v>High</v>
      </c>
    </row>
    <row r="700" spans="1:9" x14ac:dyDescent="0.25">
      <c r="A700" t="str">
        <v>LN001389</v>
      </c>
      <c r="B700" t="str">
        <v>CUST01930</v>
      </c>
      <c r="C700" t="str">
        <v>Business</v>
      </c>
      <c r="D700">
        <v>2814208</v>
      </c>
      <c r="E700">
        <v>509986.04</v>
      </c>
      <c r="F700">
        <v>661</v>
      </c>
      <c r="G700">
        <v>0.75</v>
      </c>
      <c r="H700">
        <v>0</v>
      </c>
      <c r="I700" t="str">
        <v>High</v>
      </c>
    </row>
    <row r="701" spans="1:9" x14ac:dyDescent="0.25">
      <c r="A701" t="str">
        <v>LN001390</v>
      </c>
      <c r="B701" t="str">
        <v>CUST03672</v>
      </c>
      <c r="C701" t="str">
        <v>Home</v>
      </c>
      <c r="D701">
        <v>5216496</v>
      </c>
      <c r="E701">
        <v>4228326.25</v>
      </c>
      <c r="F701">
        <v>665</v>
      </c>
      <c r="G701">
        <v>0.75</v>
      </c>
      <c r="H701">
        <v>30</v>
      </c>
      <c r="I701" t="str">
        <v>High</v>
      </c>
    </row>
    <row r="702" spans="1:9" x14ac:dyDescent="0.25">
      <c r="A702" t="str">
        <v>LN001394</v>
      </c>
      <c r="B702" t="str">
        <v>CUST01847</v>
      </c>
      <c r="C702" t="str">
        <v>Home</v>
      </c>
      <c r="D702">
        <v>5981601</v>
      </c>
      <c r="E702">
        <v>4930189.18</v>
      </c>
      <c r="F702">
        <v>648</v>
      </c>
      <c r="G702">
        <v>0.75</v>
      </c>
      <c r="H702">
        <v>0</v>
      </c>
      <c r="I702" t="str">
        <v>High</v>
      </c>
    </row>
    <row r="703" spans="1:9" x14ac:dyDescent="0.25">
      <c r="A703" t="str">
        <v>LN001395</v>
      </c>
      <c r="B703" t="str">
        <v>CUST05613</v>
      </c>
      <c r="C703" t="str">
        <v>Personal</v>
      </c>
      <c r="D703">
        <v>578168</v>
      </c>
      <c r="E703">
        <v>162461.89000000001</v>
      </c>
      <c r="F703">
        <v>783</v>
      </c>
      <c r="G703">
        <v>0.75</v>
      </c>
      <c r="H703">
        <v>7</v>
      </c>
      <c r="I703" t="str">
        <v>High</v>
      </c>
    </row>
    <row r="704" spans="1:9" x14ac:dyDescent="0.25">
      <c r="A704" t="str">
        <v>LN001397</v>
      </c>
      <c r="B704" t="str">
        <v>CUST05910</v>
      </c>
      <c r="C704" t="str">
        <v>Home</v>
      </c>
      <c r="D704">
        <v>4363860</v>
      </c>
      <c r="E704">
        <v>3730481.84</v>
      </c>
      <c r="F704">
        <v>723</v>
      </c>
      <c r="G704">
        <v>0.75</v>
      </c>
      <c r="H704">
        <v>0</v>
      </c>
      <c r="I704" t="str">
        <v>High</v>
      </c>
    </row>
    <row r="705" spans="1:9" x14ac:dyDescent="0.25">
      <c r="A705" t="str">
        <v>LN001401</v>
      </c>
      <c r="B705" t="str">
        <v>CUST04401</v>
      </c>
      <c r="C705" t="str">
        <v>Personal</v>
      </c>
      <c r="D705">
        <v>261422</v>
      </c>
      <c r="E705">
        <v>214117.91</v>
      </c>
      <c r="F705">
        <v>630</v>
      </c>
      <c r="G705">
        <v>0.30009999999999998</v>
      </c>
      <c r="H705">
        <v>0</v>
      </c>
      <c r="I705" t="str">
        <v>High</v>
      </c>
    </row>
    <row r="706" spans="1:9" x14ac:dyDescent="0.25">
      <c r="A706" t="str">
        <v>LN001406</v>
      </c>
      <c r="B706" t="str">
        <v>CUST02875</v>
      </c>
      <c r="C706" t="str">
        <v>Home</v>
      </c>
      <c r="D706">
        <v>5459418</v>
      </c>
      <c r="E706">
        <v>4157704.97</v>
      </c>
      <c r="F706">
        <v>766</v>
      </c>
      <c r="G706">
        <v>0.75</v>
      </c>
      <c r="H706">
        <v>0</v>
      </c>
      <c r="I706" t="str">
        <v>High</v>
      </c>
    </row>
    <row r="707" spans="1:9" x14ac:dyDescent="0.25">
      <c r="A707" t="str">
        <v>LN001407</v>
      </c>
      <c r="B707" t="str">
        <v>CUST05564</v>
      </c>
      <c r="C707" t="str">
        <v>Business</v>
      </c>
      <c r="D707">
        <v>4632532</v>
      </c>
      <c r="E707">
        <v>2202062.09</v>
      </c>
      <c r="F707">
        <v>761</v>
      </c>
      <c r="G707">
        <v>0.75</v>
      </c>
      <c r="H707">
        <v>0</v>
      </c>
      <c r="I707" t="str">
        <v>High</v>
      </c>
    </row>
    <row r="708" spans="1:9" x14ac:dyDescent="0.25">
      <c r="A708" t="str">
        <v>LN001408</v>
      </c>
      <c r="B708" t="str">
        <v>CUST04467</v>
      </c>
      <c r="C708" t="str">
        <v>Education</v>
      </c>
      <c r="D708">
        <v>1251535</v>
      </c>
      <c r="E708">
        <v>1054321.94</v>
      </c>
      <c r="F708">
        <v>624</v>
      </c>
      <c r="G708">
        <v>0.4919</v>
      </c>
      <c r="H708">
        <v>90</v>
      </c>
      <c r="I708" t="str">
        <v>High</v>
      </c>
    </row>
    <row r="709" spans="1:9" x14ac:dyDescent="0.25">
      <c r="A709" t="str">
        <v>LN001410</v>
      </c>
      <c r="B709" t="str">
        <v>CUST05000</v>
      </c>
      <c r="C709" t="str">
        <v>Business</v>
      </c>
      <c r="D709">
        <v>2561448</v>
      </c>
      <c r="E709">
        <v>1902881.83</v>
      </c>
      <c r="F709">
        <v>832</v>
      </c>
      <c r="G709">
        <v>0.75</v>
      </c>
      <c r="H709">
        <v>0</v>
      </c>
      <c r="I709" t="str">
        <v>High</v>
      </c>
    </row>
    <row r="710" spans="1:9" x14ac:dyDescent="0.25">
      <c r="A710" t="str">
        <v>LN001414</v>
      </c>
      <c r="B710" t="str">
        <v>CUST05448</v>
      </c>
      <c r="C710" t="str">
        <v>Personal</v>
      </c>
      <c r="D710">
        <v>572413</v>
      </c>
      <c r="E710">
        <v>0</v>
      </c>
      <c r="F710">
        <v>623</v>
      </c>
      <c r="G710">
        <v>0.75</v>
      </c>
      <c r="H710">
        <v>0</v>
      </c>
      <c r="I710" t="str">
        <v>High</v>
      </c>
    </row>
    <row r="711" spans="1:9" x14ac:dyDescent="0.25">
      <c r="A711" t="str">
        <v>LN001416</v>
      </c>
      <c r="B711" t="str">
        <v>CUST02502</v>
      </c>
      <c r="C711" t="str">
        <v>Business</v>
      </c>
      <c r="D711">
        <v>1122786</v>
      </c>
      <c r="E711">
        <v>0</v>
      </c>
      <c r="F711">
        <v>725</v>
      </c>
      <c r="G711">
        <v>0.75</v>
      </c>
      <c r="H711">
        <v>0</v>
      </c>
      <c r="I711" t="str">
        <v>High</v>
      </c>
    </row>
    <row r="712" spans="1:9" x14ac:dyDescent="0.25">
      <c r="A712" t="str">
        <v>LN001419</v>
      </c>
      <c r="B712" t="str">
        <v>CUST05250</v>
      </c>
      <c r="C712" t="str">
        <v>Home</v>
      </c>
      <c r="D712">
        <v>4561189</v>
      </c>
      <c r="E712">
        <v>4303877.04</v>
      </c>
      <c r="F712">
        <v>722</v>
      </c>
      <c r="G712">
        <v>0.75</v>
      </c>
      <c r="H712">
        <v>0</v>
      </c>
      <c r="I712" t="str">
        <v>High</v>
      </c>
    </row>
    <row r="713" spans="1:9" x14ac:dyDescent="0.25">
      <c r="A713" t="str">
        <v>LN001422</v>
      </c>
      <c r="B713" t="str">
        <v>CUST01260</v>
      </c>
      <c r="C713" t="str">
        <v>Home</v>
      </c>
      <c r="D713">
        <v>6113560</v>
      </c>
      <c r="E713">
        <v>5447897.46</v>
      </c>
      <c r="F713">
        <v>796</v>
      </c>
      <c r="G713">
        <v>0.75</v>
      </c>
      <c r="H713">
        <v>0</v>
      </c>
      <c r="I713" t="str">
        <v>High</v>
      </c>
    </row>
    <row r="714" spans="1:9" x14ac:dyDescent="0.25">
      <c r="A714" t="str">
        <v>LN001423</v>
      </c>
      <c r="B714" t="str">
        <v>CUST02155</v>
      </c>
      <c r="C714" t="str">
        <v>Personal</v>
      </c>
      <c r="D714">
        <v>559329</v>
      </c>
      <c r="E714">
        <v>505687</v>
      </c>
      <c r="F714">
        <v>747</v>
      </c>
      <c r="G714">
        <v>0.48720000000000002</v>
      </c>
      <c r="H714">
        <v>120</v>
      </c>
      <c r="I714" t="str">
        <v>High</v>
      </c>
    </row>
    <row r="715" spans="1:9" x14ac:dyDescent="0.25">
      <c r="A715" t="str">
        <v>LN001425</v>
      </c>
      <c r="B715" t="str">
        <v>CUST00830</v>
      </c>
      <c r="C715" t="str">
        <v>Business</v>
      </c>
      <c r="D715">
        <v>2212595</v>
      </c>
      <c r="E715">
        <v>0</v>
      </c>
      <c r="F715">
        <v>721</v>
      </c>
      <c r="G715">
        <v>0.75</v>
      </c>
      <c r="H715">
        <v>0</v>
      </c>
      <c r="I715" t="str">
        <v>High</v>
      </c>
    </row>
    <row r="716" spans="1:9" x14ac:dyDescent="0.25">
      <c r="A716" t="str">
        <v>LN001428</v>
      </c>
      <c r="B716" t="str">
        <v>CUST03951</v>
      </c>
      <c r="C716" t="str">
        <v>Business</v>
      </c>
      <c r="D716">
        <v>2549491</v>
      </c>
      <c r="E716">
        <v>795704.33</v>
      </c>
      <c r="F716">
        <v>727</v>
      </c>
      <c r="G716">
        <v>0.70350000000000001</v>
      </c>
      <c r="H716">
        <v>0</v>
      </c>
      <c r="I716" t="str">
        <v>High</v>
      </c>
    </row>
    <row r="717" spans="1:9" x14ac:dyDescent="0.25">
      <c r="A717" t="str">
        <v>LN001433</v>
      </c>
      <c r="B717" t="str">
        <v>CUST01112</v>
      </c>
      <c r="C717" t="str">
        <v>Home</v>
      </c>
      <c r="D717">
        <v>2067731</v>
      </c>
      <c r="E717">
        <v>2022280.79</v>
      </c>
      <c r="F717">
        <v>603</v>
      </c>
      <c r="G717">
        <v>0.46629999999999999</v>
      </c>
      <c r="H717">
        <v>0</v>
      </c>
      <c r="I717" t="str">
        <v>High</v>
      </c>
    </row>
    <row r="718" spans="1:9" x14ac:dyDescent="0.25">
      <c r="A718" t="str">
        <v>LN001434</v>
      </c>
      <c r="B718" t="str">
        <v>CUST05835</v>
      </c>
      <c r="C718" t="str">
        <v>Auto</v>
      </c>
      <c r="D718">
        <v>1033703</v>
      </c>
      <c r="E718">
        <v>680893.13</v>
      </c>
      <c r="F718">
        <v>741</v>
      </c>
      <c r="G718">
        <v>0.75</v>
      </c>
      <c r="H718">
        <v>0</v>
      </c>
      <c r="I718" t="str">
        <v>High</v>
      </c>
    </row>
    <row r="719" spans="1:9" x14ac:dyDescent="0.25">
      <c r="A719" t="str">
        <v>LN001435</v>
      </c>
      <c r="B719" t="str">
        <v>CUST01470</v>
      </c>
      <c r="C719" t="str">
        <v>Personal</v>
      </c>
      <c r="D719">
        <v>582436</v>
      </c>
      <c r="E719">
        <v>539907.57999999996</v>
      </c>
      <c r="F719">
        <v>657</v>
      </c>
      <c r="G719">
        <v>0.75</v>
      </c>
      <c r="H719">
        <v>0</v>
      </c>
      <c r="I719" t="str">
        <v>High</v>
      </c>
    </row>
    <row r="720" spans="1:9" x14ac:dyDescent="0.25">
      <c r="A720" t="str">
        <v>LN001438</v>
      </c>
      <c r="B720" t="str">
        <v>CUST00610</v>
      </c>
      <c r="C720" t="str">
        <v>Auto</v>
      </c>
      <c r="D720">
        <v>471637</v>
      </c>
      <c r="E720">
        <v>386767</v>
      </c>
      <c r="F720">
        <v>629</v>
      </c>
      <c r="G720">
        <v>0.12470000000000001</v>
      </c>
      <c r="H720">
        <v>0</v>
      </c>
      <c r="I720" t="str">
        <v>High</v>
      </c>
    </row>
    <row r="721" spans="1:9" x14ac:dyDescent="0.25">
      <c r="A721" t="str">
        <v>LN001440</v>
      </c>
      <c r="B721" t="str">
        <v>CUST03739</v>
      </c>
      <c r="C721" t="str">
        <v>Auto</v>
      </c>
      <c r="D721">
        <v>447457</v>
      </c>
      <c r="E721">
        <v>165813.6</v>
      </c>
      <c r="F721">
        <v>615</v>
      </c>
      <c r="G721">
        <v>8.0399999999999999E-2</v>
      </c>
      <c r="H721">
        <v>15</v>
      </c>
      <c r="I721" t="str">
        <v>High</v>
      </c>
    </row>
    <row r="722" spans="1:9" x14ac:dyDescent="0.25">
      <c r="A722" t="str">
        <v>LN001441</v>
      </c>
      <c r="B722" t="str">
        <v>CUST06251</v>
      </c>
      <c r="C722" t="str">
        <v>Business</v>
      </c>
      <c r="D722">
        <v>1109865</v>
      </c>
      <c r="E722">
        <v>902639.94</v>
      </c>
      <c r="F722">
        <v>752</v>
      </c>
      <c r="G722">
        <v>0.53180000000000005</v>
      </c>
      <c r="H722">
        <v>0</v>
      </c>
      <c r="I722" t="str">
        <v>High</v>
      </c>
    </row>
    <row r="723" spans="1:9" x14ac:dyDescent="0.25">
      <c r="A723" t="str">
        <v>LN001444</v>
      </c>
      <c r="B723" t="str">
        <v>CUST00156</v>
      </c>
      <c r="C723" t="str">
        <v>Home</v>
      </c>
      <c r="D723">
        <v>2258653</v>
      </c>
      <c r="E723">
        <v>1986093.76</v>
      </c>
      <c r="F723">
        <v>563</v>
      </c>
      <c r="G723">
        <v>0.73270000000000002</v>
      </c>
      <c r="H723">
        <v>0</v>
      </c>
      <c r="I723" t="str">
        <v>High</v>
      </c>
    </row>
    <row r="724" spans="1:9" x14ac:dyDescent="0.25">
      <c r="A724" t="str">
        <v>LN001447</v>
      </c>
      <c r="B724" t="str">
        <v>CUST02553</v>
      </c>
      <c r="C724" t="str">
        <v>Auto</v>
      </c>
      <c r="D724">
        <v>1225366</v>
      </c>
      <c r="E724">
        <v>1134747.8799999999</v>
      </c>
      <c r="F724">
        <v>780</v>
      </c>
      <c r="G724">
        <v>0.75</v>
      </c>
      <c r="H724">
        <v>0</v>
      </c>
      <c r="I724" t="str">
        <v>High</v>
      </c>
    </row>
    <row r="725" spans="1:9" x14ac:dyDescent="0.25">
      <c r="A725" t="str">
        <v>LN001449</v>
      </c>
      <c r="B725" t="str">
        <v>CUST02865</v>
      </c>
      <c r="C725" t="str">
        <v>Business</v>
      </c>
      <c r="D725">
        <v>4909388</v>
      </c>
      <c r="E725">
        <v>4187431.42</v>
      </c>
      <c r="F725">
        <v>726</v>
      </c>
      <c r="G725">
        <v>0.75</v>
      </c>
      <c r="H725">
        <v>90</v>
      </c>
      <c r="I725" t="str">
        <v>High</v>
      </c>
    </row>
    <row r="726" spans="1:9" x14ac:dyDescent="0.25">
      <c r="A726" t="str">
        <v>LN001452</v>
      </c>
      <c r="B726" t="str">
        <v>CUST00916</v>
      </c>
      <c r="C726" t="str">
        <v>Auto</v>
      </c>
      <c r="D726">
        <v>1778480</v>
      </c>
      <c r="E726">
        <v>1690774.59</v>
      </c>
      <c r="F726">
        <v>624</v>
      </c>
      <c r="G726">
        <v>0.35120000000000001</v>
      </c>
      <c r="H726">
        <v>0</v>
      </c>
      <c r="I726" t="str">
        <v>High</v>
      </c>
    </row>
    <row r="727" spans="1:9" x14ac:dyDescent="0.25">
      <c r="A727" t="str">
        <v>LN001454</v>
      </c>
      <c r="B727" t="str">
        <v>CUST01513</v>
      </c>
      <c r="C727" t="str">
        <v>Auto</v>
      </c>
      <c r="D727">
        <v>1465029</v>
      </c>
      <c r="E727">
        <v>0</v>
      </c>
      <c r="F727">
        <v>626</v>
      </c>
      <c r="G727">
        <v>0.75</v>
      </c>
      <c r="H727">
        <v>0</v>
      </c>
      <c r="I727" t="str">
        <v>High</v>
      </c>
    </row>
    <row r="728" spans="1:9" x14ac:dyDescent="0.25">
      <c r="A728" t="str">
        <v>LN001456</v>
      </c>
      <c r="B728" t="str">
        <v>CUST00304</v>
      </c>
      <c r="C728" t="str">
        <v>Business</v>
      </c>
      <c r="D728">
        <v>1398250</v>
      </c>
      <c r="E728">
        <v>193646.77</v>
      </c>
      <c r="F728">
        <v>630</v>
      </c>
      <c r="G728">
        <v>0.75</v>
      </c>
      <c r="H728">
        <v>0</v>
      </c>
      <c r="I728" t="str">
        <v>High</v>
      </c>
    </row>
    <row r="729" spans="1:9" x14ac:dyDescent="0.25">
      <c r="A729" t="str">
        <v>LN001458</v>
      </c>
      <c r="B729" t="str">
        <v>CUST06528</v>
      </c>
      <c r="C729" t="str">
        <v>Auto</v>
      </c>
      <c r="D729">
        <v>1136718</v>
      </c>
      <c r="E729">
        <v>734818.62</v>
      </c>
      <c r="F729">
        <v>716</v>
      </c>
      <c r="G729">
        <v>0.75</v>
      </c>
      <c r="H729">
        <v>0</v>
      </c>
      <c r="I729" t="str">
        <v>High</v>
      </c>
    </row>
    <row r="730" spans="1:9" x14ac:dyDescent="0.25">
      <c r="A730" t="str">
        <v>LN001461</v>
      </c>
      <c r="B730" t="str">
        <v>CUST01665</v>
      </c>
      <c r="C730" t="str">
        <v>Home</v>
      </c>
      <c r="D730">
        <v>6349641</v>
      </c>
      <c r="E730">
        <v>6205907.4800000004</v>
      </c>
      <c r="F730">
        <v>723</v>
      </c>
      <c r="G730">
        <v>0.75</v>
      </c>
      <c r="H730">
        <v>120</v>
      </c>
      <c r="I730" t="str">
        <v>High</v>
      </c>
    </row>
    <row r="731" spans="1:9" x14ac:dyDescent="0.25">
      <c r="A731" t="str">
        <v>LN001462</v>
      </c>
      <c r="B731" t="str">
        <v>CUST06479</v>
      </c>
      <c r="C731" t="str">
        <v>Auto</v>
      </c>
      <c r="D731">
        <v>996792</v>
      </c>
      <c r="E731">
        <v>606087.89</v>
      </c>
      <c r="F731">
        <v>713</v>
      </c>
      <c r="G731">
        <v>0.75</v>
      </c>
      <c r="H731">
        <v>0</v>
      </c>
      <c r="I731" t="str">
        <v>High</v>
      </c>
    </row>
    <row r="732" spans="1:9" x14ac:dyDescent="0.25">
      <c r="A732" t="str">
        <v>LN001464</v>
      </c>
      <c r="B732" t="str">
        <v>CUST04807</v>
      </c>
      <c r="C732" t="str">
        <v>Auto</v>
      </c>
      <c r="D732">
        <v>1405648</v>
      </c>
      <c r="E732">
        <v>674970.71</v>
      </c>
      <c r="F732">
        <v>699</v>
      </c>
      <c r="G732">
        <v>0.75</v>
      </c>
      <c r="H732">
        <v>0</v>
      </c>
      <c r="I732" t="str">
        <v>High</v>
      </c>
    </row>
    <row r="733" spans="1:9" x14ac:dyDescent="0.25">
      <c r="A733" t="str">
        <v>LN001465</v>
      </c>
      <c r="B733" t="str">
        <v>CUST01114</v>
      </c>
      <c r="C733" t="str">
        <v>Business</v>
      </c>
      <c r="D733">
        <v>4819133</v>
      </c>
      <c r="E733">
        <v>4194341.0199999996</v>
      </c>
      <c r="F733">
        <v>660</v>
      </c>
      <c r="G733">
        <v>0.75</v>
      </c>
      <c r="H733">
        <v>0</v>
      </c>
      <c r="I733" t="str">
        <v>High</v>
      </c>
    </row>
    <row r="734" spans="1:9" x14ac:dyDescent="0.25">
      <c r="A734" t="str">
        <v>LN001467</v>
      </c>
      <c r="B734" t="str">
        <v>CUST02781</v>
      </c>
      <c r="C734" t="str">
        <v>Business</v>
      </c>
      <c r="D734">
        <v>3290556</v>
      </c>
      <c r="E734">
        <v>731770.06</v>
      </c>
      <c r="F734">
        <v>711</v>
      </c>
      <c r="G734">
        <v>0.75</v>
      </c>
      <c r="H734">
        <v>0</v>
      </c>
      <c r="I734" t="str">
        <v>High</v>
      </c>
    </row>
    <row r="735" spans="1:9" x14ac:dyDescent="0.25">
      <c r="A735" t="str">
        <v>LN001468</v>
      </c>
      <c r="B735" t="str">
        <v>CUST04233</v>
      </c>
      <c r="C735" t="str">
        <v>Home</v>
      </c>
      <c r="D735">
        <v>5940091</v>
      </c>
      <c r="E735">
        <v>5869675.9199999999</v>
      </c>
      <c r="F735">
        <v>850</v>
      </c>
      <c r="G735">
        <v>0.61329999999999996</v>
      </c>
      <c r="H735">
        <v>0</v>
      </c>
      <c r="I735" t="str">
        <v>High</v>
      </c>
    </row>
    <row r="736" spans="1:9" x14ac:dyDescent="0.25">
      <c r="A736" t="str">
        <v>LN001469</v>
      </c>
      <c r="B736" t="str">
        <v>CUST03807</v>
      </c>
      <c r="C736" t="str">
        <v>Business</v>
      </c>
      <c r="D736">
        <v>2754864</v>
      </c>
      <c r="E736">
        <v>1401378.85</v>
      </c>
      <c r="F736">
        <v>706</v>
      </c>
      <c r="G736">
        <v>0.55649999999999999</v>
      </c>
      <c r="H736">
        <v>0</v>
      </c>
      <c r="I736" t="str">
        <v>High</v>
      </c>
    </row>
    <row r="737" spans="1:9" x14ac:dyDescent="0.25">
      <c r="A737" t="str">
        <v>LN001471</v>
      </c>
      <c r="B737" t="str">
        <v>CUST01133</v>
      </c>
      <c r="C737" t="str">
        <v>Auto</v>
      </c>
      <c r="D737">
        <v>466485</v>
      </c>
      <c r="E737">
        <v>175811.17</v>
      </c>
      <c r="F737">
        <v>639</v>
      </c>
      <c r="G737">
        <v>0.1037</v>
      </c>
      <c r="H737">
        <v>0</v>
      </c>
      <c r="I737" t="str">
        <v>High</v>
      </c>
    </row>
    <row r="738" spans="1:9" x14ac:dyDescent="0.25">
      <c r="A738" t="str">
        <v>LN001472</v>
      </c>
      <c r="B738" t="str">
        <v>CUST04796</v>
      </c>
      <c r="C738" t="str">
        <v>Auto</v>
      </c>
      <c r="D738">
        <v>1566610</v>
      </c>
      <c r="E738">
        <v>1194759.47</v>
      </c>
      <c r="F738">
        <v>745</v>
      </c>
      <c r="G738">
        <v>0.75</v>
      </c>
      <c r="H738">
        <v>0</v>
      </c>
      <c r="I738" t="str">
        <v>High</v>
      </c>
    </row>
    <row r="739" spans="1:9" x14ac:dyDescent="0.25">
      <c r="A739" t="str">
        <v>LN001473</v>
      </c>
      <c r="B739" t="str">
        <v>CUST04613</v>
      </c>
      <c r="C739" t="str">
        <v>Business</v>
      </c>
      <c r="D739">
        <v>2904248</v>
      </c>
      <c r="E739">
        <v>2694550.46</v>
      </c>
      <c r="F739">
        <v>652</v>
      </c>
      <c r="G739">
        <v>0.75</v>
      </c>
      <c r="H739">
        <v>0</v>
      </c>
      <c r="I739" t="str">
        <v>High</v>
      </c>
    </row>
    <row r="740" spans="1:9" x14ac:dyDescent="0.25">
      <c r="A740" t="str">
        <v>LN001483</v>
      </c>
      <c r="B740" t="str">
        <v>CUST05733</v>
      </c>
      <c r="C740" t="str">
        <v>Home</v>
      </c>
      <c r="D740">
        <v>4737730</v>
      </c>
      <c r="E740">
        <v>4601880.87</v>
      </c>
      <c r="F740">
        <v>738</v>
      </c>
      <c r="G740">
        <v>0.6704</v>
      </c>
      <c r="H740">
        <v>0</v>
      </c>
      <c r="I740" t="str">
        <v>High</v>
      </c>
    </row>
    <row r="741" spans="1:9" x14ac:dyDescent="0.25">
      <c r="A741" t="str">
        <v>LN001486</v>
      </c>
      <c r="B741" t="str">
        <v>CUST04820</v>
      </c>
      <c r="C741" t="str">
        <v>Home</v>
      </c>
      <c r="D741">
        <v>1860853</v>
      </c>
      <c r="E741">
        <v>1628558.2</v>
      </c>
      <c r="F741">
        <v>726</v>
      </c>
      <c r="G741">
        <v>0.75</v>
      </c>
      <c r="H741">
        <v>0</v>
      </c>
      <c r="I741" t="str">
        <v>High</v>
      </c>
    </row>
    <row r="742" spans="1:9" x14ac:dyDescent="0.25">
      <c r="A742" t="str">
        <v>LN001489</v>
      </c>
      <c r="B742" t="str">
        <v>CUST06653</v>
      </c>
      <c r="C742" t="str">
        <v>Home</v>
      </c>
      <c r="D742">
        <v>6210216</v>
      </c>
      <c r="E742">
        <v>4884468.75</v>
      </c>
      <c r="F742">
        <v>696</v>
      </c>
      <c r="G742">
        <v>0.64049999999999996</v>
      </c>
      <c r="H742">
        <v>0</v>
      </c>
      <c r="I742" t="str">
        <v>High</v>
      </c>
    </row>
    <row r="743" spans="1:9" x14ac:dyDescent="0.25">
      <c r="A743" t="str">
        <v>LN001490</v>
      </c>
      <c r="B743" t="str">
        <v>CUST06554</v>
      </c>
      <c r="C743" t="str">
        <v>Home</v>
      </c>
      <c r="D743">
        <v>5918298</v>
      </c>
      <c r="E743">
        <v>4948842.3499999996</v>
      </c>
      <c r="F743">
        <v>773</v>
      </c>
      <c r="G743">
        <v>0.75</v>
      </c>
      <c r="H743">
        <v>0</v>
      </c>
      <c r="I743" t="str">
        <v>High</v>
      </c>
    </row>
    <row r="744" spans="1:9" x14ac:dyDescent="0.25">
      <c r="A744" t="str">
        <v>LN001492</v>
      </c>
      <c r="B744" t="str">
        <v>CUST03223</v>
      </c>
      <c r="C744" t="str">
        <v>Home</v>
      </c>
      <c r="D744">
        <v>4930226</v>
      </c>
      <c r="E744">
        <v>4742691.21</v>
      </c>
      <c r="F744">
        <v>695</v>
      </c>
      <c r="G744">
        <v>0.67979999999999996</v>
      </c>
      <c r="H744">
        <v>1</v>
      </c>
      <c r="I744" t="str">
        <v>High</v>
      </c>
    </row>
    <row r="745" spans="1:9" x14ac:dyDescent="0.25">
      <c r="A745" t="str">
        <v>LN001498</v>
      </c>
      <c r="B745" t="str">
        <v>CUST04563</v>
      </c>
      <c r="C745" t="str">
        <v>Home</v>
      </c>
      <c r="D745">
        <v>6964909</v>
      </c>
      <c r="E745">
        <v>5277483.18</v>
      </c>
      <c r="F745">
        <v>694</v>
      </c>
      <c r="G745">
        <v>0.75</v>
      </c>
      <c r="H745">
        <v>1</v>
      </c>
      <c r="I745" t="str">
        <v>High</v>
      </c>
    </row>
    <row r="746" spans="1:9" x14ac:dyDescent="0.25">
      <c r="A746" t="str">
        <v>LN001499</v>
      </c>
      <c r="B746" t="str">
        <v>CUST06441</v>
      </c>
      <c r="C746" t="str">
        <v>Home</v>
      </c>
      <c r="D746">
        <v>6991068</v>
      </c>
      <c r="E746">
        <v>5501674.9000000004</v>
      </c>
      <c r="F746">
        <v>676</v>
      </c>
      <c r="G746">
        <v>0.75</v>
      </c>
      <c r="H746">
        <v>0</v>
      </c>
      <c r="I746" t="str">
        <v>High</v>
      </c>
    </row>
    <row r="747" spans="1:9" x14ac:dyDescent="0.25">
      <c r="A747" t="str">
        <v>LN001500</v>
      </c>
      <c r="B747" t="str">
        <v>CUST03520</v>
      </c>
      <c r="C747" t="str">
        <v>Business</v>
      </c>
      <c r="D747">
        <v>1101621</v>
      </c>
      <c r="E747">
        <v>573495.84</v>
      </c>
      <c r="F747">
        <v>850</v>
      </c>
      <c r="G747">
        <v>0.52370000000000005</v>
      </c>
      <c r="H747">
        <v>0</v>
      </c>
      <c r="I747" t="str">
        <v>High</v>
      </c>
    </row>
    <row r="748" spans="1:9" x14ac:dyDescent="0.25">
      <c r="A748" t="str">
        <v>LN001501</v>
      </c>
      <c r="B748" t="str">
        <v>CUST03660</v>
      </c>
      <c r="C748" t="str">
        <v>Home</v>
      </c>
      <c r="D748">
        <v>5336790</v>
      </c>
      <c r="E748">
        <v>4905611.58</v>
      </c>
      <c r="F748">
        <v>695</v>
      </c>
      <c r="G748">
        <v>0.75</v>
      </c>
      <c r="H748">
        <v>0</v>
      </c>
      <c r="I748" t="str">
        <v>High</v>
      </c>
    </row>
    <row r="749" spans="1:9" x14ac:dyDescent="0.25">
      <c r="A749" t="str">
        <v>LN001502</v>
      </c>
      <c r="B749" t="str">
        <v>CUST03401</v>
      </c>
      <c r="C749" t="str">
        <v>Home</v>
      </c>
      <c r="D749">
        <v>3825037</v>
      </c>
      <c r="E749">
        <v>3733416.54</v>
      </c>
      <c r="F749">
        <v>684</v>
      </c>
      <c r="G749">
        <v>0.75</v>
      </c>
      <c r="H749">
        <v>0</v>
      </c>
      <c r="I749" t="str">
        <v>High</v>
      </c>
    </row>
    <row r="750" spans="1:9" x14ac:dyDescent="0.25">
      <c r="A750" t="str">
        <v>LN001505</v>
      </c>
      <c r="B750" t="str">
        <v>CUST03839</v>
      </c>
      <c r="C750" t="str">
        <v>Home</v>
      </c>
      <c r="D750">
        <v>2462754</v>
      </c>
      <c r="E750">
        <v>2127295.44</v>
      </c>
      <c r="F750">
        <v>660</v>
      </c>
      <c r="G750">
        <v>0.51759999999999995</v>
      </c>
      <c r="H750">
        <v>0</v>
      </c>
      <c r="I750" t="str">
        <v>High</v>
      </c>
    </row>
    <row r="751" spans="1:9" x14ac:dyDescent="0.25">
      <c r="A751" t="str">
        <v>LN001508</v>
      </c>
      <c r="B751" t="str">
        <v>CUST05091</v>
      </c>
      <c r="C751" t="str">
        <v>Home</v>
      </c>
      <c r="D751">
        <v>2529340</v>
      </c>
      <c r="E751">
        <v>2419967.9500000002</v>
      </c>
      <c r="F751">
        <v>726</v>
      </c>
      <c r="G751">
        <v>0.75</v>
      </c>
      <c r="H751">
        <v>0</v>
      </c>
      <c r="I751" t="str">
        <v>High</v>
      </c>
    </row>
    <row r="752" spans="1:9" x14ac:dyDescent="0.25">
      <c r="A752" t="str">
        <v>LN001510</v>
      </c>
      <c r="B752" t="str">
        <v>CUST02987</v>
      </c>
      <c r="C752" t="str">
        <v>Education</v>
      </c>
      <c r="D752">
        <v>1303884</v>
      </c>
      <c r="E752">
        <v>1011640.34</v>
      </c>
      <c r="F752">
        <v>597</v>
      </c>
      <c r="G752">
        <v>0.223</v>
      </c>
      <c r="H752">
        <v>30</v>
      </c>
      <c r="I752" t="str">
        <v>High</v>
      </c>
    </row>
    <row r="753" spans="1:9" x14ac:dyDescent="0.25">
      <c r="A753" t="str">
        <v>LN001513</v>
      </c>
      <c r="B753" t="str">
        <v>CUST02132</v>
      </c>
      <c r="C753" t="str">
        <v>Business</v>
      </c>
      <c r="D753">
        <v>1791421</v>
      </c>
      <c r="E753">
        <v>1220120.8999999999</v>
      </c>
      <c r="F753">
        <v>642</v>
      </c>
      <c r="G753">
        <v>0.32</v>
      </c>
      <c r="H753">
        <v>0</v>
      </c>
      <c r="I753" t="str">
        <v>High</v>
      </c>
    </row>
    <row r="754" spans="1:9" x14ac:dyDescent="0.25">
      <c r="A754" t="str">
        <v>LN001517</v>
      </c>
      <c r="B754" t="str">
        <v>CUST06917</v>
      </c>
      <c r="C754" t="str">
        <v>Auto</v>
      </c>
      <c r="D754">
        <v>1707688</v>
      </c>
      <c r="E754">
        <v>1053550.44</v>
      </c>
      <c r="F754">
        <v>625</v>
      </c>
      <c r="G754">
        <v>0.75</v>
      </c>
      <c r="H754">
        <v>0</v>
      </c>
      <c r="I754" t="str">
        <v>High</v>
      </c>
    </row>
    <row r="755" spans="1:9" x14ac:dyDescent="0.25">
      <c r="A755" t="str">
        <v>LN001520</v>
      </c>
      <c r="B755" t="str">
        <v>CUST03514</v>
      </c>
      <c r="C755" t="str">
        <v>Business</v>
      </c>
      <c r="D755">
        <v>1956078</v>
      </c>
      <c r="E755">
        <v>1218471.6299999999</v>
      </c>
      <c r="F755">
        <v>643</v>
      </c>
      <c r="G755">
        <v>0.49719999999999998</v>
      </c>
      <c r="H755">
        <v>0</v>
      </c>
      <c r="I755" t="str">
        <v>High</v>
      </c>
    </row>
    <row r="756" spans="1:9" x14ac:dyDescent="0.25">
      <c r="A756" t="str">
        <v>LN001522</v>
      </c>
      <c r="B756" t="str">
        <v>CUST03929</v>
      </c>
      <c r="C756" t="str">
        <v>Business</v>
      </c>
      <c r="D756">
        <v>3714818</v>
      </c>
      <c r="E756">
        <v>0</v>
      </c>
      <c r="F756">
        <v>697</v>
      </c>
      <c r="G756">
        <v>0.75</v>
      </c>
      <c r="H756">
        <v>1</v>
      </c>
      <c r="I756" t="str">
        <v>High</v>
      </c>
    </row>
    <row r="757" spans="1:9" x14ac:dyDescent="0.25">
      <c r="A757" t="str">
        <v>LN001525</v>
      </c>
      <c r="B757" t="str">
        <v>CUST02821</v>
      </c>
      <c r="C757" t="str">
        <v>Home</v>
      </c>
      <c r="D757">
        <v>4305359</v>
      </c>
      <c r="E757">
        <v>3232545.1</v>
      </c>
      <c r="F757">
        <v>653</v>
      </c>
      <c r="G757">
        <v>0.75</v>
      </c>
      <c r="H757">
        <v>0</v>
      </c>
      <c r="I757" t="str">
        <v>High</v>
      </c>
    </row>
    <row r="758" spans="1:9" x14ac:dyDescent="0.25">
      <c r="A758" t="str">
        <v>LN001526</v>
      </c>
      <c r="B758" t="str">
        <v>CUST01452</v>
      </c>
      <c r="C758" t="str">
        <v>Personal</v>
      </c>
      <c r="D758">
        <v>618607</v>
      </c>
      <c r="E758">
        <v>217419.44</v>
      </c>
      <c r="F758">
        <v>763</v>
      </c>
      <c r="G758">
        <v>0.58309999999999995</v>
      </c>
      <c r="H758">
        <v>0</v>
      </c>
      <c r="I758" t="str">
        <v>High</v>
      </c>
    </row>
    <row r="759" spans="1:9" x14ac:dyDescent="0.25">
      <c r="A759" t="str">
        <v>LN001528</v>
      </c>
      <c r="B759" t="str">
        <v>CUST00821</v>
      </c>
      <c r="C759" t="str">
        <v>Personal</v>
      </c>
      <c r="D759">
        <v>258244</v>
      </c>
      <c r="E759">
        <v>0</v>
      </c>
      <c r="F759">
        <v>715</v>
      </c>
      <c r="G759">
        <v>0.52929999999999999</v>
      </c>
      <c r="H759">
        <v>0</v>
      </c>
      <c r="I759" t="str">
        <v>High</v>
      </c>
    </row>
    <row r="760" spans="1:9" x14ac:dyDescent="0.25">
      <c r="A760" t="str">
        <v>LN001529</v>
      </c>
      <c r="B760" t="str">
        <v>CUST04789</v>
      </c>
      <c r="C760" t="str">
        <v>Education</v>
      </c>
      <c r="D760">
        <v>1306700</v>
      </c>
      <c r="E760">
        <v>1269053.19</v>
      </c>
      <c r="F760">
        <v>695</v>
      </c>
      <c r="G760">
        <v>0.57379999999999998</v>
      </c>
      <c r="H760">
        <v>60</v>
      </c>
      <c r="I760" t="str">
        <v>High</v>
      </c>
    </row>
    <row r="761" spans="1:9" x14ac:dyDescent="0.25">
      <c r="A761" t="str">
        <v>LN001530</v>
      </c>
      <c r="B761" t="str">
        <v>CUST02423</v>
      </c>
      <c r="C761" t="str">
        <v>Home</v>
      </c>
      <c r="D761">
        <v>4293396</v>
      </c>
      <c r="E761">
        <v>3915119.77</v>
      </c>
      <c r="F761">
        <v>666</v>
      </c>
      <c r="G761">
        <v>0.57620000000000005</v>
      </c>
      <c r="H761">
        <v>0</v>
      </c>
      <c r="I761" t="str">
        <v>High</v>
      </c>
    </row>
    <row r="762" spans="1:9" x14ac:dyDescent="0.25">
      <c r="A762" t="str">
        <v>LN001532</v>
      </c>
      <c r="B762" t="str">
        <v>CUST06636</v>
      </c>
      <c r="C762" t="str">
        <v>Auto</v>
      </c>
      <c r="D762">
        <v>1605926</v>
      </c>
      <c r="E762">
        <v>194832.56</v>
      </c>
      <c r="F762">
        <v>638</v>
      </c>
      <c r="G762">
        <v>0.66359999999999997</v>
      </c>
      <c r="H762">
        <v>0</v>
      </c>
      <c r="I762" t="str">
        <v>High</v>
      </c>
    </row>
    <row r="763" spans="1:9" x14ac:dyDescent="0.25">
      <c r="A763" t="str">
        <v>LN001533</v>
      </c>
      <c r="B763" t="str">
        <v>CUST02169</v>
      </c>
      <c r="C763" t="str">
        <v>Auto</v>
      </c>
      <c r="D763">
        <v>794468</v>
      </c>
      <c r="E763">
        <v>408478.48</v>
      </c>
      <c r="F763">
        <v>633</v>
      </c>
      <c r="G763">
        <v>0.30780000000000002</v>
      </c>
      <c r="H763">
        <v>1</v>
      </c>
      <c r="I763" t="str">
        <v>High</v>
      </c>
    </row>
    <row r="764" spans="1:9" x14ac:dyDescent="0.25">
      <c r="A764" t="str">
        <v>LN001535</v>
      </c>
      <c r="B764" t="str">
        <v>CUST02499</v>
      </c>
      <c r="C764" t="str">
        <v>Home</v>
      </c>
      <c r="D764">
        <v>3955998</v>
      </c>
      <c r="E764">
        <v>3845181.99</v>
      </c>
      <c r="F764">
        <v>786</v>
      </c>
      <c r="G764">
        <v>0.62549999999999994</v>
      </c>
      <c r="H764">
        <v>1</v>
      </c>
      <c r="I764" t="str">
        <v>High</v>
      </c>
    </row>
    <row r="765" spans="1:9" x14ac:dyDescent="0.25">
      <c r="A765" t="str">
        <v>LN001536</v>
      </c>
      <c r="B765" t="str">
        <v>CUST03641</v>
      </c>
      <c r="C765" t="str">
        <v>Personal</v>
      </c>
      <c r="D765">
        <v>484516</v>
      </c>
      <c r="E765">
        <v>0</v>
      </c>
      <c r="F765">
        <v>649</v>
      </c>
      <c r="G765">
        <v>0.19550000000000001</v>
      </c>
      <c r="H765">
        <v>0</v>
      </c>
      <c r="I765" t="str">
        <v>High</v>
      </c>
    </row>
    <row r="766" spans="1:9" x14ac:dyDescent="0.25">
      <c r="A766" t="str">
        <v>LN001539</v>
      </c>
      <c r="B766" t="str">
        <v>CUST04523</v>
      </c>
      <c r="C766" t="str">
        <v>Personal</v>
      </c>
      <c r="D766">
        <v>758757</v>
      </c>
      <c r="E766">
        <v>0</v>
      </c>
      <c r="F766">
        <v>781</v>
      </c>
      <c r="G766">
        <v>0.75</v>
      </c>
      <c r="H766">
        <v>0</v>
      </c>
      <c r="I766" t="str">
        <v>High</v>
      </c>
    </row>
    <row r="767" spans="1:9" x14ac:dyDescent="0.25">
      <c r="A767" t="str">
        <v>LN001541</v>
      </c>
      <c r="B767" t="str">
        <v>CUST03665</v>
      </c>
      <c r="C767" t="str">
        <v>Auto</v>
      </c>
      <c r="D767">
        <v>1200337</v>
      </c>
      <c r="E767">
        <v>965759.87</v>
      </c>
      <c r="F767">
        <v>674</v>
      </c>
      <c r="G767">
        <v>0.75</v>
      </c>
      <c r="H767">
        <v>0</v>
      </c>
      <c r="I767" t="str">
        <v>High</v>
      </c>
    </row>
    <row r="768" spans="1:9" x14ac:dyDescent="0.25">
      <c r="A768" t="str">
        <v>LN001542</v>
      </c>
      <c r="B768" t="str">
        <v>CUST06071</v>
      </c>
      <c r="C768" t="str">
        <v>Personal</v>
      </c>
      <c r="D768">
        <v>518568</v>
      </c>
      <c r="E768">
        <v>340363.89</v>
      </c>
      <c r="F768">
        <v>645</v>
      </c>
      <c r="G768">
        <v>0.45979999999999999</v>
      </c>
      <c r="H768">
        <v>0</v>
      </c>
      <c r="I768" t="str">
        <v>High</v>
      </c>
    </row>
    <row r="769" spans="1:9" x14ac:dyDescent="0.25">
      <c r="A769" t="str">
        <v>LN001543</v>
      </c>
      <c r="B769" t="str">
        <v>CUST02577</v>
      </c>
      <c r="C769" t="str">
        <v>Auto</v>
      </c>
      <c r="D769">
        <v>1591112</v>
      </c>
      <c r="E769">
        <v>866116.97</v>
      </c>
      <c r="F769">
        <v>604</v>
      </c>
      <c r="G769">
        <v>0.75</v>
      </c>
      <c r="H769">
        <v>0</v>
      </c>
      <c r="I769" t="str">
        <v>High</v>
      </c>
    </row>
    <row r="770" spans="1:9" x14ac:dyDescent="0.25">
      <c r="A770" t="str">
        <v>LN001544</v>
      </c>
      <c r="B770" t="str">
        <v>CUST01666</v>
      </c>
      <c r="C770" t="str">
        <v>Personal</v>
      </c>
      <c r="D770">
        <v>465707</v>
      </c>
      <c r="E770">
        <v>354859.65</v>
      </c>
      <c r="F770">
        <v>668</v>
      </c>
      <c r="G770">
        <v>0.5091</v>
      </c>
      <c r="H770">
        <v>0</v>
      </c>
      <c r="I770" t="str">
        <v>High</v>
      </c>
    </row>
    <row r="771" spans="1:9" x14ac:dyDescent="0.25">
      <c r="A771" t="str">
        <v>LN001546</v>
      </c>
      <c r="B771" t="str">
        <v>CUST06757</v>
      </c>
      <c r="C771" t="str">
        <v>Home</v>
      </c>
      <c r="D771">
        <v>6871581</v>
      </c>
      <c r="E771">
        <v>6459073.75</v>
      </c>
      <c r="F771">
        <v>678</v>
      </c>
      <c r="G771">
        <v>0.75</v>
      </c>
      <c r="H771">
        <v>0</v>
      </c>
      <c r="I771" t="str">
        <v>High</v>
      </c>
    </row>
    <row r="772" spans="1:9" x14ac:dyDescent="0.25">
      <c r="A772" t="str">
        <v>LN001547</v>
      </c>
      <c r="B772" t="str">
        <v>CUST00975</v>
      </c>
      <c r="C772" t="str">
        <v>Education</v>
      </c>
      <c r="D772">
        <v>939838</v>
      </c>
      <c r="E772">
        <v>0</v>
      </c>
      <c r="F772">
        <v>606</v>
      </c>
      <c r="G772">
        <v>0.75</v>
      </c>
      <c r="H772">
        <v>7</v>
      </c>
      <c r="I772" t="str">
        <v>High</v>
      </c>
    </row>
    <row r="773" spans="1:9" x14ac:dyDescent="0.25">
      <c r="A773" t="str">
        <v>LN001548</v>
      </c>
      <c r="B773" t="str">
        <v>CUST03939</v>
      </c>
      <c r="C773" t="str">
        <v>Home</v>
      </c>
      <c r="D773">
        <v>6593996</v>
      </c>
      <c r="E773">
        <v>6501400.6799999997</v>
      </c>
      <c r="F773">
        <v>619</v>
      </c>
      <c r="G773">
        <v>0.75</v>
      </c>
      <c r="H773">
        <v>0</v>
      </c>
      <c r="I773" t="str">
        <v>High</v>
      </c>
    </row>
    <row r="774" spans="1:9" x14ac:dyDescent="0.25">
      <c r="A774" t="str">
        <v>LN001550</v>
      </c>
      <c r="B774" t="str">
        <v>CUST00587</v>
      </c>
      <c r="C774" t="str">
        <v>Auto</v>
      </c>
      <c r="D774">
        <v>1546967</v>
      </c>
      <c r="E774">
        <v>1487400.39</v>
      </c>
      <c r="F774">
        <v>685</v>
      </c>
      <c r="G774">
        <v>0.75</v>
      </c>
      <c r="H774">
        <v>0</v>
      </c>
      <c r="I774" t="str">
        <v>High</v>
      </c>
    </row>
    <row r="775" spans="1:9" x14ac:dyDescent="0.25">
      <c r="A775" t="str">
        <v>LN001551</v>
      </c>
      <c r="B775" t="str">
        <v>CUST03244</v>
      </c>
      <c r="C775" t="str">
        <v>Business</v>
      </c>
      <c r="D775">
        <v>3010624</v>
      </c>
      <c r="E775">
        <v>2471250.5</v>
      </c>
      <c r="F775">
        <v>732</v>
      </c>
      <c r="G775">
        <v>0.75</v>
      </c>
      <c r="H775">
        <v>0</v>
      </c>
      <c r="I775" t="str">
        <v>High</v>
      </c>
    </row>
    <row r="776" spans="1:9" x14ac:dyDescent="0.25">
      <c r="A776" t="str">
        <v>LN001554</v>
      </c>
      <c r="B776" t="str">
        <v>CUST06671</v>
      </c>
      <c r="C776" t="str">
        <v>Business</v>
      </c>
      <c r="D776">
        <v>1694159</v>
      </c>
      <c r="E776">
        <v>1323728.73</v>
      </c>
      <c r="F776">
        <v>684</v>
      </c>
      <c r="G776">
        <v>0.75</v>
      </c>
      <c r="H776">
        <v>1</v>
      </c>
      <c r="I776" t="str">
        <v>High</v>
      </c>
    </row>
    <row r="777" spans="1:9" x14ac:dyDescent="0.25">
      <c r="A777" t="str">
        <v>LN001556</v>
      </c>
      <c r="B777" t="str">
        <v>CUST06358</v>
      </c>
      <c r="C777" t="str">
        <v>Personal</v>
      </c>
      <c r="D777">
        <v>738199</v>
      </c>
      <c r="E777">
        <v>230023.64</v>
      </c>
      <c r="F777">
        <v>610</v>
      </c>
      <c r="G777">
        <v>0.3019</v>
      </c>
      <c r="H777">
        <v>0</v>
      </c>
      <c r="I777" t="str">
        <v>High</v>
      </c>
    </row>
    <row r="778" spans="1:9" x14ac:dyDescent="0.25">
      <c r="A778" t="str">
        <v>LN001560</v>
      </c>
      <c r="B778" t="str">
        <v>CUST00700</v>
      </c>
      <c r="C778" t="str">
        <v>Business</v>
      </c>
      <c r="D778">
        <v>2633624</v>
      </c>
      <c r="E778">
        <v>863998.66</v>
      </c>
      <c r="F778">
        <v>714</v>
      </c>
      <c r="G778">
        <v>0.75</v>
      </c>
      <c r="H778">
        <v>0</v>
      </c>
      <c r="I778" t="str">
        <v>High</v>
      </c>
    </row>
    <row r="779" spans="1:9" x14ac:dyDescent="0.25">
      <c r="A779" t="str">
        <v>LN001562</v>
      </c>
      <c r="B779" t="str">
        <v>CUST02162</v>
      </c>
      <c r="C779" t="str">
        <v>Personal</v>
      </c>
      <c r="D779">
        <v>498690</v>
      </c>
      <c r="E779">
        <v>198431.39</v>
      </c>
      <c r="F779">
        <v>584</v>
      </c>
      <c r="G779">
        <v>0.46450000000000002</v>
      </c>
      <c r="H779">
        <v>7</v>
      </c>
      <c r="I779" t="str">
        <v>High</v>
      </c>
    </row>
    <row r="780" spans="1:9" x14ac:dyDescent="0.25">
      <c r="A780" t="str">
        <v>LN001566</v>
      </c>
      <c r="B780" t="str">
        <v>CUST00003</v>
      </c>
      <c r="C780" t="str">
        <v>Home</v>
      </c>
      <c r="D780">
        <v>6237857</v>
      </c>
      <c r="E780">
        <v>5058189.08</v>
      </c>
      <c r="F780">
        <v>761</v>
      </c>
      <c r="G780">
        <v>0.75</v>
      </c>
      <c r="H780">
        <v>0</v>
      </c>
      <c r="I780" t="str">
        <v>High</v>
      </c>
    </row>
    <row r="781" spans="1:9" x14ac:dyDescent="0.25">
      <c r="A781" t="str">
        <v>LN001567</v>
      </c>
      <c r="B781" t="str">
        <v>CUST05498</v>
      </c>
      <c r="C781" t="str">
        <v>Auto</v>
      </c>
      <c r="D781">
        <v>1201246</v>
      </c>
      <c r="E781">
        <v>955660.07</v>
      </c>
      <c r="F781">
        <v>798</v>
      </c>
      <c r="G781">
        <v>0.57410000000000005</v>
      </c>
      <c r="H781">
        <v>0</v>
      </c>
      <c r="I781" t="str">
        <v>High</v>
      </c>
    </row>
    <row r="782" spans="1:9" x14ac:dyDescent="0.25">
      <c r="A782" t="str">
        <v>LN001568</v>
      </c>
      <c r="B782" t="str">
        <v>CUST03539</v>
      </c>
      <c r="C782" t="str">
        <v>Personal</v>
      </c>
      <c r="D782">
        <v>622820</v>
      </c>
      <c r="E782">
        <v>0</v>
      </c>
      <c r="F782">
        <v>698</v>
      </c>
      <c r="G782">
        <v>0.75</v>
      </c>
      <c r="H782">
        <v>0</v>
      </c>
      <c r="I782" t="str">
        <v>High</v>
      </c>
    </row>
    <row r="783" spans="1:9" x14ac:dyDescent="0.25">
      <c r="A783" t="str">
        <v>LN001571</v>
      </c>
      <c r="B783" t="str">
        <v>CUST01039</v>
      </c>
      <c r="C783" t="str">
        <v>Auto</v>
      </c>
      <c r="D783">
        <v>1354501</v>
      </c>
      <c r="E783">
        <v>825066.32</v>
      </c>
      <c r="F783">
        <v>677</v>
      </c>
      <c r="G783">
        <v>0.502</v>
      </c>
      <c r="H783">
        <v>0</v>
      </c>
      <c r="I783" t="str">
        <v>High</v>
      </c>
    </row>
    <row r="784" spans="1:9" x14ac:dyDescent="0.25">
      <c r="A784" t="str">
        <v>LN001574</v>
      </c>
      <c r="B784" t="str">
        <v>CUST03211</v>
      </c>
      <c r="C784" t="str">
        <v>Business</v>
      </c>
      <c r="D784">
        <v>1223691</v>
      </c>
      <c r="E784">
        <v>758048.71</v>
      </c>
      <c r="F784">
        <v>739</v>
      </c>
      <c r="G784">
        <v>0.50970000000000004</v>
      </c>
      <c r="H784">
        <v>0</v>
      </c>
      <c r="I784" t="str">
        <v>High</v>
      </c>
    </row>
    <row r="785" spans="1:9" x14ac:dyDescent="0.25">
      <c r="A785" t="str">
        <v>LN001575</v>
      </c>
      <c r="B785" t="str">
        <v>CUST03518</v>
      </c>
      <c r="C785" t="str">
        <v>Personal</v>
      </c>
      <c r="D785">
        <v>257586</v>
      </c>
      <c r="E785">
        <v>220678.56</v>
      </c>
      <c r="F785">
        <v>626</v>
      </c>
      <c r="G785">
        <v>0.15060000000000001</v>
      </c>
      <c r="H785">
        <v>7</v>
      </c>
      <c r="I785" t="str">
        <v>High</v>
      </c>
    </row>
    <row r="786" spans="1:9" x14ac:dyDescent="0.25">
      <c r="A786" t="str">
        <v>LN001580</v>
      </c>
      <c r="B786" t="str">
        <v>CUST01995</v>
      </c>
      <c r="C786" t="str">
        <v>Home</v>
      </c>
      <c r="D786">
        <v>6438979</v>
      </c>
      <c r="E786">
        <v>5164962.4400000004</v>
      </c>
      <c r="F786">
        <v>708</v>
      </c>
      <c r="G786">
        <v>0.75</v>
      </c>
      <c r="H786">
        <v>0</v>
      </c>
      <c r="I786" t="str">
        <v>High</v>
      </c>
    </row>
    <row r="787" spans="1:9" x14ac:dyDescent="0.25">
      <c r="A787" t="str">
        <v>LN001581</v>
      </c>
      <c r="B787" t="str">
        <v>CUST06782</v>
      </c>
      <c r="C787" t="str">
        <v>Personal</v>
      </c>
      <c r="D787">
        <v>587583</v>
      </c>
      <c r="E787">
        <v>270025.83</v>
      </c>
      <c r="F787">
        <v>788</v>
      </c>
      <c r="G787">
        <v>0.71489999999999998</v>
      </c>
      <c r="H787">
        <v>1</v>
      </c>
      <c r="I787" t="str">
        <v>High</v>
      </c>
    </row>
    <row r="788" spans="1:9" x14ac:dyDescent="0.25">
      <c r="A788" t="str">
        <v>LN001582</v>
      </c>
      <c r="B788" t="str">
        <v>CUST00124</v>
      </c>
      <c r="C788" t="str">
        <v>Home</v>
      </c>
      <c r="D788">
        <v>2545811</v>
      </c>
      <c r="E788">
        <v>2263365.5</v>
      </c>
      <c r="F788">
        <v>727</v>
      </c>
      <c r="G788">
        <v>0.52659999999999996</v>
      </c>
      <c r="H788">
        <v>0</v>
      </c>
      <c r="I788" t="str">
        <v>High</v>
      </c>
    </row>
    <row r="789" spans="1:9" x14ac:dyDescent="0.25">
      <c r="A789" t="str">
        <v>LN001585</v>
      </c>
      <c r="B789" t="str">
        <v>CUST03709</v>
      </c>
      <c r="C789" t="str">
        <v>Business</v>
      </c>
      <c r="D789">
        <v>3020362</v>
      </c>
      <c r="E789">
        <v>2410709.1800000002</v>
      </c>
      <c r="F789">
        <v>700</v>
      </c>
      <c r="G789">
        <v>0.75</v>
      </c>
      <c r="H789">
        <v>0</v>
      </c>
      <c r="I789" t="str">
        <v>High</v>
      </c>
    </row>
    <row r="790" spans="1:9" x14ac:dyDescent="0.25">
      <c r="A790" t="str">
        <v>LN001587</v>
      </c>
      <c r="B790" t="str">
        <v>CUST02954</v>
      </c>
      <c r="C790" t="str">
        <v>Auto</v>
      </c>
      <c r="D790">
        <v>914875</v>
      </c>
      <c r="E790">
        <v>804382.91</v>
      </c>
      <c r="F790">
        <v>683</v>
      </c>
      <c r="G790">
        <v>0.55249999999999999</v>
      </c>
      <c r="H790">
        <v>0</v>
      </c>
      <c r="I790" t="str">
        <v>High</v>
      </c>
    </row>
    <row r="791" spans="1:9" x14ac:dyDescent="0.25">
      <c r="A791" t="str">
        <v>LN001589</v>
      </c>
      <c r="B791" t="str">
        <v>CUST01568</v>
      </c>
      <c r="C791" t="str">
        <v>Home</v>
      </c>
      <c r="D791">
        <v>6644691</v>
      </c>
      <c r="E791">
        <v>6598893.2599999998</v>
      </c>
      <c r="F791">
        <v>756</v>
      </c>
      <c r="G791">
        <v>0.75</v>
      </c>
      <c r="H791">
        <v>30</v>
      </c>
      <c r="I791" t="str">
        <v>High</v>
      </c>
    </row>
    <row r="792" spans="1:9" x14ac:dyDescent="0.25">
      <c r="A792" t="str">
        <v>LN001591</v>
      </c>
      <c r="B792" t="str">
        <v>CUST00633</v>
      </c>
      <c r="C792" t="str">
        <v>Auto</v>
      </c>
      <c r="D792">
        <v>1196316</v>
      </c>
      <c r="E792">
        <v>773326.52</v>
      </c>
      <c r="F792">
        <v>770</v>
      </c>
      <c r="G792">
        <v>0.75</v>
      </c>
      <c r="H792">
        <v>0</v>
      </c>
      <c r="I792" t="str">
        <v>High</v>
      </c>
    </row>
    <row r="793" spans="1:9" x14ac:dyDescent="0.25">
      <c r="A793" t="str">
        <v>LN001592</v>
      </c>
      <c r="B793" t="str">
        <v>CUST03570</v>
      </c>
      <c r="C793" t="str">
        <v>Business</v>
      </c>
      <c r="D793">
        <v>2057035</v>
      </c>
      <c r="E793">
        <v>0</v>
      </c>
      <c r="F793">
        <v>686</v>
      </c>
      <c r="G793">
        <v>0.75</v>
      </c>
      <c r="H793">
        <v>0</v>
      </c>
      <c r="I793" t="str">
        <v>High</v>
      </c>
    </row>
    <row r="794" spans="1:9" x14ac:dyDescent="0.25">
      <c r="A794" t="str">
        <v>LN001596</v>
      </c>
      <c r="B794" t="str">
        <v>CUST03520</v>
      </c>
      <c r="C794" t="str">
        <v>Auto</v>
      </c>
      <c r="D794">
        <v>1786719</v>
      </c>
      <c r="E794">
        <v>1452995.87</v>
      </c>
      <c r="F794">
        <v>721</v>
      </c>
      <c r="G794">
        <v>0.68740000000000001</v>
      </c>
      <c r="H794">
        <v>0</v>
      </c>
      <c r="I794" t="str">
        <v>High</v>
      </c>
    </row>
    <row r="795" spans="1:9" x14ac:dyDescent="0.25">
      <c r="A795" t="str">
        <v>LN001600</v>
      </c>
      <c r="B795" t="str">
        <v>CUST02034</v>
      </c>
      <c r="C795" t="str">
        <v>Business</v>
      </c>
      <c r="D795">
        <v>4072324</v>
      </c>
      <c r="E795">
        <v>3766694.89</v>
      </c>
      <c r="F795">
        <v>663</v>
      </c>
      <c r="G795">
        <v>0.75</v>
      </c>
      <c r="H795">
        <v>0</v>
      </c>
      <c r="I795" t="str">
        <v>High</v>
      </c>
    </row>
    <row r="796" spans="1:9" x14ac:dyDescent="0.25">
      <c r="A796" t="str">
        <v>LN001602</v>
      </c>
      <c r="B796" t="str">
        <v>CUST02184</v>
      </c>
      <c r="C796" t="str">
        <v>Personal</v>
      </c>
      <c r="D796">
        <v>676397</v>
      </c>
      <c r="E796">
        <v>667703.93999999994</v>
      </c>
      <c r="F796">
        <v>618</v>
      </c>
      <c r="G796">
        <v>0.3276</v>
      </c>
      <c r="H796">
        <v>0</v>
      </c>
      <c r="I796" t="str">
        <v>High</v>
      </c>
    </row>
    <row r="797" spans="1:9" x14ac:dyDescent="0.25">
      <c r="A797" t="str">
        <v>LN001605</v>
      </c>
      <c r="B797" t="str">
        <v>CUST02603</v>
      </c>
      <c r="C797" t="str">
        <v>Personal</v>
      </c>
      <c r="D797">
        <v>799478</v>
      </c>
      <c r="E797">
        <v>777251.46</v>
      </c>
      <c r="F797">
        <v>626</v>
      </c>
      <c r="G797">
        <v>0.2056</v>
      </c>
      <c r="H797">
        <v>0</v>
      </c>
      <c r="I797" t="str">
        <v>High</v>
      </c>
    </row>
    <row r="798" spans="1:9" x14ac:dyDescent="0.25">
      <c r="A798" t="str">
        <v>LN001608</v>
      </c>
      <c r="B798" t="str">
        <v>CUST04706</v>
      </c>
      <c r="C798" t="str">
        <v>Education</v>
      </c>
      <c r="D798">
        <v>1248505</v>
      </c>
      <c r="E798">
        <v>968259.18</v>
      </c>
      <c r="F798">
        <v>620</v>
      </c>
      <c r="G798">
        <v>0.29949999999999999</v>
      </c>
      <c r="H798">
        <v>0</v>
      </c>
      <c r="I798" t="str">
        <v>High</v>
      </c>
    </row>
    <row r="799" spans="1:9" x14ac:dyDescent="0.25">
      <c r="A799" t="str">
        <v>LN001610</v>
      </c>
      <c r="B799" t="str">
        <v>CUST02501</v>
      </c>
      <c r="C799" t="str">
        <v>Home</v>
      </c>
      <c r="D799">
        <v>3345457</v>
      </c>
      <c r="E799">
        <v>3217650.54</v>
      </c>
      <c r="F799">
        <v>761</v>
      </c>
      <c r="G799">
        <v>0.75</v>
      </c>
      <c r="H799">
        <v>30</v>
      </c>
      <c r="I799" t="str">
        <v>High</v>
      </c>
    </row>
    <row r="800" spans="1:9" x14ac:dyDescent="0.25">
      <c r="A800" t="str">
        <v>LN001611</v>
      </c>
      <c r="B800" t="str">
        <v>CUST03298</v>
      </c>
      <c r="C800" t="str">
        <v>Business</v>
      </c>
      <c r="D800">
        <v>3565633</v>
      </c>
      <c r="E800">
        <v>1999471.34</v>
      </c>
      <c r="F800">
        <v>850</v>
      </c>
      <c r="G800">
        <v>0.75</v>
      </c>
      <c r="H800">
        <v>0</v>
      </c>
      <c r="I800" t="str">
        <v>High</v>
      </c>
    </row>
    <row r="801" spans="1:9" x14ac:dyDescent="0.25">
      <c r="A801" t="str">
        <v>LN001612</v>
      </c>
      <c r="B801" t="str">
        <v>CUST02935</v>
      </c>
      <c r="C801" t="str">
        <v>Auto</v>
      </c>
      <c r="D801">
        <v>716931</v>
      </c>
      <c r="E801">
        <v>280358.46000000002</v>
      </c>
      <c r="F801">
        <v>688</v>
      </c>
      <c r="G801">
        <v>0.53600000000000003</v>
      </c>
      <c r="H801">
        <v>0</v>
      </c>
      <c r="I801" t="str">
        <v>High</v>
      </c>
    </row>
    <row r="802" spans="1:9" x14ac:dyDescent="0.25">
      <c r="A802" t="str">
        <v>LN001613</v>
      </c>
      <c r="B802" t="str">
        <v>CUST00898</v>
      </c>
      <c r="C802" t="str">
        <v>Home</v>
      </c>
      <c r="D802">
        <v>4983978</v>
      </c>
      <c r="E802">
        <v>4961817.0199999996</v>
      </c>
      <c r="F802">
        <v>737</v>
      </c>
      <c r="G802">
        <v>0.75</v>
      </c>
      <c r="H802">
        <v>1</v>
      </c>
      <c r="I802" t="str">
        <v>High</v>
      </c>
    </row>
    <row r="803" spans="1:9" x14ac:dyDescent="0.25">
      <c r="A803" t="str">
        <v>LN001617</v>
      </c>
      <c r="B803" t="str">
        <v>CUST05527</v>
      </c>
      <c r="C803" t="str">
        <v>Business</v>
      </c>
      <c r="D803">
        <v>4833140</v>
      </c>
      <c r="E803">
        <v>0</v>
      </c>
      <c r="F803">
        <v>687</v>
      </c>
      <c r="G803">
        <v>0.75</v>
      </c>
      <c r="H803">
        <v>0</v>
      </c>
      <c r="I803" t="str">
        <v>High</v>
      </c>
    </row>
    <row r="804" spans="1:9" x14ac:dyDescent="0.25">
      <c r="A804" t="str">
        <v>LN001619</v>
      </c>
      <c r="B804" t="str">
        <v>CUST01500</v>
      </c>
      <c r="C804" t="str">
        <v>Home</v>
      </c>
      <c r="D804">
        <v>5863425</v>
      </c>
      <c r="E804">
        <v>4676169.29</v>
      </c>
      <c r="F804">
        <v>641</v>
      </c>
      <c r="G804">
        <v>0.75</v>
      </c>
      <c r="H804">
        <v>0</v>
      </c>
      <c r="I804" t="str">
        <v>High</v>
      </c>
    </row>
    <row r="805" spans="1:9" x14ac:dyDescent="0.25">
      <c r="A805" t="str">
        <v>LN001621</v>
      </c>
      <c r="B805" t="str">
        <v>CUST00612</v>
      </c>
      <c r="C805" t="str">
        <v>Home</v>
      </c>
      <c r="D805">
        <v>5649404</v>
      </c>
      <c r="E805">
        <v>5194920.8600000003</v>
      </c>
      <c r="F805">
        <v>619</v>
      </c>
      <c r="G805">
        <v>0.75</v>
      </c>
      <c r="H805">
        <v>0</v>
      </c>
      <c r="I805" t="str">
        <v>High</v>
      </c>
    </row>
    <row r="806" spans="1:9" x14ac:dyDescent="0.25">
      <c r="A806" t="str">
        <v>LN001622</v>
      </c>
      <c r="B806" t="str">
        <v>CUST06063</v>
      </c>
      <c r="C806" t="str">
        <v>Personal</v>
      </c>
      <c r="D806">
        <v>271324</v>
      </c>
      <c r="E806">
        <v>246711.86</v>
      </c>
      <c r="F806">
        <v>624</v>
      </c>
      <c r="G806">
        <v>0.12130000000000001</v>
      </c>
      <c r="H806">
        <v>0</v>
      </c>
      <c r="I806" t="str">
        <v>High</v>
      </c>
    </row>
    <row r="807" spans="1:9" x14ac:dyDescent="0.25">
      <c r="A807" t="str">
        <v>LN001623</v>
      </c>
      <c r="B807" t="str">
        <v>CUST01874</v>
      </c>
      <c r="C807" t="str">
        <v>Auto</v>
      </c>
      <c r="D807">
        <v>1339467</v>
      </c>
      <c r="E807">
        <v>1201472.8600000001</v>
      </c>
      <c r="F807">
        <v>759</v>
      </c>
      <c r="G807">
        <v>0.67830000000000001</v>
      </c>
      <c r="H807">
        <v>7</v>
      </c>
      <c r="I807" t="str">
        <v>High</v>
      </c>
    </row>
    <row r="808" spans="1:9" x14ac:dyDescent="0.25">
      <c r="A808" t="str">
        <v>LN001624</v>
      </c>
      <c r="B808" t="str">
        <v>CUST03775</v>
      </c>
      <c r="C808" t="str">
        <v>Business</v>
      </c>
      <c r="D808">
        <v>2966673</v>
      </c>
      <c r="E808">
        <v>893339.05</v>
      </c>
      <c r="F808">
        <v>639</v>
      </c>
      <c r="G808">
        <v>0.75</v>
      </c>
      <c r="H808">
        <v>30</v>
      </c>
      <c r="I808" t="str">
        <v>High</v>
      </c>
    </row>
    <row r="809" spans="1:9" x14ac:dyDescent="0.25">
      <c r="A809" t="str">
        <v>LN001625</v>
      </c>
      <c r="B809" t="str">
        <v>CUST00420</v>
      </c>
      <c r="C809" t="str">
        <v>Personal</v>
      </c>
      <c r="D809">
        <v>649541</v>
      </c>
      <c r="E809">
        <v>528379.65</v>
      </c>
      <c r="F809">
        <v>762</v>
      </c>
      <c r="G809">
        <v>0.75</v>
      </c>
      <c r="H809">
        <v>0</v>
      </c>
      <c r="I809" t="str">
        <v>High</v>
      </c>
    </row>
    <row r="810" spans="1:9" x14ac:dyDescent="0.25">
      <c r="A810" t="str">
        <v>LN001626</v>
      </c>
      <c r="B810" t="str">
        <v>CUST06207</v>
      </c>
      <c r="C810" t="str">
        <v>Auto</v>
      </c>
      <c r="D810">
        <v>840664</v>
      </c>
      <c r="E810">
        <v>365994.48</v>
      </c>
      <c r="F810">
        <v>701</v>
      </c>
      <c r="G810">
        <v>0.53979999999999995</v>
      </c>
      <c r="H810">
        <v>15</v>
      </c>
      <c r="I810" t="str">
        <v>High</v>
      </c>
    </row>
    <row r="811" spans="1:9" x14ac:dyDescent="0.25">
      <c r="A811" t="str">
        <v>LN001630</v>
      </c>
      <c r="B811" t="str">
        <v>CUST03210</v>
      </c>
      <c r="C811" t="str">
        <v>Home</v>
      </c>
      <c r="D811">
        <v>5765313</v>
      </c>
      <c r="E811">
        <v>5705843.3200000003</v>
      </c>
      <c r="F811">
        <v>795</v>
      </c>
      <c r="G811">
        <v>0.75</v>
      </c>
      <c r="H811">
        <v>0</v>
      </c>
      <c r="I811" t="str">
        <v>High</v>
      </c>
    </row>
    <row r="812" spans="1:9" x14ac:dyDescent="0.25">
      <c r="A812" t="str">
        <v>LN001633</v>
      </c>
      <c r="B812" t="str">
        <v>CUST05816</v>
      </c>
      <c r="C812" t="str">
        <v>Auto</v>
      </c>
      <c r="D812">
        <v>1484941</v>
      </c>
      <c r="E812">
        <v>1174194.75</v>
      </c>
      <c r="F812">
        <v>753</v>
      </c>
      <c r="G812">
        <v>0.75</v>
      </c>
      <c r="H812">
        <v>0</v>
      </c>
      <c r="I812" t="str">
        <v>High</v>
      </c>
    </row>
    <row r="813" spans="1:9" x14ac:dyDescent="0.25">
      <c r="A813" t="str">
        <v>LN001634</v>
      </c>
      <c r="B813" t="str">
        <v>CUST05162</v>
      </c>
      <c r="C813" t="str">
        <v>Education</v>
      </c>
      <c r="D813">
        <v>454520</v>
      </c>
      <c r="E813">
        <v>377838.56</v>
      </c>
      <c r="F813">
        <v>646</v>
      </c>
      <c r="G813">
        <v>0.104</v>
      </c>
      <c r="H813">
        <v>1</v>
      </c>
      <c r="I813" t="str">
        <v>High</v>
      </c>
    </row>
    <row r="814" spans="1:9" x14ac:dyDescent="0.25">
      <c r="A814" t="str">
        <v>LN001635</v>
      </c>
      <c r="B814" t="str">
        <v>CUST03062</v>
      </c>
      <c r="C814" t="str">
        <v>Business</v>
      </c>
      <c r="D814">
        <v>1086578</v>
      </c>
      <c r="E814">
        <v>565667.89</v>
      </c>
      <c r="F814">
        <v>641</v>
      </c>
      <c r="G814">
        <v>0.24779999999999999</v>
      </c>
      <c r="H814">
        <v>0</v>
      </c>
      <c r="I814" t="str">
        <v>High</v>
      </c>
    </row>
    <row r="815" spans="1:9" x14ac:dyDescent="0.25">
      <c r="A815" t="str">
        <v>LN001636</v>
      </c>
      <c r="B815" t="str">
        <v>CUST01323</v>
      </c>
      <c r="C815" t="str">
        <v>Personal</v>
      </c>
      <c r="D815">
        <v>646504</v>
      </c>
      <c r="E815">
        <v>177222.99</v>
      </c>
      <c r="F815">
        <v>707</v>
      </c>
      <c r="G815">
        <v>0.75</v>
      </c>
      <c r="H815">
        <v>0</v>
      </c>
      <c r="I815" t="str">
        <v>High</v>
      </c>
    </row>
    <row r="816" spans="1:9" x14ac:dyDescent="0.25">
      <c r="A816" t="str">
        <v>LN001637</v>
      </c>
      <c r="B816" t="str">
        <v>CUST03053</v>
      </c>
      <c r="C816" t="str">
        <v>Home</v>
      </c>
      <c r="D816">
        <v>4453416</v>
      </c>
      <c r="E816">
        <v>4432288.82</v>
      </c>
      <c r="F816">
        <v>776</v>
      </c>
      <c r="G816">
        <v>0.75</v>
      </c>
      <c r="H816">
        <v>0</v>
      </c>
      <c r="I816" t="str">
        <v>High</v>
      </c>
    </row>
    <row r="817" spans="1:9" x14ac:dyDescent="0.25">
      <c r="A817" t="str">
        <v>LN001639</v>
      </c>
      <c r="B817" t="str">
        <v>CUST03148</v>
      </c>
      <c r="C817" t="str">
        <v>Business</v>
      </c>
      <c r="D817">
        <v>3661081</v>
      </c>
      <c r="E817">
        <v>3485192.55</v>
      </c>
      <c r="F817">
        <v>695</v>
      </c>
      <c r="G817">
        <v>0.75</v>
      </c>
      <c r="H817">
        <v>7</v>
      </c>
      <c r="I817" t="str">
        <v>High</v>
      </c>
    </row>
    <row r="818" spans="1:9" x14ac:dyDescent="0.25">
      <c r="A818" t="str">
        <v>LN001641</v>
      </c>
      <c r="B818" t="str">
        <v>CUST04256</v>
      </c>
      <c r="C818" t="str">
        <v>Home</v>
      </c>
      <c r="D818">
        <v>2905510</v>
      </c>
      <c r="E818">
        <v>2815185.95</v>
      </c>
      <c r="F818">
        <v>705</v>
      </c>
      <c r="G818">
        <v>0.60829999999999995</v>
      </c>
      <c r="H818">
        <v>0</v>
      </c>
      <c r="I818" t="str">
        <v>High</v>
      </c>
    </row>
    <row r="819" spans="1:9" x14ac:dyDescent="0.25">
      <c r="A819" t="str">
        <v>LN001642</v>
      </c>
      <c r="B819" t="str">
        <v>CUST04463</v>
      </c>
      <c r="C819" t="str">
        <v>Business</v>
      </c>
      <c r="D819">
        <v>1733057</v>
      </c>
      <c r="E819">
        <v>1415812.88</v>
      </c>
      <c r="F819">
        <v>674</v>
      </c>
      <c r="G819">
        <v>0.75</v>
      </c>
      <c r="H819">
        <v>0</v>
      </c>
      <c r="I819" t="str">
        <v>High</v>
      </c>
    </row>
    <row r="820" spans="1:9" x14ac:dyDescent="0.25">
      <c r="A820" t="str">
        <v>LN001643</v>
      </c>
      <c r="B820" t="str">
        <v>CUST04326</v>
      </c>
      <c r="C820" t="str">
        <v>Home</v>
      </c>
      <c r="D820">
        <v>6267744</v>
      </c>
      <c r="E820">
        <v>6120174.4199999999</v>
      </c>
      <c r="F820">
        <v>761</v>
      </c>
      <c r="G820">
        <v>0.75</v>
      </c>
      <c r="H820">
        <v>0</v>
      </c>
      <c r="I820" t="str">
        <v>High</v>
      </c>
    </row>
    <row r="821" spans="1:9" x14ac:dyDescent="0.25">
      <c r="A821" t="str">
        <v>LN001644</v>
      </c>
      <c r="B821" t="str">
        <v>CUST01513</v>
      </c>
      <c r="C821" t="str">
        <v>Auto</v>
      </c>
      <c r="D821">
        <v>975442</v>
      </c>
      <c r="E821">
        <v>736090.75</v>
      </c>
      <c r="F821">
        <v>722</v>
      </c>
      <c r="G821">
        <v>0.50260000000000005</v>
      </c>
      <c r="H821">
        <v>0</v>
      </c>
      <c r="I821" t="str">
        <v>High</v>
      </c>
    </row>
    <row r="822" spans="1:9" x14ac:dyDescent="0.25">
      <c r="A822" t="str">
        <v>LN001648</v>
      </c>
      <c r="B822" t="str">
        <v>CUST01623</v>
      </c>
      <c r="C822" t="str">
        <v>Education</v>
      </c>
      <c r="D822">
        <v>377550</v>
      </c>
      <c r="E822">
        <v>225835.44</v>
      </c>
      <c r="F822">
        <v>632</v>
      </c>
      <c r="G822">
        <v>0.1217</v>
      </c>
      <c r="H822">
        <v>0</v>
      </c>
      <c r="I822" t="str">
        <v>High</v>
      </c>
    </row>
    <row r="823" spans="1:9" x14ac:dyDescent="0.25">
      <c r="A823" t="str">
        <v>LN001652</v>
      </c>
      <c r="B823" t="str">
        <v>CUST00209</v>
      </c>
      <c r="C823" t="str">
        <v>Personal</v>
      </c>
      <c r="D823">
        <v>588086</v>
      </c>
      <c r="E823">
        <v>507313.59</v>
      </c>
      <c r="F823">
        <v>647</v>
      </c>
      <c r="G823">
        <v>0.20399999999999999</v>
      </c>
      <c r="H823">
        <v>180</v>
      </c>
      <c r="I823" t="str">
        <v>High</v>
      </c>
    </row>
    <row r="824" spans="1:9" x14ac:dyDescent="0.25">
      <c r="A824" t="str">
        <v>LN001653</v>
      </c>
      <c r="B824" t="str">
        <v>CUST03517</v>
      </c>
      <c r="C824" t="str">
        <v>Personal</v>
      </c>
      <c r="D824">
        <v>541730</v>
      </c>
      <c r="E824">
        <v>494734.13</v>
      </c>
      <c r="F824">
        <v>628</v>
      </c>
      <c r="G824">
        <v>0.29110000000000003</v>
      </c>
      <c r="H824">
        <v>0</v>
      </c>
      <c r="I824" t="str">
        <v>High</v>
      </c>
    </row>
    <row r="825" spans="1:9" x14ac:dyDescent="0.25">
      <c r="A825" t="str">
        <v>LN001654</v>
      </c>
      <c r="B825" t="str">
        <v>CUST04398</v>
      </c>
      <c r="C825" t="str">
        <v>Home</v>
      </c>
      <c r="D825">
        <v>6173716</v>
      </c>
      <c r="E825">
        <v>5184421.01</v>
      </c>
      <c r="F825">
        <v>670</v>
      </c>
      <c r="G825">
        <v>0.75</v>
      </c>
      <c r="H825">
        <v>0</v>
      </c>
      <c r="I825" t="str">
        <v>High</v>
      </c>
    </row>
    <row r="826" spans="1:9" x14ac:dyDescent="0.25">
      <c r="A826" t="str">
        <v>LN001655</v>
      </c>
      <c r="B826" t="str">
        <v>CUST06140</v>
      </c>
      <c r="C826" t="str">
        <v>Personal</v>
      </c>
      <c r="D826">
        <v>781450</v>
      </c>
      <c r="E826">
        <v>625976.22</v>
      </c>
      <c r="F826">
        <v>645</v>
      </c>
      <c r="G826">
        <v>0.30740000000000001</v>
      </c>
      <c r="H826">
        <v>0</v>
      </c>
      <c r="I826" t="str">
        <v>High</v>
      </c>
    </row>
    <row r="827" spans="1:9" x14ac:dyDescent="0.25">
      <c r="A827" t="str">
        <v>LN001656</v>
      </c>
      <c r="B827" t="str">
        <v>CUST04248</v>
      </c>
      <c r="C827" t="str">
        <v>Business</v>
      </c>
      <c r="D827">
        <v>4525077</v>
      </c>
      <c r="E827">
        <v>4093983.38</v>
      </c>
      <c r="F827">
        <v>698</v>
      </c>
      <c r="G827">
        <v>0.75</v>
      </c>
      <c r="H827">
        <v>0</v>
      </c>
      <c r="I827" t="str">
        <v>High</v>
      </c>
    </row>
    <row r="828" spans="1:9" x14ac:dyDescent="0.25">
      <c r="A828" t="str">
        <v>LN001657</v>
      </c>
      <c r="B828" t="str">
        <v>CUST01053</v>
      </c>
      <c r="C828" t="str">
        <v>Home</v>
      </c>
      <c r="D828">
        <v>6998059</v>
      </c>
      <c r="E828">
        <v>6897288.9100000001</v>
      </c>
      <c r="F828">
        <v>800</v>
      </c>
      <c r="G828">
        <v>0.75</v>
      </c>
      <c r="H828">
        <v>0</v>
      </c>
      <c r="I828" t="str">
        <v>High</v>
      </c>
    </row>
    <row r="829" spans="1:9" x14ac:dyDescent="0.25">
      <c r="A829" t="str">
        <v>LN001659</v>
      </c>
      <c r="B829" t="str">
        <v>CUST05796</v>
      </c>
      <c r="C829" t="str">
        <v>Home</v>
      </c>
      <c r="D829">
        <v>5463613</v>
      </c>
      <c r="E829">
        <v>5332808.3099999996</v>
      </c>
      <c r="F829">
        <v>850</v>
      </c>
      <c r="G829">
        <v>0.75</v>
      </c>
      <c r="H829">
        <v>0</v>
      </c>
      <c r="I829" t="str">
        <v>High</v>
      </c>
    </row>
    <row r="830" spans="1:9" x14ac:dyDescent="0.25">
      <c r="A830" t="str">
        <v>LN001661</v>
      </c>
      <c r="B830" t="str">
        <v>CUST06865</v>
      </c>
      <c r="C830" t="str">
        <v>Auto</v>
      </c>
      <c r="D830">
        <v>664978</v>
      </c>
      <c r="E830">
        <v>561284.09</v>
      </c>
      <c r="F830">
        <v>831</v>
      </c>
      <c r="G830">
        <v>0.75</v>
      </c>
      <c r="H830">
        <v>0</v>
      </c>
      <c r="I830" t="str">
        <v>High</v>
      </c>
    </row>
    <row r="831" spans="1:9" x14ac:dyDescent="0.25">
      <c r="A831" t="str">
        <v>LN001662</v>
      </c>
      <c r="B831" t="str">
        <v>CUST06667</v>
      </c>
      <c r="C831" t="str">
        <v>Home</v>
      </c>
      <c r="D831">
        <v>6521815</v>
      </c>
      <c r="E831">
        <v>5909609.2699999996</v>
      </c>
      <c r="F831">
        <v>639</v>
      </c>
      <c r="G831">
        <v>0.75</v>
      </c>
      <c r="H831">
        <v>0</v>
      </c>
      <c r="I831" t="str">
        <v>High</v>
      </c>
    </row>
    <row r="832" spans="1:9" x14ac:dyDescent="0.25">
      <c r="A832" t="str">
        <v>LN001663</v>
      </c>
      <c r="B832" t="str">
        <v>CUST00534</v>
      </c>
      <c r="C832" t="str">
        <v>Business</v>
      </c>
      <c r="D832">
        <v>2670088</v>
      </c>
      <c r="E832">
        <v>2418737.34</v>
      </c>
      <c r="F832">
        <v>671</v>
      </c>
      <c r="G832">
        <v>0.75</v>
      </c>
      <c r="H832">
        <v>0</v>
      </c>
      <c r="I832" t="str">
        <v>High</v>
      </c>
    </row>
    <row r="833" spans="1:9" x14ac:dyDescent="0.25">
      <c r="A833" t="str">
        <v>LN001664</v>
      </c>
      <c r="B833" t="str">
        <v>CUST03818</v>
      </c>
      <c r="C833" t="str">
        <v>Home</v>
      </c>
      <c r="D833">
        <v>6380705</v>
      </c>
      <c r="E833">
        <v>6330154.4000000004</v>
      </c>
      <c r="F833">
        <v>674</v>
      </c>
      <c r="G833">
        <v>0.75</v>
      </c>
      <c r="H833">
        <v>0</v>
      </c>
      <c r="I833" t="str">
        <v>High</v>
      </c>
    </row>
    <row r="834" spans="1:9" x14ac:dyDescent="0.25">
      <c r="A834" t="str">
        <v>LN001665</v>
      </c>
      <c r="B834" t="str">
        <v>CUST03279</v>
      </c>
      <c r="C834" t="str">
        <v>Business</v>
      </c>
      <c r="D834">
        <v>3973171</v>
      </c>
      <c r="E834">
        <v>2895021.38</v>
      </c>
      <c r="F834">
        <v>706</v>
      </c>
      <c r="G834">
        <v>0.75</v>
      </c>
      <c r="H834">
        <v>30</v>
      </c>
      <c r="I834" t="str">
        <v>High</v>
      </c>
    </row>
    <row r="835" spans="1:9" x14ac:dyDescent="0.25">
      <c r="A835" t="str">
        <v>LN001666</v>
      </c>
      <c r="B835" t="str">
        <v>CUST06022</v>
      </c>
      <c r="C835" t="str">
        <v>Business</v>
      </c>
      <c r="D835">
        <v>4170841</v>
      </c>
      <c r="E835">
        <v>4014035.46</v>
      </c>
      <c r="F835">
        <v>747</v>
      </c>
      <c r="G835">
        <v>0.75</v>
      </c>
      <c r="H835">
        <v>0</v>
      </c>
      <c r="I835" t="str">
        <v>High</v>
      </c>
    </row>
    <row r="836" spans="1:9" x14ac:dyDescent="0.25">
      <c r="A836" t="str">
        <v>LN001667</v>
      </c>
      <c r="B836" t="str">
        <v>CUST03075</v>
      </c>
      <c r="C836" t="str">
        <v>Personal</v>
      </c>
      <c r="D836">
        <v>61312</v>
      </c>
      <c r="E836">
        <v>34481.629999999997</v>
      </c>
      <c r="F836">
        <v>626</v>
      </c>
      <c r="G836">
        <v>8.1699999999999995E-2</v>
      </c>
      <c r="H836">
        <v>0</v>
      </c>
      <c r="I836" t="str">
        <v>High</v>
      </c>
    </row>
    <row r="837" spans="1:9" x14ac:dyDescent="0.25">
      <c r="A837" t="str">
        <v>LN001668</v>
      </c>
      <c r="B837" t="str">
        <v>CUST06308</v>
      </c>
      <c r="C837" t="str">
        <v>Business</v>
      </c>
      <c r="D837">
        <v>1966763</v>
      </c>
      <c r="E837">
        <v>1727796.21</v>
      </c>
      <c r="F837">
        <v>758</v>
      </c>
      <c r="G837">
        <v>0.75</v>
      </c>
      <c r="H837">
        <v>0</v>
      </c>
      <c r="I837" t="str">
        <v>High</v>
      </c>
    </row>
    <row r="838" spans="1:9" x14ac:dyDescent="0.25">
      <c r="A838" t="str">
        <v>LN001669</v>
      </c>
      <c r="B838" t="str">
        <v>CUST04083</v>
      </c>
      <c r="C838" t="str">
        <v>Personal</v>
      </c>
      <c r="D838">
        <v>753417</v>
      </c>
      <c r="E838">
        <v>679887.96</v>
      </c>
      <c r="F838">
        <v>671</v>
      </c>
      <c r="G838">
        <v>0.75</v>
      </c>
      <c r="H838">
        <v>0</v>
      </c>
      <c r="I838" t="str">
        <v>High</v>
      </c>
    </row>
    <row r="839" spans="1:9" x14ac:dyDescent="0.25">
      <c r="A839" t="str">
        <v>LN001671</v>
      </c>
      <c r="B839" t="str">
        <v>CUST05328</v>
      </c>
      <c r="C839" t="str">
        <v>Home</v>
      </c>
      <c r="D839">
        <v>6010721</v>
      </c>
      <c r="E839">
        <v>5222160.09</v>
      </c>
      <c r="F839">
        <v>729</v>
      </c>
      <c r="G839">
        <v>0.75</v>
      </c>
      <c r="H839">
        <v>0</v>
      </c>
      <c r="I839" t="str">
        <v>High</v>
      </c>
    </row>
    <row r="840" spans="1:9" x14ac:dyDescent="0.25">
      <c r="A840" t="str">
        <v>LN001672</v>
      </c>
      <c r="B840" t="str">
        <v>CUST00746</v>
      </c>
      <c r="C840" t="str">
        <v>Business</v>
      </c>
      <c r="D840">
        <v>3132124</v>
      </c>
      <c r="E840">
        <v>2751671.86</v>
      </c>
      <c r="F840">
        <v>779</v>
      </c>
      <c r="G840">
        <v>0.75</v>
      </c>
      <c r="H840">
        <v>0</v>
      </c>
      <c r="I840" t="str">
        <v>High</v>
      </c>
    </row>
    <row r="841" spans="1:9" x14ac:dyDescent="0.25">
      <c r="A841" t="str">
        <v>LN001673</v>
      </c>
      <c r="B841" t="str">
        <v>CUST01422</v>
      </c>
      <c r="C841" t="str">
        <v>Business</v>
      </c>
      <c r="D841">
        <v>2021893</v>
      </c>
      <c r="E841">
        <v>1310319.2</v>
      </c>
      <c r="F841">
        <v>685</v>
      </c>
      <c r="G841">
        <v>0.75</v>
      </c>
      <c r="H841">
        <v>1</v>
      </c>
      <c r="I841" t="str">
        <v>High</v>
      </c>
    </row>
    <row r="842" spans="1:9" x14ac:dyDescent="0.25">
      <c r="A842" t="str">
        <v>LN001674</v>
      </c>
      <c r="B842" t="str">
        <v>CUST02965</v>
      </c>
      <c r="C842" t="str">
        <v>Education</v>
      </c>
      <c r="D842">
        <v>1273314</v>
      </c>
      <c r="E842">
        <v>769324.6</v>
      </c>
      <c r="F842">
        <v>740</v>
      </c>
      <c r="G842">
        <v>0.75</v>
      </c>
      <c r="H842">
        <v>0</v>
      </c>
      <c r="I842" t="str">
        <v>High</v>
      </c>
    </row>
    <row r="843" spans="1:9" x14ac:dyDescent="0.25">
      <c r="A843" t="str">
        <v>LN001678</v>
      </c>
      <c r="B843" t="str">
        <v>CUST00344</v>
      </c>
      <c r="C843" t="str">
        <v>Home</v>
      </c>
      <c r="D843">
        <v>5194549</v>
      </c>
      <c r="E843">
        <v>4525833.99</v>
      </c>
      <c r="F843">
        <v>794</v>
      </c>
      <c r="G843">
        <v>0.75</v>
      </c>
      <c r="H843">
        <v>0</v>
      </c>
      <c r="I843" t="str">
        <v>High</v>
      </c>
    </row>
    <row r="844" spans="1:9" x14ac:dyDescent="0.25">
      <c r="A844" t="str">
        <v>LN001682</v>
      </c>
      <c r="B844" t="str">
        <v>CUST04703</v>
      </c>
      <c r="C844" t="str">
        <v>Business</v>
      </c>
      <c r="D844">
        <v>2387160</v>
      </c>
      <c r="E844">
        <v>1747756.97</v>
      </c>
      <c r="F844">
        <v>714</v>
      </c>
      <c r="G844">
        <v>0.75</v>
      </c>
      <c r="H844">
        <v>0</v>
      </c>
      <c r="I844" t="str">
        <v>High</v>
      </c>
    </row>
    <row r="845" spans="1:9" x14ac:dyDescent="0.25">
      <c r="A845" t="str">
        <v>LN001683</v>
      </c>
      <c r="B845" t="str">
        <v>CUST00311</v>
      </c>
      <c r="C845" t="str">
        <v>Auto</v>
      </c>
      <c r="D845">
        <v>931852</v>
      </c>
      <c r="E845">
        <v>544663.44999999995</v>
      </c>
      <c r="F845">
        <v>628</v>
      </c>
      <c r="G845">
        <v>0.43</v>
      </c>
      <c r="H845">
        <v>1</v>
      </c>
      <c r="I845" t="str">
        <v>High</v>
      </c>
    </row>
    <row r="846" spans="1:9" x14ac:dyDescent="0.25">
      <c r="A846" t="str">
        <v>LN001684</v>
      </c>
      <c r="B846" t="str">
        <v>CUST06950</v>
      </c>
      <c r="C846" t="str">
        <v>Education</v>
      </c>
      <c r="D846">
        <v>1300201</v>
      </c>
      <c r="E846">
        <v>1133054.55</v>
      </c>
      <c r="F846">
        <v>648</v>
      </c>
      <c r="G846">
        <v>0.39129999999999998</v>
      </c>
      <c r="H846">
        <v>1</v>
      </c>
      <c r="I846" t="str">
        <v>High</v>
      </c>
    </row>
    <row r="847" spans="1:9" x14ac:dyDescent="0.25">
      <c r="A847" t="str">
        <v>LN001685</v>
      </c>
      <c r="B847" t="str">
        <v>CUST00830</v>
      </c>
      <c r="C847" t="str">
        <v>Personal</v>
      </c>
      <c r="D847">
        <v>689232</v>
      </c>
      <c r="E847">
        <v>338700.03</v>
      </c>
      <c r="F847">
        <v>660</v>
      </c>
      <c r="G847">
        <v>0.62770000000000004</v>
      </c>
      <c r="H847">
        <v>1</v>
      </c>
      <c r="I847" t="str">
        <v>High</v>
      </c>
    </row>
    <row r="848" spans="1:9" x14ac:dyDescent="0.25">
      <c r="A848" t="str">
        <v>LN001686</v>
      </c>
      <c r="B848" t="str">
        <v>CUST01805</v>
      </c>
      <c r="C848" t="str">
        <v>Business</v>
      </c>
      <c r="D848">
        <v>4711814</v>
      </c>
      <c r="E848">
        <v>4483511.8600000003</v>
      </c>
      <c r="F848">
        <v>801</v>
      </c>
      <c r="G848">
        <v>0.75</v>
      </c>
      <c r="H848">
        <v>0</v>
      </c>
      <c r="I848" t="str">
        <v>High</v>
      </c>
    </row>
    <row r="849" spans="1:9" x14ac:dyDescent="0.25">
      <c r="A849" t="str">
        <v>LN001687</v>
      </c>
      <c r="B849" t="str">
        <v>CUST06824</v>
      </c>
      <c r="C849" t="str">
        <v>Business</v>
      </c>
      <c r="D849">
        <v>3130747</v>
      </c>
      <c r="E849">
        <v>0</v>
      </c>
      <c r="F849">
        <v>681</v>
      </c>
      <c r="G849">
        <v>0.75</v>
      </c>
      <c r="H849">
        <v>0</v>
      </c>
      <c r="I849" t="str">
        <v>High</v>
      </c>
    </row>
    <row r="850" spans="1:9" x14ac:dyDescent="0.25">
      <c r="A850" t="str">
        <v>LN001688</v>
      </c>
      <c r="B850" t="str">
        <v>CUST00654</v>
      </c>
      <c r="C850" t="str">
        <v>Home</v>
      </c>
      <c r="D850">
        <v>5366069</v>
      </c>
      <c r="E850">
        <v>5194828.5</v>
      </c>
      <c r="F850">
        <v>685</v>
      </c>
      <c r="G850">
        <v>0.75</v>
      </c>
      <c r="H850">
        <v>0</v>
      </c>
      <c r="I850" t="str">
        <v>High</v>
      </c>
    </row>
    <row r="851" spans="1:9" x14ac:dyDescent="0.25">
      <c r="A851" t="str">
        <v>LN001692</v>
      </c>
      <c r="B851" t="str">
        <v>CUST00831</v>
      </c>
      <c r="C851" t="str">
        <v>Home</v>
      </c>
      <c r="D851">
        <v>2471326</v>
      </c>
      <c r="E851">
        <v>2165622.36</v>
      </c>
      <c r="F851">
        <v>569</v>
      </c>
      <c r="G851">
        <v>0.75</v>
      </c>
      <c r="H851">
        <v>0</v>
      </c>
      <c r="I851" t="str">
        <v>High</v>
      </c>
    </row>
    <row r="852" spans="1:9" x14ac:dyDescent="0.25">
      <c r="A852" t="str">
        <v>LN001693</v>
      </c>
      <c r="B852" t="str">
        <v>CUST06681</v>
      </c>
      <c r="C852" t="str">
        <v>Home</v>
      </c>
      <c r="D852">
        <v>4985406</v>
      </c>
      <c r="E852">
        <v>4280153.58</v>
      </c>
      <c r="F852">
        <v>778</v>
      </c>
      <c r="G852">
        <v>0.75</v>
      </c>
      <c r="H852">
        <v>0</v>
      </c>
      <c r="I852" t="str">
        <v>High</v>
      </c>
    </row>
    <row r="853" spans="1:9" x14ac:dyDescent="0.25">
      <c r="A853" t="str">
        <v>LN001695</v>
      </c>
      <c r="B853" t="str">
        <v>CUST00078</v>
      </c>
      <c r="C853" t="str">
        <v>Home</v>
      </c>
      <c r="D853">
        <v>5833262</v>
      </c>
      <c r="E853">
        <v>4955992.3600000003</v>
      </c>
      <c r="F853">
        <v>729</v>
      </c>
      <c r="G853">
        <v>0.75</v>
      </c>
      <c r="H853">
        <v>0</v>
      </c>
      <c r="I853" t="str">
        <v>High</v>
      </c>
    </row>
    <row r="854" spans="1:9" x14ac:dyDescent="0.25">
      <c r="A854" t="str">
        <v>LN001700</v>
      </c>
      <c r="B854" t="str">
        <v>CUST03258</v>
      </c>
      <c r="C854" t="str">
        <v>Home</v>
      </c>
      <c r="D854">
        <v>2498430</v>
      </c>
      <c r="E854">
        <v>2456285.5099999998</v>
      </c>
      <c r="F854">
        <v>741</v>
      </c>
      <c r="G854">
        <v>0.5847</v>
      </c>
      <c r="H854">
        <v>0</v>
      </c>
      <c r="I854" t="str">
        <v>High</v>
      </c>
    </row>
    <row r="855" spans="1:9" x14ac:dyDescent="0.25">
      <c r="A855" t="str">
        <v>LN001701</v>
      </c>
      <c r="B855" t="str">
        <v>CUST04297</v>
      </c>
      <c r="C855" t="str">
        <v>Business</v>
      </c>
      <c r="D855">
        <v>2463643</v>
      </c>
      <c r="E855">
        <v>0</v>
      </c>
      <c r="F855">
        <v>660</v>
      </c>
      <c r="G855">
        <v>0.75</v>
      </c>
      <c r="H855">
        <v>0</v>
      </c>
      <c r="I855" t="str">
        <v>High</v>
      </c>
    </row>
    <row r="856" spans="1:9" x14ac:dyDescent="0.25">
      <c r="A856" t="str">
        <v>LN001702</v>
      </c>
      <c r="B856" t="str">
        <v>CUST06665</v>
      </c>
      <c r="C856" t="str">
        <v>Home</v>
      </c>
      <c r="D856">
        <v>6706883</v>
      </c>
      <c r="E856">
        <v>5972095.0099999998</v>
      </c>
      <c r="F856">
        <v>756</v>
      </c>
      <c r="G856">
        <v>0.75</v>
      </c>
      <c r="H856">
        <v>0</v>
      </c>
      <c r="I856" t="str">
        <v>High</v>
      </c>
    </row>
    <row r="857" spans="1:9" x14ac:dyDescent="0.25">
      <c r="A857" t="str">
        <v>LN001705</v>
      </c>
      <c r="B857" t="str">
        <v>CUST03587</v>
      </c>
      <c r="C857" t="str">
        <v>Home</v>
      </c>
      <c r="D857">
        <v>4541084</v>
      </c>
      <c r="E857">
        <v>4141972.73</v>
      </c>
      <c r="F857">
        <v>753</v>
      </c>
      <c r="G857">
        <v>0.73009999999999997</v>
      </c>
      <c r="H857">
        <v>0</v>
      </c>
      <c r="I857" t="str">
        <v>High</v>
      </c>
    </row>
    <row r="858" spans="1:9" x14ac:dyDescent="0.25">
      <c r="A858" t="str">
        <v>LN001707</v>
      </c>
      <c r="B858" t="str">
        <v>CUST06233</v>
      </c>
      <c r="C858" t="str">
        <v>Auto</v>
      </c>
      <c r="D858">
        <v>1026666</v>
      </c>
      <c r="E858">
        <v>839810</v>
      </c>
      <c r="F858">
        <v>717</v>
      </c>
      <c r="G858">
        <v>0.75</v>
      </c>
      <c r="H858">
        <v>0</v>
      </c>
      <c r="I858" t="str">
        <v>High</v>
      </c>
    </row>
    <row r="859" spans="1:9" x14ac:dyDescent="0.25">
      <c r="A859" t="str">
        <v>LN001713</v>
      </c>
      <c r="B859" t="str">
        <v>CUST06261</v>
      </c>
      <c r="C859" t="str">
        <v>Education</v>
      </c>
      <c r="D859">
        <v>843073</v>
      </c>
      <c r="E859">
        <v>639768.88</v>
      </c>
      <c r="F859">
        <v>709</v>
      </c>
      <c r="G859">
        <v>0.32669999999999999</v>
      </c>
      <c r="H859">
        <v>90</v>
      </c>
      <c r="I859" t="str">
        <v>High</v>
      </c>
    </row>
    <row r="860" spans="1:9" x14ac:dyDescent="0.25">
      <c r="A860" t="str">
        <v>LN001714</v>
      </c>
      <c r="B860" t="str">
        <v>CUST06906</v>
      </c>
      <c r="C860" t="str">
        <v>Home</v>
      </c>
      <c r="D860">
        <v>2135213</v>
      </c>
      <c r="E860">
        <v>2000363.95</v>
      </c>
      <c r="F860">
        <v>705</v>
      </c>
      <c r="G860">
        <v>0.58340000000000003</v>
      </c>
      <c r="H860">
        <v>0</v>
      </c>
      <c r="I860" t="str">
        <v>High</v>
      </c>
    </row>
    <row r="861" spans="1:9" x14ac:dyDescent="0.25">
      <c r="A861" t="str">
        <v>LN001715</v>
      </c>
      <c r="B861" t="str">
        <v>CUST03212</v>
      </c>
      <c r="C861" t="str">
        <v>Personal</v>
      </c>
      <c r="D861">
        <v>548506</v>
      </c>
      <c r="E861">
        <v>130666.61</v>
      </c>
      <c r="F861">
        <v>644</v>
      </c>
      <c r="G861">
        <v>0.2379</v>
      </c>
      <c r="H861">
        <v>0</v>
      </c>
      <c r="I861" t="str">
        <v>High</v>
      </c>
    </row>
    <row r="862" spans="1:9" x14ac:dyDescent="0.25">
      <c r="A862" t="str">
        <v>LN001716</v>
      </c>
      <c r="B862" t="str">
        <v>CUST01339</v>
      </c>
      <c r="C862" t="str">
        <v>Business</v>
      </c>
      <c r="D862">
        <v>2717051</v>
      </c>
      <c r="E862">
        <v>2012122.43</v>
      </c>
      <c r="F862">
        <v>736</v>
      </c>
      <c r="G862">
        <v>0.75</v>
      </c>
      <c r="H862">
        <v>0</v>
      </c>
      <c r="I862" t="str">
        <v>High</v>
      </c>
    </row>
    <row r="863" spans="1:9" x14ac:dyDescent="0.25">
      <c r="A863" t="str">
        <v>LN001719</v>
      </c>
      <c r="B863" t="str">
        <v>CUST03809</v>
      </c>
      <c r="C863" t="str">
        <v>Business</v>
      </c>
      <c r="D863">
        <v>2597614</v>
      </c>
      <c r="E863">
        <v>1647271.24</v>
      </c>
      <c r="F863">
        <v>595</v>
      </c>
      <c r="G863">
        <v>0.75</v>
      </c>
      <c r="H863">
        <v>60</v>
      </c>
      <c r="I863" t="str">
        <v>High</v>
      </c>
    </row>
    <row r="864" spans="1:9" x14ac:dyDescent="0.25">
      <c r="A864" t="str">
        <v>LN001726</v>
      </c>
      <c r="B864" t="str">
        <v>CUST05415</v>
      </c>
      <c r="C864" t="str">
        <v>Personal</v>
      </c>
      <c r="D864">
        <v>465342</v>
      </c>
      <c r="E864">
        <v>410288.82</v>
      </c>
      <c r="F864">
        <v>641</v>
      </c>
      <c r="G864">
        <v>0.1037</v>
      </c>
      <c r="H864">
        <v>0</v>
      </c>
      <c r="I864" t="str">
        <v>High</v>
      </c>
    </row>
    <row r="865" spans="1:9" x14ac:dyDescent="0.25">
      <c r="A865" t="str">
        <v>LN001727</v>
      </c>
      <c r="B865" t="str">
        <v>CUST01697</v>
      </c>
      <c r="C865" t="str">
        <v>Home</v>
      </c>
      <c r="D865">
        <v>2363354</v>
      </c>
      <c r="E865">
        <v>2178814.9500000002</v>
      </c>
      <c r="F865">
        <v>630</v>
      </c>
      <c r="G865">
        <v>0.30819999999999997</v>
      </c>
      <c r="H865">
        <v>0</v>
      </c>
      <c r="I865" t="str">
        <v>High</v>
      </c>
    </row>
    <row r="866" spans="1:9" x14ac:dyDescent="0.25">
      <c r="A866" t="str">
        <v>LN001728</v>
      </c>
      <c r="B866" t="str">
        <v>CUST02042</v>
      </c>
      <c r="C866" t="str">
        <v>Business</v>
      </c>
      <c r="D866">
        <v>1958950</v>
      </c>
      <c r="E866">
        <v>495558.03</v>
      </c>
      <c r="F866">
        <v>707</v>
      </c>
      <c r="G866">
        <v>0.75</v>
      </c>
      <c r="H866">
        <v>0</v>
      </c>
      <c r="I866" t="str">
        <v>High</v>
      </c>
    </row>
    <row r="867" spans="1:9" x14ac:dyDescent="0.25">
      <c r="A867" t="str">
        <v>LN001730</v>
      </c>
      <c r="B867" t="str">
        <v>CUST01012</v>
      </c>
      <c r="C867" t="str">
        <v>Auto</v>
      </c>
      <c r="D867">
        <v>1677497</v>
      </c>
      <c r="E867">
        <v>1206539.8600000001</v>
      </c>
      <c r="F867">
        <v>742</v>
      </c>
      <c r="G867">
        <v>0.75</v>
      </c>
      <c r="H867">
        <v>0</v>
      </c>
      <c r="I867" t="str">
        <v>High</v>
      </c>
    </row>
    <row r="868" spans="1:9" x14ac:dyDescent="0.25">
      <c r="A868" t="str">
        <v>LN001731</v>
      </c>
      <c r="B868" t="str">
        <v>CUST00623</v>
      </c>
      <c r="C868" t="str">
        <v>Personal</v>
      </c>
      <c r="D868">
        <v>404578</v>
      </c>
      <c r="E868">
        <v>324124.71000000002</v>
      </c>
      <c r="F868">
        <v>850</v>
      </c>
      <c r="G868">
        <v>0.54530000000000001</v>
      </c>
      <c r="H868">
        <v>0</v>
      </c>
      <c r="I868" t="str">
        <v>High</v>
      </c>
    </row>
    <row r="869" spans="1:9" x14ac:dyDescent="0.25">
      <c r="A869" t="str">
        <v>LN001733</v>
      </c>
      <c r="B869" t="str">
        <v>CUST06408</v>
      </c>
      <c r="C869" t="str">
        <v>Home</v>
      </c>
      <c r="D869">
        <v>3601369</v>
      </c>
      <c r="E869">
        <v>3485838.59</v>
      </c>
      <c r="F869">
        <v>652</v>
      </c>
      <c r="G869">
        <v>0.56269999999999998</v>
      </c>
      <c r="H869">
        <v>0</v>
      </c>
      <c r="I869" t="str">
        <v>High</v>
      </c>
    </row>
    <row r="870" spans="1:9" x14ac:dyDescent="0.25">
      <c r="A870" t="str">
        <v>LN001734</v>
      </c>
      <c r="B870" t="str">
        <v>CUST02987</v>
      </c>
      <c r="C870" t="str">
        <v>Home</v>
      </c>
      <c r="D870">
        <v>6131721</v>
      </c>
      <c r="E870">
        <v>5545812.3399999999</v>
      </c>
      <c r="F870">
        <v>703</v>
      </c>
      <c r="G870">
        <v>0.75</v>
      </c>
      <c r="H870">
        <v>0</v>
      </c>
      <c r="I870" t="str">
        <v>High</v>
      </c>
    </row>
    <row r="871" spans="1:9" x14ac:dyDescent="0.25">
      <c r="A871" t="str">
        <v>LN001736</v>
      </c>
      <c r="B871" t="str">
        <v>CUST05709</v>
      </c>
      <c r="C871" t="str">
        <v>Business</v>
      </c>
      <c r="D871">
        <v>2976028</v>
      </c>
      <c r="E871">
        <v>0</v>
      </c>
      <c r="F871">
        <v>753</v>
      </c>
      <c r="G871">
        <v>0.75</v>
      </c>
      <c r="H871">
        <v>0</v>
      </c>
      <c r="I871" t="str">
        <v>High</v>
      </c>
    </row>
    <row r="872" spans="1:9" x14ac:dyDescent="0.25">
      <c r="A872" t="str">
        <v>LN001739</v>
      </c>
      <c r="B872" t="str">
        <v>CUST04365</v>
      </c>
      <c r="C872" t="str">
        <v>Home</v>
      </c>
      <c r="D872">
        <v>4168903</v>
      </c>
      <c r="E872">
        <v>4000730.05</v>
      </c>
      <c r="F872">
        <v>710</v>
      </c>
      <c r="G872">
        <v>0.75</v>
      </c>
      <c r="H872">
        <v>0</v>
      </c>
      <c r="I872" t="str">
        <v>High</v>
      </c>
    </row>
    <row r="873" spans="1:9" x14ac:dyDescent="0.25">
      <c r="A873" t="str">
        <v>LN001740</v>
      </c>
      <c r="B873" t="str">
        <v>CUST06934</v>
      </c>
      <c r="C873" t="str">
        <v>Home</v>
      </c>
      <c r="D873">
        <v>4962240</v>
      </c>
      <c r="E873">
        <v>4649324.76</v>
      </c>
      <c r="F873">
        <v>651</v>
      </c>
      <c r="G873">
        <v>0.75</v>
      </c>
      <c r="H873">
        <v>0</v>
      </c>
      <c r="I873" t="str">
        <v>High</v>
      </c>
    </row>
    <row r="874" spans="1:9" x14ac:dyDescent="0.25">
      <c r="A874" t="str">
        <v>LN001744</v>
      </c>
      <c r="B874" t="str">
        <v>CUST02049</v>
      </c>
      <c r="C874" t="str">
        <v>Personal</v>
      </c>
      <c r="D874">
        <v>613343</v>
      </c>
      <c r="E874">
        <v>302311.75</v>
      </c>
      <c r="F874">
        <v>763</v>
      </c>
      <c r="G874">
        <v>0.75</v>
      </c>
      <c r="H874">
        <v>0</v>
      </c>
      <c r="I874" t="str">
        <v>High</v>
      </c>
    </row>
    <row r="875" spans="1:9" x14ac:dyDescent="0.25">
      <c r="A875" t="str">
        <v>LN001745</v>
      </c>
      <c r="B875" t="str">
        <v>CUST06215</v>
      </c>
      <c r="C875" t="str">
        <v>Home</v>
      </c>
      <c r="D875">
        <v>6676361</v>
      </c>
      <c r="E875">
        <v>6433409.1299999999</v>
      </c>
      <c r="F875">
        <v>678</v>
      </c>
      <c r="G875">
        <v>0.60809999999999997</v>
      </c>
      <c r="H875">
        <v>0</v>
      </c>
      <c r="I875" t="str">
        <v>High</v>
      </c>
    </row>
    <row r="876" spans="1:9" x14ac:dyDescent="0.25">
      <c r="A876" t="str">
        <v>LN001746</v>
      </c>
      <c r="B876" t="str">
        <v>CUST02796</v>
      </c>
      <c r="C876" t="str">
        <v>Home</v>
      </c>
      <c r="D876">
        <v>3640045</v>
      </c>
      <c r="E876">
        <v>3556729.44</v>
      </c>
      <c r="F876">
        <v>728</v>
      </c>
      <c r="G876">
        <v>0.75</v>
      </c>
      <c r="H876">
        <v>0</v>
      </c>
      <c r="I876" t="str">
        <v>High</v>
      </c>
    </row>
    <row r="877" spans="1:9" x14ac:dyDescent="0.25">
      <c r="A877" t="str">
        <v>LN001751</v>
      </c>
      <c r="B877" t="str">
        <v>CUST03072</v>
      </c>
      <c r="C877" t="str">
        <v>Home</v>
      </c>
      <c r="D877">
        <v>4048882</v>
      </c>
      <c r="E877">
        <v>3983528.87</v>
      </c>
      <c r="F877">
        <v>709</v>
      </c>
      <c r="G877">
        <v>0.75</v>
      </c>
      <c r="H877">
        <v>0</v>
      </c>
      <c r="I877" t="str">
        <v>High</v>
      </c>
    </row>
    <row r="878" spans="1:9" x14ac:dyDescent="0.25">
      <c r="A878" t="str">
        <v>LN001755</v>
      </c>
      <c r="B878" t="str">
        <v>CUST05193</v>
      </c>
      <c r="C878" t="str">
        <v>Business</v>
      </c>
      <c r="D878">
        <v>2993729</v>
      </c>
      <c r="E878">
        <v>0</v>
      </c>
      <c r="F878">
        <v>742</v>
      </c>
      <c r="G878">
        <v>0.75</v>
      </c>
      <c r="H878">
        <v>0</v>
      </c>
      <c r="I878" t="str">
        <v>High</v>
      </c>
    </row>
    <row r="879" spans="1:9" x14ac:dyDescent="0.25">
      <c r="A879" t="str">
        <v>LN001757</v>
      </c>
      <c r="B879" t="str">
        <v>CUST05654</v>
      </c>
      <c r="C879" t="str">
        <v>Business</v>
      </c>
      <c r="D879">
        <v>1428018</v>
      </c>
      <c r="E879">
        <v>0</v>
      </c>
      <c r="F879">
        <v>640</v>
      </c>
      <c r="G879">
        <v>0.75</v>
      </c>
      <c r="H879">
        <v>0</v>
      </c>
      <c r="I879" t="str">
        <v>High</v>
      </c>
    </row>
    <row r="880" spans="1:9" x14ac:dyDescent="0.25">
      <c r="A880" t="str">
        <v>LN001758</v>
      </c>
      <c r="B880" t="str">
        <v>CUST05710</v>
      </c>
      <c r="C880" t="str">
        <v>Home</v>
      </c>
      <c r="D880">
        <v>4645386</v>
      </c>
      <c r="E880">
        <v>4269159.16</v>
      </c>
      <c r="F880">
        <v>721</v>
      </c>
      <c r="G880">
        <v>0.75</v>
      </c>
      <c r="H880">
        <v>0</v>
      </c>
      <c r="I880" t="str">
        <v>High</v>
      </c>
    </row>
    <row r="881" spans="1:9" x14ac:dyDescent="0.25">
      <c r="A881" t="str">
        <v>LN001760</v>
      </c>
      <c r="B881" t="str">
        <v>CUST02088</v>
      </c>
      <c r="C881" t="str">
        <v>Home</v>
      </c>
      <c r="D881">
        <v>6033989</v>
      </c>
      <c r="E881">
        <v>4788870.3600000003</v>
      </c>
      <c r="F881">
        <v>680</v>
      </c>
      <c r="G881">
        <v>0.75</v>
      </c>
      <c r="H881">
        <v>0</v>
      </c>
      <c r="I881" t="str">
        <v>High</v>
      </c>
    </row>
    <row r="882" spans="1:9" x14ac:dyDescent="0.25">
      <c r="A882" t="str">
        <v>LN001761</v>
      </c>
      <c r="B882" t="str">
        <v>CUST06571</v>
      </c>
      <c r="C882" t="str">
        <v>Home</v>
      </c>
      <c r="D882">
        <v>5713616</v>
      </c>
      <c r="E882">
        <v>5391846.1500000004</v>
      </c>
      <c r="F882">
        <v>694</v>
      </c>
      <c r="G882">
        <v>0.75</v>
      </c>
      <c r="H882">
        <v>0</v>
      </c>
      <c r="I882" t="str">
        <v>High</v>
      </c>
    </row>
    <row r="883" spans="1:9" x14ac:dyDescent="0.25">
      <c r="A883" t="str">
        <v>LN001762</v>
      </c>
      <c r="B883" t="str">
        <v>CUST04060</v>
      </c>
      <c r="C883" t="str">
        <v>Business</v>
      </c>
      <c r="D883">
        <v>1543556</v>
      </c>
      <c r="E883">
        <v>1235623.79</v>
      </c>
      <c r="F883">
        <v>596</v>
      </c>
      <c r="G883">
        <v>0.75</v>
      </c>
      <c r="H883">
        <v>0</v>
      </c>
      <c r="I883" t="str">
        <v>High</v>
      </c>
    </row>
    <row r="884" spans="1:9" x14ac:dyDescent="0.25">
      <c r="A884" t="str">
        <v>LN001763</v>
      </c>
      <c r="B884" t="str">
        <v>CUST00392</v>
      </c>
      <c r="C884" t="str">
        <v>Personal</v>
      </c>
      <c r="D884">
        <v>746922</v>
      </c>
      <c r="E884">
        <v>0</v>
      </c>
      <c r="F884">
        <v>701</v>
      </c>
      <c r="G884">
        <v>0.75</v>
      </c>
      <c r="H884">
        <v>0</v>
      </c>
      <c r="I884" t="str">
        <v>High</v>
      </c>
    </row>
    <row r="885" spans="1:9" x14ac:dyDescent="0.25">
      <c r="A885" t="str">
        <v>LN001764</v>
      </c>
      <c r="B885" t="str">
        <v>CUST06448</v>
      </c>
      <c r="C885" t="str">
        <v>Home</v>
      </c>
      <c r="D885">
        <v>3875242</v>
      </c>
      <c r="E885">
        <v>3647792.53</v>
      </c>
      <c r="F885">
        <v>618</v>
      </c>
      <c r="G885">
        <v>0.49859999999999999</v>
      </c>
      <c r="H885">
        <v>1</v>
      </c>
      <c r="I885" t="str">
        <v>High</v>
      </c>
    </row>
    <row r="886" spans="1:9" x14ac:dyDescent="0.25">
      <c r="A886" t="str">
        <v>LN001766</v>
      </c>
      <c r="B886" t="str">
        <v>CUST02469</v>
      </c>
      <c r="C886" t="str">
        <v>Personal</v>
      </c>
      <c r="D886">
        <v>205136</v>
      </c>
      <c r="E886">
        <v>109313.14</v>
      </c>
      <c r="F886">
        <v>597</v>
      </c>
      <c r="G886">
        <v>0.19020000000000001</v>
      </c>
      <c r="H886">
        <v>0</v>
      </c>
      <c r="I886" t="str">
        <v>High</v>
      </c>
    </row>
    <row r="887" spans="1:9" x14ac:dyDescent="0.25">
      <c r="A887" t="str">
        <v>LN001767</v>
      </c>
      <c r="B887" t="str">
        <v>CUST06539</v>
      </c>
      <c r="C887" t="str">
        <v>Auto</v>
      </c>
      <c r="D887">
        <v>1589359</v>
      </c>
      <c r="E887">
        <v>582276.18999999994</v>
      </c>
      <c r="F887">
        <v>615</v>
      </c>
      <c r="G887">
        <v>0.55020000000000002</v>
      </c>
      <c r="H887">
        <v>0</v>
      </c>
      <c r="I887" t="str">
        <v>High</v>
      </c>
    </row>
    <row r="888" spans="1:9" x14ac:dyDescent="0.25">
      <c r="A888" t="str">
        <v>LN001768</v>
      </c>
      <c r="B888" t="str">
        <v>CUST04551</v>
      </c>
      <c r="C888" t="str">
        <v>Home</v>
      </c>
      <c r="D888">
        <v>4390175</v>
      </c>
      <c r="E888">
        <v>4369189.3099999996</v>
      </c>
      <c r="F888">
        <v>607</v>
      </c>
      <c r="G888">
        <v>0.75</v>
      </c>
      <c r="H888">
        <v>0</v>
      </c>
      <c r="I888" t="str">
        <v>High</v>
      </c>
    </row>
    <row r="889" spans="1:9" x14ac:dyDescent="0.25">
      <c r="A889" t="str">
        <v>LN001769</v>
      </c>
      <c r="B889" t="str">
        <v>CUST00601</v>
      </c>
      <c r="C889" t="str">
        <v>Home</v>
      </c>
      <c r="D889">
        <v>6721282</v>
      </c>
      <c r="E889">
        <v>5273383.2300000004</v>
      </c>
      <c r="F889">
        <v>727</v>
      </c>
      <c r="G889">
        <v>0.75</v>
      </c>
      <c r="H889">
        <v>0</v>
      </c>
      <c r="I889" t="str">
        <v>High</v>
      </c>
    </row>
    <row r="890" spans="1:9" x14ac:dyDescent="0.25">
      <c r="A890" t="str">
        <v>LN001770</v>
      </c>
      <c r="B890" t="str">
        <v>CUST00139</v>
      </c>
      <c r="C890" t="str">
        <v>Home</v>
      </c>
      <c r="D890">
        <v>5304317</v>
      </c>
      <c r="E890">
        <v>4332384.92</v>
      </c>
      <c r="F890">
        <v>710</v>
      </c>
      <c r="G890">
        <v>0.75</v>
      </c>
      <c r="H890">
        <v>0</v>
      </c>
      <c r="I890" t="str">
        <v>High</v>
      </c>
    </row>
    <row r="891" spans="1:9" x14ac:dyDescent="0.25">
      <c r="A891" t="str">
        <v>LN001773</v>
      </c>
      <c r="B891" t="str">
        <v>CUST06185</v>
      </c>
      <c r="C891" t="str">
        <v>Business</v>
      </c>
      <c r="D891">
        <v>2377902</v>
      </c>
      <c r="E891">
        <v>960115.75</v>
      </c>
      <c r="F891">
        <v>613</v>
      </c>
      <c r="G891">
        <v>0.75</v>
      </c>
      <c r="H891">
        <v>0</v>
      </c>
      <c r="I891" t="str">
        <v>High</v>
      </c>
    </row>
    <row r="892" spans="1:9" x14ac:dyDescent="0.25">
      <c r="A892" t="str">
        <v>LN001774</v>
      </c>
      <c r="B892" t="str">
        <v>CUST06237</v>
      </c>
      <c r="C892" t="str">
        <v>Business</v>
      </c>
      <c r="D892">
        <v>4006754</v>
      </c>
      <c r="E892">
        <v>2488910.4300000002</v>
      </c>
      <c r="F892">
        <v>664</v>
      </c>
      <c r="G892">
        <v>0.67849999999999999</v>
      </c>
      <c r="H892">
        <v>0</v>
      </c>
      <c r="I892" t="str">
        <v>High</v>
      </c>
    </row>
    <row r="893" spans="1:9" x14ac:dyDescent="0.25">
      <c r="A893" t="str">
        <v>LN001775</v>
      </c>
      <c r="B893" t="str">
        <v>CUST01115</v>
      </c>
      <c r="C893" t="str">
        <v>Education</v>
      </c>
      <c r="D893">
        <v>1257586</v>
      </c>
      <c r="E893">
        <v>267551.84000000003</v>
      </c>
      <c r="F893">
        <v>721</v>
      </c>
      <c r="G893">
        <v>0.59670000000000001</v>
      </c>
      <c r="H893">
        <v>0</v>
      </c>
      <c r="I893" t="str">
        <v>High</v>
      </c>
    </row>
    <row r="894" spans="1:9" x14ac:dyDescent="0.25">
      <c r="A894" t="str">
        <v>LN001777</v>
      </c>
      <c r="B894" t="str">
        <v>CUST01643</v>
      </c>
      <c r="C894" t="str">
        <v>Auto</v>
      </c>
      <c r="D894">
        <v>1173842</v>
      </c>
      <c r="E894">
        <v>891827.45</v>
      </c>
      <c r="F894">
        <v>612</v>
      </c>
      <c r="G894">
        <v>0.32390000000000002</v>
      </c>
      <c r="H894">
        <v>0</v>
      </c>
      <c r="I894" t="str">
        <v>High</v>
      </c>
    </row>
    <row r="895" spans="1:9" x14ac:dyDescent="0.25">
      <c r="A895" t="str">
        <v>LN001778</v>
      </c>
      <c r="B895" t="str">
        <v>CUST04171</v>
      </c>
      <c r="C895" t="str">
        <v>Home</v>
      </c>
      <c r="D895">
        <v>5103777</v>
      </c>
      <c r="E895">
        <v>3771270.93</v>
      </c>
      <c r="F895">
        <v>760</v>
      </c>
      <c r="G895">
        <v>0.75</v>
      </c>
      <c r="H895">
        <v>0</v>
      </c>
      <c r="I895" t="str">
        <v>High</v>
      </c>
    </row>
    <row r="896" spans="1:9" x14ac:dyDescent="0.25">
      <c r="A896" t="str">
        <v>LN001779</v>
      </c>
      <c r="B896" t="str">
        <v>CUST03594</v>
      </c>
      <c r="C896" t="str">
        <v>Personal</v>
      </c>
      <c r="D896">
        <v>767793</v>
      </c>
      <c r="E896">
        <v>703310.41</v>
      </c>
      <c r="F896">
        <v>662</v>
      </c>
      <c r="G896">
        <v>0.56850000000000001</v>
      </c>
      <c r="H896">
        <v>0</v>
      </c>
      <c r="I896" t="str">
        <v>High</v>
      </c>
    </row>
    <row r="897" spans="1:9" x14ac:dyDescent="0.25">
      <c r="A897" t="str">
        <v>LN001780</v>
      </c>
      <c r="B897" t="str">
        <v>CUST04593</v>
      </c>
      <c r="C897" t="str">
        <v>Business</v>
      </c>
      <c r="D897">
        <v>1840098</v>
      </c>
      <c r="E897">
        <v>1242275.01</v>
      </c>
      <c r="F897">
        <v>663</v>
      </c>
      <c r="G897">
        <v>0.75</v>
      </c>
      <c r="H897">
        <v>90</v>
      </c>
      <c r="I897" t="str">
        <v>High</v>
      </c>
    </row>
    <row r="898" spans="1:9" x14ac:dyDescent="0.25">
      <c r="A898" t="str">
        <v>LN001782</v>
      </c>
      <c r="B898" t="str">
        <v>CUST02272</v>
      </c>
      <c r="C898" t="str">
        <v>Business</v>
      </c>
      <c r="D898">
        <v>2031337</v>
      </c>
      <c r="E898">
        <v>594533.19999999995</v>
      </c>
      <c r="F898">
        <v>711</v>
      </c>
      <c r="G898">
        <v>0.75</v>
      </c>
      <c r="H898">
        <v>0</v>
      </c>
      <c r="I898" t="str">
        <v>High</v>
      </c>
    </row>
    <row r="899" spans="1:9" x14ac:dyDescent="0.25">
      <c r="A899" t="str">
        <v>LN001783</v>
      </c>
      <c r="B899" t="str">
        <v>CUST04724</v>
      </c>
      <c r="C899" t="str">
        <v>Home</v>
      </c>
      <c r="D899">
        <v>6012720</v>
      </c>
      <c r="E899">
        <v>5816978.3300000001</v>
      </c>
      <c r="F899">
        <v>729</v>
      </c>
      <c r="G899">
        <v>0.75</v>
      </c>
      <c r="H899">
        <v>0</v>
      </c>
      <c r="I899" t="str">
        <v>High</v>
      </c>
    </row>
    <row r="900" spans="1:9" x14ac:dyDescent="0.25">
      <c r="A900" t="str">
        <v>LN001785</v>
      </c>
      <c r="B900" t="str">
        <v>CUST01568</v>
      </c>
      <c r="C900" t="str">
        <v>Auto</v>
      </c>
      <c r="D900">
        <v>1477717</v>
      </c>
      <c r="E900">
        <v>813478.19</v>
      </c>
      <c r="F900">
        <v>624</v>
      </c>
      <c r="G900">
        <v>0.75</v>
      </c>
      <c r="H900">
        <v>15</v>
      </c>
      <c r="I900" t="str">
        <v>High</v>
      </c>
    </row>
    <row r="901" spans="1:9" x14ac:dyDescent="0.25">
      <c r="A901" t="str">
        <v>LN001786</v>
      </c>
      <c r="B901" t="str">
        <v>CUST06440</v>
      </c>
      <c r="C901" t="str">
        <v>Business</v>
      </c>
      <c r="D901">
        <v>4607400</v>
      </c>
      <c r="E901">
        <v>662386.14</v>
      </c>
      <c r="F901">
        <v>724</v>
      </c>
      <c r="G901">
        <v>0.75</v>
      </c>
      <c r="H901">
        <v>0</v>
      </c>
      <c r="I901" t="str">
        <v>High</v>
      </c>
    </row>
    <row r="902" spans="1:9" x14ac:dyDescent="0.25">
      <c r="A902" t="str">
        <v>LN001788</v>
      </c>
      <c r="B902" t="str">
        <v>CUST01395</v>
      </c>
      <c r="C902" t="str">
        <v>Auto</v>
      </c>
      <c r="D902">
        <v>1089381</v>
      </c>
      <c r="E902">
        <v>1018070.92</v>
      </c>
      <c r="F902">
        <v>699</v>
      </c>
      <c r="G902">
        <v>0.54120000000000001</v>
      </c>
      <c r="H902">
        <v>0</v>
      </c>
      <c r="I902" t="str">
        <v>High</v>
      </c>
    </row>
    <row r="903" spans="1:9" x14ac:dyDescent="0.25">
      <c r="A903" t="str">
        <v>LN001793</v>
      </c>
      <c r="B903" t="str">
        <v>CUST06260</v>
      </c>
      <c r="C903" t="str">
        <v>Home</v>
      </c>
      <c r="D903">
        <v>6283298</v>
      </c>
      <c r="E903">
        <v>6101477.2699999996</v>
      </c>
      <c r="F903">
        <v>737</v>
      </c>
      <c r="G903">
        <v>0.7</v>
      </c>
      <c r="H903">
        <v>0</v>
      </c>
      <c r="I903" t="str">
        <v>High</v>
      </c>
    </row>
    <row r="904" spans="1:9" x14ac:dyDescent="0.25">
      <c r="A904" t="str">
        <v>LN001798</v>
      </c>
      <c r="B904" t="str">
        <v>CUST02323</v>
      </c>
      <c r="C904" t="str">
        <v>Personal</v>
      </c>
      <c r="D904">
        <v>648614</v>
      </c>
      <c r="E904">
        <v>0</v>
      </c>
      <c r="F904">
        <v>726</v>
      </c>
      <c r="G904">
        <v>0.75</v>
      </c>
      <c r="H904">
        <v>0</v>
      </c>
      <c r="I904" t="str">
        <v>High</v>
      </c>
    </row>
    <row r="905" spans="1:9" x14ac:dyDescent="0.25">
      <c r="A905" t="str">
        <v>LN001801</v>
      </c>
      <c r="B905" t="str">
        <v>CUST05623</v>
      </c>
      <c r="C905" t="str">
        <v>Business</v>
      </c>
      <c r="D905">
        <v>1294366</v>
      </c>
      <c r="E905">
        <v>0</v>
      </c>
      <c r="F905">
        <v>690</v>
      </c>
      <c r="G905">
        <v>0.75</v>
      </c>
      <c r="H905">
        <v>0</v>
      </c>
      <c r="I905" t="str">
        <v>High</v>
      </c>
    </row>
    <row r="906" spans="1:9" x14ac:dyDescent="0.25">
      <c r="A906" t="str">
        <v>LN001802</v>
      </c>
      <c r="B906" t="str">
        <v>CUST06806</v>
      </c>
      <c r="C906" t="str">
        <v>Auto</v>
      </c>
      <c r="D906">
        <v>1497314</v>
      </c>
      <c r="E906">
        <v>943674.12</v>
      </c>
      <c r="F906">
        <v>692</v>
      </c>
      <c r="G906">
        <v>0.75</v>
      </c>
      <c r="H906">
        <v>0</v>
      </c>
      <c r="I906" t="str">
        <v>High</v>
      </c>
    </row>
    <row r="907" spans="1:9" x14ac:dyDescent="0.25">
      <c r="A907" t="str">
        <v>LN001804</v>
      </c>
      <c r="B907" t="str">
        <v>CUST02871</v>
      </c>
      <c r="C907" t="str">
        <v>Personal</v>
      </c>
      <c r="D907">
        <v>582124</v>
      </c>
      <c r="E907">
        <v>384715.9</v>
      </c>
      <c r="F907">
        <v>680</v>
      </c>
      <c r="G907">
        <v>0.63819999999999999</v>
      </c>
      <c r="H907">
        <v>0</v>
      </c>
      <c r="I907" t="str">
        <v>High</v>
      </c>
    </row>
    <row r="908" spans="1:9" x14ac:dyDescent="0.25">
      <c r="A908" t="str">
        <v>LN001805</v>
      </c>
      <c r="B908" t="str">
        <v>CUST05138</v>
      </c>
      <c r="C908" t="str">
        <v>Personal</v>
      </c>
      <c r="D908">
        <v>329838</v>
      </c>
      <c r="E908">
        <v>184893.12</v>
      </c>
      <c r="F908">
        <v>617</v>
      </c>
      <c r="G908">
        <v>0.1163</v>
      </c>
      <c r="H908">
        <v>0</v>
      </c>
      <c r="I908" t="str">
        <v>High</v>
      </c>
    </row>
    <row r="909" spans="1:9" x14ac:dyDescent="0.25">
      <c r="A909" t="str">
        <v>LN001806</v>
      </c>
      <c r="B909" t="str">
        <v>CUST04596</v>
      </c>
      <c r="C909" t="str">
        <v>Education</v>
      </c>
      <c r="D909">
        <v>698986</v>
      </c>
      <c r="E909">
        <v>648109.99</v>
      </c>
      <c r="F909">
        <v>620</v>
      </c>
      <c r="G909">
        <v>0.30099999999999999</v>
      </c>
      <c r="H909">
        <v>0</v>
      </c>
      <c r="I909" t="str">
        <v>High</v>
      </c>
    </row>
    <row r="910" spans="1:9" x14ac:dyDescent="0.25">
      <c r="A910" t="str">
        <v>LN001807</v>
      </c>
      <c r="B910" t="str">
        <v>CUST01856</v>
      </c>
      <c r="C910" t="str">
        <v>Auto</v>
      </c>
      <c r="D910">
        <v>1780687</v>
      </c>
      <c r="E910">
        <v>1000072.85</v>
      </c>
      <c r="F910">
        <v>666</v>
      </c>
      <c r="G910">
        <v>0.54679999999999995</v>
      </c>
      <c r="H910">
        <v>0</v>
      </c>
      <c r="I910" t="str">
        <v>High</v>
      </c>
    </row>
    <row r="911" spans="1:9" x14ac:dyDescent="0.25">
      <c r="A911" t="str">
        <v>LN001808</v>
      </c>
      <c r="B911" t="str">
        <v>CUST00286</v>
      </c>
      <c r="C911" t="str">
        <v>Personal</v>
      </c>
      <c r="D911">
        <v>633771</v>
      </c>
      <c r="E911">
        <v>486737.36</v>
      </c>
      <c r="F911">
        <v>725</v>
      </c>
      <c r="G911">
        <v>0.75</v>
      </c>
      <c r="H911">
        <v>0</v>
      </c>
      <c r="I911" t="str">
        <v>High</v>
      </c>
    </row>
    <row r="912" spans="1:9" x14ac:dyDescent="0.25">
      <c r="A912" t="str">
        <v>LN001811</v>
      </c>
      <c r="B912" t="str">
        <v>CUST02771</v>
      </c>
      <c r="C912" t="str">
        <v>Auto</v>
      </c>
      <c r="D912">
        <v>1241927</v>
      </c>
      <c r="E912">
        <v>592430.78</v>
      </c>
      <c r="F912">
        <v>745</v>
      </c>
      <c r="G912">
        <v>0.51680000000000004</v>
      </c>
      <c r="H912">
        <v>0</v>
      </c>
      <c r="I912" t="str">
        <v>High</v>
      </c>
    </row>
    <row r="913" spans="1:9" x14ac:dyDescent="0.25">
      <c r="A913" t="str">
        <v>LN001816</v>
      </c>
      <c r="B913" t="str">
        <v>CUST03706</v>
      </c>
      <c r="C913" t="str">
        <v>Business</v>
      </c>
      <c r="D913">
        <v>4476276</v>
      </c>
      <c r="E913">
        <v>3601371.67</v>
      </c>
      <c r="F913">
        <v>745</v>
      </c>
      <c r="G913">
        <v>0.75</v>
      </c>
      <c r="H913">
        <v>0</v>
      </c>
      <c r="I913" t="str">
        <v>High</v>
      </c>
    </row>
    <row r="914" spans="1:9" x14ac:dyDescent="0.25">
      <c r="A914" t="str">
        <v>LN001819</v>
      </c>
      <c r="B914" t="str">
        <v>CUST05498</v>
      </c>
      <c r="C914" t="str">
        <v>Auto</v>
      </c>
      <c r="D914">
        <v>936873</v>
      </c>
      <c r="E914">
        <v>341200.88</v>
      </c>
      <c r="F914">
        <v>747</v>
      </c>
      <c r="G914">
        <v>0.75</v>
      </c>
      <c r="H914">
        <v>0</v>
      </c>
      <c r="I914" t="str">
        <v>High</v>
      </c>
    </row>
    <row r="915" spans="1:9" x14ac:dyDescent="0.25">
      <c r="A915" t="str">
        <v>LN001820</v>
      </c>
      <c r="B915" t="str">
        <v>CUST06143</v>
      </c>
      <c r="C915" t="str">
        <v>Home</v>
      </c>
      <c r="D915">
        <v>4695813</v>
      </c>
      <c r="E915">
        <v>4458236.01</v>
      </c>
      <c r="F915">
        <v>647</v>
      </c>
      <c r="G915">
        <v>0.49059999999999998</v>
      </c>
      <c r="H915">
        <v>0</v>
      </c>
      <c r="I915" t="str">
        <v>High</v>
      </c>
    </row>
    <row r="916" spans="1:9" x14ac:dyDescent="0.25">
      <c r="A916" t="str">
        <v>LN001823</v>
      </c>
      <c r="B916" t="str">
        <v>CUST02644</v>
      </c>
      <c r="C916" t="str">
        <v>Auto</v>
      </c>
      <c r="D916">
        <v>1120396</v>
      </c>
      <c r="E916">
        <v>254204.2</v>
      </c>
      <c r="F916">
        <v>729</v>
      </c>
      <c r="G916">
        <v>0.50319999999999998</v>
      </c>
      <c r="H916">
        <v>0</v>
      </c>
      <c r="I916" t="str">
        <v>High</v>
      </c>
    </row>
    <row r="917" spans="1:9" x14ac:dyDescent="0.25">
      <c r="A917" t="str">
        <v>LN001824</v>
      </c>
      <c r="B917" t="str">
        <v>CUST03099</v>
      </c>
      <c r="C917" t="str">
        <v>Education</v>
      </c>
      <c r="D917">
        <v>549760</v>
      </c>
      <c r="E917">
        <v>323108.71999999997</v>
      </c>
      <c r="F917">
        <v>632</v>
      </c>
      <c r="G917">
        <v>0.16089999999999999</v>
      </c>
      <c r="H917">
        <v>0</v>
      </c>
      <c r="I917" t="str">
        <v>High</v>
      </c>
    </row>
    <row r="918" spans="1:9" x14ac:dyDescent="0.25">
      <c r="A918" t="str">
        <v>LN001825</v>
      </c>
      <c r="B918" t="str">
        <v>CUST00171</v>
      </c>
      <c r="C918" t="str">
        <v>Auto</v>
      </c>
      <c r="D918">
        <v>1341007</v>
      </c>
      <c r="E918">
        <v>1123818.3400000001</v>
      </c>
      <c r="F918">
        <v>797</v>
      </c>
      <c r="G918">
        <v>0.6069</v>
      </c>
      <c r="H918">
        <v>0</v>
      </c>
      <c r="I918" t="str">
        <v>High</v>
      </c>
    </row>
    <row r="919" spans="1:9" x14ac:dyDescent="0.25">
      <c r="A919" t="str">
        <v>LN001828</v>
      </c>
      <c r="B919" t="str">
        <v>CUST05355</v>
      </c>
      <c r="C919" t="str">
        <v>Business</v>
      </c>
      <c r="D919">
        <v>3459993</v>
      </c>
      <c r="E919">
        <v>1962228.18</v>
      </c>
      <c r="F919">
        <v>704</v>
      </c>
      <c r="G919">
        <v>0.75</v>
      </c>
      <c r="H919">
        <v>0</v>
      </c>
      <c r="I919" t="str">
        <v>High</v>
      </c>
    </row>
    <row r="920" spans="1:9" x14ac:dyDescent="0.25">
      <c r="A920" t="str">
        <v>LN001830</v>
      </c>
      <c r="B920" t="str">
        <v>CUST00098</v>
      </c>
      <c r="C920" t="str">
        <v>Personal</v>
      </c>
      <c r="D920">
        <v>682676</v>
      </c>
      <c r="E920">
        <v>666572.71</v>
      </c>
      <c r="F920">
        <v>723</v>
      </c>
      <c r="G920">
        <v>0.75</v>
      </c>
      <c r="H920">
        <v>0</v>
      </c>
      <c r="I920" t="str">
        <v>High</v>
      </c>
    </row>
    <row r="921" spans="1:9" x14ac:dyDescent="0.25">
      <c r="A921" t="str">
        <v>LN001833</v>
      </c>
      <c r="B921" t="str">
        <v>CUST03787</v>
      </c>
      <c r="C921" t="str">
        <v>Auto</v>
      </c>
      <c r="D921">
        <v>717052</v>
      </c>
      <c r="E921">
        <v>541401.47</v>
      </c>
      <c r="F921">
        <v>687</v>
      </c>
      <c r="G921">
        <v>0.75</v>
      </c>
      <c r="H921">
        <v>0</v>
      </c>
      <c r="I921" t="str">
        <v>High</v>
      </c>
    </row>
    <row r="922" spans="1:9" x14ac:dyDescent="0.25">
      <c r="A922" t="str">
        <v>LN001836</v>
      </c>
      <c r="B922" t="str">
        <v>CUST00989</v>
      </c>
      <c r="C922" t="str">
        <v>Auto</v>
      </c>
      <c r="D922">
        <v>1283521</v>
      </c>
      <c r="E922">
        <v>591486.73</v>
      </c>
      <c r="F922">
        <v>717</v>
      </c>
      <c r="G922">
        <v>0.75</v>
      </c>
      <c r="H922">
        <v>0</v>
      </c>
      <c r="I922" t="str">
        <v>High</v>
      </c>
    </row>
    <row r="923" spans="1:9" x14ac:dyDescent="0.25">
      <c r="A923" t="str">
        <v>LN001837</v>
      </c>
      <c r="B923" t="str">
        <v>CUST03954</v>
      </c>
      <c r="C923" t="str">
        <v>Personal</v>
      </c>
      <c r="D923">
        <v>368025</v>
      </c>
      <c r="E923">
        <v>267741.94</v>
      </c>
      <c r="F923">
        <v>777</v>
      </c>
      <c r="G923">
        <v>0.55120000000000002</v>
      </c>
      <c r="H923">
        <v>0</v>
      </c>
      <c r="I923" t="str">
        <v>High</v>
      </c>
    </row>
    <row r="924" spans="1:9" x14ac:dyDescent="0.25">
      <c r="A924" t="str">
        <v>LN001839</v>
      </c>
      <c r="B924" t="str">
        <v>CUST01610</v>
      </c>
      <c r="C924" t="str">
        <v>Business</v>
      </c>
      <c r="D924">
        <v>3937304</v>
      </c>
      <c r="E924">
        <v>2608723.19</v>
      </c>
      <c r="F924">
        <v>808</v>
      </c>
      <c r="G924">
        <v>0.75</v>
      </c>
      <c r="H924">
        <v>0</v>
      </c>
      <c r="I924" t="str">
        <v>High</v>
      </c>
    </row>
    <row r="925" spans="1:9" x14ac:dyDescent="0.25">
      <c r="A925" t="str">
        <v>LN001841</v>
      </c>
      <c r="B925" t="str">
        <v>CUST02560</v>
      </c>
      <c r="C925" t="str">
        <v>Home</v>
      </c>
      <c r="D925">
        <v>4115992</v>
      </c>
      <c r="E925">
        <v>3881894.11</v>
      </c>
      <c r="F925">
        <v>647</v>
      </c>
      <c r="G925">
        <v>0.71540000000000004</v>
      </c>
      <c r="H925">
        <v>0</v>
      </c>
      <c r="I925" t="str">
        <v>High</v>
      </c>
    </row>
    <row r="926" spans="1:9" x14ac:dyDescent="0.25">
      <c r="A926" t="str">
        <v>LN001843</v>
      </c>
      <c r="B926" t="str">
        <v>CUST06153</v>
      </c>
      <c r="C926" t="str">
        <v>Home</v>
      </c>
      <c r="D926">
        <v>5278310</v>
      </c>
      <c r="E926">
        <v>4717615.4400000004</v>
      </c>
      <c r="F926">
        <v>613</v>
      </c>
      <c r="G926">
        <v>0.75</v>
      </c>
      <c r="H926">
        <v>0</v>
      </c>
      <c r="I926" t="str">
        <v>High</v>
      </c>
    </row>
    <row r="927" spans="1:9" x14ac:dyDescent="0.25">
      <c r="A927" t="str">
        <v>LN001844</v>
      </c>
      <c r="B927" t="str">
        <v>CUST01819</v>
      </c>
      <c r="C927" t="str">
        <v>Auto</v>
      </c>
      <c r="D927">
        <v>1318463</v>
      </c>
      <c r="E927">
        <v>799349.55</v>
      </c>
      <c r="F927">
        <v>664</v>
      </c>
      <c r="G927">
        <v>0.6794</v>
      </c>
      <c r="H927">
        <v>0</v>
      </c>
      <c r="I927" t="str">
        <v>High</v>
      </c>
    </row>
    <row r="928" spans="1:9" x14ac:dyDescent="0.25">
      <c r="A928" t="str">
        <v>LN001845</v>
      </c>
      <c r="B928" t="str">
        <v>CUST06496</v>
      </c>
      <c r="C928" t="str">
        <v>Business</v>
      </c>
      <c r="D928">
        <v>2337974</v>
      </c>
      <c r="E928">
        <v>1748503.29</v>
      </c>
      <c r="F928">
        <v>656</v>
      </c>
      <c r="G928">
        <v>0.75</v>
      </c>
      <c r="H928">
        <v>0</v>
      </c>
      <c r="I928" t="str">
        <v>High</v>
      </c>
    </row>
    <row r="929" spans="1:9" x14ac:dyDescent="0.25">
      <c r="A929" t="str">
        <v>LN001849</v>
      </c>
      <c r="B929" t="str">
        <v>CUST01546</v>
      </c>
      <c r="C929" t="str">
        <v>Business</v>
      </c>
      <c r="D929">
        <v>3230390</v>
      </c>
      <c r="E929">
        <v>0</v>
      </c>
      <c r="F929">
        <v>714</v>
      </c>
      <c r="G929">
        <v>0.75</v>
      </c>
      <c r="H929">
        <v>0</v>
      </c>
      <c r="I929" t="str">
        <v>High</v>
      </c>
    </row>
    <row r="930" spans="1:9" x14ac:dyDescent="0.25">
      <c r="A930" t="str">
        <v>LN001853</v>
      </c>
      <c r="B930" t="str">
        <v>CUST05058</v>
      </c>
      <c r="C930" t="str">
        <v>Business</v>
      </c>
      <c r="D930">
        <v>2290997</v>
      </c>
      <c r="E930">
        <v>2236594.62</v>
      </c>
      <c r="F930">
        <v>746</v>
      </c>
      <c r="G930">
        <v>0.65629999999999999</v>
      </c>
      <c r="H930">
        <v>0</v>
      </c>
      <c r="I930" t="str">
        <v>High</v>
      </c>
    </row>
    <row r="931" spans="1:9" x14ac:dyDescent="0.25">
      <c r="A931" t="str">
        <v>LN001854</v>
      </c>
      <c r="B931" t="str">
        <v>CUST00160</v>
      </c>
      <c r="C931" t="str">
        <v>Business</v>
      </c>
      <c r="D931">
        <v>1741761</v>
      </c>
      <c r="E931">
        <v>1702663.84</v>
      </c>
      <c r="F931">
        <v>792</v>
      </c>
      <c r="G931">
        <v>0.53029999999999999</v>
      </c>
      <c r="H931">
        <v>30</v>
      </c>
      <c r="I931" t="str">
        <v>High</v>
      </c>
    </row>
    <row r="932" spans="1:9" x14ac:dyDescent="0.25">
      <c r="A932" t="str">
        <v>LN001855</v>
      </c>
      <c r="B932" t="str">
        <v>CUST00511</v>
      </c>
      <c r="C932" t="str">
        <v>Business</v>
      </c>
      <c r="D932">
        <v>4472611</v>
      </c>
      <c r="E932">
        <v>3463312.57</v>
      </c>
      <c r="F932">
        <v>721</v>
      </c>
      <c r="G932">
        <v>0.75</v>
      </c>
      <c r="H932">
        <v>0</v>
      </c>
      <c r="I932" t="str">
        <v>High</v>
      </c>
    </row>
    <row r="933" spans="1:9" x14ac:dyDescent="0.25">
      <c r="A933" t="str">
        <v>LN001857</v>
      </c>
      <c r="B933" t="str">
        <v>CUST01575</v>
      </c>
      <c r="C933" t="str">
        <v>Education</v>
      </c>
      <c r="D933">
        <v>1330380</v>
      </c>
      <c r="E933">
        <v>419821.43</v>
      </c>
      <c r="F933">
        <v>736</v>
      </c>
      <c r="G933">
        <v>0.50009999999999999</v>
      </c>
      <c r="H933">
        <v>7</v>
      </c>
      <c r="I933" t="str">
        <v>High</v>
      </c>
    </row>
    <row r="934" spans="1:9" x14ac:dyDescent="0.25">
      <c r="A934" t="str">
        <v>LN001859</v>
      </c>
      <c r="B934" t="str">
        <v>CUST02223</v>
      </c>
      <c r="C934" t="str">
        <v>Business</v>
      </c>
      <c r="D934">
        <v>3940283</v>
      </c>
      <c r="E934">
        <v>1615872.43</v>
      </c>
      <c r="F934">
        <v>702</v>
      </c>
      <c r="G934">
        <v>0.75</v>
      </c>
      <c r="H934">
        <v>0</v>
      </c>
      <c r="I934" t="str">
        <v>High</v>
      </c>
    </row>
    <row r="935" spans="1:9" x14ac:dyDescent="0.25">
      <c r="A935" t="str">
        <v>LN001860</v>
      </c>
      <c r="B935" t="str">
        <v>CUST00870</v>
      </c>
      <c r="C935" t="str">
        <v>Auto</v>
      </c>
      <c r="D935">
        <v>1718195</v>
      </c>
      <c r="E935">
        <v>437158.21</v>
      </c>
      <c r="F935">
        <v>701</v>
      </c>
      <c r="G935">
        <v>0.75</v>
      </c>
      <c r="H935">
        <v>0</v>
      </c>
      <c r="I935" t="str">
        <v>High</v>
      </c>
    </row>
    <row r="936" spans="1:9" x14ac:dyDescent="0.25">
      <c r="A936" t="str">
        <v>LN001862</v>
      </c>
      <c r="B936" t="str">
        <v>CUST00195</v>
      </c>
      <c r="C936" t="str">
        <v>Auto</v>
      </c>
      <c r="D936">
        <v>746948</v>
      </c>
      <c r="E936">
        <v>421153.67</v>
      </c>
      <c r="F936">
        <v>689</v>
      </c>
      <c r="G936">
        <v>0.59540000000000004</v>
      </c>
      <c r="H936">
        <v>0</v>
      </c>
      <c r="I936" t="str">
        <v>High</v>
      </c>
    </row>
    <row r="937" spans="1:9" x14ac:dyDescent="0.25">
      <c r="A937" t="str">
        <v>LN001863</v>
      </c>
      <c r="B937" t="str">
        <v>CUST01849</v>
      </c>
      <c r="C937" t="str">
        <v>Personal</v>
      </c>
      <c r="D937">
        <v>729872</v>
      </c>
      <c r="E937">
        <v>259331.86</v>
      </c>
      <c r="F937">
        <v>594</v>
      </c>
      <c r="G937">
        <v>0.21579999999999999</v>
      </c>
      <c r="H937">
        <v>0</v>
      </c>
      <c r="I937" t="str">
        <v>High</v>
      </c>
    </row>
    <row r="938" spans="1:9" x14ac:dyDescent="0.25">
      <c r="A938" t="str">
        <v>LN001864</v>
      </c>
      <c r="B938" t="str">
        <v>CUST00168</v>
      </c>
      <c r="C938" t="str">
        <v>Home</v>
      </c>
      <c r="D938">
        <v>4223341</v>
      </c>
      <c r="E938">
        <v>3824615.49</v>
      </c>
      <c r="F938">
        <v>648</v>
      </c>
      <c r="G938">
        <v>0.75</v>
      </c>
      <c r="H938">
        <v>0</v>
      </c>
      <c r="I938" t="str">
        <v>High</v>
      </c>
    </row>
    <row r="939" spans="1:9" x14ac:dyDescent="0.25">
      <c r="A939" t="str">
        <v>LN001865</v>
      </c>
      <c r="B939" t="str">
        <v>CUST00688</v>
      </c>
      <c r="C939" t="str">
        <v>Business</v>
      </c>
      <c r="D939">
        <v>2359694</v>
      </c>
      <c r="E939">
        <v>2139803.33</v>
      </c>
      <c r="F939">
        <v>837</v>
      </c>
      <c r="G939">
        <v>0.75</v>
      </c>
      <c r="H939">
        <v>0</v>
      </c>
      <c r="I939" t="str">
        <v>High</v>
      </c>
    </row>
    <row r="940" spans="1:9" x14ac:dyDescent="0.25">
      <c r="A940" t="str">
        <v>LN001866</v>
      </c>
      <c r="B940" t="str">
        <v>CUST01354</v>
      </c>
      <c r="C940" t="str">
        <v>Business</v>
      </c>
      <c r="D940">
        <v>4972547</v>
      </c>
      <c r="E940">
        <v>2918262.05</v>
      </c>
      <c r="F940">
        <v>701</v>
      </c>
      <c r="G940">
        <v>0.75</v>
      </c>
      <c r="H940">
        <v>0</v>
      </c>
      <c r="I940" t="str">
        <v>High</v>
      </c>
    </row>
    <row r="941" spans="1:9" x14ac:dyDescent="0.25">
      <c r="A941" t="str">
        <v>LN001870</v>
      </c>
      <c r="B941" t="str">
        <v>CUST01544</v>
      </c>
      <c r="C941" t="str">
        <v>Auto</v>
      </c>
      <c r="D941">
        <v>1772548</v>
      </c>
      <c r="E941">
        <v>332545.74</v>
      </c>
      <c r="F941">
        <v>649</v>
      </c>
      <c r="G941">
        <v>0.75</v>
      </c>
      <c r="H941">
        <v>0</v>
      </c>
      <c r="I941" t="str">
        <v>High</v>
      </c>
    </row>
    <row r="942" spans="1:9" x14ac:dyDescent="0.25">
      <c r="A942" t="str">
        <v>LN001873</v>
      </c>
      <c r="B942" t="str">
        <v>CUST05986</v>
      </c>
      <c r="C942" t="str">
        <v>Home</v>
      </c>
      <c r="D942">
        <v>3462590</v>
      </c>
      <c r="E942">
        <v>3274382.97</v>
      </c>
      <c r="F942">
        <v>668</v>
      </c>
      <c r="G942">
        <v>0.53590000000000004</v>
      </c>
      <c r="H942">
        <v>0</v>
      </c>
      <c r="I942" t="str">
        <v>High</v>
      </c>
    </row>
    <row r="943" spans="1:9" x14ac:dyDescent="0.25">
      <c r="A943" t="str">
        <v>LN001874</v>
      </c>
      <c r="B943" t="str">
        <v>CUST03145</v>
      </c>
      <c r="C943" t="str">
        <v>Business</v>
      </c>
      <c r="D943">
        <v>1185160</v>
      </c>
      <c r="E943">
        <v>932556.12</v>
      </c>
      <c r="F943">
        <v>731</v>
      </c>
      <c r="G943">
        <v>0.5675</v>
      </c>
      <c r="H943">
        <v>0</v>
      </c>
      <c r="I943" t="str">
        <v>High</v>
      </c>
    </row>
    <row r="944" spans="1:9" x14ac:dyDescent="0.25">
      <c r="A944" t="str">
        <v>LN001876</v>
      </c>
      <c r="B944" t="str">
        <v>CUST03697</v>
      </c>
      <c r="C944" t="str">
        <v>Home</v>
      </c>
      <c r="D944">
        <v>6531376</v>
      </c>
      <c r="E944">
        <v>5909710.46</v>
      </c>
      <c r="F944">
        <v>695</v>
      </c>
      <c r="G944">
        <v>0.75</v>
      </c>
      <c r="H944">
        <v>0</v>
      </c>
      <c r="I944" t="str">
        <v>High</v>
      </c>
    </row>
    <row r="945" spans="1:9" x14ac:dyDescent="0.25">
      <c r="A945" t="str">
        <v>LN001877</v>
      </c>
      <c r="B945" t="str">
        <v>CUST02926</v>
      </c>
      <c r="C945" t="str">
        <v>Auto</v>
      </c>
      <c r="D945">
        <v>1219742</v>
      </c>
      <c r="E945">
        <v>278626.17</v>
      </c>
      <c r="F945">
        <v>607</v>
      </c>
      <c r="G945">
        <v>0.32600000000000001</v>
      </c>
      <c r="H945">
        <v>0</v>
      </c>
      <c r="I945" t="str">
        <v>High</v>
      </c>
    </row>
    <row r="946" spans="1:9" x14ac:dyDescent="0.25">
      <c r="A946" t="str">
        <v>LN001878</v>
      </c>
      <c r="B946" t="str">
        <v>CUST05892</v>
      </c>
      <c r="C946" t="str">
        <v>Home</v>
      </c>
      <c r="D946">
        <v>6397390</v>
      </c>
      <c r="E946">
        <v>6276293.9199999999</v>
      </c>
      <c r="F946">
        <v>609</v>
      </c>
      <c r="G946">
        <v>0.60919999999999996</v>
      </c>
      <c r="H946">
        <v>1</v>
      </c>
      <c r="I946" t="str">
        <v>High</v>
      </c>
    </row>
    <row r="947" spans="1:9" x14ac:dyDescent="0.25">
      <c r="A947" t="str">
        <v>LN001882</v>
      </c>
      <c r="B947" t="str">
        <v>CUST02270</v>
      </c>
      <c r="C947" t="str">
        <v>Business</v>
      </c>
      <c r="D947">
        <v>1950772</v>
      </c>
      <c r="E947">
        <v>0</v>
      </c>
      <c r="F947">
        <v>723</v>
      </c>
      <c r="G947">
        <v>0.75</v>
      </c>
      <c r="H947">
        <v>0</v>
      </c>
      <c r="I947" t="str">
        <v>High</v>
      </c>
    </row>
    <row r="948" spans="1:9" x14ac:dyDescent="0.25">
      <c r="A948" t="str">
        <v>LN001886</v>
      </c>
      <c r="B948" t="str">
        <v>CUST05738</v>
      </c>
      <c r="C948" t="str">
        <v>Home</v>
      </c>
      <c r="D948">
        <v>5361752</v>
      </c>
      <c r="E948">
        <v>5242968.57</v>
      </c>
      <c r="F948">
        <v>737</v>
      </c>
      <c r="G948">
        <v>0.75</v>
      </c>
      <c r="H948">
        <v>0</v>
      </c>
      <c r="I948" t="str">
        <v>High</v>
      </c>
    </row>
    <row r="949" spans="1:9" x14ac:dyDescent="0.25">
      <c r="A949" t="str">
        <v>LN001890</v>
      </c>
      <c r="B949" t="str">
        <v>CUST06121</v>
      </c>
      <c r="C949" t="str">
        <v>Business</v>
      </c>
      <c r="D949">
        <v>2823328</v>
      </c>
      <c r="E949">
        <v>2767128.54</v>
      </c>
      <c r="F949">
        <v>707</v>
      </c>
      <c r="G949">
        <v>0.64510000000000001</v>
      </c>
      <c r="H949">
        <v>0</v>
      </c>
      <c r="I949" t="str">
        <v>High</v>
      </c>
    </row>
    <row r="950" spans="1:9" x14ac:dyDescent="0.25">
      <c r="A950" t="str">
        <v>LN001892</v>
      </c>
      <c r="B950" t="str">
        <v>CUST06059</v>
      </c>
      <c r="C950" t="str">
        <v>Home</v>
      </c>
      <c r="D950">
        <v>1871351</v>
      </c>
      <c r="E950">
        <v>1732290.13</v>
      </c>
      <c r="F950">
        <v>656</v>
      </c>
      <c r="G950">
        <v>0.56259999999999999</v>
      </c>
      <c r="H950">
        <v>0</v>
      </c>
      <c r="I950" t="str">
        <v>High</v>
      </c>
    </row>
    <row r="951" spans="1:9" x14ac:dyDescent="0.25">
      <c r="A951" t="str">
        <v>LN001894</v>
      </c>
      <c r="B951" t="str">
        <v>CUST00209</v>
      </c>
      <c r="C951" t="str">
        <v>Personal</v>
      </c>
      <c r="D951">
        <v>759870</v>
      </c>
      <c r="E951">
        <v>648512.81000000006</v>
      </c>
      <c r="F951">
        <v>666</v>
      </c>
      <c r="G951">
        <v>0.75</v>
      </c>
      <c r="H951">
        <v>0</v>
      </c>
      <c r="I951" t="str">
        <v>High</v>
      </c>
    </row>
    <row r="952" spans="1:9" x14ac:dyDescent="0.25">
      <c r="A952" t="str">
        <v>LN001896</v>
      </c>
      <c r="B952" t="str">
        <v>CUST01912</v>
      </c>
      <c r="C952" t="str">
        <v>Auto</v>
      </c>
      <c r="D952">
        <v>1683812</v>
      </c>
      <c r="E952">
        <v>1452191.11</v>
      </c>
      <c r="F952">
        <v>591</v>
      </c>
      <c r="G952">
        <v>0.75</v>
      </c>
      <c r="H952">
        <v>0</v>
      </c>
      <c r="I952" t="str">
        <v>High</v>
      </c>
    </row>
    <row r="953" spans="1:9" x14ac:dyDescent="0.25">
      <c r="A953" t="str">
        <v>LN001900</v>
      </c>
      <c r="B953" t="str">
        <v>CUST04438</v>
      </c>
      <c r="C953" t="str">
        <v>Education</v>
      </c>
      <c r="D953">
        <v>493543</v>
      </c>
      <c r="E953">
        <v>485664.85</v>
      </c>
      <c r="F953">
        <v>641</v>
      </c>
      <c r="G953">
        <v>0.1118</v>
      </c>
      <c r="H953">
        <v>0</v>
      </c>
      <c r="I953" t="str">
        <v>High</v>
      </c>
    </row>
    <row r="954" spans="1:9" x14ac:dyDescent="0.25">
      <c r="A954" t="str">
        <v>LN001901</v>
      </c>
      <c r="B954" t="str">
        <v>CUST03461</v>
      </c>
      <c r="C954" t="str">
        <v>Home</v>
      </c>
      <c r="D954">
        <v>5921107</v>
      </c>
      <c r="E954">
        <v>5791437.4500000002</v>
      </c>
      <c r="F954">
        <v>749</v>
      </c>
      <c r="G954">
        <v>0.75</v>
      </c>
      <c r="H954">
        <v>0</v>
      </c>
      <c r="I954" t="str">
        <v>High</v>
      </c>
    </row>
    <row r="955" spans="1:9" x14ac:dyDescent="0.25">
      <c r="A955" t="str">
        <v>LN001904</v>
      </c>
      <c r="B955" t="str">
        <v>CUST05055</v>
      </c>
      <c r="C955" t="str">
        <v>Personal</v>
      </c>
      <c r="D955">
        <v>127246</v>
      </c>
      <c r="E955">
        <v>96805.66</v>
      </c>
      <c r="F955">
        <v>644</v>
      </c>
      <c r="G955">
        <v>0.05</v>
      </c>
      <c r="H955">
        <v>0</v>
      </c>
      <c r="I955" t="str">
        <v>High</v>
      </c>
    </row>
    <row r="956" spans="1:9" x14ac:dyDescent="0.25">
      <c r="A956" t="str">
        <v>LN001905</v>
      </c>
      <c r="B956" t="str">
        <v>CUST02816</v>
      </c>
      <c r="C956" t="str">
        <v>Education</v>
      </c>
      <c r="D956">
        <v>1324089</v>
      </c>
      <c r="E956">
        <v>1292671.26</v>
      </c>
      <c r="F956">
        <v>710</v>
      </c>
      <c r="G956">
        <v>0.75</v>
      </c>
      <c r="H956">
        <v>0</v>
      </c>
      <c r="I956" t="str">
        <v>High</v>
      </c>
    </row>
    <row r="957" spans="1:9" x14ac:dyDescent="0.25">
      <c r="A957" t="str">
        <v>LN001907</v>
      </c>
      <c r="B957" t="str">
        <v>CUST00808</v>
      </c>
      <c r="C957" t="str">
        <v>Business</v>
      </c>
      <c r="D957">
        <v>4743183</v>
      </c>
      <c r="E957">
        <v>3667512.46</v>
      </c>
      <c r="F957">
        <v>727</v>
      </c>
      <c r="G957">
        <v>0.75</v>
      </c>
      <c r="H957">
        <v>0</v>
      </c>
      <c r="I957" t="str">
        <v>High</v>
      </c>
    </row>
    <row r="958" spans="1:9" x14ac:dyDescent="0.25">
      <c r="A958" t="str">
        <v>LN001908</v>
      </c>
      <c r="B958" t="str">
        <v>CUST01743</v>
      </c>
      <c r="C958" t="str">
        <v>Home</v>
      </c>
      <c r="D958">
        <v>5919868</v>
      </c>
      <c r="E958">
        <v>5659766.3799999999</v>
      </c>
      <c r="F958">
        <v>714</v>
      </c>
      <c r="G958">
        <v>0.75</v>
      </c>
      <c r="H958">
        <v>120</v>
      </c>
      <c r="I958" t="str">
        <v>High</v>
      </c>
    </row>
    <row r="959" spans="1:9" x14ac:dyDescent="0.25">
      <c r="A959" t="str">
        <v>LN001909</v>
      </c>
      <c r="B959" t="str">
        <v>CUST06716</v>
      </c>
      <c r="C959" t="str">
        <v>Personal</v>
      </c>
      <c r="D959">
        <v>744670</v>
      </c>
      <c r="E959">
        <v>70628.89</v>
      </c>
      <c r="F959">
        <v>702</v>
      </c>
      <c r="G959">
        <v>0.73050000000000004</v>
      </c>
      <c r="H959">
        <v>0</v>
      </c>
      <c r="I959" t="str">
        <v>High</v>
      </c>
    </row>
    <row r="960" spans="1:9" x14ac:dyDescent="0.25">
      <c r="A960" t="str">
        <v>LN001912</v>
      </c>
      <c r="B960" t="str">
        <v>CUST03210</v>
      </c>
      <c r="C960" t="str">
        <v>Business</v>
      </c>
      <c r="D960">
        <v>1670955</v>
      </c>
      <c r="E960">
        <v>968766.86</v>
      </c>
      <c r="F960">
        <v>629</v>
      </c>
      <c r="G960">
        <v>0.47070000000000001</v>
      </c>
      <c r="H960">
        <v>0</v>
      </c>
      <c r="I960" t="str">
        <v>High</v>
      </c>
    </row>
    <row r="961" spans="1:9" x14ac:dyDescent="0.25">
      <c r="A961" t="str">
        <v>LN001913</v>
      </c>
      <c r="B961" t="str">
        <v>CUST03097</v>
      </c>
      <c r="C961" t="str">
        <v>Business</v>
      </c>
      <c r="D961">
        <v>3337311</v>
      </c>
      <c r="E961">
        <v>2450318.41</v>
      </c>
      <c r="F961">
        <v>818</v>
      </c>
      <c r="G961">
        <v>0.75</v>
      </c>
      <c r="H961">
        <v>0</v>
      </c>
      <c r="I961" t="str">
        <v>High</v>
      </c>
    </row>
    <row r="962" spans="1:9" x14ac:dyDescent="0.25">
      <c r="A962" t="str">
        <v>LN001916</v>
      </c>
      <c r="B962" t="str">
        <v>CUST01920</v>
      </c>
      <c r="C962" t="str">
        <v>Auto</v>
      </c>
      <c r="D962">
        <v>852424</v>
      </c>
      <c r="E962">
        <v>585478.48</v>
      </c>
      <c r="F962">
        <v>697</v>
      </c>
      <c r="G962">
        <v>0.60980000000000001</v>
      </c>
      <c r="H962">
        <v>0</v>
      </c>
      <c r="I962" t="str">
        <v>High</v>
      </c>
    </row>
    <row r="963" spans="1:9" x14ac:dyDescent="0.25">
      <c r="A963" t="str">
        <v>LN001917</v>
      </c>
      <c r="B963" t="str">
        <v>CUST01625</v>
      </c>
      <c r="C963" t="str">
        <v>Business</v>
      </c>
      <c r="D963">
        <v>2987503</v>
      </c>
      <c r="E963">
        <v>2912279.76</v>
      </c>
      <c r="F963">
        <v>701</v>
      </c>
      <c r="G963">
        <v>0.75</v>
      </c>
      <c r="H963">
        <v>0</v>
      </c>
      <c r="I963" t="str">
        <v>High</v>
      </c>
    </row>
    <row r="964" spans="1:9" x14ac:dyDescent="0.25">
      <c r="A964" t="str">
        <v>LN001918</v>
      </c>
      <c r="B964" t="str">
        <v>CUST02387</v>
      </c>
      <c r="C964" t="str">
        <v>Auto</v>
      </c>
      <c r="D964">
        <v>1328623</v>
      </c>
      <c r="E964">
        <v>374089.28</v>
      </c>
      <c r="F964">
        <v>726</v>
      </c>
      <c r="G964">
        <v>0.75</v>
      </c>
      <c r="H964">
        <v>0</v>
      </c>
      <c r="I964" t="str">
        <v>High</v>
      </c>
    </row>
    <row r="965" spans="1:9" x14ac:dyDescent="0.25">
      <c r="A965" t="str">
        <v>LN001919</v>
      </c>
      <c r="B965" t="str">
        <v>CUST02984</v>
      </c>
      <c r="C965" t="str">
        <v>Home</v>
      </c>
      <c r="D965">
        <v>6748672</v>
      </c>
      <c r="E965">
        <v>5580019.0899999999</v>
      </c>
      <c r="F965">
        <v>787</v>
      </c>
      <c r="G965">
        <v>0.75</v>
      </c>
      <c r="H965">
        <v>0</v>
      </c>
      <c r="I965" t="str">
        <v>High</v>
      </c>
    </row>
    <row r="966" spans="1:9" x14ac:dyDescent="0.25">
      <c r="A966" t="str">
        <v>LN001920</v>
      </c>
      <c r="B966" t="str">
        <v>CUST04418</v>
      </c>
      <c r="C966" t="str">
        <v>Home</v>
      </c>
      <c r="D966">
        <v>2132850</v>
      </c>
      <c r="E966">
        <v>1667793.7</v>
      </c>
      <c r="F966">
        <v>672</v>
      </c>
      <c r="G966">
        <v>0.55800000000000005</v>
      </c>
      <c r="H966">
        <v>0</v>
      </c>
      <c r="I966" t="str">
        <v>High</v>
      </c>
    </row>
    <row r="967" spans="1:9" x14ac:dyDescent="0.25">
      <c r="A967" t="str">
        <v>LN001921</v>
      </c>
      <c r="B967" t="str">
        <v>CUST03149</v>
      </c>
      <c r="C967" t="str">
        <v>Auto</v>
      </c>
      <c r="D967">
        <v>987830</v>
      </c>
      <c r="E967">
        <v>0</v>
      </c>
      <c r="F967">
        <v>725</v>
      </c>
      <c r="G967">
        <v>0.75</v>
      </c>
      <c r="H967">
        <v>0</v>
      </c>
      <c r="I967" t="str">
        <v>High</v>
      </c>
    </row>
    <row r="968" spans="1:9" x14ac:dyDescent="0.25">
      <c r="A968" t="str">
        <v>LN001922</v>
      </c>
      <c r="B968" t="str">
        <v>CUST02448</v>
      </c>
      <c r="C968" t="str">
        <v>Personal</v>
      </c>
      <c r="D968">
        <v>437035</v>
      </c>
      <c r="E968">
        <v>341089.86</v>
      </c>
      <c r="F968">
        <v>621</v>
      </c>
      <c r="G968">
        <v>0.1288</v>
      </c>
      <c r="H968">
        <v>0</v>
      </c>
      <c r="I968" t="str">
        <v>High</v>
      </c>
    </row>
    <row r="969" spans="1:9" x14ac:dyDescent="0.25">
      <c r="A969" t="str">
        <v>LN001926</v>
      </c>
      <c r="B969" t="str">
        <v>CUST02262</v>
      </c>
      <c r="C969" t="str">
        <v>Personal</v>
      </c>
      <c r="D969">
        <v>470788</v>
      </c>
      <c r="E969">
        <v>92395.6</v>
      </c>
      <c r="F969">
        <v>591</v>
      </c>
      <c r="G969">
        <v>0.499</v>
      </c>
      <c r="H969">
        <v>0</v>
      </c>
      <c r="I969" t="str">
        <v>High</v>
      </c>
    </row>
    <row r="970" spans="1:9" x14ac:dyDescent="0.25">
      <c r="A970" t="str">
        <v>LN001928</v>
      </c>
      <c r="B970" t="str">
        <v>CUST01641</v>
      </c>
      <c r="C970" t="str">
        <v>Home</v>
      </c>
      <c r="D970">
        <v>2103076</v>
      </c>
      <c r="E970">
        <v>1994254.29</v>
      </c>
      <c r="F970">
        <v>658</v>
      </c>
      <c r="G970">
        <v>0.51359999999999995</v>
      </c>
      <c r="H970">
        <v>0</v>
      </c>
      <c r="I970" t="str">
        <v>High</v>
      </c>
    </row>
    <row r="971" spans="1:9" x14ac:dyDescent="0.25">
      <c r="A971" t="str">
        <v>LN001929</v>
      </c>
      <c r="B971" t="str">
        <v>CUST02696</v>
      </c>
      <c r="C971" t="str">
        <v>Auto</v>
      </c>
      <c r="D971">
        <v>1012050</v>
      </c>
      <c r="E971">
        <v>745221.52</v>
      </c>
      <c r="F971">
        <v>660</v>
      </c>
      <c r="G971">
        <v>0.55710000000000004</v>
      </c>
      <c r="H971">
        <v>15</v>
      </c>
      <c r="I971" t="str">
        <v>High</v>
      </c>
    </row>
    <row r="972" spans="1:9" x14ac:dyDescent="0.25">
      <c r="A972" t="str">
        <v>LN001930</v>
      </c>
      <c r="B972" t="str">
        <v>CUST03844</v>
      </c>
      <c r="C972" t="str">
        <v>Personal</v>
      </c>
      <c r="D972">
        <v>406236</v>
      </c>
      <c r="E972">
        <v>344843.46</v>
      </c>
      <c r="F972">
        <v>608</v>
      </c>
      <c r="G972">
        <v>0.36570000000000003</v>
      </c>
      <c r="H972">
        <v>0</v>
      </c>
      <c r="I972" t="str">
        <v>High</v>
      </c>
    </row>
    <row r="973" spans="1:9" x14ac:dyDescent="0.25">
      <c r="A973" t="str">
        <v>LN001931</v>
      </c>
      <c r="B973" t="str">
        <v>CUST06384</v>
      </c>
      <c r="C973" t="str">
        <v>Auto</v>
      </c>
      <c r="D973">
        <v>1115067</v>
      </c>
      <c r="E973">
        <v>105592.06</v>
      </c>
      <c r="F973">
        <v>690</v>
      </c>
      <c r="G973">
        <v>0.75</v>
      </c>
      <c r="H973">
        <v>0</v>
      </c>
      <c r="I973" t="str">
        <v>High</v>
      </c>
    </row>
    <row r="974" spans="1:9" x14ac:dyDescent="0.25">
      <c r="A974" t="str">
        <v>LN001932</v>
      </c>
      <c r="B974" t="str">
        <v>CUST05735</v>
      </c>
      <c r="C974" t="str">
        <v>Auto</v>
      </c>
      <c r="D974">
        <v>1732923</v>
      </c>
      <c r="E974">
        <v>1489708.8</v>
      </c>
      <c r="F974">
        <v>810</v>
      </c>
      <c r="G974">
        <v>0.75</v>
      </c>
      <c r="H974">
        <v>0</v>
      </c>
      <c r="I974" t="str">
        <v>High</v>
      </c>
    </row>
    <row r="975" spans="1:9" x14ac:dyDescent="0.25">
      <c r="A975" t="str">
        <v>LN001935</v>
      </c>
      <c r="B975" t="str">
        <v>CUST00614</v>
      </c>
      <c r="C975" t="str">
        <v>Auto</v>
      </c>
      <c r="D975">
        <v>1642476</v>
      </c>
      <c r="E975">
        <v>852183.58</v>
      </c>
      <c r="F975">
        <v>740</v>
      </c>
      <c r="G975">
        <v>0.65859999999999996</v>
      </c>
      <c r="H975">
        <v>15</v>
      </c>
      <c r="I975" t="str">
        <v>High</v>
      </c>
    </row>
    <row r="976" spans="1:9" x14ac:dyDescent="0.25">
      <c r="A976" t="str">
        <v>LN001939</v>
      </c>
      <c r="B976" t="str">
        <v>CUST00856</v>
      </c>
      <c r="C976" t="str">
        <v>Home</v>
      </c>
      <c r="D976">
        <v>5452726</v>
      </c>
      <c r="E976">
        <v>5144426.4800000004</v>
      </c>
      <c r="F976">
        <v>683</v>
      </c>
      <c r="G976">
        <v>0.75</v>
      </c>
      <c r="H976">
        <v>0</v>
      </c>
      <c r="I976" t="str">
        <v>High</v>
      </c>
    </row>
    <row r="977" spans="1:9" x14ac:dyDescent="0.25">
      <c r="A977" t="str">
        <v>LN001940</v>
      </c>
      <c r="B977" t="str">
        <v>CUST01079</v>
      </c>
      <c r="C977" t="str">
        <v>Personal</v>
      </c>
      <c r="D977">
        <v>242176</v>
      </c>
      <c r="E977">
        <v>0</v>
      </c>
      <c r="F977">
        <v>632</v>
      </c>
      <c r="G977">
        <v>0.1691</v>
      </c>
      <c r="H977">
        <v>0</v>
      </c>
      <c r="I977" t="str">
        <v>High</v>
      </c>
    </row>
    <row r="978" spans="1:9" x14ac:dyDescent="0.25">
      <c r="A978" t="str">
        <v>LN001946</v>
      </c>
      <c r="B978" t="str">
        <v>CUST00436</v>
      </c>
      <c r="C978" t="str">
        <v>Home</v>
      </c>
      <c r="D978">
        <v>3940767</v>
      </c>
      <c r="E978">
        <v>3797172.48</v>
      </c>
      <c r="F978">
        <v>750</v>
      </c>
      <c r="G978">
        <v>0.75</v>
      </c>
      <c r="H978">
        <v>0</v>
      </c>
      <c r="I978" t="str">
        <v>High</v>
      </c>
    </row>
    <row r="979" spans="1:9" x14ac:dyDescent="0.25">
      <c r="A979" t="str">
        <v>LN001952</v>
      </c>
      <c r="B979" t="str">
        <v>CUST03510</v>
      </c>
      <c r="C979" t="str">
        <v>Personal</v>
      </c>
      <c r="D979">
        <v>357386</v>
      </c>
      <c r="E979">
        <v>340673.79</v>
      </c>
      <c r="F979">
        <v>628</v>
      </c>
      <c r="G979">
        <v>0.13420000000000001</v>
      </c>
      <c r="H979">
        <v>1</v>
      </c>
      <c r="I979" t="str">
        <v>High</v>
      </c>
    </row>
    <row r="980" spans="1:9" x14ac:dyDescent="0.25">
      <c r="A980" t="str">
        <v>LN001953</v>
      </c>
      <c r="B980" t="str">
        <v>CUST06260</v>
      </c>
      <c r="C980" t="str">
        <v>Auto</v>
      </c>
      <c r="D980">
        <v>1356118</v>
      </c>
      <c r="E980">
        <v>0</v>
      </c>
      <c r="F980">
        <v>774</v>
      </c>
      <c r="G980">
        <v>0.75</v>
      </c>
      <c r="H980">
        <v>0</v>
      </c>
      <c r="I980" t="str">
        <v>High</v>
      </c>
    </row>
    <row r="981" spans="1:9" x14ac:dyDescent="0.25">
      <c r="A981" t="str">
        <v>LN001954</v>
      </c>
      <c r="B981" t="str">
        <v>CUST03338</v>
      </c>
      <c r="C981" t="str">
        <v>Auto</v>
      </c>
      <c r="D981">
        <v>1373536</v>
      </c>
      <c r="E981">
        <v>1334270.21</v>
      </c>
      <c r="F981">
        <v>711</v>
      </c>
      <c r="G981">
        <v>0.75</v>
      </c>
      <c r="H981">
        <v>0</v>
      </c>
      <c r="I981" t="str">
        <v>High</v>
      </c>
    </row>
    <row r="982" spans="1:9" x14ac:dyDescent="0.25">
      <c r="A982" t="str">
        <v>LN001956</v>
      </c>
      <c r="B982" t="str">
        <v>CUST00079</v>
      </c>
      <c r="C982" t="str">
        <v>Business</v>
      </c>
      <c r="D982">
        <v>1034269</v>
      </c>
      <c r="E982">
        <v>846396.21</v>
      </c>
      <c r="F982">
        <v>654</v>
      </c>
      <c r="G982">
        <v>0.75</v>
      </c>
      <c r="H982">
        <v>0</v>
      </c>
      <c r="I982" t="str">
        <v>High</v>
      </c>
    </row>
    <row r="983" spans="1:9" x14ac:dyDescent="0.25">
      <c r="A983" t="str">
        <v>LN001957</v>
      </c>
      <c r="B983" t="str">
        <v>CUST01830</v>
      </c>
      <c r="C983" t="str">
        <v>Auto</v>
      </c>
      <c r="D983">
        <v>1425217</v>
      </c>
      <c r="E983">
        <v>1116812.3799999999</v>
      </c>
      <c r="F983">
        <v>787</v>
      </c>
      <c r="G983">
        <v>0.53400000000000003</v>
      </c>
      <c r="H983">
        <v>0</v>
      </c>
      <c r="I983" t="str">
        <v>High</v>
      </c>
    </row>
    <row r="984" spans="1:9" x14ac:dyDescent="0.25">
      <c r="A984" t="str">
        <v>LN001959</v>
      </c>
      <c r="B984" t="str">
        <v>CUST04456</v>
      </c>
      <c r="C984" t="str">
        <v>Auto</v>
      </c>
      <c r="D984">
        <v>1546136</v>
      </c>
      <c r="E984">
        <v>337849.39</v>
      </c>
      <c r="F984">
        <v>757</v>
      </c>
      <c r="G984">
        <v>0.75</v>
      </c>
      <c r="H984">
        <v>0</v>
      </c>
      <c r="I984" t="str">
        <v>High</v>
      </c>
    </row>
    <row r="985" spans="1:9" x14ac:dyDescent="0.25">
      <c r="A985" t="str">
        <v>LN001960</v>
      </c>
      <c r="B985" t="str">
        <v>CUST00963</v>
      </c>
      <c r="C985" t="str">
        <v>Education</v>
      </c>
      <c r="D985">
        <v>559350</v>
      </c>
      <c r="E985">
        <v>99051.96</v>
      </c>
      <c r="F985">
        <v>704</v>
      </c>
      <c r="G985">
        <v>0.48349999999999999</v>
      </c>
      <c r="H985">
        <v>180</v>
      </c>
      <c r="I985" t="str">
        <v>High</v>
      </c>
    </row>
    <row r="986" spans="1:9" x14ac:dyDescent="0.25">
      <c r="A986" t="str">
        <v>LN001962</v>
      </c>
      <c r="B986" t="str">
        <v>CUST01503</v>
      </c>
      <c r="C986" t="str">
        <v>Home</v>
      </c>
      <c r="D986">
        <v>3836602</v>
      </c>
      <c r="E986">
        <v>3818602.57</v>
      </c>
      <c r="F986">
        <v>755</v>
      </c>
      <c r="G986">
        <v>0.75</v>
      </c>
      <c r="H986">
        <v>0</v>
      </c>
      <c r="I986" t="str">
        <v>High</v>
      </c>
    </row>
    <row r="987" spans="1:9" x14ac:dyDescent="0.25">
      <c r="A987" t="str">
        <v>LN001972</v>
      </c>
      <c r="B987" t="str">
        <v>CUST00918</v>
      </c>
      <c r="C987" t="str">
        <v>Education</v>
      </c>
      <c r="D987">
        <v>582399</v>
      </c>
      <c r="E987">
        <v>407858.01</v>
      </c>
      <c r="F987">
        <v>630</v>
      </c>
      <c r="G987">
        <v>0.39360000000000001</v>
      </c>
      <c r="H987">
        <v>1</v>
      </c>
      <c r="I987" t="str">
        <v>High</v>
      </c>
    </row>
    <row r="988" spans="1:9" x14ac:dyDescent="0.25">
      <c r="A988" t="str">
        <v>LN001974</v>
      </c>
      <c r="B988" t="str">
        <v>CUST02709</v>
      </c>
      <c r="C988" t="str">
        <v>Home</v>
      </c>
      <c r="D988">
        <v>3588427</v>
      </c>
      <c r="E988">
        <v>3550145.29</v>
      </c>
      <c r="F988">
        <v>632</v>
      </c>
      <c r="G988">
        <v>0.47699999999999998</v>
      </c>
      <c r="H988">
        <v>0</v>
      </c>
      <c r="I988" t="str">
        <v>High</v>
      </c>
    </row>
    <row r="989" spans="1:9" x14ac:dyDescent="0.25">
      <c r="A989" t="str">
        <v>LN001976</v>
      </c>
      <c r="B989" t="str">
        <v>CUST00393</v>
      </c>
      <c r="C989" t="str">
        <v>Business</v>
      </c>
      <c r="D989">
        <v>3264436</v>
      </c>
      <c r="E989">
        <v>0</v>
      </c>
      <c r="F989">
        <v>796</v>
      </c>
      <c r="G989">
        <v>0.75</v>
      </c>
      <c r="H989">
        <v>1</v>
      </c>
      <c r="I989" t="str">
        <v>High</v>
      </c>
    </row>
    <row r="990" spans="1:9" x14ac:dyDescent="0.25">
      <c r="A990" t="str">
        <v>LN001977</v>
      </c>
      <c r="B990" t="str">
        <v>CUST02720</v>
      </c>
      <c r="C990" t="str">
        <v>Personal</v>
      </c>
      <c r="D990">
        <v>305810</v>
      </c>
      <c r="E990">
        <v>262102.98</v>
      </c>
      <c r="F990">
        <v>598</v>
      </c>
      <c r="G990">
        <v>7.3700000000000002E-2</v>
      </c>
      <c r="H990">
        <v>0</v>
      </c>
      <c r="I990" t="str">
        <v>High</v>
      </c>
    </row>
    <row r="991" spans="1:9" x14ac:dyDescent="0.25">
      <c r="A991" t="str">
        <v>LN001979</v>
      </c>
      <c r="B991" t="str">
        <v>CUST03570</v>
      </c>
      <c r="C991" t="str">
        <v>Business</v>
      </c>
      <c r="D991">
        <v>4593036</v>
      </c>
      <c r="E991">
        <v>2851423.16</v>
      </c>
      <c r="F991">
        <v>675</v>
      </c>
      <c r="G991">
        <v>0.75</v>
      </c>
      <c r="H991">
        <v>0</v>
      </c>
      <c r="I991" t="str">
        <v>High</v>
      </c>
    </row>
    <row r="992" spans="1:9" x14ac:dyDescent="0.25">
      <c r="A992" t="str">
        <v>LN001980</v>
      </c>
      <c r="B992" t="str">
        <v>CUST06562</v>
      </c>
      <c r="C992" t="str">
        <v>Business</v>
      </c>
      <c r="D992">
        <v>1231965</v>
      </c>
      <c r="E992">
        <v>606730.78</v>
      </c>
      <c r="F992">
        <v>804</v>
      </c>
      <c r="G992">
        <v>0.58289999999999997</v>
      </c>
      <c r="H992">
        <v>0</v>
      </c>
      <c r="I992" t="str">
        <v>High</v>
      </c>
    </row>
    <row r="993" spans="1:9" x14ac:dyDescent="0.25">
      <c r="A993" t="str">
        <v>LN001981</v>
      </c>
      <c r="B993" t="str">
        <v>CUST00567</v>
      </c>
      <c r="C993" t="str">
        <v>Personal</v>
      </c>
      <c r="D993">
        <v>667809</v>
      </c>
      <c r="E993">
        <v>385604.92</v>
      </c>
      <c r="F993">
        <v>722</v>
      </c>
      <c r="G993">
        <v>0.61480000000000001</v>
      </c>
      <c r="H993">
        <v>0</v>
      </c>
      <c r="I993" t="str">
        <v>High</v>
      </c>
    </row>
    <row r="994" spans="1:9" x14ac:dyDescent="0.25">
      <c r="A994" t="str">
        <v>LN001983</v>
      </c>
      <c r="B994" t="str">
        <v>CUST01735</v>
      </c>
      <c r="C994" t="str">
        <v>Home</v>
      </c>
      <c r="D994">
        <v>3327609</v>
      </c>
      <c r="E994">
        <v>3293444.06</v>
      </c>
      <c r="F994">
        <v>787</v>
      </c>
      <c r="G994">
        <v>0.70040000000000002</v>
      </c>
      <c r="H994">
        <v>0</v>
      </c>
      <c r="I994" t="str">
        <v>High</v>
      </c>
    </row>
    <row r="995" spans="1:9" x14ac:dyDescent="0.25">
      <c r="A995" t="str">
        <v>LN001984</v>
      </c>
      <c r="B995" t="str">
        <v>CUST03613</v>
      </c>
      <c r="C995" t="str">
        <v>Home</v>
      </c>
      <c r="D995">
        <v>6018557</v>
      </c>
      <c r="E995">
        <v>5243834.1500000004</v>
      </c>
      <c r="F995">
        <v>720</v>
      </c>
      <c r="G995">
        <v>0.75</v>
      </c>
      <c r="H995">
        <v>0</v>
      </c>
      <c r="I995" t="str">
        <v>High</v>
      </c>
    </row>
    <row r="996" spans="1:9" x14ac:dyDescent="0.25">
      <c r="A996" t="str">
        <v>LN001985</v>
      </c>
      <c r="B996" t="str">
        <v>CUST04921</v>
      </c>
      <c r="C996" t="str">
        <v>Personal</v>
      </c>
      <c r="D996">
        <v>751637</v>
      </c>
      <c r="E996">
        <v>668988.84</v>
      </c>
      <c r="F996">
        <v>611</v>
      </c>
      <c r="G996">
        <v>9.3399999999999997E-2</v>
      </c>
      <c r="H996">
        <v>0</v>
      </c>
      <c r="I996" t="str">
        <v>High</v>
      </c>
    </row>
    <row r="997" spans="1:9" x14ac:dyDescent="0.25">
      <c r="A997" t="str">
        <v>LN001987</v>
      </c>
      <c r="B997" t="str">
        <v>CUST03947</v>
      </c>
      <c r="C997" t="str">
        <v>Auto</v>
      </c>
      <c r="D997">
        <v>816735</v>
      </c>
      <c r="E997">
        <v>611757.43999999994</v>
      </c>
      <c r="F997">
        <v>722</v>
      </c>
      <c r="G997">
        <v>0.71230000000000004</v>
      </c>
      <c r="H997">
        <v>0</v>
      </c>
      <c r="I997" t="str">
        <v>High</v>
      </c>
    </row>
    <row r="998" spans="1:9" x14ac:dyDescent="0.25">
      <c r="A998" t="str">
        <v>LN001988</v>
      </c>
      <c r="B998" t="str">
        <v>CUST02151</v>
      </c>
      <c r="C998" t="str">
        <v>Home</v>
      </c>
      <c r="D998">
        <v>4316046</v>
      </c>
      <c r="E998">
        <v>4097197.37</v>
      </c>
      <c r="F998">
        <v>645</v>
      </c>
      <c r="G998">
        <v>0.75</v>
      </c>
      <c r="H998">
        <v>0</v>
      </c>
      <c r="I998" t="str">
        <v>High</v>
      </c>
    </row>
    <row r="999" spans="1:9" x14ac:dyDescent="0.25">
      <c r="A999" t="str">
        <v>LN001989</v>
      </c>
      <c r="B999" t="str">
        <v>CUST00641</v>
      </c>
      <c r="C999" t="str">
        <v>Home</v>
      </c>
      <c r="D999">
        <v>4405296</v>
      </c>
      <c r="E999">
        <v>4380009.8</v>
      </c>
      <c r="F999">
        <v>606</v>
      </c>
      <c r="G999">
        <v>0.48259999999999997</v>
      </c>
      <c r="H999">
        <v>0</v>
      </c>
      <c r="I999" t="str">
        <v>High</v>
      </c>
    </row>
    <row r="1000" spans="1:9" x14ac:dyDescent="0.25">
      <c r="A1000" t="str">
        <v>LN001990</v>
      </c>
      <c r="B1000" t="str">
        <v>CUST06884</v>
      </c>
      <c r="C1000" t="str">
        <v>Auto</v>
      </c>
      <c r="D1000">
        <v>1579293</v>
      </c>
      <c r="E1000">
        <v>993195.25</v>
      </c>
      <c r="F1000">
        <v>634</v>
      </c>
      <c r="G1000">
        <v>0.75</v>
      </c>
      <c r="H1000">
        <v>0</v>
      </c>
      <c r="I1000" t="str">
        <v>High</v>
      </c>
    </row>
    <row r="1001" spans="1:9" x14ac:dyDescent="0.25">
      <c r="A1001" t="str">
        <v>LN001992</v>
      </c>
      <c r="B1001" t="str">
        <v>CUST00092</v>
      </c>
      <c r="C1001" t="str">
        <v>Personal</v>
      </c>
      <c r="D1001">
        <v>524492</v>
      </c>
      <c r="E1001">
        <v>273144.13</v>
      </c>
      <c r="F1001">
        <v>646</v>
      </c>
      <c r="G1001">
        <v>0.16839999999999999</v>
      </c>
      <c r="H1001">
        <v>0</v>
      </c>
      <c r="I1001" t="str">
        <v>High</v>
      </c>
    </row>
    <row r="1002" spans="1:9" x14ac:dyDescent="0.25">
      <c r="A1002" t="str">
        <v>LN001993</v>
      </c>
      <c r="B1002" t="str">
        <v>CUST00702</v>
      </c>
      <c r="C1002" t="str">
        <v>Auto</v>
      </c>
      <c r="D1002">
        <v>1421907</v>
      </c>
      <c r="E1002">
        <v>222037.56</v>
      </c>
      <c r="F1002">
        <v>850</v>
      </c>
      <c r="G1002">
        <v>0.75</v>
      </c>
      <c r="H1002">
        <v>0</v>
      </c>
      <c r="I1002" t="str">
        <v>High</v>
      </c>
    </row>
    <row r="1003" spans="1:9" x14ac:dyDescent="0.25">
      <c r="A1003" t="str">
        <v>LN001994</v>
      </c>
      <c r="B1003" t="str">
        <v>CUST02347</v>
      </c>
      <c r="C1003" t="str">
        <v>Personal</v>
      </c>
      <c r="D1003">
        <v>641191</v>
      </c>
      <c r="E1003">
        <v>601223.14</v>
      </c>
      <c r="F1003">
        <v>789</v>
      </c>
      <c r="G1003">
        <v>0.75</v>
      </c>
      <c r="H1003">
        <v>0</v>
      </c>
      <c r="I1003" t="str">
        <v>High</v>
      </c>
    </row>
    <row r="1004" spans="1:9" x14ac:dyDescent="0.25">
      <c r="A1004" t="str">
        <v>LN001995</v>
      </c>
      <c r="B1004" t="str">
        <v>CUST05076</v>
      </c>
      <c r="C1004" t="str">
        <v>Education</v>
      </c>
      <c r="D1004">
        <v>1289574</v>
      </c>
      <c r="E1004">
        <v>0</v>
      </c>
      <c r="F1004">
        <v>760</v>
      </c>
      <c r="G1004">
        <v>0.52129999999999999</v>
      </c>
      <c r="H1004">
        <v>0</v>
      </c>
      <c r="I1004" t="str">
        <v>High</v>
      </c>
    </row>
    <row r="1005" spans="1:9" x14ac:dyDescent="0.25">
      <c r="A1005" t="str">
        <v>LN001996</v>
      </c>
      <c r="B1005" t="str">
        <v>CUST05336</v>
      </c>
      <c r="C1005" t="str">
        <v>Auto</v>
      </c>
      <c r="D1005">
        <v>921448</v>
      </c>
      <c r="E1005">
        <v>500193.68</v>
      </c>
      <c r="F1005">
        <v>625</v>
      </c>
      <c r="G1005">
        <v>0.3145</v>
      </c>
      <c r="H1005">
        <v>0</v>
      </c>
      <c r="I1005" t="str">
        <v>High</v>
      </c>
    </row>
    <row r="1006" spans="1:9" x14ac:dyDescent="0.25">
      <c r="A1006" t="str">
        <v>LN001997</v>
      </c>
      <c r="B1006" t="str">
        <v>CUST00959</v>
      </c>
      <c r="C1006" t="str">
        <v>Business</v>
      </c>
      <c r="D1006">
        <v>3859686</v>
      </c>
      <c r="E1006">
        <v>3575916.53</v>
      </c>
      <c r="F1006">
        <v>787</v>
      </c>
      <c r="G1006">
        <v>0.75</v>
      </c>
      <c r="H1006">
        <v>0</v>
      </c>
      <c r="I1006" t="str">
        <v>High</v>
      </c>
    </row>
    <row r="1007" spans="1:9" x14ac:dyDescent="0.25">
      <c r="A1007" t="str">
        <v>LN001999</v>
      </c>
      <c r="B1007" t="str">
        <v>CUST00688</v>
      </c>
      <c r="C1007" t="str">
        <v>Personal</v>
      </c>
      <c r="D1007">
        <v>455440</v>
      </c>
      <c r="E1007">
        <v>188189.03</v>
      </c>
      <c r="F1007">
        <v>609</v>
      </c>
      <c r="G1007">
        <v>0.3</v>
      </c>
      <c r="H1007">
        <v>0</v>
      </c>
      <c r="I1007" t="str">
        <v>High</v>
      </c>
    </row>
    <row r="1008" spans="1:9" x14ac:dyDescent="0.25">
      <c r="A1008" t="str">
        <v>LN002003</v>
      </c>
      <c r="B1008" t="str">
        <v>CUST04354</v>
      </c>
      <c r="C1008" t="str">
        <v>Business</v>
      </c>
      <c r="D1008">
        <v>2535912</v>
      </c>
      <c r="E1008">
        <v>1662347.38</v>
      </c>
      <c r="F1008">
        <v>677</v>
      </c>
      <c r="G1008">
        <v>0.75</v>
      </c>
      <c r="H1008">
        <v>0</v>
      </c>
      <c r="I1008" t="str">
        <v>High</v>
      </c>
    </row>
    <row r="1009" spans="1:9" x14ac:dyDescent="0.25">
      <c r="A1009" t="str">
        <v>LN002007</v>
      </c>
      <c r="B1009" t="str">
        <v>CUST05522</v>
      </c>
      <c r="C1009" t="str">
        <v>Home</v>
      </c>
      <c r="D1009">
        <v>2491412</v>
      </c>
      <c r="E1009">
        <v>2435104.16</v>
      </c>
      <c r="F1009">
        <v>695</v>
      </c>
      <c r="G1009">
        <v>0.69269999999999998</v>
      </c>
      <c r="H1009">
        <v>1</v>
      </c>
      <c r="I1009" t="str">
        <v>High</v>
      </c>
    </row>
    <row r="1010" spans="1:9" x14ac:dyDescent="0.25">
      <c r="A1010" t="str">
        <v>LN002008</v>
      </c>
      <c r="B1010" t="str">
        <v>CUST05937</v>
      </c>
      <c r="C1010" t="str">
        <v>Education</v>
      </c>
      <c r="D1010">
        <v>1404597</v>
      </c>
      <c r="E1010">
        <v>968139.41</v>
      </c>
      <c r="F1010">
        <v>800</v>
      </c>
      <c r="G1010">
        <v>0.73799999999999999</v>
      </c>
      <c r="H1010">
        <v>0</v>
      </c>
      <c r="I1010" t="str">
        <v>High</v>
      </c>
    </row>
    <row r="1011" spans="1:9" x14ac:dyDescent="0.25">
      <c r="A1011" t="str">
        <v>LN002010</v>
      </c>
      <c r="B1011" t="str">
        <v>CUST06430</v>
      </c>
      <c r="C1011" t="str">
        <v>Home</v>
      </c>
      <c r="D1011">
        <v>4977240</v>
      </c>
      <c r="E1011">
        <v>4826850.49</v>
      </c>
      <c r="F1011">
        <v>619</v>
      </c>
      <c r="G1011">
        <v>0.69210000000000005</v>
      </c>
      <c r="H1011">
        <v>15</v>
      </c>
      <c r="I1011" t="str">
        <v>High</v>
      </c>
    </row>
    <row r="1012" spans="1:9" x14ac:dyDescent="0.25">
      <c r="A1012" t="str">
        <v>LN002013</v>
      </c>
      <c r="B1012" t="str">
        <v>CUST05221</v>
      </c>
      <c r="C1012" t="str">
        <v>Business</v>
      </c>
      <c r="D1012">
        <v>2467420</v>
      </c>
      <c r="E1012">
        <v>1415581.59</v>
      </c>
      <c r="F1012">
        <v>773</v>
      </c>
      <c r="G1012">
        <v>0.75</v>
      </c>
      <c r="H1012">
        <v>0</v>
      </c>
      <c r="I1012" t="str">
        <v>High</v>
      </c>
    </row>
    <row r="1013" spans="1:9" x14ac:dyDescent="0.25">
      <c r="A1013" t="str">
        <v>LN002014</v>
      </c>
      <c r="B1013" t="str">
        <v>CUST04451</v>
      </c>
      <c r="C1013" t="str">
        <v>Personal</v>
      </c>
      <c r="D1013">
        <v>602627</v>
      </c>
      <c r="E1013">
        <v>489654.69</v>
      </c>
      <c r="F1013">
        <v>729</v>
      </c>
      <c r="G1013">
        <v>0.75</v>
      </c>
      <c r="H1013">
        <v>0</v>
      </c>
      <c r="I1013" t="str">
        <v>High</v>
      </c>
    </row>
    <row r="1014" spans="1:9" x14ac:dyDescent="0.25">
      <c r="A1014" t="str">
        <v>LN002015</v>
      </c>
      <c r="B1014" t="str">
        <v>CUST00870</v>
      </c>
      <c r="C1014" t="str">
        <v>Home</v>
      </c>
      <c r="D1014">
        <v>3792566</v>
      </c>
      <c r="E1014">
        <v>3752351.4</v>
      </c>
      <c r="F1014">
        <v>665</v>
      </c>
      <c r="G1014">
        <v>0.75</v>
      </c>
      <c r="H1014">
        <v>0</v>
      </c>
      <c r="I1014" t="str">
        <v>High</v>
      </c>
    </row>
    <row r="1015" spans="1:9" x14ac:dyDescent="0.25">
      <c r="A1015" t="str">
        <v>LN002021</v>
      </c>
      <c r="B1015" t="str">
        <v>CUST03011</v>
      </c>
      <c r="C1015" t="str">
        <v>Business</v>
      </c>
      <c r="D1015">
        <v>1376501</v>
      </c>
      <c r="E1015">
        <v>0</v>
      </c>
      <c r="F1015">
        <v>710</v>
      </c>
      <c r="G1015">
        <v>0.75</v>
      </c>
      <c r="H1015">
        <v>0</v>
      </c>
      <c r="I1015" t="str">
        <v>High</v>
      </c>
    </row>
    <row r="1016" spans="1:9" x14ac:dyDescent="0.25">
      <c r="A1016" t="str">
        <v>LN002023</v>
      </c>
      <c r="B1016" t="str">
        <v>CUST02061</v>
      </c>
      <c r="C1016" t="str">
        <v>Business</v>
      </c>
      <c r="D1016">
        <v>2075596</v>
      </c>
      <c r="E1016">
        <v>1314629.7</v>
      </c>
      <c r="F1016">
        <v>700</v>
      </c>
      <c r="G1016">
        <v>0.75</v>
      </c>
      <c r="H1016">
        <v>0</v>
      </c>
      <c r="I1016" t="str">
        <v>High</v>
      </c>
    </row>
    <row r="1017" spans="1:9" x14ac:dyDescent="0.25">
      <c r="A1017" t="str">
        <v>LN002024</v>
      </c>
      <c r="B1017" t="str">
        <v>CUST06672</v>
      </c>
      <c r="C1017" t="str">
        <v>Personal</v>
      </c>
      <c r="D1017">
        <v>637812</v>
      </c>
      <c r="E1017">
        <v>245024.97</v>
      </c>
      <c r="F1017">
        <v>739</v>
      </c>
      <c r="G1017">
        <v>0.56440000000000001</v>
      </c>
      <c r="H1017">
        <v>0</v>
      </c>
      <c r="I1017" t="str">
        <v>High</v>
      </c>
    </row>
    <row r="1018" spans="1:9" x14ac:dyDescent="0.25">
      <c r="A1018" t="str">
        <v>LN002025</v>
      </c>
      <c r="B1018" t="str">
        <v>CUST04564</v>
      </c>
      <c r="C1018" t="str">
        <v>Home</v>
      </c>
      <c r="D1018">
        <v>6119112</v>
      </c>
      <c r="E1018">
        <v>5291638.82</v>
      </c>
      <c r="F1018">
        <v>733</v>
      </c>
      <c r="G1018">
        <v>0.75</v>
      </c>
      <c r="H1018">
        <v>0</v>
      </c>
      <c r="I1018" t="str">
        <v>High</v>
      </c>
    </row>
    <row r="1019" spans="1:9" x14ac:dyDescent="0.25">
      <c r="A1019" t="str">
        <v>LN002026</v>
      </c>
      <c r="B1019" t="str">
        <v>CUST02528</v>
      </c>
      <c r="C1019" t="str">
        <v>Personal</v>
      </c>
      <c r="D1019">
        <v>302516</v>
      </c>
      <c r="E1019">
        <v>0</v>
      </c>
      <c r="F1019">
        <v>724</v>
      </c>
      <c r="G1019">
        <v>0.57310000000000005</v>
      </c>
      <c r="H1019">
        <v>0</v>
      </c>
      <c r="I1019" t="str">
        <v>High</v>
      </c>
    </row>
    <row r="1020" spans="1:9" x14ac:dyDescent="0.25">
      <c r="A1020" t="str">
        <v>LN002027</v>
      </c>
      <c r="B1020" t="str">
        <v>CUST02823</v>
      </c>
      <c r="C1020" t="str">
        <v>Auto</v>
      </c>
      <c r="D1020">
        <v>1662091</v>
      </c>
      <c r="E1020">
        <v>0</v>
      </c>
      <c r="F1020">
        <v>837</v>
      </c>
      <c r="G1020">
        <v>0.75</v>
      </c>
      <c r="H1020">
        <v>0</v>
      </c>
      <c r="I1020" t="str">
        <v>High</v>
      </c>
    </row>
    <row r="1021" spans="1:9" x14ac:dyDescent="0.25">
      <c r="A1021" t="str">
        <v>LN002028</v>
      </c>
      <c r="B1021" t="str">
        <v>CUST01412</v>
      </c>
      <c r="C1021" t="str">
        <v>Business</v>
      </c>
      <c r="D1021">
        <v>2574254</v>
      </c>
      <c r="E1021">
        <v>0</v>
      </c>
      <c r="F1021">
        <v>731</v>
      </c>
      <c r="G1021">
        <v>0.75</v>
      </c>
      <c r="H1021">
        <v>1</v>
      </c>
      <c r="I1021" t="str">
        <v>High</v>
      </c>
    </row>
    <row r="1022" spans="1:9" x14ac:dyDescent="0.25">
      <c r="A1022" t="str">
        <v>LN002029</v>
      </c>
      <c r="B1022" t="str">
        <v>CUST05432</v>
      </c>
      <c r="C1022" t="str">
        <v>Personal</v>
      </c>
      <c r="D1022">
        <v>476837</v>
      </c>
      <c r="E1022">
        <v>90242.66</v>
      </c>
      <c r="F1022">
        <v>778</v>
      </c>
      <c r="G1022">
        <v>0.6149</v>
      </c>
      <c r="H1022">
        <v>0</v>
      </c>
      <c r="I1022" t="str">
        <v>High</v>
      </c>
    </row>
    <row r="1023" spans="1:9" x14ac:dyDescent="0.25">
      <c r="A1023" t="str">
        <v>LN002030</v>
      </c>
      <c r="B1023" t="str">
        <v>CUST01359</v>
      </c>
      <c r="C1023" t="str">
        <v>Auto</v>
      </c>
      <c r="D1023">
        <v>1398123</v>
      </c>
      <c r="E1023">
        <v>1228428.18</v>
      </c>
      <c r="F1023">
        <v>674</v>
      </c>
      <c r="G1023">
        <v>0.6542</v>
      </c>
      <c r="H1023">
        <v>0</v>
      </c>
      <c r="I1023" t="str">
        <v>High</v>
      </c>
    </row>
    <row r="1024" spans="1:9" x14ac:dyDescent="0.25">
      <c r="A1024" t="str">
        <v>LN002032</v>
      </c>
      <c r="B1024" t="str">
        <v>CUST04787</v>
      </c>
      <c r="C1024" t="str">
        <v>Auto</v>
      </c>
      <c r="D1024">
        <v>1619826</v>
      </c>
      <c r="E1024">
        <v>1196871.1399999999</v>
      </c>
      <c r="F1024">
        <v>592</v>
      </c>
      <c r="G1024">
        <v>0.2848</v>
      </c>
      <c r="H1024">
        <v>0</v>
      </c>
      <c r="I1024" t="str">
        <v>High</v>
      </c>
    </row>
    <row r="1025" spans="1:9" x14ac:dyDescent="0.25">
      <c r="A1025" t="str">
        <v>LN002034</v>
      </c>
      <c r="B1025" t="str">
        <v>CUST02088</v>
      </c>
      <c r="C1025" t="str">
        <v>Business</v>
      </c>
      <c r="D1025">
        <v>4248041</v>
      </c>
      <c r="E1025">
        <v>2934131.09</v>
      </c>
      <c r="F1025">
        <v>676</v>
      </c>
      <c r="G1025">
        <v>0.75</v>
      </c>
      <c r="H1025">
        <v>0</v>
      </c>
      <c r="I1025" t="str">
        <v>High</v>
      </c>
    </row>
    <row r="1026" spans="1:9" x14ac:dyDescent="0.25">
      <c r="A1026" t="str">
        <v>LN002035</v>
      </c>
      <c r="B1026" t="str">
        <v>CUST00596</v>
      </c>
      <c r="C1026" t="str">
        <v>Auto</v>
      </c>
      <c r="D1026">
        <v>1730264</v>
      </c>
      <c r="E1026">
        <v>1419061.03</v>
      </c>
      <c r="F1026">
        <v>671</v>
      </c>
      <c r="G1026">
        <v>0.75</v>
      </c>
      <c r="H1026">
        <v>0</v>
      </c>
      <c r="I1026" t="str">
        <v>High</v>
      </c>
    </row>
    <row r="1027" spans="1:9" x14ac:dyDescent="0.25">
      <c r="A1027" t="str">
        <v>LN002038</v>
      </c>
      <c r="B1027" t="str">
        <v>CUST00149</v>
      </c>
      <c r="C1027" t="str">
        <v>Personal</v>
      </c>
      <c r="D1027">
        <v>484940</v>
      </c>
      <c r="E1027">
        <v>0</v>
      </c>
      <c r="F1027">
        <v>625</v>
      </c>
      <c r="G1027">
        <v>0.18870000000000001</v>
      </c>
      <c r="H1027">
        <v>0</v>
      </c>
      <c r="I1027" t="str">
        <v>High</v>
      </c>
    </row>
    <row r="1028" spans="1:9" x14ac:dyDescent="0.25">
      <c r="A1028" t="str">
        <v>LN002041</v>
      </c>
      <c r="B1028" t="str">
        <v>CUST05893</v>
      </c>
      <c r="C1028" t="str">
        <v>Business</v>
      </c>
      <c r="D1028">
        <v>2955890</v>
      </c>
      <c r="E1028">
        <v>794215.95</v>
      </c>
      <c r="F1028">
        <v>733</v>
      </c>
      <c r="G1028">
        <v>0.75</v>
      </c>
      <c r="H1028">
        <v>0</v>
      </c>
      <c r="I1028" t="str">
        <v>High</v>
      </c>
    </row>
    <row r="1029" spans="1:9" x14ac:dyDescent="0.25">
      <c r="A1029" t="str">
        <v>LN002043</v>
      </c>
      <c r="B1029" t="str">
        <v>CUST04984</v>
      </c>
      <c r="C1029" t="str">
        <v>Home</v>
      </c>
      <c r="D1029">
        <v>2178711</v>
      </c>
      <c r="E1029">
        <v>2099986.56</v>
      </c>
      <c r="F1029">
        <v>648</v>
      </c>
      <c r="G1029">
        <v>0.38769999999999999</v>
      </c>
      <c r="H1029">
        <v>0</v>
      </c>
      <c r="I1029" t="str">
        <v>High</v>
      </c>
    </row>
    <row r="1030" spans="1:9" x14ac:dyDescent="0.25">
      <c r="A1030" t="str">
        <v>LN002044</v>
      </c>
      <c r="B1030" t="str">
        <v>CUST06431</v>
      </c>
      <c r="C1030" t="str">
        <v>Personal</v>
      </c>
      <c r="D1030">
        <v>291214</v>
      </c>
      <c r="E1030">
        <v>190453.04</v>
      </c>
      <c r="F1030">
        <v>642</v>
      </c>
      <c r="G1030">
        <v>0.41199999999999998</v>
      </c>
      <c r="H1030">
        <v>0</v>
      </c>
      <c r="I1030" t="str">
        <v>High</v>
      </c>
    </row>
    <row r="1031" spans="1:9" x14ac:dyDescent="0.25">
      <c r="A1031" t="str">
        <v>LN002045</v>
      </c>
      <c r="B1031" t="str">
        <v>CUST02285</v>
      </c>
      <c r="C1031" t="str">
        <v>Business</v>
      </c>
      <c r="D1031">
        <v>1784755</v>
      </c>
      <c r="E1031">
        <v>238537.07</v>
      </c>
      <c r="F1031">
        <v>659</v>
      </c>
      <c r="G1031">
        <v>0.75</v>
      </c>
      <c r="H1031">
        <v>0</v>
      </c>
      <c r="I1031" t="str">
        <v>High</v>
      </c>
    </row>
    <row r="1032" spans="1:9" x14ac:dyDescent="0.25">
      <c r="A1032" t="str">
        <v>LN002046</v>
      </c>
      <c r="B1032" t="str">
        <v>CUST03567</v>
      </c>
      <c r="C1032" t="str">
        <v>Auto</v>
      </c>
      <c r="D1032">
        <v>1710392</v>
      </c>
      <c r="E1032">
        <v>977413.07</v>
      </c>
      <c r="F1032">
        <v>725</v>
      </c>
      <c r="G1032">
        <v>0.74050000000000005</v>
      </c>
      <c r="H1032">
        <v>0</v>
      </c>
      <c r="I1032" t="str">
        <v>High</v>
      </c>
    </row>
    <row r="1033" spans="1:9" x14ac:dyDescent="0.25">
      <c r="A1033" t="str">
        <v>LN002047</v>
      </c>
      <c r="B1033" t="str">
        <v>CUST01226</v>
      </c>
      <c r="C1033" t="str">
        <v>Personal</v>
      </c>
      <c r="D1033">
        <v>639047</v>
      </c>
      <c r="E1033">
        <v>567278.39</v>
      </c>
      <c r="F1033">
        <v>643</v>
      </c>
      <c r="G1033">
        <v>0.5766</v>
      </c>
      <c r="H1033">
        <v>0</v>
      </c>
      <c r="I1033" t="str">
        <v>High</v>
      </c>
    </row>
    <row r="1034" spans="1:9" x14ac:dyDescent="0.25">
      <c r="A1034" t="str">
        <v>LN002048</v>
      </c>
      <c r="B1034" t="str">
        <v>CUST05816</v>
      </c>
      <c r="C1034" t="str">
        <v>Auto</v>
      </c>
      <c r="D1034">
        <v>1258063</v>
      </c>
      <c r="E1034">
        <v>681942.74</v>
      </c>
      <c r="F1034">
        <v>789</v>
      </c>
      <c r="G1034">
        <v>0.75</v>
      </c>
      <c r="H1034">
        <v>0</v>
      </c>
      <c r="I1034" t="str">
        <v>High</v>
      </c>
    </row>
    <row r="1035" spans="1:9" x14ac:dyDescent="0.25">
      <c r="A1035" t="str">
        <v>LN002049</v>
      </c>
      <c r="B1035" t="str">
        <v>CUST06382</v>
      </c>
      <c r="C1035" t="str">
        <v>Home</v>
      </c>
      <c r="D1035">
        <v>5507889</v>
      </c>
      <c r="E1035">
        <v>5399323.1600000001</v>
      </c>
      <c r="F1035">
        <v>646</v>
      </c>
      <c r="G1035">
        <v>0.75</v>
      </c>
      <c r="H1035">
        <v>0</v>
      </c>
      <c r="I1035" t="str">
        <v>High</v>
      </c>
    </row>
    <row r="1036" spans="1:9" x14ac:dyDescent="0.25">
      <c r="A1036" t="str">
        <v>LN002051</v>
      </c>
      <c r="B1036" t="str">
        <v>CUST02503</v>
      </c>
      <c r="C1036" t="str">
        <v>Home</v>
      </c>
      <c r="D1036">
        <v>5667765</v>
      </c>
      <c r="E1036">
        <v>5435726.6500000004</v>
      </c>
      <c r="F1036">
        <v>725</v>
      </c>
      <c r="G1036">
        <v>0.63560000000000005</v>
      </c>
      <c r="H1036">
        <v>90</v>
      </c>
      <c r="I1036" t="str">
        <v>High</v>
      </c>
    </row>
    <row r="1037" spans="1:9" x14ac:dyDescent="0.25">
      <c r="A1037" t="str">
        <v>LN002052</v>
      </c>
      <c r="B1037" t="str">
        <v>CUST01489</v>
      </c>
      <c r="C1037" t="str">
        <v>Home</v>
      </c>
      <c r="D1037">
        <v>3922032</v>
      </c>
      <c r="E1037">
        <v>3840812.81</v>
      </c>
      <c r="F1037">
        <v>793</v>
      </c>
      <c r="G1037">
        <v>0.75</v>
      </c>
      <c r="H1037">
        <v>0</v>
      </c>
      <c r="I1037" t="str">
        <v>High</v>
      </c>
    </row>
    <row r="1038" spans="1:9" x14ac:dyDescent="0.25">
      <c r="A1038" t="str">
        <v>LN002054</v>
      </c>
      <c r="B1038" t="str">
        <v>CUST03047</v>
      </c>
      <c r="C1038" t="str">
        <v>Business</v>
      </c>
      <c r="D1038">
        <v>4719897</v>
      </c>
      <c r="E1038">
        <v>3077020.19</v>
      </c>
      <c r="F1038">
        <v>850</v>
      </c>
      <c r="G1038">
        <v>0.75</v>
      </c>
      <c r="H1038">
        <v>0</v>
      </c>
      <c r="I1038" t="str">
        <v>High</v>
      </c>
    </row>
    <row r="1039" spans="1:9" x14ac:dyDescent="0.25">
      <c r="A1039" t="str">
        <v>LN002055</v>
      </c>
      <c r="B1039" t="str">
        <v>CUST04589</v>
      </c>
      <c r="C1039" t="str">
        <v>Business</v>
      </c>
      <c r="D1039">
        <v>3194475</v>
      </c>
      <c r="E1039">
        <v>0</v>
      </c>
      <c r="F1039">
        <v>720</v>
      </c>
      <c r="G1039">
        <v>0.75</v>
      </c>
      <c r="H1039">
        <v>0</v>
      </c>
      <c r="I1039" t="str">
        <v>High</v>
      </c>
    </row>
    <row r="1040" spans="1:9" x14ac:dyDescent="0.25">
      <c r="A1040" t="str">
        <v>LN002057</v>
      </c>
      <c r="B1040" t="str">
        <v>CUST03839</v>
      </c>
      <c r="C1040" t="str">
        <v>Home</v>
      </c>
      <c r="D1040">
        <v>3340438</v>
      </c>
      <c r="E1040">
        <v>2975719.43</v>
      </c>
      <c r="F1040">
        <v>732</v>
      </c>
      <c r="G1040">
        <v>0.70579999999999998</v>
      </c>
      <c r="H1040">
        <v>120</v>
      </c>
      <c r="I1040" t="str">
        <v>High</v>
      </c>
    </row>
    <row r="1041" spans="1:9" x14ac:dyDescent="0.25">
      <c r="A1041" t="str">
        <v>LN002058</v>
      </c>
      <c r="B1041" t="str">
        <v>CUST00041</v>
      </c>
      <c r="C1041" t="str">
        <v>Home</v>
      </c>
      <c r="D1041">
        <v>1148301</v>
      </c>
      <c r="E1041">
        <v>1025856.47</v>
      </c>
      <c r="F1041">
        <v>652</v>
      </c>
      <c r="G1041">
        <v>0.57750000000000001</v>
      </c>
      <c r="H1041">
        <v>0</v>
      </c>
      <c r="I1041" t="str">
        <v>High</v>
      </c>
    </row>
    <row r="1042" spans="1:9" x14ac:dyDescent="0.25">
      <c r="A1042" t="str">
        <v>LN002060</v>
      </c>
      <c r="B1042" t="str">
        <v>CUST06578</v>
      </c>
      <c r="C1042" t="str">
        <v>Home</v>
      </c>
      <c r="D1042">
        <v>3815984</v>
      </c>
      <c r="E1042">
        <v>3406888.52</v>
      </c>
      <c r="F1042">
        <v>711</v>
      </c>
      <c r="G1042">
        <v>0.75</v>
      </c>
      <c r="H1042">
        <v>0</v>
      </c>
      <c r="I1042" t="str">
        <v>High</v>
      </c>
    </row>
    <row r="1043" spans="1:9" x14ac:dyDescent="0.25">
      <c r="A1043" t="str">
        <v>LN002062</v>
      </c>
      <c r="B1043" t="str">
        <v>CUST03829</v>
      </c>
      <c r="C1043" t="str">
        <v>Home</v>
      </c>
      <c r="D1043">
        <v>6271844</v>
      </c>
      <c r="E1043">
        <v>5673637.0300000003</v>
      </c>
      <c r="F1043">
        <v>718</v>
      </c>
      <c r="G1043">
        <v>0.75</v>
      </c>
      <c r="H1043">
        <v>0</v>
      </c>
      <c r="I1043" t="str">
        <v>High</v>
      </c>
    </row>
    <row r="1044" spans="1:9" x14ac:dyDescent="0.25">
      <c r="A1044" t="str">
        <v>LN002068</v>
      </c>
      <c r="B1044" t="str">
        <v>CUST03884</v>
      </c>
      <c r="C1044" t="str">
        <v>Personal</v>
      </c>
      <c r="D1044">
        <v>569938</v>
      </c>
      <c r="E1044">
        <v>202601.81</v>
      </c>
      <c r="F1044">
        <v>615</v>
      </c>
      <c r="G1044">
        <v>0.2142</v>
      </c>
      <c r="H1044">
        <v>0</v>
      </c>
      <c r="I1044" t="str">
        <v>High</v>
      </c>
    </row>
    <row r="1045" spans="1:9" x14ac:dyDescent="0.25">
      <c r="A1045" t="str">
        <v>LN002069</v>
      </c>
      <c r="B1045" t="str">
        <v>CUST05208</v>
      </c>
      <c r="C1045" t="str">
        <v>Personal</v>
      </c>
      <c r="D1045">
        <v>336545</v>
      </c>
      <c r="E1045">
        <v>246819.61</v>
      </c>
      <c r="F1045">
        <v>580</v>
      </c>
      <c r="G1045">
        <v>0.1711</v>
      </c>
      <c r="H1045">
        <v>0</v>
      </c>
      <c r="I1045" t="str">
        <v>High</v>
      </c>
    </row>
    <row r="1046" spans="1:9" x14ac:dyDescent="0.25">
      <c r="A1046" t="str">
        <v>LN002073</v>
      </c>
      <c r="B1046" t="str">
        <v>CUST05995</v>
      </c>
      <c r="C1046" t="str">
        <v>Personal</v>
      </c>
      <c r="D1046">
        <v>694511</v>
      </c>
      <c r="E1046">
        <v>0</v>
      </c>
      <c r="F1046">
        <v>733</v>
      </c>
      <c r="G1046">
        <v>0.75</v>
      </c>
      <c r="H1046">
        <v>0</v>
      </c>
      <c r="I1046" t="str">
        <v>High</v>
      </c>
    </row>
    <row r="1047" spans="1:9" x14ac:dyDescent="0.25">
      <c r="A1047" t="str">
        <v>LN002074</v>
      </c>
      <c r="B1047" t="str">
        <v>CUST06256</v>
      </c>
      <c r="C1047" t="str">
        <v>Business</v>
      </c>
      <c r="D1047">
        <v>3424985</v>
      </c>
      <c r="E1047">
        <v>1500875.85</v>
      </c>
      <c r="F1047">
        <v>654</v>
      </c>
      <c r="G1047">
        <v>0.75</v>
      </c>
      <c r="H1047">
        <v>0</v>
      </c>
      <c r="I1047" t="str">
        <v>High</v>
      </c>
    </row>
    <row r="1048" spans="1:9" x14ac:dyDescent="0.25">
      <c r="A1048" t="str">
        <v>LN002075</v>
      </c>
      <c r="B1048" t="str">
        <v>CUST00860</v>
      </c>
      <c r="C1048" t="str">
        <v>Business</v>
      </c>
      <c r="D1048">
        <v>1884390</v>
      </c>
      <c r="E1048">
        <v>384662.26</v>
      </c>
      <c r="F1048">
        <v>685</v>
      </c>
      <c r="G1048">
        <v>0.53459999999999996</v>
      </c>
      <c r="H1048">
        <v>0</v>
      </c>
      <c r="I1048" t="str">
        <v>High</v>
      </c>
    </row>
    <row r="1049" spans="1:9" x14ac:dyDescent="0.25">
      <c r="A1049" t="str">
        <v>LN002076</v>
      </c>
      <c r="B1049" t="str">
        <v>CUST05675</v>
      </c>
      <c r="C1049" t="str">
        <v>Business</v>
      </c>
      <c r="D1049">
        <v>2628935</v>
      </c>
      <c r="E1049">
        <v>864121.92</v>
      </c>
      <c r="F1049">
        <v>774</v>
      </c>
      <c r="G1049">
        <v>0.75</v>
      </c>
      <c r="H1049">
        <v>0</v>
      </c>
      <c r="I1049" t="str">
        <v>High</v>
      </c>
    </row>
    <row r="1050" spans="1:9" x14ac:dyDescent="0.25">
      <c r="A1050" t="str">
        <v>LN002078</v>
      </c>
      <c r="B1050" t="str">
        <v>CUST04450</v>
      </c>
      <c r="C1050" t="str">
        <v>Home</v>
      </c>
      <c r="D1050">
        <v>5582974</v>
      </c>
      <c r="E1050">
        <v>5534807.4100000001</v>
      </c>
      <c r="F1050">
        <v>684</v>
      </c>
      <c r="G1050">
        <v>0.75</v>
      </c>
      <c r="H1050">
        <v>0</v>
      </c>
      <c r="I1050" t="str">
        <v>High</v>
      </c>
    </row>
    <row r="1051" spans="1:9" x14ac:dyDescent="0.25">
      <c r="A1051" t="str">
        <v>LN002079</v>
      </c>
      <c r="B1051" t="str">
        <v>CUST05703</v>
      </c>
      <c r="C1051" t="str">
        <v>Business</v>
      </c>
      <c r="D1051">
        <v>1436274</v>
      </c>
      <c r="E1051">
        <v>1136614.24</v>
      </c>
      <c r="F1051">
        <v>747</v>
      </c>
      <c r="G1051">
        <v>0.56669999999999998</v>
      </c>
      <c r="H1051">
        <v>1</v>
      </c>
      <c r="I1051" t="str">
        <v>High</v>
      </c>
    </row>
    <row r="1052" spans="1:9" x14ac:dyDescent="0.25">
      <c r="A1052" t="str">
        <v>LN002082</v>
      </c>
      <c r="B1052" t="str">
        <v>CUST00692</v>
      </c>
      <c r="C1052" t="str">
        <v>Personal</v>
      </c>
      <c r="D1052">
        <v>696567</v>
      </c>
      <c r="E1052">
        <v>475577.87</v>
      </c>
      <c r="F1052">
        <v>737</v>
      </c>
      <c r="G1052">
        <v>0.75</v>
      </c>
      <c r="H1052">
        <v>0</v>
      </c>
      <c r="I1052" t="str">
        <v>High</v>
      </c>
    </row>
    <row r="1053" spans="1:9" x14ac:dyDescent="0.25">
      <c r="A1053" t="str">
        <v>LN002083</v>
      </c>
      <c r="B1053" t="str">
        <v>CUST00951</v>
      </c>
      <c r="C1053" t="str">
        <v>Home</v>
      </c>
      <c r="D1053">
        <v>2284936</v>
      </c>
      <c r="E1053">
        <v>2115150.27</v>
      </c>
      <c r="F1053">
        <v>692</v>
      </c>
      <c r="G1053">
        <v>0.75</v>
      </c>
      <c r="H1053">
        <v>0</v>
      </c>
      <c r="I1053" t="str">
        <v>High</v>
      </c>
    </row>
    <row r="1054" spans="1:9" x14ac:dyDescent="0.25">
      <c r="A1054" t="str">
        <v>LN002085</v>
      </c>
      <c r="B1054" t="str">
        <v>CUST05004</v>
      </c>
      <c r="C1054" t="str">
        <v>Home</v>
      </c>
      <c r="D1054">
        <v>1014058</v>
      </c>
      <c r="E1054">
        <v>765661.33</v>
      </c>
      <c r="F1054">
        <v>635</v>
      </c>
      <c r="G1054">
        <v>0.30430000000000001</v>
      </c>
      <c r="H1054">
        <v>30</v>
      </c>
      <c r="I1054" t="str">
        <v>High</v>
      </c>
    </row>
    <row r="1055" spans="1:9" x14ac:dyDescent="0.25">
      <c r="A1055" t="str">
        <v>LN002086</v>
      </c>
      <c r="B1055" t="str">
        <v>CUST04449</v>
      </c>
      <c r="C1055" t="str">
        <v>Home</v>
      </c>
      <c r="D1055">
        <v>6880112</v>
      </c>
      <c r="E1055">
        <v>6797038.5999999996</v>
      </c>
      <c r="F1055">
        <v>621</v>
      </c>
      <c r="G1055">
        <v>0.75</v>
      </c>
      <c r="H1055">
        <v>0</v>
      </c>
      <c r="I1055" t="str">
        <v>High</v>
      </c>
    </row>
    <row r="1056" spans="1:9" x14ac:dyDescent="0.25">
      <c r="A1056" t="str">
        <v>LN002088</v>
      </c>
      <c r="B1056" t="str">
        <v>CUST03396</v>
      </c>
      <c r="C1056" t="str">
        <v>Auto</v>
      </c>
      <c r="D1056">
        <v>1170445</v>
      </c>
      <c r="E1056">
        <v>846793.38</v>
      </c>
      <c r="F1056">
        <v>784</v>
      </c>
      <c r="G1056">
        <v>0.75</v>
      </c>
      <c r="H1056">
        <v>0</v>
      </c>
      <c r="I1056" t="str">
        <v>High</v>
      </c>
    </row>
    <row r="1057" spans="1:9" x14ac:dyDescent="0.25">
      <c r="A1057" t="str">
        <v>LN002089</v>
      </c>
      <c r="B1057" t="str">
        <v>CUST06562</v>
      </c>
      <c r="C1057" t="str">
        <v>Education</v>
      </c>
      <c r="D1057">
        <v>1236167</v>
      </c>
      <c r="E1057">
        <v>0</v>
      </c>
      <c r="F1057">
        <v>734</v>
      </c>
      <c r="G1057">
        <v>0.75</v>
      </c>
      <c r="H1057">
        <v>0</v>
      </c>
      <c r="I1057" t="str">
        <v>High</v>
      </c>
    </row>
    <row r="1058" spans="1:9" x14ac:dyDescent="0.25">
      <c r="A1058" t="str">
        <v>LN002090</v>
      </c>
      <c r="B1058" t="str">
        <v>CUST06242</v>
      </c>
      <c r="C1058" t="str">
        <v>Home</v>
      </c>
      <c r="D1058">
        <v>5828120</v>
      </c>
      <c r="E1058">
        <v>5536490.2800000003</v>
      </c>
      <c r="F1058">
        <v>694</v>
      </c>
      <c r="G1058">
        <v>0.51900000000000002</v>
      </c>
      <c r="H1058">
        <v>0</v>
      </c>
      <c r="I1058" t="str">
        <v>High</v>
      </c>
    </row>
    <row r="1059" spans="1:9" x14ac:dyDescent="0.25">
      <c r="A1059" t="str">
        <v>LN002091</v>
      </c>
      <c r="B1059" t="str">
        <v>CUST03631</v>
      </c>
      <c r="C1059" t="str">
        <v>Education</v>
      </c>
      <c r="D1059">
        <v>1264434</v>
      </c>
      <c r="E1059">
        <v>742062.59</v>
      </c>
      <c r="F1059">
        <v>746</v>
      </c>
      <c r="G1059">
        <v>0.72699999999999998</v>
      </c>
      <c r="H1059">
        <v>0</v>
      </c>
      <c r="I1059" t="str">
        <v>High</v>
      </c>
    </row>
    <row r="1060" spans="1:9" x14ac:dyDescent="0.25">
      <c r="A1060" t="str">
        <v>LN002092</v>
      </c>
      <c r="B1060" t="str">
        <v>CUST03409</v>
      </c>
      <c r="C1060" t="str">
        <v>Business</v>
      </c>
      <c r="D1060">
        <v>4577072</v>
      </c>
      <c r="E1060">
        <v>1329440.45</v>
      </c>
      <c r="F1060">
        <v>771</v>
      </c>
      <c r="G1060">
        <v>0.75</v>
      </c>
      <c r="H1060">
        <v>0</v>
      </c>
      <c r="I1060" t="str">
        <v>High</v>
      </c>
    </row>
    <row r="1061" spans="1:9" x14ac:dyDescent="0.25">
      <c r="A1061" t="str">
        <v>LN002096</v>
      </c>
      <c r="B1061" t="str">
        <v>CUST06609</v>
      </c>
      <c r="C1061" t="str">
        <v>Education</v>
      </c>
      <c r="D1061">
        <v>698085</v>
      </c>
      <c r="E1061">
        <v>526864.07999999996</v>
      </c>
      <c r="F1061">
        <v>661</v>
      </c>
      <c r="G1061">
        <v>0.75</v>
      </c>
      <c r="H1061">
        <v>0</v>
      </c>
      <c r="I1061" t="str">
        <v>High</v>
      </c>
    </row>
    <row r="1062" spans="1:9" x14ac:dyDescent="0.25">
      <c r="A1062" t="str">
        <v>LN002097</v>
      </c>
      <c r="B1062" t="str">
        <v>CUST00833</v>
      </c>
      <c r="C1062" t="str">
        <v>Auto</v>
      </c>
      <c r="D1062">
        <v>1392901</v>
      </c>
      <c r="E1062">
        <v>574502.57999999996</v>
      </c>
      <c r="F1062">
        <v>680</v>
      </c>
      <c r="G1062">
        <v>0.75</v>
      </c>
      <c r="H1062">
        <v>0</v>
      </c>
      <c r="I1062" t="str">
        <v>High</v>
      </c>
    </row>
    <row r="1063" spans="1:9" x14ac:dyDescent="0.25">
      <c r="A1063" t="str">
        <v>LN002100</v>
      </c>
      <c r="B1063" t="str">
        <v>CUST04155</v>
      </c>
      <c r="C1063" t="str">
        <v>Home</v>
      </c>
      <c r="D1063">
        <v>1871292</v>
      </c>
      <c r="E1063">
        <v>1748044.99</v>
      </c>
      <c r="F1063">
        <v>604</v>
      </c>
      <c r="G1063">
        <v>0.20530000000000001</v>
      </c>
      <c r="H1063">
        <v>0</v>
      </c>
      <c r="I1063" t="str">
        <v>High</v>
      </c>
    </row>
    <row r="1064" spans="1:9" x14ac:dyDescent="0.25">
      <c r="A1064" t="str">
        <v>LN002103</v>
      </c>
      <c r="B1064" t="str">
        <v>CUST06323</v>
      </c>
      <c r="C1064" t="str">
        <v>Personal</v>
      </c>
      <c r="D1064">
        <v>737882</v>
      </c>
      <c r="E1064">
        <v>567926.15</v>
      </c>
      <c r="F1064">
        <v>734</v>
      </c>
      <c r="G1064">
        <v>0.75</v>
      </c>
      <c r="H1064">
        <v>0</v>
      </c>
      <c r="I1064" t="str">
        <v>High</v>
      </c>
    </row>
    <row r="1065" spans="1:9" x14ac:dyDescent="0.25">
      <c r="A1065" t="str">
        <v>LN002107</v>
      </c>
      <c r="B1065" t="str">
        <v>CUST00850</v>
      </c>
      <c r="C1065" t="str">
        <v>Business</v>
      </c>
      <c r="D1065">
        <v>2164418</v>
      </c>
      <c r="E1065">
        <v>1497014.28</v>
      </c>
      <c r="F1065">
        <v>664</v>
      </c>
      <c r="G1065">
        <v>0.75</v>
      </c>
      <c r="H1065">
        <v>120</v>
      </c>
      <c r="I1065" t="str">
        <v>High</v>
      </c>
    </row>
    <row r="1066" spans="1:9" x14ac:dyDescent="0.25">
      <c r="A1066" t="str">
        <v>LN002108</v>
      </c>
      <c r="B1066" t="str">
        <v>CUST03862</v>
      </c>
      <c r="C1066" t="str">
        <v>Business</v>
      </c>
      <c r="D1066">
        <v>3247206</v>
      </c>
      <c r="E1066">
        <v>0</v>
      </c>
      <c r="F1066">
        <v>672</v>
      </c>
      <c r="G1066">
        <v>0.75</v>
      </c>
      <c r="H1066">
        <v>0</v>
      </c>
      <c r="I1066" t="str">
        <v>High</v>
      </c>
    </row>
    <row r="1067" spans="1:9" x14ac:dyDescent="0.25">
      <c r="A1067" t="str">
        <v>LN002110</v>
      </c>
      <c r="B1067" t="str">
        <v>CUST01039</v>
      </c>
      <c r="C1067" t="str">
        <v>Business</v>
      </c>
      <c r="D1067">
        <v>2599465</v>
      </c>
      <c r="E1067">
        <v>2052234.42</v>
      </c>
      <c r="F1067">
        <v>785</v>
      </c>
      <c r="G1067">
        <v>0.75</v>
      </c>
      <c r="H1067">
        <v>7</v>
      </c>
      <c r="I1067" t="str">
        <v>High</v>
      </c>
    </row>
    <row r="1068" spans="1:9" x14ac:dyDescent="0.25">
      <c r="A1068" t="str">
        <v>LN002112</v>
      </c>
      <c r="B1068" t="str">
        <v>CUST04338</v>
      </c>
      <c r="C1068" t="str">
        <v>Personal</v>
      </c>
      <c r="D1068">
        <v>664231</v>
      </c>
      <c r="E1068">
        <v>562120.22</v>
      </c>
      <c r="F1068">
        <v>621</v>
      </c>
      <c r="G1068">
        <v>0.35599999999999998</v>
      </c>
      <c r="H1068">
        <v>0</v>
      </c>
      <c r="I1068" t="str">
        <v>High</v>
      </c>
    </row>
    <row r="1069" spans="1:9" x14ac:dyDescent="0.25">
      <c r="A1069" t="str">
        <v>LN002113</v>
      </c>
      <c r="B1069" t="str">
        <v>CUST06679</v>
      </c>
      <c r="C1069" t="str">
        <v>Personal</v>
      </c>
      <c r="D1069">
        <v>761048</v>
      </c>
      <c r="E1069">
        <v>351552.15</v>
      </c>
      <c r="F1069">
        <v>806</v>
      </c>
      <c r="G1069">
        <v>0.54510000000000003</v>
      </c>
      <c r="H1069">
        <v>0</v>
      </c>
      <c r="I1069" t="str">
        <v>High</v>
      </c>
    </row>
    <row r="1070" spans="1:9" x14ac:dyDescent="0.25">
      <c r="A1070" t="str">
        <v>LN002114</v>
      </c>
      <c r="B1070" t="str">
        <v>CUST03274</v>
      </c>
      <c r="C1070" t="str">
        <v>Business</v>
      </c>
      <c r="D1070">
        <v>4357365</v>
      </c>
      <c r="E1070">
        <v>3650732.58</v>
      </c>
      <c r="F1070">
        <v>611</v>
      </c>
      <c r="G1070">
        <v>0.75</v>
      </c>
      <c r="H1070">
        <v>0</v>
      </c>
      <c r="I1070" t="str">
        <v>High</v>
      </c>
    </row>
    <row r="1071" spans="1:9" x14ac:dyDescent="0.25">
      <c r="A1071" t="str">
        <v>LN002115</v>
      </c>
      <c r="B1071" t="str">
        <v>CUST02007</v>
      </c>
      <c r="C1071" t="str">
        <v>Auto</v>
      </c>
      <c r="D1071">
        <v>1129797</v>
      </c>
      <c r="E1071">
        <v>750311.33</v>
      </c>
      <c r="F1071">
        <v>839</v>
      </c>
      <c r="G1071">
        <v>0.57630000000000003</v>
      </c>
      <c r="H1071">
        <v>0</v>
      </c>
      <c r="I1071" t="str">
        <v>High</v>
      </c>
    </row>
    <row r="1072" spans="1:9" x14ac:dyDescent="0.25">
      <c r="A1072" t="str">
        <v>LN002116</v>
      </c>
      <c r="B1072" t="str">
        <v>CUST00615</v>
      </c>
      <c r="C1072" t="str">
        <v>Personal</v>
      </c>
      <c r="D1072">
        <v>641469</v>
      </c>
      <c r="E1072">
        <v>0</v>
      </c>
      <c r="F1072">
        <v>609</v>
      </c>
      <c r="G1072">
        <v>0.50229999999999997</v>
      </c>
      <c r="H1072">
        <v>0</v>
      </c>
      <c r="I1072" t="str">
        <v>High</v>
      </c>
    </row>
    <row r="1073" spans="1:9" x14ac:dyDescent="0.25">
      <c r="A1073" t="str">
        <v>LN002117</v>
      </c>
      <c r="B1073" t="str">
        <v>CUST00738</v>
      </c>
      <c r="C1073" t="str">
        <v>Home</v>
      </c>
      <c r="D1073">
        <v>4469332</v>
      </c>
      <c r="E1073">
        <v>4270309.8499999996</v>
      </c>
      <c r="F1073">
        <v>688</v>
      </c>
      <c r="G1073">
        <v>0.75</v>
      </c>
      <c r="H1073">
        <v>0</v>
      </c>
      <c r="I1073" t="str">
        <v>High</v>
      </c>
    </row>
    <row r="1074" spans="1:9" x14ac:dyDescent="0.25">
      <c r="A1074" t="str">
        <v>LN002118</v>
      </c>
      <c r="B1074" t="str">
        <v>CUST06477</v>
      </c>
      <c r="C1074" t="str">
        <v>Auto</v>
      </c>
      <c r="D1074">
        <v>1389743</v>
      </c>
      <c r="E1074">
        <v>1290970.1000000001</v>
      </c>
      <c r="F1074">
        <v>686</v>
      </c>
      <c r="G1074">
        <v>0.75</v>
      </c>
      <c r="H1074">
        <v>0</v>
      </c>
      <c r="I1074" t="str">
        <v>High</v>
      </c>
    </row>
    <row r="1075" spans="1:9" x14ac:dyDescent="0.25">
      <c r="A1075" t="str">
        <v>LN002120</v>
      </c>
      <c r="B1075" t="str">
        <v>CUST00069</v>
      </c>
      <c r="C1075" t="str">
        <v>Business</v>
      </c>
      <c r="D1075">
        <v>1217656</v>
      </c>
      <c r="E1075">
        <v>635248.9</v>
      </c>
      <c r="F1075">
        <v>748</v>
      </c>
      <c r="G1075">
        <v>0.74029999999999996</v>
      </c>
      <c r="H1075">
        <v>0</v>
      </c>
      <c r="I1075" t="str">
        <v>High</v>
      </c>
    </row>
    <row r="1076" spans="1:9" x14ac:dyDescent="0.25">
      <c r="A1076" t="str">
        <v>LN002122</v>
      </c>
      <c r="B1076" t="str">
        <v>CUST01389</v>
      </c>
      <c r="C1076" t="str">
        <v>Home</v>
      </c>
      <c r="D1076">
        <v>3392325</v>
      </c>
      <c r="E1076">
        <v>3325744.7</v>
      </c>
      <c r="F1076">
        <v>626</v>
      </c>
      <c r="G1076">
        <v>0.58830000000000005</v>
      </c>
      <c r="H1076">
        <v>0</v>
      </c>
      <c r="I1076" t="str">
        <v>High</v>
      </c>
    </row>
    <row r="1077" spans="1:9" x14ac:dyDescent="0.25">
      <c r="A1077" t="str">
        <v>LN002123</v>
      </c>
      <c r="B1077" t="str">
        <v>CUST02325</v>
      </c>
      <c r="C1077" t="str">
        <v>Business</v>
      </c>
      <c r="D1077">
        <v>1605224</v>
      </c>
      <c r="E1077">
        <v>1429026.74</v>
      </c>
      <c r="F1077">
        <v>615</v>
      </c>
      <c r="G1077">
        <v>0.75</v>
      </c>
      <c r="H1077">
        <v>0</v>
      </c>
      <c r="I1077" t="str">
        <v>High</v>
      </c>
    </row>
    <row r="1078" spans="1:9" x14ac:dyDescent="0.25">
      <c r="A1078" t="str">
        <v>LN002124</v>
      </c>
      <c r="B1078" t="str">
        <v>CUST02787</v>
      </c>
      <c r="C1078" t="str">
        <v>Home</v>
      </c>
      <c r="D1078">
        <v>4736163</v>
      </c>
      <c r="E1078">
        <v>4577433.45</v>
      </c>
      <c r="F1078">
        <v>768</v>
      </c>
      <c r="G1078">
        <v>0.64170000000000005</v>
      </c>
      <c r="H1078">
        <v>0</v>
      </c>
      <c r="I1078" t="str">
        <v>High</v>
      </c>
    </row>
    <row r="1079" spans="1:9" x14ac:dyDescent="0.25">
      <c r="A1079" t="str">
        <v>LN002125</v>
      </c>
      <c r="B1079" t="str">
        <v>CUST06029</v>
      </c>
      <c r="C1079" t="str">
        <v>Business</v>
      </c>
      <c r="D1079">
        <v>3051242</v>
      </c>
      <c r="E1079">
        <v>423864.5</v>
      </c>
      <c r="F1079">
        <v>835</v>
      </c>
      <c r="G1079">
        <v>0.75</v>
      </c>
      <c r="H1079">
        <v>0</v>
      </c>
      <c r="I1079" t="str">
        <v>High</v>
      </c>
    </row>
    <row r="1080" spans="1:9" x14ac:dyDescent="0.25">
      <c r="A1080" t="str">
        <v>LN002126</v>
      </c>
      <c r="B1080" t="str">
        <v>CUST06393</v>
      </c>
      <c r="C1080" t="str">
        <v>Auto</v>
      </c>
      <c r="D1080">
        <v>1065858</v>
      </c>
      <c r="E1080">
        <v>429310.52</v>
      </c>
      <c r="F1080">
        <v>777</v>
      </c>
      <c r="G1080">
        <v>0.58740000000000003</v>
      </c>
      <c r="H1080">
        <v>0</v>
      </c>
      <c r="I1080" t="str">
        <v>High</v>
      </c>
    </row>
    <row r="1081" spans="1:9" x14ac:dyDescent="0.25">
      <c r="A1081" t="str">
        <v>LN002129</v>
      </c>
      <c r="B1081" t="str">
        <v>CUST03829</v>
      </c>
      <c r="C1081" t="str">
        <v>Business</v>
      </c>
      <c r="D1081">
        <v>3182822</v>
      </c>
      <c r="E1081">
        <v>0</v>
      </c>
      <c r="F1081">
        <v>636</v>
      </c>
      <c r="G1081">
        <v>0.75</v>
      </c>
      <c r="H1081">
        <v>0</v>
      </c>
      <c r="I1081" t="str">
        <v>High</v>
      </c>
    </row>
    <row r="1082" spans="1:9" x14ac:dyDescent="0.25">
      <c r="A1082" t="str">
        <v>LN002130</v>
      </c>
      <c r="B1082" t="str">
        <v>CUST00608</v>
      </c>
      <c r="C1082" t="str">
        <v>Home</v>
      </c>
      <c r="D1082">
        <v>3796244</v>
      </c>
      <c r="E1082">
        <v>3558229.28</v>
      </c>
      <c r="F1082">
        <v>697</v>
      </c>
      <c r="G1082">
        <v>0.75</v>
      </c>
      <c r="H1082">
        <v>0</v>
      </c>
      <c r="I1082" t="str">
        <v>High</v>
      </c>
    </row>
    <row r="1083" spans="1:9" x14ac:dyDescent="0.25">
      <c r="A1083" t="str">
        <v>LN002132</v>
      </c>
      <c r="B1083" t="str">
        <v>CUST00431</v>
      </c>
      <c r="C1083" t="str">
        <v>Personal</v>
      </c>
      <c r="D1083">
        <v>721959</v>
      </c>
      <c r="E1083">
        <v>503495.14</v>
      </c>
      <c r="F1083">
        <v>704</v>
      </c>
      <c r="G1083">
        <v>0.75</v>
      </c>
      <c r="H1083">
        <v>0</v>
      </c>
      <c r="I1083" t="str">
        <v>High</v>
      </c>
    </row>
    <row r="1084" spans="1:9" x14ac:dyDescent="0.25">
      <c r="A1084" t="str">
        <v>LN002133</v>
      </c>
      <c r="B1084" t="str">
        <v>CUST05812</v>
      </c>
      <c r="C1084" t="str">
        <v>Home</v>
      </c>
      <c r="D1084">
        <v>4554333</v>
      </c>
      <c r="E1084">
        <v>4409832.66</v>
      </c>
      <c r="F1084">
        <v>739</v>
      </c>
      <c r="G1084">
        <v>0.75</v>
      </c>
      <c r="H1084">
        <v>0</v>
      </c>
      <c r="I1084" t="str">
        <v>High</v>
      </c>
    </row>
    <row r="1085" spans="1:9" x14ac:dyDescent="0.25">
      <c r="A1085" t="str">
        <v>LN002136</v>
      </c>
      <c r="B1085" t="str">
        <v>CUST02575</v>
      </c>
      <c r="C1085" t="str">
        <v>Business</v>
      </c>
      <c r="D1085">
        <v>2397851</v>
      </c>
      <c r="E1085">
        <v>2282348.83</v>
      </c>
      <c r="F1085">
        <v>647</v>
      </c>
      <c r="G1085">
        <v>0.75</v>
      </c>
      <c r="H1085">
        <v>0</v>
      </c>
      <c r="I1085" t="str">
        <v>High</v>
      </c>
    </row>
    <row r="1086" spans="1:9" x14ac:dyDescent="0.25">
      <c r="A1086" t="str">
        <v>LN002138</v>
      </c>
      <c r="B1086" t="str">
        <v>CUST06287</v>
      </c>
      <c r="C1086" t="str">
        <v>Auto</v>
      </c>
      <c r="D1086">
        <v>304963</v>
      </c>
      <c r="E1086">
        <v>108076.57</v>
      </c>
      <c r="F1086">
        <v>639</v>
      </c>
      <c r="G1086">
        <v>0.1208</v>
      </c>
      <c r="H1086">
        <v>0</v>
      </c>
      <c r="I1086" t="str">
        <v>High</v>
      </c>
    </row>
    <row r="1087" spans="1:9" x14ac:dyDescent="0.25">
      <c r="A1087" t="str">
        <v>LN002141</v>
      </c>
      <c r="B1087" t="str">
        <v>CUST06201</v>
      </c>
      <c r="C1087" t="str">
        <v>Education</v>
      </c>
      <c r="D1087">
        <v>1301444</v>
      </c>
      <c r="E1087">
        <v>1104611.6200000001</v>
      </c>
      <c r="F1087">
        <v>674</v>
      </c>
      <c r="G1087">
        <v>0.58960000000000001</v>
      </c>
      <c r="H1087">
        <v>0</v>
      </c>
      <c r="I1087" t="str">
        <v>High</v>
      </c>
    </row>
    <row r="1088" spans="1:9" x14ac:dyDescent="0.25">
      <c r="A1088" t="str">
        <v>LN002142</v>
      </c>
      <c r="B1088" t="str">
        <v>CUST01408</v>
      </c>
      <c r="C1088" t="str">
        <v>Home</v>
      </c>
      <c r="D1088">
        <v>5907761</v>
      </c>
      <c r="E1088">
        <v>5878273.8300000001</v>
      </c>
      <c r="F1088">
        <v>751</v>
      </c>
      <c r="G1088">
        <v>0.75</v>
      </c>
      <c r="H1088">
        <v>0</v>
      </c>
      <c r="I1088" t="str">
        <v>High</v>
      </c>
    </row>
    <row r="1089" spans="1:9" x14ac:dyDescent="0.25">
      <c r="A1089" t="str">
        <v>LN002143</v>
      </c>
      <c r="B1089" t="str">
        <v>CUST04075</v>
      </c>
      <c r="C1089" t="str">
        <v>Auto</v>
      </c>
      <c r="D1089">
        <v>1058691</v>
      </c>
      <c r="E1089">
        <v>985785.4</v>
      </c>
      <c r="F1089">
        <v>767</v>
      </c>
      <c r="G1089">
        <v>0.75</v>
      </c>
      <c r="H1089">
        <v>0</v>
      </c>
      <c r="I1089" t="str">
        <v>High</v>
      </c>
    </row>
    <row r="1090" spans="1:9" x14ac:dyDescent="0.25">
      <c r="A1090" t="str">
        <v>LN002145</v>
      </c>
      <c r="B1090" t="str">
        <v>CUST03490</v>
      </c>
      <c r="C1090" t="str">
        <v>Home</v>
      </c>
      <c r="D1090">
        <v>4620414</v>
      </c>
      <c r="E1090">
        <v>4518140.8600000003</v>
      </c>
      <c r="F1090">
        <v>689</v>
      </c>
      <c r="G1090">
        <v>0.75</v>
      </c>
      <c r="H1090">
        <v>0</v>
      </c>
      <c r="I1090" t="str">
        <v>High</v>
      </c>
    </row>
    <row r="1091" spans="1:9" x14ac:dyDescent="0.25">
      <c r="A1091" t="str">
        <v>LN002147</v>
      </c>
      <c r="B1091" t="str">
        <v>CUST06598</v>
      </c>
      <c r="C1091" t="str">
        <v>Home</v>
      </c>
      <c r="D1091">
        <v>4799388</v>
      </c>
      <c r="E1091">
        <v>4367311.2699999996</v>
      </c>
      <c r="F1091">
        <v>655</v>
      </c>
      <c r="G1091">
        <v>0.75</v>
      </c>
      <c r="H1091">
        <v>0</v>
      </c>
      <c r="I1091" t="str">
        <v>High</v>
      </c>
    </row>
    <row r="1092" spans="1:9" x14ac:dyDescent="0.25">
      <c r="A1092" t="str">
        <v>LN002148</v>
      </c>
      <c r="B1092" t="str">
        <v>CUST06499</v>
      </c>
      <c r="C1092" t="str">
        <v>Personal</v>
      </c>
      <c r="D1092">
        <v>645661</v>
      </c>
      <c r="E1092">
        <v>0</v>
      </c>
      <c r="F1092">
        <v>649</v>
      </c>
      <c r="G1092">
        <v>0.44340000000000002</v>
      </c>
      <c r="H1092">
        <v>0</v>
      </c>
      <c r="I1092" t="str">
        <v>High</v>
      </c>
    </row>
    <row r="1093" spans="1:9" x14ac:dyDescent="0.25">
      <c r="A1093" t="str">
        <v>LN002152</v>
      </c>
      <c r="B1093" t="str">
        <v>CUST04535</v>
      </c>
      <c r="C1093" t="str">
        <v>Personal</v>
      </c>
      <c r="D1093">
        <v>553392</v>
      </c>
      <c r="E1093">
        <v>149866.49</v>
      </c>
      <c r="F1093">
        <v>741</v>
      </c>
      <c r="G1093">
        <v>0.57830000000000004</v>
      </c>
      <c r="H1093">
        <v>15</v>
      </c>
      <c r="I1093" t="str">
        <v>High</v>
      </c>
    </row>
    <row r="1094" spans="1:9" x14ac:dyDescent="0.25">
      <c r="A1094" t="str">
        <v>LN002153</v>
      </c>
      <c r="B1094" t="str">
        <v>CUST02963</v>
      </c>
      <c r="C1094" t="str">
        <v>Auto</v>
      </c>
      <c r="D1094">
        <v>824914</v>
      </c>
      <c r="E1094">
        <v>532551.32999999996</v>
      </c>
      <c r="F1094">
        <v>635</v>
      </c>
      <c r="G1094">
        <v>0.75</v>
      </c>
      <c r="H1094">
        <v>0</v>
      </c>
      <c r="I1094" t="str">
        <v>High</v>
      </c>
    </row>
    <row r="1095" spans="1:9" x14ac:dyDescent="0.25">
      <c r="A1095" t="str">
        <v>LN002159</v>
      </c>
      <c r="B1095" t="str">
        <v>CUST00876</v>
      </c>
      <c r="C1095" t="str">
        <v>Home</v>
      </c>
      <c r="D1095">
        <v>2892712</v>
      </c>
      <c r="E1095">
        <v>2780304.76</v>
      </c>
      <c r="F1095">
        <v>708</v>
      </c>
      <c r="G1095">
        <v>0.75</v>
      </c>
      <c r="H1095">
        <v>30</v>
      </c>
      <c r="I1095" t="str">
        <v>High</v>
      </c>
    </row>
    <row r="1096" spans="1:9" x14ac:dyDescent="0.25">
      <c r="A1096" t="str">
        <v>LN002160</v>
      </c>
      <c r="B1096" t="str">
        <v>CUST01711</v>
      </c>
      <c r="C1096" t="str">
        <v>Education</v>
      </c>
      <c r="D1096">
        <v>1268045</v>
      </c>
      <c r="E1096">
        <v>251292.73</v>
      </c>
      <c r="F1096">
        <v>682</v>
      </c>
      <c r="G1096">
        <v>0.65810000000000002</v>
      </c>
      <c r="H1096">
        <v>0</v>
      </c>
      <c r="I1096" t="str">
        <v>High</v>
      </c>
    </row>
    <row r="1097" spans="1:9" x14ac:dyDescent="0.25">
      <c r="A1097" t="str">
        <v>LN002161</v>
      </c>
      <c r="B1097" t="str">
        <v>CUST01330</v>
      </c>
      <c r="C1097" t="str">
        <v>Auto</v>
      </c>
      <c r="D1097">
        <v>540600</v>
      </c>
      <c r="E1097">
        <v>459670.58</v>
      </c>
      <c r="F1097">
        <v>563</v>
      </c>
      <c r="G1097">
        <v>0.1082</v>
      </c>
      <c r="H1097">
        <v>0</v>
      </c>
      <c r="I1097" t="str">
        <v>High</v>
      </c>
    </row>
    <row r="1098" spans="1:9" x14ac:dyDescent="0.25">
      <c r="A1098" t="str">
        <v>LN002164</v>
      </c>
      <c r="B1098" t="str">
        <v>CUST01946</v>
      </c>
      <c r="C1098" t="str">
        <v>Business</v>
      </c>
      <c r="D1098">
        <v>1911214</v>
      </c>
      <c r="E1098">
        <v>1134096.9099999999</v>
      </c>
      <c r="F1098">
        <v>658</v>
      </c>
      <c r="G1098">
        <v>0.75</v>
      </c>
      <c r="H1098">
        <v>0</v>
      </c>
      <c r="I1098" t="str">
        <v>High</v>
      </c>
    </row>
    <row r="1099" spans="1:9" x14ac:dyDescent="0.25">
      <c r="A1099" t="str">
        <v>LN002166</v>
      </c>
      <c r="B1099" t="str">
        <v>CUST02922</v>
      </c>
      <c r="C1099" t="str">
        <v>Business</v>
      </c>
      <c r="D1099">
        <v>2726461</v>
      </c>
      <c r="E1099">
        <v>858171.04</v>
      </c>
      <c r="F1099">
        <v>716</v>
      </c>
      <c r="G1099">
        <v>0.68</v>
      </c>
      <c r="H1099">
        <v>0</v>
      </c>
      <c r="I1099" t="str">
        <v>High</v>
      </c>
    </row>
    <row r="1100" spans="1:9" x14ac:dyDescent="0.25">
      <c r="A1100" t="str">
        <v>LN002167</v>
      </c>
      <c r="B1100" t="str">
        <v>CUST05029</v>
      </c>
      <c r="C1100" t="str">
        <v>Auto</v>
      </c>
      <c r="D1100">
        <v>955614</v>
      </c>
      <c r="E1100">
        <v>771895.24</v>
      </c>
      <c r="F1100">
        <v>640</v>
      </c>
      <c r="G1100">
        <v>0.442</v>
      </c>
      <c r="H1100">
        <v>0</v>
      </c>
      <c r="I1100" t="str">
        <v>High</v>
      </c>
    </row>
    <row r="1101" spans="1:9" x14ac:dyDescent="0.25">
      <c r="A1101" t="str">
        <v>LN002173</v>
      </c>
      <c r="B1101" t="str">
        <v>CUST04137</v>
      </c>
      <c r="C1101" t="str">
        <v>Personal</v>
      </c>
      <c r="D1101">
        <v>531928</v>
      </c>
      <c r="E1101">
        <v>141429.01999999999</v>
      </c>
      <c r="F1101">
        <v>731</v>
      </c>
      <c r="G1101">
        <v>0.58660000000000001</v>
      </c>
      <c r="H1101">
        <v>0</v>
      </c>
      <c r="I1101" t="str">
        <v>High</v>
      </c>
    </row>
    <row r="1102" spans="1:9" x14ac:dyDescent="0.25">
      <c r="A1102" t="str">
        <v>LN002174</v>
      </c>
      <c r="B1102" t="str">
        <v>CUST02093</v>
      </c>
      <c r="C1102" t="str">
        <v>Business</v>
      </c>
      <c r="D1102">
        <v>910862</v>
      </c>
      <c r="E1102">
        <v>740384.8</v>
      </c>
      <c r="F1102">
        <v>706</v>
      </c>
      <c r="G1102">
        <v>0.59909999999999997</v>
      </c>
      <c r="H1102">
        <v>0</v>
      </c>
      <c r="I1102" t="str">
        <v>High</v>
      </c>
    </row>
    <row r="1103" spans="1:9" x14ac:dyDescent="0.25">
      <c r="A1103" t="str">
        <v>LN002179</v>
      </c>
      <c r="B1103" t="str">
        <v>CUST02565</v>
      </c>
      <c r="C1103" t="str">
        <v>Auto</v>
      </c>
      <c r="D1103">
        <v>680992</v>
      </c>
      <c r="E1103">
        <v>0</v>
      </c>
      <c r="F1103">
        <v>702</v>
      </c>
      <c r="G1103">
        <v>0.53790000000000004</v>
      </c>
      <c r="H1103">
        <v>0</v>
      </c>
      <c r="I1103" t="str">
        <v>High</v>
      </c>
    </row>
    <row r="1104" spans="1:9" x14ac:dyDescent="0.25">
      <c r="A1104" t="str">
        <v>LN002181</v>
      </c>
      <c r="B1104" t="str">
        <v>CUST01780</v>
      </c>
      <c r="C1104" t="str">
        <v>Personal</v>
      </c>
      <c r="D1104">
        <v>603422</v>
      </c>
      <c r="E1104">
        <v>0</v>
      </c>
      <c r="F1104">
        <v>840</v>
      </c>
      <c r="G1104">
        <v>0.50549999999999995</v>
      </c>
      <c r="H1104">
        <v>0</v>
      </c>
      <c r="I1104" t="str">
        <v>High</v>
      </c>
    </row>
    <row r="1105" spans="1:9" x14ac:dyDescent="0.25">
      <c r="A1105" t="str">
        <v>LN002185</v>
      </c>
      <c r="B1105" t="str">
        <v>CUST01104</v>
      </c>
      <c r="C1105" t="str">
        <v>Auto</v>
      </c>
      <c r="D1105">
        <v>1569190</v>
      </c>
      <c r="E1105">
        <v>1367094.13</v>
      </c>
      <c r="F1105">
        <v>800</v>
      </c>
      <c r="G1105">
        <v>0.75</v>
      </c>
      <c r="H1105">
        <v>1</v>
      </c>
      <c r="I1105" t="str">
        <v>High</v>
      </c>
    </row>
    <row r="1106" spans="1:9" x14ac:dyDescent="0.25">
      <c r="A1106" t="str">
        <v>LN002187</v>
      </c>
      <c r="B1106" t="str">
        <v>CUST03614</v>
      </c>
      <c r="C1106" t="str">
        <v>Business</v>
      </c>
      <c r="D1106">
        <v>4917074</v>
      </c>
      <c r="E1106">
        <v>4753886.99</v>
      </c>
      <c r="F1106">
        <v>764</v>
      </c>
      <c r="G1106">
        <v>0.75</v>
      </c>
      <c r="H1106">
        <v>0</v>
      </c>
      <c r="I1106" t="str">
        <v>High</v>
      </c>
    </row>
    <row r="1107" spans="1:9" x14ac:dyDescent="0.25">
      <c r="A1107" t="str">
        <v>LN002190</v>
      </c>
      <c r="B1107" t="str">
        <v>CUST02384</v>
      </c>
      <c r="C1107" t="str">
        <v>Auto</v>
      </c>
      <c r="D1107">
        <v>711268</v>
      </c>
      <c r="E1107">
        <v>414888.87</v>
      </c>
      <c r="F1107">
        <v>755</v>
      </c>
      <c r="G1107">
        <v>0.75</v>
      </c>
      <c r="H1107">
        <v>0</v>
      </c>
      <c r="I1107" t="str">
        <v>High</v>
      </c>
    </row>
    <row r="1108" spans="1:9" x14ac:dyDescent="0.25">
      <c r="A1108" t="str">
        <v>LN002191</v>
      </c>
      <c r="B1108" t="str">
        <v>CUST03236</v>
      </c>
      <c r="C1108" t="str">
        <v>Personal</v>
      </c>
      <c r="D1108">
        <v>729991</v>
      </c>
      <c r="E1108">
        <v>454268.51</v>
      </c>
      <c r="F1108">
        <v>807</v>
      </c>
      <c r="G1108">
        <v>0.75</v>
      </c>
      <c r="H1108">
        <v>15</v>
      </c>
      <c r="I1108" t="str">
        <v>High</v>
      </c>
    </row>
    <row r="1109" spans="1:9" x14ac:dyDescent="0.25">
      <c r="A1109" t="str">
        <v>LN002196</v>
      </c>
      <c r="B1109" t="str">
        <v>CUST05171</v>
      </c>
      <c r="C1109" t="str">
        <v>Home</v>
      </c>
      <c r="D1109">
        <v>5617095</v>
      </c>
      <c r="E1109">
        <v>5324388.22</v>
      </c>
      <c r="F1109">
        <v>744</v>
      </c>
      <c r="G1109">
        <v>0.75</v>
      </c>
      <c r="H1109">
        <v>15</v>
      </c>
      <c r="I1109" t="str">
        <v>High</v>
      </c>
    </row>
    <row r="1110" spans="1:9" x14ac:dyDescent="0.25">
      <c r="A1110" t="str">
        <v>LN002197</v>
      </c>
      <c r="B1110" t="str">
        <v>CUST04781</v>
      </c>
      <c r="C1110" t="str">
        <v>Home</v>
      </c>
      <c r="D1110">
        <v>5062110</v>
      </c>
      <c r="E1110">
        <v>4762781.95</v>
      </c>
      <c r="F1110">
        <v>725</v>
      </c>
      <c r="G1110">
        <v>0.75</v>
      </c>
      <c r="H1110">
        <v>0</v>
      </c>
      <c r="I1110" t="str">
        <v>High</v>
      </c>
    </row>
    <row r="1111" spans="1:9" x14ac:dyDescent="0.25">
      <c r="A1111" t="str">
        <v>LN002198</v>
      </c>
      <c r="B1111" t="str">
        <v>CUST06017</v>
      </c>
      <c r="C1111" t="str">
        <v>Business</v>
      </c>
      <c r="D1111">
        <v>4769666</v>
      </c>
      <c r="E1111">
        <v>2226805.3199999998</v>
      </c>
      <c r="F1111">
        <v>693</v>
      </c>
      <c r="G1111">
        <v>0.75</v>
      </c>
      <c r="H1111">
        <v>0</v>
      </c>
      <c r="I1111" t="str">
        <v>High</v>
      </c>
    </row>
    <row r="1112" spans="1:9" x14ac:dyDescent="0.25">
      <c r="A1112" t="str">
        <v>LN002201</v>
      </c>
      <c r="B1112" t="str">
        <v>CUST06635</v>
      </c>
      <c r="C1112" t="str">
        <v>Business</v>
      </c>
      <c r="D1112">
        <v>3037265</v>
      </c>
      <c r="E1112">
        <v>860595.99</v>
      </c>
      <c r="F1112">
        <v>718</v>
      </c>
      <c r="G1112">
        <v>0.75</v>
      </c>
      <c r="H1112">
        <v>0</v>
      </c>
      <c r="I1112" t="str">
        <v>High</v>
      </c>
    </row>
    <row r="1113" spans="1:9" x14ac:dyDescent="0.25">
      <c r="A1113" t="str">
        <v>LN002203</v>
      </c>
      <c r="B1113" t="str">
        <v>CUST05106</v>
      </c>
      <c r="C1113" t="str">
        <v>Home</v>
      </c>
      <c r="D1113">
        <v>3998075</v>
      </c>
      <c r="E1113">
        <v>3635287.55</v>
      </c>
      <c r="F1113">
        <v>829</v>
      </c>
      <c r="G1113">
        <v>0.72689999999999999</v>
      </c>
      <c r="H1113">
        <v>1</v>
      </c>
      <c r="I1113" t="str">
        <v>High</v>
      </c>
    </row>
    <row r="1114" spans="1:9" x14ac:dyDescent="0.25">
      <c r="A1114" t="str">
        <v>LN002205</v>
      </c>
      <c r="B1114" t="str">
        <v>CUST03049</v>
      </c>
      <c r="C1114" t="str">
        <v>Auto</v>
      </c>
      <c r="D1114">
        <v>1283147</v>
      </c>
      <c r="E1114">
        <v>1261922.48</v>
      </c>
      <c r="F1114">
        <v>743</v>
      </c>
      <c r="G1114">
        <v>0.70350000000000001</v>
      </c>
      <c r="H1114">
        <v>0</v>
      </c>
      <c r="I1114" t="str">
        <v>High</v>
      </c>
    </row>
    <row r="1115" spans="1:9" x14ac:dyDescent="0.25">
      <c r="A1115" t="str">
        <v>LN002206</v>
      </c>
      <c r="B1115" t="str">
        <v>CUST01885</v>
      </c>
      <c r="C1115" t="str">
        <v>Business</v>
      </c>
      <c r="D1115">
        <v>3164808</v>
      </c>
      <c r="E1115">
        <v>2096873.13</v>
      </c>
      <c r="F1115">
        <v>670</v>
      </c>
      <c r="G1115">
        <v>0.75</v>
      </c>
      <c r="H1115">
        <v>1</v>
      </c>
      <c r="I1115" t="str">
        <v>High</v>
      </c>
    </row>
    <row r="1116" spans="1:9" x14ac:dyDescent="0.25">
      <c r="A1116" t="str">
        <v>LN002207</v>
      </c>
      <c r="B1116" t="str">
        <v>CUST06108</v>
      </c>
      <c r="C1116" t="str">
        <v>Personal</v>
      </c>
      <c r="D1116">
        <v>466097</v>
      </c>
      <c r="E1116">
        <v>288662.2</v>
      </c>
      <c r="F1116">
        <v>637</v>
      </c>
      <c r="G1116">
        <v>0.25230000000000002</v>
      </c>
      <c r="H1116">
        <v>0</v>
      </c>
      <c r="I1116" t="str">
        <v>High</v>
      </c>
    </row>
    <row r="1117" spans="1:9" x14ac:dyDescent="0.25">
      <c r="A1117" t="str">
        <v>LN002208</v>
      </c>
      <c r="B1117" t="str">
        <v>CUST05944</v>
      </c>
      <c r="C1117" t="str">
        <v>Business</v>
      </c>
      <c r="D1117">
        <v>2765830</v>
      </c>
      <c r="E1117">
        <v>0</v>
      </c>
      <c r="F1117">
        <v>739</v>
      </c>
      <c r="G1117">
        <v>0.75</v>
      </c>
      <c r="H1117">
        <v>0</v>
      </c>
      <c r="I1117" t="str">
        <v>High</v>
      </c>
    </row>
    <row r="1118" spans="1:9" x14ac:dyDescent="0.25">
      <c r="A1118" t="str">
        <v>LN002210</v>
      </c>
      <c r="B1118" t="str">
        <v>CUST03310</v>
      </c>
      <c r="C1118" t="str">
        <v>Business</v>
      </c>
      <c r="D1118">
        <v>3950059</v>
      </c>
      <c r="E1118">
        <v>2210639.1</v>
      </c>
      <c r="F1118">
        <v>670</v>
      </c>
      <c r="G1118">
        <v>0.75</v>
      </c>
      <c r="H1118">
        <v>0</v>
      </c>
      <c r="I1118" t="str">
        <v>High</v>
      </c>
    </row>
    <row r="1119" spans="1:9" x14ac:dyDescent="0.25">
      <c r="A1119" t="str">
        <v>LN002211</v>
      </c>
      <c r="B1119" t="str">
        <v>CUST00836</v>
      </c>
      <c r="C1119" t="str">
        <v>Education</v>
      </c>
      <c r="D1119">
        <v>1468371</v>
      </c>
      <c r="E1119">
        <v>1326797.3500000001</v>
      </c>
      <c r="F1119">
        <v>745</v>
      </c>
      <c r="G1119">
        <v>0.61409999999999998</v>
      </c>
      <c r="H1119">
        <v>0</v>
      </c>
      <c r="I1119" t="str">
        <v>High</v>
      </c>
    </row>
    <row r="1120" spans="1:9" x14ac:dyDescent="0.25">
      <c r="A1120" t="str">
        <v>LN002212</v>
      </c>
      <c r="B1120" t="str">
        <v>CUST00699</v>
      </c>
      <c r="C1120" t="str">
        <v>Education</v>
      </c>
      <c r="D1120">
        <v>1160695</v>
      </c>
      <c r="E1120">
        <v>1079765.48</v>
      </c>
      <c r="F1120">
        <v>812</v>
      </c>
      <c r="G1120">
        <v>0.75</v>
      </c>
      <c r="H1120">
        <v>0</v>
      </c>
      <c r="I1120" t="str">
        <v>High</v>
      </c>
    </row>
    <row r="1121" spans="1:9" x14ac:dyDescent="0.25">
      <c r="A1121" t="str">
        <v>LN002214</v>
      </c>
      <c r="B1121" t="str">
        <v>CUST01287</v>
      </c>
      <c r="C1121" t="str">
        <v>Business</v>
      </c>
      <c r="D1121">
        <v>2801145</v>
      </c>
      <c r="E1121">
        <v>1909812.31</v>
      </c>
      <c r="F1121">
        <v>698</v>
      </c>
      <c r="G1121">
        <v>0.5121</v>
      </c>
      <c r="H1121">
        <v>0</v>
      </c>
      <c r="I1121" t="str">
        <v>High</v>
      </c>
    </row>
    <row r="1122" spans="1:9" x14ac:dyDescent="0.25">
      <c r="A1122" t="str">
        <v>LN002216</v>
      </c>
      <c r="B1122" t="str">
        <v>CUST02394</v>
      </c>
      <c r="C1122" t="str">
        <v>Personal</v>
      </c>
      <c r="D1122">
        <v>785405</v>
      </c>
      <c r="E1122">
        <v>760549.95</v>
      </c>
      <c r="F1122">
        <v>720</v>
      </c>
      <c r="G1122">
        <v>0.63439999999999996</v>
      </c>
      <c r="H1122">
        <v>0</v>
      </c>
      <c r="I1122" t="str">
        <v>High</v>
      </c>
    </row>
    <row r="1123" spans="1:9" x14ac:dyDescent="0.25">
      <c r="A1123" t="str">
        <v>LN002218</v>
      </c>
      <c r="B1123" t="str">
        <v>CUST03289</v>
      </c>
      <c r="C1123" t="str">
        <v>Personal</v>
      </c>
      <c r="D1123">
        <v>634887</v>
      </c>
      <c r="E1123">
        <v>174565.95</v>
      </c>
      <c r="F1123">
        <v>704</v>
      </c>
      <c r="G1123">
        <v>0.6573</v>
      </c>
      <c r="H1123">
        <v>0</v>
      </c>
      <c r="I1123" t="str">
        <v>High</v>
      </c>
    </row>
    <row r="1124" spans="1:9" x14ac:dyDescent="0.25">
      <c r="A1124" t="str">
        <v>LN002219</v>
      </c>
      <c r="B1124" t="str">
        <v>CUST02562</v>
      </c>
      <c r="C1124" t="str">
        <v>Business</v>
      </c>
      <c r="D1124">
        <v>3981744</v>
      </c>
      <c r="E1124">
        <v>3751309.43</v>
      </c>
      <c r="F1124">
        <v>750</v>
      </c>
      <c r="G1124">
        <v>0.75</v>
      </c>
      <c r="H1124">
        <v>0</v>
      </c>
      <c r="I1124" t="str">
        <v>High</v>
      </c>
    </row>
    <row r="1125" spans="1:9" x14ac:dyDescent="0.25">
      <c r="A1125" t="str">
        <v>LN002221</v>
      </c>
      <c r="B1125" t="str">
        <v>CUST04559</v>
      </c>
      <c r="C1125" t="str">
        <v>Auto</v>
      </c>
      <c r="D1125">
        <v>1220276</v>
      </c>
      <c r="E1125">
        <v>1035629.21</v>
      </c>
      <c r="F1125">
        <v>672</v>
      </c>
      <c r="G1125">
        <v>0.63029999999999997</v>
      </c>
      <c r="H1125">
        <v>0</v>
      </c>
      <c r="I1125" t="str">
        <v>High</v>
      </c>
    </row>
    <row r="1126" spans="1:9" x14ac:dyDescent="0.25">
      <c r="A1126" t="str">
        <v>LN002230</v>
      </c>
      <c r="B1126" t="str">
        <v>CUST05926</v>
      </c>
      <c r="C1126" t="str">
        <v>Personal</v>
      </c>
      <c r="D1126">
        <v>150767</v>
      </c>
      <c r="E1126">
        <v>132011.92000000001</v>
      </c>
      <c r="F1126">
        <v>647</v>
      </c>
      <c r="G1126">
        <v>9.7699999999999995E-2</v>
      </c>
      <c r="H1126">
        <v>0</v>
      </c>
      <c r="I1126" t="str">
        <v>High</v>
      </c>
    </row>
    <row r="1127" spans="1:9" x14ac:dyDescent="0.25">
      <c r="A1127" t="str">
        <v>LN002233</v>
      </c>
      <c r="B1127" t="str">
        <v>CUST01211</v>
      </c>
      <c r="C1127" t="str">
        <v>Business</v>
      </c>
      <c r="D1127">
        <v>2391046</v>
      </c>
      <c r="E1127">
        <v>1553545.16</v>
      </c>
      <c r="F1127">
        <v>690</v>
      </c>
      <c r="G1127">
        <v>0.75</v>
      </c>
      <c r="H1127">
        <v>0</v>
      </c>
      <c r="I1127" t="str">
        <v>High</v>
      </c>
    </row>
    <row r="1128" spans="1:9" x14ac:dyDescent="0.25">
      <c r="A1128" t="str">
        <v>LN002234</v>
      </c>
      <c r="B1128" t="str">
        <v>CUST02064</v>
      </c>
      <c r="C1128" t="str">
        <v>Business</v>
      </c>
      <c r="D1128">
        <v>2595029</v>
      </c>
      <c r="E1128">
        <v>0</v>
      </c>
      <c r="F1128">
        <v>788</v>
      </c>
      <c r="G1128">
        <v>0.75</v>
      </c>
      <c r="H1128">
        <v>0</v>
      </c>
      <c r="I1128" t="str">
        <v>High</v>
      </c>
    </row>
    <row r="1129" spans="1:9" x14ac:dyDescent="0.25">
      <c r="A1129" t="str">
        <v>LN002235</v>
      </c>
      <c r="B1129" t="str">
        <v>CUST06034</v>
      </c>
      <c r="C1129" t="str">
        <v>Auto</v>
      </c>
      <c r="D1129">
        <v>1783129</v>
      </c>
      <c r="E1129">
        <v>1687512.58</v>
      </c>
      <c r="F1129">
        <v>745</v>
      </c>
      <c r="G1129">
        <v>0.50160000000000005</v>
      </c>
      <c r="H1129">
        <v>30</v>
      </c>
      <c r="I1129" t="str">
        <v>High</v>
      </c>
    </row>
    <row r="1130" spans="1:9" x14ac:dyDescent="0.25">
      <c r="A1130" t="str">
        <v>LN002237</v>
      </c>
      <c r="B1130" t="str">
        <v>CUST05333</v>
      </c>
      <c r="C1130" t="str">
        <v>Business</v>
      </c>
      <c r="D1130">
        <v>1975442</v>
      </c>
      <c r="E1130">
        <v>536336.96</v>
      </c>
      <c r="F1130">
        <v>661</v>
      </c>
      <c r="G1130">
        <v>0.75</v>
      </c>
      <c r="H1130">
        <v>0</v>
      </c>
      <c r="I1130" t="str">
        <v>High</v>
      </c>
    </row>
    <row r="1131" spans="1:9" x14ac:dyDescent="0.25">
      <c r="A1131" t="str">
        <v>LN002238</v>
      </c>
      <c r="B1131" t="str">
        <v>CUST00915</v>
      </c>
      <c r="C1131" t="str">
        <v>Personal</v>
      </c>
      <c r="D1131">
        <v>335863</v>
      </c>
      <c r="E1131">
        <v>329429.69</v>
      </c>
      <c r="F1131">
        <v>614</v>
      </c>
      <c r="G1131">
        <v>0.05</v>
      </c>
      <c r="H1131">
        <v>0</v>
      </c>
      <c r="I1131" t="str">
        <v>High</v>
      </c>
    </row>
    <row r="1132" spans="1:9" x14ac:dyDescent="0.25">
      <c r="A1132" t="str">
        <v>LN002243</v>
      </c>
      <c r="B1132" t="str">
        <v>CUST02965</v>
      </c>
      <c r="C1132" t="str">
        <v>Auto</v>
      </c>
      <c r="D1132">
        <v>1198977</v>
      </c>
      <c r="E1132">
        <v>0</v>
      </c>
      <c r="F1132">
        <v>798</v>
      </c>
      <c r="G1132">
        <v>0.75</v>
      </c>
      <c r="H1132">
        <v>0</v>
      </c>
      <c r="I1132" t="str">
        <v>High</v>
      </c>
    </row>
    <row r="1133" spans="1:9" x14ac:dyDescent="0.25">
      <c r="A1133" t="str">
        <v>LN002244</v>
      </c>
      <c r="B1133" t="str">
        <v>CUST01184</v>
      </c>
      <c r="C1133" t="str">
        <v>Business</v>
      </c>
      <c r="D1133">
        <v>1156317</v>
      </c>
      <c r="E1133">
        <v>713230.55</v>
      </c>
      <c r="F1133">
        <v>677</v>
      </c>
      <c r="G1133">
        <v>0.75</v>
      </c>
      <c r="H1133">
        <v>0</v>
      </c>
      <c r="I1133" t="str">
        <v>High</v>
      </c>
    </row>
    <row r="1134" spans="1:9" x14ac:dyDescent="0.25">
      <c r="A1134" t="str">
        <v>LN002245</v>
      </c>
      <c r="B1134" t="str">
        <v>CUST05971</v>
      </c>
      <c r="C1134" t="str">
        <v>Business</v>
      </c>
      <c r="D1134">
        <v>1482815</v>
      </c>
      <c r="E1134">
        <v>574586.82999999996</v>
      </c>
      <c r="F1134">
        <v>806</v>
      </c>
      <c r="G1134">
        <v>0.75</v>
      </c>
      <c r="H1134">
        <v>0</v>
      </c>
      <c r="I1134" t="str">
        <v>High</v>
      </c>
    </row>
    <row r="1135" spans="1:9" x14ac:dyDescent="0.25">
      <c r="A1135" t="str">
        <v>LN002246</v>
      </c>
      <c r="B1135" t="str">
        <v>CUST06519</v>
      </c>
      <c r="C1135" t="str">
        <v>Home</v>
      </c>
      <c r="D1135">
        <v>2980162</v>
      </c>
      <c r="E1135">
        <v>2716716.54</v>
      </c>
      <c r="F1135">
        <v>685</v>
      </c>
      <c r="G1135">
        <v>0.59560000000000002</v>
      </c>
      <c r="H1135">
        <v>0</v>
      </c>
      <c r="I1135" t="str">
        <v>High</v>
      </c>
    </row>
    <row r="1136" spans="1:9" x14ac:dyDescent="0.25">
      <c r="A1136" t="str">
        <v>LN002247</v>
      </c>
      <c r="B1136" t="str">
        <v>CUST04707</v>
      </c>
      <c r="C1136" t="str">
        <v>Personal</v>
      </c>
      <c r="D1136">
        <v>718442</v>
      </c>
      <c r="E1136">
        <v>362926.67</v>
      </c>
      <c r="F1136">
        <v>740</v>
      </c>
      <c r="G1136">
        <v>0.54469999999999996</v>
      </c>
      <c r="H1136">
        <v>0</v>
      </c>
      <c r="I1136" t="str">
        <v>High</v>
      </c>
    </row>
    <row r="1137" spans="1:9" x14ac:dyDescent="0.25">
      <c r="A1137" t="str">
        <v>LN002249</v>
      </c>
      <c r="B1137" t="str">
        <v>CUST02443</v>
      </c>
      <c r="C1137" t="str">
        <v>Auto</v>
      </c>
      <c r="D1137">
        <v>1079955</v>
      </c>
      <c r="E1137">
        <v>34558.6</v>
      </c>
      <c r="F1137">
        <v>669</v>
      </c>
      <c r="G1137">
        <v>0.57589999999999997</v>
      </c>
      <c r="H1137">
        <v>0</v>
      </c>
      <c r="I1137" t="str">
        <v>High</v>
      </c>
    </row>
    <row r="1138" spans="1:9" x14ac:dyDescent="0.25">
      <c r="A1138" t="str">
        <v>LN002252</v>
      </c>
      <c r="B1138" t="str">
        <v>CUST00347</v>
      </c>
      <c r="C1138" t="str">
        <v>Business</v>
      </c>
      <c r="D1138">
        <v>4944470</v>
      </c>
      <c r="E1138">
        <v>3394317.45</v>
      </c>
      <c r="F1138">
        <v>605</v>
      </c>
      <c r="G1138">
        <v>0.75</v>
      </c>
      <c r="H1138">
        <v>0</v>
      </c>
      <c r="I1138" t="str">
        <v>High</v>
      </c>
    </row>
    <row r="1139" spans="1:9" x14ac:dyDescent="0.25">
      <c r="A1139" t="str">
        <v>LN002255</v>
      </c>
      <c r="B1139" t="str">
        <v>CUST06577</v>
      </c>
      <c r="C1139" t="str">
        <v>Business</v>
      </c>
      <c r="D1139">
        <v>2114143</v>
      </c>
      <c r="E1139">
        <v>1523786.09</v>
      </c>
      <c r="F1139">
        <v>633</v>
      </c>
      <c r="G1139">
        <v>0.75</v>
      </c>
      <c r="H1139">
        <v>0</v>
      </c>
      <c r="I1139" t="str">
        <v>High</v>
      </c>
    </row>
    <row r="1140" spans="1:9" x14ac:dyDescent="0.25">
      <c r="A1140" t="str">
        <v>LN002256</v>
      </c>
      <c r="B1140" t="str">
        <v>CUST04239</v>
      </c>
      <c r="C1140" t="str">
        <v>Auto</v>
      </c>
      <c r="D1140">
        <v>1007671</v>
      </c>
      <c r="E1140">
        <v>832615.31</v>
      </c>
      <c r="F1140">
        <v>697</v>
      </c>
      <c r="G1140">
        <v>0.55289999999999995</v>
      </c>
      <c r="H1140">
        <v>1</v>
      </c>
      <c r="I1140" t="str">
        <v>High</v>
      </c>
    </row>
    <row r="1141" spans="1:9" x14ac:dyDescent="0.25">
      <c r="A1141" t="str">
        <v>LN002257</v>
      </c>
      <c r="B1141" t="str">
        <v>CUST01613</v>
      </c>
      <c r="C1141" t="str">
        <v>Home</v>
      </c>
      <c r="D1141">
        <v>4999929</v>
      </c>
      <c r="E1141">
        <v>4522047.8600000003</v>
      </c>
      <c r="F1141">
        <v>650</v>
      </c>
      <c r="G1141">
        <v>0.7339</v>
      </c>
      <c r="H1141">
        <v>90</v>
      </c>
      <c r="I1141" t="str">
        <v>High</v>
      </c>
    </row>
    <row r="1142" spans="1:9" x14ac:dyDescent="0.25">
      <c r="A1142" t="str">
        <v>LN002258</v>
      </c>
      <c r="B1142" t="str">
        <v>CUST01961</v>
      </c>
      <c r="C1142" t="str">
        <v>Home</v>
      </c>
      <c r="D1142">
        <v>6055058</v>
      </c>
      <c r="E1142">
        <v>5935347.4299999997</v>
      </c>
      <c r="F1142">
        <v>746</v>
      </c>
      <c r="G1142">
        <v>0.75</v>
      </c>
      <c r="H1142">
        <v>0</v>
      </c>
      <c r="I1142" t="str">
        <v>High</v>
      </c>
    </row>
    <row r="1143" spans="1:9" x14ac:dyDescent="0.25">
      <c r="A1143" t="str">
        <v>LN002260</v>
      </c>
      <c r="B1143" t="str">
        <v>CUST04477</v>
      </c>
      <c r="C1143" t="str">
        <v>Home</v>
      </c>
      <c r="D1143">
        <v>4625574</v>
      </c>
      <c r="E1143">
        <v>4470299.6100000003</v>
      </c>
      <c r="F1143">
        <v>662</v>
      </c>
      <c r="G1143">
        <v>0.75</v>
      </c>
      <c r="H1143">
        <v>0</v>
      </c>
      <c r="I1143" t="str">
        <v>High</v>
      </c>
    </row>
    <row r="1144" spans="1:9" x14ac:dyDescent="0.25">
      <c r="A1144" t="str">
        <v>LN002261</v>
      </c>
      <c r="B1144" t="str">
        <v>CUST04808</v>
      </c>
      <c r="C1144" t="str">
        <v>Education</v>
      </c>
      <c r="D1144">
        <v>1381373</v>
      </c>
      <c r="E1144">
        <v>1010321.41</v>
      </c>
      <c r="F1144">
        <v>591</v>
      </c>
      <c r="G1144">
        <v>0.75</v>
      </c>
      <c r="H1144">
        <v>0</v>
      </c>
      <c r="I1144" t="str">
        <v>High</v>
      </c>
    </row>
    <row r="1145" spans="1:9" x14ac:dyDescent="0.25">
      <c r="A1145" t="str">
        <v>LN002263</v>
      </c>
      <c r="B1145" t="str">
        <v>CUST01712</v>
      </c>
      <c r="C1145" t="str">
        <v>Business</v>
      </c>
      <c r="D1145">
        <v>4672218</v>
      </c>
      <c r="E1145">
        <v>3955625.5</v>
      </c>
      <c r="F1145">
        <v>744</v>
      </c>
      <c r="G1145">
        <v>0.75</v>
      </c>
      <c r="H1145">
        <v>0</v>
      </c>
      <c r="I1145" t="str">
        <v>High</v>
      </c>
    </row>
    <row r="1146" spans="1:9" x14ac:dyDescent="0.25">
      <c r="A1146" t="str">
        <v>LN002264</v>
      </c>
      <c r="B1146" t="str">
        <v>CUST06200</v>
      </c>
      <c r="C1146" t="str">
        <v>Home</v>
      </c>
      <c r="D1146">
        <v>6905516</v>
      </c>
      <c r="E1146">
        <v>6814875.0099999998</v>
      </c>
      <c r="F1146">
        <v>663</v>
      </c>
      <c r="G1146">
        <v>0.51129999999999998</v>
      </c>
      <c r="H1146">
        <v>0</v>
      </c>
      <c r="I1146" t="str">
        <v>High</v>
      </c>
    </row>
    <row r="1147" spans="1:9" x14ac:dyDescent="0.25">
      <c r="A1147" t="str">
        <v>LN002266</v>
      </c>
      <c r="B1147" t="str">
        <v>CUST01088</v>
      </c>
      <c r="C1147" t="str">
        <v>Auto</v>
      </c>
      <c r="D1147">
        <v>1430481</v>
      </c>
      <c r="E1147">
        <v>856306.85</v>
      </c>
      <c r="F1147">
        <v>668</v>
      </c>
      <c r="G1147">
        <v>0.75</v>
      </c>
      <c r="H1147">
        <v>0</v>
      </c>
      <c r="I1147" t="str">
        <v>High</v>
      </c>
    </row>
    <row r="1148" spans="1:9" x14ac:dyDescent="0.25">
      <c r="A1148" t="str">
        <v>LN002268</v>
      </c>
      <c r="B1148" t="str">
        <v>CUST01789</v>
      </c>
      <c r="C1148" t="str">
        <v>Auto</v>
      </c>
      <c r="D1148">
        <v>1069509</v>
      </c>
      <c r="E1148">
        <v>974586.2</v>
      </c>
      <c r="F1148">
        <v>756</v>
      </c>
      <c r="G1148">
        <v>0.53239999999999998</v>
      </c>
      <c r="H1148">
        <v>0</v>
      </c>
      <c r="I1148" t="str">
        <v>High</v>
      </c>
    </row>
    <row r="1149" spans="1:9" x14ac:dyDescent="0.25">
      <c r="A1149" t="str">
        <v>LN002271</v>
      </c>
      <c r="B1149" t="str">
        <v>CUST05558</v>
      </c>
      <c r="C1149" t="str">
        <v>Personal</v>
      </c>
      <c r="D1149">
        <v>687691</v>
      </c>
      <c r="E1149">
        <v>248532.66</v>
      </c>
      <c r="F1149">
        <v>640</v>
      </c>
      <c r="G1149">
        <v>0.35139999999999999</v>
      </c>
      <c r="H1149">
        <v>0</v>
      </c>
      <c r="I1149" t="str">
        <v>High</v>
      </c>
    </row>
    <row r="1150" spans="1:9" x14ac:dyDescent="0.25">
      <c r="A1150" t="str">
        <v>LN002274</v>
      </c>
      <c r="B1150" t="str">
        <v>CUST05095</v>
      </c>
      <c r="C1150" t="str">
        <v>Auto</v>
      </c>
      <c r="D1150">
        <v>866552</v>
      </c>
      <c r="E1150">
        <v>672070.48</v>
      </c>
      <c r="F1150">
        <v>644</v>
      </c>
      <c r="G1150">
        <v>0.21840000000000001</v>
      </c>
      <c r="H1150">
        <v>0</v>
      </c>
      <c r="I1150" t="str">
        <v>High</v>
      </c>
    </row>
    <row r="1151" spans="1:9" x14ac:dyDescent="0.25">
      <c r="A1151" t="str">
        <v>LN002275</v>
      </c>
      <c r="B1151" t="str">
        <v>CUST05415</v>
      </c>
      <c r="C1151" t="str">
        <v>Business</v>
      </c>
      <c r="D1151">
        <v>752072</v>
      </c>
      <c r="E1151">
        <v>740334.67</v>
      </c>
      <c r="F1151">
        <v>664</v>
      </c>
      <c r="G1151">
        <v>0.75</v>
      </c>
      <c r="H1151">
        <v>0</v>
      </c>
      <c r="I1151" t="str">
        <v>High</v>
      </c>
    </row>
    <row r="1152" spans="1:9" x14ac:dyDescent="0.25">
      <c r="A1152" t="str">
        <v>LN002276</v>
      </c>
      <c r="B1152" t="str">
        <v>CUST03573</v>
      </c>
      <c r="C1152" t="str">
        <v>Auto</v>
      </c>
      <c r="D1152">
        <v>912577</v>
      </c>
      <c r="E1152">
        <v>0</v>
      </c>
      <c r="F1152">
        <v>745</v>
      </c>
      <c r="G1152">
        <v>0.57410000000000005</v>
      </c>
      <c r="H1152">
        <v>0</v>
      </c>
      <c r="I1152" t="str">
        <v>High</v>
      </c>
    </row>
    <row r="1153" spans="1:9" x14ac:dyDescent="0.25">
      <c r="A1153" t="str">
        <v>LN002277</v>
      </c>
      <c r="B1153" t="str">
        <v>CUST00782</v>
      </c>
      <c r="C1153" t="str">
        <v>Education</v>
      </c>
      <c r="D1153">
        <v>1360861</v>
      </c>
      <c r="E1153">
        <v>1223454.1299999999</v>
      </c>
      <c r="F1153">
        <v>610</v>
      </c>
      <c r="G1153">
        <v>0.16389999999999999</v>
      </c>
      <c r="H1153">
        <v>0</v>
      </c>
      <c r="I1153" t="str">
        <v>High</v>
      </c>
    </row>
    <row r="1154" spans="1:9" x14ac:dyDescent="0.25">
      <c r="A1154" t="str">
        <v>LN002278</v>
      </c>
      <c r="B1154" t="str">
        <v>CUST00918</v>
      </c>
      <c r="C1154" t="str">
        <v>Home</v>
      </c>
      <c r="D1154">
        <v>5010023</v>
      </c>
      <c r="E1154">
        <v>4974621.4400000004</v>
      </c>
      <c r="F1154">
        <v>655</v>
      </c>
      <c r="G1154">
        <v>0.75</v>
      </c>
      <c r="H1154">
        <v>0</v>
      </c>
      <c r="I1154" t="str">
        <v>High</v>
      </c>
    </row>
    <row r="1155" spans="1:9" x14ac:dyDescent="0.25">
      <c r="A1155" t="str">
        <v>LN002280</v>
      </c>
      <c r="B1155" t="str">
        <v>CUST05822</v>
      </c>
      <c r="C1155" t="str">
        <v>Personal</v>
      </c>
      <c r="D1155">
        <v>358641</v>
      </c>
      <c r="E1155">
        <v>0</v>
      </c>
      <c r="F1155">
        <v>626</v>
      </c>
      <c r="G1155">
        <v>0.21179999999999999</v>
      </c>
      <c r="H1155">
        <v>0</v>
      </c>
      <c r="I1155" t="str">
        <v>High</v>
      </c>
    </row>
    <row r="1156" spans="1:9" x14ac:dyDescent="0.25">
      <c r="A1156" t="str">
        <v>LN002281</v>
      </c>
      <c r="B1156" t="str">
        <v>CUST03563</v>
      </c>
      <c r="C1156" t="str">
        <v>Personal</v>
      </c>
      <c r="D1156">
        <v>764242</v>
      </c>
      <c r="E1156">
        <v>76304.25</v>
      </c>
      <c r="F1156">
        <v>668</v>
      </c>
      <c r="G1156">
        <v>0.50370000000000004</v>
      </c>
      <c r="H1156">
        <v>0</v>
      </c>
      <c r="I1156" t="str">
        <v>High</v>
      </c>
    </row>
    <row r="1157" spans="1:9" x14ac:dyDescent="0.25">
      <c r="A1157" t="str">
        <v>LN002282</v>
      </c>
      <c r="B1157" t="str">
        <v>CUST02813</v>
      </c>
      <c r="C1157" t="str">
        <v>Home</v>
      </c>
      <c r="D1157">
        <v>6063091</v>
      </c>
      <c r="E1157">
        <v>5924640.8099999996</v>
      </c>
      <c r="F1157">
        <v>743</v>
      </c>
      <c r="G1157">
        <v>0.75</v>
      </c>
      <c r="H1157">
        <v>120</v>
      </c>
      <c r="I1157" t="str">
        <v>High</v>
      </c>
    </row>
    <row r="1158" spans="1:9" x14ac:dyDescent="0.25">
      <c r="A1158" t="str">
        <v>LN002283</v>
      </c>
      <c r="B1158" t="str">
        <v>CUST01143</v>
      </c>
      <c r="C1158" t="str">
        <v>Home</v>
      </c>
      <c r="D1158">
        <v>4324154</v>
      </c>
      <c r="E1158">
        <v>4055761.21</v>
      </c>
      <c r="F1158">
        <v>649</v>
      </c>
      <c r="G1158">
        <v>0.58240000000000003</v>
      </c>
      <c r="H1158">
        <v>0</v>
      </c>
      <c r="I1158" t="str">
        <v>High</v>
      </c>
    </row>
    <row r="1159" spans="1:9" x14ac:dyDescent="0.25">
      <c r="A1159" t="str">
        <v>LN002287</v>
      </c>
      <c r="B1159" t="str">
        <v>CUST06249</v>
      </c>
      <c r="C1159" t="str">
        <v>Business</v>
      </c>
      <c r="D1159">
        <v>4251777</v>
      </c>
      <c r="E1159">
        <v>3286871.44</v>
      </c>
      <c r="F1159">
        <v>606</v>
      </c>
      <c r="G1159">
        <v>0.75</v>
      </c>
      <c r="H1159">
        <v>0</v>
      </c>
      <c r="I1159" t="str">
        <v>High</v>
      </c>
    </row>
    <row r="1160" spans="1:9" x14ac:dyDescent="0.25">
      <c r="A1160" t="str">
        <v>LN002289</v>
      </c>
      <c r="B1160" t="str">
        <v>CUST00749</v>
      </c>
      <c r="C1160" t="str">
        <v>Home</v>
      </c>
      <c r="D1160">
        <v>5393461</v>
      </c>
      <c r="E1160">
        <v>4993712.13</v>
      </c>
      <c r="F1160">
        <v>624</v>
      </c>
      <c r="G1160">
        <v>0.75</v>
      </c>
      <c r="H1160">
        <v>1</v>
      </c>
      <c r="I1160" t="str">
        <v>High</v>
      </c>
    </row>
    <row r="1161" spans="1:9" x14ac:dyDescent="0.25">
      <c r="A1161" t="str">
        <v>LN002290</v>
      </c>
      <c r="B1161" t="str">
        <v>CUST00130</v>
      </c>
      <c r="C1161" t="str">
        <v>Personal</v>
      </c>
      <c r="D1161">
        <v>261955</v>
      </c>
      <c r="E1161">
        <v>137050.13</v>
      </c>
      <c r="F1161">
        <v>615</v>
      </c>
      <c r="G1161">
        <v>0.2089</v>
      </c>
      <c r="H1161">
        <v>0</v>
      </c>
      <c r="I1161" t="str">
        <v>High</v>
      </c>
    </row>
    <row r="1162" spans="1:9" x14ac:dyDescent="0.25">
      <c r="A1162" t="str">
        <v>LN002293</v>
      </c>
      <c r="B1162" t="str">
        <v>CUST00462</v>
      </c>
      <c r="C1162" t="str">
        <v>Personal</v>
      </c>
      <c r="D1162">
        <v>348238</v>
      </c>
      <c r="E1162">
        <v>171883.71</v>
      </c>
      <c r="F1162">
        <v>599</v>
      </c>
      <c r="G1162">
        <v>0.18920000000000001</v>
      </c>
      <c r="H1162">
        <v>0</v>
      </c>
      <c r="I1162" t="str">
        <v>High</v>
      </c>
    </row>
    <row r="1163" spans="1:9" x14ac:dyDescent="0.25">
      <c r="A1163" t="str">
        <v>LN002294</v>
      </c>
      <c r="B1163" t="str">
        <v>CUST01238</v>
      </c>
      <c r="C1163" t="str">
        <v>Home</v>
      </c>
      <c r="D1163">
        <v>5863382</v>
      </c>
      <c r="E1163">
        <v>5640010.6900000004</v>
      </c>
      <c r="F1163">
        <v>695</v>
      </c>
      <c r="G1163">
        <v>0.75</v>
      </c>
      <c r="H1163">
        <v>0</v>
      </c>
      <c r="I1163" t="str">
        <v>High</v>
      </c>
    </row>
    <row r="1164" spans="1:9" x14ac:dyDescent="0.25">
      <c r="A1164" t="str">
        <v>LN002296</v>
      </c>
      <c r="B1164" t="str">
        <v>CUST03972</v>
      </c>
      <c r="C1164" t="str">
        <v>Personal</v>
      </c>
      <c r="D1164">
        <v>717489</v>
      </c>
      <c r="E1164">
        <v>533098.66</v>
      </c>
      <c r="F1164">
        <v>725</v>
      </c>
      <c r="G1164">
        <v>0.58689999999999998</v>
      </c>
      <c r="H1164">
        <v>0</v>
      </c>
      <c r="I1164" t="str">
        <v>High</v>
      </c>
    </row>
    <row r="1165" spans="1:9" x14ac:dyDescent="0.25">
      <c r="A1165" t="str">
        <v>LN002302</v>
      </c>
      <c r="B1165" t="str">
        <v>CUST06241</v>
      </c>
      <c r="C1165" t="str">
        <v>Auto</v>
      </c>
      <c r="D1165">
        <v>1004770</v>
      </c>
      <c r="E1165">
        <v>288929.71999999997</v>
      </c>
      <c r="F1165">
        <v>712</v>
      </c>
      <c r="G1165">
        <v>0.66920000000000002</v>
      </c>
      <c r="H1165">
        <v>0</v>
      </c>
      <c r="I1165" t="str">
        <v>High</v>
      </c>
    </row>
    <row r="1166" spans="1:9" x14ac:dyDescent="0.25">
      <c r="A1166" t="str">
        <v>LN002303</v>
      </c>
      <c r="B1166" t="str">
        <v>CUST06160</v>
      </c>
      <c r="C1166" t="str">
        <v>Home</v>
      </c>
      <c r="D1166">
        <v>6764686</v>
      </c>
      <c r="E1166">
        <v>6277366.4900000002</v>
      </c>
      <c r="F1166">
        <v>647</v>
      </c>
      <c r="G1166">
        <v>0.75</v>
      </c>
      <c r="H1166">
        <v>0</v>
      </c>
      <c r="I1166" t="str">
        <v>High</v>
      </c>
    </row>
    <row r="1167" spans="1:9" x14ac:dyDescent="0.25">
      <c r="A1167" t="str">
        <v>LN002304</v>
      </c>
      <c r="B1167" t="str">
        <v>CUST01296</v>
      </c>
      <c r="C1167" t="str">
        <v>Personal</v>
      </c>
      <c r="D1167">
        <v>478436</v>
      </c>
      <c r="E1167">
        <v>353093.19</v>
      </c>
      <c r="F1167">
        <v>720</v>
      </c>
      <c r="G1167">
        <v>0.53849999999999998</v>
      </c>
      <c r="H1167">
        <v>0</v>
      </c>
      <c r="I1167" t="str">
        <v>High</v>
      </c>
    </row>
    <row r="1168" spans="1:9" x14ac:dyDescent="0.25">
      <c r="A1168" t="str">
        <v>LN002305</v>
      </c>
      <c r="B1168" t="str">
        <v>CUST03011</v>
      </c>
      <c r="C1168" t="str">
        <v>Business</v>
      </c>
      <c r="D1168">
        <v>4849138</v>
      </c>
      <c r="E1168">
        <v>334723.96000000002</v>
      </c>
      <c r="F1168">
        <v>636</v>
      </c>
      <c r="G1168">
        <v>0.75</v>
      </c>
      <c r="H1168">
        <v>0</v>
      </c>
      <c r="I1168" t="str">
        <v>High</v>
      </c>
    </row>
    <row r="1169" spans="1:9" x14ac:dyDescent="0.25">
      <c r="A1169" t="str">
        <v>LN002306</v>
      </c>
      <c r="B1169" t="str">
        <v>CUST05527</v>
      </c>
      <c r="C1169" t="str">
        <v>Home</v>
      </c>
      <c r="D1169">
        <v>1624594</v>
      </c>
      <c r="E1169">
        <v>1548517.36</v>
      </c>
      <c r="F1169">
        <v>734</v>
      </c>
      <c r="G1169">
        <v>0.51519999999999999</v>
      </c>
      <c r="H1169">
        <v>0</v>
      </c>
      <c r="I1169" t="str">
        <v>High</v>
      </c>
    </row>
    <row r="1170" spans="1:9" x14ac:dyDescent="0.25">
      <c r="A1170" t="str">
        <v>LN002308</v>
      </c>
      <c r="B1170" t="str">
        <v>CUST04249</v>
      </c>
      <c r="C1170" t="str">
        <v>Auto</v>
      </c>
      <c r="D1170">
        <v>1293661</v>
      </c>
      <c r="E1170">
        <v>896725.79</v>
      </c>
      <c r="F1170">
        <v>713</v>
      </c>
      <c r="G1170">
        <v>0.75</v>
      </c>
      <c r="H1170">
        <v>0</v>
      </c>
      <c r="I1170" t="str">
        <v>High</v>
      </c>
    </row>
    <row r="1171" spans="1:9" x14ac:dyDescent="0.25">
      <c r="A1171" t="str">
        <v>LN002311</v>
      </c>
      <c r="B1171" t="str">
        <v>CUST04945</v>
      </c>
      <c r="C1171" t="str">
        <v>Home</v>
      </c>
      <c r="D1171">
        <v>5202782</v>
      </c>
      <c r="E1171">
        <v>5047435.04</v>
      </c>
      <c r="F1171">
        <v>724</v>
      </c>
      <c r="G1171">
        <v>0.75</v>
      </c>
      <c r="H1171">
        <v>15</v>
      </c>
      <c r="I1171" t="str">
        <v>High</v>
      </c>
    </row>
    <row r="1172" spans="1:9" x14ac:dyDescent="0.25">
      <c r="A1172" t="str">
        <v>LN002312</v>
      </c>
      <c r="B1172" t="str">
        <v>CUST03006</v>
      </c>
      <c r="C1172" t="str">
        <v>Business</v>
      </c>
      <c r="D1172">
        <v>694861</v>
      </c>
      <c r="E1172">
        <v>0</v>
      </c>
      <c r="F1172">
        <v>841</v>
      </c>
      <c r="G1172">
        <v>0.75</v>
      </c>
      <c r="H1172">
        <v>0</v>
      </c>
      <c r="I1172" t="str">
        <v>High</v>
      </c>
    </row>
    <row r="1173" spans="1:9" x14ac:dyDescent="0.25">
      <c r="A1173" t="str">
        <v>LN002313</v>
      </c>
      <c r="B1173" t="str">
        <v>CUST03151</v>
      </c>
      <c r="C1173" t="str">
        <v>Home</v>
      </c>
      <c r="D1173">
        <v>4423532</v>
      </c>
      <c r="E1173">
        <v>3503150.69</v>
      </c>
      <c r="F1173">
        <v>708</v>
      </c>
      <c r="G1173">
        <v>0.75</v>
      </c>
      <c r="H1173">
        <v>0</v>
      </c>
      <c r="I1173" t="str">
        <v>High</v>
      </c>
    </row>
    <row r="1174" spans="1:9" x14ac:dyDescent="0.25">
      <c r="A1174" t="str">
        <v>LN002316</v>
      </c>
      <c r="B1174" t="str">
        <v>CUST00534</v>
      </c>
      <c r="C1174" t="str">
        <v>Personal</v>
      </c>
      <c r="D1174">
        <v>338933</v>
      </c>
      <c r="E1174">
        <v>277536.01</v>
      </c>
      <c r="F1174">
        <v>630</v>
      </c>
      <c r="G1174">
        <v>0.12770000000000001</v>
      </c>
      <c r="H1174">
        <v>0</v>
      </c>
      <c r="I1174" t="str">
        <v>High</v>
      </c>
    </row>
    <row r="1175" spans="1:9" x14ac:dyDescent="0.25">
      <c r="A1175" t="str">
        <v>LN002318</v>
      </c>
      <c r="B1175" t="str">
        <v>CUST02115</v>
      </c>
      <c r="C1175" t="str">
        <v>Home</v>
      </c>
      <c r="D1175">
        <v>3604881</v>
      </c>
      <c r="E1175">
        <v>3498209.76</v>
      </c>
      <c r="F1175">
        <v>686</v>
      </c>
      <c r="G1175">
        <v>0.75</v>
      </c>
      <c r="H1175">
        <v>0</v>
      </c>
      <c r="I1175" t="str">
        <v>High</v>
      </c>
    </row>
    <row r="1176" spans="1:9" x14ac:dyDescent="0.25">
      <c r="A1176" t="str">
        <v>LN002319</v>
      </c>
      <c r="B1176" t="str">
        <v>CUST00356</v>
      </c>
      <c r="C1176" t="str">
        <v>Home</v>
      </c>
      <c r="D1176">
        <v>5188660</v>
      </c>
      <c r="E1176">
        <v>5062172.08</v>
      </c>
      <c r="F1176">
        <v>693</v>
      </c>
      <c r="G1176">
        <v>0.75</v>
      </c>
      <c r="H1176">
        <v>0</v>
      </c>
      <c r="I1176" t="str">
        <v>High</v>
      </c>
    </row>
    <row r="1177" spans="1:9" x14ac:dyDescent="0.25">
      <c r="A1177" t="str">
        <v>LN002320</v>
      </c>
      <c r="B1177" t="str">
        <v>CUST06009</v>
      </c>
      <c r="C1177" t="str">
        <v>Home</v>
      </c>
      <c r="D1177">
        <v>3632599</v>
      </c>
      <c r="E1177">
        <v>3574434.48</v>
      </c>
      <c r="F1177">
        <v>752</v>
      </c>
      <c r="G1177">
        <v>0.75</v>
      </c>
      <c r="H1177">
        <v>0</v>
      </c>
      <c r="I1177" t="str">
        <v>High</v>
      </c>
    </row>
    <row r="1178" spans="1:9" x14ac:dyDescent="0.25">
      <c r="A1178" t="str">
        <v>LN002321</v>
      </c>
      <c r="B1178" t="str">
        <v>CUST03046</v>
      </c>
      <c r="C1178" t="str">
        <v>Business</v>
      </c>
      <c r="D1178">
        <v>4893907</v>
      </c>
      <c r="E1178">
        <v>647771.06999999995</v>
      </c>
      <c r="F1178">
        <v>672</v>
      </c>
      <c r="G1178">
        <v>0.75</v>
      </c>
      <c r="H1178">
        <v>90</v>
      </c>
      <c r="I1178" t="str">
        <v>High</v>
      </c>
    </row>
    <row r="1179" spans="1:9" x14ac:dyDescent="0.25">
      <c r="A1179" t="str">
        <v>LN002326</v>
      </c>
      <c r="B1179" t="str">
        <v>CUST03790</v>
      </c>
      <c r="C1179" t="str">
        <v>Business</v>
      </c>
      <c r="D1179">
        <v>4040577</v>
      </c>
      <c r="E1179">
        <v>0</v>
      </c>
      <c r="F1179">
        <v>741</v>
      </c>
      <c r="G1179">
        <v>0.75</v>
      </c>
      <c r="H1179">
        <v>90</v>
      </c>
      <c r="I1179" t="str">
        <v>High</v>
      </c>
    </row>
    <row r="1180" spans="1:9" x14ac:dyDescent="0.25">
      <c r="A1180" t="str">
        <v>LN002327</v>
      </c>
      <c r="B1180" t="str">
        <v>CUST01648</v>
      </c>
      <c r="C1180" t="str">
        <v>Education</v>
      </c>
      <c r="D1180">
        <v>130113</v>
      </c>
      <c r="E1180">
        <v>120834.86</v>
      </c>
      <c r="F1180">
        <v>645</v>
      </c>
      <c r="G1180">
        <v>0.05</v>
      </c>
      <c r="H1180">
        <v>15</v>
      </c>
      <c r="I1180" t="str">
        <v>High</v>
      </c>
    </row>
    <row r="1181" spans="1:9" x14ac:dyDescent="0.25">
      <c r="A1181" t="str">
        <v>LN002328</v>
      </c>
      <c r="B1181" t="str">
        <v>CUST05539</v>
      </c>
      <c r="C1181" t="str">
        <v>Personal</v>
      </c>
      <c r="D1181">
        <v>65607</v>
      </c>
      <c r="E1181">
        <v>58881.79</v>
      </c>
      <c r="F1181">
        <v>607</v>
      </c>
      <c r="G1181">
        <v>0.05</v>
      </c>
      <c r="H1181">
        <v>0</v>
      </c>
      <c r="I1181" t="str">
        <v>High</v>
      </c>
    </row>
    <row r="1182" spans="1:9" x14ac:dyDescent="0.25">
      <c r="A1182" t="str">
        <v>LN002332</v>
      </c>
      <c r="B1182" t="str">
        <v>CUST03193</v>
      </c>
      <c r="C1182" t="str">
        <v>Personal</v>
      </c>
      <c r="D1182">
        <v>620863</v>
      </c>
      <c r="E1182">
        <v>461974.43</v>
      </c>
      <c r="F1182">
        <v>727</v>
      </c>
      <c r="G1182">
        <v>0.75</v>
      </c>
      <c r="H1182">
        <v>0</v>
      </c>
      <c r="I1182" t="str">
        <v>High</v>
      </c>
    </row>
    <row r="1183" spans="1:9" x14ac:dyDescent="0.25">
      <c r="A1183" t="str">
        <v>LN002333</v>
      </c>
      <c r="B1183" t="str">
        <v>CUST05618</v>
      </c>
      <c r="C1183" t="str">
        <v>Auto</v>
      </c>
      <c r="D1183">
        <v>1763050</v>
      </c>
      <c r="E1183">
        <v>1559358.28</v>
      </c>
      <c r="F1183">
        <v>691</v>
      </c>
      <c r="G1183">
        <v>0.5696</v>
      </c>
      <c r="H1183">
        <v>0</v>
      </c>
      <c r="I1183" t="str">
        <v>High</v>
      </c>
    </row>
    <row r="1184" spans="1:9" x14ac:dyDescent="0.25">
      <c r="A1184" t="str">
        <v>LN002334</v>
      </c>
      <c r="B1184" t="str">
        <v>CUST06950</v>
      </c>
      <c r="C1184" t="str">
        <v>Auto</v>
      </c>
      <c r="D1184">
        <v>1356461</v>
      </c>
      <c r="E1184">
        <v>1019200.51</v>
      </c>
      <c r="F1184">
        <v>732</v>
      </c>
      <c r="G1184">
        <v>0.75</v>
      </c>
      <c r="H1184">
        <v>0</v>
      </c>
      <c r="I1184" t="str">
        <v>High</v>
      </c>
    </row>
    <row r="1185" spans="1:9" x14ac:dyDescent="0.25">
      <c r="A1185" t="str">
        <v>LN002337</v>
      </c>
      <c r="B1185" t="str">
        <v>CUST04516</v>
      </c>
      <c r="C1185" t="str">
        <v>Home</v>
      </c>
      <c r="D1185">
        <v>6414651</v>
      </c>
      <c r="E1185">
        <v>6303324.5499999998</v>
      </c>
      <c r="F1185">
        <v>571</v>
      </c>
      <c r="G1185">
        <v>0.75</v>
      </c>
      <c r="H1185">
        <v>0</v>
      </c>
      <c r="I1185" t="str">
        <v>High</v>
      </c>
    </row>
    <row r="1186" spans="1:9" x14ac:dyDescent="0.25">
      <c r="A1186" t="str">
        <v>LN002339</v>
      </c>
      <c r="B1186" t="str">
        <v>CUST04086</v>
      </c>
      <c r="C1186" t="str">
        <v>Personal</v>
      </c>
      <c r="D1186">
        <v>73099</v>
      </c>
      <c r="E1186">
        <v>67197.7</v>
      </c>
      <c r="F1186">
        <v>602</v>
      </c>
      <c r="G1186">
        <v>0.05</v>
      </c>
      <c r="H1186">
        <v>0</v>
      </c>
      <c r="I1186" t="str">
        <v>High</v>
      </c>
    </row>
    <row r="1187" spans="1:9" x14ac:dyDescent="0.25">
      <c r="A1187" t="str">
        <v>LN002340</v>
      </c>
      <c r="B1187" t="str">
        <v>CUST01135</v>
      </c>
      <c r="C1187" t="str">
        <v>Home</v>
      </c>
      <c r="D1187">
        <v>4451647</v>
      </c>
      <c r="E1187">
        <v>4201811.09</v>
      </c>
      <c r="F1187">
        <v>826</v>
      </c>
      <c r="G1187">
        <v>0.75</v>
      </c>
      <c r="H1187">
        <v>0</v>
      </c>
      <c r="I1187" t="str">
        <v>High</v>
      </c>
    </row>
    <row r="1188" spans="1:9" x14ac:dyDescent="0.25">
      <c r="A1188" t="str">
        <v>LN002341</v>
      </c>
      <c r="B1188" t="str">
        <v>CUST02803</v>
      </c>
      <c r="C1188" t="str">
        <v>Education</v>
      </c>
      <c r="D1188">
        <v>1306616</v>
      </c>
      <c r="E1188">
        <v>720064.85</v>
      </c>
      <c r="F1188">
        <v>757</v>
      </c>
      <c r="G1188">
        <v>0.60950000000000004</v>
      </c>
      <c r="H1188">
        <v>0</v>
      </c>
      <c r="I1188" t="str">
        <v>High</v>
      </c>
    </row>
    <row r="1189" spans="1:9" x14ac:dyDescent="0.25">
      <c r="A1189" t="str">
        <v>LN002343</v>
      </c>
      <c r="B1189" t="str">
        <v>CUST03395</v>
      </c>
      <c r="C1189" t="str">
        <v>Personal</v>
      </c>
      <c r="D1189">
        <v>591246</v>
      </c>
      <c r="E1189">
        <v>489389.69</v>
      </c>
      <c r="F1189">
        <v>682</v>
      </c>
      <c r="G1189">
        <v>0.1239</v>
      </c>
      <c r="H1189">
        <v>180</v>
      </c>
      <c r="I1189" t="str">
        <v>High</v>
      </c>
    </row>
    <row r="1190" spans="1:9" x14ac:dyDescent="0.25">
      <c r="A1190" t="str">
        <v>LN002345</v>
      </c>
      <c r="B1190" t="str">
        <v>CUST02073</v>
      </c>
      <c r="C1190" t="str">
        <v>Business</v>
      </c>
      <c r="D1190">
        <v>2667797</v>
      </c>
      <c r="E1190">
        <v>2457501.79</v>
      </c>
      <c r="F1190">
        <v>639</v>
      </c>
      <c r="G1190">
        <v>0.75</v>
      </c>
      <c r="H1190">
        <v>0</v>
      </c>
      <c r="I1190" t="str">
        <v>High</v>
      </c>
    </row>
    <row r="1191" spans="1:9" x14ac:dyDescent="0.25">
      <c r="A1191" t="str">
        <v>LN002346</v>
      </c>
      <c r="B1191" t="str">
        <v>CUST00584</v>
      </c>
      <c r="C1191" t="str">
        <v>Auto</v>
      </c>
      <c r="D1191">
        <v>1771818</v>
      </c>
      <c r="E1191">
        <v>1658109.68</v>
      </c>
      <c r="F1191">
        <v>647</v>
      </c>
      <c r="G1191">
        <v>0.69879999999999998</v>
      </c>
      <c r="H1191">
        <v>0</v>
      </c>
      <c r="I1191" t="str">
        <v>High</v>
      </c>
    </row>
    <row r="1192" spans="1:9" x14ac:dyDescent="0.25">
      <c r="A1192" t="str">
        <v>LN002347</v>
      </c>
      <c r="B1192" t="str">
        <v>CUST01896</v>
      </c>
      <c r="C1192" t="str">
        <v>Auto</v>
      </c>
      <c r="D1192">
        <v>1787001</v>
      </c>
      <c r="E1192">
        <v>825183.07</v>
      </c>
      <c r="F1192">
        <v>695</v>
      </c>
      <c r="G1192">
        <v>0.75</v>
      </c>
      <c r="H1192">
        <v>0</v>
      </c>
      <c r="I1192" t="str">
        <v>High</v>
      </c>
    </row>
    <row r="1193" spans="1:9" x14ac:dyDescent="0.25">
      <c r="A1193" t="str">
        <v>LN002348</v>
      </c>
      <c r="B1193" t="str">
        <v>CUST00131</v>
      </c>
      <c r="C1193" t="str">
        <v>Home</v>
      </c>
      <c r="D1193">
        <v>6805718</v>
      </c>
      <c r="E1193">
        <v>6678838.1900000004</v>
      </c>
      <c r="F1193">
        <v>679</v>
      </c>
      <c r="G1193">
        <v>0.75</v>
      </c>
      <c r="H1193">
        <v>0</v>
      </c>
      <c r="I1193" t="str">
        <v>High</v>
      </c>
    </row>
    <row r="1194" spans="1:9" x14ac:dyDescent="0.25">
      <c r="A1194" t="str">
        <v>LN002349</v>
      </c>
      <c r="B1194" t="str">
        <v>CUST06572</v>
      </c>
      <c r="C1194" t="str">
        <v>Auto</v>
      </c>
      <c r="D1194">
        <v>1403806</v>
      </c>
      <c r="E1194">
        <v>881855.11</v>
      </c>
      <c r="F1194">
        <v>735</v>
      </c>
      <c r="G1194">
        <v>0.51249999999999996</v>
      </c>
      <c r="H1194">
        <v>0</v>
      </c>
      <c r="I1194" t="str">
        <v>High</v>
      </c>
    </row>
    <row r="1195" spans="1:9" x14ac:dyDescent="0.25">
      <c r="A1195" t="str">
        <v>LN002351</v>
      </c>
      <c r="B1195" t="str">
        <v>CUST06828</v>
      </c>
      <c r="C1195" t="str">
        <v>Auto</v>
      </c>
      <c r="D1195">
        <v>1273969</v>
      </c>
      <c r="E1195">
        <v>1252922.42</v>
      </c>
      <c r="F1195">
        <v>688</v>
      </c>
      <c r="G1195">
        <v>0.75</v>
      </c>
      <c r="H1195">
        <v>0</v>
      </c>
      <c r="I1195" t="str">
        <v>High</v>
      </c>
    </row>
    <row r="1196" spans="1:9" x14ac:dyDescent="0.25">
      <c r="A1196" t="str">
        <v>LN002352</v>
      </c>
      <c r="B1196" t="str">
        <v>CUST01294</v>
      </c>
      <c r="C1196" t="str">
        <v>Business</v>
      </c>
      <c r="D1196">
        <v>4465074</v>
      </c>
      <c r="E1196">
        <v>4197125.95</v>
      </c>
      <c r="F1196">
        <v>756</v>
      </c>
      <c r="G1196">
        <v>0.75</v>
      </c>
      <c r="H1196">
        <v>0</v>
      </c>
      <c r="I1196" t="str">
        <v>High</v>
      </c>
    </row>
    <row r="1197" spans="1:9" x14ac:dyDescent="0.25">
      <c r="A1197" t="str">
        <v>LN002353</v>
      </c>
      <c r="B1197" t="str">
        <v>CUST06463</v>
      </c>
      <c r="C1197" t="str">
        <v>Auto</v>
      </c>
      <c r="D1197">
        <v>801478</v>
      </c>
      <c r="E1197">
        <v>763941.69</v>
      </c>
      <c r="F1197">
        <v>646</v>
      </c>
      <c r="G1197">
        <v>0.56810000000000005</v>
      </c>
      <c r="H1197">
        <v>1</v>
      </c>
      <c r="I1197" t="str">
        <v>High</v>
      </c>
    </row>
    <row r="1198" spans="1:9" x14ac:dyDescent="0.25">
      <c r="A1198" t="str">
        <v>LN002354</v>
      </c>
      <c r="B1198" t="str">
        <v>CUST03607</v>
      </c>
      <c r="C1198" t="str">
        <v>Business</v>
      </c>
      <c r="D1198">
        <v>3894279</v>
      </c>
      <c r="E1198">
        <v>0</v>
      </c>
      <c r="F1198">
        <v>641</v>
      </c>
      <c r="G1198">
        <v>0.75</v>
      </c>
      <c r="H1198">
        <v>0</v>
      </c>
      <c r="I1198" t="str">
        <v>High</v>
      </c>
    </row>
    <row r="1199" spans="1:9" x14ac:dyDescent="0.25">
      <c r="A1199" t="str">
        <v>LN002355</v>
      </c>
      <c r="B1199" t="str">
        <v>CUST04358</v>
      </c>
      <c r="C1199" t="str">
        <v>Auto</v>
      </c>
      <c r="D1199">
        <v>1160430</v>
      </c>
      <c r="E1199">
        <v>1027087.83</v>
      </c>
      <c r="F1199">
        <v>738</v>
      </c>
      <c r="G1199">
        <v>0.75</v>
      </c>
      <c r="H1199">
        <v>0</v>
      </c>
      <c r="I1199" t="str">
        <v>High</v>
      </c>
    </row>
    <row r="1200" spans="1:9" x14ac:dyDescent="0.25">
      <c r="A1200" t="str">
        <v>LN002357</v>
      </c>
      <c r="B1200" t="str">
        <v>CUST05691</v>
      </c>
      <c r="C1200" t="str">
        <v>Business</v>
      </c>
      <c r="D1200">
        <v>1928991</v>
      </c>
      <c r="E1200">
        <v>1089877.73</v>
      </c>
      <c r="F1200">
        <v>757</v>
      </c>
      <c r="G1200">
        <v>0.75</v>
      </c>
      <c r="H1200">
        <v>0</v>
      </c>
      <c r="I1200" t="str">
        <v>High</v>
      </c>
    </row>
    <row r="1201" spans="1:9" x14ac:dyDescent="0.25">
      <c r="A1201" t="str">
        <v>LN002358</v>
      </c>
      <c r="B1201" t="str">
        <v>CUST04851</v>
      </c>
      <c r="C1201" t="str">
        <v>Personal</v>
      </c>
      <c r="D1201">
        <v>794850</v>
      </c>
      <c r="E1201">
        <v>616745.5</v>
      </c>
      <c r="F1201">
        <v>631</v>
      </c>
      <c r="G1201">
        <v>0.2949</v>
      </c>
      <c r="H1201">
        <v>0</v>
      </c>
      <c r="I1201" t="str">
        <v>High</v>
      </c>
    </row>
    <row r="1202" spans="1:9" x14ac:dyDescent="0.25">
      <c r="A1202" t="str">
        <v>LN002359</v>
      </c>
      <c r="B1202" t="str">
        <v>CUST04963</v>
      </c>
      <c r="C1202" t="str">
        <v>Home</v>
      </c>
      <c r="D1202">
        <v>2015582</v>
      </c>
      <c r="E1202">
        <v>1984440.81</v>
      </c>
      <c r="F1202">
        <v>664</v>
      </c>
      <c r="G1202">
        <v>0.75</v>
      </c>
      <c r="H1202">
        <v>15</v>
      </c>
      <c r="I1202" t="str">
        <v>High</v>
      </c>
    </row>
    <row r="1203" spans="1:9" x14ac:dyDescent="0.25">
      <c r="A1203" t="str">
        <v>LN002361</v>
      </c>
      <c r="B1203" t="str">
        <v>CUST06180</v>
      </c>
      <c r="C1203" t="str">
        <v>Personal</v>
      </c>
      <c r="D1203">
        <v>776703</v>
      </c>
      <c r="E1203">
        <v>418984.31</v>
      </c>
      <c r="F1203">
        <v>728</v>
      </c>
      <c r="G1203">
        <v>0.63780000000000003</v>
      </c>
      <c r="H1203">
        <v>0</v>
      </c>
      <c r="I1203" t="str">
        <v>High</v>
      </c>
    </row>
    <row r="1204" spans="1:9" x14ac:dyDescent="0.25">
      <c r="A1204" t="str">
        <v>LN002362</v>
      </c>
      <c r="B1204" t="str">
        <v>CUST04594</v>
      </c>
      <c r="C1204" t="str">
        <v>Home</v>
      </c>
      <c r="D1204">
        <v>3720775</v>
      </c>
      <c r="E1204">
        <v>3432803.59</v>
      </c>
      <c r="F1204">
        <v>814</v>
      </c>
      <c r="G1204">
        <v>0.75</v>
      </c>
      <c r="H1204">
        <v>0</v>
      </c>
      <c r="I1204" t="str">
        <v>High</v>
      </c>
    </row>
    <row r="1205" spans="1:9" x14ac:dyDescent="0.25">
      <c r="A1205" t="str">
        <v>LN002371</v>
      </c>
      <c r="B1205" t="str">
        <v>CUST01094</v>
      </c>
      <c r="C1205" t="str">
        <v>Auto</v>
      </c>
      <c r="D1205">
        <v>632765</v>
      </c>
      <c r="E1205">
        <v>312036.39</v>
      </c>
      <c r="F1205">
        <v>626</v>
      </c>
      <c r="G1205">
        <v>0.43909999999999999</v>
      </c>
      <c r="H1205">
        <v>0</v>
      </c>
      <c r="I1205" t="str">
        <v>High</v>
      </c>
    </row>
    <row r="1206" spans="1:9" x14ac:dyDescent="0.25">
      <c r="A1206" t="str">
        <v>LN002372</v>
      </c>
      <c r="B1206" t="str">
        <v>CUST04778</v>
      </c>
      <c r="C1206" t="str">
        <v>Business</v>
      </c>
      <c r="D1206">
        <v>4312252</v>
      </c>
      <c r="E1206">
        <v>3317421.22</v>
      </c>
      <c r="F1206">
        <v>620</v>
      </c>
      <c r="G1206">
        <v>0.75</v>
      </c>
      <c r="H1206">
        <v>0</v>
      </c>
      <c r="I1206" t="str">
        <v>High</v>
      </c>
    </row>
    <row r="1207" spans="1:9" x14ac:dyDescent="0.25">
      <c r="A1207" t="str">
        <v>LN002374</v>
      </c>
      <c r="B1207" t="str">
        <v>CUST01300</v>
      </c>
      <c r="C1207" t="str">
        <v>Home</v>
      </c>
      <c r="D1207">
        <v>2288764</v>
      </c>
      <c r="E1207">
        <v>1728681.97</v>
      </c>
      <c r="F1207">
        <v>749</v>
      </c>
      <c r="G1207">
        <v>0.75</v>
      </c>
      <c r="H1207">
        <v>0</v>
      </c>
      <c r="I1207" t="str">
        <v>High</v>
      </c>
    </row>
    <row r="1208" spans="1:9" x14ac:dyDescent="0.25">
      <c r="A1208" t="str">
        <v>LN002379</v>
      </c>
      <c r="B1208" t="str">
        <v>CUST03278</v>
      </c>
      <c r="C1208" t="str">
        <v>Home</v>
      </c>
      <c r="D1208">
        <v>6042552</v>
      </c>
      <c r="E1208">
        <v>5672852.4199999999</v>
      </c>
      <c r="F1208">
        <v>733</v>
      </c>
      <c r="G1208">
        <v>0.75</v>
      </c>
      <c r="H1208">
        <v>0</v>
      </c>
      <c r="I1208" t="str">
        <v>High</v>
      </c>
    </row>
    <row r="1209" spans="1:9" x14ac:dyDescent="0.25">
      <c r="A1209" t="str">
        <v>LN002382</v>
      </c>
      <c r="B1209" t="str">
        <v>CUST01793</v>
      </c>
      <c r="C1209" t="str">
        <v>Business</v>
      </c>
      <c r="D1209">
        <v>3603734</v>
      </c>
      <c r="E1209">
        <v>0</v>
      </c>
      <c r="F1209">
        <v>656</v>
      </c>
      <c r="G1209">
        <v>0.75</v>
      </c>
      <c r="H1209">
        <v>0</v>
      </c>
      <c r="I1209" t="str">
        <v>High</v>
      </c>
    </row>
    <row r="1210" spans="1:9" x14ac:dyDescent="0.25">
      <c r="A1210" t="str">
        <v>LN002383</v>
      </c>
      <c r="B1210" t="str">
        <v>CUST05244</v>
      </c>
      <c r="C1210" t="str">
        <v>Business</v>
      </c>
      <c r="D1210">
        <v>3594308</v>
      </c>
      <c r="E1210">
        <v>3486674.67</v>
      </c>
      <c r="F1210">
        <v>595</v>
      </c>
      <c r="G1210">
        <v>0.75</v>
      </c>
      <c r="H1210">
        <v>0</v>
      </c>
      <c r="I1210" t="str">
        <v>High</v>
      </c>
    </row>
    <row r="1211" spans="1:9" x14ac:dyDescent="0.25">
      <c r="A1211" t="str">
        <v>LN002387</v>
      </c>
      <c r="B1211" t="str">
        <v>CUST05205</v>
      </c>
      <c r="C1211" t="str">
        <v>Home</v>
      </c>
      <c r="D1211">
        <v>5991399</v>
      </c>
      <c r="E1211">
        <v>5745154.1699999999</v>
      </c>
      <c r="F1211">
        <v>689</v>
      </c>
      <c r="G1211">
        <v>0.75</v>
      </c>
      <c r="H1211">
        <v>7</v>
      </c>
      <c r="I1211" t="str">
        <v>High</v>
      </c>
    </row>
    <row r="1212" spans="1:9" x14ac:dyDescent="0.25">
      <c r="A1212" t="str">
        <v>LN002391</v>
      </c>
      <c r="B1212" t="str">
        <v>CUST05505</v>
      </c>
      <c r="C1212" t="str">
        <v>Home</v>
      </c>
      <c r="D1212">
        <v>3219952</v>
      </c>
      <c r="E1212">
        <v>3170922</v>
      </c>
      <c r="F1212">
        <v>774</v>
      </c>
      <c r="G1212">
        <v>0.75</v>
      </c>
      <c r="H1212">
        <v>0</v>
      </c>
      <c r="I1212" t="str">
        <v>High</v>
      </c>
    </row>
    <row r="1213" spans="1:9" x14ac:dyDescent="0.25">
      <c r="A1213" t="str">
        <v>LN002392</v>
      </c>
      <c r="B1213" t="str">
        <v>CUST00471</v>
      </c>
      <c r="C1213" t="str">
        <v>Personal</v>
      </c>
      <c r="D1213">
        <v>245567</v>
      </c>
      <c r="E1213">
        <v>80238.3</v>
      </c>
      <c r="F1213">
        <v>623</v>
      </c>
      <c r="G1213">
        <v>0.2364</v>
      </c>
      <c r="H1213">
        <v>7</v>
      </c>
      <c r="I1213" t="str">
        <v>High</v>
      </c>
    </row>
    <row r="1214" spans="1:9" x14ac:dyDescent="0.25">
      <c r="A1214" t="str">
        <v>LN002393</v>
      </c>
      <c r="B1214" t="str">
        <v>CUST06439</v>
      </c>
      <c r="C1214" t="str">
        <v>Home</v>
      </c>
      <c r="D1214">
        <v>4881480</v>
      </c>
      <c r="E1214">
        <v>4372147.2</v>
      </c>
      <c r="F1214">
        <v>728</v>
      </c>
      <c r="G1214">
        <v>0.75</v>
      </c>
      <c r="H1214">
        <v>0</v>
      </c>
      <c r="I1214" t="str">
        <v>High</v>
      </c>
    </row>
    <row r="1215" spans="1:9" x14ac:dyDescent="0.25">
      <c r="A1215" t="str">
        <v>LN002395</v>
      </c>
      <c r="B1215" t="str">
        <v>CUST04264</v>
      </c>
      <c r="C1215" t="str">
        <v>Business</v>
      </c>
      <c r="D1215">
        <v>4940415</v>
      </c>
      <c r="E1215">
        <v>3083832.83</v>
      </c>
      <c r="F1215">
        <v>706</v>
      </c>
      <c r="G1215">
        <v>0.75</v>
      </c>
      <c r="H1215">
        <v>30</v>
      </c>
      <c r="I1215" t="str">
        <v>High</v>
      </c>
    </row>
    <row r="1216" spans="1:9" x14ac:dyDescent="0.25">
      <c r="A1216" t="str">
        <v>LN002400</v>
      </c>
      <c r="B1216" t="str">
        <v>CUST02771</v>
      </c>
      <c r="C1216" t="str">
        <v>Auto</v>
      </c>
      <c r="D1216">
        <v>1085681</v>
      </c>
      <c r="E1216">
        <v>270786.5</v>
      </c>
      <c r="F1216">
        <v>615</v>
      </c>
      <c r="G1216">
        <v>0.55479999999999996</v>
      </c>
      <c r="H1216">
        <v>0</v>
      </c>
      <c r="I1216" t="str">
        <v>High</v>
      </c>
    </row>
    <row r="1217" spans="1:9" x14ac:dyDescent="0.25">
      <c r="A1217" t="str">
        <v>LN002401</v>
      </c>
      <c r="B1217" t="str">
        <v>CUST05791</v>
      </c>
      <c r="C1217" t="str">
        <v>Personal</v>
      </c>
      <c r="D1217">
        <v>257983</v>
      </c>
      <c r="E1217">
        <v>233673.59</v>
      </c>
      <c r="F1217">
        <v>624</v>
      </c>
      <c r="G1217">
        <v>7.6700000000000004E-2</v>
      </c>
      <c r="H1217">
        <v>0</v>
      </c>
      <c r="I1217" t="str">
        <v>High</v>
      </c>
    </row>
    <row r="1218" spans="1:9" x14ac:dyDescent="0.25">
      <c r="A1218" t="str">
        <v>LN002402</v>
      </c>
      <c r="B1218" t="str">
        <v>CUST01543</v>
      </c>
      <c r="C1218" t="str">
        <v>Personal</v>
      </c>
      <c r="D1218">
        <v>368915</v>
      </c>
      <c r="E1218">
        <v>213115.84</v>
      </c>
      <c r="F1218">
        <v>568</v>
      </c>
      <c r="G1218">
        <v>0.1196</v>
      </c>
      <c r="H1218">
        <v>0</v>
      </c>
      <c r="I1218" t="str">
        <v>High</v>
      </c>
    </row>
    <row r="1219" spans="1:9" x14ac:dyDescent="0.25">
      <c r="A1219" t="str">
        <v>LN002405</v>
      </c>
      <c r="B1219" t="str">
        <v>CUST03625</v>
      </c>
      <c r="C1219" t="str">
        <v>Auto</v>
      </c>
      <c r="D1219">
        <v>1188911</v>
      </c>
      <c r="E1219">
        <v>1072249.69</v>
      </c>
      <c r="F1219">
        <v>579</v>
      </c>
      <c r="G1219">
        <v>0.75</v>
      </c>
      <c r="H1219">
        <v>0</v>
      </c>
      <c r="I1219" t="str">
        <v>High</v>
      </c>
    </row>
    <row r="1220" spans="1:9" x14ac:dyDescent="0.25">
      <c r="A1220" t="str">
        <v>LN002407</v>
      </c>
      <c r="B1220" t="str">
        <v>CUST05961</v>
      </c>
      <c r="C1220" t="str">
        <v>Home</v>
      </c>
      <c r="D1220">
        <v>3513997</v>
      </c>
      <c r="E1220">
        <v>3411562.59</v>
      </c>
      <c r="F1220">
        <v>786</v>
      </c>
      <c r="G1220">
        <v>0.57879999999999998</v>
      </c>
      <c r="H1220">
        <v>0</v>
      </c>
      <c r="I1220" t="str">
        <v>High</v>
      </c>
    </row>
    <row r="1221" spans="1:9" x14ac:dyDescent="0.25">
      <c r="A1221" t="str">
        <v>LN002409</v>
      </c>
      <c r="B1221" t="str">
        <v>CUST02998</v>
      </c>
      <c r="C1221" t="str">
        <v>Business</v>
      </c>
      <c r="D1221">
        <v>1556469</v>
      </c>
      <c r="E1221">
        <v>0</v>
      </c>
      <c r="F1221">
        <v>795</v>
      </c>
      <c r="G1221">
        <v>0.56100000000000005</v>
      </c>
      <c r="H1221">
        <v>0</v>
      </c>
      <c r="I1221" t="str">
        <v>High</v>
      </c>
    </row>
    <row r="1222" spans="1:9" x14ac:dyDescent="0.25">
      <c r="A1222" t="str">
        <v>LN002410</v>
      </c>
      <c r="B1222" t="str">
        <v>CUST06078</v>
      </c>
      <c r="C1222" t="str">
        <v>Home</v>
      </c>
      <c r="D1222">
        <v>6918481</v>
      </c>
      <c r="E1222">
        <v>6357011.4800000004</v>
      </c>
      <c r="F1222">
        <v>708</v>
      </c>
      <c r="G1222">
        <v>0.75</v>
      </c>
      <c r="H1222">
        <v>0</v>
      </c>
      <c r="I1222" t="str">
        <v>High</v>
      </c>
    </row>
    <row r="1223" spans="1:9" x14ac:dyDescent="0.25">
      <c r="A1223" t="str">
        <v>LN002411</v>
      </c>
      <c r="B1223" t="str">
        <v>CUST00883</v>
      </c>
      <c r="C1223" t="str">
        <v>Auto</v>
      </c>
      <c r="D1223">
        <v>416504</v>
      </c>
      <c r="E1223">
        <v>280697.19</v>
      </c>
      <c r="F1223">
        <v>641</v>
      </c>
      <c r="G1223">
        <v>0.17680000000000001</v>
      </c>
      <c r="H1223">
        <v>0</v>
      </c>
      <c r="I1223" t="str">
        <v>High</v>
      </c>
    </row>
    <row r="1224" spans="1:9" x14ac:dyDescent="0.25">
      <c r="A1224" t="str">
        <v>LN002416</v>
      </c>
      <c r="B1224" t="str">
        <v>CUST06321</v>
      </c>
      <c r="C1224" t="str">
        <v>Business</v>
      </c>
      <c r="D1224">
        <v>2906122</v>
      </c>
      <c r="E1224">
        <v>2264724.17</v>
      </c>
      <c r="F1224">
        <v>740</v>
      </c>
      <c r="G1224">
        <v>0.62649999999999995</v>
      </c>
      <c r="H1224">
        <v>15</v>
      </c>
      <c r="I1224" t="str">
        <v>High</v>
      </c>
    </row>
    <row r="1225" spans="1:9" x14ac:dyDescent="0.25">
      <c r="A1225" t="str">
        <v>LN002417</v>
      </c>
      <c r="B1225" t="str">
        <v>CUST05043</v>
      </c>
      <c r="C1225" t="str">
        <v>Home</v>
      </c>
      <c r="D1225">
        <v>3858188</v>
      </c>
      <c r="E1225">
        <v>3446100.66</v>
      </c>
      <c r="F1225">
        <v>775</v>
      </c>
      <c r="G1225">
        <v>0.75</v>
      </c>
      <c r="H1225">
        <v>0</v>
      </c>
      <c r="I1225" t="str">
        <v>High</v>
      </c>
    </row>
    <row r="1226" spans="1:9" x14ac:dyDescent="0.25">
      <c r="A1226" t="str">
        <v>LN002418</v>
      </c>
      <c r="B1226" t="str">
        <v>CUST01639</v>
      </c>
      <c r="C1226" t="str">
        <v>Personal</v>
      </c>
      <c r="D1226">
        <v>622751</v>
      </c>
      <c r="E1226">
        <v>382099.73</v>
      </c>
      <c r="F1226">
        <v>607</v>
      </c>
      <c r="G1226">
        <v>0.75</v>
      </c>
      <c r="H1226">
        <v>0</v>
      </c>
      <c r="I1226" t="str">
        <v>High</v>
      </c>
    </row>
    <row r="1227" spans="1:9" x14ac:dyDescent="0.25">
      <c r="A1227" t="str">
        <v>LN002420</v>
      </c>
      <c r="B1227" t="str">
        <v>CUST04747</v>
      </c>
      <c r="C1227" t="str">
        <v>Home</v>
      </c>
      <c r="D1227">
        <v>6151172</v>
      </c>
      <c r="E1227">
        <v>5661373.9500000002</v>
      </c>
      <c r="F1227">
        <v>658</v>
      </c>
      <c r="G1227">
        <v>0.75</v>
      </c>
      <c r="H1227">
        <v>0</v>
      </c>
      <c r="I1227" t="str">
        <v>High</v>
      </c>
    </row>
    <row r="1228" spans="1:9" x14ac:dyDescent="0.25">
      <c r="A1228" t="str">
        <v>LN002424</v>
      </c>
      <c r="B1228" t="str">
        <v>CUST03596</v>
      </c>
      <c r="C1228" t="str">
        <v>Home</v>
      </c>
      <c r="D1228">
        <v>3213887</v>
      </c>
      <c r="E1228">
        <v>2863426.7</v>
      </c>
      <c r="F1228">
        <v>752</v>
      </c>
      <c r="G1228">
        <v>0.75</v>
      </c>
      <c r="H1228">
        <v>0</v>
      </c>
      <c r="I1228" t="str">
        <v>High</v>
      </c>
    </row>
    <row r="1229" spans="1:9" x14ac:dyDescent="0.25">
      <c r="A1229" t="str">
        <v>LN002426</v>
      </c>
      <c r="B1229" t="str">
        <v>CUST04769</v>
      </c>
      <c r="C1229" t="str">
        <v>Business</v>
      </c>
      <c r="D1229">
        <v>3192532</v>
      </c>
      <c r="E1229">
        <v>2709149.89</v>
      </c>
      <c r="F1229">
        <v>684</v>
      </c>
      <c r="G1229">
        <v>0.75</v>
      </c>
      <c r="H1229">
        <v>0</v>
      </c>
      <c r="I1229" t="str">
        <v>High</v>
      </c>
    </row>
    <row r="1230" spans="1:9" x14ac:dyDescent="0.25">
      <c r="A1230" t="str">
        <v>LN002428</v>
      </c>
      <c r="B1230" t="str">
        <v>CUST01536</v>
      </c>
      <c r="C1230" t="str">
        <v>Business</v>
      </c>
      <c r="D1230">
        <v>2948596</v>
      </c>
      <c r="E1230">
        <v>1932346.06</v>
      </c>
      <c r="F1230">
        <v>677</v>
      </c>
      <c r="G1230">
        <v>0.75</v>
      </c>
      <c r="H1230">
        <v>0</v>
      </c>
      <c r="I1230" t="str">
        <v>High</v>
      </c>
    </row>
    <row r="1231" spans="1:9" x14ac:dyDescent="0.25">
      <c r="A1231" t="str">
        <v>LN002431</v>
      </c>
      <c r="B1231" t="str">
        <v>CUST01699</v>
      </c>
      <c r="C1231" t="str">
        <v>Auto</v>
      </c>
      <c r="D1231">
        <v>1202943</v>
      </c>
      <c r="E1231">
        <v>862559.12</v>
      </c>
      <c r="F1231">
        <v>705</v>
      </c>
      <c r="G1231">
        <v>0.75</v>
      </c>
      <c r="H1231">
        <v>0</v>
      </c>
      <c r="I1231" t="str">
        <v>High</v>
      </c>
    </row>
    <row r="1232" spans="1:9" x14ac:dyDescent="0.25">
      <c r="A1232" t="str">
        <v>LN002433</v>
      </c>
      <c r="B1232" t="str">
        <v>CUST06392</v>
      </c>
      <c r="C1232" t="str">
        <v>Business</v>
      </c>
      <c r="D1232">
        <v>975513</v>
      </c>
      <c r="E1232">
        <v>0</v>
      </c>
      <c r="F1232">
        <v>672</v>
      </c>
      <c r="G1232">
        <v>0.71279999999999999</v>
      </c>
      <c r="H1232">
        <v>1</v>
      </c>
      <c r="I1232" t="str">
        <v>High</v>
      </c>
    </row>
    <row r="1233" spans="1:9" x14ac:dyDescent="0.25">
      <c r="A1233" t="str">
        <v>LN002435</v>
      </c>
      <c r="B1233" t="str">
        <v>CUST04505</v>
      </c>
      <c r="C1233" t="str">
        <v>Business</v>
      </c>
      <c r="D1233">
        <v>3652320</v>
      </c>
      <c r="E1233">
        <v>2786979.14</v>
      </c>
      <c r="F1233">
        <v>749</v>
      </c>
      <c r="G1233">
        <v>0.75</v>
      </c>
      <c r="H1233">
        <v>0</v>
      </c>
      <c r="I1233" t="str">
        <v>High</v>
      </c>
    </row>
    <row r="1234" spans="1:9" x14ac:dyDescent="0.25">
      <c r="A1234" t="str">
        <v>LN002436</v>
      </c>
      <c r="B1234" t="str">
        <v>CUST03260</v>
      </c>
      <c r="C1234" t="str">
        <v>Home</v>
      </c>
      <c r="D1234">
        <v>6858021</v>
      </c>
      <c r="E1234">
        <v>6552446.46</v>
      </c>
      <c r="F1234">
        <v>695</v>
      </c>
      <c r="G1234">
        <v>0.75</v>
      </c>
      <c r="H1234">
        <v>0</v>
      </c>
      <c r="I1234" t="str">
        <v>High</v>
      </c>
    </row>
    <row r="1235" spans="1:9" x14ac:dyDescent="0.25">
      <c r="A1235" t="str">
        <v>LN002437</v>
      </c>
      <c r="B1235" t="str">
        <v>CUST02827</v>
      </c>
      <c r="C1235" t="str">
        <v>Home</v>
      </c>
      <c r="D1235">
        <v>5236048</v>
      </c>
      <c r="E1235">
        <v>5183472.12</v>
      </c>
      <c r="F1235">
        <v>696</v>
      </c>
      <c r="G1235">
        <v>0.75</v>
      </c>
      <c r="H1235">
        <v>0</v>
      </c>
      <c r="I1235" t="str">
        <v>High</v>
      </c>
    </row>
    <row r="1236" spans="1:9" x14ac:dyDescent="0.25">
      <c r="A1236" t="str">
        <v>LN002438</v>
      </c>
      <c r="B1236" t="str">
        <v>CUST00377</v>
      </c>
      <c r="C1236" t="str">
        <v>Personal</v>
      </c>
      <c r="D1236">
        <v>507825</v>
      </c>
      <c r="E1236">
        <v>0</v>
      </c>
      <c r="F1236">
        <v>737</v>
      </c>
      <c r="G1236">
        <v>0.59830000000000005</v>
      </c>
      <c r="H1236">
        <v>0</v>
      </c>
      <c r="I1236" t="str">
        <v>High</v>
      </c>
    </row>
    <row r="1237" spans="1:9" x14ac:dyDescent="0.25">
      <c r="A1237" t="str">
        <v>LN002440</v>
      </c>
      <c r="B1237" t="str">
        <v>CUST01854</v>
      </c>
      <c r="C1237" t="str">
        <v>Personal</v>
      </c>
      <c r="D1237">
        <v>486358</v>
      </c>
      <c r="E1237">
        <v>451869.84</v>
      </c>
      <c r="F1237">
        <v>690</v>
      </c>
      <c r="G1237">
        <v>0.63670000000000004</v>
      </c>
      <c r="H1237">
        <v>1</v>
      </c>
      <c r="I1237" t="str">
        <v>High</v>
      </c>
    </row>
    <row r="1238" spans="1:9" x14ac:dyDescent="0.25">
      <c r="A1238" t="str">
        <v>LN002441</v>
      </c>
      <c r="B1238" t="str">
        <v>CUST02887</v>
      </c>
      <c r="C1238" t="str">
        <v>Home</v>
      </c>
      <c r="D1238">
        <v>6204748</v>
      </c>
      <c r="E1238">
        <v>6094737.4000000004</v>
      </c>
      <c r="F1238">
        <v>638</v>
      </c>
      <c r="G1238">
        <v>0.32669999999999999</v>
      </c>
      <c r="H1238">
        <v>0</v>
      </c>
      <c r="I1238" t="str">
        <v>High</v>
      </c>
    </row>
    <row r="1239" spans="1:9" x14ac:dyDescent="0.25">
      <c r="A1239" t="str">
        <v>LN002442</v>
      </c>
      <c r="B1239" t="str">
        <v>CUST01457</v>
      </c>
      <c r="C1239" t="str">
        <v>Home</v>
      </c>
      <c r="D1239">
        <v>2942846</v>
      </c>
      <c r="E1239">
        <v>2282786.2400000002</v>
      </c>
      <c r="F1239">
        <v>660</v>
      </c>
      <c r="G1239">
        <v>0.70650000000000002</v>
      </c>
      <c r="H1239">
        <v>0</v>
      </c>
      <c r="I1239" t="str">
        <v>High</v>
      </c>
    </row>
    <row r="1240" spans="1:9" x14ac:dyDescent="0.25">
      <c r="A1240" t="str">
        <v>LN002443</v>
      </c>
      <c r="B1240" t="str">
        <v>CUST01428</v>
      </c>
      <c r="C1240" t="str">
        <v>Education</v>
      </c>
      <c r="D1240">
        <v>953188</v>
      </c>
      <c r="E1240">
        <v>690182.65</v>
      </c>
      <c r="F1240">
        <v>653</v>
      </c>
      <c r="G1240">
        <v>0.51759999999999995</v>
      </c>
      <c r="H1240">
        <v>0</v>
      </c>
      <c r="I1240" t="str">
        <v>High</v>
      </c>
    </row>
    <row r="1241" spans="1:9" x14ac:dyDescent="0.25">
      <c r="A1241" t="str">
        <v>LN002445</v>
      </c>
      <c r="B1241" t="str">
        <v>CUST02283</v>
      </c>
      <c r="C1241" t="str">
        <v>Home</v>
      </c>
      <c r="D1241">
        <v>3669290</v>
      </c>
      <c r="E1241">
        <v>3530920.06</v>
      </c>
      <c r="F1241">
        <v>613</v>
      </c>
      <c r="G1241">
        <v>0.50770000000000004</v>
      </c>
      <c r="H1241">
        <v>15</v>
      </c>
      <c r="I1241" t="str">
        <v>High</v>
      </c>
    </row>
    <row r="1242" spans="1:9" x14ac:dyDescent="0.25">
      <c r="A1242" t="str">
        <v>LN002446</v>
      </c>
      <c r="B1242" t="str">
        <v>CUST01427</v>
      </c>
      <c r="C1242" t="str">
        <v>Personal</v>
      </c>
      <c r="D1242">
        <v>764571</v>
      </c>
      <c r="E1242">
        <v>732923.59</v>
      </c>
      <c r="F1242">
        <v>619</v>
      </c>
      <c r="G1242">
        <v>0.38650000000000001</v>
      </c>
      <c r="H1242">
        <v>1</v>
      </c>
      <c r="I1242" t="str">
        <v>High</v>
      </c>
    </row>
    <row r="1243" spans="1:9" x14ac:dyDescent="0.25">
      <c r="A1243" t="str">
        <v>LN002452</v>
      </c>
      <c r="B1243" t="str">
        <v>CUST05360</v>
      </c>
      <c r="C1243" t="str">
        <v>Business</v>
      </c>
      <c r="D1243">
        <v>3346168</v>
      </c>
      <c r="E1243">
        <v>1950717.08</v>
      </c>
      <c r="F1243">
        <v>659</v>
      </c>
      <c r="G1243">
        <v>0.57110000000000005</v>
      </c>
      <c r="H1243">
        <v>0</v>
      </c>
      <c r="I1243" t="str">
        <v>High</v>
      </c>
    </row>
    <row r="1244" spans="1:9" x14ac:dyDescent="0.25">
      <c r="A1244" t="str">
        <v>LN002453</v>
      </c>
      <c r="B1244" t="str">
        <v>CUST02954</v>
      </c>
      <c r="C1244" t="str">
        <v>Home</v>
      </c>
      <c r="D1244">
        <v>6823811</v>
      </c>
      <c r="E1244">
        <v>6418472.1200000001</v>
      </c>
      <c r="F1244">
        <v>718</v>
      </c>
      <c r="G1244">
        <v>0.75</v>
      </c>
      <c r="H1244">
        <v>0</v>
      </c>
      <c r="I1244" t="str">
        <v>High</v>
      </c>
    </row>
    <row r="1245" spans="1:9" x14ac:dyDescent="0.25">
      <c r="A1245" t="str">
        <v>LN002456</v>
      </c>
      <c r="B1245" t="str">
        <v>CUST03251</v>
      </c>
      <c r="C1245" t="str">
        <v>Personal</v>
      </c>
      <c r="D1245">
        <v>780698</v>
      </c>
      <c r="E1245">
        <v>334949.37</v>
      </c>
      <c r="F1245">
        <v>601</v>
      </c>
      <c r="G1245">
        <v>0.55620000000000003</v>
      </c>
      <c r="H1245">
        <v>0</v>
      </c>
      <c r="I1245" t="str">
        <v>High</v>
      </c>
    </row>
    <row r="1246" spans="1:9" x14ac:dyDescent="0.25">
      <c r="A1246" t="str">
        <v>LN002457</v>
      </c>
      <c r="B1246" t="str">
        <v>CUST00172</v>
      </c>
      <c r="C1246" t="str">
        <v>Home</v>
      </c>
      <c r="D1246">
        <v>3210629</v>
      </c>
      <c r="E1246">
        <v>3171126.37</v>
      </c>
      <c r="F1246">
        <v>729</v>
      </c>
      <c r="G1246">
        <v>0.53469999999999995</v>
      </c>
      <c r="H1246">
        <v>120</v>
      </c>
      <c r="I1246" t="str">
        <v>High</v>
      </c>
    </row>
    <row r="1247" spans="1:9" x14ac:dyDescent="0.25">
      <c r="A1247" t="str">
        <v>LN002460</v>
      </c>
      <c r="B1247" t="str">
        <v>CUST01718</v>
      </c>
      <c r="C1247" t="str">
        <v>Home</v>
      </c>
      <c r="D1247">
        <v>5411647</v>
      </c>
      <c r="E1247">
        <v>4911241.7</v>
      </c>
      <c r="F1247">
        <v>744</v>
      </c>
      <c r="G1247">
        <v>0.75</v>
      </c>
      <c r="H1247">
        <v>0</v>
      </c>
      <c r="I1247" t="str">
        <v>High</v>
      </c>
    </row>
    <row r="1248" spans="1:9" x14ac:dyDescent="0.25">
      <c r="A1248" t="str">
        <v>LN002461</v>
      </c>
      <c r="B1248" t="str">
        <v>CUST05920</v>
      </c>
      <c r="C1248" t="str">
        <v>Business</v>
      </c>
      <c r="D1248">
        <v>1071008</v>
      </c>
      <c r="E1248">
        <v>0</v>
      </c>
      <c r="F1248">
        <v>642</v>
      </c>
      <c r="G1248">
        <v>0.51390000000000002</v>
      </c>
      <c r="H1248">
        <v>0</v>
      </c>
      <c r="I1248" t="str">
        <v>High</v>
      </c>
    </row>
    <row r="1249" spans="1:9" x14ac:dyDescent="0.25">
      <c r="A1249" t="str">
        <v>LN002462</v>
      </c>
      <c r="B1249" t="str">
        <v>CUST01516</v>
      </c>
      <c r="C1249" t="str">
        <v>Business</v>
      </c>
      <c r="D1249">
        <v>1287285</v>
      </c>
      <c r="E1249">
        <v>431315.06</v>
      </c>
      <c r="F1249">
        <v>677</v>
      </c>
      <c r="G1249">
        <v>0.58189999999999997</v>
      </c>
      <c r="H1249">
        <v>0</v>
      </c>
      <c r="I1249" t="str">
        <v>High</v>
      </c>
    </row>
    <row r="1250" spans="1:9" x14ac:dyDescent="0.25">
      <c r="A1250" t="str">
        <v>LN002465</v>
      </c>
      <c r="B1250" t="str">
        <v>CUST06473</v>
      </c>
      <c r="C1250" t="str">
        <v>Auto</v>
      </c>
      <c r="D1250">
        <v>1471266</v>
      </c>
      <c r="E1250">
        <v>332740.07</v>
      </c>
      <c r="F1250">
        <v>818</v>
      </c>
      <c r="G1250">
        <v>0.71</v>
      </c>
      <c r="H1250">
        <v>0</v>
      </c>
      <c r="I1250" t="str">
        <v>High</v>
      </c>
    </row>
    <row r="1251" spans="1:9" x14ac:dyDescent="0.25">
      <c r="A1251" t="str">
        <v>LN002467</v>
      </c>
      <c r="B1251" t="str">
        <v>CUST03904</v>
      </c>
      <c r="C1251" t="str">
        <v>Home</v>
      </c>
      <c r="D1251">
        <v>2790761</v>
      </c>
      <c r="E1251">
        <v>2330256.64</v>
      </c>
      <c r="F1251">
        <v>782</v>
      </c>
      <c r="G1251">
        <v>0.75</v>
      </c>
      <c r="H1251">
        <v>0</v>
      </c>
      <c r="I1251" t="str">
        <v>High</v>
      </c>
    </row>
    <row r="1252" spans="1:9" x14ac:dyDescent="0.25">
      <c r="A1252" t="str">
        <v>LN002469</v>
      </c>
      <c r="B1252" t="str">
        <v>CUST03706</v>
      </c>
      <c r="C1252" t="str">
        <v>Home</v>
      </c>
      <c r="D1252">
        <v>3862935</v>
      </c>
      <c r="E1252">
        <v>3697689.64</v>
      </c>
      <c r="F1252">
        <v>689</v>
      </c>
      <c r="G1252">
        <v>0.75</v>
      </c>
      <c r="H1252">
        <v>30</v>
      </c>
      <c r="I1252" t="str">
        <v>High</v>
      </c>
    </row>
    <row r="1253" spans="1:9" x14ac:dyDescent="0.25">
      <c r="A1253" t="str">
        <v>LN002473</v>
      </c>
      <c r="B1253" t="str">
        <v>CUST00027</v>
      </c>
      <c r="C1253" t="str">
        <v>Business</v>
      </c>
      <c r="D1253">
        <v>2226927</v>
      </c>
      <c r="E1253">
        <v>214134.01</v>
      </c>
      <c r="F1253">
        <v>654</v>
      </c>
      <c r="G1253">
        <v>0.75</v>
      </c>
      <c r="H1253">
        <v>0</v>
      </c>
      <c r="I1253" t="str">
        <v>High</v>
      </c>
    </row>
    <row r="1254" spans="1:9" x14ac:dyDescent="0.25">
      <c r="A1254" t="str">
        <v>LN002475</v>
      </c>
      <c r="B1254" t="str">
        <v>CUST00836</v>
      </c>
      <c r="C1254" t="str">
        <v>Home</v>
      </c>
      <c r="D1254">
        <v>5306426</v>
      </c>
      <c r="E1254">
        <v>5298898.68</v>
      </c>
      <c r="F1254">
        <v>658</v>
      </c>
      <c r="G1254">
        <v>0.75</v>
      </c>
      <c r="H1254">
        <v>7</v>
      </c>
      <c r="I1254" t="str">
        <v>High</v>
      </c>
    </row>
    <row r="1255" spans="1:9" x14ac:dyDescent="0.25">
      <c r="A1255" t="str">
        <v>LN002476</v>
      </c>
      <c r="B1255" t="str">
        <v>CUST00481</v>
      </c>
      <c r="C1255" t="str">
        <v>Business</v>
      </c>
      <c r="D1255">
        <v>3142960</v>
      </c>
      <c r="E1255">
        <v>0</v>
      </c>
      <c r="F1255">
        <v>702</v>
      </c>
      <c r="G1255">
        <v>0.75</v>
      </c>
      <c r="H1255">
        <v>0</v>
      </c>
      <c r="I1255" t="str">
        <v>High</v>
      </c>
    </row>
    <row r="1256" spans="1:9" x14ac:dyDescent="0.25">
      <c r="A1256" t="str">
        <v>LN002477</v>
      </c>
      <c r="B1256" t="str">
        <v>CUST06030</v>
      </c>
      <c r="C1256" t="str">
        <v>Personal</v>
      </c>
      <c r="D1256">
        <v>111794</v>
      </c>
      <c r="E1256">
        <v>101850.62</v>
      </c>
      <c r="F1256">
        <v>691</v>
      </c>
      <c r="G1256">
        <v>0.1016</v>
      </c>
      <c r="H1256">
        <v>90</v>
      </c>
      <c r="I1256" t="str">
        <v>High</v>
      </c>
    </row>
    <row r="1257" spans="1:9" x14ac:dyDescent="0.25">
      <c r="A1257" t="str">
        <v>LN002483</v>
      </c>
      <c r="B1257" t="str">
        <v>CUST06148</v>
      </c>
      <c r="C1257" t="str">
        <v>Business</v>
      </c>
      <c r="D1257">
        <v>2244161</v>
      </c>
      <c r="E1257">
        <v>1589075.77</v>
      </c>
      <c r="F1257">
        <v>715</v>
      </c>
      <c r="G1257">
        <v>0.75</v>
      </c>
      <c r="H1257">
        <v>0</v>
      </c>
      <c r="I1257" t="str">
        <v>High</v>
      </c>
    </row>
    <row r="1258" spans="1:9" x14ac:dyDescent="0.25">
      <c r="A1258" t="str">
        <v>LN002485</v>
      </c>
      <c r="B1258" t="str">
        <v>CUST01000</v>
      </c>
      <c r="C1258" t="str">
        <v>Home</v>
      </c>
      <c r="D1258">
        <v>4414225</v>
      </c>
      <c r="E1258">
        <v>4262323.7</v>
      </c>
      <c r="F1258">
        <v>641</v>
      </c>
      <c r="G1258">
        <v>0.75</v>
      </c>
      <c r="H1258">
        <v>0</v>
      </c>
      <c r="I1258" t="str">
        <v>High</v>
      </c>
    </row>
    <row r="1259" spans="1:9" x14ac:dyDescent="0.25">
      <c r="A1259" t="str">
        <v>LN002486</v>
      </c>
      <c r="B1259" t="str">
        <v>CUST02311</v>
      </c>
      <c r="C1259" t="str">
        <v>Business</v>
      </c>
      <c r="D1259">
        <v>3703974</v>
      </c>
      <c r="E1259">
        <v>2749091.96</v>
      </c>
      <c r="F1259">
        <v>675</v>
      </c>
      <c r="G1259">
        <v>0.75</v>
      </c>
      <c r="H1259">
        <v>0</v>
      </c>
      <c r="I1259" t="str">
        <v>High</v>
      </c>
    </row>
    <row r="1260" spans="1:9" x14ac:dyDescent="0.25">
      <c r="A1260" t="str">
        <v>LN002487</v>
      </c>
      <c r="B1260" t="str">
        <v>CUST06174</v>
      </c>
      <c r="C1260" t="str">
        <v>Home</v>
      </c>
      <c r="D1260">
        <v>3076989</v>
      </c>
      <c r="E1260">
        <v>3004935.64</v>
      </c>
      <c r="F1260">
        <v>709</v>
      </c>
      <c r="G1260">
        <v>0.58250000000000002</v>
      </c>
      <c r="H1260">
        <v>0</v>
      </c>
      <c r="I1260" t="str">
        <v>High</v>
      </c>
    </row>
    <row r="1261" spans="1:9" x14ac:dyDescent="0.25">
      <c r="A1261" t="str">
        <v>LN002488</v>
      </c>
      <c r="B1261" t="str">
        <v>CUST02974</v>
      </c>
      <c r="C1261" t="str">
        <v>Business</v>
      </c>
      <c r="D1261">
        <v>4498704</v>
      </c>
      <c r="E1261">
        <v>0</v>
      </c>
      <c r="F1261">
        <v>707</v>
      </c>
      <c r="G1261">
        <v>0.75</v>
      </c>
      <c r="H1261">
        <v>0</v>
      </c>
      <c r="I1261" t="str">
        <v>High</v>
      </c>
    </row>
    <row r="1262" spans="1:9" x14ac:dyDescent="0.25">
      <c r="A1262" t="str">
        <v>LN002489</v>
      </c>
      <c r="B1262" t="str">
        <v>CUST05996</v>
      </c>
      <c r="C1262" t="str">
        <v>Auto</v>
      </c>
      <c r="D1262">
        <v>1650869</v>
      </c>
      <c r="E1262">
        <v>1572088.71</v>
      </c>
      <c r="F1262">
        <v>718</v>
      </c>
      <c r="G1262">
        <v>0.75</v>
      </c>
      <c r="H1262">
        <v>30</v>
      </c>
      <c r="I1262" t="str">
        <v>High</v>
      </c>
    </row>
    <row r="1263" spans="1:9" x14ac:dyDescent="0.25">
      <c r="A1263" t="str">
        <v>LN002490</v>
      </c>
      <c r="B1263" t="str">
        <v>CUST00149</v>
      </c>
      <c r="C1263" t="str">
        <v>Home</v>
      </c>
      <c r="D1263">
        <v>5677758</v>
      </c>
      <c r="E1263">
        <v>5048204.03</v>
      </c>
      <c r="F1263">
        <v>790</v>
      </c>
      <c r="G1263">
        <v>0.57709999999999995</v>
      </c>
      <c r="H1263">
        <v>0</v>
      </c>
      <c r="I1263" t="str">
        <v>High</v>
      </c>
    </row>
    <row r="1264" spans="1:9" x14ac:dyDescent="0.25">
      <c r="A1264" t="str">
        <v>LN002494</v>
      </c>
      <c r="B1264" t="str">
        <v>CUST00608</v>
      </c>
      <c r="C1264" t="str">
        <v>Home</v>
      </c>
      <c r="D1264">
        <v>6604186</v>
      </c>
      <c r="E1264">
        <v>6487393.4699999997</v>
      </c>
      <c r="F1264">
        <v>721</v>
      </c>
      <c r="G1264">
        <v>0.75</v>
      </c>
      <c r="H1264">
        <v>0</v>
      </c>
      <c r="I1264" t="str">
        <v>High</v>
      </c>
    </row>
    <row r="1265" spans="1:9" x14ac:dyDescent="0.25">
      <c r="A1265" t="str">
        <v>LN002495</v>
      </c>
      <c r="B1265" t="str">
        <v>CUST06643</v>
      </c>
      <c r="C1265" t="str">
        <v>Home</v>
      </c>
      <c r="D1265">
        <v>6083623</v>
      </c>
      <c r="E1265">
        <v>5605611.4900000002</v>
      </c>
      <c r="F1265">
        <v>705</v>
      </c>
      <c r="G1265">
        <v>0.75</v>
      </c>
      <c r="H1265">
        <v>0</v>
      </c>
      <c r="I1265" t="str">
        <v>High</v>
      </c>
    </row>
    <row r="1266" spans="1:9" x14ac:dyDescent="0.25">
      <c r="A1266" t="str">
        <v>LN002496</v>
      </c>
      <c r="B1266" t="str">
        <v>CUST04428</v>
      </c>
      <c r="C1266" t="str">
        <v>Home</v>
      </c>
      <c r="D1266">
        <v>4755345</v>
      </c>
      <c r="E1266">
        <v>4445924.75</v>
      </c>
      <c r="F1266">
        <v>783</v>
      </c>
      <c r="G1266">
        <v>0.75</v>
      </c>
      <c r="H1266">
        <v>0</v>
      </c>
      <c r="I1266" t="str">
        <v>High</v>
      </c>
    </row>
    <row r="1267" spans="1:9" x14ac:dyDescent="0.25">
      <c r="A1267" t="str">
        <v>LN002497</v>
      </c>
      <c r="B1267" t="str">
        <v>CUST04992</v>
      </c>
      <c r="C1267" t="str">
        <v>Auto</v>
      </c>
      <c r="D1267">
        <v>1141657</v>
      </c>
      <c r="E1267">
        <v>317226.68</v>
      </c>
      <c r="F1267">
        <v>664</v>
      </c>
      <c r="G1267">
        <v>0.69320000000000004</v>
      </c>
      <c r="H1267">
        <v>0</v>
      </c>
      <c r="I1267" t="str">
        <v>High</v>
      </c>
    </row>
    <row r="1268" spans="1:9" x14ac:dyDescent="0.25">
      <c r="A1268" t="str">
        <v>LN002499</v>
      </c>
      <c r="B1268" t="str">
        <v>CUST02074</v>
      </c>
      <c r="C1268" t="str">
        <v>Business</v>
      </c>
      <c r="D1268">
        <v>2798563</v>
      </c>
      <c r="E1268">
        <v>2737215.46</v>
      </c>
      <c r="F1268">
        <v>806</v>
      </c>
      <c r="G1268">
        <v>0.67459999999999998</v>
      </c>
      <c r="H1268">
        <v>0</v>
      </c>
      <c r="I1268" t="str">
        <v>High</v>
      </c>
    </row>
    <row r="1269" spans="1:9" x14ac:dyDescent="0.25">
      <c r="A1269" t="str">
        <v>LN002500</v>
      </c>
      <c r="B1269" t="str">
        <v>CUST00481</v>
      </c>
      <c r="C1269" t="str">
        <v>Home</v>
      </c>
      <c r="D1269">
        <v>5178236</v>
      </c>
      <c r="E1269">
        <v>5054164.7</v>
      </c>
      <c r="F1269">
        <v>704</v>
      </c>
      <c r="G1269">
        <v>0.75</v>
      </c>
      <c r="H1269">
        <v>90</v>
      </c>
      <c r="I1269" t="str">
        <v>High</v>
      </c>
    </row>
    <row r="1270" spans="1:9" x14ac:dyDescent="0.25">
      <c r="A1270" t="str">
        <v>LN002501</v>
      </c>
      <c r="B1270" t="str">
        <v>CUST02854</v>
      </c>
      <c r="C1270" t="str">
        <v>Education</v>
      </c>
      <c r="D1270">
        <v>132688</v>
      </c>
      <c r="E1270">
        <v>40140.230000000003</v>
      </c>
      <c r="F1270">
        <v>551</v>
      </c>
      <c r="G1270">
        <v>0.16120000000000001</v>
      </c>
      <c r="H1270">
        <v>0</v>
      </c>
      <c r="I1270" t="str">
        <v>High</v>
      </c>
    </row>
    <row r="1271" spans="1:9" x14ac:dyDescent="0.25">
      <c r="A1271" t="str">
        <v>LN002502</v>
      </c>
      <c r="B1271" t="str">
        <v>CUST06410</v>
      </c>
      <c r="C1271" t="str">
        <v>Education</v>
      </c>
      <c r="D1271">
        <v>1306957</v>
      </c>
      <c r="E1271">
        <v>989445.84</v>
      </c>
      <c r="F1271">
        <v>648</v>
      </c>
      <c r="G1271">
        <v>0.75</v>
      </c>
      <c r="H1271">
        <v>0</v>
      </c>
      <c r="I1271" t="str">
        <v>High</v>
      </c>
    </row>
    <row r="1272" spans="1:9" x14ac:dyDescent="0.25">
      <c r="A1272" t="str">
        <v>LN002503</v>
      </c>
      <c r="B1272" t="str">
        <v>CUST00924</v>
      </c>
      <c r="C1272" t="str">
        <v>Auto</v>
      </c>
      <c r="D1272">
        <v>1787459</v>
      </c>
      <c r="E1272">
        <v>1486906.38</v>
      </c>
      <c r="F1272">
        <v>686</v>
      </c>
      <c r="G1272">
        <v>0.75</v>
      </c>
      <c r="H1272">
        <v>0</v>
      </c>
      <c r="I1272" t="str">
        <v>High</v>
      </c>
    </row>
    <row r="1273" spans="1:9" x14ac:dyDescent="0.25">
      <c r="A1273" t="str">
        <v>LN002504</v>
      </c>
      <c r="B1273" t="str">
        <v>CUST02932</v>
      </c>
      <c r="C1273" t="str">
        <v>Business</v>
      </c>
      <c r="D1273">
        <v>1799002</v>
      </c>
      <c r="E1273">
        <v>1666358.95</v>
      </c>
      <c r="F1273">
        <v>732</v>
      </c>
      <c r="G1273">
        <v>0.75</v>
      </c>
      <c r="H1273">
        <v>0</v>
      </c>
      <c r="I1273" t="str">
        <v>High</v>
      </c>
    </row>
    <row r="1274" spans="1:9" x14ac:dyDescent="0.25">
      <c r="A1274" t="str">
        <v>LN002506</v>
      </c>
      <c r="B1274" t="str">
        <v>CUST00849</v>
      </c>
      <c r="C1274" t="str">
        <v>Personal</v>
      </c>
      <c r="D1274">
        <v>740577</v>
      </c>
      <c r="E1274">
        <v>702509.27</v>
      </c>
      <c r="F1274">
        <v>704</v>
      </c>
      <c r="G1274">
        <v>0.5806</v>
      </c>
      <c r="H1274">
        <v>1</v>
      </c>
      <c r="I1274" t="str">
        <v>High</v>
      </c>
    </row>
    <row r="1275" spans="1:9" x14ac:dyDescent="0.25">
      <c r="A1275" t="str">
        <v>LN002508</v>
      </c>
      <c r="B1275" t="str">
        <v>CUST01487</v>
      </c>
      <c r="C1275" t="str">
        <v>Home</v>
      </c>
      <c r="D1275">
        <v>3787157</v>
      </c>
      <c r="E1275">
        <v>3480526.32</v>
      </c>
      <c r="F1275">
        <v>747</v>
      </c>
      <c r="G1275">
        <v>0.56830000000000003</v>
      </c>
      <c r="H1275">
        <v>0</v>
      </c>
      <c r="I1275" t="str">
        <v>High</v>
      </c>
    </row>
    <row r="1276" spans="1:9" x14ac:dyDescent="0.25">
      <c r="A1276" t="str">
        <v>LN002509</v>
      </c>
      <c r="B1276" t="str">
        <v>CUST01556</v>
      </c>
      <c r="C1276" t="str">
        <v>Business</v>
      </c>
      <c r="D1276">
        <v>1008652</v>
      </c>
      <c r="E1276">
        <v>508320.58</v>
      </c>
      <c r="F1276">
        <v>701</v>
      </c>
      <c r="G1276">
        <v>0.75</v>
      </c>
      <c r="H1276">
        <v>0</v>
      </c>
      <c r="I1276" t="str">
        <v>High</v>
      </c>
    </row>
    <row r="1277" spans="1:9" x14ac:dyDescent="0.25">
      <c r="A1277" t="str">
        <v>LN002510</v>
      </c>
      <c r="B1277" t="str">
        <v>CUST02742</v>
      </c>
      <c r="C1277" t="str">
        <v>Business</v>
      </c>
      <c r="D1277">
        <v>830906</v>
      </c>
      <c r="E1277">
        <v>28630.2</v>
      </c>
      <c r="F1277">
        <v>711</v>
      </c>
      <c r="G1277">
        <v>0.75</v>
      </c>
      <c r="H1277">
        <v>0</v>
      </c>
      <c r="I1277" t="str">
        <v>High</v>
      </c>
    </row>
    <row r="1278" spans="1:9" x14ac:dyDescent="0.25">
      <c r="A1278" t="str">
        <v>LN002512</v>
      </c>
      <c r="B1278" t="str">
        <v>CUST05781</v>
      </c>
      <c r="C1278" t="str">
        <v>Business</v>
      </c>
      <c r="D1278">
        <v>2064437</v>
      </c>
      <c r="E1278">
        <v>0</v>
      </c>
      <c r="F1278">
        <v>800</v>
      </c>
      <c r="G1278">
        <v>0.58489999999999998</v>
      </c>
      <c r="H1278">
        <v>0</v>
      </c>
      <c r="I1278" t="str">
        <v>High</v>
      </c>
    </row>
    <row r="1279" spans="1:9" x14ac:dyDescent="0.25">
      <c r="A1279" t="str">
        <v>LN002513</v>
      </c>
      <c r="B1279" t="str">
        <v>CUST05731</v>
      </c>
      <c r="C1279" t="str">
        <v>Home</v>
      </c>
      <c r="D1279">
        <v>2584469</v>
      </c>
      <c r="E1279">
        <v>2358840.73</v>
      </c>
      <c r="F1279">
        <v>720</v>
      </c>
      <c r="G1279">
        <v>0.75</v>
      </c>
      <c r="H1279">
        <v>0</v>
      </c>
      <c r="I1279" t="str">
        <v>High</v>
      </c>
    </row>
    <row r="1280" spans="1:9" x14ac:dyDescent="0.25">
      <c r="A1280" t="str">
        <v>LN002516</v>
      </c>
      <c r="B1280" t="str">
        <v>CUST05592</v>
      </c>
      <c r="C1280" t="str">
        <v>Business</v>
      </c>
      <c r="D1280">
        <v>1933484</v>
      </c>
      <c r="E1280">
        <v>1461484.79</v>
      </c>
      <c r="F1280">
        <v>772</v>
      </c>
      <c r="G1280">
        <v>0.75</v>
      </c>
      <c r="H1280">
        <v>0</v>
      </c>
      <c r="I1280" t="str">
        <v>High</v>
      </c>
    </row>
    <row r="1281" spans="1:9" x14ac:dyDescent="0.25">
      <c r="A1281" t="str">
        <v>LN002518</v>
      </c>
      <c r="B1281" t="str">
        <v>CUST06476</v>
      </c>
      <c r="C1281" t="str">
        <v>Home</v>
      </c>
      <c r="D1281">
        <v>6501658</v>
      </c>
      <c r="E1281">
        <v>5772807.1100000003</v>
      </c>
      <c r="F1281">
        <v>756</v>
      </c>
      <c r="G1281">
        <v>0.75</v>
      </c>
      <c r="H1281">
        <v>0</v>
      </c>
      <c r="I1281" t="str">
        <v>High</v>
      </c>
    </row>
    <row r="1282" spans="1:9" x14ac:dyDescent="0.25">
      <c r="A1282" t="str">
        <v>LN002520</v>
      </c>
      <c r="B1282" t="str">
        <v>CUST06603</v>
      </c>
      <c r="C1282" t="str">
        <v>Auto</v>
      </c>
      <c r="D1282">
        <v>970063</v>
      </c>
      <c r="E1282">
        <v>609084.24</v>
      </c>
      <c r="F1282">
        <v>626</v>
      </c>
      <c r="G1282">
        <v>0.27510000000000001</v>
      </c>
      <c r="H1282">
        <v>0</v>
      </c>
      <c r="I1282" t="str">
        <v>High</v>
      </c>
    </row>
    <row r="1283" spans="1:9" x14ac:dyDescent="0.25">
      <c r="A1283" t="str">
        <v>LN002521</v>
      </c>
      <c r="B1283" t="str">
        <v>CUST02275</v>
      </c>
      <c r="C1283" t="str">
        <v>Auto</v>
      </c>
      <c r="D1283">
        <v>984464</v>
      </c>
      <c r="E1283">
        <v>820239.86</v>
      </c>
      <c r="F1283">
        <v>624</v>
      </c>
      <c r="G1283">
        <v>0.75</v>
      </c>
      <c r="H1283">
        <v>1</v>
      </c>
      <c r="I1283" t="str">
        <v>High</v>
      </c>
    </row>
    <row r="1284" spans="1:9" x14ac:dyDescent="0.25">
      <c r="A1284" t="str">
        <v>LN002523</v>
      </c>
      <c r="B1284" t="str">
        <v>CUST01409</v>
      </c>
      <c r="C1284" t="str">
        <v>Personal</v>
      </c>
      <c r="D1284">
        <v>626806</v>
      </c>
      <c r="E1284">
        <v>0</v>
      </c>
      <c r="F1284">
        <v>775</v>
      </c>
      <c r="G1284">
        <v>0.75</v>
      </c>
      <c r="H1284">
        <v>7</v>
      </c>
      <c r="I1284" t="str">
        <v>High</v>
      </c>
    </row>
    <row r="1285" spans="1:9" x14ac:dyDescent="0.25">
      <c r="A1285" t="str">
        <v>LN002530</v>
      </c>
      <c r="B1285" t="str">
        <v>CUST03654</v>
      </c>
      <c r="C1285" t="str">
        <v>Business</v>
      </c>
      <c r="D1285">
        <v>2134112</v>
      </c>
      <c r="E1285">
        <v>1992777.25</v>
      </c>
      <c r="F1285">
        <v>743</v>
      </c>
      <c r="G1285">
        <v>0.75</v>
      </c>
      <c r="H1285">
        <v>0</v>
      </c>
      <c r="I1285" t="str">
        <v>High</v>
      </c>
    </row>
    <row r="1286" spans="1:9" x14ac:dyDescent="0.25">
      <c r="A1286" t="str">
        <v>LN002531</v>
      </c>
      <c r="B1286" t="str">
        <v>CUST02625</v>
      </c>
      <c r="C1286" t="str">
        <v>Auto</v>
      </c>
      <c r="D1286">
        <v>465205</v>
      </c>
      <c r="E1286">
        <v>190236.82</v>
      </c>
      <c r="F1286">
        <v>642</v>
      </c>
      <c r="G1286">
        <v>0.43120000000000003</v>
      </c>
      <c r="H1286">
        <v>0</v>
      </c>
      <c r="I1286" t="str">
        <v>High</v>
      </c>
    </row>
    <row r="1287" spans="1:9" x14ac:dyDescent="0.25">
      <c r="A1287" t="str">
        <v>LN002534</v>
      </c>
      <c r="B1287" t="str">
        <v>CUST03279</v>
      </c>
      <c r="C1287" t="str">
        <v>Personal</v>
      </c>
      <c r="D1287">
        <v>586661</v>
      </c>
      <c r="E1287">
        <v>413172.19</v>
      </c>
      <c r="F1287">
        <v>708</v>
      </c>
      <c r="G1287">
        <v>0.75</v>
      </c>
      <c r="H1287">
        <v>0</v>
      </c>
      <c r="I1287" t="str">
        <v>High</v>
      </c>
    </row>
    <row r="1288" spans="1:9" x14ac:dyDescent="0.25">
      <c r="A1288" t="str">
        <v>LN002536</v>
      </c>
      <c r="B1288" t="str">
        <v>CUST02204</v>
      </c>
      <c r="C1288" t="str">
        <v>Education</v>
      </c>
      <c r="D1288">
        <v>618563</v>
      </c>
      <c r="E1288">
        <v>38341.339999999997</v>
      </c>
      <c r="F1288">
        <v>616</v>
      </c>
      <c r="G1288">
        <v>0.15670000000000001</v>
      </c>
      <c r="H1288">
        <v>0</v>
      </c>
      <c r="I1288" t="str">
        <v>High</v>
      </c>
    </row>
    <row r="1289" spans="1:9" x14ac:dyDescent="0.25">
      <c r="A1289" t="str">
        <v>LN002539</v>
      </c>
      <c r="B1289" t="str">
        <v>CUST06371</v>
      </c>
      <c r="C1289" t="str">
        <v>Education</v>
      </c>
      <c r="D1289">
        <v>1482256</v>
      </c>
      <c r="E1289">
        <v>1320211.67</v>
      </c>
      <c r="F1289">
        <v>741</v>
      </c>
      <c r="G1289">
        <v>0.75</v>
      </c>
      <c r="H1289">
        <v>120</v>
      </c>
      <c r="I1289" t="str">
        <v>High</v>
      </c>
    </row>
    <row r="1290" spans="1:9" x14ac:dyDescent="0.25">
      <c r="A1290" t="str">
        <v>LN002540</v>
      </c>
      <c r="B1290" t="str">
        <v>CUST03268</v>
      </c>
      <c r="C1290" t="str">
        <v>Education</v>
      </c>
      <c r="D1290">
        <v>1187497</v>
      </c>
      <c r="E1290">
        <v>865353.05</v>
      </c>
      <c r="F1290">
        <v>623</v>
      </c>
      <c r="G1290">
        <v>0.23119999999999999</v>
      </c>
      <c r="H1290">
        <v>0</v>
      </c>
      <c r="I1290" t="str">
        <v>High</v>
      </c>
    </row>
    <row r="1291" spans="1:9" x14ac:dyDescent="0.25">
      <c r="A1291" t="str">
        <v>LN002541</v>
      </c>
      <c r="B1291" t="str">
        <v>CUST06757</v>
      </c>
      <c r="C1291" t="str">
        <v>Auto</v>
      </c>
      <c r="D1291">
        <v>1301465</v>
      </c>
      <c r="E1291">
        <v>590264.24</v>
      </c>
      <c r="F1291">
        <v>752</v>
      </c>
      <c r="G1291">
        <v>0.75</v>
      </c>
      <c r="H1291">
        <v>0</v>
      </c>
      <c r="I1291" t="str">
        <v>High</v>
      </c>
    </row>
    <row r="1292" spans="1:9" x14ac:dyDescent="0.25">
      <c r="A1292" t="str">
        <v>LN002542</v>
      </c>
      <c r="B1292" t="str">
        <v>CUST05938</v>
      </c>
      <c r="C1292" t="str">
        <v>Education</v>
      </c>
      <c r="D1292">
        <v>1115058</v>
      </c>
      <c r="E1292">
        <v>507281.12</v>
      </c>
      <c r="F1292">
        <v>638</v>
      </c>
      <c r="G1292">
        <v>0.65069999999999995</v>
      </c>
      <c r="H1292">
        <v>90</v>
      </c>
      <c r="I1292" t="str">
        <v>High</v>
      </c>
    </row>
    <row r="1293" spans="1:9" x14ac:dyDescent="0.25">
      <c r="A1293" t="str">
        <v>LN002543</v>
      </c>
      <c r="B1293" t="str">
        <v>CUST04329</v>
      </c>
      <c r="C1293" t="str">
        <v>Business</v>
      </c>
      <c r="D1293">
        <v>3887217</v>
      </c>
      <c r="E1293">
        <v>0</v>
      </c>
      <c r="F1293">
        <v>700</v>
      </c>
      <c r="G1293">
        <v>0.75</v>
      </c>
      <c r="H1293">
        <v>0</v>
      </c>
      <c r="I1293" t="str">
        <v>High</v>
      </c>
    </row>
    <row r="1294" spans="1:9" x14ac:dyDescent="0.25">
      <c r="A1294" t="str">
        <v>LN002546</v>
      </c>
      <c r="B1294" t="str">
        <v>CUST04166</v>
      </c>
      <c r="C1294" t="str">
        <v>Home</v>
      </c>
      <c r="D1294">
        <v>4038814</v>
      </c>
      <c r="E1294">
        <v>3742822.31</v>
      </c>
      <c r="F1294">
        <v>634</v>
      </c>
      <c r="G1294">
        <v>0.75</v>
      </c>
      <c r="H1294">
        <v>30</v>
      </c>
      <c r="I1294" t="str">
        <v>High</v>
      </c>
    </row>
    <row r="1295" spans="1:9" x14ac:dyDescent="0.25">
      <c r="A1295" t="str">
        <v>LN002547</v>
      </c>
      <c r="B1295" t="str">
        <v>CUST05355</v>
      </c>
      <c r="C1295" t="str">
        <v>Personal</v>
      </c>
      <c r="D1295">
        <v>365574</v>
      </c>
      <c r="E1295">
        <v>151222.04</v>
      </c>
      <c r="F1295">
        <v>566</v>
      </c>
      <c r="G1295">
        <v>0.2056</v>
      </c>
      <c r="H1295">
        <v>0</v>
      </c>
      <c r="I1295" t="str">
        <v>High</v>
      </c>
    </row>
    <row r="1296" spans="1:9" x14ac:dyDescent="0.25">
      <c r="A1296" t="str">
        <v>LN002549</v>
      </c>
      <c r="B1296" t="str">
        <v>CUST00675</v>
      </c>
      <c r="C1296" t="str">
        <v>Home</v>
      </c>
      <c r="D1296">
        <v>6105475</v>
      </c>
      <c r="E1296">
        <v>5974163.8899999997</v>
      </c>
      <c r="F1296">
        <v>686</v>
      </c>
      <c r="G1296">
        <v>0.75</v>
      </c>
      <c r="H1296">
        <v>0</v>
      </c>
      <c r="I1296" t="str">
        <v>High</v>
      </c>
    </row>
    <row r="1297" spans="1:9" x14ac:dyDescent="0.25">
      <c r="A1297" t="str">
        <v>LN002556</v>
      </c>
      <c r="B1297" t="str">
        <v>CUST00118</v>
      </c>
      <c r="C1297" t="str">
        <v>Business</v>
      </c>
      <c r="D1297">
        <v>4665511</v>
      </c>
      <c r="E1297">
        <v>3259516.74</v>
      </c>
      <c r="F1297">
        <v>724</v>
      </c>
      <c r="G1297">
        <v>0.75</v>
      </c>
      <c r="H1297">
        <v>0</v>
      </c>
      <c r="I1297" t="str">
        <v>High</v>
      </c>
    </row>
    <row r="1298" spans="1:9" x14ac:dyDescent="0.25">
      <c r="A1298" t="str">
        <v>LN002557</v>
      </c>
      <c r="B1298" t="str">
        <v>CUST01732</v>
      </c>
      <c r="C1298" t="str">
        <v>Home</v>
      </c>
      <c r="D1298">
        <v>6653101</v>
      </c>
      <c r="E1298">
        <v>6336849.7400000002</v>
      </c>
      <c r="F1298">
        <v>658</v>
      </c>
      <c r="G1298">
        <v>0.75</v>
      </c>
      <c r="H1298">
        <v>15</v>
      </c>
      <c r="I1298" t="str">
        <v>High</v>
      </c>
    </row>
    <row r="1299" spans="1:9" x14ac:dyDescent="0.25">
      <c r="A1299" t="str">
        <v>LN002558</v>
      </c>
      <c r="B1299" t="str">
        <v>CUST05973</v>
      </c>
      <c r="C1299" t="str">
        <v>Personal</v>
      </c>
      <c r="D1299">
        <v>495402</v>
      </c>
      <c r="E1299">
        <v>403783.31</v>
      </c>
      <c r="F1299">
        <v>594</v>
      </c>
      <c r="G1299">
        <v>0.49220000000000003</v>
      </c>
      <c r="H1299">
        <v>0</v>
      </c>
      <c r="I1299" t="str">
        <v>High</v>
      </c>
    </row>
    <row r="1300" spans="1:9" x14ac:dyDescent="0.25">
      <c r="A1300" t="str">
        <v>LN002560</v>
      </c>
      <c r="B1300" t="str">
        <v>CUST03509</v>
      </c>
      <c r="C1300" t="str">
        <v>Home</v>
      </c>
      <c r="D1300">
        <v>6027225</v>
      </c>
      <c r="E1300">
        <v>5991663.0599999996</v>
      </c>
      <c r="F1300">
        <v>790</v>
      </c>
      <c r="G1300">
        <v>0.75</v>
      </c>
      <c r="H1300">
        <v>0</v>
      </c>
      <c r="I1300" t="str">
        <v>High</v>
      </c>
    </row>
    <row r="1301" spans="1:9" x14ac:dyDescent="0.25">
      <c r="A1301" t="str">
        <v>LN002565</v>
      </c>
      <c r="B1301" t="str">
        <v>CUST02366</v>
      </c>
      <c r="C1301" t="str">
        <v>Home</v>
      </c>
      <c r="D1301">
        <v>6965024</v>
      </c>
      <c r="E1301">
        <v>6436749.0499999998</v>
      </c>
      <c r="F1301">
        <v>627</v>
      </c>
      <c r="G1301">
        <v>0.75</v>
      </c>
      <c r="H1301">
        <v>0</v>
      </c>
      <c r="I1301" t="str">
        <v>High</v>
      </c>
    </row>
    <row r="1302" spans="1:9" x14ac:dyDescent="0.25">
      <c r="A1302" t="str">
        <v>LN002566</v>
      </c>
      <c r="B1302" t="str">
        <v>CUST01628</v>
      </c>
      <c r="C1302" t="str">
        <v>Personal</v>
      </c>
      <c r="D1302">
        <v>438410</v>
      </c>
      <c r="E1302">
        <v>394912.37</v>
      </c>
      <c r="F1302">
        <v>613</v>
      </c>
      <c r="G1302">
        <v>9.1600000000000001E-2</v>
      </c>
      <c r="H1302">
        <v>0</v>
      </c>
      <c r="I1302" t="str">
        <v>High</v>
      </c>
    </row>
    <row r="1303" spans="1:9" x14ac:dyDescent="0.25">
      <c r="A1303" t="str">
        <v>LN002569</v>
      </c>
      <c r="B1303" t="str">
        <v>CUST02850</v>
      </c>
      <c r="C1303" t="str">
        <v>Education</v>
      </c>
      <c r="D1303">
        <v>1474431</v>
      </c>
      <c r="E1303">
        <v>1235236.8799999999</v>
      </c>
      <c r="F1303">
        <v>803</v>
      </c>
      <c r="G1303">
        <v>0.75</v>
      </c>
      <c r="H1303">
        <v>30</v>
      </c>
      <c r="I1303" t="str">
        <v>High</v>
      </c>
    </row>
    <row r="1304" spans="1:9" x14ac:dyDescent="0.25">
      <c r="A1304" t="str">
        <v>LN002570</v>
      </c>
      <c r="B1304" t="str">
        <v>CUST05595</v>
      </c>
      <c r="C1304" t="str">
        <v>Business</v>
      </c>
      <c r="D1304">
        <v>4265224</v>
      </c>
      <c r="E1304">
        <v>402514.34</v>
      </c>
      <c r="F1304">
        <v>713</v>
      </c>
      <c r="G1304">
        <v>0.75</v>
      </c>
      <c r="H1304">
        <v>0</v>
      </c>
      <c r="I1304" t="str">
        <v>High</v>
      </c>
    </row>
    <row r="1305" spans="1:9" x14ac:dyDescent="0.25">
      <c r="A1305" t="str">
        <v>LN002572</v>
      </c>
      <c r="B1305" t="str">
        <v>CUST01675</v>
      </c>
      <c r="C1305" t="str">
        <v>Business</v>
      </c>
      <c r="D1305">
        <v>4855513</v>
      </c>
      <c r="E1305">
        <v>0</v>
      </c>
      <c r="F1305">
        <v>589</v>
      </c>
      <c r="G1305">
        <v>0.75</v>
      </c>
      <c r="H1305">
        <v>0</v>
      </c>
      <c r="I1305" t="str">
        <v>High</v>
      </c>
    </row>
    <row r="1306" spans="1:9" x14ac:dyDescent="0.25">
      <c r="A1306" t="str">
        <v>LN002576</v>
      </c>
      <c r="B1306" t="str">
        <v>CUST03966</v>
      </c>
      <c r="C1306" t="str">
        <v>Auto</v>
      </c>
      <c r="D1306">
        <v>1655168</v>
      </c>
      <c r="E1306">
        <v>420921.49</v>
      </c>
      <c r="F1306">
        <v>611</v>
      </c>
      <c r="G1306">
        <v>0.75</v>
      </c>
      <c r="H1306">
        <v>0</v>
      </c>
      <c r="I1306" t="str">
        <v>High</v>
      </c>
    </row>
    <row r="1307" spans="1:9" x14ac:dyDescent="0.25">
      <c r="A1307" t="str">
        <v>LN002577</v>
      </c>
      <c r="B1307" t="str">
        <v>CUST06824</v>
      </c>
      <c r="C1307" t="str">
        <v>Business</v>
      </c>
      <c r="D1307">
        <v>3186749</v>
      </c>
      <c r="E1307">
        <v>1216755.3400000001</v>
      </c>
      <c r="F1307">
        <v>709</v>
      </c>
      <c r="G1307">
        <v>0.75</v>
      </c>
      <c r="H1307">
        <v>0</v>
      </c>
      <c r="I1307" t="str">
        <v>High</v>
      </c>
    </row>
    <row r="1308" spans="1:9" x14ac:dyDescent="0.25">
      <c r="A1308" t="str">
        <v>LN002580</v>
      </c>
      <c r="B1308" t="str">
        <v>CUST03033</v>
      </c>
      <c r="C1308" t="str">
        <v>Auto</v>
      </c>
      <c r="D1308">
        <v>884675</v>
      </c>
      <c r="E1308">
        <v>223698</v>
      </c>
      <c r="F1308">
        <v>664</v>
      </c>
      <c r="G1308">
        <v>0.67830000000000001</v>
      </c>
      <c r="H1308">
        <v>0</v>
      </c>
      <c r="I1308" t="str">
        <v>High</v>
      </c>
    </row>
    <row r="1309" spans="1:9" x14ac:dyDescent="0.25">
      <c r="A1309" t="str">
        <v>LN002582</v>
      </c>
      <c r="B1309" t="str">
        <v>CUST00150</v>
      </c>
      <c r="C1309" t="str">
        <v>Business</v>
      </c>
      <c r="D1309">
        <v>2420031</v>
      </c>
      <c r="E1309">
        <v>2169276.7999999998</v>
      </c>
      <c r="F1309">
        <v>710</v>
      </c>
      <c r="G1309">
        <v>0.75</v>
      </c>
      <c r="H1309">
        <v>0</v>
      </c>
      <c r="I1309" t="str">
        <v>High</v>
      </c>
    </row>
    <row r="1310" spans="1:9" x14ac:dyDescent="0.25">
      <c r="A1310" t="str">
        <v>LN002583</v>
      </c>
      <c r="B1310" t="str">
        <v>CUST01414</v>
      </c>
      <c r="C1310" t="str">
        <v>Home</v>
      </c>
      <c r="D1310">
        <v>4496944</v>
      </c>
      <c r="E1310">
        <v>4377565.17</v>
      </c>
      <c r="F1310">
        <v>729</v>
      </c>
      <c r="G1310">
        <v>0.55710000000000004</v>
      </c>
      <c r="H1310">
        <v>0</v>
      </c>
      <c r="I1310" t="str">
        <v>High</v>
      </c>
    </row>
    <row r="1311" spans="1:9" x14ac:dyDescent="0.25">
      <c r="A1311" t="str">
        <v>LN002585</v>
      </c>
      <c r="B1311" t="str">
        <v>CUST04559</v>
      </c>
      <c r="C1311" t="str">
        <v>Auto</v>
      </c>
      <c r="D1311">
        <v>1134288</v>
      </c>
      <c r="E1311">
        <v>492832.5</v>
      </c>
      <c r="F1311">
        <v>666</v>
      </c>
      <c r="G1311">
        <v>0.66500000000000004</v>
      </c>
      <c r="H1311">
        <v>0</v>
      </c>
      <c r="I1311" t="str">
        <v>High</v>
      </c>
    </row>
    <row r="1312" spans="1:9" x14ac:dyDescent="0.25">
      <c r="A1312" t="str">
        <v>LN002586</v>
      </c>
      <c r="B1312" t="str">
        <v>CUST01698</v>
      </c>
      <c r="C1312" t="str">
        <v>Auto</v>
      </c>
      <c r="D1312">
        <v>1026700</v>
      </c>
      <c r="E1312">
        <v>1013789.23</v>
      </c>
      <c r="F1312">
        <v>648</v>
      </c>
      <c r="G1312">
        <v>0.29770000000000002</v>
      </c>
      <c r="H1312">
        <v>0</v>
      </c>
      <c r="I1312" t="str">
        <v>High</v>
      </c>
    </row>
    <row r="1313" spans="1:9" x14ac:dyDescent="0.25">
      <c r="A1313" t="str">
        <v>LN002587</v>
      </c>
      <c r="B1313" t="str">
        <v>CUST03888</v>
      </c>
      <c r="C1313" t="str">
        <v>Personal</v>
      </c>
      <c r="D1313">
        <v>492881</v>
      </c>
      <c r="E1313">
        <v>129907.22</v>
      </c>
      <c r="F1313">
        <v>713</v>
      </c>
      <c r="G1313">
        <v>0.75</v>
      </c>
      <c r="H1313">
        <v>0</v>
      </c>
      <c r="I1313" t="str">
        <v>High</v>
      </c>
    </row>
    <row r="1314" spans="1:9" x14ac:dyDescent="0.25">
      <c r="A1314" t="str">
        <v>LN002590</v>
      </c>
      <c r="B1314" t="str">
        <v>CUST04798</v>
      </c>
      <c r="C1314" t="str">
        <v>Auto</v>
      </c>
      <c r="D1314">
        <v>1269702</v>
      </c>
      <c r="E1314">
        <v>854688.85</v>
      </c>
      <c r="F1314">
        <v>698</v>
      </c>
      <c r="G1314">
        <v>0.75</v>
      </c>
      <c r="H1314">
        <v>0</v>
      </c>
      <c r="I1314" t="str">
        <v>High</v>
      </c>
    </row>
    <row r="1315" spans="1:9" x14ac:dyDescent="0.25">
      <c r="A1315" t="str">
        <v>LN002591</v>
      </c>
      <c r="B1315" t="str">
        <v>CUST06405</v>
      </c>
      <c r="C1315" t="str">
        <v>Education</v>
      </c>
      <c r="D1315">
        <v>580495</v>
      </c>
      <c r="E1315">
        <v>419646</v>
      </c>
      <c r="F1315">
        <v>716</v>
      </c>
      <c r="G1315">
        <v>0.63990000000000002</v>
      </c>
      <c r="H1315">
        <v>0</v>
      </c>
      <c r="I1315" t="str">
        <v>High</v>
      </c>
    </row>
    <row r="1316" spans="1:9" x14ac:dyDescent="0.25">
      <c r="A1316" t="str">
        <v>LN002593</v>
      </c>
      <c r="B1316" t="str">
        <v>CUST04995</v>
      </c>
      <c r="C1316" t="str">
        <v>Home</v>
      </c>
      <c r="D1316">
        <v>3157123</v>
      </c>
      <c r="E1316">
        <v>3139572.94</v>
      </c>
      <c r="F1316">
        <v>766</v>
      </c>
      <c r="G1316">
        <v>0.51939999999999997</v>
      </c>
      <c r="H1316">
        <v>0</v>
      </c>
      <c r="I1316" t="str">
        <v>High</v>
      </c>
    </row>
    <row r="1317" spans="1:9" x14ac:dyDescent="0.25">
      <c r="A1317" t="str">
        <v>LN002594</v>
      </c>
      <c r="B1317" t="str">
        <v>CUST02469</v>
      </c>
      <c r="C1317" t="str">
        <v>Home</v>
      </c>
      <c r="D1317">
        <v>5507993</v>
      </c>
      <c r="E1317">
        <v>5467221.8899999997</v>
      </c>
      <c r="F1317">
        <v>684</v>
      </c>
      <c r="G1317">
        <v>0.75</v>
      </c>
      <c r="H1317">
        <v>15</v>
      </c>
      <c r="I1317" t="str">
        <v>High</v>
      </c>
    </row>
    <row r="1318" spans="1:9" x14ac:dyDescent="0.25">
      <c r="A1318" t="str">
        <v>LN002598</v>
      </c>
      <c r="B1318" t="str">
        <v>CUST04411</v>
      </c>
      <c r="C1318" t="str">
        <v>Home</v>
      </c>
      <c r="D1318">
        <v>2541291</v>
      </c>
      <c r="E1318">
        <v>2399979.59</v>
      </c>
      <c r="F1318">
        <v>708</v>
      </c>
      <c r="G1318">
        <v>0.50919999999999999</v>
      </c>
      <c r="H1318">
        <v>0</v>
      </c>
      <c r="I1318" t="str">
        <v>High</v>
      </c>
    </row>
    <row r="1319" spans="1:9" x14ac:dyDescent="0.25">
      <c r="A1319" t="str">
        <v>LN002606</v>
      </c>
      <c r="B1319" t="str">
        <v>CUST03634</v>
      </c>
      <c r="C1319" t="str">
        <v>Home</v>
      </c>
      <c r="D1319">
        <v>6829227</v>
      </c>
      <c r="E1319">
        <v>6362537.5999999996</v>
      </c>
      <c r="F1319">
        <v>737</v>
      </c>
      <c r="G1319">
        <v>0.55049999999999999</v>
      </c>
      <c r="H1319">
        <v>15</v>
      </c>
      <c r="I1319" t="str">
        <v>High</v>
      </c>
    </row>
    <row r="1320" spans="1:9" x14ac:dyDescent="0.25">
      <c r="A1320" t="str">
        <v>LN002611</v>
      </c>
      <c r="B1320" t="str">
        <v>CUST03887</v>
      </c>
      <c r="C1320" t="str">
        <v>Education</v>
      </c>
      <c r="D1320">
        <v>1250394</v>
      </c>
      <c r="E1320">
        <v>429566.03</v>
      </c>
      <c r="F1320">
        <v>670</v>
      </c>
      <c r="G1320">
        <v>0.64739999999999998</v>
      </c>
      <c r="H1320">
        <v>0</v>
      </c>
      <c r="I1320" t="str">
        <v>High</v>
      </c>
    </row>
    <row r="1321" spans="1:9" x14ac:dyDescent="0.25">
      <c r="A1321" t="str">
        <v>LN002616</v>
      </c>
      <c r="B1321" t="str">
        <v>CUST00788</v>
      </c>
      <c r="C1321" t="str">
        <v>Personal</v>
      </c>
      <c r="D1321">
        <v>447269</v>
      </c>
      <c r="E1321">
        <v>289524.52</v>
      </c>
      <c r="F1321">
        <v>625</v>
      </c>
      <c r="G1321">
        <v>0.35410000000000003</v>
      </c>
      <c r="H1321">
        <v>0</v>
      </c>
      <c r="I1321" t="str">
        <v>High</v>
      </c>
    </row>
    <row r="1322" spans="1:9" x14ac:dyDescent="0.25">
      <c r="A1322" t="str">
        <v>LN002617</v>
      </c>
      <c r="B1322" t="str">
        <v>CUST00456</v>
      </c>
      <c r="C1322" t="str">
        <v>Home</v>
      </c>
      <c r="D1322">
        <v>5850501</v>
      </c>
      <c r="E1322">
        <v>5741209.9000000004</v>
      </c>
      <c r="F1322">
        <v>652</v>
      </c>
      <c r="G1322">
        <v>0.75</v>
      </c>
      <c r="H1322">
        <v>0</v>
      </c>
      <c r="I1322" t="str">
        <v>High</v>
      </c>
    </row>
    <row r="1323" spans="1:9" x14ac:dyDescent="0.25">
      <c r="A1323" t="str">
        <v>LN002619</v>
      </c>
      <c r="B1323" t="str">
        <v>CUST00451</v>
      </c>
      <c r="C1323" t="str">
        <v>Business</v>
      </c>
      <c r="D1323">
        <v>3520275</v>
      </c>
      <c r="E1323">
        <v>0</v>
      </c>
      <c r="F1323">
        <v>678</v>
      </c>
      <c r="G1323">
        <v>0.75</v>
      </c>
      <c r="H1323">
        <v>0</v>
      </c>
      <c r="I1323" t="str">
        <v>High</v>
      </c>
    </row>
    <row r="1324" spans="1:9" x14ac:dyDescent="0.25">
      <c r="A1324" t="str">
        <v>LN002620</v>
      </c>
      <c r="B1324" t="str">
        <v>CUST03708</v>
      </c>
      <c r="C1324" t="str">
        <v>Personal</v>
      </c>
      <c r="D1324">
        <v>556471</v>
      </c>
      <c r="E1324">
        <v>0</v>
      </c>
      <c r="F1324">
        <v>758</v>
      </c>
      <c r="G1324">
        <v>0.50760000000000005</v>
      </c>
      <c r="H1324">
        <v>0</v>
      </c>
      <c r="I1324" t="str">
        <v>High</v>
      </c>
    </row>
    <row r="1325" spans="1:9" x14ac:dyDescent="0.25">
      <c r="A1325" t="str">
        <v>LN002621</v>
      </c>
      <c r="B1325" t="str">
        <v>CUST00712</v>
      </c>
      <c r="C1325" t="str">
        <v>Education</v>
      </c>
      <c r="D1325">
        <v>1337651</v>
      </c>
      <c r="E1325">
        <v>233114.51</v>
      </c>
      <c r="F1325">
        <v>631</v>
      </c>
      <c r="G1325">
        <v>0.6704</v>
      </c>
      <c r="H1325">
        <v>0</v>
      </c>
      <c r="I1325" t="str">
        <v>High</v>
      </c>
    </row>
    <row r="1326" spans="1:9" x14ac:dyDescent="0.25">
      <c r="A1326" t="str">
        <v>LN002622</v>
      </c>
      <c r="B1326" t="str">
        <v>CUST00418</v>
      </c>
      <c r="C1326" t="str">
        <v>Business</v>
      </c>
      <c r="D1326">
        <v>1355236</v>
      </c>
      <c r="E1326">
        <v>0</v>
      </c>
      <c r="F1326">
        <v>742</v>
      </c>
      <c r="G1326">
        <v>0.75</v>
      </c>
      <c r="H1326">
        <v>0</v>
      </c>
      <c r="I1326" t="str">
        <v>High</v>
      </c>
    </row>
    <row r="1327" spans="1:9" x14ac:dyDescent="0.25">
      <c r="A1327" t="str">
        <v>LN002623</v>
      </c>
      <c r="B1327" t="str">
        <v>CUST02341</v>
      </c>
      <c r="C1327" t="str">
        <v>Home</v>
      </c>
      <c r="D1327">
        <v>5169524</v>
      </c>
      <c r="E1327">
        <v>5019272.76</v>
      </c>
      <c r="F1327">
        <v>655</v>
      </c>
      <c r="G1327">
        <v>0.70679999999999998</v>
      </c>
      <c r="H1327">
        <v>0</v>
      </c>
      <c r="I1327" t="str">
        <v>High</v>
      </c>
    </row>
    <row r="1328" spans="1:9" x14ac:dyDescent="0.25">
      <c r="A1328" t="str">
        <v>LN002624</v>
      </c>
      <c r="B1328" t="str">
        <v>CUST06612</v>
      </c>
      <c r="C1328" t="str">
        <v>Business</v>
      </c>
      <c r="D1328">
        <v>2114977</v>
      </c>
      <c r="E1328">
        <v>1001682.3</v>
      </c>
      <c r="F1328">
        <v>724</v>
      </c>
      <c r="G1328">
        <v>0.75</v>
      </c>
      <c r="H1328">
        <v>0</v>
      </c>
      <c r="I1328" t="str">
        <v>High</v>
      </c>
    </row>
    <row r="1329" spans="1:9" x14ac:dyDescent="0.25">
      <c r="A1329" t="str">
        <v>LN002625</v>
      </c>
      <c r="B1329" t="str">
        <v>CUST03786</v>
      </c>
      <c r="C1329" t="str">
        <v>Home</v>
      </c>
      <c r="D1329">
        <v>3244253</v>
      </c>
      <c r="E1329">
        <v>2884477.49</v>
      </c>
      <c r="F1329">
        <v>758</v>
      </c>
      <c r="G1329">
        <v>0.75</v>
      </c>
      <c r="H1329">
        <v>0</v>
      </c>
      <c r="I1329" t="str">
        <v>High</v>
      </c>
    </row>
    <row r="1330" spans="1:9" x14ac:dyDescent="0.25">
      <c r="A1330" t="str">
        <v>LN002626</v>
      </c>
      <c r="B1330" t="str">
        <v>CUST04270</v>
      </c>
      <c r="C1330" t="str">
        <v>Business</v>
      </c>
      <c r="D1330">
        <v>2415687</v>
      </c>
      <c r="E1330">
        <v>2194072.04</v>
      </c>
      <c r="F1330">
        <v>813</v>
      </c>
      <c r="G1330">
        <v>0.75</v>
      </c>
      <c r="H1330">
        <v>0</v>
      </c>
      <c r="I1330" t="str">
        <v>High</v>
      </c>
    </row>
    <row r="1331" spans="1:9" x14ac:dyDescent="0.25">
      <c r="A1331" t="str">
        <v>LN002627</v>
      </c>
      <c r="B1331" t="str">
        <v>CUST01849</v>
      </c>
      <c r="C1331" t="str">
        <v>Personal</v>
      </c>
      <c r="D1331">
        <v>424649</v>
      </c>
      <c r="E1331">
        <v>231335.13</v>
      </c>
      <c r="F1331">
        <v>627</v>
      </c>
      <c r="G1331">
        <v>0.19139999999999999</v>
      </c>
      <c r="H1331">
        <v>0</v>
      </c>
      <c r="I1331" t="str">
        <v>High</v>
      </c>
    </row>
    <row r="1332" spans="1:9" x14ac:dyDescent="0.25">
      <c r="A1332" t="str">
        <v>LN002628</v>
      </c>
      <c r="B1332" t="str">
        <v>CUST03997</v>
      </c>
      <c r="C1332" t="str">
        <v>Auto</v>
      </c>
      <c r="D1332">
        <v>1135216</v>
      </c>
      <c r="E1332">
        <v>527790.98</v>
      </c>
      <c r="F1332">
        <v>716</v>
      </c>
      <c r="G1332">
        <v>0.56420000000000003</v>
      </c>
      <c r="H1332">
        <v>15</v>
      </c>
      <c r="I1332" t="str">
        <v>High</v>
      </c>
    </row>
    <row r="1333" spans="1:9" x14ac:dyDescent="0.25">
      <c r="A1333" t="str">
        <v>LN002629</v>
      </c>
      <c r="B1333" t="str">
        <v>CUST05372</v>
      </c>
      <c r="C1333" t="str">
        <v>Home</v>
      </c>
      <c r="D1333">
        <v>5028134</v>
      </c>
      <c r="E1333">
        <v>4950461.54</v>
      </c>
      <c r="F1333">
        <v>762</v>
      </c>
      <c r="G1333">
        <v>0.75</v>
      </c>
      <c r="H1333">
        <v>0</v>
      </c>
      <c r="I1333" t="str">
        <v>High</v>
      </c>
    </row>
    <row r="1334" spans="1:9" x14ac:dyDescent="0.25">
      <c r="A1334" t="str">
        <v>LN002636</v>
      </c>
      <c r="B1334" t="str">
        <v>CUST06619</v>
      </c>
      <c r="C1334" t="str">
        <v>Auto</v>
      </c>
      <c r="D1334">
        <v>969686</v>
      </c>
      <c r="E1334">
        <v>655139.86</v>
      </c>
      <c r="F1334">
        <v>812</v>
      </c>
      <c r="G1334">
        <v>0.55000000000000004</v>
      </c>
      <c r="H1334">
        <v>0</v>
      </c>
      <c r="I1334" t="str">
        <v>High</v>
      </c>
    </row>
    <row r="1335" spans="1:9" x14ac:dyDescent="0.25">
      <c r="A1335" t="str">
        <v>LN002637</v>
      </c>
      <c r="B1335" t="str">
        <v>CUST06939</v>
      </c>
      <c r="C1335" t="str">
        <v>Business</v>
      </c>
      <c r="D1335">
        <v>1584080</v>
      </c>
      <c r="E1335">
        <v>1238983.27</v>
      </c>
      <c r="F1335">
        <v>719</v>
      </c>
      <c r="G1335">
        <v>0.75</v>
      </c>
      <c r="H1335">
        <v>0</v>
      </c>
      <c r="I1335" t="str">
        <v>High</v>
      </c>
    </row>
    <row r="1336" spans="1:9" x14ac:dyDescent="0.25">
      <c r="A1336" t="str">
        <v>LN002639</v>
      </c>
      <c r="B1336" t="str">
        <v>CUST01088</v>
      </c>
      <c r="C1336" t="str">
        <v>Business</v>
      </c>
      <c r="D1336">
        <v>3318666</v>
      </c>
      <c r="E1336">
        <v>2629983.21</v>
      </c>
      <c r="F1336">
        <v>592</v>
      </c>
      <c r="G1336">
        <v>0.75</v>
      </c>
      <c r="H1336">
        <v>0</v>
      </c>
      <c r="I1336" t="str">
        <v>High</v>
      </c>
    </row>
    <row r="1337" spans="1:9" x14ac:dyDescent="0.25">
      <c r="A1337" t="str">
        <v>LN002641</v>
      </c>
      <c r="B1337" t="str">
        <v>CUST00336</v>
      </c>
      <c r="C1337" t="str">
        <v>Personal</v>
      </c>
      <c r="D1337">
        <v>781886</v>
      </c>
      <c r="E1337">
        <v>583320.88</v>
      </c>
      <c r="F1337">
        <v>741</v>
      </c>
      <c r="G1337">
        <v>0.75</v>
      </c>
      <c r="H1337">
        <v>0</v>
      </c>
      <c r="I1337" t="str">
        <v>High</v>
      </c>
    </row>
    <row r="1338" spans="1:9" x14ac:dyDescent="0.25">
      <c r="A1338" t="str">
        <v>LN002642</v>
      </c>
      <c r="B1338" t="str">
        <v>CUST00107</v>
      </c>
      <c r="C1338" t="str">
        <v>Personal</v>
      </c>
      <c r="D1338">
        <v>287035</v>
      </c>
      <c r="E1338">
        <v>201219.78</v>
      </c>
      <c r="F1338">
        <v>619</v>
      </c>
      <c r="G1338">
        <v>0.15060000000000001</v>
      </c>
      <c r="H1338">
        <v>7</v>
      </c>
      <c r="I1338" t="str">
        <v>High</v>
      </c>
    </row>
    <row r="1339" spans="1:9" x14ac:dyDescent="0.25">
      <c r="A1339" t="str">
        <v>LN002643</v>
      </c>
      <c r="B1339" t="str">
        <v>CUST05561</v>
      </c>
      <c r="C1339" t="str">
        <v>Education</v>
      </c>
      <c r="D1339">
        <v>1202202</v>
      </c>
      <c r="E1339">
        <v>734444.69</v>
      </c>
      <c r="F1339">
        <v>719</v>
      </c>
      <c r="G1339">
        <v>0.50829999999999997</v>
      </c>
      <c r="H1339">
        <v>0</v>
      </c>
      <c r="I1339" t="str">
        <v>High</v>
      </c>
    </row>
    <row r="1340" spans="1:9" x14ac:dyDescent="0.25">
      <c r="A1340" t="str">
        <v>LN002645</v>
      </c>
      <c r="B1340" t="str">
        <v>CUST00837</v>
      </c>
      <c r="C1340" t="str">
        <v>Personal</v>
      </c>
      <c r="D1340">
        <v>763292</v>
      </c>
      <c r="E1340">
        <v>610743.38</v>
      </c>
      <c r="F1340">
        <v>600</v>
      </c>
      <c r="G1340">
        <v>0.4824</v>
      </c>
      <c r="H1340">
        <v>7</v>
      </c>
      <c r="I1340" t="str">
        <v>High</v>
      </c>
    </row>
    <row r="1341" spans="1:9" x14ac:dyDescent="0.25">
      <c r="A1341" t="str">
        <v>LN002646</v>
      </c>
      <c r="B1341" t="str">
        <v>CUST04927</v>
      </c>
      <c r="C1341" t="str">
        <v>Home</v>
      </c>
      <c r="D1341">
        <v>3377352</v>
      </c>
      <c r="E1341">
        <v>3344614.42</v>
      </c>
      <c r="F1341">
        <v>733</v>
      </c>
      <c r="G1341">
        <v>0.75</v>
      </c>
      <c r="H1341">
        <v>0</v>
      </c>
      <c r="I1341" t="str">
        <v>High</v>
      </c>
    </row>
    <row r="1342" spans="1:9" x14ac:dyDescent="0.25">
      <c r="A1342" t="str">
        <v>LN002647</v>
      </c>
      <c r="B1342" t="str">
        <v>CUST00119</v>
      </c>
      <c r="C1342" t="str">
        <v>Business</v>
      </c>
      <c r="D1342">
        <v>1907769</v>
      </c>
      <c r="E1342">
        <v>179178.11</v>
      </c>
      <c r="F1342">
        <v>687</v>
      </c>
      <c r="G1342">
        <v>0.75</v>
      </c>
      <c r="H1342">
        <v>0</v>
      </c>
      <c r="I1342" t="str">
        <v>High</v>
      </c>
    </row>
    <row r="1343" spans="1:9" x14ac:dyDescent="0.25">
      <c r="A1343" t="str">
        <v>LN002650</v>
      </c>
      <c r="B1343" t="str">
        <v>CUST05635</v>
      </c>
      <c r="C1343" t="str">
        <v>Home</v>
      </c>
      <c r="D1343">
        <v>3470341</v>
      </c>
      <c r="E1343">
        <v>3178523.83</v>
      </c>
      <c r="F1343">
        <v>668</v>
      </c>
      <c r="G1343">
        <v>0.75</v>
      </c>
      <c r="H1343">
        <v>0</v>
      </c>
      <c r="I1343" t="str">
        <v>High</v>
      </c>
    </row>
    <row r="1344" spans="1:9" x14ac:dyDescent="0.25">
      <c r="A1344" t="str">
        <v>LN002652</v>
      </c>
      <c r="B1344" t="str">
        <v>CUST03527</v>
      </c>
      <c r="C1344" t="str">
        <v>Home</v>
      </c>
      <c r="D1344">
        <v>1638941</v>
      </c>
      <c r="E1344">
        <v>1611978.56</v>
      </c>
      <c r="F1344">
        <v>682</v>
      </c>
      <c r="G1344">
        <v>0.46589999999999998</v>
      </c>
      <c r="H1344">
        <v>180</v>
      </c>
      <c r="I1344" t="str">
        <v>High</v>
      </c>
    </row>
    <row r="1345" spans="1:9" x14ac:dyDescent="0.25">
      <c r="A1345" t="str">
        <v>LN002653</v>
      </c>
      <c r="B1345" t="str">
        <v>CUST04261</v>
      </c>
      <c r="C1345" t="str">
        <v>Home</v>
      </c>
      <c r="D1345">
        <v>6826170</v>
      </c>
      <c r="E1345">
        <v>5991891.25</v>
      </c>
      <c r="F1345">
        <v>718</v>
      </c>
      <c r="G1345">
        <v>0.75</v>
      </c>
      <c r="H1345">
        <v>0</v>
      </c>
      <c r="I1345" t="str">
        <v>High</v>
      </c>
    </row>
    <row r="1346" spans="1:9" x14ac:dyDescent="0.25">
      <c r="A1346" t="str">
        <v>LN002656</v>
      </c>
      <c r="B1346" t="str">
        <v>CUST06412</v>
      </c>
      <c r="C1346" t="str">
        <v>Home</v>
      </c>
      <c r="D1346">
        <v>5864829</v>
      </c>
      <c r="E1346">
        <v>5594059.7400000002</v>
      </c>
      <c r="F1346">
        <v>748</v>
      </c>
      <c r="G1346">
        <v>0.75</v>
      </c>
      <c r="H1346">
        <v>0</v>
      </c>
      <c r="I1346" t="str">
        <v>High</v>
      </c>
    </row>
    <row r="1347" spans="1:9" x14ac:dyDescent="0.25">
      <c r="A1347" t="str">
        <v>LN002657</v>
      </c>
      <c r="B1347" t="str">
        <v>CUST02216</v>
      </c>
      <c r="C1347" t="str">
        <v>Education</v>
      </c>
      <c r="D1347">
        <v>1207494</v>
      </c>
      <c r="E1347">
        <v>926083.54</v>
      </c>
      <c r="F1347">
        <v>691</v>
      </c>
      <c r="G1347">
        <v>0.50009999999999999</v>
      </c>
      <c r="H1347">
        <v>0</v>
      </c>
      <c r="I1347" t="str">
        <v>High</v>
      </c>
    </row>
    <row r="1348" spans="1:9" x14ac:dyDescent="0.25">
      <c r="A1348" t="str">
        <v>LN002658</v>
      </c>
      <c r="B1348" t="str">
        <v>CUST02315</v>
      </c>
      <c r="C1348" t="str">
        <v>Business</v>
      </c>
      <c r="D1348">
        <v>2460325</v>
      </c>
      <c r="E1348">
        <v>0</v>
      </c>
      <c r="F1348">
        <v>749</v>
      </c>
      <c r="G1348">
        <v>0.75</v>
      </c>
      <c r="H1348">
        <v>0</v>
      </c>
      <c r="I1348" t="str">
        <v>High</v>
      </c>
    </row>
    <row r="1349" spans="1:9" x14ac:dyDescent="0.25">
      <c r="A1349" t="str">
        <v>LN002664</v>
      </c>
      <c r="B1349" t="str">
        <v>CUST02486</v>
      </c>
      <c r="C1349" t="str">
        <v>Auto</v>
      </c>
      <c r="D1349">
        <v>1675566</v>
      </c>
      <c r="E1349">
        <v>993249.29</v>
      </c>
      <c r="F1349">
        <v>673</v>
      </c>
      <c r="G1349">
        <v>0.75</v>
      </c>
      <c r="H1349">
        <v>0</v>
      </c>
      <c r="I1349" t="str">
        <v>High</v>
      </c>
    </row>
    <row r="1350" spans="1:9" x14ac:dyDescent="0.25">
      <c r="A1350" t="str">
        <v>LN002666</v>
      </c>
      <c r="B1350" t="str">
        <v>CUST01122</v>
      </c>
      <c r="C1350" t="str">
        <v>Personal</v>
      </c>
      <c r="D1350">
        <v>792988</v>
      </c>
      <c r="E1350">
        <v>137993.84</v>
      </c>
      <c r="F1350">
        <v>614</v>
      </c>
      <c r="G1350">
        <v>0.35730000000000001</v>
      </c>
      <c r="H1350">
        <v>0</v>
      </c>
      <c r="I1350" t="str">
        <v>High</v>
      </c>
    </row>
    <row r="1351" spans="1:9" x14ac:dyDescent="0.25">
      <c r="A1351" t="str">
        <v>LN002667</v>
      </c>
      <c r="B1351" t="str">
        <v>CUST03399</v>
      </c>
      <c r="C1351" t="str">
        <v>Personal</v>
      </c>
      <c r="D1351">
        <v>727191</v>
      </c>
      <c r="E1351">
        <v>514520.49</v>
      </c>
      <c r="F1351">
        <v>654</v>
      </c>
      <c r="G1351">
        <v>0.64439999999999997</v>
      </c>
      <c r="H1351">
        <v>0</v>
      </c>
      <c r="I1351" t="str">
        <v>High</v>
      </c>
    </row>
    <row r="1352" spans="1:9" x14ac:dyDescent="0.25">
      <c r="A1352" t="str">
        <v>LN002672</v>
      </c>
      <c r="B1352" t="str">
        <v>CUST06823</v>
      </c>
      <c r="C1352" t="str">
        <v>Home</v>
      </c>
      <c r="D1352">
        <v>4247964</v>
      </c>
      <c r="E1352">
        <v>4067716.97</v>
      </c>
      <c r="F1352">
        <v>742</v>
      </c>
      <c r="G1352">
        <v>0.57199999999999995</v>
      </c>
      <c r="H1352">
        <v>0</v>
      </c>
      <c r="I1352" t="str">
        <v>High</v>
      </c>
    </row>
    <row r="1353" spans="1:9" x14ac:dyDescent="0.25">
      <c r="A1353" t="str">
        <v>LN002673</v>
      </c>
      <c r="B1353" t="str">
        <v>CUST02151</v>
      </c>
      <c r="C1353" t="str">
        <v>Auto</v>
      </c>
      <c r="D1353">
        <v>1471935</v>
      </c>
      <c r="E1353">
        <v>893319.3</v>
      </c>
      <c r="F1353">
        <v>642</v>
      </c>
      <c r="G1353">
        <v>0.3039</v>
      </c>
      <c r="H1353">
        <v>0</v>
      </c>
      <c r="I1353" t="str">
        <v>High</v>
      </c>
    </row>
    <row r="1354" spans="1:9" x14ac:dyDescent="0.25">
      <c r="A1354" t="str">
        <v>LN002675</v>
      </c>
      <c r="B1354" t="str">
        <v>CUST06537</v>
      </c>
      <c r="C1354" t="str">
        <v>Business</v>
      </c>
      <c r="D1354">
        <v>2616132</v>
      </c>
      <c r="E1354">
        <v>1413293.75</v>
      </c>
      <c r="F1354">
        <v>768</v>
      </c>
      <c r="G1354">
        <v>0.75</v>
      </c>
      <c r="H1354">
        <v>0</v>
      </c>
      <c r="I1354" t="str">
        <v>High</v>
      </c>
    </row>
    <row r="1355" spans="1:9" x14ac:dyDescent="0.25">
      <c r="A1355" t="str">
        <v>LN002677</v>
      </c>
      <c r="B1355" t="str">
        <v>CUST05587</v>
      </c>
      <c r="C1355" t="str">
        <v>Home</v>
      </c>
      <c r="D1355">
        <v>3349116</v>
      </c>
      <c r="E1355">
        <v>3130223.93</v>
      </c>
      <c r="F1355">
        <v>780</v>
      </c>
      <c r="G1355">
        <v>0.75</v>
      </c>
      <c r="H1355">
        <v>0</v>
      </c>
      <c r="I1355" t="str">
        <v>High</v>
      </c>
    </row>
    <row r="1356" spans="1:9" x14ac:dyDescent="0.25">
      <c r="A1356" t="str">
        <v>LN002680</v>
      </c>
      <c r="B1356" t="str">
        <v>CUST05123</v>
      </c>
      <c r="C1356" t="str">
        <v>Home</v>
      </c>
      <c r="D1356">
        <v>2958289</v>
      </c>
      <c r="E1356">
        <v>2916303.78</v>
      </c>
      <c r="F1356">
        <v>729</v>
      </c>
      <c r="G1356">
        <v>0.5071</v>
      </c>
      <c r="H1356">
        <v>0</v>
      </c>
      <c r="I1356" t="str">
        <v>High</v>
      </c>
    </row>
    <row r="1357" spans="1:9" x14ac:dyDescent="0.25">
      <c r="A1357" t="str">
        <v>LN002684</v>
      </c>
      <c r="B1357" t="str">
        <v>CUST03373</v>
      </c>
      <c r="C1357" t="str">
        <v>Home</v>
      </c>
      <c r="D1357">
        <v>3270494</v>
      </c>
      <c r="E1357">
        <v>3200126.34</v>
      </c>
      <c r="F1357">
        <v>712</v>
      </c>
      <c r="G1357">
        <v>0.53810000000000002</v>
      </c>
      <c r="H1357">
        <v>0</v>
      </c>
      <c r="I1357" t="str">
        <v>High</v>
      </c>
    </row>
    <row r="1358" spans="1:9" x14ac:dyDescent="0.25">
      <c r="A1358" t="str">
        <v>LN002685</v>
      </c>
      <c r="B1358" t="str">
        <v>CUST05904</v>
      </c>
      <c r="C1358" t="str">
        <v>Personal</v>
      </c>
      <c r="D1358">
        <v>743838</v>
      </c>
      <c r="E1358">
        <v>173273.46</v>
      </c>
      <c r="F1358">
        <v>688</v>
      </c>
      <c r="G1358">
        <v>0.66039999999999999</v>
      </c>
      <c r="H1358">
        <v>0</v>
      </c>
      <c r="I1358" t="str">
        <v>High</v>
      </c>
    </row>
    <row r="1359" spans="1:9" x14ac:dyDescent="0.25">
      <c r="A1359" t="str">
        <v>LN002688</v>
      </c>
      <c r="B1359" t="str">
        <v>CUST06195</v>
      </c>
      <c r="C1359" t="str">
        <v>Home</v>
      </c>
      <c r="D1359">
        <v>3436039</v>
      </c>
      <c r="E1359">
        <v>3314059.36</v>
      </c>
      <c r="F1359">
        <v>627</v>
      </c>
      <c r="G1359">
        <v>0.75</v>
      </c>
      <c r="H1359">
        <v>0</v>
      </c>
      <c r="I1359" t="str">
        <v>High</v>
      </c>
    </row>
    <row r="1360" spans="1:9" x14ac:dyDescent="0.25">
      <c r="A1360" t="str">
        <v>LN002689</v>
      </c>
      <c r="B1360" t="str">
        <v>CUST02580</v>
      </c>
      <c r="C1360" t="str">
        <v>Home</v>
      </c>
      <c r="D1360">
        <v>5760785</v>
      </c>
      <c r="E1360">
        <v>5725273.8799999999</v>
      </c>
      <c r="F1360">
        <v>747</v>
      </c>
      <c r="G1360">
        <v>0.75</v>
      </c>
      <c r="H1360">
        <v>0</v>
      </c>
      <c r="I1360" t="str">
        <v>High</v>
      </c>
    </row>
    <row r="1361" spans="1:9" x14ac:dyDescent="0.25">
      <c r="A1361" t="str">
        <v>LN002690</v>
      </c>
      <c r="B1361" t="str">
        <v>CUST03307</v>
      </c>
      <c r="C1361" t="str">
        <v>Home</v>
      </c>
      <c r="D1361">
        <v>4505503</v>
      </c>
      <c r="E1361">
        <v>3501855.53</v>
      </c>
      <c r="F1361">
        <v>672</v>
      </c>
      <c r="G1361">
        <v>0.75</v>
      </c>
      <c r="H1361">
        <v>0</v>
      </c>
      <c r="I1361" t="str">
        <v>High</v>
      </c>
    </row>
    <row r="1362" spans="1:9" x14ac:dyDescent="0.25">
      <c r="A1362" t="str">
        <v>LN002691</v>
      </c>
      <c r="B1362" t="str">
        <v>CUST05469</v>
      </c>
      <c r="C1362" t="str">
        <v>Home</v>
      </c>
      <c r="D1362">
        <v>4259316</v>
      </c>
      <c r="E1362">
        <v>4210865.1900000004</v>
      </c>
      <c r="F1362">
        <v>751</v>
      </c>
      <c r="G1362">
        <v>0.66969999999999996</v>
      </c>
      <c r="H1362">
        <v>0</v>
      </c>
      <c r="I1362" t="str">
        <v>High</v>
      </c>
    </row>
    <row r="1363" spans="1:9" x14ac:dyDescent="0.25">
      <c r="A1363" t="str">
        <v>LN002692</v>
      </c>
      <c r="B1363" t="str">
        <v>CUST06511</v>
      </c>
      <c r="C1363" t="str">
        <v>Auto</v>
      </c>
      <c r="D1363">
        <v>502326</v>
      </c>
      <c r="E1363">
        <v>281234.25</v>
      </c>
      <c r="F1363">
        <v>730</v>
      </c>
      <c r="G1363">
        <v>0.52029999999999998</v>
      </c>
      <c r="H1363">
        <v>0</v>
      </c>
      <c r="I1363" t="str">
        <v>High</v>
      </c>
    </row>
    <row r="1364" spans="1:9" x14ac:dyDescent="0.25">
      <c r="A1364" t="str">
        <v>LN002693</v>
      </c>
      <c r="B1364" t="str">
        <v>CUST01672</v>
      </c>
      <c r="C1364" t="str">
        <v>Personal</v>
      </c>
      <c r="D1364">
        <v>246669</v>
      </c>
      <c r="E1364">
        <v>198680.72</v>
      </c>
      <c r="F1364">
        <v>565</v>
      </c>
      <c r="G1364">
        <v>0.1212</v>
      </c>
      <c r="H1364">
        <v>0</v>
      </c>
      <c r="I1364" t="str">
        <v>High</v>
      </c>
    </row>
    <row r="1365" spans="1:9" x14ac:dyDescent="0.25">
      <c r="A1365" t="str">
        <v>LN002694</v>
      </c>
      <c r="B1365" t="str">
        <v>CUST01419</v>
      </c>
      <c r="C1365" t="str">
        <v>Home</v>
      </c>
      <c r="D1365">
        <v>5681990</v>
      </c>
      <c r="E1365">
        <v>5343127.07</v>
      </c>
      <c r="F1365">
        <v>694</v>
      </c>
      <c r="G1365">
        <v>0.75</v>
      </c>
      <c r="H1365">
        <v>0</v>
      </c>
      <c r="I1365" t="str">
        <v>High</v>
      </c>
    </row>
    <row r="1366" spans="1:9" x14ac:dyDescent="0.25">
      <c r="A1366" t="str">
        <v>LN002695</v>
      </c>
      <c r="B1366" t="str">
        <v>CUST02988</v>
      </c>
      <c r="C1366" t="str">
        <v>Business</v>
      </c>
      <c r="D1366">
        <v>2663567</v>
      </c>
      <c r="E1366">
        <v>186178.7</v>
      </c>
      <c r="F1366">
        <v>658</v>
      </c>
      <c r="G1366">
        <v>0.75</v>
      </c>
      <c r="H1366">
        <v>0</v>
      </c>
      <c r="I1366" t="str">
        <v>High</v>
      </c>
    </row>
    <row r="1367" spans="1:9" x14ac:dyDescent="0.25">
      <c r="A1367" t="str">
        <v>LN002696</v>
      </c>
      <c r="B1367" t="str">
        <v>CUST05362</v>
      </c>
      <c r="C1367" t="str">
        <v>Home</v>
      </c>
      <c r="D1367">
        <v>6452030</v>
      </c>
      <c r="E1367">
        <v>6212480.3899999997</v>
      </c>
      <c r="F1367">
        <v>761</v>
      </c>
      <c r="G1367">
        <v>0.75</v>
      </c>
      <c r="H1367">
        <v>0</v>
      </c>
      <c r="I1367" t="str">
        <v>High</v>
      </c>
    </row>
    <row r="1368" spans="1:9" x14ac:dyDescent="0.25">
      <c r="A1368" t="str">
        <v>LN002699</v>
      </c>
      <c r="B1368" t="str">
        <v>CUST04314</v>
      </c>
      <c r="C1368" t="str">
        <v>Education</v>
      </c>
      <c r="D1368">
        <v>1413106</v>
      </c>
      <c r="E1368">
        <v>578208.15</v>
      </c>
      <c r="F1368">
        <v>714</v>
      </c>
      <c r="G1368">
        <v>0.72389999999999999</v>
      </c>
      <c r="H1368">
        <v>0</v>
      </c>
      <c r="I1368" t="str">
        <v>High</v>
      </c>
    </row>
    <row r="1369" spans="1:9" x14ac:dyDescent="0.25">
      <c r="A1369" t="str">
        <v>LN002702</v>
      </c>
      <c r="B1369" t="str">
        <v>CUST05955</v>
      </c>
      <c r="C1369" t="str">
        <v>Business</v>
      </c>
      <c r="D1369">
        <v>1884328</v>
      </c>
      <c r="E1369">
        <v>1394425.78</v>
      </c>
      <c r="F1369">
        <v>759</v>
      </c>
      <c r="G1369">
        <v>0.75</v>
      </c>
      <c r="H1369">
        <v>0</v>
      </c>
      <c r="I1369" t="str">
        <v>High</v>
      </c>
    </row>
    <row r="1370" spans="1:9" x14ac:dyDescent="0.25">
      <c r="A1370" t="str">
        <v>LN002703</v>
      </c>
      <c r="B1370" t="str">
        <v>CUST06852</v>
      </c>
      <c r="C1370" t="str">
        <v>Personal</v>
      </c>
      <c r="D1370">
        <v>795664</v>
      </c>
      <c r="E1370">
        <v>626700.6</v>
      </c>
      <c r="F1370">
        <v>645</v>
      </c>
      <c r="G1370">
        <v>0.26910000000000001</v>
      </c>
      <c r="H1370">
        <v>1</v>
      </c>
      <c r="I1370" t="str">
        <v>High</v>
      </c>
    </row>
    <row r="1371" spans="1:9" x14ac:dyDescent="0.25">
      <c r="A1371" t="str">
        <v>LN002704</v>
      </c>
      <c r="B1371" t="str">
        <v>CUST04954</v>
      </c>
      <c r="C1371" t="str">
        <v>Personal</v>
      </c>
      <c r="D1371">
        <v>604631</v>
      </c>
      <c r="E1371">
        <v>450109.33</v>
      </c>
      <c r="F1371">
        <v>626</v>
      </c>
      <c r="G1371">
        <v>0.3851</v>
      </c>
      <c r="H1371">
        <v>0</v>
      </c>
      <c r="I1371" t="str">
        <v>High</v>
      </c>
    </row>
    <row r="1372" spans="1:9" x14ac:dyDescent="0.25">
      <c r="A1372" t="str">
        <v>LN002709</v>
      </c>
      <c r="B1372" t="str">
        <v>CUST01086</v>
      </c>
      <c r="C1372" t="str">
        <v>Personal</v>
      </c>
      <c r="D1372">
        <v>334354</v>
      </c>
      <c r="E1372">
        <v>120102.37</v>
      </c>
      <c r="F1372">
        <v>619</v>
      </c>
      <c r="G1372">
        <v>6.1899999999999997E-2</v>
      </c>
      <c r="H1372">
        <v>0</v>
      </c>
      <c r="I1372" t="str">
        <v>High</v>
      </c>
    </row>
    <row r="1373" spans="1:9" x14ac:dyDescent="0.25">
      <c r="A1373" t="str">
        <v>LN002711</v>
      </c>
      <c r="B1373" t="str">
        <v>CUST03282</v>
      </c>
      <c r="C1373" t="str">
        <v>Education</v>
      </c>
      <c r="D1373">
        <v>569868</v>
      </c>
      <c r="E1373">
        <v>480879.82</v>
      </c>
      <c r="F1373">
        <v>624</v>
      </c>
      <c r="G1373">
        <v>0.1762</v>
      </c>
      <c r="H1373">
        <v>0</v>
      </c>
      <c r="I1373" t="str">
        <v>High</v>
      </c>
    </row>
    <row r="1374" spans="1:9" x14ac:dyDescent="0.25">
      <c r="A1374" t="str">
        <v>LN002712</v>
      </c>
      <c r="B1374" t="str">
        <v>CUST00110</v>
      </c>
      <c r="C1374" t="str">
        <v>Home</v>
      </c>
      <c r="D1374">
        <v>5348419</v>
      </c>
      <c r="E1374">
        <v>5323335.2300000004</v>
      </c>
      <c r="F1374">
        <v>635</v>
      </c>
      <c r="G1374">
        <v>0.67700000000000005</v>
      </c>
      <c r="H1374">
        <v>0</v>
      </c>
      <c r="I1374" t="str">
        <v>High</v>
      </c>
    </row>
    <row r="1375" spans="1:9" x14ac:dyDescent="0.25">
      <c r="A1375" t="str">
        <v>LN002713</v>
      </c>
      <c r="B1375" t="str">
        <v>CUST02378</v>
      </c>
      <c r="C1375" t="str">
        <v>Personal</v>
      </c>
      <c r="D1375">
        <v>178278</v>
      </c>
      <c r="E1375">
        <v>147718.66</v>
      </c>
      <c r="F1375">
        <v>618</v>
      </c>
      <c r="G1375">
        <v>0.12039999999999999</v>
      </c>
      <c r="H1375">
        <v>0</v>
      </c>
      <c r="I1375" t="str">
        <v>High</v>
      </c>
    </row>
    <row r="1376" spans="1:9" x14ac:dyDescent="0.25">
      <c r="A1376" t="str">
        <v>LN002714</v>
      </c>
      <c r="B1376" t="str">
        <v>CUST03404</v>
      </c>
      <c r="C1376" t="str">
        <v>Home</v>
      </c>
      <c r="D1376">
        <v>4523873</v>
      </c>
      <c r="E1376">
        <v>4462876.93</v>
      </c>
      <c r="F1376">
        <v>689</v>
      </c>
      <c r="G1376">
        <v>0.75</v>
      </c>
      <c r="H1376">
        <v>0</v>
      </c>
      <c r="I1376" t="str">
        <v>High</v>
      </c>
    </row>
    <row r="1377" spans="1:9" x14ac:dyDescent="0.25">
      <c r="A1377" t="str">
        <v>LN002715</v>
      </c>
      <c r="B1377" t="str">
        <v>CUST03975</v>
      </c>
      <c r="C1377" t="str">
        <v>Personal</v>
      </c>
      <c r="D1377">
        <v>281350</v>
      </c>
      <c r="E1377">
        <v>101078.27</v>
      </c>
      <c r="F1377">
        <v>623</v>
      </c>
      <c r="G1377">
        <v>0.20810000000000001</v>
      </c>
      <c r="H1377">
        <v>0</v>
      </c>
      <c r="I1377" t="str">
        <v>High</v>
      </c>
    </row>
    <row r="1378" spans="1:9" x14ac:dyDescent="0.25">
      <c r="A1378" t="str">
        <v>LN002718</v>
      </c>
      <c r="B1378" t="str">
        <v>CUST01648</v>
      </c>
      <c r="C1378" t="str">
        <v>Business</v>
      </c>
      <c r="D1378">
        <v>2573874</v>
      </c>
      <c r="E1378">
        <v>2456545.2400000002</v>
      </c>
      <c r="F1378">
        <v>691</v>
      </c>
      <c r="G1378">
        <v>0.75</v>
      </c>
      <c r="H1378">
        <v>0</v>
      </c>
      <c r="I1378" t="str">
        <v>High</v>
      </c>
    </row>
    <row r="1379" spans="1:9" x14ac:dyDescent="0.25">
      <c r="A1379" t="str">
        <v>LN002719</v>
      </c>
      <c r="B1379" t="str">
        <v>CUST05423</v>
      </c>
      <c r="C1379" t="str">
        <v>Business</v>
      </c>
      <c r="D1379">
        <v>4323240</v>
      </c>
      <c r="E1379">
        <v>817856.92</v>
      </c>
      <c r="F1379">
        <v>710</v>
      </c>
      <c r="G1379">
        <v>0.75</v>
      </c>
      <c r="H1379">
        <v>7</v>
      </c>
      <c r="I1379" t="str">
        <v>High</v>
      </c>
    </row>
    <row r="1380" spans="1:9" x14ac:dyDescent="0.25">
      <c r="A1380" t="str">
        <v>LN002721</v>
      </c>
      <c r="B1380" t="str">
        <v>CUST05872</v>
      </c>
      <c r="C1380" t="str">
        <v>Business</v>
      </c>
      <c r="D1380">
        <v>3469502</v>
      </c>
      <c r="E1380">
        <v>2172844.1</v>
      </c>
      <c r="F1380">
        <v>643</v>
      </c>
      <c r="G1380">
        <v>0.75</v>
      </c>
      <c r="H1380">
        <v>0</v>
      </c>
      <c r="I1380" t="str">
        <v>High</v>
      </c>
    </row>
    <row r="1381" spans="1:9" x14ac:dyDescent="0.25">
      <c r="A1381" t="str">
        <v>LN002725</v>
      </c>
      <c r="B1381" t="str">
        <v>CUST04994</v>
      </c>
      <c r="C1381" t="str">
        <v>Home</v>
      </c>
      <c r="D1381">
        <v>4782054</v>
      </c>
      <c r="E1381">
        <v>4615826.2300000004</v>
      </c>
      <c r="F1381">
        <v>673</v>
      </c>
      <c r="G1381">
        <v>0.55640000000000001</v>
      </c>
      <c r="H1381">
        <v>1</v>
      </c>
      <c r="I1381" t="str">
        <v>High</v>
      </c>
    </row>
    <row r="1382" spans="1:9" x14ac:dyDescent="0.25">
      <c r="A1382" t="str">
        <v>LN002730</v>
      </c>
      <c r="B1382" t="str">
        <v>CUST05720</v>
      </c>
      <c r="C1382" t="str">
        <v>Home</v>
      </c>
      <c r="D1382">
        <v>3986777</v>
      </c>
      <c r="E1382">
        <v>3817327.64</v>
      </c>
      <c r="F1382">
        <v>615</v>
      </c>
      <c r="G1382">
        <v>0.73260000000000003</v>
      </c>
      <c r="H1382">
        <v>30</v>
      </c>
      <c r="I1382" t="str">
        <v>High</v>
      </c>
    </row>
    <row r="1383" spans="1:9" x14ac:dyDescent="0.25">
      <c r="A1383" t="str">
        <v>LN002731</v>
      </c>
      <c r="B1383" t="str">
        <v>CUST00928</v>
      </c>
      <c r="C1383" t="str">
        <v>Education</v>
      </c>
      <c r="D1383">
        <v>1490708</v>
      </c>
      <c r="E1383">
        <v>1383738.63</v>
      </c>
      <c r="F1383">
        <v>662</v>
      </c>
      <c r="G1383">
        <v>0.57669999999999999</v>
      </c>
      <c r="H1383">
        <v>0</v>
      </c>
      <c r="I1383" t="str">
        <v>High</v>
      </c>
    </row>
    <row r="1384" spans="1:9" x14ac:dyDescent="0.25">
      <c r="A1384" t="str">
        <v>LN002732</v>
      </c>
      <c r="B1384" t="str">
        <v>CUST04651</v>
      </c>
      <c r="C1384" t="str">
        <v>Home</v>
      </c>
      <c r="D1384">
        <v>6037647</v>
      </c>
      <c r="E1384">
        <v>5066532.45</v>
      </c>
      <c r="F1384">
        <v>773</v>
      </c>
      <c r="G1384">
        <v>0.75</v>
      </c>
      <c r="H1384">
        <v>0</v>
      </c>
      <c r="I1384" t="str">
        <v>High</v>
      </c>
    </row>
    <row r="1385" spans="1:9" x14ac:dyDescent="0.25">
      <c r="A1385" t="str">
        <v>LN002734</v>
      </c>
      <c r="B1385" t="str">
        <v>CUST00672</v>
      </c>
      <c r="C1385" t="str">
        <v>Business</v>
      </c>
      <c r="D1385">
        <v>2019031</v>
      </c>
      <c r="E1385">
        <v>389334.01</v>
      </c>
      <c r="F1385">
        <v>689</v>
      </c>
      <c r="G1385">
        <v>0.75</v>
      </c>
      <c r="H1385">
        <v>0</v>
      </c>
      <c r="I1385" t="str">
        <v>High</v>
      </c>
    </row>
    <row r="1386" spans="1:9" x14ac:dyDescent="0.25">
      <c r="A1386" t="str">
        <v>LN002735</v>
      </c>
      <c r="B1386" t="str">
        <v>CUST06621</v>
      </c>
      <c r="C1386" t="str">
        <v>Business</v>
      </c>
      <c r="D1386">
        <v>799403</v>
      </c>
      <c r="E1386">
        <v>340618.39</v>
      </c>
      <c r="F1386">
        <v>839</v>
      </c>
      <c r="G1386">
        <v>0.75</v>
      </c>
      <c r="H1386">
        <v>0</v>
      </c>
      <c r="I1386" t="str">
        <v>High</v>
      </c>
    </row>
    <row r="1387" spans="1:9" x14ac:dyDescent="0.25">
      <c r="A1387" t="str">
        <v>LN002737</v>
      </c>
      <c r="B1387" t="str">
        <v>CUST06515</v>
      </c>
      <c r="C1387" t="str">
        <v>Business</v>
      </c>
      <c r="D1387">
        <v>3377232</v>
      </c>
      <c r="E1387">
        <v>2751985.75</v>
      </c>
      <c r="F1387">
        <v>718</v>
      </c>
      <c r="G1387">
        <v>0.75</v>
      </c>
      <c r="H1387">
        <v>0</v>
      </c>
      <c r="I1387" t="str">
        <v>High</v>
      </c>
    </row>
    <row r="1388" spans="1:9" x14ac:dyDescent="0.25">
      <c r="A1388" t="str">
        <v>LN002738</v>
      </c>
      <c r="B1388" t="str">
        <v>CUST06279</v>
      </c>
      <c r="C1388" t="str">
        <v>Home</v>
      </c>
      <c r="D1388">
        <v>3732007</v>
      </c>
      <c r="E1388">
        <v>2880377.45</v>
      </c>
      <c r="F1388">
        <v>790</v>
      </c>
      <c r="G1388">
        <v>0.70579999999999998</v>
      </c>
      <c r="H1388">
        <v>1</v>
      </c>
      <c r="I1388" t="str">
        <v>High</v>
      </c>
    </row>
    <row r="1389" spans="1:9" x14ac:dyDescent="0.25">
      <c r="A1389" t="str">
        <v>LN002739</v>
      </c>
      <c r="B1389" t="str">
        <v>CUST02157</v>
      </c>
      <c r="C1389" t="str">
        <v>Business</v>
      </c>
      <c r="D1389">
        <v>4065195</v>
      </c>
      <c r="E1389">
        <v>2705077.1</v>
      </c>
      <c r="F1389">
        <v>728</v>
      </c>
      <c r="G1389">
        <v>0.75</v>
      </c>
      <c r="H1389">
        <v>0</v>
      </c>
      <c r="I1389" t="str">
        <v>High</v>
      </c>
    </row>
    <row r="1390" spans="1:9" x14ac:dyDescent="0.25">
      <c r="A1390" t="str">
        <v>LN002740</v>
      </c>
      <c r="B1390" t="str">
        <v>CUST03145</v>
      </c>
      <c r="C1390" t="str">
        <v>Personal</v>
      </c>
      <c r="D1390">
        <v>655535</v>
      </c>
      <c r="E1390">
        <v>378881.94</v>
      </c>
      <c r="F1390">
        <v>693</v>
      </c>
      <c r="G1390">
        <v>0.63129999999999997</v>
      </c>
      <c r="H1390">
        <v>0</v>
      </c>
      <c r="I1390" t="str">
        <v>High</v>
      </c>
    </row>
    <row r="1391" spans="1:9" x14ac:dyDescent="0.25">
      <c r="A1391" t="str">
        <v>LN002741</v>
      </c>
      <c r="B1391" t="str">
        <v>CUST01826</v>
      </c>
      <c r="C1391" t="str">
        <v>Home</v>
      </c>
      <c r="D1391">
        <v>6527940</v>
      </c>
      <c r="E1391">
        <v>5837498.3799999999</v>
      </c>
      <c r="F1391">
        <v>748</v>
      </c>
      <c r="G1391">
        <v>0.75</v>
      </c>
      <c r="H1391">
        <v>15</v>
      </c>
      <c r="I1391" t="str">
        <v>High</v>
      </c>
    </row>
    <row r="1392" spans="1:9" x14ac:dyDescent="0.25">
      <c r="A1392" t="str">
        <v>LN002750</v>
      </c>
      <c r="B1392" t="str">
        <v>CUST02495</v>
      </c>
      <c r="C1392" t="str">
        <v>Auto</v>
      </c>
      <c r="D1392">
        <v>861944</v>
      </c>
      <c r="E1392">
        <v>499437.35</v>
      </c>
      <c r="F1392">
        <v>736</v>
      </c>
      <c r="G1392">
        <v>0.59599999999999997</v>
      </c>
      <c r="H1392">
        <v>0</v>
      </c>
      <c r="I1392" t="str">
        <v>High</v>
      </c>
    </row>
    <row r="1393" spans="1:9" x14ac:dyDescent="0.25">
      <c r="A1393" t="str">
        <v>LN002751</v>
      </c>
      <c r="B1393" t="str">
        <v>CUST05048</v>
      </c>
      <c r="C1393" t="str">
        <v>Home</v>
      </c>
      <c r="D1393">
        <v>4823330</v>
      </c>
      <c r="E1393">
        <v>4742357.5999999996</v>
      </c>
      <c r="F1393">
        <v>759</v>
      </c>
      <c r="G1393">
        <v>0.75</v>
      </c>
      <c r="H1393">
        <v>0</v>
      </c>
      <c r="I1393" t="str">
        <v>High</v>
      </c>
    </row>
    <row r="1394" spans="1:9" x14ac:dyDescent="0.25">
      <c r="A1394" t="str">
        <v>LN002752</v>
      </c>
      <c r="B1394" t="str">
        <v>CUST02111</v>
      </c>
      <c r="C1394" t="str">
        <v>Auto</v>
      </c>
      <c r="D1394">
        <v>1334903</v>
      </c>
      <c r="E1394">
        <v>777736.19</v>
      </c>
      <c r="F1394">
        <v>665</v>
      </c>
      <c r="G1394">
        <v>0.50790000000000002</v>
      </c>
      <c r="H1394">
        <v>0</v>
      </c>
      <c r="I1394" t="str">
        <v>High</v>
      </c>
    </row>
    <row r="1395" spans="1:9" x14ac:dyDescent="0.25">
      <c r="A1395" t="str">
        <v>LN002755</v>
      </c>
      <c r="B1395" t="str">
        <v>CUST04748</v>
      </c>
      <c r="C1395" t="str">
        <v>Business</v>
      </c>
      <c r="D1395">
        <v>3034604</v>
      </c>
      <c r="E1395">
        <v>2372690.4700000002</v>
      </c>
      <c r="F1395">
        <v>750</v>
      </c>
      <c r="G1395">
        <v>0.75</v>
      </c>
      <c r="H1395">
        <v>30</v>
      </c>
      <c r="I1395" t="str">
        <v>High</v>
      </c>
    </row>
    <row r="1396" spans="1:9" x14ac:dyDescent="0.25">
      <c r="A1396" t="str">
        <v>LN002758</v>
      </c>
      <c r="B1396" t="str">
        <v>CUST01747</v>
      </c>
      <c r="C1396" t="str">
        <v>Business</v>
      </c>
      <c r="D1396">
        <v>2518320</v>
      </c>
      <c r="E1396">
        <v>1545307.3</v>
      </c>
      <c r="F1396">
        <v>799</v>
      </c>
      <c r="G1396">
        <v>0.75</v>
      </c>
      <c r="H1396">
        <v>0</v>
      </c>
      <c r="I1396" t="str">
        <v>High</v>
      </c>
    </row>
    <row r="1397" spans="1:9" x14ac:dyDescent="0.25">
      <c r="A1397" t="str">
        <v>LN002759</v>
      </c>
      <c r="B1397" t="str">
        <v>CUST01180</v>
      </c>
      <c r="C1397" t="str">
        <v>Auto</v>
      </c>
      <c r="D1397">
        <v>1225070</v>
      </c>
      <c r="E1397">
        <v>787086.02</v>
      </c>
      <c r="F1397">
        <v>755</v>
      </c>
      <c r="G1397">
        <v>0.68969999999999998</v>
      </c>
      <c r="H1397">
        <v>0</v>
      </c>
      <c r="I1397" t="str">
        <v>High</v>
      </c>
    </row>
    <row r="1398" spans="1:9" x14ac:dyDescent="0.25">
      <c r="A1398" t="str">
        <v>LN002764</v>
      </c>
      <c r="B1398" t="str">
        <v>CUST00532</v>
      </c>
      <c r="C1398" t="str">
        <v>Home</v>
      </c>
      <c r="D1398">
        <v>4539594</v>
      </c>
      <c r="E1398">
        <v>4170407.17</v>
      </c>
      <c r="F1398">
        <v>772</v>
      </c>
      <c r="G1398">
        <v>0.75</v>
      </c>
      <c r="H1398">
        <v>0</v>
      </c>
      <c r="I1398" t="str">
        <v>High</v>
      </c>
    </row>
    <row r="1399" spans="1:9" x14ac:dyDescent="0.25">
      <c r="A1399" t="str">
        <v>LN002766</v>
      </c>
      <c r="B1399" t="str">
        <v>CUST05221</v>
      </c>
      <c r="C1399" t="str">
        <v>Business</v>
      </c>
      <c r="D1399">
        <v>572916</v>
      </c>
      <c r="E1399">
        <v>355124.31</v>
      </c>
      <c r="F1399">
        <v>791</v>
      </c>
      <c r="G1399">
        <v>0.75</v>
      </c>
      <c r="H1399">
        <v>0</v>
      </c>
      <c r="I1399" t="str">
        <v>High</v>
      </c>
    </row>
    <row r="1400" spans="1:9" x14ac:dyDescent="0.25">
      <c r="A1400" t="str">
        <v>LN002774</v>
      </c>
      <c r="B1400" t="str">
        <v>CUST00100</v>
      </c>
      <c r="C1400" t="str">
        <v>Home</v>
      </c>
      <c r="D1400">
        <v>5729628</v>
      </c>
      <c r="E1400">
        <v>5505043</v>
      </c>
      <c r="F1400">
        <v>745</v>
      </c>
      <c r="G1400">
        <v>0.73829999999999996</v>
      </c>
      <c r="H1400">
        <v>1</v>
      </c>
      <c r="I1400" t="str">
        <v>High</v>
      </c>
    </row>
    <row r="1401" spans="1:9" x14ac:dyDescent="0.25">
      <c r="A1401" t="str">
        <v>LN002776</v>
      </c>
      <c r="B1401" t="str">
        <v>CUST00934</v>
      </c>
      <c r="C1401" t="str">
        <v>Home</v>
      </c>
      <c r="D1401">
        <v>4224703</v>
      </c>
      <c r="E1401">
        <v>4025924.8</v>
      </c>
      <c r="F1401">
        <v>645</v>
      </c>
      <c r="G1401">
        <v>0.56520000000000004</v>
      </c>
      <c r="H1401">
        <v>0</v>
      </c>
      <c r="I1401" t="str">
        <v>High</v>
      </c>
    </row>
    <row r="1402" spans="1:9" x14ac:dyDescent="0.25">
      <c r="A1402" t="str">
        <v>LN002777</v>
      </c>
      <c r="B1402" t="str">
        <v>CUST00812</v>
      </c>
      <c r="C1402" t="str">
        <v>Personal</v>
      </c>
      <c r="D1402">
        <v>766741</v>
      </c>
      <c r="E1402">
        <v>312071.78999999998</v>
      </c>
      <c r="F1402">
        <v>684</v>
      </c>
      <c r="G1402">
        <v>0.50390000000000001</v>
      </c>
      <c r="H1402">
        <v>15</v>
      </c>
      <c r="I1402" t="str">
        <v>High</v>
      </c>
    </row>
    <row r="1403" spans="1:9" x14ac:dyDescent="0.25">
      <c r="A1403" t="str">
        <v>LN002779</v>
      </c>
      <c r="B1403" t="str">
        <v>CUST00012</v>
      </c>
      <c r="C1403" t="str">
        <v>Home</v>
      </c>
      <c r="D1403">
        <v>4124443</v>
      </c>
      <c r="E1403">
        <v>3988681.48</v>
      </c>
      <c r="F1403">
        <v>690</v>
      </c>
      <c r="G1403">
        <v>0.75</v>
      </c>
      <c r="H1403">
        <v>30</v>
      </c>
      <c r="I1403" t="str">
        <v>High</v>
      </c>
    </row>
    <row r="1404" spans="1:9" x14ac:dyDescent="0.25">
      <c r="A1404" t="str">
        <v>LN002782</v>
      </c>
      <c r="B1404" t="str">
        <v>CUST02812</v>
      </c>
      <c r="C1404" t="str">
        <v>Business</v>
      </c>
      <c r="D1404">
        <v>4918053</v>
      </c>
      <c r="E1404">
        <v>3933145.02</v>
      </c>
      <c r="F1404">
        <v>675</v>
      </c>
      <c r="G1404">
        <v>0.75</v>
      </c>
      <c r="H1404">
        <v>0</v>
      </c>
      <c r="I1404" t="str">
        <v>High</v>
      </c>
    </row>
    <row r="1405" spans="1:9" x14ac:dyDescent="0.25">
      <c r="A1405" t="str">
        <v>LN002785</v>
      </c>
      <c r="B1405" t="str">
        <v>CUST01322</v>
      </c>
      <c r="C1405" t="str">
        <v>Business</v>
      </c>
      <c r="D1405">
        <v>4946796</v>
      </c>
      <c r="E1405">
        <v>3782322.6</v>
      </c>
      <c r="F1405">
        <v>767</v>
      </c>
      <c r="G1405">
        <v>0.75</v>
      </c>
      <c r="H1405">
        <v>0</v>
      </c>
      <c r="I1405" t="str">
        <v>High</v>
      </c>
    </row>
    <row r="1406" spans="1:9" x14ac:dyDescent="0.25">
      <c r="A1406" t="str">
        <v>LN002786</v>
      </c>
      <c r="B1406" t="str">
        <v>CUST05637</v>
      </c>
      <c r="C1406" t="str">
        <v>Personal</v>
      </c>
      <c r="D1406">
        <v>479231</v>
      </c>
      <c r="E1406">
        <v>290018.36</v>
      </c>
      <c r="F1406">
        <v>713</v>
      </c>
      <c r="G1406">
        <v>0.55369999999999997</v>
      </c>
      <c r="H1406">
        <v>0</v>
      </c>
      <c r="I1406" t="str">
        <v>High</v>
      </c>
    </row>
    <row r="1407" spans="1:9" x14ac:dyDescent="0.25">
      <c r="A1407" t="str">
        <v>LN002787</v>
      </c>
      <c r="B1407" t="str">
        <v>CUST06445</v>
      </c>
      <c r="C1407" t="str">
        <v>Business</v>
      </c>
      <c r="D1407">
        <v>1537746</v>
      </c>
      <c r="E1407">
        <v>871694.13</v>
      </c>
      <c r="F1407">
        <v>732</v>
      </c>
      <c r="G1407">
        <v>0.73699999999999999</v>
      </c>
      <c r="H1407">
        <v>7</v>
      </c>
      <c r="I1407" t="str">
        <v>High</v>
      </c>
    </row>
    <row r="1408" spans="1:9" x14ac:dyDescent="0.25">
      <c r="A1408" t="str">
        <v>LN002789</v>
      </c>
      <c r="B1408" t="str">
        <v>CUST05780</v>
      </c>
      <c r="C1408" t="str">
        <v>Business</v>
      </c>
      <c r="D1408">
        <v>4430253</v>
      </c>
      <c r="E1408">
        <v>0</v>
      </c>
      <c r="F1408">
        <v>630</v>
      </c>
      <c r="G1408">
        <v>0.75</v>
      </c>
      <c r="H1408">
        <v>0</v>
      </c>
      <c r="I1408" t="str">
        <v>High</v>
      </c>
    </row>
    <row r="1409" spans="1:9" x14ac:dyDescent="0.25">
      <c r="A1409" t="str">
        <v>LN002790</v>
      </c>
      <c r="B1409" t="str">
        <v>CUST02578</v>
      </c>
      <c r="C1409" t="str">
        <v>Business</v>
      </c>
      <c r="D1409">
        <v>2194030</v>
      </c>
      <c r="E1409">
        <v>1803592.16</v>
      </c>
      <c r="F1409">
        <v>729</v>
      </c>
      <c r="G1409">
        <v>0.67</v>
      </c>
      <c r="H1409">
        <v>0</v>
      </c>
      <c r="I1409" t="str">
        <v>High</v>
      </c>
    </row>
    <row r="1410" spans="1:9" x14ac:dyDescent="0.25">
      <c r="A1410" t="str">
        <v>LN002792</v>
      </c>
      <c r="B1410" t="str">
        <v>CUST06525</v>
      </c>
      <c r="C1410" t="str">
        <v>Business</v>
      </c>
      <c r="D1410">
        <v>2662352</v>
      </c>
      <c r="E1410">
        <v>1526803.26</v>
      </c>
      <c r="F1410">
        <v>706</v>
      </c>
      <c r="G1410">
        <v>0.75</v>
      </c>
      <c r="H1410">
        <v>0</v>
      </c>
      <c r="I1410" t="str">
        <v>High</v>
      </c>
    </row>
    <row r="1411" spans="1:9" x14ac:dyDescent="0.25">
      <c r="A1411" t="str">
        <v>LN002793</v>
      </c>
      <c r="B1411" t="str">
        <v>CUST02911</v>
      </c>
      <c r="C1411" t="str">
        <v>Auto</v>
      </c>
      <c r="D1411">
        <v>1166728</v>
      </c>
      <c r="E1411">
        <v>1088510.71</v>
      </c>
      <c r="F1411">
        <v>751</v>
      </c>
      <c r="G1411">
        <v>0.75</v>
      </c>
      <c r="H1411">
        <v>0</v>
      </c>
      <c r="I1411" t="str">
        <v>High</v>
      </c>
    </row>
    <row r="1412" spans="1:9" x14ac:dyDescent="0.25">
      <c r="A1412" t="str">
        <v>LN002794</v>
      </c>
      <c r="B1412" t="str">
        <v>CUST06743</v>
      </c>
      <c r="C1412" t="str">
        <v>Personal</v>
      </c>
      <c r="D1412">
        <v>767507</v>
      </c>
      <c r="E1412">
        <v>143550</v>
      </c>
      <c r="F1412">
        <v>739</v>
      </c>
      <c r="G1412">
        <v>0.55189999999999995</v>
      </c>
      <c r="H1412">
        <v>7</v>
      </c>
      <c r="I1412" t="str">
        <v>High</v>
      </c>
    </row>
    <row r="1413" spans="1:9" x14ac:dyDescent="0.25">
      <c r="A1413" t="str">
        <v>LN002795</v>
      </c>
      <c r="B1413" t="str">
        <v>CUST04629</v>
      </c>
      <c r="C1413" t="str">
        <v>Home</v>
      </c>
      <c r="D1413">
        <v>5063338</v>
      </c>
      <c r="E1413">
        <v>5029129.25</v>
      </c>
      <c r="F1413">
        <v>746</v>
      </c>
      <c r="G1413">
        <v>0.75</v>
      </c>
      <c r="H1413">
        <v>15</v>
      </c>
      <c r="I1413" t="str">
        <v>High</v>
      </c>
    </row>
    <row r="1414" spans="1:9" x14ac:dyDescent="0.25">
      <c r="A1414" t="str">
        <v>LN002798</v>
      </c>
      <c r="B1414" t="str">
        <v>CUST00445</v>
      </c>
      <c r="C1414" t="str">
        <v>Auto</v>
      </c>
      <c r="D1414">
        <v>1299869</v>
      </c>
      <c r="E1414">
        <v>0</v>
      </c>
      <c r="F1414">
        <v>805</v>
      </c>
      <c r="G1414">
        <v>0.75</v>
      </c>
      <c r="H1414">
        <v>0</v>
      </c>
      <c r="I1414" t="str">
        <v>High</v>
      </c>
    </row>
    <row r="1415" spans="1:9" x14ac:dyDescent="0.25">
      <c r="A1415" t="str">
        <v>LN002799</v>
      </c>
      <c r="B1415" t="str">
        <v>CUST00042</v>
      </c>
      <c r="C1415" t="str">
        <v>Business</v>
      </c>
      <c r="D1415">
        <v>1058392</v>
      </c>
      <c r="E1415">
        <v>772240.36</v>
      </c>
      <c r="F1415">
        <v>709</v>
      </c>
      <c r="G1415">
        <v>0.5998</v>
      </c>
      <c r="H1415">
        <v>0</v>
      </c>
      <c r="I1415" t="str">
        <v>High</v>
      </c>
    </row>
    <row r="1416" spans="1:9" x14ac:dyDescent="0.25">
      <c r="A1416" t="str">
        <v>LN002802</v>
      </c>
      <c r="B1416" t="str">
        <v>CUST06474</v>
      </c>
      <c r="C1416" t="str">
        <v>Business</v>
      </c>
      <c r="D1416">
        <v>2512348</v>
      </c>
      <c r="E1416">
        <v>0</v>
      </c>
      <c r="F1416">
        <v>761</v>
      </c>
      <c r="G1416">
        <v>0.75</v>
      </c>
      <c r="H1416">
        <v>0</v>
      </c>
      <c r="I1416" t="str">
        <v>High</v>
      </c>
    </row>
    <row r="1417" spans="1:9" x14ac:dyDescent="0.25">
      <c r="A1417" t="str">
        <v>LN002804</v>
      </c>
      <c r="B1417" t="str">
        <v>CUST04946</v>
      </c>
      <c r="C1417" t="str">
        <v>Business</v>
      </c>
      <c r="D1417">
        <v>2829882</v>
      </c>
      <c r="E1417">
        <v>1064932.76</v>
      </c>
      <c r="F1417">
        <v>704</v>
      </c>
      <c r="G1417">
        <v>0.75</v>
      </c>
      <c r="H1417">
        <v>0</v>
      </c>
      <c r="I1417" t="str">
        <v>High</v>
      </c>
    </row>
    <row r="1418" spans="1:9" x14ac:dyDescent="0.25">
      <c r="A1418" t="str">
        <v>LN002805</v>
      </c>
      <c r="B1418" t="str">
        <v>CUST04180</v>
      </c>
      <c r="C1418" t="str">
        <v>Home</v>
      </c>
      <c r="D1418">
        <v>6812912</v>
      </c>
      <c r="E1418">
        <v>6690524.0499999998</v>
      </c>
      <c r="F1418">
        <v>739</v>
      </c>
      <c r="G1418">
        <v>0.75</v>
      </c>
      <c r="H1418">
        <v>1</v>
      </c>
      <c r="I1418" t="str">
        <v>High</v>
      </c>
    </row>
    <row r="1419" spans="1:9" x14ac:dyDescent="0.25">
      <c r="A1419" t="str">
        <v>LN002806</v>
      </c>
      <c r="B1419" t="str">
        <v>CUST01809</v>
      </c>
      <c r="C1419" t="str">
        <v>Business</v>
      </c>
      <c r="D1419">
        <v>4344678</v>
      </c>
      <c r="E1419">
        <v>3403540.44</v>
      </c>
      <c r="F1419">
        <v>817</v>
      </c>
      <c r="G1419">
        <v>0.75</v>
      </c>
      <c r="H1419">
        <v>0</v>
      </c>
      <c r="I1419" t="str">
        <v>High</v>
      </c>
    </row>
    <row r="1420" spans="1:9" x14ac:dyDescent="0.25">
      <c r="A1420" t="str">
        <v>LN002807</v>
      </c>
      <c r="B1420" t="str">
        <v>CUST05618</v>
      </c>
      <c r="C1420" t="str">
        <v>Education</v>
      </c>
      <c r="D1420">
        <v>1392044</v>
      </c>
      <c r="E1420">
        <v>1147440.71</v>
      </c>
      <c r="F1420">
        <v>666</v>
      </c>
      <c r="G1420">
        <v>0.502</v>
      </c>
      <c r="H1420">
        <v>0</v>
      </c>
      <c r="I1420" t="str">
        <v>High</v>
      </c>
    </row>
    <row r="1421" spans="1:9" x14ac:dyDescent="0.25">
      <c r="A1421" t="str">
        <v>LN002808</v>
      </c>
      <c r="B1421" t="str">
        <v>CUST00414</v>
      </c>
      <c r="C1421" t="str">
        <v>Personal</v>
      </c>
      <c r="D1421">
        <v>292981</v>
      </c>
      <c r="E1421">
        <v>213467.5</v>
      </c>
      <c r="F1421">
        <v>634</v>
      </c>
      <c r="G1421">
        <v>8.5099999999999995E-2</v>
      </c>
      <c r="H1421">
        <v>0</v>
      </c>
      <c r="I1421" t="str">
        <v>High</v>
      </c>
    </row>
    <row r="1422" spans="1:9" x14ac:dyDescent="0.25">
      <c r="A1422" t="str">
        <v>LN002818</v>
      </c>
      <c r="B1422" t="str">
        <v>CUST06958</v>
      </c>
      <c r="C1422" t="str">
        <v>Personal</v>
      </c>
      <c r="D1422">
        <v>368470</v>
      </c>
      <c r="E1422">
        <v>0</v>
      </c>
      <c r="F1422">
        <v>572</v>
      </c>
      <c r="G1422">
        <v>0.28760000000000002</v>
      </c>
      <c r="H1422">
        <v>0</v>
      </c>
      <c r="I1422" t="str">
        <v>High</v>
      </c>
    </row>
    <row r="1423" spans="1:9" x14ac:dyDescent="0.25">
      <c r="A1423" t="str">
        <v>LN002821</v>
      </c>
      <c r="B1423" t="str">
        <v>CUST05914</v>
      </c>
      <c r="C1423" t="str">
        <v>Business</v>
      </c>
      <c r="D1423">
        <v>3941608</v>
      </c>
      <c r="E1423">
        <v>2161700.0499999998</v>
      </c>
      <c r="F1423">
        <v>702</v>
      </c>
      <c r="G1423">
        <v>0.75</v>
      </c>
      <c r="H1423">
        <v>0</v>
      </c>
      <c r="I1423" t="str">
        <v>High</v>
      </c>
    </row>
    <row r="1424" spans="1:9" x14ac:dyDescent="0.25">
      <c r="A1424" t="str">
        <v>LN002823</v>
      </c>
      <c r="B1424" t="str">
        <v>CUST01821</v>
      </c>
      <c r="C1424" t="str">
        <v>Auto</v>
      </c>
      <c r="D1424">
        <v>1317363</v>
      </c>
      <c r="E1424">
        <v>458576</v>
      </c>
      <c r="F1424">
        <v>669</v>
      </c>
      <c r="G1424">
        <v>0.75</v>
      </c>
      <c r="H1424">
        <v>0</v>
      </c>
      <c r="I1424" t="str">
        <v>High</v>
      </c>
    </row>
    <row r="1425" spans="1:9" x14ac:dyDescent="0.25">
      <c r="A1425" t="str">
        <v>LN002827</v>
      </c>
      <c r="B1425" t="str">
        <v>CUST05278</v>
      </c>
      <c r="C1425" t="str">
        <v>Auto</v>
      </c>
      <c r="D1425">
        <v>813905</v>
      </c>
      <c r="E1425">
        <v>759530.07</v>
      </c>
      <c r="F1425">
        <v>622</v>
      </c>
      <c r="G1425">
        <v>0.44119999999999998</v>
      </c>
      <c r="H1425">
        <v>1</v>
      </c>
      <c r="I1425" t="str">
        <v>High</v>
      </c>
    </row>
    <row r="1426" spans="1:9" x14ac:dyDescent="0.25">
      <c r="A1426" t="str">
        <v>LN002830</v>
      </c>
      <c r="B1426" t="str">
        <v>CUST03579</v>
      </c>
      <c r="C1426" t="str">
        <v>Personal</v>
      </c>
      <c r="D1426">
        <v>387335</v>
      </c>
      <c r="E1426">
        <v>0</v>
      </c>
      <c r="F1426">
        <v>809</v>
      </c>
      <c r="G1426">
        <v>0.50190000000000001</v>
      </c>
      <c r="H1426">
        <v>0</v>
      </c>
      <c r="I1426" t="str">
        <v>High</v>
      </c>
    </row>
    <row r="1427" spans="1:9" x14ac:dyDescent="0.25">
      <c r="A1427" t="str">
        <v>LN002833</v>
      </c>
      <c r="B1427" t="str">
        <v>CUST04616</v>
      </c>
      <c r="C1427" t="str">
        <v>Personal</v>
      </c>
      <c r="D1427">
        <v>362903</v>
      </c>
      <c r="E1427">
        <v>292914.28000000003</v>
      </c>
      <c r="F1427">
        <v>631</v>
      </c>
      <c r="G1427">
        <v>6.4199999999999993E-2</v>
      </c>
      <c r="H1427">
        <v>0</v>
      </c>
      <c r="I1427" t="str">
        <v>High</v>
      </c>
    </row>
    <row r="1428" spans="1:9" x14ac:dyDescent="0.25">
      <c r="A1428" t="str">
        <v>LN002834</v>
      </c>
      <c r="B1428" t="str">
        <v>CUST00983</v>
      </c>
      <c r="C1428" t="str">
        <v>Personal</v>
      </c>
      <c r="D1428">
        <v>146432</v>
      </c>
      <c r="E1428">
        <v>20900.25</v>
      </c>
      <c r="F1428">
        <v>636</v>
      </c>
      <c r="G1428">
        <v>0.1948</v>
      </c>
      <c r="H1428">
        <v>0</v>
      </c>
      <c r="I1428" t="str">
        <v>High</v>
      </c>
    </row>
    <row r="1429" spans="1:9" x14ac:dyDescent="0.25">
      <c r="A1429" t="str">
        <v>LN002835</v>
      </c>
      <c r="B1429" t="str">
        <v>CUST01746</v>
      </c>
      <c r="C1429" t="str">
        <v>Home</v>
      </c>
      <c r="D1429">
        <v>4602801</v>
      </c>
      <c r="E1429">
        <v>3576913.94</v>
      </c>
      <c r="F1429">
        <v>688</v>
      </c>
      <c r="G1429">
        <v>0.75</v>
      </c>
      <c r="H1429">
        <v>0</v>
      </c>
      <c r="I1429" t="str">
        <v>High</v>
      </c>
    </row>
    <row r="1430" spans="1:9" x14ac:dyDescent="0.25">
      <c r="A1430" t="str">
        <v>LN002836</v>
      </c>
      <c r="B1430" t="str">
        <v>CUST02849</v>
      </c>
      <c r="C1430" t="str">
        <v>Business</v>
      </c>
      <c r="D1430">
        <v>4402439</v>
      </c>
      <c r="E1430">
        <v>2675729.02</v>
      </c>
      <c r="F1430">
        <v>591</v>
      </c>
      <c r="G1430">
        <v>0.75</v>
      </c>
      <c r="H1430">
        <v>7</v>
      </c>
      <c r="I1430" t="str">
        <v>High</v>
      </c>
    </row>
    <row r="1431" spans="1:9" x14ac:dyDescent="0.25">
      <c r="A1431" t="str">
        <v>LN002837</v>
      </c>
      <c r="B1431" t="str">
        <v>CUST02994</v>
      </c>
      <c r="C1431" t="str">
        <v>Business</v>
      </c>
      <c r="D1431">
        <v>3238644</v>
      </c>
      <c r="E1431">
        <v>1240025.1399999999</v>
      </c>
      <c r="F1431">
        <v>727</v>
      </c>
      <c r="G1431">
        <v>0.71689999999999998</v>
      </c>
      <c r="H1431">
        <v>1</v>
      </c>
      <c r="I1431" t="str">
        <v>High</v>
      </c>
    </row>
    <row r="1432" spans="1:9" x14ac:dyDescent="0.25">
      <c r="A1432" t="str">
        <v>LN002839</v>
      </c>
      <c r="B1432" t="str">
        <v>CUST06362</v>
      </c>
      <c r="C1432" t="str">
        <v>Education</v>
      </c>
      <c r="D1432">
        <v>1174920</v>
      </c>
      <c r="E1432">
        <v>1034758.93</v>
      </c>
      <c r="F1432">
        <v>751</v>
      </c>
      <c r="G1432">
        <v>0.75</v>
      </c>
      <c r="H1432">
        <v>0</v>
      </c>
      <c r="I1432" t="str">
        <v>High</v>
      </c>
    </row>
    <row r="1433" spans="1:9" x14ac:dyDescent="0.25">
      <c r="A1433" t="str">
        <v>LN002840</v>
      </c>
      <c r="B1433" t="str">
        <v>CUST01333</v>
      </c>
      <c r="C1433" t="str">
        <v>Home</v>
      </c>
      <c r="D1433">
        <v>2504001</v>
      </c>
      <c r="E1433">
        <v>2494984.98</v>
      </c>
      <c r="F1433">
        <v>604</v>
      </c>
      <c r="G1433">
        <v>0.1171</v>
      </c>
      <c r="H1433">
        <v>0</v>
      </c>
      <c r="I1433" t="str">
        <v>High</v>
      </c>
    </row>
    <row r="1434" spans="1:9" x14ac:dyDescent="0.25">
      <c r="A1434" t="str">
        <v>LN002842</v>
      </c>
      <c r="B1434" t="str">
        <v>CUST05005</v>
      </c>
      <c r="C1434" t="str">
        <v>Education</v>
      </c>
      <c r="D1434">
        <v>977545</v>
      </c>
      <c r="E1434">
        <v>502092.39</v>
      </c>
      <c r="F1434">
        <v>715</v>
      </c>
      <c r="G1434">
        <v>0.75</v>
      </c>
      <c r="H1434">
        <v>0</v>
      </c>
      <c r="I1434" t="str">
        <v>High</v>
      </c>
    </row>
    <row r="1435" spans="1:9" x14ac:dyDescent="0.25">
      <c r="A1435" t="str">
        <v>LN002844</v>
      </c>
      <c r="B1435" t="str">
        <v>CUST05191</v>
      </c>
      <c r="C1435" t="str">
        <v>Business</v>
      </c>
      <c r="D1435">
        <v>1575591</v>
      </c>
      <c r="E1435">
        <v>1461532.9</v>
      </c>
      <c r="F1435">
        <v>701</v>
      </c>
      <c r="G1435">
        <v>0.75</v>
      </c>
      <c r="H1435">
        <v>0</v>
      </c>
      <c r="I1435" t="str">
        <v>High</v>
      </c>
    </row>
    <row r="1436" spans="1:9" x14ac:dyDescent="0.25">
      <c r="A1436" t="str">
        <v>LN002845</v>
      </c>
      <c r="B1436" t="str">
        <v>CUST02224</v>
      </c>
      <c r="C1436" t="str">
        <v>Auto</v>
      </c>
      <c r="D1436">
        <v>542284</v>
      </c>
      <c r="E1436">
        <v>217488.45</v>
      </c>
      <c r="F1436">
        <v>618</v>
      </c>
      <c r="G1436">
        <v>0.25069999999999998</v>
      </c>
      <c r="H1436">
        <v>7</v>
      </c>
      <c r="I1436" t="str">
        <v>High</v>
      </c>
    </row>
    <row r="1437" spans="1:9" x14ac:dyDescent="0.25">
      <c r="A1437" t="str">
        <v>LN002846</v>
      </c>
      <c r="B1437" t="str">
        <v>CUST00099</v>
      </c>
      <c r="C1437" t="str">
        <v>Personal</v>
      </c>
      <c r="D1437">
        <v>353650</v>
      </c>
      <c r="E1437">
        <v>0</v>
      </c>
      <c r="F1437">
        <v>783</v>
      </c>
      <c r="G1437">
        <v>0.66239999999999999</v>
      </c>
      <c r="H1437">
        <v>0</v>
      </c>
      <c r="I1437" t="str">
        <v>High</v>
      </c>
    </row>
    <row r="1438" spans="1:9" x14ac:dyDescent="0.25">
      <c r="A1438" t="str">
        <v>LN002849</v>
      </c>
      <c r="B1438" t="str">
        <v>CUST03945</v>
      </c>
      <c r="C1438" t="str">
        <v>Auto</v>
      </c>
      <c r="D1438">
        <v>1681910</v>
      </c>
      <c r="E1438">
        <v>1078306.9099999999</v>
      </c>
      <c r="F1438">
        <v>717</v>
      </c>
      <c r="G1438">
        <v>0.55740000000000001</v>
      </c>
      <c r="H1438">
        <v>0</v>
      </c>
      <c r="I1438" t="str">
        <v>High</v>
      </c>
    </row>
    <row r="1439" spans="1:9" x14ac:dyDescent="0.25">
      <c r="A1439" t="str">
        <v>LN002853</v>
      </c>
      <c r="B1439" t="str">
        <v>CUST00269</v>
      </c>
      <c r="C1439" t="str">
        <v>Personal</v>
      </c>
      <c r="D1439">
        <v>595554</v>
      </c>
      <c r="E1439">
        <v>456839.66</v>
      </c>
      <c r="F1439">
        <v>632</v>
      </c>
      <c r="G1439">
        <v>0.55449999999999999</v>
      </c>
      <c r="H1439">
        <v>120</v>
      </c>
      <c r="I1439" t="str">
        <v>High</v>
      </c>
    </row>
    <row r="1440" spans="1:9" x14ac:dyDescent="0.25">
      <c r="A1440" t="str">
        <v>LN002854</v>
      </c>
      <c r="B1440" t="str">
        <v>CUST02783</v>
      </c>
      <c r="C1440" t="str">
        <v>Business</v>
      </c>
      <c r="D1440">
        <v>1569134</v>
      </c>
      <c r="E1440">
        <v>1282796.1399999999</v>
      </c>
      <c r="F1440">
        <v>724</v>
      </c>
      <c r="G1440">
        <v>0.75</v>
      </c>
      <c r="H1440">
        <v>0</v>
      </c>
      <c r="I1440" t="str">
        <v>High</v>
      </c>
    </row>
    <row r="1441" spans="1:9" x14ac:dyDescent="0.25">
      <c r="A1441" t="str">
        <v>LN002855</v>
      </c>
      <c r="B1441" t="str">
        <v>CUST00091</v>
      </c>
      <c r="C1441" t="str">
        <v>Personal</v>
      </c>
      <c r="D1441">
        <v>654743</v>
      </c>
      <c r="E1441">
        <v>550608.52</v>
      </c>
      <c r="F1441">
        <v>673</v>
      </c>
      <c r="G1441">
        <v>0.50490000000000002</v>
      </c>
      <c r="H1441">
        <v>0</v>
      </c>
      <c r="I1441" t="str">
        <v>High</v>
      </c>
    </row>
    <row r="1442" spans="1:9" x14ac:dyDescent="0.25">
      <c r="A1442" t="str">
        <v>LN002856</v>
      </c>
      <c r="B1442" t="str">
        <v>CUST03473</v>
      </c>
      <c r="C1442" t="str">
        <v>Home</v>
      </c>
      <c r="D1442">
        <v>3777696</v>
      </c>
      <c r="E1442">
        <v>3663782.41</v>
      </c>
      <c r="F1442">
        <v>636</v>
      </c>
      <c r="G1442">
        <v>0.75</v>
      </c>
      <c r="H1442">
        <v>0</v>
      </c>
      <c r="I1442" t="str">
        <v>High</v>
      </c>
    </row>
    <row r="1443" spans="1:9" x14ac:dyDescent="0.25">
      <c r="A1443" t="str">
        <v>LN002861</v>
      </c>
      <c r="B1443" t="str">
        <v>CUST00663</v>
      </c>
      <c r="C1443" t="str">
        <v>Business</v>
      </c>
      <c r="D1443">
        <v>1887134</v>
      </c>
      <c r="E1443">
        <v>1297095.07</v>
      </c>
      <c r="F1443">
        <v>693</v>
      </c>
      <c r="G1443">
        <v>0.75</v>
      </c>
      <c r="H1443">
        <v>7</v>
      </c>
      <c r="I1443" t="str">
        <v>High</v>
      </c>
    </row>
    <row r="1444" spans="1:9" x14ac:dyDescent="0.25">
      <c r="A1444" t="str">
        <v>LN002863</v>
      </c>
      <c r="B1444" t="str">
        <v>CUST00188</v>
      </c>
      <c r="C1444" t="str">
        <v>Business</v>
      </c>
      <c r="D1444">
        <v>744487</v>
      </c>
      <c r="E1444">
        <v>518963.17</v>
      </c>
      <c r="F1444">
        <v>739</v>
      </c>
      <c r="G1444">
        <v>0.75</v>
      </c>
      <c r="H1444">
        <v>7</v>
      </c>
      <c r="I1444" t="str">
        <v>High</v>
      </c>
    </row>
    <row r="1445" spans="1:9" x14ac:dyDescent="0.25">
      <c r="A1445" t="str">
        <v>LN002865</v>
      </c>
      <c r="B1445" t="str">
        <v>CUST06594</v>
      </c>
      <c r="C1445" t="str">
        <v>Home</v>
      </c>
      <c r="D1445">
        <v>5837878</v>
      </c>
      <c r="E1445">
        <v>5759034.0700000003</v>
      </c>
      <c r="F1445">
        <v>806</v>
      </c>
      <c r="G1445">
        <v>0.75</v>
      </c>
      <c r="H1445">
        <v>0</v>
      </c>
      <c r="I1445" t="str">
        <v>High</v>
      </c>
    </row>
    <row r="1446" spans="1:9" x14ac:dyDescent="0.25">
      <c r="A1446" t="str">
        <v>LN002867</v>
      </c>
      <c r="B1446" t="str">
        <v>CUST06151</v>
      </c>
      <c r="C1446" t="str">
        <v>Home</v>
      </c>
      <c r="D1446">
        <v>3147677</v>
      </c>
      <c r="E1446">
        <v>3013933.7</v>
      </c>
      <c r="F1446">
        <v>664</v>
      </c>
      <c r="G1446">
        <v>0.75</v>
      </c>
      <c r="H1446">
        <v>0</v>
      </c>
      <c r="I1446" t="str">
        <v>High</v>
      </c>
    </row>
    <row r="1447" spans="1:9" x14ac:dyDescent="0.25">
      <c r="A1447" t="str">
        <v>LN002871</v>
      </c>
      <c r="B1447" t="str">
        <v>CUST03739</v>
      </c>
      <c r="C1447" t="str">
        <v>Business</v>
      </c>
      <c r="D1447">
        <v>4507580</v>
      </c>
      <c r="E1447">
        <v>0</v>
      </c>
      <c r="F1447">
        <v>707</v>
      </c>
      <c r="G1447">
        <v>0.75</v>
      </c>
      <c r="H1447">
        <v>0</v>
      </c>
      <c r="I1447" t="str">
        <v>High</v>
      </c>
    </row>
    <row r="1448" spans="1:9" x14ac:dyDescent="0.25">
      <c r="A1448" t="str">
        <v>LN002872</v>
      </c>
      <c r="B1448" t="str">
        <v>CUST06024</v>
      </c>
      <c r="C1448" t="str">
        <v>Business</v>
      </c>
      <c r="D1448">
        <v>3417553</v>
      </c>
      <c r="E1448">
        <v>0</v>
      </c>
      <c r="F1448">
        <v>721</v>
      </c>
      <c r="G1448">
        <v>0.75</v>
      </c>
      <c r="H1448">
        <v>0</v>
      </c>
      <c r="I1448" t="str">
        <v>High</v>
      </c>
    </row>
    <row r="1449" spans="1:9" x14ac:dyDescent="0.25">
      <c r="A1449" t="str">
        <v>LN002873</v>
      </c>
      <c r="B1449" t="str">
        <v>CUST06256</v>
      </c>
      <c r="C1449" t="str">
        <v>Business</v>
      </c>
      <c r="D1449">
        <v>3615711</v>
      </c>
      <c r="E1449">
        <v>2734650.81</v>
      </c>
      <c r="F1449">
        <v>681</v>
      </c>
      <c r="G1449">
        <v>0.75</v>
      </c>
      <c r="H1449">
        <v>0</v>
      </c>
      <c r="I1449" t="str">
        <v>High</v>
      </c>
    </row>
    <row r="1450" spans="1:9" x14ac:dyDescent="0.25">
      <c r="A1450" t="str">
        <v>LN002876</v>
      </c>
      <c r="B1450" t="str">
        <v>CUST03226</v>
      </c>
      <c r="C1450" t="str">
        <v>Home</v>
      </c>
      <c r="D1450">
        <v>6452046</v>
      </c>
      <c r="E1450">
        <v>6024710.79</v>
      </c>
      <c r="F1450">
        <v>678</v>
      </c>
      <c r="G1450">
        <v>0.75</v>
      </c>
      <c r="H1450">
        <v>0</v>
      </c>
      <c r="I1450" t="str">
        <v>High</v>
      </c>
    </row>
    <row r="1451" spans="1:9" x14ac:dyDescent="0.25">
      <c r="A1451" t="str">
        <v>LN002877</v>
      </c>
      <c r="B1451" t="str">
        <v>CUST06038</v>
      </c>
      <c r="C1451" t="str">
        <v>Home</v>
      </c>
      <c r="D1451">
        <v>5279220</v>
      </c>
      <c r="E1451">
        <v>3968739.59</v>
      </c>
      <c r="F1451">
        <v>781</v>
      </c>
      <c r="G1451">
        <v>0.75</v>
      </c>
      <c r="H1451">
        <v>0</v>
      </c>
      <c r="I1451" t="str">
        <v>High</v>
      </c>
    </row>
    <row r="1452" spans="1:9" x14ac:dyDescent="0.25">
      <c r="A1452" t="str">
        <v>LN002882</v>
      </c>
      <c r="B1452" t="str">
        <v>CUST00985</v>
      </c>
      <c r="C1452" t="str">
        <v>Business</v>
      </c>
      <c r="D1452">
        <v>1927477</v>
      </c>
      <c r="E1452">
        <v>680542.59</v>
      </c>
      <c r="F1452">
        <v>746</v>
      </c>
      <c r="G1452">
        <v>0.75</v>
      </c>
      <c r="H1452">
        <v>0</v>
      </c>
      <c r="I1452" t="str">
        <v>High</v>
      </c>
    </row>
    <row r="1453" spans="1:9" x14ac:dyDescent="0.25">
      <c r="A1453" t="str">
        <v>LN002883</v>
      </c>
      <c r="B1453" t="str">
        <v>CUST04307</v>
      </c>
      <c r="C1453" t="str">
        <v>Personal</v>
      </c>
      <c r="D1453">
        <v>150646</v>
      </c>
      <c r="E1453">
        <v>100633.84</v>
      </c>
      <c r="F1453">
        <v>672</v>
      </c>
      <c r="G1453">
        <v>9.9599999999999994E-2</v>
      </c>
      <c r="H1453">
        <v>30</v>
      </c>
      <c r="I1453" t="str">
        <v>High</v>
      </c>
    </row>
    <row r="1454" spans="1:9" x14ac:dyDescent="0.25">
      <c r="A1454" t="str">
        <v>LN002885</v>
      </c>
      <c r="B1454" t="str">
        <v>CUST02771</v>
      </c>
      <c r="C1454" t="str">
        <v>Personal</v>
      </c>
      <c r="D1454">
        <v>574193</v>
      </c>
      <c r="E1454">
        <v>345803.11</v>
      </c>
      <c r="F1454">
        <v>594</v>
      </c>
      <c r="G1454">
        <v>9.4399999999999998E-2</v>
      </c>
      <c r="H1454">
        <v>0</v>
      </c>
      <c r="I1454" t="str">
        <v>High</v>
      </c>
    </row>
    <row r="1455" spans="1:9" x14ac:dyDescent="0.25">
      <c r="A1455" t="str">
        <v>LN002886</v>
      </c>
      <c r="B1455" t="str">
        <v>CUST00365</v>
      </c>
      <c r="C1455" t="str">
        <v>Business</v>
      </c>
      <c r="D1455">
        <v>1430315</v>
      </c>
      <c r="E1455">
        <v>1025059.99</v>
      </c>
      <c r="F1455">
        <v>733</v>
      </c>
      <c r="G1455">
        <v>0.75</v>
      </c>
      <c r="H1455">
        <v>0</v>
      </c>
      <c r="I1455" t="str">
        <v>High</v>
      </c>
    </row>
    <row r="1456" spans="1:9" x14ac:dyDescent="0.25">
      <c r="A1456" t="str">
        <v>LN002888</v>
      </c>
      <c r="B1456" t="str">
        <v>CUST04429</v>
      </c>
      <c r="C1456" t="str">
        <v>Home</v>
      </c>
      <c r="D1456">
        <v>6305644</v>
      </c>
      <c r="E1456">
        <v>6229346.6699999999</v>
      </c>
      <c r="F1456">
        <v>679</v>
      </c>
      <c r="G1456">
        <v>0.75</v>
      </c>
      <c r="H1456">
        <v>0</v>
      </c>
      <c r="I1456" t="str">
        <v>High</v>
      </c>
    </row>
    <row r="1457" spans="1:9" x14ac:dyDescent="0.25">
      <c r="A1457" t="str">
        <v>LN002889</v>
      </c>
      <c r="B1457" t="str">
        <v>CUST05136</v>
      </c>
      <c r="C1457" t="str">
        <v>Education</v>
      </c>
      <c r="D1457">
        <v>1125786</v>
      </c>
      <c r="E1457">
        <v>904362.9</v>
      </c>
      <c r="F1457">
        <v>705</v>
      </c>
      <c r="G1457">
        <v>0.73670000000000002</v>
      </c>
      <c r="H1457">
        <v>0</v>
      </c>
      <c r="I1457" t="str">
        <v>High</v>
      </c>
    </row>
    <row r="1458" spans="1:9" x14ac:dyDescent="0.25">
      <c r="A1458" t="str">
        <v>LN002890</v>
      </c>
      <c r="B1458" t="str">
        <v>CUST06870</v>
      </c>
      <c r="C1458" t="str">
        <v>Education</v>
      </c>
      <c r="D1458">
        <v>869841</v>
      </c>
      <c r="E1458">
        <v>335510.3</v>
      </c>
      <c r="F1458">
        <v>642</v>
      </c>
      <c r="G1458">
        <v>0.26400000000000001</v>
      </c>
      <c r="H1458">
        <v>0</v>
      </c>
      <c r="I1458" t="str">
        <v>High</v>
      </c>
    </row>
    <row r="1459" spans="1:9" x14ac:dyDescent="0.25">
      <c r="A1459" t="str">
        <v>LN002895</v>
      </c>
      <c r="B1459" t="str">
        <v>CUST03644</v>
      </c>
      <c r="C1459" t="str">
        <v>Personal</v>
      </c>
      <c r="D1459">
        <v>476507</v>
      </c>
      <c r="E1459">
        <v>237601.92000000001</v>
      </c>
      <c r="F1459">
        <v>612</v>
      </c>
      <c r="G1459">
        <v>0.38229999999999997</v>
      </c>
      <c r="H1459">
        <v>0</v>
      </c>
      <c r="I1459" t="str">
        <v>High</v>
      </c>
    </row>
    <row r="1460" spans="1:9" x14ac:dyDescent="0.25">
      <c r="A1460" t="str">
        <v>LN002896</v>
      </c>
      <c r="B1460" t="str">
        <v>CUST05265</v>
      </c>
      <c r="C1460" t="str">
        <v>Business</v>
      </c>
      <c r="D1460">
        <v>3110961</v>
      </c>
      <c r="E1460">
        <v>2066708.3</v>
      </c>
      <c r="F1460">
        <v>691</v>
      </c>
      <c r="G1460">
        <v>0.75</v>
      </c>
      <c r="H1460">
        <v>0</v>
      </c>
      <c r="I1460" t="str">
        <v>High</v>
      </c>
    </row>
    <row r="1461" spans="1:9" x14ac:dyDescent="0.25">
      <c r="A1461" t="str">
        <v>LN002899</v>
      </c>
      <c r="B1461" t="str">
        <v>CUST02441</v>
      </c>
      <c r="C1461" t="str">
        <v>Home</v>
      </c>
      <c r="D1461">
        <v>4943177</v>
      </c>
      <c r="E1461">
        <v>4367629.49</v>
      </c>
      <c r="F1461">
        <v>728</v>
      </c>
      <c r="G1461">
        <v>0.75</v>
      </c>
      <c r="H1461">
        <v>0</v>
      </c>
      <c r="I1461" t="str">
        <v>High</v>
      </c>
    </row>
    <row r="1462" spans="1:9" x14ac:dyDescent="0.25">
      <c r="A1462" t="str">
        <v>LN002900</v>
      </c>
      <c r="B1462" t="str">
        <v>CUST04597</v>
      </c>
      <c r="C1462" t="str">
        <v>Personal</v>
      </c>
      <c r="D1462">
        <v>510275</v>
      </c>
      <c r="E1462">
        <v>0</v>
      </c>
      <c r="F1462">
        <v>662</v>
      </c>
      <c r="G1462">
        <v>0.67479999999999996</v>
      </c>
      <c r="H1462">
        <v>0</v>
      </c>
      <c r="I1462" t="str">
        <v>High</v>
      </c>
    </row>
    <row r="1463" spans="1:9" x14ac:dyDescent="0.25">
      <c r="A1463" t="str">
        <v>LN002904</v>
      </c>
      <c r="B1463" t="str">
        <v>CUST00369</v>
      </c>
      <c r="C1463" t="str">
        <v>Home</v>
      </c>
      <c r="D1463">
        <v>3932402</v>
      </c>
      <c r="E1463">
        <v>3851866.82</v>
      </c>
      <c r="F1463">
        <v>781</v>
      </c>
      <c r="G1463">
        <v>0.75</v>
      </c>
      <c r="H1463">
        <v>0</v>
      </c>
      <c r="I1463" t="str">
        <v>High</v>
      </c>
    </row>
    <row r="1464" spans="1:9" x14ac:dyDescent="0.25">
      <c r="A1464" t="str">
        <v>LN002905</v>
      </c>
      <c r="B1464" t="str">
        <v>CUST04671</v>
      </c>
      <c r="C1464" t="str">
        <v>Home</v>
      </c>
      <c r="D1464">
        <v>2290384</v>
      </c>
      <c r="E1464">
        <v>1906419.53</v>
      </c>
      <c r="F1464">
        <v>749</v>
      </c>
      <c r="G1464">
        <v>0.75</v>
      </c>
      <c r="H1464">
        <v>0</v>
      </c>
      <c r="I1464" t="str">
        <v>High</v>
      </c>
    </row>
    <row r="1465" spans="1:9" x14ac:dyDescent="0.25">
      <c r="A1465" t="str">
        <v>LN002907</v>
      </c>
      <c r="B1465" t="str">
        <v>CUST02933</v>
      </c>
      <c r="C1465" t="str">
        <v>Business</v>
      </c>
      <c r="D1465">
        <v>2493566</v>
      </c>
      <c r="E1465">
        <v>2017760.22</v>
      </c>
      <c r="F1465">
        <v>739</v>
      </c>
      <c r="G1465">
        <v>0.64580000000000004</v>
      </c>
      <c r="H1465">
        <v>0</v>
      </c>
      <c r="I1465" t="str">
        <v>High</v>
      </c>
    </row>
    <row r="1466" spans="1:9" x14ac:dyDescent="0.25">
      <c r="A1466" t="str">
        <v>LN002910</v>
      </c>
      <c r="B1466" t="str">
        <v>CUST03882</v>
      </c>
      <c r="C1466" t="str">
        <v>Personal</v>
      </c>
      <c r="D1466">
        <v>738156</v>
      </c>
      <c r="E1466">
        <v>681418.5</v>
      </c>
      <c r="F1466">
        <v>715</v>
      </c>
      <c r="G1466">
        <v>0.5373</v>
      </c>
      <c r="H1466">
        <v>0</v>
      </c>
      <c r="I1466" t="str">
        <v>High</v>
      </c>
    </row>
    <row r="1467" spans="1:9" x14ac:dyDescent="0.25">
      <c r="A1467" t="str">
        <v>LN002911</v>
      </c>
      <c r="B1467" t="str">
        <v>CUST01358</v>
      </c>
      <c r="C1467" t="str">
        <v>Personal</v>
      </c>
      <c r="D1467">
        <v>680267</v>
      </c>
      <c r="E1467">
        <v>31193.63</v>
      </c>
      <c r="F1467">
        <v>713</v>
      </c>
      <c r="G1467">
        <v>0.71350000000000002</v>
      </c>
      <c r="H1467">
        <v>0</v>
      </c>
      <c r="I1467" t="str">
        <v>High</v>
      </c>
    </row>
    <row r="1468" spans="1:9" x14ac:dyDescent="0.25">
      <c r="A1468" t="str">
        <v>LN002914</v>
      </c>
      <c r="B1468" t="str">
        <v>CUST03869</v>
      </c>
      <c r="C1468" t="str">
        <v>Business</v>
      </c>
      <c r="D1468">
        <v>3441834</v>
      </c>
      <c r="E1468">
        <v>0</v>
      </c>
      <c r="F1468">
        <v>850</v>
      </c>
      <c r="G1468">
        <v>0.75</v>
      </c>
      <c r="H1468">
        <v>0</v>
      </c>
      <c r="I1468" t="str">
        <v>High</v>
      </c>
    </row>
    <row r="1469" spans="1:9" x14ac:dyDescent="0.25">
      <c r="A1469" t="str">
        <v>LN002916</v>
      </c>
      <c r="B1469" t="str">
        <v>CUST05100</v>
      </c>
      <c r="C1469" t="str">
        <v>Auto</v>
      </c>
      <c r="D1469">
        <v>1533397</v>
      </c>
      <c r="E1469">
        <v>694064.48</v>
      </c>
      <c r="F1469">
        <v>711</v>
      </c>
      <c r="G1469">
        <v>0.50370000000000004</v>
      </c>
      <c r="H1469">
        <v>7</v>
      </c>
      <c r="I1469" t="str">
        <v>High</v>
      </c>
    </row>
    <row r="1470" spans="1:9" x14ac:dyDescent="0.25">
      <c r="A1470" t="str">
        <v>LN002918</v>
      </c>
      <c r="B1470" t="str">
        <v>CUST03510</v>
      </c>
      <c r="C1470" t="str">
        <v>Business</v>
      </c>
      <c r="D1470">
        <v>2606598</v>
      </c>
      <c r="E1470">
        <v>2074875.49</v>
      </c>
      <c r="F1470">
        <v>669</v>
      </c>
      <c r="G1470">
        <v>0.75</v>
      </c>
      <c r="H1470">
        <v>0</v>
      </c>
      <c r="I1470" t="str">
        <v>High</v>
      </c>
    </row>
    <row r="1471" spans="1:9" x14ac:dyDescent="0.25">
      <c r="A1471" t="str">
        <v>LN002919</v>
      </c>
      <c r="B1471" t="str">
        <v>CUST00032</v>
      </c>
      <c r="C1471" t="str">
        <v>Home</v>
      </c>
      <c r="D1471">
        <v>3553372</v>
      </c>
      <c r="E1471">
        <v>3288187.91</v>
      </c>
      <c r="F1471">
        <v>628</v>
      </c>
      <c r="G1471">
        <v>0.4733</v>
      </c>
      <c r="H1471">
        <v>0</v>
      </c>
      <c r="I1471" t="str">
        <v>High</v>
      </c>
    </row>
    <row r="1472" spans="1:9" x14ac:dyDescent="0.25">
      <c r="A1472" t="str">
        <v>LN002921</v>
      </c>
      <c r="B1472" t="str">
        <v>CUST05582</v>
      </c>
      <c r="C1472" t="str">
        <v>Personal</v>
      </c>
      <c r="D1472">
        <v>117760</v>
      </c>
      <c r="E1472">
        <v>106676.95</v>
      </c>
      <c r="F1472">
        <v>593</v>
      </c>
      <c r="G1472">
        <v>9.4E-2</v>
      </c>
      <c r="H1472">
        <v>0</v>
      </c>
      <c r="I1472" t="str">
        <v>High</v>
      </c>
    </row>
    <row r="1473" spans="1:9" x14ac:dyDescent="0.25">
      <c r="A1473" t="str">
        <v>LN002922</v>
      </c>
      <c r="B1473" t="str">
        <v>CUST04840</v>
      </c>
      <c r="C1473" t="str">
        <v>Auto</v>
      </c>
      <c r="D1473">
        <v>1282647</v>
      </c>
      <c r="E1473">
        <v>805468.09</v>
      </c>
      <c r="F1473">
        <v>819</v>
      </c>
      <c r="G1473">
        <v>0.75</v>
      </c>
      <c r="H1473">
        <v>15</v>
      </c>
      <c r="I1473" t="str">
        <v>High</v>
      </c>
    </row>
    <row r="1474" spans="1:9" x14ac:dyDescent="0.25">
      <c r="A1474" t="str">
        <v>LN002925</v>
      </c>
      <c r="B1474" t="str">
        <v>CUST01310</v>
      </c>
      <c r="C1474" t="str">
        <v>Home</v>
      </c>
      <c r="D1474">
        <v>2268621</v>
      </c>
      <c r="E1474">
        <v>2260421.38</v>
      </c>
      <c r="F1474">
        <v>704</v>
      </c>
      <c r="G1474">
        <v>0.58140000000000003</v>
      </c>
      <c r="H1474">
        <v>0</v>
      </c>
      <c r="I1474" t="str">
        <v>High</v>
      </c>
    </row>
    <row r="1475" spans="1:9" x14ac:dyDescent="0.25">
      <c r="A1475" t="str">
        <v>LN002926</v>
      </c>
      <c r="B1475" t="str">
        <v>CUST02053</v>
      </c>
      <c r="C1475" t="str">
        <v>Business</v>
      </c>
      <c r="D1475">
        <v>2420268</v>
      </c>
      <c r="E1475">
        <v>1324288.6399999999</v>
      </c>
      <c r="F1475">
        <v>742</v>
      </c>
      <c r="G1475">
        <v>0.75</v>
      </c>
      <c r="H1475">
        <v>0</v>
      </c>
      <c r="I1475" t="str">
        <v>High</v>
      </c>
    </row>
    <row r="1476" spans="1:9" x14ac:dyDescent="0.25">
      <c r="A1476" t="str">
        <v>LN002927</v>
      </c>
      <c r="B1476" t="str">
        <v>CUST05060</v>
      </c>
      <c r="C1476" t="str">
        <v>Education</v>
      </c>
      <c r="D1476">
        <v>179923</v>
      </c>
      <c r="E1476">
        <v>133151.49</v>
      </c>
      <c r="F1476">
        <v>641</v>
      </c>
      <c r="G1476">
        <v>0.05</v>
      </c>
      <c r="H1476">
        <v>0</v>
      </c>
      <c r="I1476" t="str">
        <v>High</v>
      </c>
    </row>
    <row r="1477" spans="1:9" x14ac:dyDescent="0.25">
      <c r="A1477" t="str">
        <v>LN002928</v>
      </c>
      <c r="B1477" t="str">
        <v>CUST04034</v>
      </c>
      <c r="C1477" t="str">
        <v>Business</v>
      </c>
      <c r="D1477">
        <v>1620999</v>
      </c>
      <c r="E1477">
        <v>1202022.8500000001</v>
      </c>
      <c r="F1477">
        <v>743</v>
      </c>
      <c r="G1477">
        <v>0.60150000000000003</v>
      </c>
      <c r="H1477">
        <v>0</v>
      </c>
      <c r="I1477" t="str">
        <v>High</v>
      </c>
    </row>
    <row r="1478" spans="1:9" x14ac:dyDescent="0.25">
      <c r="A1478" t="str">
        <v>LN002929</v>
      </c>
      <c r="B1478" t="str">
        <v>CUST03001</v>
      </c>
      <c r="C1478" t="str">
        <v>Education</v>
      </c>
      <c r="D1478">
        <v>1349515</v>
      </c>
      <c r="E1478">
        <v>565061.51</v>
      </c>
      <c r="F1478">
        <v>718</v>
      </c>
      <c r="G1478">
        <v>0.7419</v>
      </c>
      <c r="H1478">
        <v>0</v>
      </c>
      <c r="I1478" t="str">
        <v>High</v>
      </c>
    </row>
    <row r="1479" spans="1:9" x14ac:dyDescent="0.25">
      <c r="A1479" t="str">
        <v>LN002930</v>
      </c>
      <c r="B1479" t="str">
        <v>CUST04198</v>
      </c>
      <c r="C1479" t="str">
        <v>Home</v>
      </c>
      <c r="D1479">
        <v>3126314</v>
      </c>
      <c r="E1479">
        <v>2730711.83</v>
      </c>
      <c r="F1479">
        <v>818</v>
      </c>
      <c r="G1479">
        <v>0.59830000000000005</v>
      </c>
      <c r="H1479">
        <v>0</v>
      </c>
      <c r="I1479" t="str">
        <v>High</v>
      </c>
    </row>
    <row r="1480" spans="1:9" x14ac:dyDescent="0.25">
      <c r="A1480" t="str">
        <v>LN002931</v>
      </c>
      <c r="B1480" t="str">
        <v>CUST06881</v>
      </c>
      <c r="C1480" t="str">
        <v>Auto</v>
      </c>
      <c r="D1480">
        <v>1265050</v>
      </c>
      <c r="E1480">
        <v>1095961.25</v>
      </c>
      <c r="F1480">
        <v>641</v>
      </c>
      <c r="G1480">
        <v>0.25209999999999999</v>
      </c>
      <c r="H1480">
        <v>0</v>
      </c>
      <c r="I1480" t="str">
        <v>High</v>
      </c>
    </row>
    <row r="1481" spans="1:9" x14ac:dyDescent="0.25">
      <c r="A1481" t="str">
        <v>LN002932</v>
      </c>
      <c r="B1481" t="str">
        <v>CUST01900</v>
      </c>
      <c r="C1481" t="str">
        <v>Auto</v>
      </c>
      <c r="D1481">
        <v>1131947</v>
      </c>
      <c r="E1481">
        <v>1022601.39</v>
      </c>
      <c r="F1481">
        <v>638</v>
      </c>
      <c r="G1481">
        <v>0.40579999999999999</v>
      </c>
      <c r="H1481">
        <v>7</v>
      </c>
      <c r="I1481" t="str">
        <v>High</v>
      </c>
    </row>
    <row r="1482" spans="1:9" x14ac:dyDescent="0.25">
      <c r="A1482" t="str">
        <v>LN002934</v>
      </c>
      <c r="B1482" t="str">
        <v>CUST03180</v>
      </c>
      <c r="C1482" t="str">
        <v>Home</v>
      </c>
      <c r="D1482">
        <v>2375299</v>
      </c>
      <c r="E1482">
        <v>2274208.16</v>
      </c>
      <c r="F1482">
        <v>599</v>
      </c>
      <c r="G1482">
        <v>0.30220000000000002</v>
      </c>
      <c r="H1482">
        <v>0</v>
      </c>
      <c r="I1482" t="str">
        <v>High</v>
      </c>
    </row>
    <row r="1483" spans="1:9" x14ac:dyDescent="0.25">
      <c r="A1483" t="str">
        <v>LN002935</v>
      </c>
      <c r="B1483" t="str">
        <v>CUST02815</v>
      </c>
      <c r="C1483" t="str">
        <v>Auto</v>
      </c>
      <c r="D1483">
        <v>1722249</v>
      </c>
      <c r="E1483">
        <v>1077123.22</v>
      </c>
      <c r="F1483">
        <v>664</v>
      </c>
      <c r="G1483">
        <v>0.54710000000000003</v>
      </c>
      <c r="H1483">
        <v>0</v>
      </c>
      <c r="I1483" t="str">
        <v>High</v>
      </c>
    </row>
    <row r="1484" spans="1:9" x14ac:dyDescent="0.25">
      <c r="A1484" t="str">
        <v>LN002936</v>
      </c>
      <c r="B1484" t="str">
        <v>CUST01262</v>
      </c>
      <c r="C1484" t="str">
        <v>Personal</v>
      </c>
      <c r="D1484">
        <v>633408</v>
      </c>
      <c r="E1484">
        <v>248434.2</v>
      </c>
      <c r="F1484">
        <v>658</v>
      </c>
      <c r="G1484">
        <v>0.56140000000000001</v>
      </c>
      <c r="H1484">
        <v>0</v>
      </c>
      <c r="I1484" t="str">
        <v>High</v>
      </c>
    </row>
    <row r="1485" spans="1:9" x14ac:dyDescent="0.25">
      <c r="A1485" t="str">
        <v>LN002937</v>
      </c>
      <c r="B1485" t="str">
        <v>CUST00967</v>
      </c>
      <c r="C1485" t="str">
        <v>Education</v>
      </c>
      <c r="D1485">
        <v>910714</v>
      </c>
      <c r="E1485">
        <v>566255.46</v>
      </c>
      <c r="F1485">
        <v>709</v>
      </c>
      <c r="G1485">
        <v>0.51939999999999997</v>
      </c>
      <c r="H1485">
        <v>0</v>
      </c>
      <c r="I1485" t="str">
        <v>High</v>
      </c>
    </row>
    <row r="1486" spans="1:9" x14ac:dyDescent="0.25">
      <c r="A1486" t="str">
        <v>LN002939</v>
      </c>
      <c r="B1486" t="str">
        <v>CUST05363</v>
      </c>
      <c r="C1486" t="str">
        <v>Business</v>
      </c>
      <c r="D1486">
        <v>3042326</v>
      </c>
      <c r="E1486">
        <v>143743.35999999999</v>
      </c>
      <c r="F1486">
        <v>629</v>
      </c>
      <c r="G1486">
        <v>0.75</v>
      </c>
      <c r="H1486">
        <v>0</v>
      </c>
      <c r="I1486" t="str">
        <v>High</v>
      </c>
    </row>
    <row r="1487" spans="1:9" x14ac:dyDescent="0.25">
      <c r="A1487" t="str">
        <v>LN002947</v>
      </c>
      <c r="B1487" t="str">
        <v>CUST03726</v>
      </c>
      <c r="C1487" t="str">
        <v>Home</v>
      </c>
      <c r="D1487">
        <v>6390081</v>
      </c>
      <c r="E1487">
        <v>5750372.2800000003</v>
      </c>
      <c r="F1487">
        <v>782</v>
      </c>
      <c r="G1487">
        <v>0.75</v>
      </c>
      <c r="H1487">
        <v>0</v>
      </c>
      <c r="I1487" t="str">
        <v>High</v>
      </c>
    </row>
    <row r="1488" spans="1:9" x14ac:dyDescent="0.25">
      <c r="A1488" t="str">
        <v>LN002948</v>
      </c>
      <c r="B1488" t="str">
        <v>CUST01766</v>
      </c>
      <c r="C1488" t="str">
        <v>Home</v>
      </c>
      <c r="D1488">
        <v>5747497</v>
      </c>
      <c r="E1488">
        <v>5502162.3700000001</v>
      </c>
      <c r="F1488">
        <v>728</v>
      </c>
      <c r="G1488">
        <v>0.75</v>
      </c>
      <c r="H1488">
        <v>0</v>
      </c>
      <c r="I1488" t="str">
        <v>High</v>
      </c>
    </row>
    <row r="1489" spans="1:9" x14ac:dyDescent="0.25">
      <c r="A1489" t="str">
        <v>LN002950</v>
      </c>
      <c r="B1489" t="str">
        <v>CUST02664</v>
      </c>
      <c r="C1489" t="str">
        <v>Business</v>
      </c>
      <c r="D1489">
        <v>4414393</v>
      </c>
      <c r="E1489">
        <v>0</v>
      </c>
      <c r="F1489">
        <v>674</v>
      </c>
      <c r="G1489">
        <v>0.75</v>
      </c>
      <c r="H1489">
        <v>0</v>
      </c>
      <c r="I1489" t="str">
        <v>High</v>
      </c>
    </row>
    <row r="1490" spans="1:9" x14ac:dyDescent="0.25">
      <c r="A1490" t="str">
        <v>LN002951</v>
      </c>
      <c r="B1490" t="str">
        <v>CUST04783</v>
      </c>
      <c r="C1490" t="str">
        <v>Education</v>
      </c>
      <c r="D1490">
        <v>1285312</v>
      </c>
      <c r="E1490">
        <v>992860.23</v>
      </c>
      <c r="F1490">
        <v>639</v>
      </c>
      <c r="G1490">
        <v>0.34689999999999999</v>
      </c>
      <c r="H1490">
        <v>0</v>
      </c>
      <c r="I1490" t="str">
        <v>High</v>
      </c>
    </row>
    <row r="1491" spans="1:9" x14ac:dyDescent="0.25">
      <c r="A1491" t="str">
        <v>LN002952</v>
      </c>
      <c r="B1491" t="str">
        <v>CUST06118</v>
      </c>
      <c r="C1491" t="str">
        <v>Auto</v>
      </c>
      <c r="D1491">
        <v>528185</v>
      </c>
      <c r="E1491">
        <v>93024.4</v>
      </c>
      <c r="F1491">
        <v>775</v>
      </c>
      <c r="G1491">
        <v>0.52890000000000004</v>
      </c>
      <c r="H1491">
        <v>0</v>
      </c>
      <c r="I1491" t="str">
        <v>High</v>
      </c>
    </row>
    <row r="1492" spans="1:9" x14ac:dyDescent="0.25">
      <c r="A1492" t="str">
        <v>LN002955</v>
      </c>
      <c r="B1492" t="str">
        <v>CUST00014</v>
      </c>
      <c r="C1492" t="str">
        <v>Business</v>
      </c>
      <c r="D1492">
        <v>4614558</v>
      </c>
      <c r="E1492">
        <v>0</v>
      </c>
      <c r="F1492">
        <v>805</v>
      </c>
      <c r="G1492">
        <v>0.75</v>
      </c>
      <c r="H1492">
        <v>0</v>
      </c>
      <c r="I1492" t="str">
        <v>High</v>
      </c>
    </row>
    <row r="1493" spans="1:9" x14ac:dyDescent="0.25">
      <c r="A1493" t="str">
        <v>LN002956</v>
      </c>
      <c r="B1493" t="str">
        <v>CUST04004</v>
      </c>
      <c r="C1493" t="str">
        <v>Auto</v>
      </c>
      <c r="D1493">
        <v>309933</v>
      </c>
      <c r="E1493">
        <v>68995.31</v>
      </c>
      <c r="F1493">
        <v>692</v>
      </c>
      <c r="G1493">
        <v>0.54549999999999998</v>
      </c>
      <c r="H1493">
        <v>0</v>
      </c>
      <c r="I1493" t="str">
        <v>High</v>
      </c>
    </row>
    <row r="1494" spans="1:9" x14ac:dyDescent="0.25">
      <c r="A1494" t="str">
        <v>LN002957</v>
      </c>
      <c r="B1494" t="str">
        <v>CUST06452</v>
      </c>
      <c r="C1494" t="str">
        <v>Auto</v>
      </c>
      <c r="D1494">
        <v>1311422</v>
      </c>
      <c r="E1494">
        <v>1215235.48</v>
      </c>
      <c r="F1494">
        <v>715</v>
      </c>
      <c r="G1494">
        <v>0.75</v>
      </c>
      <c r="H1494">
        <v>0</v>
      </c>
      <c r="I1494" t="str">
        <v>High</v>
      </c>
    </row>
    <row r="1495" spans="1:9" x14ac:dyDescent="0.25">
      <c r="A1495" t="str">
        <v>LN002958</v>
      </c>
      <c r="B1495" t="str">
        <v>CUST01224</v>
      </c>
      <c r="C1495" t="str">
        <v>Business</v>
      </c>
      <c r="D1495">
        <v>1175987</v>
      </c>
      <c r="E1495">
        <v>475396.66</v>
      </c>
      <c r="F1495">
        <v>686</v>
      </c>
      <c r="G1495">
        <v>0.70989999999999998</v>
      </c>
      <c r="H1495">
        <v>0</v>
      </c>
      <c r="I1495" t="str">
        <v>High</v>
      </c>
    </row>
    <row r="1496" spans="1:9" x14ac:dyDescent="0.25">
      <c r="A1496" t="str">
        <v>LN002959</v>
      </c>
      <c r="B1496" t="str">
        <v>CUST03288</v>
      </c>
      <c r="C1496" t="str">
        <v>Personal</v>
      </c>
      <c r="D1496">
        <v>549337</v>
      </c>
      <c r="E1496">
        <v>318156.15000000002</v>
      </c>
      <c r="F1496">
        <v>640</v>
      </c>
      <c r="G1496">
        <v>0.16259999999999999</v>
      </c>
      <c r="H1496">
        <v>0</v>
      </c>
      <c r="I1496" t="str">
        <v>High</v>
      </c>
    </row>
    <row r="1497" spans="1:9" x14ac:dyDescent="0.25">
      <c r="A1497" t="str">
        <v>LN002961</v>
      </c>
      <c r="B1497" t="str">
        <v>CUST01678</v>
      </c>
      <c r="C1497" t="str">
        <v>Personal</v>
      </c>
      <c r="D1497">
        <v>359408</v>
      </c>
      <c r="E1497">
        <v>168799.84</v>
      </c>
      <c r="F1497">
        <v>604</v>
      </c>
      <c r="G1497">
        <v>0.1767</v>
      </c>
      <c r="H1497">
        <v>0</v>
      </c>
      <c r="I1497" t="str">
        <v>High</v>
      </c>
    </row>
    <row r="1498" spans="1:9" x14ac:dyDescent="0.25">
      <c r="A1498" t="str">
        <v>LN002963</v>
      </c>
      <c r="B1498" t="str">
        <v>CUST06599</v>
      </c>
      <c r="C1498" t="str">
        <v>Personal</v>
      </c>
      <c r="D1498">
        <v>360316</v>
      </c>
      <c r="E1498">
        <v>240012.69</v>
      </c>
      <c r="F1498">
        <v>598</v>
      </c>
      <c r="G1498">
        <v>0.1384</v>
      </c>
      <c r="H1498">
        <v>0</v>
      </c>
      <c r="I1498" t="str">
        <v>High</v>
      </c>
    </row>
    <row r="1499" spans="1:9" x14ac:dyDescent="0.25">
      <c r="A1499" t="str">
        <v>LN002964</v>
      </c>
      <c r="B1499" t="str">
        <v>CUST00583</v>
      </c>
      <c r="C1499" t="str">
        <v>Business</v>
      </c>
      <c r="D1499">
        <v>3483995</v>
      </c>
      <c r="E1499">
        <v>3031965.81</v>
      </c>
      <c r="F1499">
        <v>696</v>
      </c>
      <c r="G1499">
        <v>0.75</v>
      </c>
      <c r="H1499">
        <v>15</v>
      </c>
      <c r="I1499" t="str">
        <v>High</v>
      </c>
    </row>
    <row r="1500" spans="1:9" x14ac:dyDescent="0.25">
      <c r="A1500" t="str">
        <v>LN002966</v>
      </c>
      <c r="B1500" t="str">
        <v>CUST03101</v>
      </c>
      <c r="C1500" t="str">
        <v>Auto</v>
      </c>
      <c r="D1500">
        <v>1533645</v>
      </c>
      <c r="E1500">
        <v>942289.51</v>
      </c>
      <c r="F1500">
        <v>773</v>
      </c>
      <c r="G1500">
        <v>0.505</v>
      </c>
      <c r="H1500">
        <v>0</v>
      </c>
      <c r="I1500" t="str">
        <v>High</v>
      </c>
    </row>
    <row r="1501" spans="1:9" x14ac:dyDescent="0.25">
      <c r="A1501" t="str">
        <v>LN002968</v>
      </c>
      <c r="B1501" t="str">
        <v>CUST00310</v>
      </c>
      <c r="C1501" t="str">
        <v>Auto</v>
      </c>
      <c r="D1501">
        <v>348139</v>
      </c>
      <c r="E1501">
        <v>124753.06</v>
      </c>
      <c r="F1501">
        <v>624</v>
      </c>
      <c r="G1501">
        <v>0.1613</v>
      </c>
      <c r="H1501">
        <v>15</v>
      </c>
      <c r="I1501" t="str">
        <v>High</v>
      </c>
    </row>
    <row r="1502" spans="1:9" x14ac:dyDescent="0.25">
      <c r="A1502" t="str">
        <v>LN002969</v>
      </c>
      <c r="B1502" t="str">
        <v>CUST04840</v>
      </c>
      <c r="C1502" t="str">
        <v>Business</v>
      </c>
      <c r="D1502">
        <v>2365423</v>
      </c>
      <c r="E1502">
        <v>1552021.89</v>
      </c>
      <c r="F1502">
        <v>640</v>
      </c>
      <c r="G1502">
        <v>0.56869999999999998</v>
      </c>
      <c r="H1502">
        <v>0</v>
      </c>
      <c r="I1502" t="str">
        <v>High</v>
      </c>
    </row>
    <row r="1503" spans="1:9" x14ac:dyDescent="0.25">
      <c r="A1503" t="str">
        <v>LN002970</v>
      </c>
      <c r="B1503" t="str">
        <v>CUST06983</v>
      </c>
      <c r="C1503" t="str">
        <v>Home</v>
      </c>
      <c r="D1503">
        <v>6633160</v>
      </c>
      <c r="E1503">
        <v>6567818.5899999999</v>
      </c>
      <c r="F1503">
        <v>595</v>
      </c>
      <c r="G1503">
        <v>0.75</v>
      </c>
      <c r="H1503">
        <v>90</v>
      </c>
      <c r="I1503" t="str">
        <v>High</v>
      </c>
    </row>
    <row r="1504" spans="1:9" x14ac:dyDescent="0.25">
      <c r="A1504" t="str">
        <v>LN002971</v>
      </c>
      <c r="B1504" t="str">
        <v>CUST05495</v>
      </c>
      <c r="C1504" t="str">
        <v>Home</v>
      </c>
      <c r="D1504">
        <v>6928084</v>
      </c>
      <c r="E1504">
        <v>6389798.8200000003</v>
      </c>
      <c r="F1504">
        <v>760</v>
      </c>
      <c r="G1504">
        <v>0.75</v>
      </c>
      <c r="H1504">
        <v>0</v>
      </c>
      <c r="I1504" t="str">
        <v>High</v>
      </c>
    </row>
    <row r="1505" spans="1:9" x14ac:dyDescent="0.25">
      <c r="A1505" t="str">
        <v>LN002975</v>
      </c>
      <c r="B1505" t="str">
        <v>CUST06262</v>
      </c>
      <c r="C1505" t="str">
        <v>Home</v>
      </c>
      <c r="D1505">
        <v>4249298</v>
      </c>
      <c r="E1505">
        <v>4185247.31</v>
      </c>
      <c r="F1505">
        <v>730</v>
      </c>
      <c r="G1505">
        <v>0.75</v>
      </c>
      <c r="H1505">
        <v>0</v>
      </c>
      <c r="I1505" t="str">
        <v>High</v>
      </c>
    </row>
    <row r="1506" spans="1:9" x14ac:dyDescent="0.25">
      <c r="A1506" t="str">
        <v>LN002977</v>
      </c>
      <c r="B1506" t="str">
        <v>CUST06317</v>
      </c>
      <c r="C1506" t="str">
        <v>Education</v>
      </c>
      <c r="D1506">
        <v>811150</v>
      </c>
      <c r="E1506">
        <v>723292.13</v>
      </c>
      <c r="F1506">
        <v>681</v>
      </c>
      <c r="G1506">
        <v>0.75</v>
      </c>
      <c r="H1506">
        <v>0</v>
      </c>
      <c r="I1506" t="str">
        <v>High</v>
      </c>
    </row>
    <row r="1507" spans="1:9" x14ac:dyDescent="0.25">
      <c r="A1507" t="str">
        <v>LN002979</v>
      </c>
      <c r="B1507" t="str">
        <v>CUST02630</v>
      </c>
      <c r="C1507" t="str">
        <v>Auto</v>
      </c>
      <c r="D1507">
        <v>808587</v>
      </c>
      <c r="E1507">
        <v>292524.52</v>
      </c>
      <c r="F1507">
        <v>639</v>
      </c>
      <c r="G1507">
        <v>0.23430000000000001</v>
      </c>
      <c r="H1507">
        <v>0</v>
      </c>
      <c r="I1507" t="str">
        <v>High</v>
      </c>
    </row>
    <row r="1508" spans="1:9" x14ac:dyDescent="0.25">
      <c r="A1508" t="str">
        <v>LN002980</v>
      </c>
      <c r="B1508" t="str">
        <v>CUST05021</v>
      </c>
      <c r="C1508" t="str">
        <v>Business</v>
      </c>
      <c r="D1508">
        <v>1869276</v>
      </c>
      <c r="E1508">
        <v>0</v>
      </c>
      <c r="F1508">
        <v>742</v>
      </c>
      <c r="G1508">
        <v>0.75</v>
      </c>
      <c r="H1508">
        <v>0</v>
      </c>
      <c r="I1508" t="str">
        <v>High</v>
      </c>
    </row>
    <row r="1509" spans="1:9" x14ac:dyDescent="0.25">
      <c r="A1509" t="str">
        <v>LN002984</v>
      </c>
      <c r="B1509" t="str">
        <v>CUST04457</v>
      </c>
      <c r="C1509" t="str">
        <v>Education</v>
      </c>
      <c r="D1509">
        <v>1208317</v>
      </c>
      <c r="E1509">
        <v>524623.84</v>
      </c>
      <c r="F1509">
        <v>645</v>
      </c>
      <c r="G1509">
        <v>0.6643</v>
      </c>
      <c r="H1509">
        <v>0</v>
      </c>
      <c r="I1509" t="str">
        <v>High</v>
      </c>
    </row>
    <row r="1510" spans="1:9" x14ac:dyDescent="0.25">
      <c r="A1510" t="str">
        <v>LN002985</v>
      </c>
      <c r="B1510" t="str">
        <v>CUST03086</v>
      </c>
      <c r="C1510" t="str">
        <v>Home</v>
      </c>
      <c r="D1510">
        <v>5376696</v>
      </c>
      <c r="E1510">
        <v>4645775.43</v>
      </c>
      <c r="F1510">
        <v>754</v>
      </c>
      <c r="G1510">
        <v>0.75</v>
      </c>
      <c r="H1510">
        <v>0</v>
      </c>
      <c r="I1510" t="str">
        <v>High</v>
      </c>
    </row>
    <row r="1511" spans="1:9" x14ac:dyDescent="0.25">
      <c r="A1511" t="str">
        <v>LN002986</v>
      </c>
      <c r="B1511" t="str">
        <v>CUST06030</v>
      </c>
      <c r="C1511" t="str">
        <v>Business</v>
      </c>
      <c r="D1511">
        <v>4777874</v>
      </c>
      <c r="E1511">
        <v>3081420.56</v>
      </c>
      <c r="F1511">
        <v>796</v>
      </c>
      <c r="G1511">
        <v>0.75</v>
      </c>
      <c r="H1511">
        <v>0</v>
      </c>
      <c r="I1511" t="str">
        <v>High</v>
      </c>
    </row>
    <row r="1512" spans="1:9" x14ac:dyDescent="0.25">
      <c r="A1512" t="str">
        <v>LN002990</v>
      </c>
      <c r="B1512" t="str">
        <v>CUST06313</v>
      </c>
      <c r="C1512" t="str">
        <v>Business</v>
      </c>
      <c r="D1512">
        <v>2605066</v>
      </c>
      <c r="E1512">
        <v>2356421.36</v>
      </c>
      <c r="F1512">
        <v>736</v>
      </c>
      <c r="G1512">
        <v>0.75</v>
      </c>
      <c r="H1512">
        <v>0</v>
      </c>
      <c r="I1512" t="str">
        <v>High</v>
      </c>
    </row>
    <row r="1513" spans="1:9" x14ac:dyDescent="0.25">
      <c r="A1513" t="str">
        <v>LN002991</v>
      </c>
      <c r="B1513" t="str">
        <v>CUST02380</v>
      </c>
      <c r="C1513" t="str">
        <v>Personal</v>
      </c>
      <c r="D1513">
        <v>481553</v>
      </c>
      <c r="E1513">
        <v>464238.93</v>
      </c>
      <c r="F1513">
        <v>608</v>
      </c>
      <c r="G1513">
        <v>0.05</v>
      </c>
      <c r="H1513">
        <v>0</v>
      </c>
      <c r="I1513" t="str">
        <v>High</v>
      </c>
    </row>
    <row r="1514" spans="1:9" x14ac:dyDescent="0.25">
      <c r="A1514" t="str">
        <v>LN002993</v>
      </c>
      <c r="B1514" t="str">
        <v>CUST02218</v>
      </c>
      <c r="C1514" t="str">
        <v>Home</v>
      </c>
      <c r="D1514">
        <v>3262175</v>
      </c>
      <c r="E1514">
        <v>3113724.52</v>
      </c>
      <c r="F1514">
        <v>757</v>
      </c>
      <c r="G1514">
        <v>0.56850000000000001</v>
      </c>
      <c r="H1514">
        <v>0</v>
      </c>
      <c r="I1514" t="str">
        <v>High</v>
      </c>
    </row>
    <row r="1515" spans="1:9" x14ac:dyDescent="0.25">
      <c r="A1515" t="str">
        <v>LN002994</v>
      </c>
      <c r="B1515" t="str">
        <v>CUST01150</v>
      </c>
      <c r="C1515" t="str">
        <v>Home</v>
      </c>
      <c r="D1515">
        <v>6231834</v>
      </c>
      <c r="E1515">
        <v>6210247.4400000004</v>
      </c>
      <c r="F1515">
        <v>707</v>
      </c>
      <c r="G1515">
        <v>0.75</v>
      </c>
      <c r="H1515">
        <v>0</v>
      </c>
      <c r="I1515" t="str">
        <v>High</v>
      </c>
    </row>
    <row r="1516" spans="1:9" x14ac:dyDescent="0.25">
      <c r="A1516" t="str">
        <v>LN002996</v>
      </c>
      <c r="B1516" t="str">
        <v>CUST00076</v>
      </c>
      <c r="C1516" t="str">
        <v>Business</v>
      </c>
      <c r="D1516">
        <v>4326698</v>
      </c>
      <c r="E1516">
        <v>3549991.9</v>
      </c>
      <c r="F1516">
        <v>679</v>
      </c>
      <c r="G1516">
        <v>0.75</v>
      </c>
      <c r="H1516">
        <v>0</v>
      </c>
      <c r="I1516" t="str">
        <v>High</v>
      </c>
    </row>
    <row r="1517" spans="1:9" x14ac:dyDescent="0.25">
      <c r="A1517" t="str">
        <v>LN003000</v>
      </c>
      <c r="B1517" t="str">
        <v>CUST03584</v>
      </c>
      <c r="C1517" t="str">
        <v>Business</v>
      </c>
      <c r="D1517">
        <v>904762</v>
      </c>
      <c r="E1517">
        <v>211378.49</v>
      </c>
      <c r="F1517">
        <v>725</v>
      </c>
      <c r="G1517">
        <v>0.75</v>
      </c>
      <c r="H1517">
        <v>15</v>
      </c>
      <c r="I1517" t="str">
        <v>High</v>
      </c>
    </row>
    <row r="1518" spans="1:9" x14ac:dyDescent="0.25">
      <c r="A1518" t="str">
        <v>LN003002</v>
      </c>
      <c r="B1518" t="str">
        <v>CUST06962</v>
      </c>
      <c r="C1518" t="str">
        <v>Education</v>
      </c>
      <c r="D1518">
        <v>1126824</v>
      </c>
      <c r="E1518">
        <v>245633.21</v>
      </c>
      <c r="F1518">
        <v>706</v>
      </c>
      <c r="G1518">
        <v>0.67120000000000002</v>
      </c>
      <c r="H1518">
        <v>0</v>
      </c>
      <c r="I1518" t="str">
        <v>High</v>
      </c>
    </row>
    <row r="1519" spans="1:9" x14ac:dyDescent="0.25">
      <c r="A1519" t="str">
        <v>LN003005</v>
      </c>
      <c r="B1519" t="str">
        <v>CUST06119</v>
      </c>
      <c r="C1519" t="str">
        <v>Auto</v>
      </c>
      <c r="D1519">
        <v>459108</v>
      </c>
      <c r="E1519">
        <v>258831.67</v>
      </c>
      <c r="F1519">
        <v>721</v>
      </c>
      <c r="G1519">
        <v>0.50080000000000002</v>
      </c>
      <c r="H1519">
        <v>0</v>
      </c>
      <c r="I1519" t="str">
        <v>High</v>
      </c>
    </row>
    <row r="1520" spans="1:9" x14ac:dyDescent="0.25">
      <c r="A1520" t="str">
        <v>LN003006</v>
      </c>
      <c r="B1520" t="str">
        <v>CUST02644</v>
      </c>
      <c r="C1520" t="str">
        <v>Education</v>
      </c>
      <c r="D1520">
        <v>872747</v>
      </c>
      <c r="E1520">
        <v>803770.91</v>
      </c>
      <c r="F1520">
        <v>602</v>
      </c>
      <c r="G1520">
        <v>0.25490000000000002</v>
      </c>
      <c r="H1520">
        <v>0</v>
      </c>
      <c r="I1520" t="str">
        <v>High</v>
      </c>
    </row>
    <row r="1521" spans="1:9" x14ac:dyDescent="0.25">
      <c r="A1521" t="str">
        <v>LN003007</v>
      </c>
      <c r="B1521" t="str">
        <v>CUST00548</v>
      </c>
      <c r="C1521" t="str">
        <v>Business</v>
      </c>
      <c r="D1521">
        <v>3445890</v>
      </c>
      <c r="E1521">
        <v>2416041.5</v>
      </c>
      <c r="F1521">
        <v>781</v>
      </c>
      <c r="G1521">
        <v>0.75</v>
      </c>
      <c r="H1521">
        <v>0</v>
      </c>
      <c r="I1521" t="str">
        <v>High</v>
      </c>
    </row>
    <row r="1522" spans="1:9" x14ac:dyDescent="0.25">
      <c r="A1522" t="str">
        <v>LN003009</v>
      </c>
      <c r="B1522" t="str">
        <v>CUST03634</v>
      </c>
      <c r="C1522" t="str">
        <v>Auto</v>
      </c>
      <c r="D1522">
        <v>633271</v>
      </c>
      <c r="E1522">
        <v>512474.63</v>
      </c>
      <c r="F1522">
        <v>645</v>
      </c>
      <c r="G1522">
        <v>0.75</v>
      </c>
      <c r="H1522">
        <v>0</v>
      </c>
      <c r="I1522" t="str">
        <v>High</v>
      </c>
    </row>
    <row r="1523" spans="1:9" x14ac:dyDescent="0.25">
      <c r="A1523" t="str">
        <v>LN003012</v>
      </c>
      <c r="B1523" t="str">
        <v>CUST04563</v>
      </c>
      <c r="C1523" t="str">
        <v>Personal</v>
      </c>
      <c r="D1523">
        <v>381054</v>
      </c>
      <c r="E1523">
        <v>18423.189999999999</v>
      </c>
      <c r="F1523">
        <v>770</v>
      </c>
      <c r="G1523">
        <v>0.66610000000000003</v>
      </c>
      <c r="H1523">
        <v>7</v>
      </c>
      <c r="I1523" t="str">
        <v>High</v>
      </c>
    </row>
    <row r="1524" spans="1:9" x14ac:dyDescent="0.25">
      <c r="A1524" t="str">
        <v>LN003013</v>
      </c>
      <c r="B1524" t="str">
        <v>CUST06881</v>
      </c>
      <c r="C1524" t="str">
        <v>Personal</v>
      </c>
      <c r="D1524">
        <v>662899</v>
      </c>
      <c r="E1524">
        <v>30231.65</v>
      </c>
      <c r="F1524">
        <v>673</v>
      </c>
      <c r="G1524">
        <v>0.73609999999999998</v>
      </c>
      <c r="H1524">
        <v>0</v>
      </c>
      <c r="I1524" t="str">
        <v>High</v>
      </c>
    </row>
    <row r="1525" spans="1:9" x14ac:dyDescent="0.25">
      <c r="A1525" t="str">
        <v>LN003017</v>
      </c>
      <c r="B1525" t="str">
        <v>CUST05653</v>
      </c>
      <c r="C1525" t="str">
        <v>Auto</v>
      </c>
      <c r="D1525">
        <v>1355531</v>
      </c>
      <c r="E1525">
        <v>242374.14</v>
      </c>
      <c r="F1525">
        <v>616</v>
      </c>
      <c r="G1525">
        <v>0.71140000000000003</v>
      </c>
      <c r="H1525">
        <v>0</v>
      </c>
      <c r="I1525" t="str">
        <v>High</v>
      </c>
    </row>
    <row r="1526" spans="1:9" x14ac:dyDescent="0.25">
      <c r="A1526" t="str">
        <v>LN003018</v>
      </c>
      <c r="B1526" t="str">
        <v>CUST03228</v>
      </c>
      <c r="C1526" t="str">
        <v>Home</v>
      </c>
      <c r="D1526">
        <v>4756431</v>
      </c>
      <c r="E1526">
        <v>4470889.55</v>
      </c>
      <c r="F1526">
        <v>768</v>
      </c>
      <c r="G1526">
        <v>0.75</v>
      </c>
      <c r="H1526">
        <v>0</v>
      </c>
      <c r="I1526" t="str">
        <v>High</v>
      </c>
    </row>
    <row r="1527" spans="1:9" x14ac:dyDescent="0.25">
      <c r="A1527" t="str">
        <v>LN003019</v>
      </c>
      <c r="B1527" t="str">
        <v>CUST02339</v>
      </c>
      <c r="C1527" t="str">
        <v>Personal</v>
      </c>
      <c r="D1527">
        <v>799126</v>
      </c>
      <c r="E1527">
        <v>255556.61</v>
      </c>
      <c r="F1527">
        <v>699</v>
      </c>
      <c r="G1527">
        <v>0.51390000000000002</v>
      </c>
      <c r="H1527">
        <v>1</v>
      </c>
      <c r="I1527" t="str">
        <v>High</v>
      </c>
    </row>
    <row r="1528" spans="1:9" x14ac:dyDescent="0.25">
      <c r="A1528" t="str">
        <v>LN003020</v>
      </c>
      <c r="B1528" t="str">
        <v>CUST01718</v>
      </c>
      <c r="C1528" t="str">
        <v>Education</v>
      </c>
      <c r="D1528">
        <v>765232</v>
      </c>
      <c r="E1528">
        <v>692776.15</v>
      </c>
      <c r="F1528">
        <v>775</v>
      </c>
      <c r="G1528">
        <v>0.5867</v>
      </c>
      <c r="H1528">
        <v>0</v>
      </c>
      <c r="I1528" t="str">
        <v>High</v>
      </c>
    </row>
    <row r="1529" spans="1:9" x14ac:dyDescent="0.25">
      <c r="A1529" t="str">
        <v>LN003022</v>
      </c>
      <c r="B1529" t="str">
        <v>CUST05139</v>
      </c>
      <c r="C1529" t="str">
        <v>Home</v>
      </c>
      <c r="D1529">
        <v>5838809</v>
      </c>
      <c r="E1529">
        <v>5722860.7800000003</v>
      </c>
      <c r="F1529">
        <v>706</v>
      </c>
      <c r="G1529">
        <v>0.75</v>
      </c>
      <c r="H1529">
        <v>7</v>
      </c>
      <c r="I1529" t="str">
        <v>High</v>
      </c>
    </row>
    <row r="1530" spans="1:9" x14ac:dyDescent="0.25">
      <c r="A1530" t="str">
        <v>LN003025</v>
      </c>
      <c r="B1530" t="str">
        <v>CUST00972</v>
      </c>
      <c r="C1530" t="str">
        <v>Personal</v>
      </c>
      <c r="D1530">
        <v>368449</v>
      </c>
      <c r="E1530">
        <v>0</v>
      </c>
      <c r="F1530">
        <v>666</v>
      </c>
      <c r="G1530">
        <v>0.52359999999999995</v>
      </c>
      <c r="H1530">
        <v>0</v>
      </c>
      <c r="I1530" t="str">
        <v>High</v>
      </c>
    </row>
    <row r="1531" spans="1:9" x14ac:dyDescent="0.25">
      <c r="A1531" t="str">
        <v>LN003027</v>
      </c>
      <c r="B1531" t="str">
        <v>CUST06512</v>
      </c>
      <c r="C1531" t="str">
        <v>Business</v>
      </c>
      <c r="D1531">
        <v>1739819</v>
      </c>
      <c r="E1531">
        <v>1136858.23</v>
      </c>
      <c r="F1531">
        <v>680</v>
      </c>
      <c r="G1531">
        <v>0.75</v>
      </c>
      <c r="H1531">
        <v>0</v>
      </c>
      <c r="I1531" t="str">
        <v>High</v>
      </c>
    </row>
    <row r="1532" spans="1:9" x14ac:dyDescent="0.25">
      <c r="A1532" t="str">
        <v>LN003028</v>
      </c>
      <c r="B1532" t="str">
        <v>CUST01092</v>
      </c>
      <c r="C1532" t="str">
        <v>Auto</v>
      </c>
      <c r="D1532">
        <v>971380</v>
      </c>
      <c r="E1532">
        <v>658013.36</v>
      </c>
      <c r="F1532">
        <v>675</v>
      </c>
      <c r="G1532">
        <v>0.75</v>
      </c>
      <c r="H1532">
        <v>0</v>
      </c>
      <c r="I1532" t="str">
        <v>High</v>
      </c>
    </row>
    <row r="1533" spans="1:9" x14ac:dyDescent="0.25">
      <c r="A1533" t="str">
        <v>LN003030</v>
      </c>
      <c r="B1533" t="str">
        <v>CUST02419</v>
      </c>
      <c r="C1533" t="str">
        <v>Auto</v>
      </c>
      <c r="D1533">
        <v>1112666</v>
      </c>
      <c r="E1533">
        <v>605235.21</v>
      </c>
      <c r="F1533">
        <v>771</v>
      </c>
      <c r="G1533">
        <v>0.75</v>
      </c>
      <c r="H1533">
        <v>0</v>
      </c>
      <c r="I1533" t="str">
        <v>High</v>
      </c>
    </row>
    <row r="1534" spans="1:9" x14ac:dyDescent="0.25">
      <c r="A1534" t="str">
        <v>LN003032</v>
      </c>
      <c r="B1534" t="str">
        <v>CUST03868</v>
      </c>
      <c r="C1534" t="str">
        <v>Home</v>
      </c>
      <c r="D1534">
        <v>3102560</v>
      </c>
      <c r="E1534">
        <v>2536054.9900000002</v>
      </c>
      <c r="F1534">
        <v>813</v>
      </c>
      <c r="G1534">
        <v>0.75</v>
      </c>
      <c r="H1534">
        <v>0</v>
      </c>
      <c r="I1534" t="str">
        <v>High</v>
      </c>
    </row>
    <row r="1535" spans="1:9" x14ac:dyDescent="0.25">
      <c r="A1535" t="str">
        <v>LN003037</v>
      </c>
      <c r="B1535" t="str">
        <v>CUST02166</v>
      </c>
      <c r="C1535" t="str">
        <v>Home</v>
      </c>
      <c r="D1535">
        <v>5861770</v>
      </c>
      <c r="E1535">
        <v>5164049.97</v>
      </c>
      <c r="F1535">
        <v>792</v>
      </c>
      <c r="G1535">
        <v>0.60419999999999996</v>
      </c>
      <c r="H1535">
        <v>0</v>
      </c>
      <c r="I1535" t="str">
        <v>High</v>
      </c>
    </row>
    <row r="1536" spans="1:9" x14ac:dyDescent="0.25">
      <c r="A1536" t="str">
        <v>LN003038</v>
      </c>
      <c r="B1536" t="str">
        <v>CUST03536</v>
      </c>
      <c r="C1536" t="str">
        <v>Business</v>
      </c>
      <c r="D1536">
        <v>1737136</v>
      </c>
      <c r="E1536">
        <v>1334875.81</v>
      </c>
      <c r="F1536">
        <v>767</v>
      </c>
      <c r="G1536">
        <v>0.54190000000000005</v>
      </c>
      <c r="H1536">
        <v>1</v>
      </c>
      <c r="I1536" t="str">
        <v>High</v>
      </c>
    </row>
    <row r="1537" spans="1:9" x14ac:dyDescent="0.25">
      <c r="A1537" t="str">
        <v>LN003040</v>
      </c>
      <c r="B1537" t="str">
        <v>CUST04178</v>
      </c>
      <c r="C1537" t="str">
        <v>Home</v>
      </c>
      <c r="D1537">
        <v>5002266</v>
      </c>
      <c r="E1537">
        <v>4749410.04</v>
      </c>
      <c r="F1537">
        <v>702</v>
      </c>
      <c r="G1537">
        <v>0.75</v>
      </c>
      <c r="H1537">
        <v>0</v>
      </c>
      <c r="I1537" t="str">
        <v>High</v>
      </c>
    </row>
    <row r="1538" spans="1:9" x14ac:dyDescent="0.25">
      <c r="A1538" t="str">
        <v>LN003041</v>
      </c>
      <c r="B1538" t="str">
        <v>CUST00349</v>
      </c>
      <c r="C1538" t="str">
        <v>Personal</v>
      </c>
      <c r="D1538">
        <v>61511</v>
      </c>
      <c r="E1538">
        <v>37394.83</v>
      </c>
      <c r="F1538">
        <v>630</v>
      </c>
      <c r="G1538">
        <v>0.09</v>
      </c>
      <c r="H1538">
        <v>1</v>
      </c>
      <c r="I1538" t="str">
        <v>High</v>
      </c>
    </row>
    <row r="1539" spans="1:9" x14ac:dyDescent="0.25">
      <c r="A1539" t="str">
        <v>LN003042</v>
      </c>
      <c r="B1539" t="str">
        <v>CUST02786</v>
      </c>
      <c r="C1539" t="str">
        <v>Business</v>
      </c>
      <c r="D1539">
        <v>1565397</v>
      </c>
      <c r="E1539">
        <v>1004552.53</v>
      </c>
      <c r="F1539">
        <v>638</v>
      </c>
      <c r="G1539">
        <v>0.4269</v>
      </c>
      <c r="H1539">
        <v>0</v>
      </c>
      <c r="I1539" t="str">
        <v>High</v>
      </c>
    </row>
    <row r="1540" spans="1:9" x14ac:dyDescent="0.25">
      <c r="A1540" t="str">
        <v>LN003046</v>
      </c>
      <c r="B1540" t="str">
        <v>CUST05748</v>
      </c>
      <c r="C1540" t="str">
        <v>Auto</v>
      </c>
      <c r="D1540">
        <v>1242026</v>
      </c>
      <c r="E1540">
        <v>552190.62</v>
      </c>
      <c r="F1540">
        <v>645</v>
      </c>
      <c r="G1540">
        <v>0.55800000000000005</v>
      </c>
      <c r="H1540">
        <v>1</v>
      </c>
      <c r="I1540" t="str">
        <v>High</v>
      </c>
    </row>
    <row r="1541" spans="1:9" x14ac:dyDescent="0.25">
      <c r="A1541" t="str">
        <v>LN003047</v>
      </c>
      <c r="B1541" t="str">
        <v>CUST00161</v>
      </c>
      <c r="C1541" t="str">
        <v>Home</v>
      </c>
      <c r="D1541">
        <v>4008759</v>
      </c>
      <c r="E1541">
        <v>3795163.34</v>
      </c>
      <c r="F1541">
        <v>785</v>
      </c>
      <c r="G1541">
        <v>0.75</v>
      </c>
      <c r="H1541">
        <v>0</v>
      </c>
      <c r="I1541" t="str">
        <v>High</v>
      </c>
    </row>
    <row r="1542" spans="1:9" x14ac:dyDescent="0.25">
      <c r="A1542" t="str">
        <v>LN003049</v>
      </c>
      <c r="B1542" t="str">
        <v>CUST03565</v>
      </c>
      <c r="C1542" t="str">
        <v>Home</v>
      </c>
      <c r="D1542">
        <v>5277588</v>
      </c>
      <c r="E1542">
        <v>5240157.63</v>
      </c>
      <c r="F1542">
        <v>824</v>
      </c>
      <c r="G1542">
        <v>0.54069999999999996</v>
      </c>
      <c r="H1542">
        <v>0</v>
      </c>
      <c r="I1542" t="str">
        <v>High</v>
      </c>
    </row>
    <row r="1543" spans="1:9" x14ac:dyDescent="0.25">
      <c r="A1543" t="str">
        <v>LN003050</v>
      </c>
      <c r="B1543" t="str">
        <v>CUST03069</v>
      </c>
      <c r="C1543" t="str">
        <v>Personal</v>
      </c>
      <c r="D1543">
        <v>493532</v>
      </c>
      <c r="E1543">
        <v>365542.26</v>
      </c>
      <c r="F1543">
        <v>758</v>
      </c>
      <c r="G1543">
        <v>0.75</v>
      </c>
      <c r="H1543">
        <v>7</v>
      </c>
      <c r="I1543" t="str">
        <v>High</v>
      </c>
    </row>
    <row r="1544" spans="1:9" x14ac:dyDescent="0.25">
      <c r="A1544" t="str">
        <v>LN003051</v>
      </c>
      <c r="B1544" t="str">
        <v>CUST04763</v>
      </c>
      <c r="C1544" t="str">
        <v>Personal</v>
      </c>
      <c r="D1544">
        <v>618060</v>
      </c>
      <c r="E1544">
        <v>0</v>
      </c>
      <c r="F1544">
        <v>569</v>
      </c>
      <c r="G1544">
        <v>0.75</v>
      </c>
      <c r="H1544">
        <v>90</v>
      </c>
      <c r="I1544" t="str">
        <v>High</v>
      </c>
    </row>
    <row r="1545" spans="1:9" x14ac:dyDescent="0.25">
      <c r="A1545" t="str">
        <v>LN003053</v>
      </c>
      <c r="B1545" t="str">
        <v>CUST04768</v>
      </c>
      <c r="C1545" t="str">
        <v>Personal</v>
      </c>
      <c r="D1545">
        <v>258334</v>
      </c>
      <c r="E1545">
        <v>133354.63</v>
      </c>
      <c r="F1545">
        <v>608</v>
      </c>
      <c r="G1545">
        <v>7.1900000000000006E-2</v>
      </c>
      <c r="H1545">
        <v>0</v>
      </c>
      <c r="I1545" t="str">
        <v>High</v>
      </c>
    </row>
    <row r="1546" spans="1:9" x14ac:dyDescent="0.25">
      <c r="A1546" t="str">
        <v>LN003054</v>
      </c>
      <c r="B1546" t="str">
        <v>CUST04362</v>
      </c>
      <c r="C1546" t="str">
        <v>Personal</v>
      </c>
      <c r="D1546">
        <v>220633</v>
      </c>
      <c r="E1546">
        <v>84641.41</v>
      </c>
      <c r="F1546">
        <v>590</v>
      </c>
      <c r="G1546">
        <v>0.2205</v>
      </c>
      <c r="H1546">
        <v>0</v>
      </c>
      <c r="I1546" t="str">
        <v>High</v>
      </c>
    </row>
    <row r="1547" spans="1:9" x14ac:dyDescent="0.25">
      <c r="A1547" t="str">
        <v>LN003055</v>
      </c>
      <c r="B1547" t="str">
        <v>CUST02515</v>
      </c>
      <c r="C1547" t="str">
        <v>Auto</v>
      </c>
      <c r="D1547">
        <v>1607040</v>
      </c>
      <c r="E1547">
        <v>1384786.73</v>
      </c>
      <c r="F1547">
        <v>725</v>
      </c>
      <c r="G1547">
        <v>0.75</v>
      </c>
      <c r="H1547">
        <v>0</v>
      </c>
      <c r="I1547" t="str">
        <v>High</v>
      </c>
    </row>
    <row r="1548" spans="1:9" x14ac:dyDescent="0.25">
      <c r="A1548" t="str">
        <v>LN003056</v>
      </c>
      <c r="B1548" t="str">
        <v>CUST05321</v>
      </c>
      <c r="C1548" t="str">
        <v>Business</v>
      </c>
      <c r="D1548">
        <v>1590446</v>
      </c>
      <c r="E1548">
        <v>1493181.92</v>
      </c>
      <c r="F1548">
        <v>754</v>
      </c>
      <c r="G1548">
        <v>0.75</v>
      </c>
      <c r="H1548">
        <v>0</v>
      </c>
      <c r="I1548" t="str">
        <v>High</v>
      </c>
    </row>
    <row r="1549" spans="1:9" x14ac:dyDescent="0.25">
      <c r="A1549" t="str">
        <v>LN003057</v>
      </c>
      <c r="B1549" t="str">
        <v>CUST04881</v>
      </c>
      <c r="C1549" t="str">
        <v>Auto</v>
      </c>
      <c r="D1549">
        <v>350298</v>
      </c>
      <c r="E1549">
        <v>215200.42</v>
      </c>
      <c r="F1549">
        <v>616</v>
      </c>
      <c r="G1549">
        <v>9.4899999999999998E-2</v>
      </c>
      <c r="H1549">
        <v>0</v>
      </c>
      <c r="I1549" t="str">
        <v>High</v>
      </c>
    </row>
    <row r="1550" spans="1:9" x14ac:dyDescent="0.25">
      <c r="A1550" t="str">
        <v>LN003058</v>
      </c>
      <c r="B1550" t="str">
        <v>CUST06232</v>
      </c>
      <c r="C1550" t="str">
        <v>Personal</v>
      </c>
      <c r="D1550">
        <v>223418</v>
      </c>
      <c r="E1550">
        <v>125629.48</v>
      </c>
      <c r="F1550">
        <v>590</v>
      </c>
      <c r="G1550">
        <v>0.05</v>
      </c>
      <c r="H1550">
        <v>0</v>
      </c>
      <c r="I1550" t="str">
        <v>High</v>
      </c>
    </row>
    <row r="1551" spans="1:9" x14ac:dyDescent="0.25">
      <c r="A1551" t="str">
        <v>LN003060</v>
      </c>
      <c r="B1551" t="str">
        <v>CUST02933</v>
      </c>
      <c r="C1551" t="str">
        <v>Business</v>
      </c>
      <c r="D1551">
        <v>2498331</v>
      </c>
      <c r="E1551">
        <v>1763755.78</v>
      </c>
      <c r="F1551">
        <v>739</v>
      </c>
      <c r="G1551">
        <v>0.75</v>
      </c>
      <c r="H1551">
        <v>30</v>
      </c>
      <c r="I1551" t="str">
        <v>High</v>
      </c>
    </row>
    <row r="1552" spans="1:9" x14ac:dyDescent="0.25">
      <c r="A1552" t="str">
        <v>LN003063</v>
      </c>
      <c r="B1552" t="str">
        <v>CUST02746</v>
      </c>
      <c r="C1552" t="str">
        <v>Auto</v>
      </c>
      <c r="D1552">
        <v>317300</v>
      </c>
      <c r="E1552">
        <v>193274.55</v>
      </c>
      <c r="F1552">
        <v>644</v>
      </c>
      <c r="G1552">
        <v>0.19670000000000001</v>
      </c>
      <c r="H1552">
        <v>1</v>
      </c>
      <c r="I1552" t="str">
        <v>High</v>
      </c>
    </row>
    <row r="1553" spans="1:9" x14ac:dyDescent="0.25">
      <c r="A1553" t="str">
        <v>LN003064</v>
      </c>
      <c r="B1553" t="str">
        <v>CUST06232</v>
      </c>
      <c r="C1553" t="str">
        <v>Auto</v>
      </c>
      <c r="D1553">
        <v>1263741</v>
      </c>
      <c r="E1553">
        <v>125705.51</v>
      </c>
      <c r="F1553">
        <v>691</v>
      </c>
      <c r="G1553">
        <v>0.59260000000000002</v>
      </c>
      <c r="H1553">
        <v>0</v>
      </c>
      <c r="I1553" t="str">
        <v>High</v>
      </c>
    </row>
    <row r="1554" spans="1:9" x14ac:dyDescent="0.25">
      <c r="A1554" t="str">
        <v>LN003065</v>
      </c>
      <c r="B1554" t="str">
        <v>CUST01738</v>
      </c>
      <c r="C1554" t="str">
        <v>Auto</v>
      </c>
      <c r="D1554">
        <v>1655631</v>
      </c>
      <c r="E1554">
        <v>1339384.3500000001</v>
      </c>
      <c r="F1554">
        <v>765</v>
      </c>
      <c r="G1554">
        <v>0.75</v>
      </c>
      <c r="H1554">
        <v>0</v>
      </c>
      <c r="I1554" t="str">
        <v>High</v>
      </c>
    </row>
    <row r="1555" spans="1:9" x14ac:dyDescent="0.25">
      <c r="A1555" t="str">
        <v>LN003068</v>
      </c>
      <c r="B1555" t="str">
        <v>CUST04642</v>
      </c>
      <c r="C1555" t="str">
        <v>Business</v>
      </c>
      <c r="D1555">
        <v>1820428</v>
      </c>
      <c r="E1555">
        <v>829164.08</v>
      </c>
      <c r="F1555">
        <v>808</v>
      </c>
      <c r="G1555">
        <v>0.75</v>
      </c>
      <c r="H1555">
        <v>0</v>
      </c>
      <c r="I1555" t="str">
        <v>High</v>
      </c>
    </row>
    <row r="1556" spans="1:9" x14ac:dyDescent="0.25">
      <c r="A1556" t="str">
        <v>LN003069</v>
      </c>
      <c r="B1556" t="str">
        <v>CUST01751</v>
      </c>
      <c r="C1556" t="str">
        <v>Personal</v>
      </c>
      <c r="D1556">
        <v>769024</v>
      </c>
      <c r="E1556">
        <v>530992.55000000005</v>
      </c>
      <c r="F1556">
        <v>819</v>
      </c>
      <c r="G1556">
        <v>0.75</v>
      </c>
      <c r="H1556">
        <v>0</v>
      </c>
      <c r="I1556" t="str">
        <v>High</v>
      </c>
    </row>
    <row r="1557" spans="1:9" x14ac:dyDescent="0.25">
      <c r="A1557" t="str">
        <v>LN003073</v>
      </c>
      <c r="B1557" t="str">
        <v>CUST05207</v>
      </c>
      <c r="C1557" t="str">
        <v>Personal</v>
      </c>
      <c r="D1557">
        <v>689109</v>
      </c>
      <c r="E1557">
        <v>649997.5</v>
      </c>
      <c r="F1557">
        <v>644</v>
      </c>
      <c r="G1557">
        <v>0.4103</v>
      </c>
      <c r="H1557">
        <v>0</v>
      </c>
      <c r="I1557" t="str">
        <v>High</v>
      </c>
    </row>
    <row r="1558" spans="1:9" x14ac:dyDescent="0.25">
      <c r="A1558" t="str">
        <v>LN003074</v>
      </c>
      <c r="B1558" t="str">
        <v>CUST02242</v>
      </c>
      <c r="C1558" t="str">
        <v>Personal</v>
      </c>
      <c r="D1558">
        <v>797393</v>
      </c>
      <c r="E1558">
        <v>0</v>
      </c>
      <c r="F1558">
        <v>740</v>
      </c>
      <c r="G1558">
        <v>0.75</v>
      </c>
      <c r="H1558">
        <v>0</v>
      </c>
      <c r="I1558" t="str">
        <v>High</v>
      </c>
    </row>
    <row r="1559" spans="1:9" x14ac:dyDescent="0.25">
      <c r="A1559" t="str">
        <v>LN003076</v>
      </c>
      <c r="B1559" t="str">
        <v>CUST00614</v>
      </c>
      <c r="C1559" t="str">
        <v>Business</v>
      </c>
      <c r="D1559">
        <v>1698594</v>
      </c>
      <c r="E1559">
        <v>0</v>
      </c>
      <c r="F1559">
        <v>712</v>
      </c>
      <c r="G1559">
        <v>0.75</v>
      </c>
      <c r="H1559">
        <v>0</v>
      </c>
      <c r="I1559" t="str">
        <v>High</v>
      </c>
    </row>
    <row r="1560" spans="1:9" x14ac:dyDescent="0.25">
      <c r="A1560" t="str">
        <v>LN003077</v>
      </c>
      <c r="B1560" t="str">
        <v>CUST03415</v>
      </c>
      <c r="C1560" t="str">
        <v>Business</v>
      </c>
      <c r="D1560">
        <v>2257705</v>
      </c>
      <c r="E1560">
        <v>2206847.5499999998</v>
      </c>
      <c r="F1560">
        <v>597</v>
      </c>
      <c r="G1560">
        <v>0.75</v>
      </c>
      <c r="H1560">
        <v>0</v>
      </c>
      <c r="I1560" t="str">
        <v>High</v>
      </c>
    </row>
    <row r="1561" spans="1:9" x14ac:dyDescent="0.25">
      <c r="A1561" t="str">
        <v>LN003080</v>
      </c>
      <c r="B1561" t="str">
        <v>CUST02078</v>
      </c>
      <c r="C1561" t="str">
        <v>Business</v>
      </c>
      <c r="D1561">
        <v>3360371</v>
      </c>
      <c r="E1561">
        <v>2823388.01</v>
      </c>
      <c r="F1561">
        <v>689</v>
      </c>
      <c r="G1561">
        <v>0.75</v>
      </c>
      <c r="H1561">
        <v>0</v>
      </c>
      <c r="I1561" t="str">
        <v>High</v>
      </c>
    </row>
    <row r="1562" spans="1:9" x14ac:dyDescent="0.25">
      <c r="A1562" t="str">
        <v>LN003081</v>
      </c>
      <c r="B1562" t="str">
        <v>CUST03406</v>
      </c>
      <c r="C1562" t="str">
        <v>Auto</v>
      </c>
      <c r="D1562">
        <v>1056540</v>
      </c>
      <c r="E1562">
        <v>707230.87</v>
      </c>
      <c r="F1562">
        <v>702</v>
      </c>
      <c r="G1562">
        <v>0.75</v>
      </c>
      <c r="H1562">
        <v>0</v>
      </c>
      <c r="I1562" t="str">
        <v>High</v>
      </c>
    </row>
    <row r="1563" spans="1:9" x14ac:dyDescent="0.25">
      <c r="A1563" t="str">
        <v>LN003082</v>
      </c>
      <c r="B1563" t="str">
        <v>CUST06015</v>
      </c>
      <c r="C1563" t="str">
        <v>Business</v>
      </c>
      <c r="D1563">
        <v>4523517</v>
      </c>
      <c r="E1563">
        <v>1817169.58</v>
      </c>
      <c r="F1563">
        <v>622</v>
      </c>
      <c r="G1563">
        <v>0.75</v>
      </c>
      <c r="H1563">
        <v>0</v>
      </c>
      <c r="I1563" t="str">
        <v>High</v>
      </c>
    </row>
    <row r="1564" spans="1:9" x14ac:dyDescent="0.25">
      <c r="A1564" t="str">
        <v>LN003087</v>
      </c>
      <c r="B1564" t="str">
        <v>CUST01004</v>
      </c>
      <c r="C1564" t="str">
        <v>Home</v>
      </c>
      <c r="D1564">
        <v>1135368</v>
      </c>
      <c r="E1564">
        <v>1130257.04</v>
      </c>
      <c r="F1564">
        <v>645</v>
      </c>
      <c r="G1564">
        <v>0.1232</v>
      </c>
      <c r="H1564">
        <v>0</v>
      </c>
      <c r="I1564" t="str">
        <v>High</v>
      </c>
    </row>
    <row r="1565" spans="1:9" x14ac:dyDescent="0.25">
      <c r="A1565" t="str">
        <v>LN003089</v>
      </c>
      <c r="B1565" t="str">
        <v>CUST01532</v>
      </c>
      <c r="C1565" t="str">
        <v>Auto</v>
      </c>
      <c r="D1565">
        <v>1669332</v>
      </c>
      <c r="E1565">
        <v>753473.73</v>
      </c>
      <c r="F1565">
        <v>651</v>
      </c>
      <c r="G1565">
        <v>0.75</v>
      </c>
      <c r="H1565">
        <v>180</v>
      </c>
      <c r="I1565" t="str">
        <v>High</v>
      </c>
    </row>
    <row r="1566" spans="1:9" x14ac:dyDescent="0.25">
      <c r="A1566" t="str">
        <v>LN003091</v>
      </c>
      <c r="B1566" t="str">
        <v>CUST05454</v>
      </c>
      <c r="C1566" t="str">
        <v>Home</v>
      </c>
      <c r="D1566">
        <v>6583861</v>
      </c>
      <c r="E1566">
        <v>5515524.7199999997</v>
      </c>
      <c r="F1566">
        <v>649</v>
      </c>
      <c r="G1566">
        <v>0.75</v>
      </c>
      <c r="H1566">
        <v>0</v>
      </c>
      <c r="I1566" t="str">
        <v>High</v>
      </c>
    </row>
    <row r="1567" spans="1:9" x14ac:dyDescent="0.25">
      <c r="A1567" t="str">
        <v>LN003092</v>
      </c>
      <c r="B1567" t="str">
        <v>CUST00689</v>
      </c>
      <c r="C1567" t="str">
        <v>Business</v>
      </c>
      <c r="D1567">
        <v>2538259</v>
      </c>
      <c r="E1567">
        <v>2068784.68</v>
      </c>
      <c r="F1567">
        <v>766</v>
      </c>
      <c r="G1567">
        <v>0.72570000000000001</v>
      </c>
      <c r="H1567">
        <v>30</v>
      </c>
      <c r="I1567" t="str">
        <v>High</v>
      </c>
    </row>
    <row r="1568" spans="1:9" x14ac:dyDescent="0.25">
      <c r="A1568" t="str">
        <v>LN003093</v>
      </c>
      <c r="B1568" t="str">
        <v>CUST00227</v>
      </c>
      <c r="C1568" t="str">
        <v>Home</v>
      </c>
      <c r="D1568">
        <v>6001826</v>
      </c>
      <c r="E1568">
        <v>5697335.1900000004</v>
      </c>
      <c r="F1568">
        <v>688</v>
      </c>
      <c r="G1568">
        <v>0.75</v>
      </c>
      <c r="H1568">
        <v>0</v>
      </c>
      <c r="I1568" t="str">
        <v>High</v>
      </c>
    </row>
    <row r="1569" spans="1:9" x14ac:dyDescent="0.25">
      <c r="A1569" t="str">
        <v>LN003094</v>
      </c>
      <c r="B1569" t="str">
        <v>CUST02442</v>
      </c>
      <c r="C1569" t="str">
        <v>Education</v>
      </c>
      <c r="D1569">
        <v>898744</v>
      </c>
      <c r="E1569">
        <v>405458.4</v>
      </c>
      <c r="F1569">
        <v>774</v>
      </c>
      <c r="G1569">
        <v>0.75</v>
      </c>
      <c r="H1569">
        <v>0</v>
      </c>
      <c r="I1569" t="str">
        <v>High</v>
      </c>
    </row>
    <row r="1570" spans="1:9" x14ac:dyDescent="0.25">
      <c r="A1570" t="str">
        <v>LN003095</v>
      </c>
      <c r="B1570" t="str">
        <v>CUST00732</v>
      </c>
      <c r="C1570" t="str">
        <v>Personal</v>
      </c>
      <c r="D1570">
        <v>331848</v>
      </c>
      <c r="E1570">
        <v>0</v>
      </c>
      <c r="F1570">
        <v>636</v>
      </c>
      <c r="G1570">
        <v>0.19220000000000001</v>
      </c>
      <c r="H1570">
        <v>0</v>
      </c>
      <c r="I1570" t="str">
        <v>High</v>
      </c>
    </row>
    <row r="1571" spans="1:9" x14ac:dyDescent="0.25">
      <c r="A1571" t="str">
        <v>LN003097</v>
      </c>
      <c r="B1571" t="str">
        <v>CUST00295</v>
      </c>
      <c r="C1571" t="str">
        <v>Business</v>
      </c>
      <c r="D1571">
        <v>4541098</v>
      </c>
      <c r="E1571">
        <v>3280556.18</v>
      </c>
      <c r="F1571">
        <v>745</v>
      </c>
      <c r="G1571">
        <v>0.75</v>
      </c>
      <c r="H1571">
        <v>1</v>
      </c>
      <c r="I1571" t="str">
        <v>High</v>
      </c>
    </row>
    <row r="1572" spans="1:9" x14ac:dyDescent="0.25">
      <c r="A1572" t="str">
        <v>LN003100</v>
      </c>
      <c r="B1572" t="str">
        <v>CUST04989</v>
      </c>
      <c r="C1572" t="str">
        <v>Home</v>
      </c>
      <c r="D1572">
        <v>1445204</v>
      </c>
      <c r="E1572">
        <v>1428915.24</v>
      </c>
      <c r="F1572">
        <v>687</v>
      </c>
      <c r="G1572">
        <v>0.60740000000000005</v>
      </c>
      <c r="H1572">
        <v>0</v>
      </c>
      <c r="I1572" t="str">
        <v>High</v>
      </c>
    </row>
    <row r="1573" spans="1:9" x14ac:dyDescent="0.25">
      <c r="A1573" t="str">
        <v>LN003103</v>
      </c>
      <c r="B1573" t="str">
        <v>CUST06866</v>
      </c>
      <c r="C1573" t="str">
        <v>Business</v>
      </c>
      <c r="D1573">
        <v>4221417</v>
      </c>
      <c r="E1573">
        <v>1337128.47</v>
      </c>
      <c r="F1573">
        <v>669</v>
      </c>
      <c r="G1573">
        <v>0.75</v>
      </c>
      <c r="H1573">
        <v>0</v>
      </c>
      <c r="I1573" t="str">
        <v>High</v>
      </c>
    </row>
    <row r="1574" spans="1:9" x14ac:dyDescent="0.25">
      <c r="A1574" t="str">
        <v>LN003104</v>
      </c>
      <c r="B1574" t="str">
        <v>CUST00549</v>
      </c>
      <c r="C1574" t="str">
        <v>Home</v>
      </c>
      <c r="D1574">
        <v>6097254</v>
      </c>
      <c r="E1574">
        <v>5724272.2599999998</v>
      </c>
      <c r="F1574">
        <v>822</v>
      </c>
      <c r="G1574">
        <v>0.75</v>
      </c>
      <c r="H1574">
        <v>0</v>
      </c>
      <c r="I1574" t="str">
        <v>High</v>
      </c>
    </row>
    <row r="1575" spans="1:9" x14ac:dyDescent="0.25">
      <c r="A1575" t="str">
        <v>LN003106</v>
      </c>
      <c r="B1575" t="str">
        <v>CUST05506</v>
      </c>
      <c r="C1575" t="str">
        <v>Home</v>
      </c>
      <c r="D1575">
        <v>2211422</v>
      </c>
      <c r="E1575">
        <v>2032296.73</v>
      </c>
      <c r="F1575">
        <v>789</v>
      </c>
      <c r="G1575">
        <v>0.69359999999999999</v>
      </c>
      <c r="H1575">
        <v>0</v>
      </c>
      <c r="I1575" t="str">
        <v>High</v>
      </c>
    </row>
    <row r="1576" spans="1:9" x14ac:dyDescent="0.25">
      <c r="A1576" t="str">
        <v>LN003107</v>
      </c>
      <c r="B1576" t="str">
        <v>CUST05549</v>
      </c>
      <c r="C1576" t="str">
        <v>Auto</v>
      </c>
      <c r="D1576">
        <v>1127844</v>
      </c>
      <c r="E1576">
        <v>769999.93</v>
      </c>
      <c r="F1576">
        <v>750</v>
      </c>
      <c r="G1576">
        <v>0.75</v>
      </c>
      <c r="H1576">
        <v>15</v>
      </c>
      <c r="I1576" t="str">
        <v>High</v>
      </c>
    </row>
    <row r="1577" spans="1:9" x14ac:dyDescent="0.25">
      <c r="A1577" t="str">
        <v>LN003110</v>
      </c>
      <c r="B1577" t="str">
        <v>CUST04933</v>
      </c>
      <c r="C1577" t="str">
        <v>Auto</v>
      </c>
      <c r="D1577">
        <v>643930</v>
      </c>
      <c r="E1577">
        <v>0</v>
      </c>
      <c r="F1577">
        <v>651</v>
      </c>
      <c r="G1577">
        <v>0.75</v>
      </c>
      <c r="H1577">
        <v>0</v>
      </c>
      <c r="I1577" t="str">
        <v>High</v>
      </c>
    </row>
    <row r="1578" spans="1:9" x14ac:dyDescent="0.25">
      <c r="A1578" t="str">
        <v>LN003116</v>
      </c>
      <c r="B1578" t="str">
        <v>CUST05909</v>
      </c>
      <c r="C1578" t="str">
        <v>Business</v>
      </c>
      <c r="D1578">
        <v>3680532</v>
      </c>
      <c r="E1578">
        <v>1811328.63</v>
      </c>
      <c r="F1578">
        <v>648</v>
      </c>
      <c r="G1578">
        <v>0.75</v>
      </c>
      <c r="H1578">
        <v>0</v>
      </c>
      <c r="I1578" t="str">
        <v>High</v>
      </c>
    </row>
    <row r="1579" spans="1:9" x14ac:dyDescent="0.25">
      <c r="A1579" t="str">
        <v>LN003124</v>
      </c>
      <c r="B1579" t="str">
        <v>CUST06853</v>
      </c>
      <c r="C1579" t="str">
        <v>Home</v>
      </c>
      <c r="D1579">
        <v>2669505</v>
      </c>
      <c r="E1579">
        <v>2392683.66</v>
      </c>
      <c r="F1579">
        <v>787</v>
      </c>
      <c r="G1579">
        <v>0.75</v>
      </c>
      <c r="H1579">
        <v>0</v>
      </c>
      <c r="I1579" t="str">
        <v>High</v>
      </c>
    </row>
    <row r="1580" spans="1:9" x14ac:dyDescent="0.25">
      <c r="A1580" t="str">
        <v>LN003125</v>
      </c>
      <c r="B1580" t="str">
        <v>CUST01511</v>
      </c>
      <c r="C1580" t="str">
        <v>Auto</v>
      </c>
      <c r="D1580">
        <v>1610475</v>
      </c>
      <c r="E1580">
        <v>917932.17</v>
      </c>
      <c r="F1580">
        <v>705</v>
      </c>
      <c r="G1580">
        <v>0.75</v>
      </c>
      <c r="H1580">
        <v>0</v>
      </c>
      <c r="I1580" t="str">
        <v>High</v>
      </c>
    </row>
    <row r="1581" spans="1:9" x14ac:dyDescent="0.25">
      <c r="A1581" t="str">
        <v>LN003126</v>
      </c>
      <c r="B1581" t="str">
        <v>CUST03682</v>
      </c>
      <c r="C1581" t="str">
        <v>Auto</v>
      </c>
      <c r="D1581">
        <v>1563415</v>
      </c>
      <c r="E1581">
        <v>1292252.32</v>
      </c>
      <c r="F1581">
        <v>797</v>
      </c>
      <c r="G1581">
        <v>0.74209999999999998</v>
      </c>
      <c r="H1581">
        <v>0</v>
      </c>
      <c r="I1581" t="str">
        <v>High</v>
      </c>
    </row>
    <row r="1582" spans="1:9" x14ac:dyDescent="0.25">
      <c r="A1582" t="str">
        <v>LN003129</v>
      </c>
      <c r="B1582" t="str">
        <v>CUST00489</v>
      </c>
      <c r="C1582" t="str">
        <v>Business</v>
      </c>
      <c r="D1582">
        <v>4241144</v>
      </c>
      <c r="E1582">
        <v>2679464.62</v>
      </c>
      <c r="F1582">
        <v>720</v>
      </c>
      <c r="G1582">
        <v>0.75</v>
      </c>
      <c r="H1582">
        <v>0</v>
      </c>
      <c r="I1582" t="str">
        <v>High</v>
      </c>
    </row>
    <row r="1583" spans="1:9" x14ac:dyDescent="0.25">
      <c r="A1583" t="str">
        <v>LN003130</v>
      </c>
      <c r="B1583" t="str">
        <v>CUST00593</v>
      </c>
      <c r="C1583" t="str">
        <v>Education</v>
      </c>
      <c r="D1583">
        <v>664593</v>
      </c>
      <c r="E1583">
        <v>615902.30000000005</v>
      </c>
      <c r="F1583">
        <v>599</v>
      </c>
      <c r="G1583">
        <v>6.2799999999999995E-2</v>
      </c>
      <c r="H1583">
        <v>0</v>
      </c>
      <c r="I1583" t="str">
        <v>High</v>
      </c>
    </row>
    <row r="1584" spans="1:9" x14ac:dyDescent="0.25">
      <c r="A1584" t="str">
        <v>LN003132</v>
      </c>
      <c r="B1584" t="str">
        <v>CUST00242</v>
      </c>
      <c r="C1584" t="str">
        <v>Education</v>
      </c>
      <c r="D1584">
        <v>559187</v>
      </c>
      <c r="E1584">
        <v>236232.27</v>
      </c>
      <c r="F1584">
        <v>585</v>
      </c>
      <c r="G1584">
        <v>0.40229999999999999</v>
      </c>
      <c r="H1584">
        <v>0</v>
      </c>
      <c r="I1584" t="str">
        <v>High</v>
      </c>
    </row>
    <row r="1585" spans="1:9" x14ac:dyDescent="0.25">
      <c r="A1585" t="str">
        <v>LN003137</v>
      </c>
      <c r="B1585" t="str">
        <v>CUST06324</v>
      </c>
      <c r="C1585" t="str">
        <v>Education</v>
      </c>
      <c r="D1585">
        <v>757555</v>
      </c>
      <c r="E1585">
        <v>49428.71</v>
      </c>
      <c r="F1585">
        <v>714</v>
      </c>
      <c r="G1585">
        <v>0.75</v>
      </c>
      <c r="H1585">
        <v>0</v>
      </c>
      <c r="I1585" t="str">
        <v>High</v>
      </c>
    </row>
    <row r="1586" spans="1:9" x14ac:dyDescent="0.25">
      <c r="A1586" t="str">
        <v>LN003139</v>
      </c>
      <c r="B1586" t="str">
        <v>CUST05899</v>
      </c>
      <c r="C1586" t="str">
        <v>Home</v>
      </c>
      <c r="D1586">
        <v>4066842</v>
      </c>
      <c r="E1586">
        <v>3825505.67</v>
      </c>
      <c r="F1586">
        <v>707</v>
      </c>
      <c r="G1586">
        <v>0.7419</v>
      </c>
      <c r="H1586">
        <v>0</v>
      </c>
      <c r="I1586" t="str">
        <v>High</v>
      </c>
    </row>
    <row r="1587" spans="1:9" x14ac:dyDescent="0.25">
      <c r="A1587" t="str">
        <v>LN003140</v>
      </c>
      <c r="B1587" t="str">
        <v>CUST01650</v>
      </c>
      <c r="C1587" t="str">
        <v>Personal</v>
      </c>
      <c r="D1587">
        <v>774565</v>
      </c>
      <c r="E1587">
        <v>217119.68</v>
      </c>
      <c r="F1587">
        <v>734</v>
      </c>
      <c r="G1587">
        <v>0.56930000000000003</v>
      </c>
      <c r="H1587">
        <v>0</v>
      </c>
      <c r="I1587" t="str">
        <v>High</v>
      </c>
    </row>
    <row r="1588" spans="1:9" x14ac:dyDescent="0.25">
      <c r="A1588" t="str">
        <v>LN003141</v>
      </c>
      <c r="B1588" t="str">
        <v>CUST04444</v>
      </c>
      <c r="C1588" t="str">
        <v>Home</v>
      </c>
      <c r="D1588">
        <v>2644006</v>
      </c>
      <c r="E1588">
        <v>2621940.9500000002</v>
      </c>
      <c r="F1588">
        <v>697</v>
      </c>
      <c r="G1588">
        <v>0.75</v>
      </c>
      <c r="H1588">
        <v>0</v>
      </c>
      <c r="I1588" t="str">
        <v>High</v>
      </c>
    </row>
    <row r="1589" spans="1:9" x14ac:dyDescent="0.25">
      <c r="A1589" t="str">
        <v>LN003143</v>
      </c>
      <c r="B1589" t="str">
        <v>CUST05794</v>
      </c>
      <c r="C1589" t="str">
        <v>Auto</v>
      </c>
      <c r="D1589">
        <v>1187601</v>
      </c>
      <c r="E1589">
        <v>353137.66</v>
      </c>
      <c r="F1589">
        <v>778</v>
      </c>
      <c r="G1589">
        <v>0.5766</v>
      </c>
      <c r="H1589">
        <v>0</v>
      </c>
      <c r="I1589" t="str">
        <v>High</v>
      </c>
    </row>
    <row r="1590" spans="1:9" x14ac:dyDescent="0.25">
      <c r="A1590" t="str">
        <v>LN003144</v>
      </c>
      <c r="B1590" t="str">
        <v>CUST06203</v>
      </c>
      <c r="C1590" t="str">
        <v>Home</v>
      </c>
      <c r="D1590">
        <v>2354529</v>
      </c>
      <c r="E1590">
        <v>2304451.73</v>
      </c>
      <c r="F1590">
        <v>721</v>
      </c>
      <c r="G1590">
        <v>0.73729999999999996</v>
      </c>
      <c r="H1590">
        <v>0</v>
      </c>
      <c r="I1590" t="str">
        <v>High</v>
      </c>
    </row>
    <row r="1591" spans="1:9" x14ac:dyDescent="0.25">
      <c r="A1591" t="str">
        <v>LN003146</v>
      </c>
      <c r="B1591" t="str">
        <v>CUST00889</v>
      </c>
      <c r="C1591" t="str">
        <v>Home</v>
      </c>
      <c r="D1591">
        <v>3337622</v>
      </c>
      <c r="E1591">
        <v>3326007.55</v>
      </c>
      <c r="F1591">
        <v>699</v>
      </c>
      <c r="G1591">
        <v>0.54369999999999996</v>
      </c>
      <c r="H1591">
        <v>0</v>
      </c>
      <c r="I1591" t="str">
        <v>High</v>
      </c>
    </row>
    <row r="1592" spans="1:9" x14ac:dyDescent="0.25">
      <c r="A1592" t="str">
        <v>LN003147</v>
      </c>
      <c r="B1592" t="str">
        <v>CUST04384</v>
      </c>
      <c r="C1592" t="str">
        <v>Business</v>
      </c>
      <c r="D1592">
        <v>3237313</v>
      </c>
      <c r="E1592">
        <v>2153662.89</v>
      </c>
      <c r="F1592">
        <v>785</v>
      </c>
      <c r="G1592">
        <v>0.75</v>
      </c>
      <c r="H1592">
        <v>0</v>
      </c>
      <c r="I1592" t="str">
        <v>High</v>
      </c>
    </row>
    <row r="1593" spans="1:9" x14ac:dyDescent="0.25">
      <c r="A1593" t="str">
        <v>LN003150</v>
      </c>
      <c r="B1593" t="str">
        <v>CUST06275</v>
      </c>
      <c r="C1593" t="str">
        <v>Home</v>
      </c>
      <c r="D1593">
        <v>5871691</v>
      </c>
      <c r="E1593">
        <v>5707393.9800000004</v>
      </c>
      <c r="F1593">
        <v>753</v>
      </c>
      <c r="G1593">
        <v>0.75</v>
      </c>
      <c r="H1593">
        <v>0</v>
      </c>
      <c r="I1593" t="str">
        <v>High</v>
      </c>
    </row>
    <row r="1594" spans="1:9" x14ac:dyDescent="0.25">
      <c r="A1594" t="str">
        <v>LN003151</v>
      </c>
      <c r="B1594" t="str">
        <v>CUST04817</v>
      </c>
      <c r="C1594" t="str">
        <v>Auto</v>
      </c>
      <c r="D1594">
        <v>1290894</v>
      </c>
      <c r="E1594">
        <v>1135890.96</v>
      </c>
      <c r="F1594">
        <v>751</v>
      </c>
      <c r="G1594">
        <v>0.58020000000000005</v>
      </c>
      <c r="H1594">
        <v>0</v>
      </c>
      <c r="I1594" t="str">
        <v>High</v>
      </c>
    </row>
    <row r="1595" spans="1:9" x14ac:dyDescent="0.25">
      <c r="A1595" t="str">
        <v>LN003153</v>
      </c>
      <c r="B1595" t="str">
        <v>CUST02009</v>
      </c>
      <c r="C1595" t="str">
        <v>Auto</v>
      </c>
      <c r="D1595">
        <v>530753</v>
      </c>
      <c r="E1595">
        <v>429499.33</v>
      </c>
      <c r="F1595">
        <v>598</v>
      </c>
      <c r="G1595">
        <v>0.21249999999999999</v>
      </c>
      <c r="H1595">
        <v>0</v>
      </c>
      <c r="I1595" t="str">
        <v>High</v>
      </c>
    </row>
    <row r="1596" spans="1:9" x14ac:dyDescent="0.25">
      <c r="A1596" t="str">
        <v>LN003155</v>
      </c>
      <c r="B1596" t="str">
        <v>CUST02134</v>
      </c>
      <c r="C1596" t="str">
        <v>Home</v>
      </c>
      <c r="D1596">
        <v>3527680</v>
      </c>
      <c r="E1596">
        <v>3426820.73</v>
      </c>
      <c r="F1596">
        <v>697</v>
      </c>
      <c r="G1596">
        <v>0.57850000000000001</v>
      </c>
      <c r="H1596">
        <v>0</v>
      </c>
      <c r="I1596" t="str">
        <v>High</v>
      </c>
    </row>
    <row r="1597" spans="1:9" x14ac:dyDescent="0.25">
      <c r="A1597" t="str">
        <v>LN003157</v>
      </c>
      <c r="B1597" t="str">
        <v>CUST00793</v>
      </c>
      <c r="C1597" t="str">
        <v>Business</v>
      </c>
      <c r="D1597">
        <v>1810489</v>
      </c>
      <c r="E1597">
        <v>1720365.96</v>
      </c>
      <c r="F1597">
        <v>746</v>
      </c>
      <c r="G1597">
        <v>0.75</v>
      </c>
      <c r="H1597">
        <v>0</v>
      </c>
      <c r="I1597" t="str">
        <v>High</v>
      </c>
    </row>
    <row r="1598" spans="1:9" x14ac:dyDescent="0.25">
      <c r="A1598" t="str">
        <v>LN003160</v>
      </c>
      <c r="B1598" t="str">
        <v>CUST01942</v>
      </c>
      <c r="C1598" t="str">
        <v>Personal</v>
      </c>
      <c r="D1598">
        <v>319472</v>
      </c>
      <c r="E1598">
        <v>0</v>
      </c>
      <c r="F1598">
        <v>594</v>
      </c>
      <c r="G1598">
        <v>0.2228</v>
      </c>
      <c r="H1598">
        <v>0</v>
      </c>
      <c r="I1598" t="str">
        <v>High</v>
      </c>
    </row>
    <row r="1599" spans="1:9" x14ac:dyDescent="0.25">
      <c r="A1599" t="str">
        <v>LN003161</v>
      </c>
      <c r="B1599" t="str">
        <v>CUST04411</v>
      </c>
      <c r="C1599" t="str">
        <v>Home</v>
      </c>
      <c r="D1599">
        <v>4539419</v>
      </c>
      <c r="E1599">
        <v>4139939.15</v>
      </c>
      <c r="F1599">
        <v>635</v>
      </c>
      <c r="G1599">
        <v>0.75</v>
      </c>
      <c r="H1599">
        <v>7</v>
      </c>
      <c r="I1599" t="str">
        <v>High</v>
      </c>
    </row>
    <row r="1600" spans="1:9" x14ac:dyDescent="0.25">
      <c r="A1600" t="str">
        <v>LN003164</v>
      </c>
      <c r="B1600" t="str">
        <v>CUST04458</v>
      </c>
      <c r="C1600" t="str">
        <v>Home</v>
      </c>
      <c r="D1600">
        <v>1575998</v>
      </c>
      <c r="E1600">
        <v>1245195.8</v>
      </c>
      <c r="F1600">
        <v>761</v>
      </c>
      <c r="G1600">
        <v>0.51380000000000003</v>
      </c>
      <c r="H1600">
        <v>0</v>
      </c>
      <c r="I1600" t="str">
        <v>High</v>
      </c>
    </row>
    <row r="1601" spans="1:9" x14ac:dyDescent="0.25">
      <c r="A1601" t="str">
        <v>LN003166</v>
      </c>
      <c r="B1601" t="str">
        <v>CUST04466</v>
      </c>
      <c r="C1601" t="str">
        <v>Home</v>
      </c>
      <c r="D1601">
        <v>3941424</v>
      </c>
      <c r="E1601">
        <v>3898401.63</v>
      </c>
      <c r="F1601">
        <v>803</v>
      </c>
      <c r="G1601">
        <v>0.75</v>
      </c>
      <c r="H1601">
        <v>0</v>
      </c>
      <c r="I1601" t="str">
        <v>High</v>
      </c>
    </row>
    <row r="1602" spans="1:9" x14ac:dyDescent="0.25">
      <c r="A1602" t="str">
        <v>LN003167</v>
      </c>
      <c r="B1602" t="str">
        <v>CUST00843</v>
      </c>
      <c r="C1602" t="str">
        <v>Business</v>
      </c>
      <c r="D1602">
        <v>1281362</v>
      </c>
      <c r="E1602">
        <v>1007235.43</v>
      </c>
      <c r="F1602">
        <v>657</v>
      </c>
      <c r="G1602">
        <v>0.75</v>
      </c>
      <c r="H1602">
        <v>15</v>
      </c>
      <c r="I1602" t="str">
        <v>High</v>
      </c>
    </row>
    <row r="1603" spans="1:9" x14ac:dyDescent="0.25">
      <c r="A1603" t="str">
        <v>LN003170</v>
      </c>
      <c r="B1603" t="str">
        <v>CUST06334</v>
      </c>
      <c r="C1603" t="str">
        <v>Home</v>
      </c>
      <c r="D1603">
        <v>5613598</v>
      </c>
      <c r="E1603">
        <v>5217949.49</v>
      </c>
      <c r="F1603">
        <v>717</v>
      </c>
      <c r="G1603">
        <v>0.75</v>
      </c>
      <c r="H1603">
        <v>0</v>
      </c>
      <c r="I1603" t="str">
        <v>High</v>
      </c>
    </row>
    <row r="1604" spans="1:9" x14ac:dyDescent="0.25">
      <c r="A1604" t="str">
        <v>LN003171</v>
      </c>
      <c r="B1604" t="str">
        <v>CUST04982</v>
      </c>
      <c r="C1604" t="str">
        <v>Auto</v>
      </c>
      <c r="D1604">
        <v>1510350</v>
      </c>
      <c r="E1604">
        <v>1062699.1100000001</v>
      </c>
      <c r="F1604">
        <v>733</v>
      </c>
      <c r="G1604">
        <v>0.75</v>
      </c>
      <c r="H1604">
        <v>0</v>
      </c>
      <c r="I1604" t="str">
        <v>High</v>
      </c>
    </row>
    <row r="1605" spans="1:9" x14ac:dyDescent="0.25">
      <c r="A1605" t="str">
        <v>LN003175</v>
      </c>
      <c r="B1605" t="str">
        <v>CUST06584</v>
      </c>
      <c r="C1605" t="str">
        <v>Personal</v>
      </c>
      <c r="D1605">
        <v>775928</v>
      </c>
      <c r="E1605">
        <v>603887.73</v>
      </c>
      <c r="F1605">
        <v>778</v>
      </c>
      <c r="G1605">
        <v>0.75</v>
      </c>
      <c r="H1605">
        <v>7</v>
      </c>
      <c r="I1605" t="str">
        <v>High</v>
      </c>
    </row>
    <row r="1606" spans="1:9" x14ac:dyDescent="0.25">
      <c r="A1606" t="str">
        <v>LN003178</v>
      </c>
      <c r="B1606" t="str">
        <v>CUST01558</v>
      </c>
      <c r="C1606" t="str">
        <v>Business</v>
      </c>
      <c r="D1606">
        <v>4871833</v>
      </c>
      <c r="E1606">
        <v>2322802.79</v>
      </c>
      <c r="F1606">
        <v>645</v>
      </c>
      <c r="G1606">
        <v>0.75</v>
      </c>
      <c r="H1606">
        <v>0</v>
      </c>
      <c r="I1606" t="str">
        <v>High</v>
      </c>
    </row>
    <row r="1607" spans="1:9" x14ac:dyDescent="0.25">
      <c r="A1607" t="str">
        <v>LN003180</v>
      </c>
      <c r="B1607" t="str">
        <v>CUST02557</v>
      </c>
      <c r="C1607" t="str">
        <v>Auto</v>
      </c>
      <c r="D1607">
        <v>695226</v>
      </c>
      <c r="E1607">
        <v>203124.24</v>
      </c>
      <c r="F1607">
        <v>650</v>
      </c>
      <c r="G1607">
        <v>0.49569999999999997</v>
      </c>
      <c r="H1607">
        <v>120</v>
      </c>
      <c r="I1607" t="str">
        <v>High</v>
      </c>
    </row>
    <row r="1608" spans="1:9" x14ac:dyDescent="0.25">
      <c r="A1608" t="str">
        <v>LN003190</v>
      </c>
      <c r="B1608" t="str">
        <v>CUST04458</v>
      </c>
      <c r="C1608" t="str">
        <v>Education</v>
      </c>
      <c r="D1608">
        <v>642761</v>
      </c>
      <c r="E1608">
        <v>441810.7</v>
      </c>
      <c r="F1608">
        <v>581</v>
      </c>
      <c r="G1608">
        <v>0.23619999999999999</v>
      </c>
      <c r="H1608">
        <v>7</v>
      </c>
      <c r="I1608" t="str">
        <v>High</v>
      </c>
    </row>
    <row r="1609" spans="1:9" x14ac:dyDescent="0.25">
      <c r="A1609" t="str">
        <v>LN003192</v>
      </c>
      <c r="B1609" t="str">
        <v>CUST03905</v>
      </c>
      <c r="C1609" t="str">
        <v>Business</v>
      </c>
      <c r="D1609">
        <v>3823286</v>
      </c>
      <c r="E1609">
        <v>1524726.74</v>
      </c>
      <c r="F1609">
        <v>778</v>
      </c>
      <c r="G1609">
        <v>0.75</v>
      </c>
      <c r="H1609">
        <v>0</v>
      </c>
      <c r="I1609" t="str">
        <v>High</v>
      </c>
    </row>
    <row r="1610" spans="1:9" x14ac:dyDescent="0.25">
      <c r="A1610" t="str">
        <v>LN003193</v>
      </c>
      <c r="B1610" t="str">
        <v>CUST02004</v>
      </c>
      <c r="C1610" t="str">
        <v>Business</v>
      </c>
      <c r="D1610">
        <v>3838562</v>
      </c>
      <c r="E1610">
        <v>635597.01</v>
      </c>
      <c r="F1610">
        <v>617</v>
      </c>
      <c r="G1610">
        <v>0.75</v>
      </c>
      <c r="H1610">
        <v>15</v>
      </c>
      <c r="I1610" t="str">
        <v>High</v>
      </c>
    </row>
    <row r="1611" spans="1:9" x14ac:dyDescent="0.25">
      <c r="A1611" t="str">
        <v>LN003196</v>
      </c>
      <c r="B1611" t="str">
        <v>CUST02472</v>
      </c>
      <c r="C1611" t="str">
        <v>Home</v>
      </c>
      <c r="D1611">
        <v>3949700</v>
      </c>
      <c r="E1611">
        <v>3667306.57</v>
      </c>
      <c r="F1611">
        <v>717</v>
      </c>
      <c r="G1611">
        <v>0.75</v>
      </c>
      <c r="H1611">
        <v>0</v>
      </c>
      <c r="I1611" t="str">
        <v>High</v>
      </c>
    </row>
    <row r="1612" spans="1:9" x14ac:dyDescent="0.25">
      <c r="A1612" t="str">
        <v>LN003197</v>
      </c>
      <c r="B1612" t="str">
        <v>CUST02248</v>
      </c>
      <c r="C1612" t="str">
        <v>Business</v>
      </c>
      <c r="D1612">
        <v>2566529</v>
      </c>
      <c r="E1612">
        <v>2064398.03</v>
      </c>
      <c r="F1612">
        <v>664</v>
      </c>
      <c r="G1612">
        <v>0.75</v>
      </c>
      <c r="H1612">
        <v>0</v>
      </c>
      <c r="I1612" t="str">
        <v>High</v>
      </c>
    </row>
    <row r="1613" spans="1:9" x14ac:dyDescent="0.25">
      <c r="A1613" t="str">
        <v>LN003198</v>
      </c>
      <c r="B1613" t="str">
        <v>CUST00454</v>
      </c>
      <c r="C1613" t="str">
        <v>Business</v>
      </c>
      <c r="D1613">
        <v>2886169</v>
      </c>
      <c r="E1613">
        <v>1468902.63</v>
      </c>
      <c r="F1613">
        <v>782</v>
      </c>
      <c r="G1613">
        <v>0.75</v>
      </c>
      <c r="H1613">
        <v>30</v>
      </c>
      <c r="I1613" t="str">
        <v>High</v>
      </c>
    </row>
    <row r="1614" spans="1:9" x14ac:dyDescent="0.25">
      <c r="A1614" t="str">
        <v>LN003200</v>
      </c>
      <c r="B1614" t="str">
        <v>CUST05739</v>
      </c>
      <c r="C1614" t="str">
        <v>Home</v>
      </c>
      <c r="D1614">
        <v>3593658</v>
      </c>
      <c r="E1614">
        <v>3104587.34</v>
      </c>
      <c r="F1614">
        <v>657</v>
      </c>
      <c r="G1614">
        <v>0.75</v>
      </c>
      <c r="H1614">
        <v>0</v>
      </c>
      <c r="I1614" t="str">
        <v>High</v>
      </c>
    </row>
    <row r="1615" spans="1:9" x14ac:dyDescent="0.25">
      <c r="A1615" t="str">
        <v>LN003202</v>
      </c>
      <c r="B1615" t="str">
        <v>CUST05674</v>
      </c>
      <c r="C1615" t="str">
        <v>Home</v>
      </c>
      <c r="D1615">
        <v>2443558</v>
      </c>
      <c r="E1615">
        <v>2330340.1</v>
      </c>
      <c r="F1615">
        <v>677</v>
      </c>
      <c r="G1615">
        <v>0.75</v>
      </c>
      <c r="H1615">
        <v>1</v>
      </c>
      <c r="I1615" t="str">
        <v>High</v>
      </c>
    </row>
    <row r="1616" spans="1:9" x14ac:dyDescent="0.25">
      <c r="A1616" t="str">
        <v>LN003204</v>
      </c>
      <c r="B1616" t="str">
        <v>CUST01211</v>
      </c>
      <c r="C1616" t="str">
        <v>Business</v>
      </c>
      <c r="D1616">
        <v>3074096</v>
      </c>
      <c r="E1616">
        <v>2580612.04</v>
      </c>
      <c r="F1616">
        <v>791</v>
      </c>
      <c r="G1616">
        <v>0.75</v>
      </c>
      <c r="H1616">
        <v>0</v>
      </c>
      <c r="I1616" t="str">
        <v>High</v>
      </c>
    </row>
    <row r="1617" spans="1:9" x14ac:dyDescent="0.25">
      <c r="A1617" t="str">
        <v>LN003207</v>
      </c>
      <c r="B1617" t="str">
        <v>CUST05913</v>
      </c>
      <c r="C1617" t="str">
        <v>Business</v>
      </c>
      <c r="D1617">
        <v>3763197</v>
      </c>
      <c r="E1617">
        <v>3174491.51</v>
      </c>
      <c r="F1617">
        <v>704</v>
      </c>
      <c r="G1617">
        <v>0.75</v>
      </c>
      <c r="H1617">
        <v>0</v>
      </c>
      <c r="I1617" t="str">
        <v>High</v>
      </c>
    </row>
    <row r="1618" spans="1:9" x14ac:dyDescent="0.25">
      <c r="A1618" t="str">
        <v>LN003208</v>
      </c>
      <c r="B1618" t="str">
        <v>CUST05380</v>
      </c>
      <c r="C1618" t="str">
        <v>Education</v>
      </c>
      <c r="D1618">
        <v>609679</v>
      </c>
      <c r="E1618">
        <v>486067.97</v>
      </c>
      <c r="F1618">
        <v>621</v>
      </c>
      <c r="G1618">
        <v>0.22720000000000001</v>
      </c>
      <c r="H1618">
        <v>0</v>
      </c>
      <c r="I1618" t="str">
        <v>High</v>
      </c>
    </row>
    <row r="1619" spans="1:9" x14ac:dyDescent="0.25">
      <c r="A1619" t="str">
        <v>LN003210</v>
      </c>
      <c r="B1619" t="str">
        <v>CUST00298</v>
      </c>
      <c r="C1619" t="str">
        <v>Auto</v>
      </c>
      <c r="D1619">
        <v>1796349</v>
      </c>
      <c r="E1619">
        <v>118995.31</v>
      </c>
      <c r="F1619">
        <v>750</v>
      </c>
      <c r="G1619">
        <v>0.75</v>
      </c>
      <c r="H1619">
        <v>0</v>
      </c>
      <c r="I1619" t="str">
        <v>High</v>
      </c>
    </row>
    <row r="1620" spans="1:9" x14ac:dyDescent="0.25">
      <c r="A1620" t="str">
        <v>LN003214</v>
      </c>
      <c r="B1620" t="str">
        <v>CUST03924</v>
      </c>
      <c r="C1620" t="str">
        <v>Auto</v>
      </c>
      <c r="D1620">
        <v>1457313</v>
      </c>
      <c r="E1620">
        <v>1366301.09</v>
      </c>
      <c r="F1620">
        <v>680</v>
      </c>
      <c r="G1620">
        <v>0.75</v>
      </c>
      <c r="H1620">
        <v>0</v>
      </c>
      <c r="I1620" t="str">
        <v>High</v>
      </c>
    </row>
    <row r="1621" spans="1:9" x14ac:dyDescent="0.25">
      <c r="A1621" t="str">
        <v>LN003215</v>
      </c>
      <c r="B1621" t="str">
        <v>CUST06250</v>
      </c>
      <c r="C1621" t="str">
        <v>Personal</v>
      </c>
      <c r="D1621">
        <v>615564</v>
      </c>
      <c r="E1621">
        <v>221400.37</v>
      </c>
      <c r="F1621">
        <v>773</v>
      </c>
      <c r="G1621">
        <v>0.75</v>
      </c>
      <c r="H1621">
        <v>0</v>
      </c>
      <c r="I1621" t="str">
        <v>High</v>
      </c>
    </row>
    <row r="1622" spans="1:9" x14ac:dyDescent="0.25">
      <c r="A1622" t="str">
        <v>LN003217</v>
      </c>
      <c r="B1622" t="str">
        <v>CUST06191</v>
      </c>
      <c r="C1622" t="str">
        <v>Personal</v>
      </c>
      <c r="D1622">
        <v>341192</v>
      </c>
      <c r="E1622">
        <v>97587.71</v>
      </c>
      <c r="F1622">
        <v>684</v>
      </c>
      <c r="G1622">
        <v>0.53200000000000003</v>
      </c>
      <c r="H1622">
        <v>120</v>
      </c>
      <c r="I1622" t="str">
        <v>High</v>
      </c>
    </row>
    <row r="1623" spans="1:9" x14ac:dyDescent="0.25">
      <c r="A1623" t="str">
        <v>LN003220</v>
      </c>
      <c r="B1623" t="str">
        <v>CUST03269</v>
      </c>
      <c r="C1623" t="str">
        <v>Auto</v>
      </c>
      <c r="D1623">
        <v>1657399</v>
      </c>
      <c r="E1623">
        <v>1341923.3899999999</v>
      </c>
      <c r="F1623">
        <v>796</v>
      </c>
      <c r="G1623">
        <v>0.71830000000000005</v>
      </c>
      <c r="H1623">
        <v>0</v>
      </c>
      <c r="I1623" t="str">
        <v>High</v>
      </c>
    </row>
    <row r="1624" spans="1:9" x14ac:dyDescent="0.25">
      <c r="A1624" t="str">
        <v>LN003226</v>
      </c>
      <c r="B1624" t="str">
        <v>CUST04803</v>
      </c>
      <c r="C1624" t="str">
        <v>Business</v>
      </c>
      <c r="D1624">
        <v>1610005</v>
      </c>
      <c r="E1624">
        <v>719070.68</v>
      </c>
      <c r="F1624">
        <v>735</v>
      </c>
      <c r="G1624">
        <v>0.75</v>
      </c>
      <c r="H1624">
        <v>0</v>
      </c>
      <c r="I1624" t="str">
        <v>High</v>
      </c>
    </row>
    <row r="1625" spans="1:9" x14ac:dyDescent="0.25">
      <c r="A1625" t="str">
        <v>LN003232</v>
      </c>
      <c r="B1625" t="str">
        <v>CUST01019</v>
      </c>
      <c r="C1625" t="str">
        <v>Auto</v>
      </c>
      <c r="D1625">
        <v>1016548</v>
      </c>
      <c r="E1625">
        <v>886218.78</v>
      </c>
      <c r="F1625">
        <v>721</v>
      </c>
      <c r="G1625">
        <v>0.54979999999999996</v>
      </c>
      <c r="H1625">
        <v>0</v>
      </c>
      <c r="I1625" t="str">
        <v>High</v>
      </c>
    </row>
    <row r="1626" spans="1:9" x14ac:dyDescent="0.25">
      <c r="A1626" t="str">
        <v>LN003234</v>
      </c>
      <c r="B1626" t="str">
        <v>CUST01757</v>
      </c>
      <c r="C1626" t="str">
        <v>Personal</v>
      </c>
      <c r="D1626">
        <v>686988</v>
      </c>
      <c r="E1626">
        <v>0</v>
      </c>
      <c r="F1626">
        <v>713</v>
      </c>
      <c r="G1626">
        <v>0.75</v>
      </c>
      <c r="H1626">
        <v>0</v>
      </c>
      <c r="I1626" t="str">
        <v>High</v>
      </c>
    </row>
    <row r="1627" spans="1:9" x14ac:dyDescent="0.25">
      <c r="A1627" t="str">
        <v>LN003235</v>
      </c>
      <c r="B1627" t="str">
        <v>CUST01854</v>
      </c>
      <c r="C1627" t="str">
        <v>Home</v>
      </c>
      <c r="D1627">
        <v>6365883</v>
      </c>
      <c r="E1627">
        <v>6066718.9800000004</v>
      </c>
      <c r="F1627">
        <v>734</v>
      </c>
      <c r="G1627">
        <v>0.75</v>
      </c>
      <c r="H1627">
        <v>7</v>
      </c>
      <c r="I1627" t="str">
        <v>High</v>
      </c>
    </row>
    <row r="1628" spans="1:9" x14ac:dyDescent="0.25">
      <c r="A1628" t="str">
        <v>LN003238</v>
      </c>
      <c r="B1628" t="str">
        <v>CUST00100</v>
      </c>
      <c r="C1628" t="str">
        <v>Business</v>
      </c>
      <c r="D1628">
        <v>2350891</v>
      </c>
      <c r="E1628">
        <v>1611953.17</v>
      </c>
      <c r="F1628">
        <v>672</v>
      </c>
      <c r="G1628">
        <v>0.75</v>
      </c>
      <c r="H1628">
        <v>0</v>
      </c>
      <c r="I1628" t="str">
        <v>High</v>
      </c>
    </row>
    <row r="1629" spans="1:9" x14ac:dyDescent="0.25">
      <c r="A1629" t="str">
        <v>LN003239</v>
      </c>
      <c r="B1629" t="str">
        <v>CUST06575</v>
      </c>
      <c r="C1629" t="str">
        <v>Auto</v>
      </c>
      <c r="D1629">
        <v>1697358</v>
      </c>
      <c r="E1629">
        <v>1337686.3600000001</v>
      </c>
      <c r="F1629">
        <v>630</v>
      </c>
      <c r="G1629">
        <v>0.75</v>
      </c>
      <c r="H1629">
        <v>0</v>
      </c>
      <c r="I1629" t="str">
        <v>High</v>
      </c>
    </row>
    <row r="1630" spans="1:9" x14ac:dyDescent="0.25">
      <c r="A1630" t="str">
        <v>LN003240</v>
      </c>
      <c r="B1630" t="str">
        <v>CUST03578</v>
      </c>
      <c r="C1630" t="str">
        <v>Home</v>
      </c>
      <c r="D1630">
        <v>6364982</v>
      </c>
      <c r="E1630">
        <v>6015293.1600000001</v>
      </c>
      <c r="F1630">
        <v>789</v>
      </c>
      <c r="G1630">
        <v>0.75</v>
      </c>
      <c r="H1630">
        <v>0</v>
      </c>
      <c r="I1630" t="str">
        <v>High</v>
      </c>
    </row>
    <row r="1631" spans="1:9" x14ac:dyDescent="0.25">
      <c r="A1631" t="str">
        <v>LN003243</v>
      </c>
      <c r="B1631" t="str">
        <v>CUST05098</v>
      </c>
      <c r="C1631" t="str">
        <v>Home</v>
      </c>
      <c r="D1631">
        <v>2891232</v>
      </c>
      <c r="E1631">
        <v>2755367.32</v>
      </c>
      <c r="F1631">
        <v>710</v>
      </c>
      <c r="G1631">
        <v>0.75</v>
      </c>
      <c r="H1631">
        <v>0</v>
      </c>
      <c r="I1631" t="str">
        <v>High</v>
      </c>
    </row>
    <row r="1632" spans="1:9" x14ac:dyDescent="0.25">
      <c r="A1632" t="str">
        <v>LN003247</v>
      </c>
      <c r="B1632" t="str">
        <v>CUST01523</v>
      </c>
      <c r="C1632" t="str">
        <v>Home</v>
      </c>
      <c r="D1632">
        <v>1758863</v>
      </c>
      <c r="E1632">
        <v>1643793.26</v>
      </c>
      <c r="F1632">
        <v>613</v>
      </c>
      <c r="G1632">
        <v>0.2286</v>
      </c>
      <c r="H1632">
        <v>0</v>
      </c>
      <c r="I1632" t="str">
        <v>High</v>
      </c>
    </row>
    <row r="1633" spans="1:9" x14ac:dyDescent="0.25">
      <c r="A1633" t="str">
        <v>LN003249</v>
      </c>
      <c r="B1633" t="str">
        <v>CUST03784</v>
      </c>
      <c r="C1633" t="str">
        <v>Business</v>
      </c>
      <c r="D1633">
        <v>4050291</v>
      </c>
      <c r="E1633">
        <v>2962676.1</v>
      </c>
      <c r="F1633">
        <v>729</v>
      </c>
      <c r="G1633">
        <v>0.75</v>
      </c>
      <c r="H1633">
        <v>0</v>
      </c>
      <c r="I1633" t="str">
        <v>High</v>
      </c>
    </row>
    <row r="1634" spans="1:9" x14ac:dyDescent="0.25">
      <c r="A1634" t="str">
        <v>LN003251</v>
      </c>
      <c r="B1634" t="str">
        <v>CUST00247</v>
      </c>
      <c r="C1634" t="str">
        <v>Home</v>
      </c>
      <c r="D1634">
        <v>5280953</v>
      </c>
      <c r="E1634">
        <v>5256372.46</v>
      </c>
      <c r="F1634">
        <v>791</v>
      </c>
      <c r="G1634">
        <v>0.6603</v>
      </c>
      <c r="H1634">
        <v>0</v>
      </c>
      <c r="I1634" t="str">
        <v>High</v>
      </c>
    </row>
    <row r="1635" spans="1:9" x14ac:dyDescent="0.25">
      <c r="A1635" t="str">
        <v>LN003254</v>
      </c>
      <c r="B1635" t="str">
        <v>CUST05151</v>
      </c>
      <c r="C1635" t="str">
        <v>Personal</v>
      </c>
      <c r="D1635">
        <v>650513</v>
      </c>
      <c r="E1635">
        <v>0</v>
      </c>
      <c r="F1635">
        <v>732</v>
      </c>
      <c r="G1635">
        <v>0.55600000000000005</v>
      </c>
      <c r="H1635">
        <v>0</v>
      </c>
      <c r="I1635" t="str">
        <v>High</v>
      </c>
    </row>
    <row r="1636" spans="1:9" x14ac:dyDescent="0.25">
      <c r="A1636" t="str">
        <v>LN003256</v>
      </c>
      <c r="B1636" t="str">
        <v>CUST03575</v>
      </c>
      <c r="C1636" t="str">
        <v>Personal</v>
      </c>
      <c r="D1636">
        <v>497425</v>
      </c>
      <c r="E1636">
        <v>179828.16</v>
      </c>
      <c r="F1636">
        <v>591</v>
      </c>
      <c r="G1636">
        <v>0.53100000000000003</v>
      </c>
      <c r="H1636">
        <v>60</v>
      </c>
      <c r="I1636" t="str">
        <v>High</v>
      </c>
    </row>
    <row r="1637" spans="1:9" x14ac:dyDescent="0.25">
      <c r="A1637" t="str">
        <v>LN003257</v>
      </c>
      <c r="B1637" t="str">
        <v>CUST00657</v>
      </c>
      <c r="C1637" t="str">
        <v>Auto</v>
      </c>
      <c r="D1637">
        <v>1602001</v>
      </c>
      <c r="E1637">
        <v>1101423.79</v>
      </c>
      <c r="F1637">
        <v>681</v>
      </c>
      <c r="G1637">
        <v>0.75</v>
      </c>
      <c r="H1637">
        <v>0</v>
      </c>
      <c r="I1637" t="str">
        <v>High</v>
      </c>
    </row>
    <row r="1638" spans="1:9" x14ac:dyDescent="0.25">
      <c r="A1638" t="str">
        <v>LN003258</v>
      </c>
      <c r="B1638" t="str">
        <v>CUST00325</v>
      </c>
      <c r="C1638" t="str">
        <v>Personal</v>
      </c>
      <c r="D1638">
        <v>692329</v>
      </c>
      <c r="E1638">
        <v>0</v>
      </c>
      <c r="F1638">
        <v>704</v>
      </c>
      <c r="G1638">
        <v>0.75</v>
      </c>
      <c r="H1638">
        <v>0</v>
      </c>
      <c r="I1638" t="str">
        <v>High</v>
      </c>
    </row>
    <row r="1639" spans="1:9" x14ac:dyDescent="0.25">
      <c r="A1639" t="str">
        <v>LN003260</v>
      </c>
      <c r="B1639" t="str">
        <v>CUST03142</v>
      </c>
      <c r="C1639" t="str">
        <v>Business</v>
      </c>
      <c r="D1639">
        <v>4513549</v>
      </c>
      <c r="E1639">
        <v>1027638.47</v>
      </c>
      <c r="F1639">
        <v>696</v>
      </c>
      <c r="G1639">
        <v>0.75</v>
      </c>
      <c r="H1639">
        <v>0</v>
      </c>
      <c r="I1639" t="str">
        <v>High</v>
      </c>
    </row>
    <row r="1640" spans="1:9" x14ac:dyDescent="0.25">
      <c r="A1640" t="str">
        <v>LN003262</v>
      </c>
      <c r="B1640" t="str">
        <v>CUST06685</v>
      </c>
      <c r="C1640" t="str">
        <v>Home</v>
      </c>
      <c r="D1640">
        <v>5388144</v>
      </c>
      <c r="E1640">
        <v>5187285.53</v>
      </c>
      <c r="F1640">
        <v>711</v>
      </c>
      <c r="G1640">
        <v>0.53029999999999999</v>
      </c>
      <c r="H1640">
        <v>0</v>
      </c>
      <c r="I1640" t="str">
        <v>High</v>
      </c>
    </row>
    <row r="1641" spans="1:9" x14ac:dyDescent="0.25">
      <c r="A1641" t="str">
        <v>LN003263</v>
      </c>
      <c r="B1641" t="str">
        <v>CUST06810</v>
      </c>
      <c r="C1641" t="str">
        <v>Home</v>
      </c>
      <c r="D1641">
        <v>2100783</v>
      </c>
      <c r="E1641">
        <v>2049248.41</v>
      </c>
      <c r="F1641">
        <v>638</v>
      </c>
      <c r="G1641">
        <v>0.25180000000000002</v>
      </c>
      <c r="H1641">
        <v>1</v>
      </c>
      <c r="I1641" t="str">
        <v>High</v>
      </c>
    </row>
    <row r="1642" spans="1:9" x14ac:dyDescent="0.25">
      <c r="A1642" t="str">
        <v>LN003265</v>
      </c>
      <c r="B1642" t="str">
        <v>CUST06805</v>
      </c>
      <c r="C1642" t="str">
        <v>Education</v>
      </c>
      <c r="D1642">
        <v>1233085</v>
      </c>
      <c r="E1642">
        <v>1194809.01</v>
      </c>
      <c r="F1642">
        <v>604</v>
      </c>
      <c r="G1642">
        <v>0.35199999999999998</v>
      </c>
      <c r="H1642">
        <v>0</v>
      </c>
      <c r="I1642" t="str">
        <v>High</v>
      </c>
    </row>
    <row r="1643" spans="1:9" x14ac:dyDescent="0.25">
      <c r="A1643" t="str">
        <v>LN003267</v>
      </c>
      <c r="B1643" t="str">
        <v>CUST00010</v>
      </c>
      <c r="C1643" t="str">
        <v>Home</v>
      </c>
      <c r="D1643">
        <v>1840475</v>
      </c>
      <c r="E1643">
        <v>1737666.74</v>
      </c>
      <c r="F1643">
        <v>681</v>
      </c>
      <c r="G1643">
        <v>0.49340000000000001</v>
      </c>
      <c r="H1643">
        <v>60</v>
      </c>
      <c r="I1643" t="str">
        <v>High</v>
      </c>
    </row>
    <row r="1644" spans="1:9" x14ac:dyDescent="0.25">
      <c r="A1644" t="str">
        <v>LN003269</v>
      </c>
      <c r="B1644" t="str">
        <v>CUST04271</v>
      </c>
      <c r="C1644" t="str">
        <v>Auto</v>
      </c>
      <c r="D1644">
        <v>513677</v>
      </c>
      <c r="E1644">
        <v>243451.74</v>
      </c>
      <c r="F1644">
        <v>630</v>
      </c>
      <c r="G1644">
        <v>0.21859999999999999</v>
      </c>
      <c r="H1644">
        <v>0</v>
      </c>
      <c r="I1644" t="str">
        <v>High</v>
      </c>
    </row>
    <row r="1645" spans="1:9" x14ac:dyDescent="0.25">
      <c r="A1645" t="str">
        <v>LN003271</v>
      </c>
      <c r="B1645" t="str">
        <v>CUST00251</v>
      </c>
      <c r="C1645" t="str">
        <v>Personal</v>
      </c>
      <c r="D1645">
        <v>414630</v>
      </c>
      <c r="E1645">
        <v>316183.25</v>
      </c>
      <c r="F1645">
        <v>649</v>
      </c>
      <c r="G1645">
        <v>0.40239999999999998</v>
      </c>
      <c r="H1645">
        <v>0</v>
      </c>
      <c r="I1645" t="str">
        <v>High</v>
      </c>
    </row>
    <row r="1646" spans="1:9" x14ac:dyDescent="0.25">
      <c r="A1646" t="str">
        <v>LN003273</v>
      </c>
      <c r="B1646" t="str">
        <v>CUST05054</v>
      </c>
      <c r="C1646" t="str">
        <v>Auto</v>
      </c>
      <c r="D1646">
        <v>731435</v>
      </c>
      <c r="E1646">
        <v>693012.47</v>
      </c>
      <c r="F1646">
        <v>829</v>
      </c>
      <c r="G1646">
        <v>0.52090000000000003</v>
      </c>
      <c r="H1646">
        <v>0</v>
      </c>
      <c r="I1646" t="str">
        <v>High</v>
      </c>
    </row>
    <row r="1647" spans="1:9" x14ac:dyDescent="0.25">
      <c r="A1647" t="str">
        <v>LN003274</v>
      </c>
      <c r="B1647" t="str">
        <v>CUST06976</v>
      </c>
      <c r="C1647" t="str">
        <v>Home</v>
      </c>
      <c r="D1647">
        <v>2426757</v>
      </c>
      <c r="E1647">
        <v>2279816.91</v>
      </c>
      <c r="F1647">
        <v>688</v>
      </c>
      <c r="G1647">
        <v>0.56000000000000005</v>
      </c>
      <c r="H1647">
        <v>0</v>
      </c>
      <c r="I1647" t="str">
        <v>High</v>
      </c>
    </row>
    <row r="1648" spans="1:9" x14ac:dyDescent="0.25">
      <c r="A1648" t="str">
        <v>LN003275</v>
      </c>
      <c r="B1648" t="str">
        <v>CUST00829</v>
      </c>
      <c r="C1648" t="str">
        <v>Education</v>
      </c>
      <c r="D1648">
        <v>564068</v>
      </c>
      <c r="E1648">
        <v>397085.75</v>
      </c>
      <c r="F1648">
        <v>644</v>
      </c>
      <c r="G1648">
        <v>9.8299999999999998E-2</v>
      </c>
      <c r="H1648">
        <v>0</v>
      </c>
      <c r="I1648" t="str">
        <v>High</v>
      </c>
    </row>
    <row r="1649" spans="1:9" x14ac:dyDescent="0.25">
      <c r="A1649" t="str">
        <v>LN003277</v>
      </c>
      <c r="B1649" t="str">
        <v>CUST00342</v>
      </c>
      <c r="C1649" t="str">
        <v>Business</v>
      </c>
      <c r="D1649">
        <v>3725166</v>
      </c>
      <c r="E1649">
        <v>0</v>
      </c>
      <c r="F1649">
        <v>690</v>
      </c>
      <c r="G1649">
        <v>0.75</v>
      </c>
      <c r="H1649">
        <v>7</v>
      </c>
      <c r="I1649" t="str">
        <v>High</v>
      </c>
    </row>
    <row r="1650" spans="1:9" x14ac:dyDescent="0.25">
      <c r="A1650" t="str">
        <v>LN003278</v>
      </c>
      <c r="B1650" t="str">
        <v>CUST02117</v>
      </c>
      <c r="C1650" t="str">
        <v>Home</v>
      </c>
      <c r="D1650">
        <v>3401823</v>
      </c>
      <c r="E1650">
        <v>2950293.51</v>
      </c>
      <c r="F1650">
        <v>690</v>
      </c>
      <c r="G1650">
        <v>0.75</v>
      </c>
      <c r="H1650">
        <v>7</v>
      </c>
      <c r="I1650" t="str">
        <v>High</v>
      </c>
    </row>
    <row r="1651" spans="1:9" x14ac:dyDescent="0.25">
      <c r="A1651" t="str">
        <v>LN003281</v>
      </c>
      <c r="B1651" t="str">
        <v>CUST00251</v>
      </c>
      <c r="C1651" t="str">
        <v>Home</v>
      </c>
      <c r="D1651">
        <v>4535003</v>
      </c>
      <c r="E1651">
        <v>4439324.57</v>
      </c>
      <c r="F1651">
        <v>774</v>
      </c>
      <c r="G1651">
        <v>0.63129999999999997</v>
      </c>
      <c r="H1651">
        <v>0</v>
      </c>
      <c r="I1651" t="str">
        <v>High</v>
      </c>
    </row>
    <row r="1652" spans="1:9" x14ac:dyDescent="0.25">
      <c r="A1652" t="str">
        <v>LN003282</v>
      </c>
      <c r="B1652" t="str">
        <v>CUST04601</v>
      </c>
      <c r="C1652" t="str">
        <v>Personal</v>
      </c>
      <c r="D1652">
        <v>748311</v>
      </c>
      <c r="E1652">
        <v>140600.29</v>
      </c>
      <c r="F1652">
        <v>624</v>
      </c>
      <c r="G1652">
        <v>0.75</v>
      </c>
      <c r="H1652">
        <v>0</v>
      </c>
      <c r="I1652" t="str">
        <v>High</v>
      </c>
    </row>
    <row r="1653" spans="1:9" x14ac:dyDescent="0.25">
      <c r="A1653" t="str">
        <v>LN003283</v>
      </c>
      <c r="B1653" t="str">
        <v>CUST03716</v>
      </c>
      <c r="C1653" t="str">
        <v>Business</v>
      </c>
      <c r="D1653">
        <v>4869615</v>
      </c>
      <c r="E1653">
        <v>0</v>
      </c>
      <c r="F1653">
        <v>714</v>
      </c>
      <c r="G1653">
        <v>0.75</v>
      </c>
      <c r="H1653">
        <v>0</v>
      </c>
      <c r="I1653" t="str">
        <v>High</v>
      </c>
    </row>
    <row r="1654" spans="1:9" x14ac:dyDescent="0.25">
      <c r="A1654" t="str">
        <v>LN003284</v>
      </c>
      <c r="B1654" t="str">
        <v>CUST05436</v>
      </c>
      <c r="C1654" t="str">
        <v>Business</v>
      </c>
      <c r="D1654">
        <v>642198</v>
      </c>
      <c r="E1654">
        <v>294922.5</v>
      </c>
      <c r="F1654">
        <v>725</v>
      </c>
      <c r="G1654">
        <v>0.75</v>
      </c>
      <c r="H1654">
        <v>0</v>
      </c>
      <c r="I1654" t="str">
        <v>High</v>
      </c>
    </row>
    <row r="1655" spans="1:9" x14ac:dyDescent="0.25">
      <c r="A1655" t="str">
        <v>LN003286</v>
      </c>
      <c r="B1655" t="str">
        <v>CUST00640</v>
      </c>
      <c r="C1655" t="str">
        <v>Personal</v>
      </c>
      <c r="D1655">
        <v>331295</v>
      </c>
      <c r="E1655">
        <v>290761.93</v>
      </c>
      <c r="F1655">
        <v>649</v>
      </c>
      <c r="G1655">
        <v>0.1171</v>
      </c>
      <c r="H1655">
        <v>0</v>
      </c>
      <c r="I1655" t="str">
        <v>High</v>
      </c>
    </row>
    <row r="1656" spans="1:9" x14ac:dyDescent="0.25">
      <c r="A1656" t="str">
        <v>LN003288</v>
      </c>
      <c r="B1656" t="str">
        <v>CUST03931</v>
      </c>
      <c r="C1656" t="str">
        <v>Education</v>
      </c>
      <c r="D1656">
        <v>1308460</v>
      </c>
      <c r="E1656">
        <v>162446.10999999999</v>
      </c>
      <c r="F1656">
        <v>692</v>
      </c>
      <c r="G1656">
        <v>0.75</v>
      </c>
      <c r="H1656">
        <v>0</v>
      </c>
      <c r="I1656" t="str">
        <v>High</v>
      </c>
    </row>
    <row r="1657" spans="1:9" x14ac:dyDescent="0.25">
      <c r="A1657" t="str">
        <v>LN003289</v>
      </c>
      <c r="B1657" t="str">
        <v>CUST00243</v>
      </c>
      <c r="C1657" t="str">
        <v>Business</v>
      </c>
      <c r="D1657">
        <v>1318233</v>
      </c>
      <c r="E1657">
        <v>0</v>
      </c>
      <c r="F1657">
        <v>655</v>
      </c>
      <c r="G1657">
        <v>0.75</v>
      </c>
      <c r="H1657">
        <v>0</v>
      </c>
      <c r="I1657" t="str">
        <v>High</v>
      </c>
    </row>
    <row r="1658" spans="1:9" x14ac:dyDescent="0.25">
      <c r="A1658" t="str">
        <v>LN003293</v>
      </c>
      <c r="B1658" t="str">
        <v>CUST06839</v>
      </c>
      <c r="C1658" t="str">
        <v>Home</v>
      </c>
      <c r="D1658">
        <v>3847052</v>
      </c>
      <c r="E1658">
        <v>3516793.07</v>
      </c>
      <c r="F1658">
        <v>693</v>
      </c>
      <c r="G1658">
        <v>0.75</v>
      </c>
      <c r="H1658">
        <v>0</v>
      </c>
      <c r="I1658" t="str">
        <v>High</v>
      </c>
    </row>
    <row r="1659" spans="1:9" x14ac:dyDescent="0.25">
      <c r="A1659" t="str">
        <v>LN003294</v>
      </c>
      <c r="B1659" t="str">
        <v>CUST04919</v>
      </c>
      <c r="C1659" t="str">
        <v>Home</v>
      </c>
      <c r="D1659">
        <v>3438454</v>
      </c>
      <c r="E1659">
        <v>2864457.37</v>
      </c>
      <c r="F1659">
        <v>592</v>
      </c>
      <c r="G1659">
        <v>0.75</v>
      </c>
      <c r="H1659">
        <v>0</v>
      </c>
      <c r="I1659" t="str">
        <v>High</v>
      </c>
    </row>
    <row r="1660" spans="1:9" x14ac:dyDescent="0.25">
      <c r="A1660" t="str">
        <v>LN003295</v>
      </c>
      <c r="B1660" t="str">
        <v>CUST03115</v>
      </c>
      <c r="C1660" t="str">
        <v>Business</v>
      </c>
      <c r="D1660">
        <v>2849094</v>
      </c>
      <c r="E1660">
        <v>2345445.6</v>
      </c>
      <c r="F1660">
        <v>726</v>
      </c>
      <c r="G1660">
        <v>0.57920000000000005</v>
      </c>
      <c r="H1660">
        <v>1</v>
      </c>
      <c r="I1660" t="str">
        <v>High</v>
      </c>
    </row>
    <row r="1661" spans="1:9" x14ac:dyDescent="0.25">
      <c r="A1661" t="str">
        <v>LN003298</v>
      </c>
      <c r="B1661" t="str">
        <v>CUST04963</v>
      </c>
      <c r="C1661" t="str">
        <v>Personal</v>
      </c>
      <c r="D1661">
        <v>322433</v>
      </c>
      <c r="E1661">
        <v>209287.09</v>
      </c>
      <c r="F1661">
        <v>669</v>
      </c>
      <c r="G1661">
        <v>0.68310000000000004</v>
      </c>
      <c r="H1661">
        <v>0</v>
      </c>
      <c r="I1661" t="str">
        <v>High</v>
      </c>
    </row>
    <row r="1662" spans="1:9" x14ac:dyDescent="0.25">
      <c r="A1662" t="str">
        <v>LN003301</v>
      </c>
      <c r="B1662" t="str">
        <v>CUST02644</v>
      </c>
      <c r="C1662" t="str">
        <v>Home</v>
      </c>
      <c r="D1662">
        <v>5831123</v>
      </c>
      <c r="E1662">
        <v>5093268.8</v>
      </c>
      <c r="F1662">
        <v>732</v>
      </c>
      <c r="G1662">
        <v>0.75</v>
      </c>
      <c r="H1662">
        <v>90</v>
      </c>
      <c r="I1662" t="str">
        <v>High</v>
      </c>
    </row>
    <row r="1663" spans="1:9" x14ac:dyDescent="0.25">
      <c r="A1663" t="str">
        <v>LN003303</v>
      </c>
      <c r="B1663" t="str">
        <v>CUST05732</v>
      </c>
      <c r="C1663" t="str">
        <v>Home</v>
      </c>
      <c r="D1663">
        <v>6282173</v>
      </c>
      <c r="E1663">
        <v>4862935.0199999996</v>
      </c>
      <c r="F1663">
        <v>699</v>
      </c>
      <c r="G1663">
        <v>0.75</v>
      </c>
      <c r="H1663">
        <v>0</v>
      </c>
      <c r="I1663" t="str">
        <v>High</v>
      </c>
    </row>
    <row r="1664" spans="1:9" x14ac:dyDescent="0.25">
      <c r="A1664" t="str">
        <v>LN003310</v>
      </c>
      <c r="B1664" t="str">
        <v>CUST00814</v>
      </c>
      <c r="C1664" t="str">
        <v>Home</v>
      </c>
      <c r="D1664">
        <v>4074837</v>
      </c>
      <c r="E1664">
        <v>3965160.52</v>
      </c>
      <c r="F1664">
        <v>751</v>
      </c>
      <c r="G1664">
        <v>0.75</v>
      </c>
      <c r="H1664">
        <v>1</v>
      </c>
      <c r="I1664" t="str">
        <v>High</v>
      </c>
    </row>
    <row r="1665" spans="1:9" x14ac:dyDescent="0.25">
      <c r="A1665" t="str">
        <v>LN003311</v>
      </c>
      <c r="B1665" t="str">
        <v>CUST00802</v>
      </c>
      <c r="C1665" t="str">
        <v>Auto</v>
      </c>
      <c r="D1665">
        <v>1359584</v>
      </c>
      <c r="E1665">
        <v>763525.35</v>
      </c>
      <c r="F1665">
        <v>651</v>
      </c>
      <c r="G1665">
        <v>0.75</v>
      </c>
      <c r="H1665">
        <v>0</v>
      </c>
      <c r="I1665" t="str">
        <v>High</v>
      </c>
    </row>
    <row r="1666" spans="1:9" x14ac:dyDescent="0.25">
      <c r="A1666" t="str">
        <v>LN003313</v>
      </c>
      <c r="B1666" t="str">
        <v>CUST06548</v>
      </c>
      <c r="C1666" t="str">
        <v>Auto</v>
      </c>
      <c r="D1666">
        <v>1062448</v>
      </c>
      <c r="E1666">
        <v>511828.36</v>
      </c>
      <c r="F1666">
        <v>730</v>
      </c>
      <c r="G1666">
        <v>0.75</v>
      </c>
      <c r="H1666">
        <v>30</v>
      </c>
      <c r="I1666" t="str">
        <v>High</v>
      </c>
    </row>
    <row r="1667" spans="1:9" x14ac:dyDescent="0.25">
      <c r="A1667" t="str">
        <v>LN003316</v>
      </c>
      <c r="B1667" t="str">
        <v>CUST06515</v>
      </c>
      <c r="C1667" t="str">
        <v>Auto</v>
      </c>
      <c r="D1667">
        <v>1702162</v>
      </c>
      <c r="E1667">
        <v>1647720.43</v>
      </c>
      <c r="F1667">
        <v>701</v>
      </c>
      <c r="G1667">
        <v>0.66120000000000001</v>
      </c>
      <c r="H1667">
        <v>7</v>
      </c>
      <c r="I1667" t="str">
        <v>High</v>
      </c>
    </row>
    <row r="1668" spans="1:9" x14ac:dyDescent="0.25">
      <c r="A1668" t="str">
        <v>LN003317</v>
      </c>
      <c r="B1668" t="str">
        <v>CUST02988</v>
      </c>
      <c r="C1668" t="str">
        <v>Home</v>
      </c>
      <c r="D1668">
        <v>5240195</v>
      </c>
      <c r="E1668">
        <v>5142122.1100000003</v>
      </c>
      <c r="F1668">
        <v>592</v>
      </c>
      <c r="G1668">
        <v>0.75</v>
      </c>
      <c r="H1668">
        <v>15</v>
      </c>
      <c r="I1668" t="str">
        <v>High</v>
      </c>
    </row>
    <row r="1669" spans="1:9" x14ac:dyDescent="0.25">
      <c r="A1669" t="str">
        <v>LN003318</v>
      </c>
      <c r="B1669" t="str">
        <v>CUST02728</v>
      </c>
      <c r="C1669" t="str">
        <v>Personal</v>
      </c>
      <c r="D1669">
        <v>329113</v>
      </c>
      <c r="E1669">
        <v>288805.46999999997</v>
      </c>
      <c r="F1669">
        <v>570</v>
      </c>
      <c r="G1669">
        <v>7.0499999999999993E-2</v>
      </c>
      <c r="H1669">
        <v>0</v>
      </c>
      <c r="I1669" t="str">
        <v>High</v>
      </c>
    </row>
    <row r="1670" spans="1:9" x14ac:dyDescent="0.25">
      <c r="A1670" t="str">
        <v>LN003323</v>
      </c>
      <c r="B1670" t="str">
        <v>CUST03042</v>
      </c>
      <c r="C1670" t="str">
        <v>Education</v>
      </c>
      <c r="D1670">
        <v>1476390</v>
      </c>
      <c r="E1670">
        <v>1442520.61</v>
      </c>
      <c r="F1670">
        <v>625</v>
      </c>
      <c r="G1670">
        <v>0.31180000000000002</v>
      </c>
      <c r="H1670">
        <v>0</v>
      </c>
      <c r="I1670" t="str">
        <v>High</v>
      </c>
    </row>
    <row r="1671" spans="1:9" x14ac:dyDescent="0.25">
      <c r="A1671" t="str">
        <v>LN003324</v>
      </c>
      <c r="B1671" t="str">
        <v>CUST01131</v>
      </c>
      <c r="C1671" t="str">
        <v>Auto</v>
      </c>
      <c r="D1671">
        <v>1784838</v>
      </c>
      <c r="E1671">
        <v>1400292.7</v>
      </c>
      <c r="F1671">
        <v>751</v>
      </c>
      <c r="G1671">
        <v>0.5141</v>
      </c>
      <c r="H1671">
        <v>0</v>
      </c>
      <c r="I1671" t="str">
        <v>High</v>
      </c>
    </row>
    <row r="1672" spans="1:9" x14ac:dyDescent="0.25">
      <c r="A1672" t="str">
        <v>LN003327</v>
      </c>
      <c r="B1672" t="str">
        <v>CUST03117</v>
      </c>
      <c r="C1672" t="str">
        <v>Education</v>
      </c>
      <c r="D1672">
        <v>1169757</v>
      </c>
      <c r="E1672">
        <v>1125894.07</v>
      </c>
      <c r="F1672">
        <v>762</v>
      </c>
      <c r="G1672">
        <v>0.60660000000000003</v>
      </c>
      <c r="H1672">
        <v>0</v>
      </c>
      <c r="I1672" t="str">
        <v>High</v>
      </c>
    </row>
    <row r="1673" spans="1:9" x14ac:dyDescent="0.25">
      <c r="A1673" t="str">
        <v>LN003335</v>
      </c>
      <c r="B1673" t="str">
        <v>CUST04175</v>
      </c>
      <c r="C1673" t="str">
        <v>Business</v>
      </c>
      <c r="D1673">
        <v>4541961</v>
      </c>
      <c r="E1673">
        <v>4509622.9400000004</v>
      </c>
      <c r="F1673">
        <v>737</v>
      </c>
      <c r="G1673">
        <v>0.75</v>
      </c>
      <c r="H1673">
        <v>60</v>
      </c>
      <c r="I1673" t="str">
        <v>High</v>
      </c>
    </row>
    <row r="1674" spans="1:9" x14ac:dyDescent="0.25">
      <c r="A1674" t="str">
        <v>LN003337</v>
      </c>
      <c r="B1674" t="str">
        <v>CUST01242</v>
      </c>
      <c r="C1674" t="str">
        <v>Business</v>
      </c>
      <c r="D1674">
        <v>4932038</v>
      </c>
      <c r="E1674">
        <v>2691181.46</v>
      </c>
      <c r="F1674">
        <v>731</v>
      </c>
      <c r="G1674">
        <v>0.75</v>
      </c>
      <c r="H1674">
        <v>0</v>
      </c>
      <c r="I1674" t="str">
        <v>High</v>
      </c>
    </row>
    <row r="1675" spans="1:9" x14ac:dyDescent="0.25">
      <c r="A1675" t="str">
        <v>LN003340</v>
      </c>
      <c r="B1675" t="str">
        <v>CUST06457</v>
      </c>
      <c r="C1675" t="str">
        <v>Auto</v>
      </c>
      <c r="D1675">
        <v>1052256</v>
      </c>
      <c r="E1675">
        <v>0</v>
      </c>
      <c r="F1675">
        <v>781</v>
      </c>
      <c r="G1675">
        <v>0.65349999999999997</v>
      </c>
      <c r="H1675">
        <v>0</v>
      </c>
      <c r="I1675" t="str">
        <v>High</v>
      </c>
    </row>
    <row r="1676" spans="1:9" x14ac:dyDescent="0.25">
      <c r="A1676" t="str">
        <v>LN003341</v>
      </c>
      <c r="B1676" t="str">
        <v>CUST04667</v>
      </c>
      <c r="C1676" t="str">
        <v>Business</v>
      </c>
      <c r="D1676">
        <v>3236247</v>
      </c>
      <c r="E1676">
        <v>0</v>
      </c>
      <c r="F1676">
        <v>707</v>
      </c>
      <c r="G1676">
        <v>0.75</v>
      </c>
      <c r="H1676">
        <v>1</v>
      </c>
      <c r="I1676" t="str">
        <v>High</v>
      </c>
    </row>
    <row r="1677" spans="1:9" x14ac:dyDescent="0.25">
      <c r="A1677" t="str">
        <v>LN003342</v>
      </c>
      <c r="B1677" t="str">
        <v>CUST02715</v>
      </c>
      <c r="C1677" t="str">
        <v>Auto</v>
      </c>
      <c r="D1677">
        <v>1699528</v>
      </c>
      <c r="E1677">
        <v>915711.3</v>
      </c>
      <c r="F1677">
        <v>731</v>
      </c>
      <c r="G1677">
        <v>0.73939999999999995</v>
      </c>
      <c r="H1677">
        <v>0</v>
      </c>
      <c r="I1677" t="str">
        <v>High</v>
      </c>
    </row>
    <row r="1678" spans="1:9" x14ac:dyDescent="0.25">
      <c r="A1678" t="str">
        <v>LN003343</v>
      </c>
      <c r="B1678" t="str">
        <v>CUST02608</v>
      </c>
      <c r="C1678" t="str">
        <v>Auto</v>
      </c>
      <c r="D1678">
        <v>1769421</v>
      </c>
      <c r="E1678">
        <v>1160947.81</v>
      </c>
      <c r="F1678">
        <v>644</v>
      </c>
      <c r="G1678">
        <v>0.64490000000000003</v>
      </c>
      <c r="H1678">
        <v>0</v>
      </c>
      <c r="I1678" t="str">
        <v>High</v>
      </c>
    </row>
    <row r="1679" spans="1:9" x14ac:dyDescent="0.25">
      <c r="A1679" t="str">
        <v>LN003344</v>
      </c>
      <c r="B1679" t="str">
        <v>CUST00626</v>
      </c>
      <c r="C1679" t="str">
        <v>Personal</v>
      </c>
      <c r="D1679">
        <v>519010</v>
      </c>
      <c r="E1679">
        <v>207243.65</v>
      </c>
      <c r="F1679">
        <v>588</v>
      </c>
      <c r="G1679">
        <v>0.39240000000000003</v>
      </c>
      <c r="H1679">
        <v>0</v>
      </c>
      <c r="I1679" t="str">
        <v>High</v>
      </c>
    </row>
    <row r="1680" spans="1:9" x14ac:dyDescent="0.25">
      <c r="A1680" t="str">
        <v>LN003345</v>
      </c>
      <c r="B1680" t="str">
        <v>CUST03577</v>
      </c>
      <c r="C1680" t="str">
        <v>Home</v>
      </c>
      <c r="D1680">
        <v>6005999</v>
      </c>
      <c r="E1680">
        <v>5933115.6900000004</v>
      </c>
      <c r="F1680">
        <v>777</v>
      </c>
      <c r="G1680">
        <v>0.75</v>
      </c>
      <c r="H1680">
        <v>120</v>
      </c>
      <c r="I1680" t="str">
        <v>High</v>
      </c>
    </row>
    <row r="1681" spans="1:9" x14ac:dyDescent="0.25">
      <c r="A1681" t="str">
        <v>LN003349</v>
      </c>
      <c r="B1681" t="str">
        <v>CUST03602</v>
      </c>
      <c r="C1681" t="str">
        <v>Personal</v>
      </c>
      <c r="D1681">
        <v>681874</v>
      </c>
      <c r="E1681">
        <v>83661.009999999995</v>
      </c>
      <c r="F1681">
        <v>662</v>
      </c>
      <c r="G1681">
        <v>0.51649999999999996</v>
      </c>
      <c r="H1681">
        <v>0</v>
      </c>
      <c r="I1681" t="str">
        <v>High</v>
      </c>
    </row>
    <row r="1682" spans="1:9" x14ac:dyDescent="0.25">
      <c r="A1682" t="str">
        <v>LN003352</v>
      </c>
      <c r="B1682" t="str">
        <v>CUST04632</v>
      </c>
      <c r="C1682" t="str">
        <v>Home</v>
      </c>
      <c r="D1682">
        <v>5071539</v>
      </c>
      <c r="E1682">
        <v>5006722.8600000003</v>
      </c>
      <c r="F1682">
        <v>716</v>
      </c>
      <c r="G1682">
        <v>0.56840000000000002</v>
      </c>
      <c r="H1682">
        <v>0</v>
      </c>
      <c r="I1682" t="str">
        <v>High</v>
      </c>
    </row>
    <row r="1683" spans="1:9" x14ac:dyDescent="0.25">
      <c r="A1683" t="str">
        <v>LN003354</v>
      </c>
      <c r="B1683" t="str">
        <v>CUST05608</v>
      </c>
      <c r="C1683" t="str">
        <v>Home</v>
      </c>
      <c r="D1683">
        <v>4195204</v>
      </c>
      <c r="E1683">
        <v>4174992.98</v>
      </c>
      <c r="F1683">
        <v>632</v>
      </c>
      <c r="G1683">
        <v>0.4143</v>
      </c>
      <c r="H1683">
        <v>0</v>
      </c>
      <c r="I1683" t="str">
        <v>High</v>
      </c>
    </row>
    <row r="1684" spans="1:9" x14ac:dyDescent="0.25">
      <c r="A1684" t="str">
        <v>LN003358</v>
      </c>
      <c r="B1684" t="str">
        <v>CUST02553</v>
      </c>
      <c r="C1684" t="str">
        <v>Home</v>
      </c>
      <c r="D1684">
        <v>2874985</v>
      </c>
      <c r="E1684">
        <v>2827624.27</v>
      </c>
      <c r="F1684">
        <v>665</v>
      </c>
      <c r="G1684">
        <v>0.54579999999999995</v>
      </c>
      <c r="H1684">
        <v>7</v>
      </c>
      <c r="I1684" t="str">
        <v>High</v>
      </c>
    </row>
    <row r="1685" spans="1:9" x14ac:dyDescent="0.25">
      <c r="A1685" t="str">
        <v>LN003359</v>
      </c>
      <c r="B1685" t="str">
        <v>CUST00756</v>
      </c>
      <c r="C1685" t="str">
        <v>Education</v>
      </c>
      <c r="D1685">
        <v>538983</v>
      </c>
      <c r="E1685">
        <v>178815.52</v>
      </c>
      <c r="F1685">
        <v>623</v>
      </c>
      <c r="G1685">
        <v>0.30059999999999998</v>
      </c>
      <c r="H1685">
        <v>0</v>
      </c>
      <c r="I1685" t="str">
        <v>High</v>
      </c>
    </row>
    <row r="1686" spans="1:9" x14ac:dyDescent="0.25">
      <c r="A1686" t="str">
        <v>LN003362</v>
      </c>
      <c r="B1686" t="str">
        <v>CUST05824</v>
      </c>
      <c r="C1686" t="str">
        <v>Personal</v>
      </c>
      <c r="D1686">
        <v>559849</v>
      </c>
      <c r="E1686">
        <v>252626.03</v>
      </c>
      <c r="F1686">
        <v>622</v>
      </c>
      <c r="G1686">
        <v>0.3337</v>
      </c>
      <c r="H1686">
        <v>0</v>
      </c>
      <c r="I1686" t="str">
        <v>High</v>
      </c>
    </row>
    <row r="1687" spans="1:9" x14ac:dyDescent="0.25">
      <c r="A1687" t="str">
        <v>LN003363</v>
      </c>
      <c r="B1687" t="str">
        <v>CUST03957</v>
      </c>
      <c r="C1687" t="str">
        <v>Auto</v>
      </c>
      <c r="D1687">
        <v>498073</v>
      </c>
      <c r="E1687">
        <v>456134.48</v>
      </c>
      <c r="F1687">
        <v>633</v>
      </c>
      <c r="G1687">
        <v>0.18990000000000001</v>
      </c>
      <c r="H1687">
        <v>0</v>
      </c>
      <c r="I1687" t="str">
        <v>High</v>
      </c>
    </row>
    <row r="1688" spans="1:9" x14ac:dyDescent="0.25">
      <c r="A1688" t="str">
        <v>LN003365</v>
      </c>
      <c r="B1688" t="str">
        <v>CUST01540</v>
      </c>
      <c r="C1688" t="str">
        <v>Business</v>
      </c>
      <c r="D1688">
        <v>4361811</v>
      </c>
      <c r="E1688">
        <v>2766117.34</v>
      </c>
      <c r="F1688">
        <v>628</v>
      </c>
      <c r="G1688">
        <v>0.75</v>
      </c>
      <c r="H1688">
        <v>120</v>
      </c>
      <c r="I1688" t="str">
        <v>High</v>
      </c>
    </row>
    <row r="1689" spans="1:9" x14ac:dyDescent="0.25">
      <c r="A1689" t="str">
        <v>LN003366</v>
      </c>
      <c r="B1689" t="str">
        <v>CUST01740</v>
      </c>
      <c r="C1689" t="str">
        <v>Auto</v>
      </c>
      <c r="D1689">
        <v>843590</v>
      </c>
      <c r="E1689">
        <v>654543.30000000005</v>
      </c>
      <c r="F1689">
        <v>688</v>
      </c>
      <c r="G1689">
        <v>0.53720000000000001</v>
      </c>
      <c r="H1689">
        <v>0</v>
      </c>
      <c r="I1689" t="str">
        <v>High</v>
      </c>
    </row>
    <row r="1690" spans="1:9" x14ac:dyDescent="0.25">
      <c r="A1690" t="str">
        <v>LN003372</v>
      </c>
      <c r="B1690" t="str">
        <v>CUST05991</v>
      </c>
      <c r="C1690" t="str">
        <v>Auto</v>
      </c>
      <c r="D1690">
        <v>561993</v>
      </c>
      <c r="E1690">
        <v>422129.8</v>
      </c>
      <c r="F1690">
        <v>605</v>
      </c>
      <c r="G1690">
        <v>0.28000000000000003</v>
      </c>
      <c r="H1690">
        <v>15</v>
      </c>
      <c r="I1690" t="str">
        <v>High</v>
      </c>
    </row>
    <row r="1691" spans="1:9" x14ac:dyDescent="0.25">
      <c r="A1691" t="str">
        <v>LN003374</v>
      </c>
      <c r="B1691" t="str">
        <v>CUST02647</v>
      </c>
      <c r="C1691" t="str">
        <v>Auto</v>
      </c>
      <c r="D1691">
        <v>908244</v>
      </c>
      <c r="E1691">
        <v>873644.24</v>
      </c>
      <c r="F1691">
        <v>712</v>
      </c>
      <c r="G1691">
        <v>0.65790000000000004</v>
      </c>
      <c r="H1691">
        <v>15</v>
      </c>
      <c r="I1691" t="str">
        <v>High</v>
      </c>
    </row>
    <row r="1692" spans="1:9" x14ac:dyDescent="0.25">
      <c r="A1692" t="str">
        <v>LN003381</v>
      </c>
      <c r="B1692" t="str">
        <v>CUST04126</v>
      </c>
      <c r="C1692" t="str">
        <v>Home</v>
      </c>
      <c r="D1692">
        <v>4434279</v>
      </c>
      <c r="E1692">
        <v>4391608.63</v>
      </c>
      <c r="F1692">
        <v>758</v>
      </c>
      <c r="G1692">
        <v>0.75</v>
      </c>
      <c r="H1692">
        <v>60</v>
      </c>
      <c r="I1692" t="str">
        <v>High</v>
      </c>
    </row>
    <row r="1693" spans="1:9" x14ac:dyDescent="0.25">
      <c r="A1693" t="str">
        <v>LN003382</v>
      </c>
      <c r="B1693" t="str">
        <v>CUST06410</v>
      </c>
      <c r="C1693" t="str">
        <v>Home</v>
      </c>
      <c r="D1693">
        <v>3306478</v>
      </c>
      <c r="E1693">
        <v>2488858.9300000002</v>
      </c>
      <c r="F1693">
        <v>745</v>
      </c>
      <c r="G1693">
        <v>0.75</v>
      </c>
      <c r="H1693">
        <v>0</v>
      </c>
      <c r="I1693" t="str">
        <v>High</v>
      </c>
    </row>
    <row r="1694" spans="1:9" x14ac:dyDescent="0.25">
      <c r="A1694" t="str">
        <v>LN003386</v>
      </c>
      <c r="B1694" t="str">
        <v>CUST00437</v>
      </c>
      <c r="C1694" t="str">
        <v>Business</v>
      </c>
      <c r="D1694">
        <v>4823836</v>
      </c>
      <c r="E1694">
        <v>2325063.7599999998</v>
      </c>
      <c r="F1694">
        <v>774</v>
      </c>
      <c r="G1694">
        <v>0.75</v>
      </c>
      <c r="H1694">
        <v>0</v>
      </c>
      <c r="I1694" t="str">
        <v>High</v>
      </c>
    </row>
    <row r="1695" spans="1:9" x14ac:dyDescent="0.25">
      <c r="A1695" t="str">
        <v>LN003388</v>
      </c>
      <c r="B1695" t="str">
        <v>CUST03264</v>
      </c>
      <c r="C1695" t="str">
        <v>Home</v>
      </c>
      <c r="D1695">
        <v>3598707</v>
      </c>
      <c r="E1695">
        <v>3434485.42</v>
      </c>
      <c r="F1695">
        <v>775</v>
      </c>
      <c r="G1695">
        <v>0.75</v>
      </c>
      <c r="H1695">
        <v>7</v>
      </c>
      <c r="I1695" t="str">
        <v>High</v>
      </c>
    </row>
    <row r="1696" spans="1:9" x14ac:dyDescent="0.25">
      <c r="A1696" t="str">
        <v>LN003392</v>
      </c>
      <c r="B1696" t="str">
        <v>CUST00419</v>
      </c>
      <c r="C1696" t="str">
        <v>Business</v>
      </c>
      <c r="D1696">
        <v>2695630</v>
      </c>
      <c r="E1696">
        <v>1985317.05</v>
      </c>
      <c r="F1696">
        <v>777</v>
      </c>
      <c r="G1696">
        <v>0.75</v>
      </c>
      <c r="H1696">
        <v>0</v>
      </c>
      <c r="I1696" t="str">
        <v>High</v>
      </c>
    </row>
    <row r="1697" spans="1:9" x14ac:dyDescent="0.25">
      <c r="A1697" t="str">
        <v>LN003393</v>
      </c>
      <c r="B1697" t="str">
        <v>CUST01037</v>
      </c>
      <c r="C1697" t="str">
        <v>Business</v>
      </c>
      <c r="D1697">
        <v>1982532</v>
      </c>
      <c r="E1697">
        <v>1415681.63</v>
      </c>
      <c r="F1697">
        <v>756</v>
      </c>
      <c r="G1697">
        <v>0.57440000000000002</v>
      </c>
      <c r="H1697">
        <v>0</v>
      </c>
      <c r="I1697" t="str">
        <v>High</v>
      </c>
    </row>
    <row r="1698" spans="1:9" x14ac:dyDescent="0.25">
      <c r="A1698" t="str">
        <v>LN003394</v>
      </c>
      <c r="B1698" t="str">
        <v>CUST05341</v>
      </c>
      <c r="C1698" t="str">
        <v>Personal</v>
      </c>
      <c r="D1698">
        <v>701402</v>
      </c>
      <c r="E1698">
        <v>0</v>
      </c>
      <c r="F1698">
        <v>636</v>
      </c>
      <c r="G1698">
        <v>0.65390000000000004</v>
      </c>
      <c r="H1698">
        <v>0</v>
      </c>
      <c r="I1698" t="str">
        <v>High</v>
      </c>
    </row>
    <row r="1699" spans="1:9" x14ac:dyDescent="0.25">
      <c r="A1699" t="str">
        <v>LN003395</v>
      </c>
      <c r="B1699" t="str">
        <v>CUST02412</v>
      </c>
      <c r="C1699" t="str">
        <v>Business</v>
      </c>
      <c r="D1699">
        <v>2027325</v>
      </c>
      <c r="E1699">
        <v>1892719.63</v>
      </c>
      <c r="F1699">
        <v>728</v>
      </c>
      <c r="G1699">
        <v>0.75</v>
      </c>
      <c r="H1699">
        <v>0</v>
      </c>
      <c r="I1699" t="str">
        <v>High</v>
      </c>
    </row>
    <row r="1700" spans="1:9" x14ac:dyDescent="0.25">
      <c r="A1700" t="str">
        <v>LN003398</v>
      </c>
      <c r="B1700" t="str">
        <v>CUST06361</v>
      </c>
      <c r="C1700" t="str">
        <v>Business</v>
      </c>
      <c r="D1700">
        <v>1731545</v>
      </c>
      <c r="E1700">
        <v>1571266.73</v>
      </c>
      <c r="F1700">
        <v>627</v>
      </c>
      <c r="G1700">
        <v>0.24479999999999999</v>
      </c>
      <c r="H1700">
        <v>0</v>
      </c>
      <c r="I1700" t="str">
        <v>High</v>
      </c>
    </row>
    <row r="1701" spans="1:9" x14ac:dyDescent="0.25">
      <c r="A1701" t="str">
        <v>LN003400</v>
      </c>
      <c r="B1701" t="str">
        <v>CUST04931</v>
      </c>
      <c r="C1701" t="str">
        <v>Auto</v>
      </c>
      <c r="D1701">
        <v>1363580</v>
      </c>
      <c r="E1701">
        <v>1091758.22</v>
      </c>
      <c r="F1701">
        <v>721</v>
      </c>
      <c r="G1701">
        <v>0.54120000000000001</v>
      </c>
      <c r="H1701">
        <v>0</v>
      </c>
      <c r="I1701" t="str">
        <v>High</v>
      </c>
    </row>
    <row r="1702" spans="1:9" x14ac:dyDescent="0.25">
      <c r="A1702" t="str">
        <v>LN003403</v>
      </c>
      <c r="B1702" t="str">
        <v>CUST02195</v>
      </c>
      <c r="C1702" t="str">
        <v>Business</v>
      </c>
      <c r="D1702">
        <v>4606324</v>
      </c>
      <c r="E1702">
        <v>1993742.73</v>
      </c>
      <c r="F1702">
        <v>695</v>
      </c>
      <c r="G1702">
        <v>0.75</v>
      </c>
      <c r="H1702">
        <v>0</v>
      </c>
      <c r="I1702" t="str">
        <v>High</v>
      </c>
    </row>
    <row r="1703" spans="1:9" x14ac:dyDescent="0.25">
      <c r="A1703" t="str">
        <v>LN003404</v>
      </c>
      <c r="B1703" t="str">
        <v>CUST03871</v>
      </c>
      <c r="C1703" t="str">
        <v>Personal</v>
      </c>
      <c r="D1703">
        <v>56694</v>
      </c>
      <c r="E1703">
        <v>52393.98</v>
      </c>
      <c r="F1703">
        <v>607</v>
      </c>
      <c r="G1703">
        <v>0.05</v>
      </c>
      <c r="H1703">
        <v>0</v>
      </c>
      <c r="I1703" t="str">
        <v>High</v>
      </c>
    </row>
    <row r="1704" spans="1:9" x14ac:dyDescent="0.25">
      <c r="A1704" t="str">
        <v>LN003405</v>
      </c>
      <c r="B1704" t="str">
        <v>CUST02622</v>
      </c>
      <c r="C1704" t="str">
        <v>Education</v>
      </c>
      <c r="D1704">
        <v>691754</v>
      </c>
      <c r="E1704">
        <v>84891.17</v>
      </c>
      <c r="F1704">
        <v>763</v>
      </c>
      <c r="G1704">
        <v>0.53559999999999997</v>
      </c>
      <c r="H1704">
        <v>0</v>
      </c>
      <c r="I1704" t="str">
        <v>High</v>
      </c>
    </row>
    <row r="1705" spans="1:9" x14ac:dyDescent="0.25">
      <c r="A1705" t="str">
        <v>LN003406</v>
      </c>
      <c r="B1705" t="str">
        <v>CUST02837</v>
      </c>
      <c r="C1705" t="str">
        <v>Education</v>
      </c>
      <c r="D1705">
        <v>1061375</v>
      </c>
      <c r="E1705">
        <v>912010.82</v>
      </c>
      <c r="F1705">
        <v>612</v>
      </c>
      <c r="G1705">
        <v>0.14099999999999999</v>
      </c>
      <c r="H1705">
        <v>0</v>
      </c>
      <c r="I1705" t="str">
        <v>High</v>
      </c>
    </row>
    <row r="1706" spans="1:9" x14ac:dyDescent="0.25">
      <c r="A1706" t="str">
        <v>LN003407</v>
      </c>
      <c r="B1706" t="str">
        <v>CUST02943</v>
      </c>
      <c r="C1706" t="str">
        <v>Business</v>
      </c>
      <c r="D1706">
        <v>509370</v>
      </c>
      <c r="E1706">
        <v>339044.63</v>
      </c>
      <c r="F1706">
        <v>732</v>
      </c>
      <c r="G1706">
        <v>0.74539999999999995</v>
      </c>
      <c r="H1706">
        <v>0</v>
      </c>
      <c r="I1706" t="str">
        <v>High</v>
      </c>
    </row>
    <row r="1707" spans="1:9" x14ac:dyDescent="0.25">
      <c r="A1707" t="str">
        <v>LN003408</v>
      </c>
      <c r="B1707" t="str">
        <v>CUST02955</v>
      </c>
      <c r="C1707" t="str">
        <v>Business</v>
      </c>
      <c r="D1707">
        <v>2921015</v>
      </c>
      <c r="E1707">
        <v>1200562.44</v>
      </c>
      <c r="F1707">
        <v>698</v>
      </c>
      <c r="G1707">
        <v>0.75</v>
      </c>
      <c r="H1707">
        <v>0</v>
      </c>
      <c r="I1707" t="str">
        <v>High</v>
      </c>
    </row>
    <row r="1708" spans="1:9" x14ac:dyDescent="0.25">
      <c r="A1708" t="str">
        <v>LN003411</v>
      </c>
      <c r="B1708" t="str">
        <v>CUST06667</v>
      </c>
      <c r="C1708" t="str">
        <v>Home</v>
      </c>
      <c r="D1708">
        <v>4220255</v>
      </c>
      <c r="E1708">
        <v>3138718.2</v>
      </c>
      <c r="F1708">
        <v>656</v>
      </c>
      <c r="G1708">
        <v>0.75</v>
      </c>
      <c r="H1708">
        <v>30</v>
      </c>
      <c r="I1708" t="str">
        <v>High</v>
      </c>
    </row>
    <row r="1709" spans="1:9" x14ac:dyDescent="0.25">
      <c r="A1709" t="str">
        <v>LN003413</v>
      </c>
      <c r="B1709" t="str">
        <v>CUST01395</v>
      </c>
      <c r="C1709" t="str">
        <v>Personal</v>
      </c>
      <c r="D1709">
        <v>646152</v>
      </c>
      <c r="E1709">
        <v>103544.06</v>
      </c>
      <c r="F1709">
        <v>708</v>
      </c>
      <c r="G1709">
        <v>0.75</v>
      </c>
      <c r="H1709">
        <v>0</v>
      </c>
      <c r="I1709" t="str">
        <v>High</v>
      </c>
    </row>
    <row r="1710" spans="1:9" x14ac:dyDescent="0.25">
      <c r="A1710" t="str">
        <v>LN003414</v>
      </c>
      <c r="B1710" t="str">
        <v>CUST02474</v>
      </c>
      <c r="C1710" t="str">
        <v>Home</v>
      </c>
      <c r="D1710">
        <v>6782110</v>
      </c>
      <c r="E1710">
        <v>6681933.4400000004</v>
      </c>
      <c r="F1710">
        <v>697</v>
      </c>
      <c r="G1710">
        <v>0.75</v>
      </c>
      <c r="H1710">
        <v>7</v>
      </c>
      <c r="I1710" t="str">
        <v>High</v>
      </c>
    </row>
    <row r="1711" spans="1:9" x14ac:dyDescent="0.25">
      <c r="A1711" t="str">
        <v>LN003415</v>
      </c>
      <c r="B1711" t="str">
        <v>CUST01681</v>
      </c>
      <c r="C1711" t="str">
        <v>Education</v>
      </c>
      <c r="D1711">
        <v>1002090</v>
      </c>
      <c r="E1711">
        <v>931184.88</v>
      </c>
      <c r="F1711">
        <v>723</v>
      </c>
      <c r="G1711">
        <v>0.75</v>
      </c>
      <c r="H1711">
        <v>0</v>
      </c>
      <c r="I1711" t="str">
        <v>High</v>
      </c>
    </row>
    <row r="1712" spans="1:9" x14ac:dyDescent="0.25">
      <c r="A1712" t="str">
        <v>LN003425</v>
      </c>
      <c r="B1712" t="str">
        <v>CUST03327</v>
      </c>
      <c r="C1712" t="str">
        <v>Education</v>
      </c>
      <c r="D1712">
        <v>1156444</v>
      </c>
      <c r="E1712">
        <v>852239.73</v>
      </c>
      <c r="F1712">
        <v>640</v>
      </c>
      <c r="G1712">
        <v>0.75</v>
      </c>
      <c r="H1712">
        <v>0</v>
      </c>
      <c r="I1712" t="str">
        <v>High</v>
      </c>
    </row>
    <row r="1713" spans="1:9" x14ac:dyDescent="0.25">
      <c r="A1713" t="str">
        <v>LN003426</v>
      </c>
      <c r="B1713" t="str">
        <v>CUST00139</v>
      </c>
      <c r="C1713" t="str">
        <v>Auto</v>
      </c>
      <c r="D1713">
        <v>980350</v>
      </c>
      <c r="E1713">
        <v>519372.29</v>
      </c>
      <c r="F1713">
        <v>707</v>
      </c>
      <c r="G1713">
        <v>0.60160000000000002</v>
      </c>
      <c r="H1713">
        <v>0</v>
      </c>
      <c r="I1713" t="str">
        <v>High</v>
      </c>
    </row>
    <row r="1714" spans="1:9" x14ac:dyDescent="0.25">
      <c r="A1714" t="str">
        <v>LN003429</v>
      </c>
      <c r="B1714" t="str">
        <v>CUST03308</v>
      </c>
      <c r="C1714" t="str">
        <v>Business</v>
      </c>
      <c r="D1714">
        <v>2494006</v>
      </c>
      <c r="E1714">
        <v>2302796.2200000002</v>
      </c>
      <c r="F1714">
        <v>553</v>
      </c>
      <c r="G1714">
        <v>0.75</v>
      </c>
      <c r="H1714">
        <v>0</v>
      </c>
      <c r="I1714" t="str">
        <v>High</v>
      </c>
    </row>
    <row r="1715" spans="1:9" x14ac:dyDescent="0.25">
      <c r="A1715" t="str">
        <v>LN003430</v>
      </c>
      <c r="B1715" t="str">
        <v>CUST06457</v>
      </c>
      <c r="C1715" t="str">
        <v>Auto</v>
      </c>
      <c r="D1715">
        <v>1640365</v>
      </c>
      <c r="E1715">
        <v>636855</v>
      </c>
      <c r="F1715">
        <v>717</v>
      </c>
      <c r="G1715">
        <v>0.69079999999999997</v>
      </c>
      <c r="H1715">
        <v>0</v>
      </c>
      <c r="I1715" t="str">
        <v>High</v>
      </c>
    </row>
    <row r="1716" spans="1:9" x14ac:dyDescent="0.25">
      <c r="A1716" t="str">
        <v>LN003431</v>
      </c>
      <c r="B1716" t="str">
        <v>CUST03161</v>
      </c>
      <c r="C1716" t="str">
        <v>Auto</v>
      </c>
      <c r="D1716">
        <v>1201346</v>
      </c>
      <c r="E1716">
        <v>726841.31</v>
      </c>
      <c r="F1716">
        <v>739</v>
      </c>
      <c r="G1716">
        <v>0.70179999999999998</v>
      </c>
      <c r="H1716">
        <v>0</v>
      </c>
      <c r="I1716" t="str">
        <v>High</v>
      </c>
    </row>
    <row r="1717" spans="1:9" x14ac:dyDescent="0.25">
      <c r="A1717" t="str">
        <v>LN003432</v>
      </c>
      <c r="B1717" t="str">
        <v>CUST05238</v>
      </c>
      <c r="C1717" t="str">
        <v>Business</v>
      </c>
      <c r="D1717">
        <v>2169328</v>
      </c>
      <c r="E1717">
        <v>1315427.3799999999</v>
      </c>
      <c r="F1717">
        <v>736</v>
      </c>
      <c r="G1717">
        <v>0.75</v>
      </c>
      <c r="H1717">
        <v>0</v>
      </c>
      <c r="I1717" t="str">
        <v>High</v>
      </c>
    </row>
    <row r="1718" spans="1:9" x14ac:dyDescent="0.25">
      <c r="A1718" t="str">
        <v>LN003433</v>
      </c>
      <c r="B1718" t="str">
        <v>CUST01156</v>
      </c>
      <c r="C1718" t="str">
        <v>Education</v>
      </c>
      <c r="D1718">
        <v>1363419</v>
      </c>
      <c r="E1718">
        <v>1295028.68</v>
      </c>
      <c r="F1718">
        <v>705</v>
      </c>
      <c r="G1718">
        <v>0.75</v>
      </c>
      <c r="H1718">
        <v>0</v>
      </c>
      <c r="I1718" t="str">
        <v>High</v>
      </c>
    </row>
    <row r="1719" spans="1:9" x14ac:dyDescent="0.25">
      <c r="A1719" t="str">
        <v>LN003434</v>
      </c>
      <c r="B1719" t="str">
        <v>CUST04624</v>
      </c>
      <c r="C1719" t="str">
        <v>Home</v>
      </c>
      <c r="D1719">
        <v>4270047</v>
      </c>
      <c r="E1719">
        <v>3768495</v>
      </c>
      <c r="F1719">
        <v>798</v>
      </c>
      <c r="G1719">
        <v>0.75</v>
      </c>
      <c r="H1719">
        <v>0</v>
      </c>
      <c r="I1719" t="str">
        <v>High</v>
      </c>
    </row>
    <row r="1720" spans="1:9" x14ac:dyDescent="0.25">
      <c r="A1720" t="str">
        <v>LN003435</v>
      </c>
      <c r="B1720" t="str">
        <v>CUST01035</v>
      </c>
      <c r="C1720" t="str">
        <v>Auto</v>
      </c>
      <c r="D1720">
        <v>676887</v>
      </c>
      <c r="E1720">
        <v>492013.92</v>
      </c>
      <c r="F1720">
        <v>779</v>
      </c>
      <c r="G1720">
        <v>0.75</v>
      </c>
      <c r="H1720">
        <v>0</v>
      </c>
      <c r="I1720" t="str">
        <v>High</v>
      </c>
    </row>
    <row r="1721" spans="1:9" x14ac:dyDescent="0.25">
      <c r="A1721" t="str">
        <v>LN003438</v>
      </c>
      <c r="B1721" t="str">
        <v>CUST00903</v>
      </c>
      <c r="C1721" t="str">
        <v>Auto</v>
      </c>
      <c r="D1721">
        <v>1757646</v>
      </c>
      <c r="E1721">
        <v>1529564.95</v>
      </c>
      <c r="F1721">
        <v>729</v>
      </c>
      <c r="G1721">
        <v>0.52759999999999996</v>
      </c>
      <c r="H1721">
        <v>0</v>
      </c>
      <c r="I1721" t="str">
        <v>High</v>
      </c>
    </row>
    <row r="1722" spans="1:9" x14ac:dyDescent="0.25">
      <c r="A1722" t="str">
        <v>LN003439</v>
      </c>
      <c r="B1722" t="str">
        <v>CUST06697</v>
      </c>
      <c r="C1722" t="str">
        <v>Business</v>
      </c>
      <c r="D1722">
        <v>1038280</v>
      </c>
      <c r="E1722">
        <v>0</v>
      </c>
      <c r="F1722">
        <v>736</v>
      </c>
      <c r="G1722">
        <v>0.75</v>
      </c>
      <c r="H1722">
        <v>0</v>
      </c>
      <c r="I1722" t="str">
        <v>High</v>
      </c>
    </row>
    <row r="1723" spans="1:9" x14ac:dyDescent="0.25">
      <c r="A1723" t="str">
        <v>LN003440</v>
      </c>
      <c r="B1723" t="str">
        <v>CUST02733</v>
      </c>
      <c r="C1723" t="str">
        <v>Business</v>
      </c>
      <c r="D1723">
        <v>4911388</v>
      </c>
      <c r="E1723">
        <v>3784226.3</v>
      </c>
      <c r="F1723">
        <v>713</v>
      </c>
      <c r="G1723">
        <v>0.75</v>
      </c>
      <c r="H1723">
        <v>0</v>
      </c>
      <c r="I1723" t="str">
        <v>High</v>
      </c>
    </row>
    <row r="1724" spans="1:9" x14ac:dyDescent="0.25">
      <c r="A1724" t="str">
        <v>LN003444</v>
      </c>
      <c r="B1724" t="str">
        <v>CUST04004</v>
      </c>
      <c r="C1724" t="str">
        <v>Business</v>
      </c>
      <c r="D1724">
        <v>4048325</v>
      </c>
      <c r="E1724">
        <v>3773689.57</v>
      </c>
      <c r="F1724">
        <v>753</v>
      </c>
      <c r="G1724">
        <v>0.75</v>
      </c>
      <c r="H1724">
        <v>0</v>
      </c>
      <c r="I1724" t="str">
        <v>High</v>
      </c>
    </row>
    <row r="1725" spans="1:9" x14ac:dyDescent="0.25">
      <c r="A1725" t="str">
        <v>LN003449</v>
      </c>
      <c r="B1725" t="str">
        <v>CUST02731</v>
      </c>
      <c r="C1725" t="str">
        <v>Auto</v>
      </c>
      <c r="D1725">
        <v>1651132</v>
      </c>
      <c r="E1725">
        <v>1228629.17</v>
      </c>
      <c r="F1725">
        <v>724</v>
      </c>
      <c r="G1725">
        <v>0.63790000000000002</v>
      </c>
      <c r="H1725">
        <v>0</v>
      </c>
      <c r="I1725" t="str">
        <v>High</v>
      </c>
    </row>
    <row r="1726" spans="1:9" x14ac:dyDescent="0.25">
      <c r="A1726" t="str">
        <v>LN003450</v>
      </c>
      <c r="B1726" t="str">
        <v>CUST04528</v>
      </c>
      <c r="C1726" t="str">
        <v>Personal</v>
      </c>
      <c r="D1726">
        <v>680182</v>
      </c>
      <c r="E1726">
        <v>0</v>
      </c>
      <c r="F1726">
        <v>778</v>
      </c>
      <c r="G1726">
        <v>0.75</v>
      </c>
      <c r="H1726">
        <v>1</v>
      </c>
      <c r="I1726" t="str">
        <v>High</v>
      </c>
    </row>
    <row r="1727" spans="1:9" x14ac:dyDescent="0.25">
      <c r="A1727" t="str">
        <v>LN003452</v>
      </c>
      <c r="B1727" t="str">
        <v>CUST01581</v>
      </c>
      <c r="C1727" t="str">
        <v>Auto</v>
      </c>
      <c r="D1727">
        <v>1458801</v>
      </c>
      <c r="E1727">
        <v>588012.48</v>
      </c>
      <c r="F1727">
        <v>757</v>
      </c>
      <c r="G1727">
        <v>0.75</v>
      </c>
      <c r="H1727">
        <v>0</v>
      </c>
      <c r="I1727" t="str">
        <v>High</v>
      </c>
    </row>
    <row r="1728" spans="1:9" x14ac:dyDescent="0.25">
      <c r="A1728" t="str">
        <v>LN003453</v>
      </c>
      <c r="B1728" t="str">
        <v>CUST06051</v>
      </c>
      <c r="C1728" t="str">
        <v>Auto</v>
      </c>
      <c r="D1728">
        <v>1570334</v>
      </c>
      <c r="E1728">
        <v>1047330.94</v>
      </c>
      <c r="F1728">
        <v>703</v>
      </c>
      <c r="G1728">
        <v>0.75</v>
      </c>
      <c r="H1728">
        <v>0</v>
      </c>
      <c r="I1728" t="str">
        <v>High</v>
      </c>
    </row>
    <row r="1729" spans="1:9" x14ac:dyDescent="0.25">
      <c r="A1729" t="str">
        <v>LN003455</v>
      </c>
      <c r="B1729" t="str">
        <v>CUST05104</v>
      </c>
      <c r="C1729" t="str">
        <v>Business</v>
      </c>
      <c r="D1729">
        <v>1316008</v>
      </c>
      <c r="E1729">
        <v>882643.73</v>
      </c>
      <c r="F1729">
        <v>725</v>
      </c>
      <c r="G1729">
        <v>0.75</v>
      </c>
      <c r="H1729">
        <v>7</v>
      </c>
      <c r="I1729" t="str">
        <v>High</v>
      </c>
    </row>
    <row r="1730" spans="1:9" x14ac:dyDescent="0.25">
      <c r="A1730" t="str">
        <v>LN003457</v>
      </c>
      <c r="B1730" t="str">
        <v>CUST03192</v>
      </c>
      <c r="C1730" t="str">
        <v>Home</v>
      </c>
      <c r="D1730">
        <v>5310045</v>
      </c>
      <c r="E1730">
        <v>4713627.82</v>
      </c>
      <c r="F1730">
        <v>750</v>
      </c>
      <c r="G1730">
        <v>0.71340000000000003</v>
      </c>
      <c r="H1730">
        <v>0</v>
      </c>
      <c r="I1730" t="str">
        <v>High</v>
      </c>
    </row>
    <row r="1731" spans="1:9" x14ac:dyDescent="0.25">
      <c r="A1731" t="str">
        <v>LN003458</v>
      </c>
      <c r="B1731" t="str">
        <v>CUST03204</v>
      </c>
      <c r="C1731" t="str">
        <v>Auto</v>
      </c>
      <c r="D1731">
        <v>1467701</v>
      </c>
      <c r="E1731">
        <v>183722.98</v>
      </c>
      <c r="F1731">
        <v>767</v>
      </c>
      <c r="G1731">
        <v>0.75</v>
      </c>
      <c r="H1731">
        <v>0</v>
      </c>
      <c r="I1731" t="str">
        <v>High</v>
      </c>
    </row>
    <row r="1732" spans="1:9" x14ac:dyDescent="0.25">
      <c r="A1732" t="str">
        <v>LN003459</v>
      </c>
      <c r="B1732" t="str">
        <v>CUST00107</v>
      </c>
      <c r="C1732" t="str">
        <v>Auto</v>
      </c>
      <c r="D1732">
        <v>913690</v>
      </c>
      <c r="E1732">
        <v>372331.09</v>
      </c>
      <c r="F1732">
        <v>619</v>
      </c>
      <c r="G1732">
        <v>0.75</v>
      </c>
      <c r="H1732">
        <v>0</v>
      </c>
      <c r="I1732" t="str">
        <v>High</v>
      </c>
    </row>
    <row r="1733" spans="1:9" x14ac:dyDescent="0.25">
      <c r="A1733" t="str">
        <v>LN003460</v>
      </c>
      <c r="B1733" t="str">
        <v>CUST04617</v>
      </c>
      <c r="C1733" t="str">
        <v>Auto</v>
      </c>
      <c r="D1733">
        <v>1552828</v>
      </c>
      <c r="E1733">
        <v>1422415.61</v>
      </c>
      <c r="F1733">
        <v>614</v>
      </c>
      <c r="G1733">
        <v>0.75</v>
      </c>
      <c r="H1733">
        <v>0</v>
      </c>
      <c r="I1733" t="str">
        <v>High</v>
      </c>
    </row>
    <row r="1734" spans="1:9" x14ac:dyDescent="0.25">
      <c r="A1734" t="str">
        <v>LN003466</v>
      </c>
      <c r="B1734" t="str">
        <v>CUST03712</v>
      </c>
      <c r="C1734" t="str">
        <v>Auto</v>
      </c>
      <c r="D1734">
        <v>1280514</v>
      </c>
      <c r="E1734">
        <v>506083.07</v>
      </c>
      <c r="F1734">
        <v>598</v>
      </c>
      <c r="G1734">
        <v>0.75</v>
      </c>
      <c r="H1734">
        <v>0</v>
      </c>
      <c r="I1734" t="str">
        <v>High</v>
      </c>
    </row>
    <row r="1735" spans="1:9" x14ac:dyDescent="0.25">
      <c r="A1735" t="str">
        <v>LN003467</v>
      </c>
      <c r="B1735" t="str">
        <v>CUST04405</v>
      </c>
      <c r="C1735" t="str">
        <v>Home</v>
      </c>
      <c r="D1735">
        <v>4272669</v>
      </c>
      <c r="E1735">
        <v>4101414.25</v>
      </c>
      <c r="F1735">
        <v>720</v>
      </c>
      <c r="G1735">
        <v>0.75</v>
      </c>
      <c r="H1735">
        <v>0</v>
      </c>
      <c r="I1735" t="str">
        <v>High</v>
      </c>
    </row>
    <row r="1736" spans="1:9" x14ac:dyDescent="0.25">
      <c r="A1736" t="str">
        <v>LN003468</v>
      </c>
      <c r="B1736" t="str">
        <v>CUST05532</v>
      </c>
      <c r="C1736" t="str">
        <v>Auto</v>
      </c>
      <c r="D1736">
        <v>1635494</v>
      </c>
      <c r="E1736">
        <v>763394.6</v>
      </c>
      <c r="F1736">
        <v>657</v>
      </c>
      <c r="G1736">
        <v>0.60409999999999997</v>
      </c>
      <c r="H1736">
        <v>0</v>
      </c>
      <c r="I1736" t="str">
        <v>High</v>
      </c>
    </row>
    <row r="1737" spans="1:9" x14ac:dyDescent="0.25">
      <c r="A1737" t="str">
        <v>LN003477</v>
      </c>
      <c r="B1737" t="str">
        <v>CUST01045</v>
      </c>
      <c r="C1737" t="str">
        <v>Business</v>
      </c>
      <c r="D1737">
        <v>4459643</v>
      </c>
      <c r="E1737">
        <v>1996521.93</v>
      </c>
      <c r="F1737">
        <v>706</v>
      </c>
      <c r="G1737">
        <v>0.75</v>
      </c>
      <c r="H1737">
        <v>0</v>
      </c>
      <c r="I1737" t="str">
        <v>High</v>
      </c>
    </row>
    <row r="1738" spans="1:9" x14ac:dyDescent="0.25">
      <c r="A1738" t="str">
        <v>LN003478</v>
      </c>
      <c r="B1738" t="str">
        <v>CUST03072</v>
      </c>
      <c r="C1738" t="str">
        <v>Home</v>
      </c>
      <c r="D1738">
        <v>5707970</v>
      </c>
      <c r="E1738">
        <v>5696643.3200000003</v>
      </c>
      <c r="F1738">
        <v>791</v>
      </c>
      <c r="G1738">
        <v>0.53820000000000001</v>
      </c>
      <c r="H1738">
        <v>0</v>
      </c>
      <c r="I1738" t="str">
        <v>High</v>
      </c>
    </row>
    <row r="1739" spans="1:9" x14ac:dyDescent="0.25">
      <c r="A1739" t="str">
        <v>LN003479</v>
      </c>
      <c r="B1739" t="str">
        <v>CUST02284</v>
      </c>
      <c r="C1739" t="str">
        <v>Home</v>
      </c>
      <c r="D1739">
        <v>4517321</v>
      </c>
      <c r="E1739">
        <v>4215425.0999999996</v>
      </c>
      <c r="F1739">
        <v>698</v>
      </c>
      <c r="G1739">
        <v>0.69579999999999997</v>
      </c>
      <c r="H1739">
        <v>30</v>
      </c>
      <c r="I1739" t="str">
        <v>High</v>
      </c>
    </row>
    <row r="1740" spans="1:9" x14ac:dyDescent="0.25">
      <c r="A1740" t="str">
        <v>LN003480</v>
      </c>
      <c r="B1740" t="str">
        <v>CUST04258</v>
      </c>
      <c r="C1740" t="str">
        <v>Home</v>
      </c>
      <c r="D1740">
        <v>5686615</v>
      </c>
      <c r="E1740">
        <v>5528590.6399999997</v>
      </c>
      <c r="F1740">
        <v>697</v>
      </c>
      <c r="G1740">
        <v>0.75</v>
      </c>
      <c r="H1740">
        <v>0</v>
      </c>
      <c r="I1740" t="str">
        <v>High</v>
      </c>
    </row>
    <row r="1741" spans="1:9" x14ac:dyDescent="0.25">
      <c r="A1741" t="str">
        <v>LN003482</v>
      </c>
      <c r="B1741" t="str">
        <v>CUST05225</v>
      </c>
      <c r="C1741" t="str">
        <v>Auto</v>
      </c>
      <c r="D1741">
        <v>1414106</v>
      </c>
      <c r="E1741">
        <v>624902.74</v>
      </c>
      <c r="F1741">
        <v>741</v>
      </c>
      <c r="G1741">
        <v>0.73029999999999995</v>
      </c>
      <c r="H1741">
        <v>0</v>
      </c>
      <c r="I1741" t="str">
        <v>High</v>
      </c>
    </row>
    <row r="1742" spans="1:9" x14ac:dyDescent="0.25">
      <c r="A1742" t="str">
        <v>LN003490</v>
      </c>
      <c r="B1742" t="str">
        <v>CUST02039</v>
      </c>
      <c r="C1742" t="str">
        <v>Home</v>
      </c>
      <c r="D1742">
        <v>5997094</v>
      </c>
      <c r="E1742">
        <v>5876466.6600000001</v>
      </c>
      <c r="F1742">
        <v>715</v>
      </c>
      <c r="G1742">
        <v>0.68579999999999997</v>
      </c>
      <c r="H1742">
        <v>0</v>
      </c>
      <c r="I1742" t="str">
        <v>High</v>
      </c>
    </row>
    <row r="1743" spans="1:9" x14ac:dyDescent="0.25">
      <c r="A1743" t="str">
        <v>LN003493</v>
      </c>
      <c r="B1743" t="str">
        <v>CUST03567</v>
      </c>
      <c r="C1743" t="str">
        <v>Business</v>
      </c>
      <c r="D1743">
        <v>4838654</v>
      </c>
      <c r="E1743">
        <v>4086642.55</v>
      </c>
      <c r="F1743">
        <v>779</v>
      </c>
      <c r="G1743">
        <v>0.75</v>
      </c>
      <c r="H1743">
        <v>0</v>
      </c>
      <c r="I1743" t="str">
        <v>High</v>
      </c>
    </row>
    <row r="1744" spans="1:9" x14ac:dyDescent="0.25">
      <c r="A1744" t="str">
        <v>LN003494</v>
      </c>
      <c r="B1744" t="str">
        <v>CUST06014</v>
      </c>
      <c r="C1744" t="str">
        <v>Business</v>
      </c>
      <c r="D1744">
        <v>4407905</v>
      </c>
      <c r="E1744">
        <v>806530.81</v>
      </c>
      <c r="F1744">
        <v>693</v>
      </c>
      <c r="G1744">
        <v>0.75</v>
      </c>
      <c r="H1744">
        <v>0</v>
      </c>
      <c r="I1744" t="str">
        <v>High</v>
      </c>
    </row>
    <row r="1745" spans="1:9" x14ac:dyDescent="0.25">
      <c r="A1745" t="str">
        <v>LN003495</v>
      </c>
      <c r="B1745" t="str">
        <v>CUST00795</v>
      </c>
      <c r="C1745" t="str">
        <v>Auto</v>
      </c>
      <c r="D1745">
        <v>744016</v>
      </c>
      <c r="E1745">
        <v>457403</v>
      </c>
      <c r="F1745">
        <v>648</v>
      </c>
      <c r="G1745">
        <v>0.30330000000000001</v>
      </c>
      <c r="H1745">
        <v>0</v>
      </c>
      <c r="I1745" t="str">
        <v>High</v>
      </c>
    </row>
    <row r="1746" spans="1:9" x14ac:dyDescent="0.25">
      <c r="A1746" t="str">
        <v>LN003497</v>
      </c>
      <c r="B1746" t="str">
        <v>CUST06733</v>
      </c>
      <c r="C1746" t="str">
        <v>Business</v>
      </c>
      <c r="D1746">
        <v>777436</v>
      </c>
      <c r="E1746">
        <v>27552.63</v>
      </c>
      <c r="F1746">
        <v>724</v>
      </c>
      <c r="G1746">
        <v>0.5444</v>
      </c>
      <c r="H1746">
        <v>60</v>
      </c>
      <c r="I1746" t="str">
        <v>High</v>
      </c>
    </row>
    <row r="1747" spans="1:9" x14ac:dyDescent="0.25">
      <c r="A1747" t="str">
        <v>LN003498</v>
      </c>
      <c r="B1747" t="str">
        <v>CUST00145</v>
      </c>
      <c r="C1747" t="str">
        <v>Business</v>
      </c>
      <c r="D1747">
        <v>4037702</v>
      </c>
      <c r="E1747">
        <v>0</v>
      </c>
      <c r="F1747">
        <v>784</v>
      </c>
      <c r="G1747">
        <v>0.75</v>
      </c>
      <c r="H1747">
        <v>120</v>
      </c>
      <c r="I1747" t="str">
        <v>High</v>
      </c>
    </row>
    <row r="1748" spans="1:9" x14ac:dyDescent="0.25">
      <c r="A1748" t="str">
        <v>LN003500</v>
      </c>
      <c r="B1748" t="str">
        <v>CUST04292</v>
      </c>
      <c r="C1748" t="str">
        <v>Auto</v>
      </c>
      <c r="D1748">
        <v>1308814</v>
      </c>
      <c r="E1748">
        <v>1266515.04</v>
      </c>
      <c r="F1748">
        <v>779</v>
      </c>
      <c r="G1748">
        <v>0.75</v>
      </c>
      <c r="H1748">
        <v>0</v>
      </c>
      <c r="I1748" t="str">
        <v>High</v>
      </c>
    </row>
    <row r="1749" spans="1:9" x14ac:dyDescent="0.25">
      <c r="A1749" t="str">
        <v>LN003503</v>
      </c>
      <c r="B1749" t="str">
        <v>CUST03780</v>
      </c>
      <c r="C1749" t="str">
        <v>Business</v>
      </c>
      <c r="D1749">
        <v>2247581</v>
      </c>
      <c r="E1749">
        <v>1875870.38</v>
      </c>
      <c r="F1749">
        <v>704</v>
      </c>
      <c r="G1749">
        <v>0.75</v>
      </c>
      <c r="H1749">
        <v>0</v>
      </c>
      <c r="I1749" t="str">
        <v>High</v>
      </c>
    </row>
    <row r="1750" spans="1:9" x14ac:dyDescent="0.25">
      <c r="A1750" t="str">
        <v>LN003505</v>
      </c>
      <c r="B1750" t="str">
        <v>CUST06106</v>
      </c>
      <c r="C1750" t="str">
        <v>Business</v>
      </c>
      <c r="D1750">
        <v>4605767</v>
      </c>
      <c r="E1750">
        <v>4132887.7</v>
      </c>
      <c r="F1750">
        <v>714</v>
      </c>
      <c r="G1750">
        <v>0.75</v>
      </c>
      <c r="H1750">
        <v>0</v>
      </c>
      <c r="I1750" t="str">
        <v>High</v>
      </c>
    </row>
    <row r="1751" spans="1:9" x14ac:dyDescent="0.25">
      <c r="A1751" t="str">
        <v>LN003506</v>
      </c>
      <c r="B1751" t="str">
        <v>CUST02557</v>
      </c>
      <c r="C1751" t="str">
        <v>Auto</v>
      </c>
      <c r="D1751">
        <v>1045662</v>
      </c>
      <c r="E1751">
        <v>34271.68</v>
      </c>
      <c r="F1751">
        <v>688</v>
      </c>
      <c r="G1751">
        <v>0.75</v>
      </c>
      <c r="H1751">
        <v>0</v>
      </c>
      <c r="I1751" t="str">
        <v>High</v>
      </c>
    </row>
    <row r="1752" spans="1:9" x14ac:dyDescent="0.25">
      <c r="A1752" t="str">
        <v>LN003507</v>
      </c>
      <c r="B1752" t="str">
        <v>CUST05300</v>
      </c>
      <c r="C1752" t="str">
        <v>Business</v>
      </c>
      <c r="D1752">
        <v>3233729</v>
      </c>
      <c r="E1752">
        <v>3004303.68</v>
      </c>
      <c r="F1752">
        <v>695</v>
      </c>
      <c r="G1752">
        <v>0.75</v>
      </c>
      <c r="H1752">
        <v>0</v>
      </c>
      <c r="I1752" t="str">
        <v>High</v>
      </c>
    </row>
    <row r="1753" spans="1:9" x14ac:dyDescent="0.25">
      <c r="A1753" t="str">
        <v>LN003508</v>
      </c>
      <c r="B1753" t="str">
        <v>CUST03645</v>
      </c>
      <c r="C1753" t="str">
        <v>Home</v>
      </c>
      <c r="D1753">
        <v>4398320</v>
      </c>
      <c r="E1753">
        <v>3887434.55</v>
      </c>
      <c r="F1753">
        <v>676</v>
      </c>
      <c r="G1753">
        <v>0.75</v>
      </c>
      <c r="H1753">
        <v>120</v>
      </c>
      <c r="I1753" t="str">
        <v>High</v>
      </c>
    </row>
    <row r="1754" spans="1:9" x14ac:dyDescent="0.25">
      <c r="A1754" t="str">
        <v>LN003509</v>
      </c>
      <c r="B1754" t="str">
        <v>CUST06629</v>
      </c>
      <c r="C1754" t="str">
        <v>Business</v>
      </c>
      <c r="D1754">
        <v>2040782</v>
      </c>
      <c r="E1754">
        <v>1747566.83</v>
      </c>
      <c r="F1754">
        <v>599</v>
      </c>
      <c r="G1754">
        <v>0.65839999999999999</v>
      </c>
      <c r="H1754">
        <v>0</v>
      </c>
      <c r="I1754" t="str">
        <v>High</v>
      </c>
    </row>
    <row r="1755" spans="1:9" x14ac:dyDescent="0.25">
      <c r="A1755" t="str">
        <v>LN003512</v>
      </c>
      <c r="B1755" t="str">
        <v>CUST05460</v>
      </c>
      <c r="C1755" t="str">
        <v>Personal</v>
      </c>
      <c r="D1755">
        <v>384755</v>
      </c>
      <c r="E1755">
        <v>0</v>
      </c>
      <c r="F1755">
        <v>630</v>
      </c>
      <c r="G1755">
        <v>0.2389</v>
      </c>
      <c r="H1755">
        <v>0</v>
      </c>
      <c r="I1755" t="str">
        <v>High</v>
      </c>
    </row>
    <row r="1756" spans="1:9" x14ac:dyDescent="0.25">
      <c r="A1756" t="str">
        <v>LN003513</v>
      </c>
      <c r="B1756" t="str">
        <v>CUST01265</v>
      </c>
      <c r="C1756" t="str">
        <v>Business</v>
      </c>
      <c r="D1756">
        <v>3002280</v>
      </c>
      <c r="E1756">
        <v>2526844.21</v>
      </c>
      <c r="F1756">
        <v>758</v>
      </c>
      <c r="G1756">
        <v>0.75</v>
      </c>
      <c r="H1756">
        <v>1</v>
      </c>
      <c r="I1756" t="str">
        <v>High</v>
      </c>
    </row>
    <row r="1757" spans="1:9" x14ac:dyDescent="0.25">
      <c r="A1757" t="str">
        <v>LN003514</v>
      </c>
      <c r="B1757" t="str">
        <v>CUST03749</v>
      </c>
      <c r="C1757" t="str">
        <v>Education</v>
      </c>
      <c r="D1757">
        <v>1213320</v>
      </c>
      <c r="E1757">
        <v>265421.15999999997</v>
      </c>
      <c r="F1757">
        <v>631</v>
      </c>
      <c r="G1757">
        <v>0.73580000000000001</v>
      </c>
      <c r="H1757">
        <v>15</v>
      </c>
      <c r="I1757" t="str">
        <v>High</v>
      </c>
    </row>
    <row r="1758" spans="1:9" x14ac:dyDescent="0.25">
      <c r="A1758" t="str">
        <v>LN003516</v>
      </c>
      <c r="B1758" t="str">
        <v>CUST05930</v>
      </c>
      <c r="C1758" t="str">
        <v>Business</v>
      </c>
      <c r="D1758">
        <v>1928428</v>
      </c>
      <c r="E1758">
        <v>0</v>
      </c>
      <c r="F1758">
        <v>747</v>
      </c>
      <c r="G1758">
        <v>0.75</v>
      </c>
      <c r="H1758">
        <v>0</v>
      </c>
      <c r="I1758" t="str">
        <v>High</v>
      </c>
    </row>
    <row r="1759" spans="1:9" x14ac:dyDescent="0.25">
      <c r="A1759" t="str">
        <v>LN003517</v>
      </c>
      <c r="B1759" t="str">
        <v>CUST00931</v>
      </c>
      <c r="C1759" t="str">
        <v>Personal</v>
      </c>
      <c r="D1759">
        <v>769616</v>
      </c>
      <c r="E1759">
        <v>290237.33</v>
      </c>
      <c r="F1759">
        <v>735</v>
      </c>
      <c r="G1759">
        <v>0.63129999999999997</v>
      </c>
      <c r="H1759">
        <v>0</v>
      </c>
      <c r="I1759" t="str">
        <v>High</v>
      </c>
    </row>
    <row r="1760" spans="1:9" x14ac:dyDescent="0.25">
      <c r="A1760" t="str">
        <v>LN003518</v>
      </c>
      <c r="B1760" t="str">
        <v>CUST03320</v>
      </c>
      <c r="C1760" t="str">
        <v>Home</v>
      </c>
      <c r="D1760">
        <v>5789986</v>
      </c>
      <c r="E1760">
        <v>5614961.0800000001</v>
      </c>
      <c r="F1760">
        <v>645</v>
      </c>
      <c r="G1760">
        <v>0.75</v>
      </c>
      <c r="H1760">
        <v>0</v>
      </c>
      <c r="I1760" t="str">
        <v>High</v>
      </c>
    </row>
    <row r="1761" spans="1:9" x14ac:dyDescent="0.25">
      <c r="A1761" t="str">
        <v>LN003519</v>
      </c>
      <c r="B1761" t="str">
        <v>CUST06020</v>
      </c>
      <c r="C1761" t="str">
        <v>Personal</v>
      </c>
      <c r="D1761">
        <v>653618</v>
      </c>
      <c r="E1761">
        <v>592151.46</v>
      </c>
      <c r="F1761">
        <v>609</v>
      </c>
      <c r="G1761">
        <v>0.26150000000000001</v>
      </c>
      <c r="H1761">
        <v>0</v>
      </c>
      <c r="I1761" t="str">
        <v>High</v>
      </c>
    </row>
    <row r="1762" spans="1:9" x14ac:dyDescent="0.25">
      <c r="A1762" t="str">
        <v>LN003521</v>
      </c>
      <c r="B1762" t="str">
        <v>CUST05291</v>
      </c>
      <c r="C1762" t="str">
        <v>Personal</v>
      </c>
      <c r="D1762">
        <v>769700</v>
      </c>
      <c r="E1762">
        <v>733549.25</v>
      </c>
      <c r="F1762">
        <v>570</v>
      </c>
      <c r="G1762">
        <v>0.60260000000000002</v>
      </c>
      <c r="H1762">
        <v>0</v>
      </c>
      <c r="I1762" t="str">
        <v>High</v>
      </c>
    </row>
    <row r="1763" spans="1:9" x14ac:dyDescent="0.25">
      <c r="A1763" t="str">
        <v>LN003522</v>
      </c>
      <c r="B1763" t="str">
        <v>CUST03341</v>
      </c>
      <c r="C1763" t="str">
        <v>Home</v>
      </c>
      <c r="D1763">
        <v>2774830</v>
      </c>
      <c r="E1763">
        <v>2614293.06</v>
      </c>
      <c r="F1763">
        <v>581</v>
      </c>
      <c r="G1763">
        <v>0.2923</v>
      </c>
      <c r="H1763">
        <v>0</v>
      </c>
      <c r="I1763" t="str">
        <v>High</v>
      </c>
    </row>
    <row r="1764" spans="1:9" x14ac:dyDescent="0.25">
      <c r="A1764" t="str">
        <v>LN003529</v>
      </c>
      <c r="B1764" t="str">
        <v>CUST05353</v>
      </c>
      <c r="C1764" t="str">
        <v>Business</v>
      </c>
      <c r="D1764">
        <v>1394028</v>
      </c>
      <c r="E1764">
        <v>324925.36</v>
      </c>
      <c r="F1764">
        <v>625</v>
      </c>
      <c r="G1764">
        <v>0.75</v>
      </c>
      <c r="H1764">
        <v>0</v>
      </c>
      <c r="I1764" t="str">
        <v>High</v>
      </c>
    </row>
    <row r="1765" spans="1:9" x14ac:dyDescent="0.25">
      <c r="A1765" t="str">
        <v>LN003533</v>
      </c>
      <c r="B1765" t="str">
        <v>CUST05096</v>
      </c>
      <c r="C1765" t="str">
        <v>Personal</v>
      </c>
      <c r="D1765">
        <v>776219</v>
      </c>
      <c r="E1765">
        <v>175497.09</v>
      </c>
      <c r="F1765">
        <v>694</v>
      </c>
      <c r="G1765">
        <v>0.75</v>
      </c>
      <c r="H1765">
        <v>0</v>
      </c>
      <c r="I1765" t="str">
        <v>High</v>
      </c>
    </row>
    <row r="1766" spans="1:9" x14ac:dyDescent="0.25">
      <c r="A1766" t="str">
        <v>LN003539</v>
      </c>
      <c r="B1766" t="str">
        <v>CUST02872</v>
      </c>
      <c r="C1766" t="str">
        <v>Auto</v>
      </c>
      <c r="D1766">
        <v>1704245</v>
      </c>
      <c r="E1766">
        <v>1491116.91</v>
      </c>
      <c r="F1766">
        <v>794</v>
      </c>
      <c r="G1766">
        <v>0.51910000000000001</v>
      </c>
      <c r="H1766">
        <v>0</v>
      </c>
      <c r="I1766" t="str">
        <v>High</v>
      </c>
    </row>
    <row r="1767" spans="1:9" x14ac:dyDescent="0.25">
      <c r="A1767" t="str">
        <v>LN003543</v>
      </c>
      <c r="B1767" t="str">
        <v>CUST06450</v>
      </c>
      <c r="C1767" t="str">
        <v>Personal</v>
      </c>
      <c r="D1767">
        <v>630112</v>
      </c>
      <c r="E1767">
        <v>0</v>
      </c>
      <c r="F1767">
        <v>654</v>
      </c>
      <c r="G1767">
        <v>0.7329</v>
      </c>
      <c r="H1767">
        <v>0</v>
      </c>
      <c r="I1767" t="str">
        <v>High</v>
      </c>
    </row>
    <row r="1768" spans="1:9" x14ac:dyDescent="0.25">
      <c r="A1768" t="str">
        <v>LN003544</v>
      </c>
      <c r="B1768" t="str">
        <v>CUST04271</v>
      </c>
      <c r="C1768" t="str">
        <v>Personal</v>
      </c>
      <c r="D1768">
        <v>392534</v>
      </c>
      <c r="E1768">
        <v>284213.2</v>
      </c>
      <c r="F1768">
        <v>644</v>
      </c>
      <c r="G1768">
        <v>0.19270000000000001</v>
      </c>
      <c r="H1768">
        <v>7</v>
      </c>
      <c r="I1768" t="str">
        <v>High</v>
      </c>
    </row>
    <row r="1769" spans="1:9" x14ac:dyDescent="0.25">
      <c r="A1769" t="str">
        <v>LN003545</v>
      </c>
      <c r="B1769" t="str">
        <v>CUST01613</v>
      </c>
      <c r="C1769" t="str">
        <v>Business</v>
      </c>
      <c r="D1769">
        <v>3574150</v>
      </c>
      <c r="E1769">
        <v>3158290.22</v>
      </c>
      <c r="F1769">
        <v>679</v>
      </c>
      <c r="G1769">
        <v>0.75</v>
      </c>
      <c r="H1769">
        <v>0</v>
      </c>
      <c r="I1769" t="str">
        <v>High</v>
      </c>
    </row>
    <row r="1770" spans="1:9" x14ac:dyDescent="0.25">
      <c r="A1770" t="str">
        <v>LN003546</v>
      </c>
      <c r="B1770" t="str">
        <v>CUST02173</v>
      </c>
      <c r="C1770" t="str">
        <v>Personal</v>
      </c>
      <c r="D1770">
        <v>426626</v>
      </c>
      <c r="E1770">
        <v>321060.18</v>
      </c>
      <c r="F1770">
        <v>664</v>
      </c>
      <c r="G1770">
        <v>0.57869999999999999</v>
      </c>
      <c r="H1770">
        <v>0</v>
      </c>
      <c r="I1770" t="str">
        <v>High</v>
      </c>
    </row>
    <row r="1771" spans="1:9" x14ac:dyDescent="0.25">
      <c r="A1771" t="str">
        <v>LN003550</v>
      </c>
      <c r="B1771" t="str">
        <v>CUST01503</v>
      </c>
      <c r="C1771" t="str">
        <v>Auto</v>
      </c>
      <c r="D1771">
        <v>1562006</v>
      </c>
      <c r="E1771">
        <v>489307.06</v>
      </c>
      <c r="F1771">
        <v>634</v>
      </c>
      <c r="G1771">
        <v>0.75</v>
      </c>
      <c r="H1771">
        <v>0</v>
      </c>
      <c r="I1771" t="str">
        <v>High</v>
      </c>
    </row>
    <row r="1772" spans="1:9" x14ac:dyDescent="0.25">
      <c r="A1772" t="str">
        <v>LN003552</v>
      </c>
      <c r="B1772" t="str">
        <v>CUST06172</v>
      </c>
      <c r="C1772" t="str">
        <v>Personal</v>
      </c>
      <c r="D1772">
        <v>774751</v>
      </c>
      <c r="E1772">
        <v>180447.89</v>
      </c>
      <c r="F1772">
        <v>720</v>
      </c>
      <c r="G1772">
        <v>0.67130000000000001</v>
      </c>
      <c r="H1772">
        <v>0</v>
      </c>
      <c r="I1772" t="str">
        <v>High</v>
      </c>
    </row>
    <row r="1773" spans="1:9" x14ac:dyDescent="0.25">
      <c r="A1773" t="str">
        <v>LN003554</v>
      </c>
      <c r="B1773" t="str">
        <v>CUST03015</v>
      </c>
      <c r="C1773" t="str">
        <v>Home</v>
      </c>
      <c r="D1773">
        <v>5081957</v>
      </c>
      <c r="E1773">
        <v>5047884.0599999996</v>
      </c>
      <c r="F1773">
        <v>712</v>
      </c>
      <c r="G1773">
        <v>0.75</v>
      </c>
      <c r="H1773">
        <v>0</v>
      </c>
      <c r="I1773" t="str">
        <v>High</v>
      </c>
    </row>
    <row r="1774" spans="1:9" x14ac:dyDescent="0.25">
      <c r="A1774" t="str">
        <v>LN003556</v>
      </c>
      <c r="B1774" t="str">
        <v>CUST02969</v>
      </c>
      <c r="C1774" t="str">
        <v>Auto</v>
      </c>
      <c r="D1774">
        <v>801407</v>
      </c>
      <c r="E1774">
        <v>274322.21999999997</v>
      </c>
      <c r="F1774">
        <v>730</v>
      </c>
      <c r="G1774">
        <v>0.75</v>
      </c>
      <c r="H1774">
        <v>1</v>
      </c>
      <c r="I1774" t="str">
        <v>High</v>
      </c>
    </row>
    <row r="1775" spans="1:9" x14ac:dyDescent="0.25">
      <c r="A1775" t="str">
        <v>LN003558</v>
      </c>
      <c r="B1775" t="str">
        <v>CUST02120</v>
      </c>
      <c r="C1775" t="str">
        <v>Home</v>
      </c>
      <c r="D1775">
        <v>3010984</v>
      </c>
      <c r="E1775">
        <v>2880633.32</v>
      </c>
      <c r="F1775">
        <v>755</v>
      </c>
      <c r="G1775">
        <v>0.75</v>
      </c>
      <c r="H1775">
        <v>0</v>
      </c>
      <c r="I1775" t="str">
        <v>High</v>
      </c>
    </row>
    <row r="1776" spans="1:9" x14ac:dyDescent="0.25">
      <c r="A1776" t="str">
        <v>LN003560</v>
      </c>
      <c r="B1776" t="str">
        <v>CUST05807</v>
      </c>
      <c r="C1776" t="str">
        <v>Home</v>
      </c>
      <c r="D1776">
        <v>4415077</v>
      </c>
      <c r="E1776">
        <v>4053612.18</v>
      </c>
      <c r="F1776">
        <v>661</v>
      </c>
      <c r="G1776">
        <v>0.75</v>
      </c>
      <c r="H1776">
        <v>0</v>
      </c>
      <c r="I1776" t="str">
        <v>High</v>
      </c>
    </row>
    <row r="1777" spans="1:9" x14ac:dyDescent="0.25">
      <c r="A1777" t="str">
        <v>LN003564</v>
      </c>
      <c r="B1777" t="str">
        <v>CUST06714</v>
      </c>
      <c r="C1777" t="str">
        <v>Home</v>
      </c>
      <c r="D1777">
        <v>6317041</v>
      </c>
      <c r="E1777">
        <v>4711323.47</v>
      </c>
      <c r="F1777">
        <v>584</v>
      </c>
      <c r="G1777">
        <v>0.75</v>
      </c>
      <c r="H1777">
        <v>0</v>
      </c>
      <c r="I1777" t="str">
        <v>High</v>
      </c>
    </row>
    <row r="1778" spans="1:9" x14ac:dyDescent="0.25">
      <c r="A1778" t="str">
        <v>LN003565</v>
      </c>
      <c r="B1778" t="str">
        <v>CUST00684</v>
      </c>
      <c r="C1778" t="str">
        <v>Home</v>
      </c>
      <c r="D1778">
        <v>6204577</v>
      </c>
      <c r="E1778">
        <v>6154713.46</v>
      </c>
      <c r="F1778">
        <v>716</v>
      </c>
      <c r="G1778">
        <v>0.75</v>
      </c>
      <c r="H1778">
        <v>0</v>
      </c>
      <c r="I1778" t="str">
        <v>High</v>
      </c>
    </row>
    <row r="1779" spans="1:9" x14ac:dyDescent="0.25">
      <c r="A1779" t="str">
        <v>LN003566</v>
      </c>
      <c r="B1779" t="str">
        <v>CUST00044</v>
      </c>
      <c r="C1779" t="str">
        <v>Auto</v>
      </c>
      <c r="D1779">
        <v>693056</v>
      </c>
      <c r="E1779">
        <v>102325.39</v>
      </c>
      <c r="F1779">
        <v>702</v>
      </c>
      <c r="G1779">
        <v>0.52890000000000004</v>
      </c>
      <c r="H1779">
        <v>0</v>
      </c>
      <c r="I1779" t="str">
        <v>High</v>
      </c>
    </row>
    <row r="1780" spans="1:9" x14ac:dyDescent="0.25">
      <c r="A1780" t="str">
        <v>LN003568</v>
      </c>
      <c r="B1780" t="str">
        <v>CUST06078</v>
      </c>
      <c r="C1780" t="str">
        <v>Auto</v>
      </c>
      <c r="D1780">
        <v>1517901</v>
      </c>
      <c r="E1780">
        <v>1064086.21</v>
      </c>
      <c r="F1780">
        <v>634</v>
      </c>
      <c r="G1780">
        <v>0.2293</v>
      </c>
      <c r="H1780">
        <v>0</v>
      </c>
      <c r="I1780" t="str">
        <v>High</v>
      </c>
    </row>
    <row r="1781" spans="1:9" x14ac:dyDescent="0.25">
      <c r="A1781" t="str">
        <v>LN003570</v>
      </c>
      <c r="B1781" t="str">
        <v>CUST01635</v>
      </c>
      <c r="C1781" t="str">
        <v>Business</v>
      </c>
      <c r="D1781">
        <v>2949012</v>
      </c>
      <c r="E1781">
        <v>1692442.01</v>
      </c>
      <c r="F1781">
        <v>709</v>
      </c>
      <c r="G1781">
        <v>0.75</v>
      </c>
      <c r="H1781">
        <v>7</v>
      </c>
      <c r="I1781" t="str">
        <v>High</v>
      </c>
    </row>
    <row r="1782" spans="1:9" x14ac:dyDescent="0.25">
      <c r="A1782" t="str">
        <v>LN003571</v>
      </c>
      <c r="B1782" t="str">
        <v>CUST06199</v>
      </c>
      <c r="C1782" t="str">
        <v>Personal</v>
      </c>
      <c r="D1782">
        <v>225907</v>
      </c>
      <c r="E1782">
        <v>86273.98</v>
      </c>
      <c r="F1782">
        <v>695</v>
      </c>
      <c r="G1782">
        <v>0.14910000000000001</v>
      </c>
      <c r="H1782">
        <v>90</v>
      </c>
      <c r="I1782" t="str">
        <v>High</v>
      </c>
    </row>
    <row r="1783" spans="1:9" x14ac:dyDescent="0.25">
      <c r="A1783" t="str">
        <v>LN003572</v>
      </c>
      <c r="B1783" t="str">
        <v>CUST04765</v>
      </c>
      <c r="C1783" t="str">
        <v>Home</v>
      </c>
      <c r="D1783">
        <v>6801683</v>
      </c>
      <c r="E1783">
        <v>6124747.5800000001</v>
      </c>
      <c r="F1783">
        <v>732</v>
      </c>
      <c r="G1783">
        <v>0.75</v>
      </c>
      <c r="H1783">
        <v>0</v>
      </c>
      <c r="I1783" t="str">
        <v>High</v>
      </c>
    </row>
    <row r="1784" spans="1:9" x14ac:dyDescent="0.25">
      <c r="A1784" t="str">
        <v>LN003574</v>
      </c>
      <c r="B1784" t="str">
        <v>CUST05835</v>
      </c>
      <c r="C1784" t="str">
        <v>Business</v>
      </c>
      <c r="D1784">
        <v>3749102</v>
      </c>
      <c r="E1784">
        <v>1084924.8500000001</v>
      </c>
      <c r="F1784">
        <v>711</v>
      </c>
      <c r="G1784">
        <v>0.75</v>
      </c>
      <c r="H1784">
        <v>1</v>
      </c>
      <c r="I1784" t="str">
        <v>High</v>
      </c>
    </row>
    <row r="1785" spans="1:9" x14ac:dyDescent="0.25">
      <c r="A1785" t="str">
        <v>LN003575</v>
      </c>
      <c r="B1785" t="str">
        <v>CUST04163</v>
      </c>
      <c r="C1785" t="str">
        <v>Business</v>
      </c>
      <c r="D1785">
        <v>2118813</v>
      </c>
      <c r="E1785">
        <v>1901638.72</v>
      </c>
      <c r="F1785">
        <v>680</v>
      </c>
      <c r="G1785">
        <v>0.75</v>
      </c>
      <c r="H1785">
        <v>90</v>
      </c>
      <c r="I1785" t="str">
        <v>High</v>
      </c>
    </row>
    <row r="1786" spans="1:9" x14ac:dyDescent="0.25">
      <c r="A1786" t="str">
        <v>LN003576</v>
      </c>
      <c r="B1786" t="str">
        <v>CUST02810</v>
      </c>
      <c r="C1786" t="str">
        <v>Home</v>
      </c>
      <c r="D1786">
        <v>4422517</v>
      </c>
      <c r="E1786">
        <v>4389398.2300000004</v>
      </c>
      <c r="F1786">
        <v>698</v>
      </c>
      <c r="G1786">
        <v>0.75</v>
      </c>
      <c r="H1786">
        <v>0</v>
      </c>
      <c r="I1786" t="str">
        <v>High</v>
      </c>
    </row>
    <row r="1787" spans="1:9" x14ac:dyDescent="0.25">
      <c r="A1787" t="str">
        <v>LN003577</v>
      </c>
      <c r="B1787" t="str">
        <v>CUST06684</v>
      </c>
      <c r="C1787" t="str">
        <v>Personal</v>
      </c>
      <c r="D1787">
        <v>766878</v>
      </c>
      <c r="E1787">
        <v>695062.13</v>
      </c>
      <c r="F1787">
        <v>711</v>
      </c>
      <c r="G1787">
        <v>0.70779999999999998</v>
      </c>
      <c r="H1787">
        <v>0</v>
      </c>
      <c r="I1787" t="str">
        <v>High</v>
      </c>
    </row>
    <row r="1788" spans="1:9" x14ac:dyDescent="0.25">
      <c r="A1788" t="str">
        <v>LN003578</v>
      </c>
      <c r="B1788" t="str">
        <v>CUST03262</v>
      </c>
      <c r="C1788" t="str">
        <v>Home</v>
      </c>
      <c r="D1788">
        <v>6821900</v>
      </c>
      <c r="E1788">
        <v>6258607.0800000001</v>
      </c>
      <c r="F1788">
        <v>810</v>
      </c>
      <c r="G1788">
        <v>0.75</v>
      </c>
      <c r="H1788">
        <v>0</v>
      </c>
      <c r="I1788" t="str">
        <v>High</v>
      </c>
    </row>
    <row r="1789" spans="1:9" x14ac:dyDescent="0.25">
      <c r="A1789" t="str">
        <v>LN003579</v>
      </c>
      <c r="B1789" t="str">
        <v>CUST00606</v>
      </c>
      <c r="C1789" t="str">
        <v>Education</v>
      </c>
      <c r="D1789">
        <v>1054427</v>
      </c>
      <c r="E1789">
        <v>412778.41</v>
      </c>
      <c r="F1789">
        <v>716</v>
      </c>
      <c r="G1789">
        <v>0.64959999999999996</v>
      </c>
      <c r="H1789">
        <v>0</v>
      </c>
      <c r="I1789" t="str">
        <v>High</v>
      </c>
    </row>
    <row r="1790" spans="1:9" x14ac:dyDescent="0.25">
      <c r="A1790" t="str">
        <v>LN003581</v>
      </c>
      <c r="B1790" t="str">
        <v>CUST04670</v>
      </c>
      <c r="C1790" t="str">
        <v>Home</v>
      </c>
      <c r="D1790">
        <v>5221499</v>
      </c>
      <c r="E1790">
        <v>4657776.4000000004</v>
      </c>
      <c r="F1790">
        <v>757</v>
      </c>
      <c r="G1790">
        <v>0.75</v>
      </c>
      <c r="H1790">
        <v>1</v>
      </c>
      <c r="I1790" t="str">
        <v>High</v>
      </c>
    </row>
    <row r="1791" spans="1:9" x14ac:dyDescent="0.25">
      <c r="A1791" t="str">
        <v>LN003583</v>
      </c>
      <c r="B1791" t="str">
        <v>CUST05397</v>
      </c>
      <c r="C1791" t="str">
        <v>Home</v>
      </c>
      <c r="D1791">
        <v>6007808</v>
      </c>
      <c r="E1791">
        <v>5627146.5999999996</v>
      </c>
      <c r="F1791">
        <v>785</v>
      </c>
      <c r="G1791">
        <v>0.75</v>
      </c>
      <c r="H1791">
        <v>0</v>
      </c>
      <c r="I1791" t="str">
        <v>High</v>
      </c>
    </row>
    <row r="1792" spans="1:9" x14ac:dyDescent="0.25">
      <c r="A1792" t="str">
        <v>LN003584</v>
      </c>
      <c r="B1792" t="str">
        <v>CUST02354</v>
      </c>
      <c r="C1792" t="str">
        <v>Business</v>
      </c>
      <c r="D1792">
        <v>3123040</v>
      </c>
      <c r="E1792">
        <v>2982959.38</v>
      </c>
      <c r="F1792">
        <v>618</v>
      </c>
      <c r="G1792">
        <v>0.61960000000000004</v>
      </c>
      <c r="H1792">
        <v>0</v>
      </c>
      <c r="I1792" t="str">
        <v>High</v>
      </c>
    </row>
    <row r="1793" spans="1:9" x14ac:dyDescent="0.25">
      <c r="A1793" t="str">
        <v>LN003585</v>
      </c>
      <c r="B1793" t="str">
        <v>CUST01150</v>
      </c>
      <c r="C1793" t="str">
        <v>Home</v>
      </c>
      <c r="D1793">
        <v>5329374</v>
      </c>
      <c r="E1793">
        <v>4980905.2</v>
      </c>
      <c r="F1793">
        <v>727</v>
      </c>
      <c r="G1793">
        <v>0.75</v>
      </c>
      <c r="H1793">
        <v>0</v>
      </c>
      <c r="I1793" t="str">
        <v>High</v>
      </c>
    </row>
    <row r="1794" spans="1:9" x14ac:dyDescent="0.25">
      <c r="A1794" t="str">
        <v>LN003587</v>
      </c>
      <c r="B1794" t="str">
        <v>CUST01970</v>
      </c>
      <c r="C1794" t="str">
        <v>Home</v>
      </c>
      <c r="D1794">
        <v>6635438</v>
      </c>
      <c r="E1794">
        <v>6434457.3300000001</v>
      </c>
      <c r="F1794">
        <v>738</v>
      </c>
      <c r="G1794">
        <v>0.75</v>
      </c>
      <c r="H1794">
        <v>1</v>
      </c>
      <c r="I1794" t="str">
        <v>High</v>
      </c>
    </row>
    <row r="1795" spans="1:9" x14ac:dyDescent="0.25">
      <c r="A1795" t="str">
        <v>LN003588</v>
      </c>
      <c r="B1795" t="str">
        <v>CUST06681</v>
      </c>
      <c r="C1795" t="str">
        <v>Education</v>
      </c>
      <c r="D1795">
        <v>974176</v>
      </c>
      <c r="E1795">
        <v>892328.61</v>
      </c>
      <c r="F1795">
        <v>612</v>
      </c>
      <c r="G1795">
        <v>0.2394</v>
      </c>
      <c r="H1795">
        <v>1</v>
      </c>
      <c r="I1795" t="str">
        <v>High</v>
      </c>
    </row>
    <row r="1796" spans="1:9" x14ac:dyDescent="0.25">
      <c r="A1796" t="str">
        <v>LN003591</v>
      </c>
      <c r="B1796" t="str">
        <v>CUST02695</v>
      </c>
      <c r="C1796" t="str">
        <v>Business</v>
      </c>
      <c r="D1796">
        <v>3201542</v>
      </c>
      <c r="E1796">
        <v>1764786.35</v>
      </c>
      <c r="F1796">
        <v>714</v>
      </c>
      <c r="G1796">
        <v>0.75</v>
      </c>
      <c r="H1796">
        <v>90</v>
      </c>
      <c r="I1796" t="str">
        <v>High</v>
      </c>
    </row>
    <row r="1797" spans="1:9" x14ac:dyDescent="0.25">
      <c r="A1797" t="str">
        <v>LN003593</v>
      </c>
      <c r="B1797" t="str">
        <v>CUST02437</v>
      </c>
      <c r="C1797" t="str">
        <v>Auto</v>
      </c>
      <c r="D1797">
        <v>995766</v>
      </c>
      <c r="E1797">
        <v>450523.25</v>
      </c>
      <c r="F1797">
        <v>756</v>
      </c>
      <c r="G1797">
        <v>0.75</v>
      </c>
      <c r="H1797">
        <v>0</v>
      </c>
      <c r="I1797" t="str">
        <v>High</v>
      </c>
    </row>
    <row r="1798" spans="1:9" x14ac:dyDescent="0.25">
      <c r="A1798" t="str">
        <v>LN003595</v>
      </c>
      <c r="B1798" t="str">
        <v>CUST06330</v>
      </c>
      <c r="C1798" t="str">
        <v>Home</v>
      </c>
      <c r="D1798">
        <v>5737027</v>
      </c>
      <c r="E1798">
        <v>5681014.0700000003</v>
      </c>
      <c r="F1798">
        <v>780</v>
      </c>
      <c r="G1798">
        <v>0.75</v>
      </c>
      <c r="H1798">
        <v>0</v>
      </c>
      <c r="I1798" t="str">
        <v>High</v>
      </c>
    </row>
    <row r="1799" spans="1:9" x14ac:dyDescent="0.25">
      <c r="A1799" t="str">
        <v>LN003598</v>
      </c>
      <c r="B1799" t="str">
        <v>CUST02513</v>
      </c>
      <c r="C1799" t="str">
        <v>Home</v>
      </c>
      <c r="D1799">
        <v>3962638</v>
      </c>
      <c r="E1799">
        <v>3720250.1</v>
      </c>
      <c r="F1799">
        <v>816</v>
      </c>
      <c r="G1799">
        <v>0.64419999999999999</v>
      </c>
      <c r="H1799">
        <v>0</v>
      </c>
      <c r="I1799" t="str">
        <v>High</v>
      </c>
    </row>
    <row r="1800" spans="1:9" x14ac:dyDescent="0.25">
      <c r="A1800" t="str">
        <v>LN003599</v>
      </c>
      <c r="B1800" t="str">
        <v>CUST01159</v>
      </c>
      <c r="C1800" t="str">
        <v>Home</v>
      </c>
      <c r="D1800">
        <v>2039622</v>
      </c>
      <c r="E1800">
        <v>1747916.34</v>
      </c>
      <c r="F1800">
        <v>667</v>
      </c>
      <c r="G1800">
        <v>0.75</v>
      </c>
      <c r="H1800">
        <v>0</v>
      </c>
      <c r="I1800" t="str">
        <v>High</v>
      </c>
    </row>
    <row r="1801" spans="1:9" x14ac:dyDescent="0.25">
      <c r="A1801" t="str">
        <v>LN003602</v>
      </c>
      <c r="B1801" t="str">
        <v>CUST06948</v>
      </c>
      <c r="C1801" t="str">
        <v>Auto</v>
      </c>
      <c r="D1801">
        <v>367500</v>
      </c>
      <c r="E1801">
        <v>125027.99</v>
      </c>
      <c r="F1801">
        <v>628</v>
      </c>
      <c r="G1801">
        <v>0.23330000000000001</v>
      </c>
      <c r="H1801">
        <v>0</v>
      </c>
      <c r="I1801" t="str">
        <v>High</v>
      </c>
    </row>
    <row r="1802" spans="1:9" x14ac:dyDescent="0.25">
      <c r="A1802" t="str">
        <v>LN003609</v>
      </c>
      <c r="B1802" t="str">
        <v>CUST05967</v>
      </c>
      <c r="C1802" t="str">
        <v>Business</v>
      </c>
      <c r="D1802">
        <v>2603037</v>
      </c>
      <c r="E1802">
        <v>951295.28</v>
      </c>
      <c r="F1802">
        <v>716</v>
      </c>
      <c r="G1802">
        <v>0.75</v>
      </c>
      <c r="H1802">
        <v>0</v>
      </c>
      <c r="I1802" t="str">
        <v>High</v>
      </c>
    </row>
    <row r="1803" spans="1:9" x14ac:dyDescent="0.25">
      <c r="A1803" t="str">
        <v>LN003610</v>
      </c>
      <c r="B1803" t="str">
        <v>CUST04521</v>
      </c>
      <c r="C1803" t="str">
        <v>Business</v>
      </c>
      <c r="D1803">
        <v>2017306</v>
      </c>
      <c r="E1803">
        <v>720517.1</v>
      </c>
      <c r="F1803">
        <v>755</v>
      </c>
      <c r="G1803">
        <v>0.75</v>
      </c>
      <c r="H1803">
        <v>0</v>
      </c>
      <c r="I1803" t="str">
        <v>High</v>
      </c>
    </row>
    <row r="1804" spans="1:9" x14ac:dyDescent="0.25">
      <c r="A1804" t="str">
        <v>LN003611</v>
      </c>
      <c r="B1804" t="str">
        <v>CUST05359</v>
      </c>
      <c r="C1804" t="str">
        <v>Auto</v>
      </c>
      <c r="D1804">
        <v>1737534</v>
      </c>
      <c r="E1804">
        <v>1201429.56</v>
      </c>
      <c r="F1804">
        <v>663</v>
      </c>
      <c r="G1804">
        <v>0.75</v>
      </c>
      <c r="H1804">
        <v>7</v>
      </c>
      <c r="I1804" t="str">
        <v>High</v>
      </c>
    </row>
    <row r="1805" spans="1:9" x14ac:dyDescent="0.25">
      <c r="A1805" t="str">
        <v>LN003613</v>
      </c>
      <c r="B1805" t="str">
        <v>CUST06544</v>
      </c>
      <c r="C1805" t="str">
        <v>Home</v>
      </c>
      <c r="D1805">
        <v>5336892</v>
      </c>
      <c r="E1805">
        <v>4292417.28</v>
      </c>
      <c r="F1805">
        <v>730</v>
      </c>
      <c r="G1805">
        <v>0.75</v>
      </c>
      <c r="H1805">
        <v>0</v>
      </c>
      <c r="I1805" t="str">
        <v>High</v>
      </c>
    </row>
    <row r="1806" spans="1:9" x14ac:dyDescent="0.25">
      <c r="A1806" t="str">
        <v>LN003615</v>
      </c>
      <c r="B1806" t="str">
        <v>CUST00947</v>
      </c>
      <c r="C1806" t="str">
        <v>Home</v>
      </c>
      <c r="D1806">
        <v>4940793</v>
      </c>
      <c r="E1806">
        <v>3903323.87</v>
      </c>
      <c r="F1806">
        <v>716</v>
      </c>
      <c r="G1806">
        <v>0.75</v>
      </c>
      <c r="H1806">
        <v>0</v>
      </c>
      <c r="I1806" t="str">
        <v>High</v>
      </c>
    </row>
    <row r="1807" spans="1:9" x14ac:dyDescent="0.25">
      <c r="A1807" t="str">
        <v>LN003616</v>
      </c>
      <c r="B1807" t="str">
        <v>CUST04649</v>
      </c>
      <c r="C1807" t="str">
        <v>Personal</v>
      </c>
      <c r="D1807">
        <v>495717</v>
      </c>
      <c r="E1807">
        <v>0</v>
      </c>
      <c r="F1807">
        <v>745</v>
      </c>
      <c r="G1807">
        <v>0.5333</v>
      </c>
      <c r="H1807">
        <v>0</v>
      </c>
      <c r="I1807" t="str">
        <v>High</v>
      </c>
    </row>
    <row r="1808" spans="1:9" x14ac:dyDescent="0.25">
      <c r="A1808" t="str">
        <v>LN003617</v>
      </c>
      <c r="B1808" t="str">
        <v>CUST01251</v>
      </c>
      <c r="C1808" t="str">
        <v>Home</v>
      </c>
      <c r="D1808">
        <v>6396924</v>
      </c>
      <c r="E1808">
        <v>5718197.6699999999</v>
      </c>
      <c r="F1808">
        <v>737</v>
      </c>
      <c r="G1808">
        <v>0.75</v>
      </c>
      <c r="H1808">
        <v>0</v>
      </c>
      <c r="I1808" t="str">
        <v>High</v>
      </c>
    </row>
    <row r="1809" spans="1:9" x14ac:dyDescent="0.25">
      <c r="A1809" t="str">
        <v>LN003618</v>
      </c>
      <c r="B1809" t="str">
        <v>CUST00914</v>
      </c>
      <c r="C1809" t="str">
        <v>Business</v>
      </c>
      <c r="D1809">
        <v>1439491</v>
      </c>
      <c r="E1809">
        <v>1109953.1599999999</v>
      </c>
      <c r="F1809">
        <v>643</v>
      </c>
      <c r="G1809">
        <v>0.38319999999999999</v>
      </c>
      <c r="H1809">
        <v>0</v>
      </c>
      <c r="I1809" t="str">
        <v>High</v>
      </c>
    </row>
    <row r="1810" spans="1:9" x14ac:dyDescent="0.25">
      <c r="A1810" t="str">
        <v>LN003619</v>
      </c>
      <c r="B1810" t="str">
        <v>CUST04947</v>
      </c>
      <c r="C1810" t="str">
        <v>Education</v>
      </c>
      <c r="D1810">
        <v>1425259</v>
      </c>
      <c r="E1810">
        <v>924584.81</v>
      </c>
      <c r="F1810">
        <v>604</v>
      </c>
      <c r="G1810">
        <v>0.3911</v>
      </c>
      <c r="H1810">
        <v>0</v>
      </c>
      <c r="I1810" t="str">
        <v>High</v>
      </c>
    </row>
    <row r="1811" spans="1:9" x14ac:dyDescent="0.25">
      <c r="A1811" t="str">
        <v>LN003620</v>
      </c>
      <c r="B1811" t="str">
        <v>CUST05038</v>
      </c>
      <c r="C1811" t="str">
        <v>Personal</v>
      </c>
      <c r="D1811">
        <v>474468</v>
      </c>
      <c r="E1811">
        <v>0</v>
      </c>
      <c r="F1811">
        <v>635</v>
      </c>
      <c r="G1811">
        <v>0.52929999999999999</v>
      </c>
      <c r="H1811">
        <v>0</v>
      </c>
      <c r="I1811" t="str">
        <v>High</v>
      </c>
    </row>
    <row r="1812" spans="1:9" x14ac:dyDescent="0.25">
      <c r="A1812" t="str">
        <v>LN003623</v>
      </c>
      <c r="B1812" t="str">
        <v>CUST00464</v>
      </c>
      <c r="C1812" t="str">
        <v>Personal</v>
      </c>
      <c r="D1812">
        <v>676221</v>
      </c>
      <c r="E1812">
        <v>400318</v>
      </c>
      <c r="F1812">
        <v>563</v>
      </c>
      <c r="G1812">
        <v>9.8199999999999996E-2</v>
      </c>
      <c r="H1812">
        <v>7</v>
      </c>
      <c r="I1812" t="str">
        <v>High</v>
      </c>
    </row>
    <row r="1813" spans="1:9" x14ac:dyDescent="0.25">
      <c r="A1813" t="str">
        <v>LN003624</v>
      </c>
      <c r="B1813" t="str">
        <v>CUST00509</v>
      </c>
      <c r="C1813" t="str">
        <v>Business</v>
      </c>
      <c r="D1813">
        <v>3143014</v>
      </c>
      <c r="E1813">
        <v>923686.85</v>
      </c>
      <c r="F1813">
        <v>726</v>
      </c>
      <c r="G1813">
        <v>0.75</v>
      </c>
      <c r="H1813">
        <v>0</v>
      </c>
      <c r="I1813" t="str">
        <v>High</v>
      </c>
    </row>
    <row r="1814" spans="1:9" x14ac:dyDescent="0.25">
      <c r="A1814" t="str">
        <v>LN003626</v>
      </c>
      <c r="B1814" t="str">
        <v>CUST05963</v>
      </c>
      <c r="C1814" t="str">
        <v>Personal</v>
      </c>
      <c r="D1814">
        <v>57565</v>
      </c>
      <c r="E1814">
        <v>18529.32</v>
      </c>
      <c r="F1814">
        <v>643</v>
      </c>
      <c r="G1814">
        <v>0.05</v>
      </c>
      <c r="H1814">
        <v>0</v>
      </c>
      <c r="I1814" t="str">
        <v>High</v>
      </c>
    </row>
    <row r="1815" spans="1:9" x14ac:dyDescent="0.25">
      <c r="A1815" t="str">
        <v>LN003628</v>
      </c>
      <c r="B1815" t="str">
        <v>CUST03087</v>
      </c>
      <c r="C1815" t="str">
        <v>Business</v>
      </c>
      <c r="D1815">
        <v>1833622</v>
      </c>
      <c r="E1815">
        <v>1503050.41</v>
      </c>
      <c r="F1815">
        <v>713</v>
      </c>
      <c r="G1815">
        <v>0.75</v>
      </c>
      <c r="H1815">
        <v>0</v>
      </c>
      <c r="I1815" t="str">
        <v>High</v>
      </c>
    </row>
    <row r="1816" spans="1:9" x14ac:dyDescent="0.25">
      <c r="A1816" t="str">
        <v>LN003630</v>
      </c>
      <c r="B1816" t="str">
        <v>CUST03316</v>
      </c>
      <c r="C1816" t="str">
        <v>Auto</v>
      </c>
      <c r="D1816">
        <v>451597</v>
      </c>
      <c r="E1816">
        <v>389600.71</v>
      </c>
      <c r="F1816">
        <v>587</v>
      </c>
      <c r="G1816">
        <v>0.23449999999999999</v>
      </c>
      <c r="H1816">
        <v>0</v>
      </c>
      <c r="I1816" t="str">
        <v>High</v>
      </c>
    </row>
    <row r="1817" spans="1:9" x14ac:dyDescent="0.25">
      <c r="A1817" t="str">
        <v>LN003634</v>
      </c>
      <c r="B1817" t="str">
        <v>CUST01647</v>
      </c>
      <c r="C1817" t="str">
        <v>Personal</v>
      </c>
      <c r="D1817">
        <v>160219</v>
      </c>
      <c r="E1817">
        <v>98979.15</v>
      </c>
      <c r="F1817">
        <v>616</v>
      </c>
      <c r="G1817">
        <v>0.05</v>
      </c>
      <c r="H1817">
        <v>0</v>
      </c>
      <c r="I1817" t="str">
        <v>High</v>
      </c>
    </row>
    <row r="1818" spans="1:9" x14ac:dyDescent="0.25">
      <c r="A1818" t="str">
        <v>LN003636</v>
      </c>
      <c r="B1818" t="str">
        <v>CUST03914</v>
      </c>
      <c r="C1818" t="str">
        <v>Home</v>
      </c>
      <c r="D1818">
        <v>2690898</v>
      </c>
      <c r="E1818">
        <v>2253009.4300000002</v>
      </c>
      <c r="F1818">
        <v>706</v>
      </c>
      <c r="G1818">
        <v>0.75</v>
      </c>
      <c r="H1818">
        <v>0</v>
      </c>
      <c r="I1818" t="str">
        <v>High</v>
      </c>
    </row>
    <row r="1819" spans="1:9" x14ac:dyDescent="0.25">
      <c r="A1819" t="str">
        <v>LN003637</v>
      </c>
      <c r="B1819" t="str">
        <v>CUST02489</v>
      </c>
      <c r="C1819" t="str">
        <v>Business</v>
      </c>
      <c r="D1819">
        <v>3363115</v>
      </c>
      <c r="E1819">
        <v>0</v>
      </c>
      <c r="F1819">
        <v>753</v>
      </c>
      <c r="G1819">
        <v>0.75</v>
      </c>
      <c r="H1819">
        <v>0</v>
      </c>
      <c r="I1819" t="str">
        <v>High</v>
      </c>
    </row>
    <row r="1820" spans="1:9" x14ac:dyDescent="0.25">
      <c r="A1820" t="str">
        <v>LN003641</v>
      </c>
      <c r="B1820" t="str">
        <v>CUST01067</v>
      </c>
      <c r="C1820" t="str">
        <v>Personal</v>
      </c>
      <c r="D1820">
        <v>385397</v>
      </c>
      <c r="E1820">
        <v>0</v>
      </c>
      <c r="F1820">
        <v>674</v>
      </c>
      <c r="G1820">
        <v>0.7006</v>
      </c>
      <c r="H1820">
        <v>0</v>
      </c>
      <c r="I1820" t="str">
        <v>High</v>
      </c>
    </row>
    <row r="1821" spans="1:9" x14ac:dyDescent="0.25">
      <c r="A1821" t="str">
        <v>LN003642</v>
      </c>
      <c r="B1821" t="str">
        <v>CUST06117</v>
      </c>
      <c r="C1821" t="str">
        <v>Business</v>
      </c>
      <c r="D1821">
        <v>4430320</v>
      </c>
      <c r="E1821">
        <v>4284017.84</v>
      </c>
      <c r="F1821">
        <v>751</v>
      </c>
      <c r="G1821">
        <v>0.75</v>
      </c>
      <c r="H1821">
        <v>0</v>
      </c>
      <c r="I1821" t="str">
        <v>High</v>
      </c>
    </row>
    <row r="1822" spans="1:9" x14ac:dyDescent="0.25">
      <c r="A1822" t="str">
        <v>LN003643</v>
      </c>
      <c r="B1822" t="str">
        <v>CUST04954</v>
      </c>
      <c r="C1822" t="str">
        <v>Home</v>
      </c>
      <c r="D1822">
        <v>2011673</v>
      </c>
      <c r="E1822">
        <v>1963166.03</v>
      </c>
      <c r="F1822">
        <v>656</v>
      </c>
      <c r="G1822">
        <v>0.59250000000000003</v>
      </c>
      <c r="H1822">
        <v>0</v>
      </c>
      <c r="I1822" t="str">
        <v>High</v>
      </c>
    </row>
    <row r="1823" spans="1:9" x14ac:dyDescent="0.25">
      <c r="A1823" t="str">
        <v>LN003644</v>
      </c>
      <c r="B1823" t="str">
        <v>CUST00866</v>
      </c>
      <c r="C1823" t="str">
        <v>Home</v>
      </c>
      <c r="D1823">
        <v>3484733</v>
      </c>
      <c r="E1823">
        <v>3221662.77</v>
      </c>
      <c r="F1823">
        <v>730</v>
      </c>
      <c r="G1823">
        <v>0.75</v>
      </c>
      <c r="H1823">
        <v>0</v>
      </c>
      <c r="I1823" t="str">
        <v>High</v>
      </c>
    </row>
    <row r="1824" spans="1:9" x14ac:dyDescent="0.25">
      <c r="A1824" t="str">
        <v>LN003647</v>
      </c>
      <c r="B1824" t="str">
        <v>CUST06794</v>
      </c>
      <c r="C1824" t="str">
        <v>Home</v>
      </c>
      <c r="D1824">
        <v>4750957</v>
      </c>
      <c r="E1824">
        <v>4166832.37</v>
      </c>
      <c r="F1824">
        <v>675</v>
      </c>
      <c r="G1824">
        <v>0.75</v>
      </c>
      <c r="H1824">
        <v>0</v>
      </c>
      <c r="I1824" t="str">
        <v>High</v>
      </c>
    </row>
    <row r="1825" spans="1:9" x14ac:dyDescent="0.25">
      <c r="A1825" t="str">
        <v>LN003648</v>
      </c>
      <c r="B1825" t="str">
        <v>CUST04676</v>
      </c>
      <c r="C1825" t="str">
        <v>Home</v>
      </c>
      <c r="D1825">
        <v>2879887</v>
      </c>
      <c r="E1825">
        <v>2723509.2</v>
      </c>
      <c r="F1825">
        <v>634</v>
      </c>
      <c r="G1825">
        <v>0.55859999999999999</v>
      </c>
      <c r="H1825">
        <v>0</v>
      </c>
      <c r="I1825" t="str">
        <v>High</v>
      </c>
    </row>
    <row r="1826" spans="1:9" x14ac:dyDescent="0.25">
      <c r="A1826" t="str">
        <v>LN003650</v>
      </c>
      <c r="B1826" t="str">
        <v>CUST01529</v>
      </c>
      <c r="C1826" t="str">
        <v>Business</v>
      </c>
      <c r="D1826">
        <v>1619992</v>
      </c>
      <c r="E1826">
        <v>1241038.94</v>
      </c>
      <c r="F1826">
        <v>628</v>
      </c>
      <c r="G1826">
        <v>0.75</v>
      </c>
      <c r="H1826">
        <v>0</v>
      </c>
      <c r="I1826" t="str">
        <v>High</v>
      </c>
    </row>
    <row r="1827" spans="1:9" x14ac:dyDescent="0.25">
      <c r="A1827" t="str">
        <v>LN003651</v>
      </c>
      <c r="B1827" t="str">
        <v>CUST03900</v>
      </c>
      <c r="C1827" t="str">
        <v>Education</v>
      </c>
      <c r="D1827">
        <v>1344441</v>
      </c>
      <c r="E1827">
        <v>1235396.3</v>
      </c>
      <c r="F1827">
        <v>649</v>
      </c>
      <c r="G1827">
        <v>0.41980000000000001</v>
      </c>
      <c r="H1827">
        <v>0</v>
      </c>
      <c r="I1827" t="str">
        <v>High</v>
      </c>
    </row>
    <row r="1828" spans="1:9" x14ac:dyDescent="0.25">
      <c r="A1828" t="str">
        <v>LN003652</v>
      </c>
      <c r="B1828" t="str">
        <v>CUST04352</v>
      </c>
      <c r="C1828" t="str">
        <v>Home</v>
      </c>
      <c r="D1828">
        <v>6904460</v>
      </c>
      <c r="E1828">
        <v>6842097.3300000001</v>
      </c>
      <c r="F1828">
        <v>636</v>
      </c>
      <c r="G1828">
        <v>0.63129999999999997</v>
      </c>
      <c r="H1828">
        <v>1</v>
      </c>
      <c r="I1828" t="str">
        <v>High</v>
      </c>
    </row>
    <row r="1829" spans="1:9" x14ac:dyDescent="0.25">
      <c r="A1829" t="str">
        <v>LN003658</v>
      </c>
      <c r="B1829" t="str">
        <v>CUST02949</v>
      </c>
      <c r="C1829" t="str">
        <v>Home</v>
      </c>
      <c r="D1829">
        <v>3947689</v>
      </c>
      <c r="E1829">
        <v>3922545.34</v>
      </c>
      <c r="F1829">
        <v>744</v>
      </c>
      <c r="G1829">
        <v>0.66369999999999996</v>
      </c>
      <c r="H1829">
        <v>0</v>
      </c>
      <c r="I1829" t="str">
        <v>High</v>
      </c>
    </row>
    <row r="1830" spans="1:9" x14ac:dyDescent="0.25">
      <c r="A1830" t="str">
        <v>LN003660</v>
      </c>
      <c r="B1830" t="str">
        <v>CUST00871</v>
      </c>
      <c r="C1830" t="str">
        <v>Business</v>
      </c>
      <c r="D1830">
        <v>3371420</v>
      </c>
      <c r="E1830">
        <v>3040168.58</v>
      </c>
      <c r="F1830">
        <v>776</v>
      </c>
      <c r="G1830">
        <v>0.69220000000000004</v>
      </c>
      <c r="H1830">
        <v>0</v>
      </c>
      <c r="I1830" t="str">
        <v>High</v>
      </c>
    </row>
    <row r="1831" spans="1:9" x14ac:dyDescent="0.25">
      <c r="A1831" t="str">
        <v>LN003661</v>
      </c>
      <c r="B1831" t="str">
        <v>CUST03659</v>
      </c>
      <c r="C1831" t="str">
        <v>Home</v>
      </c>
      <c r="D1831">
        <v>4603881</v>
      </c>
      <c r="E1831">
        <v>4248519.2699999996</v>
      </c>
      <c r="F1831">
        <v>661</v>
      </c>
      <c r="G1831">
        <v>0.75</v>
      </c>
      <c r="H1831">
        <v>0</v>
      </c>
      <c r="I1831" t="str">
        <v>High</v>
      </c>
    </row>
    <row r="1832" spans="1:9" x14ac:dyDescent="0.25">
      <c r="A1832" t="str">
        <v>LN003662</v>
      </c>
      <c r="B1832" t="str">
        <v>CUST00095</v>
      </c>
      <c r="C1832" t="str">
        <v>Home</v>
      </c>
      <c r="D1832">
        <v>6022582</v>
      </c>
      <c r="E1832">
        <v>4991855.0599999996</v>
      </c>
      <c r="F1832">
        <v>711</v>
      </c>
      <c r="G1832">
        <v>0.75</v>
      </c>
      <c r="H1832">
        <v>0</v>
      </c>
      <c r="I1832" t="str">
        <v>High</v>
      </c>
    </row>
    <row r="1833" spans="1:9" x14ac:dyDescent="0.25">
      <c r="A1833" t="str">
        <v>LN003663</v>
      </c>
      <c r="B1833" t="str">
        <v>CUST05276</v>
      </c>
      <c r="C1833" t="str">
        <v>Personal</v>
      </c>
      <c r="D1833">
        <v>173641</v>
      </c>
      <c r="E1833">
        <v>91423.72</v>
      </c>
      <c r="F1833">
        <v>646</v>
      </c>
      <c r="G1833">
        <v>0.1265</v>
      </c>
      <c r="H1833">
        <v>0</v>
      </c>
      <c r="I1833" t="str">
        <v>High</v>
      </c>
    </row>
    <row r="1834" spans="1:9" x14ac:dyDescent="0.25">
      <c r="A1834" t="str">
        <v>LN003665</v>
      </c>
      <c r="B1834" t="str">
        <v>CUST04406</v>
      </c>
      <c r="C1834" t="str">
        <v>Home</v>
      </c>
      <c r="D1834">
        <v>3235444</v>
      </c>
      <c r="E1834">
        <v>3152664.97</v>
      </c>
      <c r="F1834">
        <v>562</v>
      </c>
      <c r="G1834">
        <v>0.75</v>
      </c>
      <c r="H1834">
        <v>60</v>
      </c>
      <c r="I1834" t="str">
        <v>High</v>
      </c>
    </row>
    <row r="1835" spans="1:9" x14ac:dyDescent="0.25">
      <c r="A1835" t="str">
        <v>LN003667</v>
      </c>
      <c r="B1835" t="str">
        <v>CUST05333</v>
      </c>
      <c r="C1835" t="str">
        <v>Education</v>
      </c>
      <c r="D1835">
        <v>870084</v>
      </c>
      <c r="E1835">
        <v>829219.85</v>
      </c>
      <c r="F1835">
        <v>668</v>
      </c>
      <c r="G1835">
        <v>0.75</v>
      </c>
      <c r="H1835">
        <v>0</v>
      </c>
      <c r="I1835" t="str">
        <v>High</v>
      </c>
    </row>
    <row r="1836" spans="1:9" x14ac:dyDescent="0.25">
      <c r="A1836" t="str">
        <v>LN003670</v>
      </c>
      <c r="B1836" t="str">
        <v>CUST04533</v>
      </c>
      <c r="C1836" t="str">
        <v>Home</v>
      </c>
      <c r="D1836">
        <v>1736744</v>
      </c>
      <c r="E1836">
        <v>1466905.48</v>
      </c>
      <c r="F1836">
        <v>614</v>
      </c>
      <c r="G1836">
        <v>0.46500000000000002</v>
      </c>
      <c r="H1836">
        <v>1</v>
      </c>
      <c r="I1836" t="str">
        <v>High</v>
      </c>
    </row>
    <row r="1837" spans="1:9" x14ac:dyDescent="0.25">
      <c r="A1837" t="str">
        <v>LN003673</v>
      </c>
      <c r="B1837" t="str">
        <v>CUST00453</v>
      </c>
      <c r="C1837" t="str">
        <v>Auto</v>
      </c>
      <c r="D1837">
        <v>1119556</v>
      </c>
      <c r="E1837">
        <v>217457.94</v>
      </c>
      <c r="F1837">
        <v>733</v>
      </c>
      <c r="G1837">
        <v>0.75</v>
      </c>
      <c r="H1837">
        <v>0</v>
      </c>
      <c r="I1837" t="str">
        <v>High</v>
      </c>
    </row>
    <row r="1838" spans="1:9" x14ac:dyDescent="0.25">
      <c r="A1838" t="str">
        <v>LN003679</v>
      </c>
      <c r="B1838" t="str">
        <v>CUST00247</v>
      </c>
      <c r="C1838" t="str">
        <v>Education</v>
      </c>
      <c r="D1838">
        <v>835703</v>
      </c>
      <c r="E1838">
        <v>200624.52</v>
      </c>
      <c r="F1838">
        <v>716</v>
      </c>
      <c r="G1838">
        <v>0.51859999999999995</v>
      </c>
      <c r="H1838">
        <v>0</v>
      </c>
      <c r="I1838" t="str">
        <v>High</v>
      </c>
    </row>
    <row r="1839" spans="1:9" x14ac:dyDescent="0.25">
      <c r="A1839" t="str">
        <v>LN003681</v>
      </c>
      <c r="B1839" t="str">
        <v>CUST03494</v>
      </c>
      <c r="C1839" t="str">
        <v>Education</v>
      </c>
      <c r="D1839">
        <v>181141</v>
      </c>
      <c r="E1839">
        <v>132614.01</v>
      </c>
      <c r="F1839">
        <v>576</v>
      </c>
      <c r="G1839">
        <v>7.3800000000000004E-2</v>
      </c>
      <c r="H1839">
        <v>0</v>
      </c>
      <c r="I1839" t="str">
        <v>High</v>
      </c>
    </row>
    <row r="1840" spans="1:9" x14ac:dyDescent="0.25">
      <c r="A1840" t="str">
        <v>LN003682</v>
      </c>
      <c r="B1840" t="str">
        <v>CUST06658</v>
      </c>
      <c r="C1840" t="str">
        <v>Personal</v>
      </c>
      <c r="D1840">
        <v>762010</v>
      </c>
      <c r="E1840">
        <v>577882.04</v>
      </c>
      <c r="F1840">
        <v>747</v>
      </c>
      <c r="G1840">
        <v>0.75</v>
      </c>
      <c r="H1840">
        <v>0</v>
      </c>
      <c r="I1840" t="str">
        <v>High</v>
      </c>
    </row>
    <row r="1841" spans="1:9" x14ac:dyDescent="0.25">
      <c r="A1841" t="str">
        <v>LN003684</v>
      </c>
      <c r="B1841" t="str">
        <v>CUST04669</v>
      </c>
      <c r="C1841" t="str">
        <v>Personal</v>
      </c>
      <c r="D1841">
        <v>607295</v>
      </c>
      <c r="E1841">
        <v>444049.99</v>
      </c>
      <c r="F1841">
        <v>570</v>
      </c>
      <c r="G1841">
        <v>0.61870000000000003</v>
      </c>
      <c r="H1841">
        <v>0</v>
      </c>
      <c r="I1841" t="str">
        <v>High</v>
      </c>
    </row>
    <row r="1842" spans="1:9" x14ac:dyDescent="0.25">
      <c r="A1842" t="str">
        <v>LN003686</v>
      </c>
      <c r="B1842" t="str">
        <v>CUST00337</v>
      </c>
      <c r="C1842" t="str">
        <v>Auto</v>
      </c>
      <c r="D1842">
        <v>864519</v>
      </c>
      <c r="E1842">
        <v>805523.11</v>
      </c>
      <c r="F1842">
        <v>701</v>
      </c>
      <c r="G1842">
        <v>0.66610000000000003</v>
      </c>
      <c r="H1842">
        <v>0</v>
      </c>
      <c r="I1842" t="str">
        <v>High</v>
      </c>
    </row>
    <row r="1843" spans="1:9" x14ac:dyDescent="0.25">
      <c r="A1843" t="str">
        <v>LN003687</v>
      </c>
      <c r="B1843" t="str">
        <v>CUST04372</v>
      </c>
      <c r="C1843" t="str">
        <v>Business</v>
      </c>
      <c r="D1843">
        <v>931097</v>
      </c>
      <c r="E1843">
        <v>683566.56</v>
      </c>
      <c r="F1843">
        <v>635</v>
      </c>
      <c r="G1843">
        <v>0.36549999999999999</v>
      </c>
      <c r="H1843">
        <v>0</v>
      </c>
      <c r="I1843" t="str">
        <v>High</v>
      </c>
    </row>
    <row r="1844" spans="1:9" x14ac:dyDescent="0.25">
      <c r="A1844" t="str">
        <v>LN003688</v>
      </c>
      <c r="B1844" t="str">
        <v>CUST03990</v>
      </c>
      <c r="C1844" t="str">
        <v>Home</v>
      </c>
      <c r="D1844">
        <v>3307106</v>
      </c>
      <c r="E1844">
        <v>3067250.05</v>
      </c>
      <c r="F1844">
        <v>674</v>
      </c>
      <c r="G1844">
        <v>0.75</v>
      </c>
      <c r="H1844">
        <v>0</v>
      </c>
      <c r="I1844" t="str">
        <v>High</v>
      </c>
    </row>
    <row r="1845" spans="1:9" x14ac:dyDescent="0.25">
      <c r="A1845" t="str">
        <v>LN003689</v>
      </c>
      <c r="B1845" t="str">
        <v>CUST02507</v>
      </c>
      <c r="C1845" t="str">
        <v>Personal</v>
      </c>
      <c r="D1845">
        <v>771131</v>
      </c>
      <c r="E1845">
        <v>0</v>
      </c>
      <c r="F1845">
        <v>763</v>
      </c>
      <c r="G1845">
        <v>0.7056</v>
      </c>
      <c r="H1845">
        <v>30</v>
      </c>
      <c r="I1845" t="str">
        <v>High</v>
      </c>
    </row>
    <row r="1846" spans="1:9" x14ac:dyDescent="0.25">
      <c r="A1846" t="str">
        <v>LN003690</v>
      </c>
      <c r="B1846" t="str">
        <v>CUST02608</v>
      </c>
      <c r="C1846" t="str">
        <v>Personal</v>
      </c>
      <c r="D1846">
        <v>327415</v>
      </c>
      <c r="E1846">
        <v>303056.38</v>
      </c>
      <c r="F1846">
        <v>624</v>
      </c>
      <c r="G1846">
        <v>0.63439999999999996</v>
      </c>
      <c r="H1846">
        <v>0</v>
      </c>
      <c r="I1846" t="str">
        <v>High</v>
      </c>
    </row>
    <row r="1847" spans="1:9" x14ac:dyDescent="0.25">
      <c r="A1847" t="str">
        <v>LN003692</v>
      </c>
      <c r="B1847" t="str">
        <v>CUST06851</v>
      </c>
      <c r="C1847" t="str">
        <v>Home</v>
      </c>
      <c r="D1847">
        <v>3939594</v>
      </c>
      <c r="E1847">
        <v>3888761.23</v>
      </c>
      <c r="F1847">
        <v>734</v>
      </c>
      <c r="G1847">
        <v>0.64949999999999997</v>
      </c>
      <c r="H1847">
        <v>30</v>
      </c>
      <c r="I1847" t="str">
        <v>High</v>
      </c>
    </row>
    <row r="1848" spans="1:9" x14ac:dyDescent="0.25">
      <c r="A1848" t="str">
        <v>LN003693</v>
      </c>
      <c r="B1848" t="str">
        <v>CUST01950</v>
      </c>
      <c r="C1848" t="str">
        <v>Education</v>
      </c>
      <c r="D1848">
        <v>818988</v>
      </c>
      <c r="E1848">
        <v>648739.43999999994</v>
      </c>
      <c r="F1848">
        <v>626</v>
      </c>
      <c r="G1848">
        <v>0.19719999999999999</v>
      </c>
      <c r="H1848">
        <v>0</v>
      </c>
      <c r="I1848" t="str">
        <v>High</v>
      </c>
    </row>
    <row r="1849" spans="1:9" x14ac:dyDescent="0.25">
      <c r="A1849" t="str">
        <v>LN003696</v>
      </c>
      <c r="B1849" t="str">
        <v>CUST05791</v>
      </c>
      <c r="C1849" t="str">
        <v>Personal</v>
      </c>
      <c r="D1849">
        <v>579895</v>
      </c>
      <c r="E1849">
        <v>79037.070000000007</v>
      </c>
      <c r="F1849">
        <v>804</v>
      </c>
      <c r="G1849">
        <v>0.75</v>
      </c>
      <c r="H1849">
        <v>0</v>
      </c>
      <c r="I1849" t="str">
        <v>High</v>
      </c>
    </row>
    <row r="1850" spans="1:9" x14ac:dyDescent="0.25">
      <c r="A1850" t="str">
        <v>LN003697</v>
      </c>
      <c r="B1850" t="str">
        <v>CUST06048</v>
      </c>
      <c r="C1850" t="str">
        <v>Business</v>
      </c>
      <c r="D1850">
        <v>2281004</v>
      </c>
      <c r="E1850">
        <v>1838096.67</v>
      </c>
      <c r="F1850">
        <v>709</v>
      </c>
      <c r="G1850">
        <v>0.75</v>
      </c>
      <c r="H1850">
        <v>0</v>
      </c>
      <c r="I1850" t="str">
        <v>High</v>
      </c>
    </row>
    <row r="1851" spans="1:9" x14ac:dyDescent="0.25">
      <c r="A1851" t="str">
        <v>LN003699</v>
      </c>
      <c r="B1851" t="str">
        <v>CUST05682</v>
      </c>
      <c r="C1851" t="str">
        <v>Business</v>
      </c>
      <c r="D1851">
        <v>4241773</v>
      </c>
      <c r="E1851">
        <v>2834428.8</v>
      </c>
      <c r="F1851">
        <v>717</v>
      </c>
      <c r="G1851">
        <v>0.75</v>
      </c>
      <c r="H1851">
        <v>1</v>
      </c>
      <c r="I1851" t="str">
        <v>High</v>
      </c>
    </row>
    <row r="1852" spans="1:9" x14ac:dyDescent="0.25">
      <c r="A1852" t="str">
        <v>LN003700</v>
      </c>
      <c r="B1852" t="str">
        <v>CUST01134</v>
      </c>
      <c r="C1852" t="str">
        <v>Personal</v>
      </c>
      <c r="D1852">
        <v>641847</v>
      </c>
      <c r="E1852">
        <v>0</v>
      </c>
      <c r="F1852">
        <v>694</v>
      </c>
      <c r="G1852">
        <v>0.74560000000000004</v>
      </c>
      <c r="H1852">
        <v>0</v>
      </c>
      <c r="I1852" t="str">
        <v>High</v>
      </c>
    </row>
    <row r="1853" spans="1:9" x14ac:dyDescent="0.25">
      <c r="A1853" t="str">
        <v>LN003701</v>
      </c>
      <c r="B1853" t="str">
        <v>CUST00598</v>
      </c>
      <c r="C1853" t="str">
        <v>Auto</v>
      </c>
      <c r="D1853">
        <v>1693203</v>
      </c>
      <c r="E1853">
        <v>1161867.23</v>
      </c>
      <c r="F1853">
        <v>648</v>
      </c>
      <c r="G1853">
        <v>0.75</v>
      </c>
      <c r="H1853">
        <v>15</v>
      </c>
      <c r="I1853" t="str">
        <v>High</v>
      </c>
    </row>
    <row r="1854" spans="1:9" x14ac:dyDescent="0.25">
      <c r="A1854" t="str">
        <v>LN003702</v>
      </c>
      <c r="B1854" t="str">
        <v>CUST04906</v>
      </c>
      <c r="C1854" t="str">
        <v>Auto</v>
      </c>
      <c r="D1854">
        <v>767297</v>
      </c>
      <c r="E1854">
        <v>710549.07</v>
      </c>
      <c r="F1854">
        <v>724</v>
      </c>
      <c r="G1854">
        <v>0.53590000000000004</v>
      </c>
      <c r="H1854">
        <v>0</v>
      </c>
      <c r="I1854" t="str">
        <v>High</v>
      </c>
    </row>
    <row r="1855" spans="1:9" x14ac:dyDescent="0.25">
      <c r="A1855" t="str">
        <v>LN003704</v>
      </c>
      <c r="B1855" t="str">
        <v>CUST00703</v>
      </c>
      <c r="C1855" t="str">
        <v>Business</v>
      </c>
      <c r="D1855">
        <v>1209351</v>
      </c>
      <c r="E1855">
        <v>1090182.3799999999</v>
      </c>
      <c r="F1855">
        <v>671</v>
      </c>
      <c r="G1855">
        <v>0.58030000000000004</v>
      </c>
      <c r="H1855">
        <v>0</v>
      </c>
      <c r="I1855" t="str">
        <v>High</v>
      </c>
    </row>
    <row r="1856" spans="1:9" x14ac:dyDescent="0.25">
      <c r="A1856" t="str">
        <v>LN003705</v>
      </c>
      <c r="B1856" t="str">
        <v>CUST01563</v>
      </c>
      <c r="C1856" t="str">
        <v>Business</v>
      </c>
      <c r="D1856">
        <v>1572988</v>
      </c>
      <c r="E1856">
        <v>1419298.98</v>
      </c>
      <c r="F1856">
        <v>718</v>
      </c>
      <c r="G1856">
        <v>0.52310000000000001</v>
      </c>
      <c r="H1856">
        <v>0</v>
      </c>
      <c r="I1856" t="str">
        <v>High</v>
      </c>
    </row>
    <row r="1857" spans="1:9" x14ac:dyDescent="0.25">
      <c r="A1857" t="str">
        <v>LN003706</v>
      </c>
      <c r="B1857" t="str">
        <v>CUST06256</v>
      </c>
      <c r="C1857" t="str">
        <v>Business</v>
      </c>
      <c r="D1857">
        <v>3835706</v>
      </c>
      <c r="E1857">
        <v>0</v>
      </c>
      <c r="F1857">
        <v>806</v>
      </c>
      <c r="G1857">
        <v>0.75</v>
      </c>
      <c r="H1857">
        <v>0</v>
      </c>
      <c r="I1857" t="str">
        <v>High</v>
      </c>
    </row>
    <row r="1858" spans="1:9" x14ac:dyDescent="0.25">
      <c r="A1858" t="str">
        <v>LN003708</v>
      </c>
      <c r="B1858" t="str">
        <v>CUST00830</v>
      </c>
      <c r="C1858" t="str">
        <v>Personal</v>
      </c>
      <c r="D1858">
        <v>654748</v>
      </c>
      <c r="E1858">
        <v>0</v>
      </c>
      <c r="F1858">
        <v>755</v>
      </c>
      <c r="G1858">
        <v>0.75</v>
      </c>
      <c r="H1858">
        <v>0</v>
      </c>
      <c r="I1858" t="str">
        <v>High</v>
      </c>
    </row>
    <row r="1859" spans="1:9" x14ac:dyDescent="0.25">
      <c r="A1859" t="str">
        <v>LN003709</v>
      </c>
      <c r="B1859" t="str">
        <v>CUST04383</v>
      </c>
      <c r="C1859" t="str">
        <v>Personal</v>
      </c>
      <c r="D1859">
        <v>273042</v>
      </c>
      <c r="E1859">
        <v>253411.42</v>
      </c>
      <c r="F1859">
        <v>707</v>
      </c>
      <c r="G1859">
        <v>0.75</v>
      </c>
      <c r="H1859">
        <v>0</v>
      </c>
      <c r="I1859" t="str">
        <v>High</v>
      </c>
    </row>
    <row r="1860" spans="1:9" x14ac:dyDescent="0.25">
      <c r="A1860" t="str">
        <v>LN003710</v>
      </c>
      <c r="B1860" t="str">
        <v>CUST01374</v>
      </c>
      <c r="C1860" t="str">
        <v>Business</v>
      </c>
      <c r="D1860">
        <v>4967045</v>
      </c>
      <c r="E1860">
        <v>4160581.34</v>
      </c>
      <c r="F1860">
        <v>715</v>
      </c>
      <c r="G1860">
        <v>0.75</v>
      </c>
      <c r="H1860">
        <v>0</v>
      </c>
      <c r="I1860" t="str">
        <v>High</v>
      </c>
    </row>
    <row r="1861" spans="1:9" x14ac:dyDescent="0.25">
      <c r="A1861" t="str">
        <v>LN003712</v>
      </c>
      <c r="B1861" t="str">
        <v>CUST02883</v>
      </c>
      <c r="C1861" t="str">
        <v>Auto</v>
      </c>
      <c r="D1861">
        <v>1402650</v>
      </c>
      <c r="E1861">
        <v>941226.12</v>
      </c>
      <c r="F1861">
        <v>738</v>
      </c>
      <c r="G1861">
        <v>0.74629999999999996</v>
      </c>
      <c r="H1861">
        <v>7</v>
      </c>
      <c r="I1861" t="str">
        <v>High</v>
      </c>
    </row>
    <row r="1862" spans="1:9" x14ac:dyDescent="0.25">
      <c r="A1862" t="str">
        <v>LN003713</v>
      </c>
      <c r="B1862" t="str">
        <v>CUST04692</v>
      </c>
      <c r="C1862" t="str">
        <v>Auto</v>
      </c>
      <c r="D1862">
        <v>1066799</v>
      </c>
      <c r="E1862">
        <v>525106.68000000005</v>
      </c>
      <c r="F1862">
        <v>563</v>
      </c>
      <c r="G1862">
        <v>0.18079999999999999</v>
      </c>
      <c r="H1862">
        <v>0</v>
      </c>
      <c r="I1862" t="str">
        <v>High</v>
      </c>
    </row>
    <row r="1863" spans="1:9" x14ac:dyDescent="0.25">
      <c r="A1863" t="str">
        <v>LN003714</v>
      </c>
      <c r="B1863" t="str">
        <v>CUST05364</v>
      </c>
      <c r="C1863" t="str">
        <v>Auto</v>
      </c>
      <c r="D1863">
        <v>902782</v>
      </c>
      <c r="E1863">
        <v>731379.91</v>
      </c>
      <c r="F1863">
        <v>845</v>
      </c>
      <c r="G1863">
        <v>0.63919999999999999</v>
      </c>
      <c r="H1863">
        <v>0</v>
      </c>
      <c r="I1863" t="str">
        <v>High</v>
      </c>
    </row>
    <row r="1864" spans="1:9" x14ac:dyDescent="0.25">
      <c r="A1864" t="str">
        <v>LN003715</v>
      </c>
      <c r="B1864" t="str">
        <v>CUST01910</v>
      </c>
      <c r="C1864" t="str">
        <v>Business</v>
      </c>
      <c r="D1864">
        <v>4753269</v>
      </c>
      <c r="E1864">
        <v>4101788.68</v>
      </c>
      <c r="F1864">
        <v>708</v>
      </c>
      <c r="G1864">
        <v>0.75</v>
      </c>
      <c r="H1864">
        <v>0</v>
      </c>
      <c r="I1864" t="str">
        <v>High</v>
      </c>
    </row>
    <row r="1865" spans="1:9" x14ac:dyDescent="0.25">
      <c r="A1865" t="str">
        <v>LN003720</v>
      </c>
      <c r="B1865" t="str">
        <v>CUST05181</v>
      </c>
      <c r="C1865" t="str">
        <v>Personal</v>
      </c>
      <c r="D1865">
        <v>112461</v>
      </c>
      <c r="E1865">
        <v>0</v>
      </c>
      <c r="F1865">
        <v>628</v>
      </c>
      <c r="G1865">
        <v>0.1404</v>
      </c>
      <c r="H1865">
        <v>0</v>
      </c>
      <c r="I1865" t="str">
        <v>High</v>
      </c>
    </row>
    <row r="1866" spans="1:9" x14ac:dyDescent="0.25">
      <c r="A1866" t="str">
        <v>LN003721</v>
      </c>
      <c r="B1866" t="str">
        <v>CUST06120</v>
      </c>
      <c r="C1866" t="str">
        <v>Personal</v>
      </c>
      <c r="D1866">
        <v>782305</v>
      </c>
      <c r="E1866">
        <v>576742.29</v>
      </c>
      <c r="F1866">
        <v>641</v>
      </c>
      <c r="G1866">
        <v>0.36559999999999998</v>
      </c>
      <c r="H1866">
        <v>30</v>
      </c>
      <c r="I1866" t="str">
        <v>High</v>
      </c>
    </row>
    <row r="1867" spans="1:9" x14ac:dyDescent="0.25">
      <c r="A1867" t="str">
        <v>LN003723</v>
      </c>
      <c r="B1867" t="str">
        <v>CUST06451</v>
      </c>
      <c r="C1867" t="str">
        <v>Business</v>
      </c>
      <c r="D1867">
        <v>4005791</v>
      </c>
      <c r="E1867">
        <v>3703974.73</v>
      </c>
      <c r="F1867">
        <v>670</v>
      </c>
      <c r="G1867">
        <v>0.75</v>
      </c>
      <c r="H1867">
        <v>0</v>
      </c>
      <c r="I1867" t="str">
        <v>High</v>
      </c>
    </row>
    <row r="1868" spans="1:9" x14ac:dyDescent="0.25">
      <c r="A1868" t="str">
        <v>LN003725</v>
      </c>
      <c r="B1868" t="str">
        <v>CUST06575</v>
      </c>
      <c r="C1868" t="str">
        <v>Home</v>
      </c>
      <c r="D1868">
        <v>4443123</v>
      </c>
      <c r="E1868">
        <v>4288895.33</v>
      </c>
      <c r="F1868">
        <v>726</v>
      </c>
      <c r="G1868">
        <v>0.52890000000000004</v>
      </c>
      <c r="H1868">
        <v>0</v>
      </c>
      <c r="I1868" t="str">
        <v>High</v>
      </c>
    </row>
    <row r="1869" spans="1:9" x14ac:dyDescent="0.25">
      <c r="A1869" t="str">
        <v>LN003726</v>
      </c>
      <c r="B1869" t="str">
        <v>CUST06663</v>
      </c>
      <c r="C1869" t="str">
        <v>Business</v>
      </c>
      <c r="D1869">
        <v>832797</v>
      </c>
      <c r="E1869">
        <v>0</v>
      </c>
      <c r="F1869">
        <v>583</v>
      </c>
      <c r="G1869">
        <v>0.62829999999999997</v>
      </c>
      <c r="H1869">
        <v>0</v>
      </c>
      <c r="I1869" t="str">
        <v>High</v>
      </c>
    </row>
    <row r="1870" spans="1:9" x14ac:dyDescent="0.25">
      <c r="A1870" t="str">
        <v>LN003727</v>
      </c>
      <c r="B1870" t="str">
        <v>CUST02345</v>
      </c>
      <c r="C1870" t="str">
        <v>Personal</v>
      </c>
      <c r="D1870">
        <v>776238</v>
      </c>
      <c r="E1870">
        <v>732204.79</v>
      </c>
      <c r="F1870">
        <v>641</v>
      </c>
      <c r="G1870">
        <v>0.31879999999999997</v>
      </c>
      <c r="H1870">
        <v>0</v>
      </c>
      <c r="I1870" t="str">
        <v>High</v>
      </c>
    </row>
    <row r="1871" spans="1:9" x14ac:dyDescent="0.25">
      <c r="A1871" t="str">
        <v>LN003732</v>
      </c>
      <c r="B1871" t="str">
        <v>CUST02411</v>
      </c>
      <c r="C1871" t="str">
        <v>Business</v>
      </c>
      <c r="D1871">
        <v>4390785</v>
      </c>
      <c r="E1871">
        <v>2575609.14</v>
      </c>
      <c r="F1871">
        <v>694</v>
      </c>
      <c r="G1871">
        <v>0.75</v>
      </c>
      <c r="H1871">
        <v>0</v>
      </c>
      <c r="I1871" t="str">
        <v>High</v>
      </c>
    </row>
    <row r="1872" spans="1:9" x14ac:dyDescent="0.25">
      <c r="A1872" t="str">
        <v>LN003733</v>
      </c>
      <c r="B1872" t="str">
        <v>CUST00917</v>
      </c>
      <c r="C1872" t="str">
        <v>Home</v>
      </c>
      <c r="D1872">
        <v>3117069</v>
      </c>
      <c r="E1872">
        <v>2668507.88</v>
      </c>
      <c r="F1872">
        <v>744</v>
      </c>
      <c r="G1872">
        <v>0.75</v>
      </c>
      <c r="H1872">
        <v>0</v>
      </c>
      <c r="I1872" t="str">
        <v>High</v>
      </c>
    </row>
    <row r="1873" spans="1:9" x14ac:dyDescent="0.25">
      <c r="A1873" t="str">
        <v>LN003734</v>
      </c>
      <c r="B1873" t="str">
        <v>CUST03951</v>
      </c>
      <c r="C1873" t="str">
        <v>Home</v>
      </c>
      <c r="D1873">
        <v>2681465</v>
      </c>
      <c r="E1873">
        <v>2623752.75</v>
      </c>
      <c r="F1873">
        <v>651</v>
      </c>
      <c r="G1873">
        <v>0.51070000000000004</v>
      </c>
      <c r="H1873">
        <v>15</v>
      </c>
      <c r="I1873" t="str">
        <v>High</v>
      </c>
    </row>
    <row r="1874" spans="1:9" x14ac:dyDescent="0.25">
      <c r="A1874" t="str">
        <v>LN003736</v>
      </c>
      <c r="B1874" t="str">
        <v>CUST04046</v>
      </c>
      <c r="C1874" t="str">
        <v>Home</v>
      </c>
      <c r="D1874">
        <v>4859428</v>
      </c>
      <c r="E1874">
        <v>4697918.91</v>
      </c>
      <c r="F1874">
        <v>727</v>
      </c>
      <c r="G1874">
        <v>0.58609999999999995</v>
      </c>
      <c r="H1874">
        <v>0</v>
      </c>
      <c r="I1874" t="str">
        <v>High</v>
      </c>
    </row>
    <row r="1875" spans="1:9" x14ac:dyDescent="0.25">
      <c r="A1875" t="str">
        <v>LN003737</v>
      </c>
      <c r="B1875" t="str">
        <v>CUST05056</v>
      </c>
      <c r="C1875" t="str">
        <v>Auto</v>
      </c>
      <c r="D1875">
        <v>1615846</v>
      </c>
      <c r="E1875">
        <v>1335024.96</v>
      </c>
      <c r="F1875">
        <v>694</v>
      </c>
      <c r="G1875">
        <v>0.52559999999999996</v>
      </c>
      <c r="H1875">
        <v>0</v>
      </c>
      <c r="I1875" t="str">
        <v>High</v>
      </c>
    </row>
    <row r="1876" spans="1:9" x14ac:dyDescent="0.25">
      <c r="A1876" t="str">
        <v>LN003740</v>
      </c>
      <c r="B1876" t="str">
        <v>CUST06124</v>
      </c>
      <c r="C1876" t="str">
        <v>Auto</v>
      </c>
      <c r="D1876">
        <v>1360944</v>
      </c>
      <c r="E1876">
        <v>767850.01</v>
      </c>
      <c r="F1876">
        <v>753</v>
      </c>
      <c r="G1876">
        <v>0.75</v>
      </c>
      <c r="H1876">
        <v>0</v>
      </c>
      <c r="I1876" t="str">
        <v>High</v>
      </c>
    </row>
    <row r="1877" spans="1:9" x14ac:dyDescent="0.25">
      <c r="A1877" t="str">
        <v>LN003741</v>
      </c>
      <c r="B1877" t="str">
        <v>CUST02575</v>
      </c>
      <c r="C1877" t="str">
        <v>Business</v>
      </c>
      <c r="D1877">
        <v>1147599</v>
      </c>
      <c r="E1877">
        <v>117276.14</v>
      </c>
      <c r="F1877">
        <v>712</v>
      </c>
      <c r="G1877">
        <v>0.59689999999999999</v>
      </c>
      <c r="H1877">
        <v>0</v>
      </c>
      <c r="I1877" t="str">
        <v>High</v>
      </c>
    </row>
    <row r="1878" spans="1:9" x14ac:dyDescent="0.25">
      <c r="A1878" t="str">
        <v>LN003743</v>
      </c>
      <c r="B1878" t="str">
        <v>CUST06789</v>
      </c>
      <c r="C1878" t="str">
        <v>Education</v>
      </c>
      <c r="D1878">
        <v>1326936</v>
      </c>
      <c r="E1878">
        <v>0</v>
      </c>
      <c r="F1878">
        <v>728</v>
      </c>
      <c r="G1878">
        <v>0.75</v>
      </c>
      <c r="H1878">
        <v>7</v>
      </c>
      <c r="I1878" t="str">
        <v>High</v>
      </c>
    </row>
    <row r="1879" spans="1:9" x14ac:dyDescent="0.25">
      <c r="A1879" t="str">
        <v>LN003747</v>
      </c>
      <c r="B1879" t="str">
        <v>CUST01855</v>
      </c>
      <c r="C1879" t="str">
        <v>Auto</v>
      </c>
      <c r="D1879">
        <v>820861</v>
      </c>
      <c r="E1879">
        <v>641034.5</v>
      </c>
      <c r="F1879">
        <v>755</v>
      </c>
      <c r="G1879">
        <v>0.51380000000000003</v>
      </c>
      <c r="H1879">
        <v>0</v>
      </c>
      <c r="I1879" t="str">
        <v>High</v>
      </c>
    </row>
    <row r="1880" spans="1:9" x14ac:dyDescent="0.25">
      <c r="A1880" t="str">
        <v>LN003748</v>
      </c>
      <c r="B1880" t="str">
        <v>CUST00071</v>
      </c>
      <c r="C1880" t="str">
        <v>Home</v>
      </c>
      <c r="D1880">
        <v>5079558</v>
      </c>
      <c r="E1880">
        <v>4788441.37</v>
      </c>
      <c r="F1880">
        <v>745</v>
      </c>
      <c r="G1880">
        <v>0.75</v>
      </c>
      <c r="H1880">
        <v>0</v>
      </c>
      <c r="I1880" t="str">
        <v>High</v>
      </c>
    </row>
    <row r="1881" spans="1:9" x14ac:dyDescent="0.25">
      <c r="A1881" t="str">
        <v>LN003749</v>
      </c>
      <c r="B1881" t="str">
        <v>CUST00308</v>
      </c>
      <c r="C1881" t="str">
        <v>Home</v>
      </c>
      <c r="D1881">
        <v>5139930</v>
      </c>
      <c r="E1881">
        <v>5066171.62</v>
      </c>
      <c r="F1881">
        <v>692</v>
      </c>
      <c r="G1881">
        <v>0.75</v>
      </c>
      <c r="H1881">
        <v>0</v>
      </c>
      <c r="I1881" t="str">
        <v>High</v>
      </c>
    </row>
    <row r="1882" spans="1:9" x14ac:dyDescent="0.25">
      <c r="A1882" t="str">
        <v>LN003750</v>
      </c>
      <c r="B1882" t="str">
        <v>CUST03688</v>
      </c>
      <c r="C1882" t="str">
        <v>Business</v>
      </c>
      <c r="D1882">
        <v>1168482</v>
      </c>
      <c r="E1882">
        <v>111574.51</v>
      </c>
      <c r="F1882">
        <v>739</v>
      </c>
      <c r="G1882">
        <v>0.50439999999999996</v>
      </c>
      <c r="H1882">
        <v>0</v>
      </c>
      <c r="I1882" t="str">
        <v>High</v>
      </c>
    </row>
    <row r="1883" spans="1:9" x14ac:dyDescent="0.25">
      <c r="A1883" t="str">
        <v>LN003751</v>
      </c>
      <c r="B1883" t="str">
        <v>CUST04771</v>
      </c>
      <c r="C1883" t="str">
        <v>Business</v>
      </c>
      <c r="D1883">
        <v>1026964</v>
      </c>
      <c r="E1883">
        <v>952108.83</v>
      </c>
      <c r="F1883">
        <v>815</v>
      </c>
      <c r="G1883">
        <v>0.71679999999999999</v>
      </c>
      <c r="H1883">
        <v>0</v>
      </c>
      <c r="I1883" t="str">
        <v>High</v>
      </c>
    </row>
    <row r="1884" spans="1:9" x14ac:dyDescent="0.25">
      <c r="A1884" t="str">
        <v>LN003752</v>
      </c>
      <c r="B1884" t="str">
        <v>CUST05313</v>
      </c>
      <c r="C1884" t="str">
        <v>Business</v>
      </c>
      <c r="D1884">
        <v>3445027</v>
      </c>
      <c r="E1884">
        <v>1229560.1100000001</v>
      </c>
      <c r="F1884">
        <v>695</v>
      </c>
      <c r="G1884">
        <v>0.75</v>
      </c>
      <c r="H1884">
        <v>0</v>
      </c>
      <c r="I1884" t="str">
        <v>High</v>
      </c>
    </row>
    <row r="1885" spans="1:9" x14ac:dyDescent="0.25">
      <c r="A1885" t="str">
        <v>LN003758</v>
      </c>
      <c r="B1885" t="str">
        <v>CUST03792</v>
      </c>
      <c r="C1885" t="str">
        <v>Personal</v>
      </c>
      <c r="D1885">
        <v>285563</v>
      </c>
      <c r="E1885">
        <v>0</v>
      </c>
      <c r="F1885">
        <v>639</v>
      </c>
      <c r="G1885">
        <v>0.17460000000000001</v>
      </c>
      <c r="H1885">
        <v>0</v>
      </c>
      <c r="I1885" t="str">
        <v>High</v>
      </c>
    </row>
    <row r="1886" spans="1:9" x14ac:dyDescent="0.25">
      <c r="A1886" t="str">
        <v>LN003759</v>
      </c>
      <c r="B1886" t="str">
        <v>CUST03673</v>
      </c>
      <c r="C1886" t="str">
        <v>Home</v>
      </c>
      <c r="D1886">
        <v>4850860</v>
      </c>
      <c r="E1886">
        <v>3765633.51</v>
      </c>
      <c r="F1886">
        <v>691</v>
      </c>
      <c r="G1886">
        <v>0.75</v>
      </c>
      <c r="H1886">
        <v>0</v>
      </c>
      <c r="I1886" t="str">
        <v>High</v>
      </c>
    </row>
    <row r="1887" spans="1:9" x14ac:dyDescent="0.25">
      <c r="A1887" t="str">
        <v>LN003762</v>
      </c>
      <c r="B1887" t="str">
        <v>CUST04847</v>
      </c>
      <c r="C1887" t="str">
        <v>Auto</v>
      </c>
      <c r="D1887">
        <v>1211228</v>
      </c>
      <c r="E1887">
        <v>522112.68</v>
      </c>
      <c r="F1887">
        <v>711</v>
      </c>
      <c r="G1887">
        <v>0.5716</v>
      </c>
      <c r="H1887">
        <v>0</v>
      </c>
      <c r="I1887" t="str">
        <v>High</v>
      </c>
    </row>
    <row r="1888" spans="1:9" x14ac:dyDescent="0.25">
      <c r="A1888" t="str">
        <v>LN003763</v>
      </c>
      <c r="B1888" t="str">
        <v>CUST01076</v>
      </c>
      <c r="C1888" t="str">
        <v>Home</v>
      </c>
      <c r="D1888">
        <v>4767004</v>
      </c>
      <c r="E1888">
        <v>4716588.17</v>
      </c>
      <c r="F1888">
        <v>713</v>
      </c>
      <c r="G1888">
        <v>0.75</v>
      </c>
      <c r="H1888">
        <v>0</v>
      </c>
      <c r="I1888" t="str">
        <v>High</v>
      </c>
    </row>
    <row r="1889" spans="1:9" x14ac:dyDescent="0.25">
      <c r="A1889" t="str">
        <v>LN003765</v>
      </c>
      <c r="B1889" t="str">
        <v>CUST02699</v>
      </c>
      <c r="C1889" t="str">
        <v>Home</v>
      </c>
      <c r="D1889">
        <v>3411650</v>
      </c>
      <c r="E1889">
        <v>3356828.2</v>
      </c>
      <c r="F1889">
        <v>719</v>
      </c>
      <c r="G1889">
        <v>0.75</v>
      </c>
      <c r="H1889">
        <v>0</v>
      </c>
      <c r="I1889" t="str">
        <v>High</v>
      </c>
    </row>
    <row r="1890" spans="1:9" x14ac:dyDescent="0.25">
      <c r="A1890" t="str">
        <v>LN003768</v>
      </c>
      <c r="B1890" t="str">
        <v>CUST01250</v>
      </c>
      <c r="C1890" t="str">
        <v>Home</v>
      </c>
      <c r="D1890">
        <v>4192541</v>
      </c>
      <c r="E1890">
        <v>4035875.76</v>
      </c>
      <c r="F1890">
        <v>813</v>
      </c>
      <c r="G1890">
        <v>0.75</v>
      </c>
      <c r="H1890">
        <v>0</v>
      </c>
      <c r="I1890" t="str">
        <v>High</v>
      </c>
    </row>
    <row r="1891" spans="1:9" x14ac:dyDescent="0.25">
      <c r="A1891" t="str">
        <v>LN003772</v>
      </c>
      <c r="B1891" t="str">
        <v>CUST02422</v>
      </c>
      <c r="C1891" t="str">
        <v>Business</v>
      </c>
      <c r="D1891">
        <v>1950862</v>
      </c>
      <c r="E1891">
        <v>358438.93</v>
      </c>
      <c r="F1891">
        <v>702</v>
      </c>
      <c r="G1891">
        <v>0.66700000000000004</v>
      </c>
      <c r="H1891">
        <v>0</v>
      </c>
      <c r="I1891" t="str">
        <v>High</v>
      </c>
    </row>
    <row r="1892" spans="1:9" x14ac:dyDescent="0.25">
      <c r="A1892" t="str">
        <v>LN003776</v>
      </c>
      <c r="B1892" t="str">
        <v>CUST04142</v>
      </c>
      <c r="C1892" t="str">
        <v>Business</v>
      </c>
      <c r="D1892">
        <v>4278180</v>
      </c>
      <c r="E1892">
        <v>2655683.87</v>
      </c>
      <c r="F1892">
        <v>702</v>
      </c>
      <c r="G1892">
        <v>0.75</v>
      </c>
      <c r="H1892">
        <v>0</v>
      </c>
      <c r="I1892" t="str">
        <v>High</v>
      </c>
    </row>
    <row r="1893" spans="1:9" x14ac:dyDescent="0.25">
      <c r="A1893" t="str">
        <v>LN003777</v>
      </c>
      <c r="B1893" t="str">
        <v>CUST01153</v>
      </c>
      <c r="C1893" t="str">
        <v>Education</v>
      </c>
      <c r="D1893">
        <v>947523</v>
      </c>
      <c r="E1893">
        <v>830280.81</v>
      </c>
      <c r="F1893">
        <v>690</v>
      </c>
      <c r="G1893">
        <v>0.75</v>
      </c>
      <c r="H1893">
        <v>0</v>
      </c>
      <c r="I1893" t="str">
        <v>High</v>
      </c>
    </row>
    <row r="1894" spans="1:9" x14ac:dyDescent="0.25">
      <c r="A1894" t="str">
        <v>LN003778</v>
      </c>
      <c r="B1894" t="str">
        <v>CUST06442</v>
      </c>
      <c r="C1894" t="str">
        <v>Auto</v>
      </c>
      <c r="D1894">
        <v>1482978</v>
      </c>
      <c r="E1894">
        <v>1126414.3999999999</v>
      </c>
      <c r="F1894">
        <v>712</v>
      </c>
      <c r="G1894">
        <v>0.75</v>
      </c>
      <c r="H1894">
        <v>0</v>
      </c>
      <c r="I1894" t="str">
        <v>High</v>
      </c>
    </row>
    <row r="1895" spans="1:9" x14ac:dyDescent="0.25">
      <c r="A1895" t="str">
        <v>LN003780</v>
      </c>
      <c r="B1895" t="str">
        <v>CUST00902</v>
      </c>
      <c r="C1895" t="str">
        <v>Business</v>
      </c>
      <c r="D1895">
        <v>4956607</v>
      </c>
      <c r="E1895">
        <v>4676038.04</v>
      </c>
      <c r="F1895">
        <v>752</v>
      </c>
      <c r="G1895">
        <v>0.75</v>
      </c>
      <c r="H1895">
        <v>0</v>
      </c>
      <c r="I1895" t="str">
        <v>High</v>
      </c>
    </row>
    <row r="1896" spans="1:9" x14ac:dyDescent="0.25">
      <c r="A1896" t="str">
        <v>LN003781</v>
      </c>
      <c r="B1896" t="str">
        <v>CUST06928</v>
      </c>
      <c r="C1896" t="str">
        <v>Home</v>
      </c>
      <c r="D1896">
        <v>1731277</v>
      </c>
      <c r="E1896">
        <v>1612034.57</v>
      </c>
      <c r="F1896">
        <v>731</v>
      </c>
      <c r="G1896">
        <v>0.75</v>
      </c>
      <c r="H1896">
        <v>30</v>
      </c>
      <c r="I1896" t="str">
        <v>High</v>
      </c>
    </row>
    <row r="1897" spans="1:9" x14ac:dyDescent="0.25">
      <c r="A1897" t="str">
        <v>LN003787</v>
      </c>
      <c r="B1897" t="str">
        <v>CUST04771</v>
      </c>
      <c r="C1897" t="str">
        <v>Auto</v>
      </c>
      <c r="D1897">
        <v>1630770</v>
      </c>
      <c r="E1897">
        <v>1394363.66</v>
      </c>
      <c r="F1897">
        <v>640</v>
      </c>
      <c r="G1897">
        <v>0.75</v>
      </c>
      <c r="H1897">
        <v>7</v>
      </c>
      <c r="I1897" t="str">
        <v>High</v>
      </c>
    </row>
    <row r="1898" spans="1:9" x14ac:dyDescent="0.25">
      <c r="A1898" t="str">
        <v>LN003790</v>
      </c>
      <c r="B1898" t="str">
        <v>CUST06827</v>
      </c>
      <c r="C1898" t="str">
        <v>Business</v>
      </c>
      <c r="D1898">
        <v>578959</v>
      </c>
      <c r="E1898">
        <v>507182.91</v>
      </c>
      <c r="F1898">
        <v>630</v>
      </c>
      <c r="G1898">
        <v>0.05</v>
      </c>
      <c r="H1898">
        <v>7</v>
      </c>
      <c r="I1898" t="str">
        <v>High</v>
      </c>
    </row>
    <row r="1899" spans="1:9" x14ac:dyDescent="0.25">
      <c r="A1899" t="str">
        <v>LN003791</v>
      </c>
      <c r="B1899" t="str">
        <v>CUST04571</v>
      </c>
      <c r="C1899" t="str">
        <v>Personal</v>
      </c>
      <c r="D1899">
        <v>674779</v>
      </c>
      <c r="E1899">
        <v>148020.66</v>
      </c>
      <c r="F1899">
        <v>773</v>
      </c>
      <c r="G1899">
        <v>0.67689999999999995</v>
      </c>
      <c r="H1899">
        <v>0</v>
      </c>
      <c r="I1899" t="str">
        <v>High</v>
      </c>
    </row>
    <row r="1900" spans="1:9" x14ac:dyDescent="0.25">
      <c r="A1900" t="str">
        <v>LN003793</v>
      </c>
      <c r="B1900" t="str">
        <v>CUST03892</v>
      </c>
      <c r="C1900" t="str">
        <v>Auto</v>
      </c>
      <c r="D1900">
        <v>1710318</v>
      </c>
      <c r="E1900">
        <v>1626601.39</v>
      </c>
      <c r="F1900">
        <v>699</v>
      </c>
      <c r="G1900">
        <v>0.58150000000000002</v>
      </c>
      <c r="H1900">
        <v>1</v>
      </c>
      <c r="I1900" t="str">
        <v>High</v>
      </c>
    </row>
    <row r="1901" spans="1:9" x14ac:dyDescent="0.25">
      <c r="A1901" t="str">
        <v>LN003794</v>
      </c>
      <c r="B1901" t="str">
        <v>CUST05601</v>
      </c>
      <c r="C1901" t="str">
        <v>Auto</v>
      </c>
      <c r="D1901">
        <v>1323072</v>
      </c>
      <c r="E1901">
        <v>715977.57</v>
      </c>
      <c r="F1901">
        <v>685</v>
      </c>
      <c r="G1901">
        <v>0.65359999999999996</v>
      </c>
      <c r="H1901">
        <v>1</v>
      </c>
      <c r="I1901" t="str">
        <v>High</v>
      </c>
    </row>
    <row r="1902" spans="1:9" x14ac:dyDescent="0.25">
      <c r="A1902" t="str">
        <v>LN003796</v>
      </c>
      <c r="B1902" t="str">
        <v>CUST02135</v>
      </c>
      <c r="C1902" t="str">
        <v>Auto</v>
      </c>
      <c r="D1902">
        <v>927103</v>
      </c>
      <c r="E1902">
        <v>0</v>
      </c>
      <c r="F1902">
        <v>613</v>
      </c>
      <c r="G1902">
        <v>0.75</v>
      </c>
      <c r="H1902">
        <v>0</v>
      </c>
      <c r="I1902" t="str">
        <v>High</v>
      </c>
    </row>
    <row r="1903" spans="1:9" x14ac:dyDescent="0.25">
      <c r="A1903" t="str">
        <v>LN003798</v>
      </c>
      <c r="B1903" t="str">
        <v>CUST02081</v>
      </c>
      <c r="C1903" t="str">
        <v>Personal</v>
      </c>
      <c r="D1903">
        <v>725592</v>
      </c>
      <c r="E1903">
        <v>161300.67000000001</v>
      </c>
      <c r="F1903">
        <v>684</v>
      </c>
      <c r="G1903">
        <v>0.75</v>
      </c>
      <c r="H1903">
        <v>0</v>
      </c>
      <c r="I1903" t="str">
        <v>High</v>
      </c>
    </row>
    <row r="1904" spans="1:9" x14ac:dyDescent="0.25">
      <c r="A1904" t="str">
        <v>LN003801</v>
      </c>
      <c r="B1904" t="str">
        <v>CUST02553</v>
      </c>
      <c r="C1904" t="str">
        <v>Personal</v>
      </c>
      <c r="D1904">
        <v>678671</v>
      </c>
      <c r="E1904">
        <v>570727.53</v>
      </c>
      <c r="F1904">
        <v>597</v>
      </c>
      <c r="G1904">
        <v>0.24440000000000001</v>
      </c>
      <c r="H1904">
        <v>0</v>
      </c>
      <c r="I1904" t="str">
        <v>High</v>
      </c>
    </row>
    <row r="1905" spans="1:9" x14ac:dyDescent="0.25">
      <c r="A1905" t="str">
        <v>LN003802</v>
      </c>
      <c r="B1905" t="str">
        <v>CUST06455</v>
      </c>
      <c r="C1905" t="str">
        <v>Business</v>
      </c>
      <c r="D1905">
        <v>2383720</v>
      </c>
      <c r="E1905">
        <v>1029436.49</v>
      </c>
      <c r="F1905">
        <v>711</v>
      </c>
      <c r="G1905">
        <v>0.75</v>
      </c>
      <c r="H1905">
        <v>7</v>
      </c>
      <c r="I1905" t="str">
        <v>High</v>
      </c>
    </row>
    <row r="1906" spans="1:9" x14ac:dyDescent="0.25">
      <c r="A1906" t="str">
        <v>LN003804</v>
      </c>
      <c r="B1906" t="str">
        <v>CUST02589</v>
      </c>
      <c r="C1906" t="str">
        <v>Business</v>
      </c>
      <c r="D1906">
        <v>1443140</v>
      </c>
      <c r="E1906">
        <v>943249.53</v>
      </c>
      <c r="F1906">
        <v>679</v>
      </c>
      <c r="G1906">
        <v>0.57430000000000003</v>
      </c>
      <c r="H1906">
        <v>0</v>
      </c>
      <c r="I1906" t="str">
        <v>High</v>
      </c>
    </row>
    <row r="1907" spans="1:9" x14ac:dyDescent="0.25">
      <c r="A1907" t="str">
        <v>LN003806</v>
      </c>
      <c r="B1907" t="str">
        <v>CUST02337</v>
      </c>
      <c r="C1907" t="str">
        <v>Business</v>
      </c>
      <c r="D1907">
        <v>3543512</v>
      </c>
      <c r="E1907">
        <v>0</v>
      </c>
      <c r="F1907">
        <v>643</v>
      </c>
      <c r="G1907">
        <v>0.75</v>
      </c>
      <c r="H1907">
        <v>0</v>
      </c>
      <c r="I1907" t="str">
        <v>High</v>
      </c>
    </row>
    <row r="1908" spans="1:9" x14ac:dyDescent="0.25">
      <c r="A1908" t="str">
        <v>LN003810</v>
      </c>
      <c r="B1908" t="str">
        <v>CUST00221</v>
      </c>
      <c r="C1908" t="str">
        <v>Personal</v>
      </c>
      <c r="D1908">
        <v>129741</v>
      </c>
      <c r="E1908">
        <v>53262.65</v>
      </c>
      <c r="F1908">
        <v>649</v>
      </c>
      <c r="G1908">
        <v>0.05</v>
      </c>
      <c r="H1908">
        <v>0</v>
      </c>
      <c r="I1908" t="str">
        <v>High</v>
      </c>
    </row>
    <row r="1909" spans="1:9" x14ac:dyDescent="0.25">
      <c r="A1909" t="str">
        <v>LN003811</v>
      </c>
      <c r="B1909" t="str">
        <v>CUST01637</v>
      </c>
      <c r="C1909" t="str">
        <v>Auto</v>
      </c>
      <c r="D1909">
        <v>1474924</v>
      </c>
      <c r="E1909">
        <v>1455406.48</v>
      </c>
      <c r="F1909">
        <v>762</v>
      </c>
      <c r="G1909">
        <v>0.61150000000000004</v>
      </c>
      <c r="H1909">
        <v>0</v>
      </c>
      <c r="I1909" t="str">
        <v>High</v>
      </c>
    </row>
    <row r="1910" spans="1:9" x14ac:dyDescent="0.25">
      <c r="A1910" t="str">
        <v>LN003812</v>
      </c>
      <c r="B1910" t="str">
        <v>CUST02904</v>
      </c>
      <c r="C1910" t="str">
        <v>Home</v>
      </c>
      <c r="D1910">
        <v>6981007</v>
      </c>
      <c r="E1910">
        <v>6832596.9000000004</v>
      </c>
      <c r="F1910">
        <v>729</v>
      </c>
      <c r="G1910">
        <v>0.75</v>
      </c>
      <c r="H1910">
        <v>0</v>
      </c>
      <c r="I1910" t="str">
        <v>High</v>
      </c>
    </row>
    <row r="1911" spans="1:9" x14ac:dyDescent="0.25">
      <c r="A1911" t="str">
        <v>LN003813</v>
      </c>
      <c r="B1911" t="str">
        <v>CUST03480</v>
      </c>
      <c r="C1911" t="str">
        <v>Personal</v>
      </c>
      <c r="D1911">
        <v>720163</v>
      </c>
      <c r="E1911">
        <v>225928.38</v>
      </c>
      <c r="F1911">
        <v>620</v>
      </c>
      <c r="G1911">
        <v>0.1215</v>
      </c>
      <c r="H1911">
        <v>15</v>
      </c>
      <c r="I1911" t="str">
        <v>High</v>
      </c>
    </row>
    <row r="1912" spans="1:9" x14ac:dyDescent="0.25">
      <c r="A1912" t="str">
        <v>LN003814</v>
      </c>
      <c r="B1912" t="str">
        <v>CUST00427</v>
      </c>
      <c r="C1912" t="str">
        <v>Auto</v>
      </c>
      <c r="D1912">
        <v>1613397</v>
      </c>
      <c r="E1912">
        <v>1044782.73</v>
      </c>
      <c r="F1912">
        <v>718</v>
      </c>
      <c r="G1912">
        <v>0.55489999999999995</v>
      </c>
      <c r="H1912">
        <v>0</v>
      </c>
      <c r="I1912" t="str">
        <v>High</v>
      </c>
    </row>
    <row r="1913" spans="1:9" x14ac:dyDescent="0.25">
      <c r="A1913" t="str">
        <v>LN003817</v>
      </c>
      <c r="B1913" t="str">
        <v>CUST04817</v>
      </c>
      <c r="C1913" t="str">
        <v>Personal</v>
      </c>
      <c r="D1913">
        <v>315373</v>
      </c>
      <c r="E1913">
        <v>304216.31</v>
      </c>
      <c r="F1913">
        <v>618</v>
      </c>
      <c r="G1913">
        <v>0.126</v>
      </c>
      <c r="H1913">
        <v>0</v>
      </c>
      <c r="I1913" t="str">
        <v>High</v>
      </c>
    </row>
    <row r="1914" spans="1:9" x14ac:dyDescent="0.25">
      <c r="A1914" t="str">
        <v>LN003820</v>
      </c>
      <c r="B1914" t="str">
        <v>CUST01222</v>
      </c>
      <c r="C1914" t="str">
        <v>Home</v>
      </c>
      <c r="D1914">
        <v>4285191</v>
      </c>
      <c r="E1914">
        <v>3902801.9</v>
      </c>
      <c r="F1914">
        <v>697</v>
      </c>
      <c r="G1914">
        <v>0.75</v>
      </c>
      <c r="H1914">
        <v>0</v>
      </c>
      <c r="I1914" t="str">
        <v>High</v>
      </c>
    </row>
    <row r="1915" spans="1:9" x14ac:dyDescent="0.25">
      <c r="A1915" t="str">
        <v>LN003821</v>
      </c>
      <c r="B1915" t="str">
        <v>CUST04403</v>
      </c>
      <c r="C1915" t="str">
        <v>Personal</v>
      </c>
      <c r="D1915">
        <v>373135</v>
      </c>
      <c r="E1915">
        <v>273106.27</v>
      </c>
      <c r="F1915">
        <v>661</v>
      </c>
      <c r="G1915">
        <v>0.5766</v>
      </c>
      <c r="H1915">
        <v>0</v>
      </c>
      <c r="I1915" t="str">
        <v>High</v>
      </c>
    </row>
    <row r="1916" spans="1:9" x14ac:dyDescent="0.25">
      <c r="A1916" t="str">
        <v>LN003822</v>
      </c>
      <c r="B1916" t="str">
        <v>CUST02663</v>
      </c>
      <c r="C1916" t="str">
        <v>Home</v>
      </c>
      <c r="D1916">
        <v>5909796</v>
      </c>
      <c r="E1916">
        <v>5727306.5</v>
      </c>
      <c r="F1916">
        <v>696</v>
      </c>
      <c r="G1916">
        <v>0.75</v>
      </c>
      <c r="H1916">
        <v>0</v>
      </c>
      <c r="I1916" t="str">
        <v>High</v>
      </c>
    </row>
    <row r="1917" spans="1:9" x14ac:dyDescent="0.25">
      <c r="A1917" t="str">
        <v>LN003828</v>
      </c>
      <c r="B1917" t="str">
        <v>CUST00936</v>
      </c>
      <c r="C1917" t="str">
        <v>Home</v>
      </c>
      <c r="D1917">
        <v>1994139</v>
      </c>
      <c r="E1917">
        <v>1904802.61</v>
      </c>
      <c r="F1917">
        <v>632</v>
      </c>
      <c r="G1917">
        <v>0.56110000000000004</v>
      </c>
      <c r="H1917">
        <v>0</v>
      </c>
      <c r="I1917" t="str">
        <v>High</v>
      </c>
    </row>
    <row r="1918" spans="1:9" x14ac:dyDescent="0.25">
      <c r="A1918" t="str">
        <v>LN003829</v>
      </c>
      <c r="B1918" t="str">
        <v>CUST01047</v>
      </c>
      <c r="C1918" t="str">
        <v>Business</v>
      </c>
      <c r="D1918">
        <v>1604690</v>
      </c>
      <c r="E1918">
        <v>448123.93</v>
      </c>
      <c r="F1918">
        <v>775</v>
      </c>
      <c r="G1918">
        <v>0.75</v>
      </c>
      <c r="H1918">
        <v>0</v>
      </c>
      <c r="I1918" t="str">
        <v>High</v>
      </c>
    </row>
    <row r="1919" spans="1:9" x14ac:dyDescent="0.25">
      <c r="A1919" t="str">
        <v>LN003832</v>
      </c>
      <c r="B1919" t="str">
        <v>CUST00456</v>
      </c>
      <c r="C1919" t="str">
        <v>Education</v>
      </c>
      <c r="D1919">
        <v>540521</v>
      </c>
      <c r="E1919">
        <v>0</v>
      </c>
      <c r="F1919">
        <v>827</v>
      </c>
      <c r="G1919">
        <v>0.70189999999999997</v>
      </c>
      <c r="H1919">
        <v>0</v>
      </c>
      <c r="I1919" t="str">
        <v>High</v>
      </c>
    </row>
    <row r="1920" spans="1:9" x14ac:dyDescent="0.25">
      <c r="A1920" t="str">
        <v>LN003833</v>
      </c>
      <c r="B1920" t="str">
        <v>CUST00493</v>
      </c>
      <c r="C1920" t="str">
        <v>Education</v>
      </c>
      <c r="D1920">
        <v>1427439</v>
      </c>
      <c r="E1920">
        <v>1347157.25</v>
      </c>
      <c r="F1920">
        <v>571</v>
      </c>
      <c r="G1920">
        <v>0.75</v>
      </c>
      <c r="H1920">
        <v>0</v>
      </c>
      <c r="I1920" t="str">
        <v>High</v>
      </c>
    </row>
    <row r="1921" spans="1:9" x14ac:dyDescent="0.25">
      <c r="A1921" t="str">
        <v>LN003834</v>
      </c>
      <c r="B1921" t="str">
        <v>CUST03541</v>
      </c>
      <c r="C1921" t="str">
        <v>Home</v>
      </c>
      <c r="D1921">
        <v>6356410</v>
      </c>
      <c r="E1921">
        <v>6287677.5700000003</v>
      </c>
      <c r="F1921">
        <v>596</v>
      </c>
      <c r="G1921">
        <v>0.75</v>
      </c>
      <c r="H1921">
        <v>0</v>
      </c>
      <c r="I1921" t="str">
        <v>High</v>
      </c>
    </row>
    <row r="1922" spans="1:9" x14ac:dyDescent="0.25">
      <c r="A1922" t="str">
        <v>LN003836</v>
      </c>
      <c r="B1922" t="str">
        <v>CUST05296</v>
      </c>
      <c r="C1922" t="str">
        <v>Personal</v>
      </c>
      <c r="D1922">
        <v>226367</v>
      </c>
      <c r="E1922">
        <v>203562.32</v>
      </c>
      <c r="F1922">
        <v>595</v>
      </c>
      <c r="G1922">
        <v>8.9300000000000004E-2</v>
      </c>
      <c r="H1922">
        <v>30</v>
      </c>
      <c r="I1922" t="str">
        <v>High</v>
      </c>
    </row>
    <row r="1923" spans="1:9" x14ac:dyDescent="0.25">
      <c r="A1923" t="str">
        <v>LN003837</v>
      </c>
      <c r="B1923" t="str">
        <v>CUST06114</v>
      </c>
      <c r="C1923" t="str">
        <v>Business</v>
      </c>
      <c r="D1923">
        <v>3455888</v>
      </c>
      <c r="E1923">
        <v>1604655.7</v>
      </c>
      <c r="F1923">
        <v>600</v>
      </c>
      <c r="G1923">
        <v>0.75</v>
      </c>
      <c r="H1923">
        <v>0</v>
      </c>
      <c r="I1923" t="str">
        <v>High</v>
      </c>
    </row>
    <row r="1924" spans="1:9" x14ac:dyDescent="0.25">
      <c r="A1924" t="str">
        <v>LN003839</v>
      </c>
      <c r="B1924" t="str">
        <v>CUST05517</v>
      </c>
      <c r="C1924" t="str">
        <v>Business</v>
      </c>
      <c r="D1924">
        <v>2630726</v>
      </c>
      <c r="E1924">
        <v>2052488</v>
      </c>
      <c r="F1924">
        <v>683</v>
      </c>
      <c r="G1924">
        <v>0.75</v>
      </c>
      <c r="H1924">
        <v>120</v>
      </c>
      <c r="I1924" t="str">
        <v>High</v>
      </c>
    </row>
    <row r="1925" spans="1:9" x14ac:dyDescent="0.25">
      <c r="A1925" t="str">
        <v>LN003840</v>
      </c>
      <c r="B1925" t="str">
        <v>CUST02967</v>
      </c>
      <c r="C1925" t="str">
        <v>Auto</v>
      </c>
      <c r="D1925">
        <v>1035506</v>
      </c>
      <c r="E1925">
        <v>913224.06</v>
      </c>
      <c r="F1925">
        <v>610</v>
      </c>
      <c r="G1925">
        <v>0.3397</v>
      </c>
      <c r="H1925">
        <v>1</v>
      </c>
      <c r="I1925" t="str">
        <v>High</v>
      </c>
    </row>
    <row r="1926" spans="1:9" x14ac:dyDescent="0.25">
      <c r="A1926" t="str">
        <v>LN003841</v>
      </c>
      <c r="B1926" t="str">
        <v>CUST06557</v>
      </c>
      <c r="C1926" t="str">
        <v>Home</v>
      </c>
      <c r="D1926">
        <v>4259604</v>
      </c>
      <c r="E1926">
        <v>4052855.13</v>
      </c>
      <c r="F1926">
        <v>676</v>
      </c>
      <c r="G1926">
        <v>0.75</v>
      </c>
      <c r="H1926">
        <v>0</v>
      </c>
      <c r="I1926" t="str">
        <v>High</v>
      </c>
    </row>
    <row r="1927" spans="1:9" x14ac:dyDescent="0.25">
      <c r="A1927" t="str">
        <v>LN003843</v>
      </c>
      <c r="B1927" t="str">
        <v>CUST05813</v>
      </c>
      <c r="C1927" t="str">
        <v>Home</v>
      </c>
      <c r="D1927">
        <v>5535342</v>
      </c>
      <c r="E1927">
        <v>5120239.66</v>
      </c>
      <c r="F1927">
        <v>736</v>
      </c>
      <c r="G1927">
        <v>0.75</v>
      </c>
      <c r="H1927">
        <v>0</v>
      </c>
      <c r="I1927" t="str">
        <v>High</v>
      </c>
    </row>
    <row r="1928" spans="1:9" x14ac:dyDescent="0.25">
      <c r="A1928" t="str">
        <v>LN003847</v>
      </c>
      <c r="B1928" t="str">
        <v>CUST06254</v>
      </c>
      <c r="C1928" t="str">
        <v>Business</v>
      </c>
      <c r="D1928">
        <v>2952371</v>
      </c>
      <c r="E1928">
        <v>2302645.81</v>
      </c>
      <c r="F1928">
        <v>810</v>
      </c>
      <c r="G1928">
        <v>0.75</v>
      </c>
      <c r="H1928">
        <v>0</v>
      </c>
      <c r="I1928" t="str">
        <v>High</v>
      </c>
    </row>
    <row r="1929" spans="1:9" x14ac:dyDescent="0.25">
      <c r="A1929" t="str">
        <v>LN003849</v>
      </c>
      <c r="B1929" t="str">
        <v>CUST02570</v>
      </c>
      <c r="C1929" t="str">
        <v>Auto</v>
      </c>
      <c r="D1929">
        <v>1260535</v>
      </c>
      <c r="E1929">
        <v>862217.35</v>
      </c>
      <c r="F1929">
        <v>685</v>
      </c>
      <c r="G1929">
        <v>0.57289999999999996</v>
      </c>
      <c r="H1929">
        <v>0</v>
      </c>
      <c r="I1929" t="str">
        <v>High</v>
      </c>
    </row>
    <row r="1930" spans="1:9" x14ac:dyDescent="0.25">
      <c r="A1930" t="str">
        <v>LN003851</v>
      </c>
      <c r="B1930" t="str">
        <v>CUST01167</v>
      </c>
      <c r="C1930" t="str">
        <v>Home</v>
      </c>
      <c r="D1930">
        <v>5661577</v>
      </c>
      <c r="E1930">
        <v>5234123.29</v>
      </c>
      <c r="F1930">
        <v>641</v>
      </c>
      <c r="G1930">
        <v>0.75</v>
      </c>
      <c r="H1930">
        <v>0</v>
      </c>
      <c r="I1930" t="str">
        <v>High</v>
      </c>
    </row>
    <row r="1931" spans="1:9" x14ac:dyDescent="0.25">
      <c r="A1931" t="str">
        <v>LN003854</v>
      </c>
      <c r="B1931" t="str">
        <v>CUST03900</v>
      </c>
      <c r="C1931" t="str">
        <v>Business</v>
      </c>
      <c r="D1931">
        <v>2977175</v>
      </c>
      <c r="E1931">
        <v>801111.46</v>
      </c>
      <c r="F1931">
        <v>729</v>
      </c>
      <c r="G1931">
        <v>0.75</v>
      </c>
      <c r="H1931">
        <v>1</v>
      </c>
      <c r="I1931" t="str">
        <v>High</v>
      </c>
    </row>
    <row r="1932" spans="1:9" x14ac:dyDescent="0.25">
      <c r="A1932" t="str">
        <v>LN003855</v>
      </c>
      <c r="B1932" t="str">
        <v>CUST05238</v>
      </c>
      <c r="C1932" t="str">
        <v>Auto</v>
      </c>
      <c r="D1932">
        <v>872659</v>
      </c>
      <c r="E1932">
        <v>390104.37</v>
      </c>
      <c r="F1932">
        <v>737</v>
      </c>
      <c r="G1932">
        <v>0.75</v>
      </c>
      <c r="H1932">
        <v>0</v>
      </c>
      <c r="I1932" t="str">
        <v>High</v>
      </c>
    </row>
    <row r="1933" spans="1:9" x14ac:dyDescent="0.25">
      <c r="A1933" t="str">
        <v>LN003856</v>
      </c>
      <c r="B1933" t="str">
        <v>CUST02509</v>
      </c>
      <c r="C1933" t="str">
        <v>Personal</v>
      </c>
      <c r="D1933">
        <v>628185</v>
      </c>
      <c r="E1933">
        <v>618235.75</v>
      </c>
      <c r="F1933">
        <v>621</v>
      </c>
      <c r="G1933">
        <v>0.1971</v>
      </c>
      <c r="H1933">
        <v>7</v>
      </c>
      <c r="I1933" t="str">
        <v>High</v>
      </c>
    </row>
    <row r="1934" spans="1:9" x14ac:dyDescent="0.25">
      <c r="A1934" t="str">
        <v>LN003858</v>
      </c>
      <c r="B1934" t="str">
        <v>CUST04644</v>
      </c>
      <c r="C1934" t="str">
        <v>Home</v>
      </c>
      <c r="D1934">
        <v>5889716</v>
      </c>
      <c r="E1934">
        <v>5530594.0999999996</v>
      </c>
      <c r="F1934">
        <v>680</v>
      </c>
      <c r="G1934">
        <v>0.75</v>
      </c>
      <c r="H1934">
        <v>0</v>
      </c>
      <c r="I1934" t="str">
        <v>High</v>
      </c>
    </row>
    <row r="1935" spans="1:9" x14ac:dyDescent="0.25">
      <c r="A1935" t="str">
        <v>LN003859</v>
      </c>
      <c r="B1935" t="str">
        <v>CUST02071</v>
      </c>
      <c r="C1935" t="str">
        <v>Home</v>
      </c>
      <c r="D1935">
        <v>6702588</v>
      </c>
      <c r="E1935">
        <v>6661343.4500000002</v>
      </c>
      <c r="F1935">
        <v>698</v>
      </c>
      <c r="G1935">
        <v>0.75</v>
      </c>
      <c r="H1935">
        <v>0</v>
      </c>
      <c r="I1935" t="str">
        <v>High</v>
      </c>
    </row>
    <row r="1936" spans="1:9" x14ac:dyDescent="0.25">
      <c r="A1936" t="str">
        <v>LN003860</v>
      </c>
      <c r="B1936" t="str">
        <v>CUST02985</v>
      </c>
      <c r="C1936" t="str">
        <v>Education</v>
      </c>
      <c r="D1936">
        <v>832673</v>
      </c>
      <c r="E1936">
        <v>507670.83</v>
      </c>
      <c r="F1936">
        <v>670</v>
      </c>
      <c r="G1936">
        <v>0.5605</v>
      </c>
      <c r="H1936">
        <v>0</v>
      </c>
      <c r="I1936" t="str">
        <v>High</v>
      </c>
    </row>
    <row r="1937" spans="1:9" x14ac:dyDescent="0.25">
      <c r="A1937" t="str">
        <v>LN003862</v>
      </c>
      <c r="B1937" t="str">
        <v>CUST05827</v>
      </c>
      <c r="C1937" t="str">
        <v>Auto</v>
      </c>
      <c r="D1937">
        <v>325425</v>
      </c>
      <c r="E1937">
        <v>236445.7</v>
      </c>
      <c r="F1937">
        <v>637</v>
      </c>
      <c r="G1937">
        <v>6.25E-2</v>
      </c>
      <c r="H1937">
        <v>1</v>
      </c>
      <c r="I1937" t="str">
        <v>High</v>
      </c>
    </row>
    <row r="1938" spans="1:9" x14ac:dyDescent="0.25">
      <c r="A1938" t="str">
        <v>LN003863</v>
      </c>
      <c r="B1938" t="str">
        <v>CUST00823</v>
      </c>
      <c r="C1938" t="str">
        <v>Home</v>
      </c>
      <c r="D1938">
        <v>3506432</v>
      </c>
      <c r="E1938">
        <v>3203913.97</v>
      </c>
      <c r="F1938">
        <v>704</v>
      </c>
      <c r="G1938">
        <v>0.75</v>
      </c>
      <c r="H1938">
        <v>7</v>
      </c>
      <c r="I1938" t="str">
        <v>High</v>
      </c>
    </row>
    <row r="1939" spans="1:9" x14ac:dyDescent="0.25">
      <c r="A1939" t="str">
        <v>LN003864</v>
      </c>
      <c r="B1939" t="str">
        <v>CUST04767</v>
      </c>
      <c r="C1939" t="str">
        <v>Personal</v>
      </c>
      <c r="D1939">
        <v>734426</v>
      </c>
      <c r="E1939">
        <v>652859.73</v>
      </c>
      <c r="F1939">
        <v>637</v>
      </c>
      <c r="G1939">
        <v>0.75</v>
      </c>
      <c r="H1939">
        <v>90</v>
      </c>
      <c r="I1939" t="str">
        <v>High</v>
      </c>
    </row>
    <row r="1940" spans="1:9" x14ac:dyDescent="0.25">
      <c r="A1940" t="str">
        <v>LN003867</v>
      </c>
      <c r="B1940" t="str">
        <v>CUST01696</v>
      </c>
      <c r="C1940" t="str">
        <v>Home</v>
      </c>
      <c r="D1940">
        <v>6019516</v>
      </c>
      <c r="E1940">
        <v>4546296.75</v>
      </c>
      <c r="F1940">
        <v>650</v>
      </c>
      <c r="G1940">
        <v>0.75</v>
      </c>
      <c r="H1940">
        <v>0</v>
      </c>
      <c r="I1940" t="str">
        <v>High</v>
      </c>
    </row>
    <row r="1941" spans="1:9" x14ac:dyDescent="0.25">
      <c r="A1941" t="str">
        <v>LN003871</v>
      </c>
      <c r="B1941" t="str">
        <v>CUST00302</v>
      </c>
      <c r="C1941" t="str">
        <v>Home</v>
      </c>
      <c r="D1941">
        <v>4213240</v>
      </c>
      <c r="E1941">
        <v>4097340.28</v>
      </c>
      <c r="F1941">
        <v>822</v>
      </c>
      <c r="G1941">
        <v>0.75</v>
      </c>
      <c r="H1941">
        <v>0</v>
      </c>
      <c r="I1941" t="str">
        <v>High</v>
      </c>
    </row>
    <row r="1942" spans="1:9" x14ac:dyDescent="0.25">
      <c r="A1942" t="str">
        <v>LN003872</v>
      </c>
      <c r="B1942" t="str">
        <v>CUST02649</v>
      </c>
      <c r="C1942" t="str">
        <v>Personal</v>
      </c>
      <c r="D1942">
        <v>374055</v>
      </c>
      <c r="E1942">
        <v>0</v>
      </c>
      <c r="F1942">
        <v>637</v>
      </c>
      <c r="G1942">
        <v>0.29909999999999998</v>
      </c>
      <c r="H1942">
        <v>0</v>
      </c>
      <c r="I1942" t="str">
        <v>High</v>
      </c>
    </row>
    <row r="1943" spans="1:9" x14ac:dyDescent="0.25">
      <c r="A1943" t="str">
        <v>LN003876</v>
      </c>
      <c r="B1943" t="str">
        <v>CUST02066</v>
      </c>
      <c r="C1943" t="str">
        <v>Home</v>
      </c>
      <c r="D1943">
        <v>4313365</v>
      </c>
      <c r="E1943">
        <v>4265234.46</v>
      </c>
      <c r="F1943">
        <v>749</v>
      </c>
      <c r="G1943">
        <v>0.75</v>
      </c>
      <c r="H1943">
        <v>7</v>
      </c>
      <c r="I1943" t="str">
        <v>High</v>
      </c>
    </row>
    <row r="1944" spans="1:9" x14ac:dyDescent="0.25">
      <c r="A1944" t="str">
        <v>LN003878</v>
      </c>
      <c r="B1944" t="str">
        <v>CUST02938</v>
      </c>
      <c r="C1944" t="str">
        <v>Business</v>
      </c>
      <c r="D1944">
        <v>2646990</v>
      </c>
      <c r="E1944">
        <v>0</v>
      </c>
      <c r="F1944">
        <v>708</v>
      </c>
      <c r="G1944">
        <v>0.75</v>
      </c>
      <c r="H1944">
        <v>0</v>
      </c>
      <c r="I1944" t="str">
        <v>High</v>
      </c>
    </row>
    <row r="1945" spans="1:9" x14ac:dyDescent="0.25">
      <c r="A1945" t="str">
        <v>LN003883</v>
      </c>
      <c r="B1945" t="str">
        <v>CUST06972</v>
      </c>
      <c r="C1945" t="str">
        <v>Business</v>
      </c>
      <c r="D1945">
        <v>1179509</v>
      </c>
      <c r="E1945">
        <v>0</v>
      </c>
      <c r="F1945">
        <v>663</v>
      </c>
      <c r="G1945">
        <v>0.75</v>
      </c>
      <c r="H1945">
        <v>0</v>
      </c>
      <c r="I1945" t="str">
        <v>High</v>
      </c>
    </row>
    <row r="1946" spans="1:9" x14ac:dyDescent="0.25">
      <c r="A1946" t="str">
        <v>LN003885</v>
      </c>
      <c r="B1946" t="str">
        <v>CUST05949</v>
      </c>
      <c r="C1946" t="str">
        <v>Business</v>
      </c>
      <c r="D1946">
        <v>3941760</v>
      </c>
      <c r="E1946">
        <v>0</v>
      </c>
      <c r="F1946">
        <v>647</v>
      </c>
      <c r="G1946">
        <v>0.75</v>
      </c>
      <c r="H1946">
        <v>0</v>
      </c>
      <c r="I1946" t="str">
        <v>High</v>
      </c>
    </row>
    <row r="1947" spans="1:9" x14ac:dyDescent="0.25">
      <c r="A1947" t="str">
        <v>LN003887</v>
      </c>
      <c r="B1947" t="str">
        <v>CUST01685</v>
      </c>
      <c r="C1947" t="str">
        <v>Business</v>
      </c>
      <c r="D1947">
        <v>1654131</v>
      </c>
      <c r="E1947">
        <v>1578634.28</v>
      </c>
      <c r="F1947">
        <v>691</v>
      </c>
      <c r="G1947">
        <v>0.75</v>
      </c>
      <c r="H1947">
        <v>0</v>
      </c>
      <c r="I1947" t="str">
        <v>High</v>
      </c>
    </row>
    <row r="1948" spans="1:9" x14ac:dyDescent="0.25">
      <c r="A1948" t="str">
        <v>LN003891</v>
      </c>
      <c r="B1948" t="str">
        <v>CUST03156</v>
      </c>
      <c r="C1948" t="str">
        <v>Education</v>
      </c>
      <c r="D1948">
        <v>744207</v>
      </c>
      <c r="E1948">
        <v>369357.48</v>
      </c>
      <c r="F1948">
        <v>772</v>
      </c>
      <c r="G1948">
        <v>0.75</v>
      </c>
      <c r="H1948">
        <v>0</v>
      </c>
      <c r="I1948" t="str">
        <v>High</v>
      </c>
    </row>
    <row r="1949" spans="1:9" x14ac:dyDescent="0.25">
      <c r="A1949" t="str">
        <v>LN003893</v>
      </c>
      <c r="B1949" t="str">
        <v>CUST06772</v>
      </c>
      <c r="C1949" t="str">
        <v>Auto</v>
      </c>
      <c r="D1949">
        <v>612952</v>
      </c>
      <c r="E1949">
        <v>517060.27</v>
      </c>
      <c r="F1949">
        <v>642</v>
      </c>
      <c r="G1949">
        <v>0.3654</v>
      </c>
      <c r="H1949">
        <v>7</v>
      </c>
      <c r="I1949" t="str">
        <v>High</v>
      </c>
    </row>
    <row r="1950" spans="1:9" x14ac:dyDescent="0.25">
      <c r="A1950" t="str">
        <v>LN003894</v>
      </c>
      <c r="B1950" t="str">
        <v>CUST02707</v>
      </c>
      <c r="C1950" t="str">
        <v>Home</v>
      </c>
      <c r="D1950">
        <v>4089301</v>
      </c>
      <c r="E1950">
        <v>4015559.69</v>
      </c>
      <c r="F1950">
        <v>713</v>
      </c>
      <c r="G1950">
        <v>0.75</v>
      </c>
      <c r="H1950">
        <v>0</v>
      </c>
      <c r="I1950" t="str">
        <v>High</v>
      </c>
    </row>
    <row r="1951" spans="1:9" x14ac:dyDescent="0.25">
      <c r="A1951" t="str">
        <v>LN003895</v>
      </c>
      <c r="B1951" t="str">
        <v>CUST06171</v>
      </c>
      <c r="C1951" t="str">
        <v>Auto</v>
      </c>
      <c r="D1951">
        <v>1705345</v>
      </c>
      <c r="E1951">
        <v>1452158.85</v>
      </c>
      <c r="F1951">
        <v>753</v>
      </c>
      <c r="G1951">
        <v>0.71399999999999997</v>
      </c>
      <c r="H1951">
        <v>0</v>
      </c>
      <c r="I1951" t="str">
        <v>High</v>
      </c>
    </row>
    <row r="1952" spans="1:9" x14ac:dyDescent="0.25">
      <c r="A1952" t="str">
        <v>LN003897</v>
      </c>
      <c r="B1952" t="str">
        <v>CUST05081</v>
      </c>
      <c r="C1952" t="str">
        <v>Personal</v>
      </c>
      <c r="D1952">
        <v>470376</v>
      </c>
      <c r="E1952">
        <v>76143.490000000005</v>
      </c>
      <c r="F1952">
        <v>726</v>
      </c>
      <c r="G1952">
        <v>0.57769999999999999</v>
      </c>
      <c r="H1952">
        <v>0</v>
      </c>
      <c r="I1952" t="str">
        <v>High</v>
      </c>
    </row>
    <row r="1953" spans="1:9" x14ac:dyDescent="0.25">
      <c r="A1953" t="str">
        <v>LN003898</v>
      </c>
      <c r="B1953" t="str">
        <v>CUST05838</v>
      </c>
      <c r="C1953" t="str">
        <v>Education</v>
      </c>
      <c r="D1953">
        <v>1465517</v>
      </c>
      <c r="E1953">
        <v>954601.11</v>
      </c>
      <c r="F1953">
        <v>638</v>
      </c>
      <c r="G1953">
        <v>0.75</v>
      </c>
      <c r="H1953">
        <v>0</v>
      </c>
      <c r="I1953" t="str">
        <v>High</v>
      </c>
    </row>
    <row r="1954" spans="1:9" x14ac:dyDescent="0.25">
      <c r="A1954" t="str">
        <v>LN003900</v>
      </c>
      <c r="B1954" t="str">
        <v>CUST03731</v>
      </c>
      <c r="C1954" t="str">
        <v>Business</v>
      </c>
      <c r="D1954">
        <v>3988789</v>
      </c>
      <c r="E1954">
        <v>3558448.3</v>
      </c>
      <c r="F1954">
        <v>686</v>
      </c>
      <c r="G1954">
        <v>0.75</v>
      </c>
      <c r="H1954">
        <v>0</v>
      </c>
      <c r="I1954" t="str">
        <v>High</v>
      </c>
    </row>
    <row r="1955" spans="1:9" x14ac:dyDescent="0.25">
      <c r="A1955" t="str">
        <v>LN003903</v>
      </c>
      <c r="B1955" t="str">
        <v>CUST01652</v>
      </c>
      <c r="C1955" t="str">
        <v>Business</v>
      </c>
      <c r="D1955">
        <v>4974627</v>
      </c>
      <c r="E1955">
        <v>3989112.67</v>
      </c>
      <c r="F1955">
        <v>658</v>
      </c>
      <c r="G1955">
        <v>0.75</v>
      </c>
      <c r="H1955">
        <v>0</v>
      </c>
      <c r="I1955" t="str">
        <v>High</v>
      </c>
    </row>
    <row r="1956" spans="1:9" x14ac:dyDescent="0.25">
      <c r="A1956" t="str">
        <v>LN003904</v>
      </c>
      <c r="B1956" t="str">
        <v>CUST01261</v>
      </c>
      <c r="C1956" t="str">
        <v>Personal</v>
      </c>
      <c r="D1956">
        <v>723580</v>
      </c>
      <c r="E1956">
        <v>235153.13</v>
      </c>
      <c r="F1956">
        <v>718</v>
      </c>
      <c r="G1956">
        <v>0.75</v>
      </c>
      <c r="H1956">
        <v>0</v>
      </c>
      <c r="I1956" t="str">
        <v>High</v>
      </c>
    </row>
    <row r="1957" spans="1:9" x14ac:dyDescent="0.25">
      <c r="A1957" t="str">
        <v>LN003905</v>
      </c>
      <c r="B1957" t="str">
        <v>CUST00460</v>
      </c>
      <c r="C1957" t="str">
        <v>Business</v>
      </c>
      <c r="D1957">
        <v>3239315</v>
      </c>
      <c r="E1957">
        <v>1769666.8</v>
      </c>
      <c r="F1957">
        <v>681</v>
      </c>
      <c r="G1957">
        <v>0.75</v>
      </c>
      <c r="H1957">
        <v>0</v>
      </c>
      <c r="I1957" t="str">
        <v>High</v>
      </c>
    </row>
    <row r="1958" spans="1:9" x14ac:dyDescent="0.25">
      <c r="A1958" t="str">
        <v>LN003906</v>
      </c>
      <c r="B1958" t="str">
        <v>CUST02488</v>
      </c>
      <c r="C1958" t="str">
        <v>Home</v>
      </c>
      <c r="D1958">
        <v>5045286</v>
      </c>
      <c r="E1958">
        <v>4864535.7</v>
      </c>
      <c r="F1958">
        <v>761</v>
      </c>
      <c r="G1958">
        <v>0.75</v>
      </c>
      <c r="H1958">
        <v>0</v>
      </c>
      <c r="I1958" t="str">
        <v>High</v>
      </c>
    </row>
    <row r="1959" spans="1:9" x14ac:dyDescent="0.25">
      <c r="A1959" t="str">
        <v>LN003907</v>
      </c>
      <c r="B1959" t="str">
        <v>CUST06561</v>
      </c>
      <c r="C1959" t="str">
        <v>Home</v>
      </c>
      <c r="D1959">
        <v>3948209</v>
      </c>
      <c r="E1959">
        <v>3531160.02</v>
      </c>
      <c r="F1959">
        <v>762</v>
      </c>
      <c r="G1959">
        <v>0.75</v>
      </c>
      <c r="H1959">
        <v>0</v>
      </c>
      <c r="I1959" t="str">
        <v>High</v>
      </c>
    </row>
    <row r="1960" spans="1:9" x14ac:dyDescent="0.25">
      <c r="A1960" t="str">
        <v>LN003913</v>
      </c>
      <c r="B1960" t="str">
        <v>CUST00654</v>
      </c>
      <c r="C1960" t="str">
        <v>Personal</v>
      </c>
      <c r="D1960">
        <v>685812</v>
      </c>
      <c r="E1960">
        <v>621356.06000000006</v>
      </c>
      <c r="F1960">
        <v>696</v>
      </c>
      <c r="G1960">
        <v>0.68149999999999999</v>
      </c>
      <c r="H1960">
        <v>0</v>
      </c>
      <c r="I1960" t="str">
        <v>High</v>
      </c>
    </row>
    <row r="1961" spans="1:9" x14ac:dyDescent="0.25">
      <c r="A1961" t="str">
        <v>LN003914</v>
      </c>
      <c r="B1961" t="str">
        <v>CUST05670</v>
      </c>
      <c r="C1961" t="str">
        <v>Business</v>
      </c>
      <c r="D1961">
        <v>2069973</v>
      </c>
      <c r="E1961">
        <v>264559.15999999997</v>
      </c>
      <c r="F1961">
        <v>641</v>
      </c>
      <c r="G1961">
        <v>0.60070000000000001</v>
      </c>
      <c r="H1961">
        <v>0</v>
      </c>
      <c r="I1961" t="str">
        <v>High</v>
      </c>
    </row>
    <row r="1962" spans="1:9" x14ac:dyDescent="0.25">
      <c r="A1962" t="str">
        <v>LN003915</v>
      </c>
      <c r="B1962" t="str">
        <v>CUST05570</v>
      </c>
      <c r="C1962" t="str">
        <v>Business</v>
      </c>
      <c r="D1962">
        <v>3962497</v>
      </c>
      <c r="E1962">
        <v>2846514.23</v>
      </c>
      <c r="F1962">
        <v>763</v>
      </c>
      <c r="G1962">
        <v>0.75</v>
      </c>
      <c r="H1962">
        <v>0</v>
      </c>
      <c r="I1962" t="str">
        <v>High</v>
      </c>
    </row>
    <row r="1963" spans="1:9" x14ac:dyDescent="0.25">
      <c r="A1963" t="str">
        <v>LN003916</v>
      </c>
      <c r="B1963" t="str">
        <v>CUST06517</v>
      </c>
      <c r="C1963" t="str">
        <v>Home</v>
      </c>
      <c r="D1963">
        <v>5339917</v>
      </c>
      <c r="E1963">
        <v>5065130.9400000004</v>
      </c>
      <c r="F1963">
        <v>797</v>
      </c>
      <c r="G1963">
        <v>0.75</v>
      </c>
      <c r="H1963">
        <v>0</v>
      </c>
      <c r="I1963" t="str">
        <v>High</v>
      </c>
    </row>
    <row r="1964" spans="1:9" x14ac:dyDescent="0.25">
      <c r="A1964" t="str">
        <v>LN003920</v>
      </c>
      <c r="B1964" t="str">
        <v>CUST06626</v>
      </c>
      <c r="C1964" t="str">
        <v>Education</v>
      </c>
      <c r="D1964">
        <v>980880</v>
      </c>
      <c r="E1964">
        <v>31768.84</v>
      </c>
      <c r="F1964">
        <v>651</v>
      </c>
      <c r="G1964">
        <v>0.68079999999999996</v>
      </c>
      <c r="H1964">
        <v>0</v>
      </c>
      <c r="I1964" t="str">
        <v>High</v>
      </c>
    </row>
    <row r="1965" spans="1:9" x14ac:dyDescent="0.25">
      <c r="A1965" t="str">
        <v>LN003921</v>
      </c>
      <c r="B1965" t="str">
        <v>CUST03076</v>
      </c>
      <c r="C1965" t="str">
        <v>Business</v>
      </c>
      <c r="D1965">
        <v>3128555</v>
      </c>
      <c r="E1965">
        <v>0</v>
      </c>
      <c r="F1965">
        <v>693</v>
      </c>
      <c r="G1965">
        <v>0.75</v>
      </c>
      <c r="H1965">
        <v>0</v>
      </c>
      <c r="I1965" t="str">
        <v>High</v>
      </c>
    </row>
    <row r="1966" spans="1:9" x14ac:dyDescent="0.25">
      <c r="A1966" t="str">
        <v>LN003922</v>
      </c>
      <c r="B1966" t="str">
        <v>CUST00840</v>
      </c>
      <c r="C1966" t="str">
        <v>Home</v>
      </c>
      <c r="D1966">
        <v>6062735</v>
      </c>
      <c r="E1966">
        <v>5605210.1299999999</v>
      </c>
      <c r="F1966">
        <v>675</v>
      </c>
      <c r="G1966">
        <v>0.75</v>
      </c>
      <c r="H1966">
        <v>0</v>
      </c>
      <c r="I1966" t="str">
        <v>High</v>
      </c>
    </row>
    <row r="1967" spans="1:9" x14ac:dyDescent="0.25">
      <c r="A1967" t="str">
        <v>LN003925</v>
      </c>
      <c r="B1967" t="str">
        <v>CUST05672</v>
      </c>
      <c r="C1967" t="str">
        <v>Business</v>
      </c>
      <c r="D1967">
        <v>1534362</v>
      </c>
      <c r="E1967">
        <v>1364030.96</v>
      </c>
      <c r="F1967">
        <v>642</v>
      </c>
      <c r="G1967">
        <v>0.33589999999999998</v>
      </c>
      <c r="H1967">
        <v>0</v>
      </c>
      <c r="I1967" t="str">
        <v>High</v>
      </c>
    </row>
    <row r="1968" spans="1:9" x14ac:dyDescent="0.25">
      <c r="A1968" t="str">
        <v>LN003928</v>
      </c>
      <c r="B1968" t="str">
        <v>CUST04425</v>
      </c>
      <c r="C1968" t="str">
        <v>Auto</v>
      </c>
      <c r="D1968">
        <v>943478</v>
      </c>
      <c r="E1968">
        <v>536923.25</v>
      </c>
      <c r="F1968">
        <v>734</v>
      </c>
      <c r="G1968">
        <v>0.54990000000000006</v>
      </c>
      <c r="H1968">
        <v>7</v>
      </c>
      <c r="I1968" t="str">
        <v>High</v>
      </c>
    </row>
    <row r="1969" spans="1:9" x14ac:dyDescent="0.25">
      <c r="A1969" t="str">
        <v>LN003929</v>
      </c>
      <c r="B1969" t="str">
        <v>CUST03938</v>
      </c>
      <c r="C1969" t="str">
        <v>Auto</v>
      </c>
      <c r="D1969">
        <v>1106426</v>
      </c>
      <c r="E1969">
        <v>602494.96</v>
      </c>
      <c r="F1969">
        <v>585</v>
      </c>
      <c r="G1969">
        <v>0.75</v>
      </c>
      <c r="H1969">
        <v>0</v>
      </c>
      <c r="I1969" t="str">
        <v>High</v>
      </c>
    </row>
    <row r="1970" spans="1:9" x14ac:dyDescent="0.25">
      <c r="A1970" t="str">
        <v>LN003930</v>
      </c>
      <c r="B1970" t="str">
        <v>CUST00532</v>
      </c>
      <c r="C1970" t="str">
        <v>Personal</v>
      </c>
      <c r="D1970">
        <v>166580</v>
      </c>
      <c r="E1970">
        <v>54569.64</v>
      </c>
      <c r="F1970">
        <v>597</v>
      </c>
      <c r="G1970">
        <v>0.05</v>
      </c>
      <c r="H1970">
        <v>0</v>
      </c>
      <c r="I1970" t="str">
        <v>High</v>
      </c>
    </row>
    <row r="1971" spans="1:9" x14ac:dyDescent="0.25">
      <c r="A1971" t="str">
        <v>LN003931</v>
      </c>
      <c r="B1971" t="str">
        <v>CUST01273</v>
      </c>
      <c r="C1971" t="str">
        <v>Business</v>
      </c>
      <c r="D1971">
        <v>737135</v>
      </c>
      <c r="E1971">
        <v>146173.20000000001</v>
      </c>
      <c r="F1971">
        <v>702</v>
      </c>
      <c r="G1971">
        <v>0.58840000000000003</v>
      </c>
      <c r="H1971">
        <v>0</v>
      </c>
      <c r="I1971" t="str">
        <v>High</v>
      </c>
    </row>
    <row r="1972" spans="1:9" x14ac:dyDescent="0.25">
      <c r="A1972" t="str">
        <v>LN003934</v>
      </c>
      <c r="B1972" t="str">
        <v>CUST02579</v>
      </c>
      <c r="C1972" t="str">
        <v>Personal</v>
      </c>
      <c r="D1972">
        <v>759207</v>
      </c>
      <c r="E1972">
        <v>354624.61</v>
      </c>
      <c r="F1972">
        <v>623</v>
      </c>
      <c r="G1972">
        <v>0.33639999999999998</v>
      </c>
      <c r="H1972">
        <v>0</v>
      </c>
      <c r="I1972" t="str">
        <v>High</v>
      </c>
    </row>
    <row r="1973" spans="1:9" x14ac:dyDescent="0.25">
      <c r="A1973" t="str">
        <v>LN003936</v>
      </c>
      <c r="B1973" t="str">
        <v>CUST03655</v>
      </c>
      <c r="C1973" t="str">
        <v>Home</v>
      </c>
      <c r="D1973">
        <v>6406849</v>
      </c>
      <c r="E1973">
        <v>6257148.75</v>
      </c>
      <c r="F1973">
        <v>739</v>
      </c>
      <c r="G1973">
        <v>0.75</v>
      </c>
      <c r="H1973">
        <v>0</v>
      </c>
      <c r="I1973" t="str">
        <v>High</v>
      </c>
    </row>
    <row r="1974" spans="1:9" x14ac:dyDescent="0.25">
      <c r="A1974" t="str">
        <v>LN003937</v>
      </c>
      <c r="B1974" t="str">
        <v>CUST03286</v>
      </c>
      <c r="C1974" t="str">
        <v>Home</v>
      </c>
      <c r="D1974">
        <v>6295471</v>
      </c>
      <c r="E1974">
        <v>5849693.1200000001</v>
      </c>
      <c r="F1974">
        <v>734</v>
      </c>
      <c r="G1974">
        <v>0.75</v>
      </c>
      <c r="H1974">
        <v>0</v>
      </c>
      <c r="I1974" t="str">
        <v>High</v>
      </c>
    </row>
    <row r="1975" spans="1:9" x14ac:dyDescent="0.25">
      <c r="A1975" t="str">
        <v>LN003940</v>
      </c>
      <c r="B1975" t="str">
        <v>CUST00014</v>
      </c>
      <c r="C1975" t="str">
        <v>Home</v>
      </c>
      <c r="D1975">
        <v>3698845</v>
      </c>
      <c r="E1975">
        <v>2851272.26</v>
      </c>
      <c r="F1975">
        <v>764</v>
      </c>
      <c r="G1975">
        <v>0.75</v>
      </c>
      <c r="H1975">
        <v>0</v>
      </c>
      <c r="I1975" t="str">
        <v>High</v>
      </c>
    </row>
    <row r="1976" spans="1:9" x14ac:dyDescent="0.25">
      <c r="A1976" t="str">
        <v>LN003941</v>
      </c>
      <c r="B1976" t="str">
        <v>CUST01450</v>
      </c>
      <c r="C1976" t="str">
        <v>Education</v>
      </c>
      <c r="D1976">
        <v>1484860</v>
      </c>
      <c r="E1976">
        <v>512813.33</v>
      </c>
      <c r="F1976">
        <v>712</v>
      </c>
      <c r="G1976">
        <v>0.75</v>
      </c>
      <c r="H1976">
        <v>0</v>
      </c>
      <c r="I1976" t="str">
        <v>High</v>
      </c>
    </row>
    <row r="1977" spans="1:9" x14ac:dyDescent="0.25">
      <c r="A1977" t="str">
        <v>LN003944</v>
      </c>
      <c r="B1977" t="str">
        <v>CUST06273</v>
      </c>
      <c r="C1977" t="str">
        <v>Home</v>
      </c>
      <c r="D1977">
        <v>4288489</v>
      </c>
      <c r="E1977">
        <v>3802122.96</v>
      </c>
      <c r="F1977">
        <v>681</v>
      </c>
      <c r="G1977">
        <v>0.75</v>
      </c>
      <c r="H1977">
        <v>0</v>
      </c>
      <c r="I1977" t="str">
        <v>High</v>
      </c>
    </row>
    <row r="1978" spans="1:9" x14ac:dyDescent="0.25">
      <c r="A1978" t="str">
        <v>LN003948</v>
      </c>
      <c r="B1978" t="str">
        <v>CUST03162</v>
      </c>
      <c r="C1978" t="str">
        <v>Auto</v>
      </c>
      <c r="D1978">
        <v>1637340</v>
      </c>
      <c r="E1978">
        <v>1428831.28</v>
      </c>
      <c r="F1978">
        <v>550</v>
      </c>
      <c r="G1978">
        <v>0.4209</v>
      </c>
      <c r="H1978">
        <v>15</v>
      </c>
      <c r="I1978" t="str">
        <v>High</v>
      </c>
    </row>
    <row r="1979" spans="1:9" x14ac:dyDescent="0.25">
      <c r="A1979" t="str">
        <v>LN003953</v>
      </c>
      <c r="B1979" t="str">
        <v>CUST04048</v>
      </c>
      <c r="C1979" t="str">
        <v>Business</v>
      </c>
      <c r="D1979">
        <v>3080685</v>
      </c>
      <c r="E1979">
        <v>0</v>
      </c>
      <c r="F1979">
        <v>752</v>
      </c>
      <c r="G1979">
        <v>0.75</v>
      </c>
      <c r="H1979">
        <v>0</v>
      </c>
      <c r="I1979" t="str">
        <v>High</v>
      </c>
    </row>
    <row r="1980" spans="1:9" x14ac:dyDescent="0.25">
      <c r="A1980" t="str">
        <v>LN003955</v>
      </c>
      <c r="B1980" t="str">
        <v>CUST05103</v>
      </c>
      <c r="C1980" t="str">
        <v>Personal</v>
      </c>
      <c r="D1980">
        <v>719105</v>
      </c>
      <c r="E1980">
        <v>686869.85</v>
      </c>
      <c r="F1980">
        <v>614</v>
      </c>
      <c r="G1980">
        <v>0.2288</v>
      </c>
      <c r="H1980">
        <v>0</v>
      </c>
      <c r="I1980" t="str">
        <v>High</v>
      </c>
    </row>
    <row r="1981" spans="1:9" x14ac:dyDescent="0.25">
      <c r="A1981" t="str">
        <v>LN003956</v>
      </c>
      <c r="B1981" t="str">
        <v>CUST01809</v>
      </c>
      <c r="C1981" t="str">
        <v>Business</v>
      </c>
      <c r="D1981">
        <v>2990650</v>
      </c>
      <c r="E1981">
        <v>562241.28000000003</v>
      </c>
      <c r="F1981">
        <v>729</v>
      </c>
      <c r="G1981">
        <v>0.75</v>
      </c>
      <c r="H1981">
        <v>7</v>
      </c>
      <c r="I1981" t="str">
        <v>High</v>
      </c>
    </row>
    <row r="1982" spans="1:9" x14ac:dyDescent="0.25">
      <c r="A1982" t="str">
        <v>LN003957</v>
      </c>
      <c r="B1982" t="str">
        <v>CUST04513</v>
      </c>
      <c r="C1982" t="str">
        <v>Business</v>
      </c>
      <c r="D1982">
        <v>4786111</v>
      </c>
      <c r="E1982">
        <v>0</v>
      </c>
      <c r="F1982">
        <v>696</v>
      </c>
      <c r="G1982">
        <v>0.75</v>
      </c>
      <c r="H1982">
        <v>0</v>
      </c>
      <c r="I1982" t="str">
        <v>High</v>
      </c>
    </row>
    <row r="1983" spans="1:9" x14ac:dyDescent="0.25">
      <c r="A1983" t="str">
        <v>LN003958</v>
      </c>
      <c r="B1983" t="str">
        <v>CUST04559</v>
      </c>
      <c r="C1983" t="str">
        <v>Home</v>
      </c>
      <c r="D1983">
        <v>6629819</v>
      </c>
      <c r="E1983">
        <v>6521543.9100000001</v>
      </c>
      <c r="F1983">
        <v>821</v>
      </c>
      <c r="G1983">
        <v>0.75</v>
      </c>
      <c r="H1983">
        <v>0</v>
      </c>
      <c r="I1983" t="str">
        <v>High</v>
      </c>
    </row>
    <row r="1984" spans="1:9" x14ac:dyDescent="0.25">
      <c r="A1984" t="str">
        <v>LN003960</v>
      </c>
      <c r="B1984" t="str">
        <v>CUST00901</v>
      </c>
      <c r="C1984" t="str">
        <v>Personal</v>
      </c>
      <c r="D1984">
        <v>682950</v>
      </c>
      <c r="E1984">
        <v>224455.67999999999</v>
      </c>
      <c r="F1984">
        <v>746</v>
      </c>
      <c r="G1984">
        <v>0.75</v>
      </c>
      <c r="H1984">
        <v>1</v>
      </c>
      <c r="I1984" t="str">
        <v>High</v>
      </c>
    </row>
    <row r="1985" spans="1:9" x14ac:dyDescent="0.25">
      <c r="A1985" t="str">
        <v>LN003962</v>
      </c>
      <c r="B1985" t="str">
        <v>CUST05913</v>
      </c>
      <c r="C1985" t="str">
        <v>Home</v>
      </c>
      <c r="D1985">
        <v>5907762</v>
      </c>
      <c r="E1985">
        <v>5703267.0099999998</v>
      </c>
      <c r="F1985">
        <v>716</v>
      </c>
      <c r="G1985">
        <v>0.75</v>
      </c>
      <c r="H1985">
        <v>0</v>
      </c>
      <c r="I1985" t="str">
        <v>High</v>
      </c>
    </row>
    <row r="1986" spans="1:9" x14ac:dyDescent="0.25">
      <c r="A1986" t="str">
        <v>LN003967</v>
      </c>
      <c r="B1986" t="str">
        <v>CUST02348</v>
      </c>
      <c r="C1986" t="str">
        <v>Personal</v>
      </c>
      <c r="D1986">
        <v>339446</v>
      </c>
      <c r="E1986">
        <v>326857.62</v>
      </c>
      <c r="F1986">
        <v>642</v>
      </c>
      <c r="G1986">
        <v>0.13819999999999999</v>
      </c>
      <c r="H1986">
        <v>0</v>
      </c>
      <c r="I1986" t="str">
        <v>High</v>
      </c>
    </row>
    <row r="1987" spans="1:9" x14ac:dyDescent="0.25">
      <c r="A1987" t="str">
        <v>LN003968</v>
      </c>
      <c r="B1987" t="str">
        <v>CUST02348</v>
      </c>
      <c r="C1987" t="str">
        <v>Personal</v>
      </c>
      <c r="D1987">
        <v>696833</v>
      </c>
      <c r="E1987">
        <v>333232.14</v>
      </c>
      <c r="F1987">
        <v>691</v>
      </c>
      <c r="G1987">
        <v>0.75</v>
      </c>
      <c r="H1987">
        <v>0</v>
      </c>
      <c r="I1987" t="str">
        <v>High</v>
      </c>
    </row>
    <row r="1988" spans="1:9" x14ac:dyDescent="0.25">
      <c r="A1988" t="str">
        <v>LN003971</v>
      </c>
      <c r="B1988" t="str">
        <v>CUST03448</v>
      </c>
      <c r="C1988" t="str">
        <v>Business</v>
      </c>
      <c r="D1988">
        <v>1744909</v>
      </c>
      <c r="E1988">
        <v>819601.32</v>
      </c>
      <c r="F1988">
        <v>675</v>
      </c>
      <c r="G1988">
        <v>0.75</v>
      </c>
      <c r="H1988">
        <v>0</v>
      </c>
      <c r="I1988" t="str">
        <v>High</v>
      </c>
    </row>
    <row r="1989" spans="1:9" x14ac:dyDescent="0.25">
      <c r="A1989" t="str">
        <v>LN003973</v>
      </c>
      <c r="B1989" t="str">
        <v>CUST02855</v>
      </c>
      <c r="C1989" t="str">
        <v>Personal</v>
      </c>
      <c r="D1989">
        <v>437353</v>
      </c>
      <c r="E1989">
        <v>388090.53</v>
      </c>
      <c r="F1989">
        <v>655</v>
      </c>
      <c r="G1989">
        <v>0.61050000000000004</v>
      </c>
      <c r="H1989">
        <v>60</v>
      </c>
      <c r="I1989" t="str">
        <v>High</v>
      </c>
    </row>
    <row r="1990" spans="1:9" x14ac:dyDescent="0.25">
      <c r="A1990" t="str">
        <v>LN003974</v>
      </c>
      <c r="B1990" t="str">
        <v>CUST01565</v>
      </c>
      <c r="C1990" t="str">
        <v>Auto</v>
      </c>
      <c r="D1990">
        <v>842811</v>
      </c>
      <c r="E1990">
        <v>690964.23</v>
      </c>
      <c r="F1990">
        <v>722</v>
      </c>
      <c r="G1990">
        <v>0.6079</v>
      </c>
      <c r="H1990">
        <v>1</v>
      </c>
      <c r="I1990" t="str">
        <v>High</v>
      </c>
    </row>
    <row r="1991" spans="1:9" x14ac:dyDescent="0.25">
      <c r="A1991" t="str">
        <v>LN003976</v>
      </c>
      <c r="B1991" t="str">
        <v>CUST05416</v>
      </c>
      <c r="C1991" t="str">
        <v>Business</v>
      </c>
      <c r="D1991">
        <v>3441345</v>
      </c>
      <c r="E1991">
        <v>1262478.3600000001</v>
      </c>
      <c r="F1991">
        <v>609</v>
      </c>
      <c r="G1991">
        <v>0.75</v>
      </c>
      <c r="H1991">
        <v>0</v>
      </c>
      <c r="I1991" t="str">
        <v>High</v>
      </c>
    </row>
    <row r="1992" spans="1:9" x14ac:dyDescent="0.25">
      <c r="A1992" t="str">
        <v>LN003977</v>
      </c>
      <c r="B1992" t="str">
        <v>CUST01187</v>
      </c>
      <c r="C1992" t="str">
        <v>Home</v>
      </c>
      <c r="D1992">
        <v>3376876</v>
      </c>
      <c r="E1992">
        <v>3058653.04</v>
      </c>
      <c r="F1992">
        <v>672</v>
      </c>
      <c r="G1992">
        <v>0.52629999999999999</v>
      </c>
      <c r="H1992">
        <v>0</v>
      </c>
      <c r="I1992" t="str">
        <v>High</v>
      </c>
    </row>
    <row r="1993" spans="1:9" x14ac:dyDescent="0.25">
      <c r="A1993" t="str">
        <v>LN003978</v>
      </c>
      <c r="B1993" t="str">
        <v>CUST03548</v>
      </c>
      <c r="C1993" t="str">
        <v>Home</v>
      </c>
      <c r="D1993">
        <v>5487006</v>
      </c>
      <c r="E1993">
        <v>5427909.96</v>
      </c>
      <c r="F1993">
        <v>693</v>
      </c>
      <c r="G1993">
        <v>0.75</v>
      </c>
      <c r="H1993">
        <v>0</v>
      </c>
      <c r="I1993" t="str">
        <v>High</v>
      </c>
    </row>
    <row r="1994" spans="1:9" x14ac:dyDescent="0.25">
      <c r="A1994" t="str">
        <v>LN003979</v>
      </c>
      <c r="B1994" t="str">
        <v>CUST04707</v>
      </c>
      <c r="C1994" t="str">
        <v>Personal</v>
      </c>
      <c r="D1994">
        <v>734702</v>
      </c>
      <c r="E1994">
        <v>688885.34</v>
      </c>
      <c r="F1994">
        <v>639</v>
      </c>
      <c r="G1994">
        <v>0.31569999999999998</v>
      </c>
      <c r="H1994">
        <v>0</v>
      </c>
      <c r="I1994" t="str">
        <v>High</v>
      </c>
    </row>
    <row r="1995" spans="1:9" x14ac:dyDescent="0.25">
      <c r="A1995" t="str">
        <v>LN003980</v>
      </c>
      <c r="B1995" t="str">
        <v>CUST04965</v>
      </c>
      <c r="C1995" t="str">
        <v>Home</v>
      </c>
      <c r="D1995">
        <v>6609024</v>
      </c>
      <c r="E1995">
        <v>6362569.3600000003</v>
      </c>
      <c r="F1995">
        <v>778</v>
      </c>
      <c r="G1995">
        <v>0.75</v>
      </c>
      <c r="H1995">
        <v>30</v>
      </c>
      <c r="I1995" t="str">
        <v>High</v>
      </c>
    </row>
    <row r="1996" spans="1:9" x14ac:dyDescent="0.25">
      <c r="A1996" t="str">
        <v>LN003986</v>
      </c>
      <c r="B1996" t="str">
        <v>CUST00193</v>
      </c>
      <c r="C1996" t="str">
        <v>Business</v>
      </c>
      <c r="D1996">
        <v>1672016</v>
      </c>
      <c r="E1996">
        <v>0</v>
      </c>
      <c r="F1996">
        <v>683</v>
      </c>
      <c r="G1996">
        <v>0.75</v>
      </c>
      <c r="H1996">
        <v>0</v>
      </c>
      <c r="I1996" t="str">
        <v>High</v>
      </c>
    </row>
    <row r="1997" spans="1:9" x14ac:dyDescent="0.25">
      <c r="A1997" t="str">
        <v>LN003987</v>
      </c>
      <c r="B1997" t="str">
        <v>CUST04160</v>
      </c>
      <c r="C1997" t="str">
        <v>Personal</v>
      </c>
      <c r="D1997">
        <v>370152</v>
      </c>
      <c r="E1997">
        <v>185687.49</v>
      </c>
      <c r="F1997">
        <v>586</v>
      </c>
      <c r="G1997">
        <v>0.221</v>
      </c>
      <c r="H1997">
        <v>0</v>
      </c>
      <c r="I1997" t="str">
        <v>High</v>
      </c>
    </row>
    <row r="1998" spans="1:9" x14ac:dyDescent="0.25">
      <c r="A1998" t="str">
        <v>LN003988</v>
      </c>
      <c r="B1998" t="str">
        <v>CUST01343</v>
      </c>
      <c r="C1998" t="str">
        <v>Home</v>
      </c>
      <c r="D1998">
        <v>2835145</v>
      </c>
      <c r="E1998">
        <v>2377962.16</v>
      </c>
      <c r="F1998">
        <v>608</v>
      </c>
      <c r="G1998">
        <v>0.75</v>
      </c>
      <c r="H1998">
        <v>0</v>
      </c>
      <c r="I1998" t="str">
        <v>High</v>
      </c>
    </row>
    <row r="1999" spans="1:9" x14ac:dyDescent="0.25">
      <c r="A1999" t="str">
        <v>LN003990</v>
      </c>
      <c r="B1999" t="str">
        <v>CUST03891</v>
      </c>
      <c r="C1999" t="str">
        <v>Business</v>
      </c>
      <c r="D1999">
        <v>3792061</v>
      </c>
      <c r="E1999">
        <v>998134.25</v>
      </c>
      <c r="F1999">
        <v>694</v>
      </c>
      <c r="G1999">
        <v>0.75</v>
      </c>
      <c r="H1999">
        <v>0</v>
      </c>
      <c r="I1999" t="str">
        <v>High</v>
      </c>
    </row>
    <row r="2000" spans="1:9" x14ac:dyDescent="0.25">
      <c r="A2000" t="str">
        <v>LN003994</v>
      </c>
      <c r="B2000" t="str">
        <v>CUST03930</v>
      </c>
      <c r="C2000" t="str">
        <v>Personal</v>
      </c>
      <c r="D2000">
        <v>655636</v>
      </c>
      <c r="E2000">
        <v>232953.66</v>
      </c>
      <c r="F2000">
        <v>621</v>
      </c>
      <c r="G2000">
        <v>0.6744</v>
      </c>
      <c r="H2000">
        <v>0</v>
      </c>
      <c r="I2000" t="str">
        <v>High</v>
      </c>
    </row>
    <row r="2001" spans="1:9" x14ac:dyDescent="0.25">
      <c r="A2001" t="str">
        <v>LN003996</v>
      </c>
      <c r="B2001" t="str">
        <v>CUST06950</v>
      </c>
      <c r="C2001" t="str">
        <v>Home</v>
      </c>
      <c r="D2001">
        <v>3468041</v>
      </c>
      <c r="E2001">
        <v>3455208.53</v>
      </c>
      <c r="F2001">
        <v>764</v>
      </c>
      <c r="G2001">
        <v>0.75</v>
      </c>
      <c r="H2001">
        <v>90</v>
      </c>
      <c r="I2001" t="str">
        <v>High</v>
      </c>
    </row>
    <row r="2002" spans="1:9" x14ac:dyDescent="0.25">
      <c r="A2002" t="str">
        <v>LN003999</v>
      </c>
      <c r="B2002" t="str">
        <v>CUST05661</v>
      </c>
      <c r="C2002" t="str">
        <v>Home</v>
      </c>
      <c r="D2002">
        <v>6258556</v>
      </c>
      <c r="E2002">
        <v>6016808.2300000004</v>
      </c>
      <c r="F2002">
        <v>645</v>
      </c>
      <c r="G2002">
        <v>0.66769999999999996</v>
      </c>
      <c r="H2002">
        <v>0</v>
      </c>
      <c r="I2002" t="str">
        <v>High</v>
      </c>
    </row>
    <row r="2003" spans="1:9" x14ac:dyDescent="0.25">
      <c r="A2003" t="str">
        <v>LN004001</v>
      </c>
      <c r="B2003" t="str">
        <v>CUST03197</v>
      </c>
      <c r="C2003" t="str">
        <v>Auto</v>
      </c>
      <c r="D2003">
        <v>1277669</v>
      </c>
      <c r="E2003">
        <v>603963.73</v>
      </c>
      <c r="F2003">
        <v>675</v>
      </c>
      <c r="G2003">
        <v>0.75</v>
      </c>
      <c r="H2003">
        <v>0</v>
      </c>
      <c r="I2003" t="str">
        <v>High</v>
      </c>
    </row>
    <row r="2004" spans="1:9" x14ac:dyDescent="0.25">
      <c r="A2004" t="str">
        <v>LN004003</v>
      </c>
      <c r="B2004" t="str">
        <v>CUST00344</v>
      </c>
      <c r="C2004" t="str">
        <v>Education</v>
      </c>
      <c r="D2004">
        <v>1024917</v>
      </c>
      <c r="E2004">
        <v>682336.72</v>
      </c>
      <c r="F2004">
        <v>699</v>
      </c>
      <c r="G2004">
        <v>0.50390000000000001</v>
      </c>
      <c r="H2004">
        <v>0</v>
      </c>
      <c r="I2004" t="str">
        <v>High</v>
      </c>
    </row>
    <row r="2005" spans="1:9" x14ac:dyDescent="0.25">
      <c r="A2005" t="str">
        <v>LN004007</v>
      </c>
      <c r="B2005" t="str">
        <v>CUST02047</v>
      </c>
      <c r="C2005" t="str">
        <v>Home</v>
      </c>
      <c r="D2005">
        <v>3399559</v>
      </c>
      <c r="E2005">
        <v>3275896.59</v>
      </c>
      <c r="F2005">
        <v>689</v>
      </c>
      <c r="G2005">
        <v>0.65259999999999996</v>
      </c>
      <c r="H2005">
        <v>0</v>
      </c>
      <c r="I2005" t="str">
        <v>High</v>
      </c>
    </row>
    <row r="2006" spans="1:9" x14ac:dyDescent="0.25">
      <c r="A2006" t="str">
        <v>LN004008</v>
      </c>
      <c r="B2006" t="str">
        <v>CUST03118</v>
      </c>
      <c r="C2006" t="str">
        <v>Home</v>
      </c>
      <c r="D2006">
        <v>5798430</v>
      </c>
      <c r="E2006">
        <v>5580733.3200000003</v>
      </c>
      <c r="F2006">
        <v>630</v>
      </c>
      <c r="G2006">
        <v>0.60060000000000002</v>
      </c>
      <c r="H2006">
        <v>0</v>
      </c>
      <c r="I2006" t="str">
        <v>High</v>
      </c>
    </row>
    <row r="2007" spans="1:9" x14ac:dyDescent="0.25">
      <c r="A2007" t="str">
        <v>LN004009</v>
      </c>
      <c r="B2007" t="str">
        <v>CUST05664</v>
      </c>
      <c r="C2007" t="str">
        <v>Auto</v>
      </c>
      <c r="D2007">
        <v>1615870</v>
      </c>
      <c r="E2007">
        <v>537725.32999999996</v>
      </c>
      <c r="F2007">
        <v>695</v>
      </c>
      <c r="G2007">
        <v>0.75</v>
      </c>
      <c r="H2007">
        <v>0</v>
      </c>
      <c r="I2007" t="str">
        <v>High</v>
      </c>
    </row>
    <row r="2008" spans="1:9" x14ac:dyDescent="0.25">
      <c r="A2008" t="str">
        <v>LN004011</v>
      </c>
      <c r="B2008" t="str">
        <v>CUST05617</v>
      </c>
      <c r="C2008" t="str">
        <v>Personal</v>
      </c>
      <c r="D2008">
        <v>76850</v>
      </c>
      <c r="E2008">
        <v>0</v>
      </c>
      <c r="F2008">
        <v>621</v>
      </c>
      <c r="G2008">
        <v>0.13500000000000001</v>
      </c>
      <c r="H2008">
        <v>0</v>
      </c>
      <c r="I2008" t="str">
        <v>High</v>
      </c>
    </row>
    <row r="2009" spans="1:9" x14ac:dyDescent="0.25">
      <c r="A2009" t="str">
        <v>LN004014</v>
      </c>
      <c r="B2009" t="str">
        <v>CUST05726</v>
      </c>
      <c r="C2009" t="str">
        <v>Personal</v>
      </c>
      <c r="D2009">
        <v>566478</v>
      </c>
      <c r="E2009">
        <v>473801.59</v>
      </c>
      <c r="F2009">
        <v>683</v>
      </c>
      <c r="G2009">
        <v>0.65010000000000001</v>
      </c>
      <c r="H2009">
        <v>0</v>
      </c>
      <c r="I2009" t="str">
        <v>High</v>
      </c>
    </row>
    <row r="2010" spans="1:9" x14ac:dyDescent="0.25">
      <c r="A2010" t="str">
        <v>LN004016</v>
      </c>
      <c r="B2010" t="str">
        <v>CUST01373</v>
      </c>
      <c r="C2010" t="str">
        <v>Personal</v>
      </c>
      <c r="D2010">
        <v>554461</v>
      </c>
      <c r="E2010">
        <v>388015.78</v>
      </c>
      <c r="F2010">
        <v>633</v>
      </c>
      <c r="G2010">
        <v>0.12959999999999999</v>
      </c>
      <c r="H2010">
        <v>0</v>
      </c>
      <c r="I2010" t="str">
        <v>High</v>
      </c>
    </row>
    <row r="2011" spans="1:9" x14ac:dyDescent="0.25">
      <c r="A2011" t="str">
        <v>LN004017</v>
      </c>
      <c r="B2011" t="str">
        <v>CUST04572</v>
      </c>
      <c r="C2011" t="str">
        <v>Business</v>
      </c>
      <c r="D2011">
        <v>1034013</v>
      </c>
      <c r="E2011">
        <v>890000.37</v>
      </c>
      <c r="F2011">
        <v>664</v>
      </c>
      <c r="G2011">
        <v>0.68710000000000004</v>
      </c>
      <c r="H2011">
        <v>0</v>
      </c>
      <c r="I2011" t="str">
        <v>High</v>
      </c>
    </row>
    <row r="2012" spans="1:9" x14ac:dyDescent="0.25">
      <c r="A2012" t="str">
        <v>LN004018</v>
      </c>
      <c r="B2012" t="str">
        <v>CUST05648</v>
      </c>
      <c r="C2012" t="str">
        <v>Business</v>
      </c>
      <c r="D2012">
        <v>2574857</v>
      </c>
      <c r="E2012">
        <v>2157684.9900000002</v>
      </c>
      <c r="F2012">
        <v>750</v>
      </c>
      <c r="G2012">
        <v>0.75</v>
      </c>
      <c r="H2012">
        <v>0</v>
      </c>
      <c r="I2012" t="str">
        <v>High</v>
      </c>
    </row>
    <row r="2013" spans="1:9" x14ac:dyDescent="0.25">
      <c r="A2013" t="str">
        <v>LN004019</v>
      </c>
      <c r="B2013" t="str">
        <v>CUST02507</v>
      </c>
      <c r="C2013" t="str">
        <v>Personal</v>
      </c>
      <c r="D2013">
        <v>442531</v>
      </c>
      <c r="E2013">
        <v>0</v>
      </c>
      <c r="F2013">
        <v>716</v>
      </c>
      <c r="G2013">
        <v>0.61170000000000002</v>
      </c>
      <c r="H2013">
        <v>1</v>
      </c>
      <c r="I2013" t="str">
        <v>High</v>
      </c>
    </row>
    <row r="2014" spans="1:9" x14ac:dyDescent="0.25">
      <c r="A2014" t="str">
        <v>LN004020</v>
      </c>
      <c r="B2014" t="str">
        <v>CUST03787</v>
      </c>
      <c r="C2014" t="str">
        <v>Personal</v>
      </c>
      <c r="D2014">
        <v>567272</v>
      </c>
      <c r="E2014">
        <v>540043.46</v>
      </c>
      <c r="F2014">
        <v>618</v>
      </c>
      <c r="G2014">
        <v>0.2843</v>
      </c>
      <c r="H2014">
        <v>15</v>
      </c>
      <c r="I2014" t="str">
        <v>High</v>
      </c>
    </row>
    <row r="2015" spans="1:9" x14ac:dyDescent="0.25">
      <c r="A2015" t="str">
        <v>LN004021</v>
      </c>
      <c r="B2015" t="str">
        <v>CUST05207</v>
      </c>
      <c r="C2015" t="str">
        <v>Home</v>
      </c>
      <c r="D2015">
        <v>5490598</v>
      </c>
      <c r="E2015">
        <v>4832550.1100000003</v>
      </c>
      <c r="F2015">
        <v>725</v>
      </c>
      <c r="G2015">
        <v>0.69010000000000005</v>
      </c>
      <c r="H2015">
        <v>0</v>
      </c>
      <c r="I2015" t="str">
        <v>High</v>
      </c>
    </row>
    <row r="2016" spans="1:9" x14ac:dyDescent="0.25">
      <c r="A2016" t="str">
        <v>LN004023</v>
      </c>
      <c r="B2016" t="str">
        <v>CUST01942</v>
      </c>
      <c r="C2016" t="str">
        <v>Auto</v>
      </c>
      <c r="D2016">
        <v>1707458</v>
      </c>
      <c r="E2016">
        <v>0</v>
      </c>
      <c r="F2016">
        <v>699</v>
      </c>
      <c r="G2016">
        <v>0.75</v>
      </c>
      <c r="H2016">
        <v>0</v>
      </c>
      <c r="I2016" t="str">
        <v>High</v>
      </c>
    </row>
    <row r="2017" spans="1:9" x14ac:dyDescent="0.25">
      <c r="A2017" t="str">
        <v>LN004025</v>
      </c>
      <c r="B2017" t="str">
        <v>CUST02669</v>
      </c>
      <c r="C2017" t="str">
        <v>Auto</v>
      </c>
      <c r="D2017">
        <v>491891</v>
      </c>
      <c r="E2017">
        <v>295248.59000000003</v>
      </c>
      <c r="F2017">
        <v>767</v>
      </c>
      <c r="G2017">
        <v>0.75</v>
      </c>
      <c r="H2017">
        <v>0</v>
      </c>
      <c r="I2017" t="str">
        <v>High</v>
      </c>
    </row>
    <row r="2018" spans="1:9" x14ac:dyDescent="0.25">
      <c r="A2018" t="str">
        <v>LN004026</v>
      </c>
      <c r="B2018" t="str">
        <v>CUST00716</v>
      </c>
      <c r="C2018" t="str">
        <v>Education</v>
      </c>
      <c r="D2018">
        <v>1478685</v>
      </c>
      <c r="E2018">
        <v>1425546.31</v>
      </c>
      <c r="F2018">
        <v>678</v>
      </c>
      <c r="G2018">
        <v>0.50839999999999996</v>
      </c>
      <c r="H2018">
        <v>0</v>
      </c>
      <c r="I2018" t="str">
        <v>High</v>
      </c>
    </row>
    <row r="2019" spans="1:9" x14ac:dyDescent="0.25">
      <c r="A2019" t="str">
        <v>LN004030</v>
      </c>
      <c r="B2019" t="str">
        <v>CUST06661</v>
      </c>
      <c r="C2019" t="str">
        <v>Home</v>
      </c>
      <c r="D2019">
        <v>6783661</v>
      </c>
      <c r="E2019">
        <v>6517218.1900000004</v>
      </c>
      <c r="F2019">
        <v>679</v>
      </c>
      <c r="G2019">
        <v>0.75</v>
      </c>
      <c r="H2019">
        <v>0</v>
      </c>
      <c r="I2019" t="str">
        <v>High</v>
      </c>
    </row>
    <row r="2020" spans="1:9" x14ac:dyDescent="0.25">
      <c r="A2020" t="str">
        <v>LN004031</v>
      </c>
      <c r="B2020" t="str">
        <v>CUST03043</v>
      </c>
      <c r="C2020" t="str">
        <v>Auto</v>
      </c>
      <c r="D2020">
        <v>440191</v>
      </c>
      <c r="E2020">
        <v>277222.61</v>
      </c>
      <c r="F2020">
        <v>586</v>
      </c>
      <c r="G2020">
        <v>0.1464</v>
      </c>
      <c r="H2020">
        <v>0</v>
      </c>
      <c r="I2020" t="str">
        <v>High</v>
      </c>
    </row>
    <row r="2021" spans="1:9" x14ac:dyDescent="0.25">
      <c r="A2021" t="str">
        <v>LN004034</v>
      </c>
      <c r="B2021" t="str">
        <v>CUST00723</v>
      </c>
      <c r="C2021" t="str">
        <v>Business</v>
      </c>
      <c r="D2021">
        <v>3334795</v>
      </c>
      <c r="E2021">
        <v>2539734.4500000002</v>
      </c>
      <c r="F2021">
        <v>723</v>
      </c>
      <c r="G2021">
        <v>0.75</v>
      </c>
      <c r="H2021">
        <v>7</v>
      </c>
      <c r="I2021" t="str">
        <v>High</v>
      </c>
    </row>
    <row r="2022" spans="1:9" x14ac:dyDescent="0.25">
      <c r="A2022" t="str">
        <v>LN004037</v>
      </c>
      <c r="B2022" t="str">
        <v>CUST00595</v>
      </c>
      <c r="C2022" t="str">
        <v>Business</v>
      </c>
      <c r="D2022">
        <v>1037115</v>
      </c>
      <c r="E2022">
        <v>689711.73</v>
      </c>
      <c r="F2022">
        <v>744</v>
      </c>
      <c r="G2022">
        <v>0.75</v>
      </c>
      <c r="H2022">
        <v>0</v>
      </c>
      <c r="I2022" t="str">
        <v>High</v>
      </c>
    </row>
    <row r="2023" spans="1:9" x14ac:dyDescent="0.25">
      <c r="A2023" t="str">
        <v>LN004039</v>
      </c>
      <c r="B2023" t="str">
        <v>CUST03523</v>
      </c>
      <c r="C2023" t="str">
        <v>Auto</v>
      </c>
      <c r="D2023">
        <v>798482</v>
      </c>
      <c r="E2023">
        <v>432111.32</v>
      </c>
      <c r="F2023">
        <v>731</v>
      </c>
      <c r="G2023">
        <v>0.75</v>
      </c>
      <c r="H2023">
        <v>7</v>
      </c>
      <c r="I2023" t="str">
        <v>High</v>
      </c>
    </row>
    <row r="2024" spans="1:9" x14ac:dyDescent="0.25">
      <c r="A2024" t="str">
        <v>LN004042</v>
      </c>
      <c r="B2024" t="str">
        <v>CUST04038</v>
      </c>
      <c r="C2024" t="str">
        <v>Personal</v>
      </c>
      <c r="D2024">
        <v>655610</v>
      </c>
      <c r="E2024">
        <v>0</v>
      </c>
      <c r="F2024">
        <v>599</v>
      </c>
      <c r="G2024">
        <v>0.29299999999999998</v>
      </c>
      <c r="H2024">
        <v>0</v>
      </c>
      <c r="I2024" t="str">
        <v>High</v>
      </c>
    </row>
    <row r="2025" spans="1:9" x14ac:dyDescent="0.25">
      <c r="A2025" t="str">
        <v>LN004043</v>
      </c>
      <c r="B2025" t="str">
        <v>CUST00727</v>
      </c>
      <c r="C2025" t="str">
        <v>Home</v>
      </c>
      <c r="D2025">
        <v>2701637</v>
      </c>
      <c r="E2025">
        <v>2558012.87</v>
      </c>
      <c r="F2025">
        <v>643</v>
      </c>
      <c r="G2025">
        <v>0.46989999999999998</v>
      </c>
      <c r="H2025">
        <v>0</v>
      </c>
      <c r="I2025" t="str">
        <v>High</v>
      </c>
    </row>
    <row r="2026" spans="1:9" x14ac:dyDescent="0.25">
      <c r="A2026" t="str">
        <v>LN004045</v>
      </c>
      <c r="B2026" t="str">
        <v>CUST05652</v>
      </c>
      <c r="C2026" t="str">
        <v>Home</v>
      </c>
      <c r="D2026">
        <v>5327289</v>
      </c>
      <c r="E2026">
        <v>5042718.26</v>
      </c>
      <c r="F2026">
        <v>794</v>
      </c>
      <c r="G2026">
        <v>0.75</v>
      </c>
      <c r="H2026">
        <v>0</v>
      </c>
      <c r="I2026" t="str">
        <v>High</v>
      </c>
    </row>
    <row r="2027" spans="1:9" x14ac:dyDescent="0.25">
      <c r="A2027" t="str">
        <v>LN004046</v>
      </c>
      <c r="B2027" t="str">
        <v>CUST01054</v>
      </c>
      <c r="C2027" t="str">
        <v>Home</v>
      </c>
      <c r="D2027">
        <v>4493514</v>
      </c>
      <c r="E2027">
        <v>4473047.1100000003</v>
      </c>
      <c r="F2027">
        <v>755</v>
      </c>
      <c r="G2027">
        <v>0.75</v>
      </c>
      <c r="H2027">
        <v>0</v>
      </c>
      <c r="I2027" t="str">
        <v>High</v>
      </c>
    </row>
    <row r="2028" spans="1:9" x14ac:dyDescent="0.25">
      <c r="A2028" t="str">
        <v>LN004049</v>
      </c>
      <c r="B2028" t="str">
        <v>CUST03510</v>
      </c>
      <c r="C2028" t="str">
        <v>Business</v>
      </c>
      <c r="D2028">
        <v>2349425</v>
      </c>
      <c r="E2028">
        <v>767066.72</v>
      </c>
      <c r="F2028">
        <v>748</v>
      </c>
      <c r="G2028">
        <v>0.75</v>
      </c>
      <c r="H2028">
        <v>0</v>
      </c>
      <c r="I2028" t="str">
        <v>High</v>
      </c>
    </row>
    <row r="2029" spans="1:9" x14ac:dyDescent="0.25">
      <c r="A2029" t="str">
        <v>LN004051</v>
      </c>
      <c r="B2029" t="str">
        <v>CUST02411</v>
      </c>
      <c r="C2029" t="str">
        <v>Business</v>
      </c>
      <c r="D2029">
        <v>2058568</v>
      </c>
      <c r="E2029">
        <v>1881356.81</v>
      </c>
      <c r="F2029">
        <v>665</v>
      </c>
      <c r="G2029">
        <v>0.75</v>
      </c>
      <c r="H2029">
        <v>0</v>
      </c>
      <c r="I2029" t="str">
        <v>High</v>
      </c>
    </row>
    <row r="2030" spans="1:9" x14ac:dyDescent="0.25">
      <c r="A2030" t="str">
        <v>LN004053</v>
      </c>
      <c r="B2030" t="str">
        <v>CUST04480</v>
      </c>
      <c r="C2030" t="str">
        <v>Education</v>
      </c>
      <c r="D2030">
        <v>717226</v>
      </c>
      <c r="E2030">
        <v>661030.47</v>
      </c>
      <c r="F2030">
        <v>752</v>
      </c>
      <c r="G2030">
        <v>0.75</v>
      </c>
      <c r="H2030">
        <v>0</v>
      </c>
      <c r="I2030" t="str">
        <v>High</v>
      </c>
    </row>
    <row r="2031" spans="1:9" x14ac:dyDescent="0.25">
      <c r="A2031" t="str">
        <v>LN004054</v>
      </c>
      <c r="B2031" t="str">
        <v>CUST05989</v>
      </c>
      <c r="C2031" t="str">
        <v>Home</v>
      </c>
      <c r="D2031">
        <v>3089982</v>
      </c>
      <c r="E2031">
        <v>2588290.65</v>
      </c>
      <c r="F2031">
        <v>622</v>
      </c>
      <c r="G2031">
        <v>0.37330000000000002</v>
      </c>
      <c r="H2031">
        <v>0</v>
      </c>
      <c r="I2031" t="str">
        <v>High</v>
      </c>
    </row>
    <row r="2032" spans="1:9" x14ac:dyDescent="0.25">
      <c r="A2032" t="str">
        <v>LN004059</v>
      </c>
      <c r="B2032" t="str">
        <v>CUST06720</v>
      </c>
      <c r="C2032" t="str">
        <v>Business</v>
      </c>
      <c r="D2032">
        <v>1881681</v>
      </c>
      <c r="E2032">
        <v>1839436.17</v>
      </c>
      <c r="F2032">
        <v>655</v>
      </c>
      <c r="G2032">
        <v>0.75</v>
      </c>
      <c r="H2032">
        <v>0</v>
      </c>
      <c r="I2032" t="str">
        <v>High</v>
      </c>
    </row>
    <row r="2033" spans="1:9" x14ac:dyDescent="0.25">
      <c r="A2033" t="str">
        <v>LN004060</v>
      </c>
      <c r="B2033" t="str">
        <v>CUST04594</v>
      </c>
      <c r="C2033" t="str">
        <v>Business</v>
      </c>
      <c r="D2033">
        <v>4572885</v>
      </c>
      <c r="E2033">
        <v>3952877.64</v>
      </c>
      <c r="F2033">
        <v>632</v>
      </c>
      <c r="G2033">
        <v>0.75</v>
      </c>
      <c r="H2033">
        <v>0</v>
      </c>
      <c r="I2033" t="str">
        <v>High</v>
      </c>
    </row>
    <row r="2034" spans="1:9" x14ac:dyDescent="0.25">
      <c r="A2034" t="str">
        <v>LN004065</v>
      </c>
      <c r="B2034" t="str">
        <v>CUST04906</v>
      </c>
      <c r="C2034" t="str">
        <v>Business</v>
      </c>
      <c r="D2034">
        <v>4762133</v>
      </c>
      <c r="E2034">
        <v>2280665</v>
      </c>
      <c r="F2034">
        <v>668</v>
      </c>
      <c r="G2034">
        <v>0.75</v>
      </c>
      <c r="H2034">
        <v>90</v>
      </c>
      <c r="I2034" t="str">
        <v>High</v>
      </c>
    </row>
    <row r="2035" spans="1:9" x14ac:dyDescent="0.25">
      <c r="A2035" t="str">
        <v>LN004068</v>
      </c>
      <c r="B2035" t="str">
        <v>CUST03954</v>
      </c>
      <c r="C2035" t="str">
        <v>Business</v>
      </c>
      <c r="D2035">
        <v>2466581</v>
      </c>
      <c r="E2035">
        <v>1360505.93</v>
      </c>
      <c r="F2035">
        <v>699</v>
      </c>
      <c r="G2035">
        <v>0.75</v>
      </c>
      <c r="H2035">
        <v>0</v>
      </c>
      <c r="I2035" t="str">
        <v>High</v>
      </c>
    </row>
    <row r="2036" spans="1:9" x14ac:dyDescent="0.25">
      <c r="A2036" t="str">
        <v>LN004070</v>
      </c>
      <c r="B2036" t="str">
        <v>CUST01421</v>
      </c>
      <c r="C2036" t="str">
        <v>Business</v>
      </c>
      <c r="D2036">
        <v>1189041</v>
      </c>
      <c r="E2036">
        <v>1085324.07</v>
      </c>
      <c r="F2036">
        <v>692</v>
      </c>
      <c r="G2036">
        <v>0.65429999999999999</v>
      </c>
      <c r="H2036">
        <v>0</v>
      </c>
      <c r="I2036" t="str">
        <v>High</v>
      </c>
    </row>
    <row r="2037" spans="1:9" x14ac:dyDescent="0.25">
      <c r="A2037" t="str">
        <v>LN004071</v>
      </c>
      <c r="B2037" t="str">
        <v>CUST01588</v>
      </c>
      <c r="C2037" t="str">
        <v>Personal</v>
      </c>
      <c r="D2037">
        <v>552528</v>
      </c>
      <c r="E2037">
        <v>396790.43</v>
      </c>
      <c r="F2037">
        <v>646</v>
      </c>
      <c r="G2037">
        <v>0.39539999999999997</v>
      </c>
      <c r="H2037">
        <v>0</v>
      </c>
      <c r="I2037" t="str">
        <v>High</v>
      </c>
    </row>
    <row r="2038" spans="1:9" x14ac:dyDescent="0.25">
      <c r="A2038" t="str">
        <v>LN004072</v>
      </c>
      <c r="B2038" t="str">
        <v>CUST03658</v>
      </c>
      <c r="C2038" t="str">
        <v>Auto</v>
      </c>
      <c r="D2038">
        <v>1311044</v>
      </c>
      <c r="E2038">
        <v>0</v>
      </c>
      <c r="F2038">
        <v>738</v>
      </c>
      <c r="G2038">
        <v>0.75</v>
      </c>
      <c r="H2038">
        <v>0</v>
      </c>
      <c r="I2038" t="str">
        <v>High</v>
      </c>
    </row>
    <row r="2039" spans="1:9" x14ac:dyDescent="0.25">
      <c r="A2039" t="str">
        <v>LN004073</v>
      </c>
      <c r="B2039" t="str">
        <v>CUST04924</v>
      </c>
      <c r="C2039" t="str">
        <v>Auto</v>
      </c>
      <c r="D2039">
        <v>1797236</v>
      </c>
      <c r="E2039">
        <v>620723.68999999994</v>
      </c>
      <c r="F2039">
        <v>793</v>
      </c>
      <c r="G2039">
        <v>0.75</v>
      </c>
      <c r="H2039">
        <v>0</v>
      </c>
      <c r="I2039" t="str">
        <v>High</v>
      </c>
    </row>
    <row r="2040" spans="1:9" x14ac:dyDescent="0.25">
      <c r="A2040" t="str">
        <v>LN004074</v>
      </c>
      <c r="B2040" t="str">
        <v>CUST00107</v>
      </c>
      <c r="C2040" t="str">
        <v>Auto</v>
      </c>
      <c r="D2040">
        <v>1195943</v>
      </c>
      <c r="E2040">
        <v>1058757</v>
      </c>
      <c r="F2040">
        <v>733</v>
      </c>
      <c r="G2040">
        <v>0.50119999999999998</v>
      </c>
      <c r="H2040">
        <v>0</v>
      </c>
      <c r="I2040" t="str">
        <v>High</v>
      </c>
    </row>
    <row r="2041" spans="1:9" x14ac:dyDescent="0.25">
      <c r="A2041" t="str">
        <v>LN004075</v>
      </c>
      <c r="B2041" t="str">
        <v>CUST05282</v>
      </c>
      <c r="C2041" t="str">
        <v>Auto</v>
      </c>
      <c r="D2041">
        <v>1130428</v>
      </c>
      <c r="E2041">
        <v>668359.56999999995</v>
      </c>
      <c r="F2041">
        <v>744</v>
      </c>
      <c r="G2041">
        <v>0.75</v>
      </c>
      <c r="H2041">
        <v>0</v>
      </c>
      <c r="I2041" t="str">
        <v>High</v>
      </c>
    </row>
    <row r="2042" spans="1:9" x14ac:dyDescent="0.25">
      <c r="A2042" t="str">
        <v>LN004076</v>
      </c>
      <c r="B2042" t="str">
        <v>CUST01288</v>
      </c>
      <c r="C2042" t="str">
        <v>Auto</v>
      </c>
      <c r="D2042">
        <v>1277373</v>
      </c>
      <c r="E2042">
        <v>1108370.6399999999</v>
      </c>
      <c r="F2042">
        <v>745</v>
      </c>
      <c r="G2042">
        <v>0.65859999999999996</v>
      </c>
      <c r="H2042">
        <v>0</v>
      </c>
      <c r="I2042" t="str">
        <v>High</v>
      </c>
    </row>
    <row r="2043" spans="1:9" x14ac:dyDescent="0.25">
      <c r="A2043" t="str">
        <v>LN004077</v>
      </c>
      <c r="B2043" t="str">
        <v>CUST01598</v>
      </c>
      <c r="C2043" t="str">
        <v>Home</v>
      </c>
      <c r="D2043">
        <v>6083010</v>
      </c>
      <c r="E2043">
        <v>5888861.1299999999</v>
      </c>
      <c r="F2043">
        <v>801</v>
      </c>
      <c r="G2043">
        <v>0.63660000000000005</v>
      </c>
      <c r="H2043">
        <v>0</v>
      </c>
      <c r="I2043" t="str">
        <v>High</v>
      </c>
    </row>
    <row r="2044" spans="1:9" x14ac:dyDescent="0.25">
      <c r="A2044" t="str">
        <v>LN004079</v>
      </c>
      <c r="B2044" t="str">
        <v>CUST05763</v>
      </c>
      <c r="C2044" t="str">
        <v>Education</v>
      </c>
      <c r="D2044">
        <v>1223579</v>
      </c>
      <c r="E2044">
        <v>1196202.49</v>
      </c>
      <c r="F2044">
        <v>588</v>
      </c>
      <c r="G2044">
        <v>0.31859999999999999</v>
      </c>
      <c r="H2044">
        <v>0</v>
      </c>
      <c r="I2044" t="str">
        <v>High</v>
      </c>
    </row>
    <row r="2045" spans="1:9" x14ac:dyDescent="0.25">
      <c r="A2045" t="str">
        <v>LN004081</v>
      </c>
      <c r="B2045" t="str">
        <v>CUST03532</v>
      </c>
      <c r="C2045" t="str">
        <v>Auto</v>
      </c>
      <c r="D2045">
        <v>1057265</v>
      </c>
      <c r="E2045">
        <v>886374.15</v>
      </c>
      <c r="F2045">
        <v>629</v>
      </c>
      <c r="G2045">
        <v>0.41489999999999999</v>
      </c>
      <c r="H2045">
        <v>0</v>
      </c>
      <c r="I2045" t="str">
        <v>High</v>
      </c>
    </row>
    <row r="2046" spans="1:9" x14ac:dyDescent="0.25">
      <c r="A2046" t="str">
        <v>LN004089</v>
      </c>
      <c r="B2046" t="str">
        <v>CUST03895</v>
      </c>
      <c r="C2046" t="str">
        <v>Business</v>
      </c>
      <c r="D2046">
        <v>4776041</v>
      </c>
      <c r="E2046">
        <v>4111960.65</v>
      </c>
      <c r="F2046">
        <v>696</v>
      </c>
      <c r="G2046">
        <v>0.75</v>
      </c>
      <c r="H2046">
        <v>0</v>
      </c>
      <c r="I2046" t="str">
        <v>High</v>
      </c>
    </row>
    <row r="2047" spans="1:9" x14ac:dyDescent="0.25">
      <c r="A2047" t="str">
        <v>LN004092</v>
      </c>
      <c r="B2047" t="str">
        <v>CUST02423</v>
      </c>
      <c r="C2047" t="str">
        <v>Personal</v>
      </c>
      <c r="D2047">
        <v>765785</v>
      </c>
      <c r="E2047">
        <v>255447.37</v>
      </c>
      <c r="F2047">
        <v>686</v>
      </c>
      <c r="G2047">
        <v>0.60050000000000003</v>
      </c>
      <c r="H2047">
        <v>1</v>
      </c>
      <c r="I2047" t="str">
        <v>High</v>
      </c>
    </row>
    <row r="2048" spans="1:9" x14ac:dyDescent="0.25">
      <c r="A2048" t="str">
        <v>LN004094</v>
      </c>
      <c r="B2048" t="str">
        <v>CUST00683</v>
      </c>
      <c r="C2048" t="str">
        <v>Business</v>
      </c>
      <c r="D2048">
        <v>797867</v>
      </c>
      <c r="E2048">
        <v>37932.29</v>
      </c>
      <c r="F2048">
        <v>660</v>
      </c>
      <c r="G2048">
        <v>0.59060000000000001</v>
      </c>
      <c r="H2048">
        <v>0</v>
      </c>
      <c r="I2048" t="str">
        <v>High</v>
      </c>
    </row>
    <row r="2049" spans="1:9" x14ac:dyDescent="0.25">
      <c r="A2049" t="str">
        <v>LN004096</v>
      </c>
      <c r="B2049" t="str">
        <v>CUST05166</v>
      </c>
      <c r="C2049" t="str">
        <v>Home</v>
      </c>
      <c r="D2049">
        <v>6287002</v>
      </c>
      <c r="E2049">
        <v>6134313.7800000003</v>
      </c>
      <c r="F2049">
        <v>672</v>
      </c>
      <c r="G2049">
        <v>0.75</v>
      </c>
      <c r="H2049">
        <v>0</v>
      </c>
      <c r="I2049" t="str">
        <v>High</v>
      </c>
    </row>
    <row r="2050" spans="1:9" x14ac:dyDescent="0.25">
      <c r="A2050" t="str">
        <v>LN004100</v>
      </c>
      <c r="B2050" t="str">
        <v>CUST00352</v>
      </c>
      <c r="C2050" t="str">
        <v>Personal</v>
      </c>
      <c r="D2050">
        <v>794663</v>
      </c>
      <c r="E2050">
        <v>758788.8</v>
      </c>
      <c r="F2050">
        <v>673</v>
      </c>
      <c r="G2050">
        <v>0.75</v>
      </c>
      <c r="H2050">
        <v>0</v>
      </c>
      <c r="I2050" t="str">
        <v>High</v>
      </c>
    </row>
    <row r="2051" spans="1:9" x14ac:dyDescent="0.25">
      <c r="A2051" t="str">
        <v>LN004102</v>
      </c>
      <c r="B2051" t="str">
        <v>CUST04028</v>
      </c>
      <c r="C2051" t="str">
        <v>Home</v>
      </c>
      <c r="D2051">
        <v>5060541</v>
      </c>
      <c r="E2051">
        <v>4877325.55</v>
      </c>
      <c r="F2051">
        <v>677</v>
      </c>
      <c r="G2051">
        <v>0.75</v>
      </c>
      <c r="H2051">
        <v>0</v>
      </c>
      <c r="I2051" t="str">
        <v>High</v>
      </c>
    </row>
    <row r="2052" spans="1:9" x14ac:dyDescent="0.25">
      <c r="A2052" t="str">
        <v>LN004103</v>
      </c>
      <c r="B2052" t="str">
        <v>CUST05268</v>
      </c>
      <c r="C2052" t="str">
        <v>Home</v>
      </c>
      <c r="D2052">
        <v>5120925</v>
      </c>
      <c r="E2052">
        <v>4977507.12</v>
      </c>
      <c r="F2052">
        <v>735</v>
      </c>
      <c r="G2052">
        <v>0.75</v>
      </c>
      <c r="H2052">
        <v>0</v>
      </c>
      <c r="I2052" t="str">
        <v>High</v>
      </c>
    </row>
    <row r="2053" spans="1:9" x14ac:dyDescent="0.25">
      <c r="A2053" t="str">
        <v>LN004104</v>
      </c>
      <c r="B2053" t="str">
        <v>CUST04584</v>
      </c>
      <c r="C2053" t="str">
        <v>Personal</v>
      </c>
      <c r="D2053">
        <v>619929</v>
      </c>
      <c r="E2053">
        <v>523740.44</v>
      </c>
      <c r="F2053">
        <v>683</v>
      </c>
      <c r="G2053">
        <v>0.53249999999999997</v>
      </c>
      <c r="H2053">
        <v>90</v>
      </c>
      <c r="I2053" t="str">
        <v>High</v>
      </c>
    </row>
    <row r="2054" spans="1:9" x14ac:dyDescent="0.25">
      <c r="A2054" t="str">
        <v>LN004107</v>
      </c>
      <c r="B2054" t="str">
        <v>CUST01681</v>
      </c>
      <c r="C2054" t="str">
        <v>Business</v>
      </c>
      <c r="D2054">
        <v>4104030</v>
      </c>
      <c r="E2054">
        <v>2437802.8199999998</v>
      </c>
      <c r="F2054">
        <v>742</v>
      </c>
      <c r="G2054">
        <v>0.75</v>
      </c>
      <c r="H2054">
        <v>15</v>
      </c>
      <c r="I2054" t="str">
        <v>High</v>
      </c>
    </row>
    <row r="2055" spans="1:9" x14ac:dyDescent="0.25">
      <c r="A2055" t="str">
        <v>LN004108</v>
      </c>
      <c r="B2055" t="str">
        <v>CUST05713</v>
      </c>
      <c r="C2055" t="str">
        <v>Personal</v>
      </c>
      <c r="D2055">
        <v>752786</v>
      </c>
      <c r="E2055">
        <v>0</v>
      </c>
      <c r="F2055">
        <v>683</v>
      </c>
      <c r="G2055">
        <v>0.75</v>
      </c>
      <c r="H2055">
        <v>0</v>
      </c>
      <c r="I2055" t="str">
        <v>High</v>
      </c>
    </row>
    <row r="2056" spans="1:9" x14ac:dyDescent="0.25">
      <c r="A2056" t="str">
        <v>LN004110</v>
      </c>
      <c r="B2056" t="str">
        <v>CUST02892</v>
      </c>
      <c r="C2056" t="str">
        <v>Auto</v>
      </c>
      <c r="D2056">
        <v>1224395</v>
      </c>
      <c r="E2056">
        <v>212945.98</v>
      </c>
      <c r="F2056">
        <v>725</v>
      </c>
      <c r="G2056">
        <v>0.50660000000000005</v>
      </c>
      <c r="H2056">
        <v>0</v>
      </c>
      <c r="I2056" t="str">
        <v>High</v>
      </c>
    </row>
    <row r="2057" spans="1:9" x14ac:dyDescent="0.25">
      <c r="A2057" t="str">
        <v>LN004111</v>
      </c>
      <c r="B2057" t="str">
        <v>CUST04721</v>
      </c>
      <c r="C2057" t="str">
        <v>Auto</v>
      </c>
      <c r="D2057">
        <v>1410031</v>
      </c>
      <c r="E2057">
        <v>1342077.1499999999</v>
      </c>
      <c r="F2057">
        <v>710</v>
      </c>
      <c r="G2057">
        <v>0.75</v>
      </c>
      <c r="H2057">
        <v>0</v>
      </c>
      <c r="I2057" t="str">
        <v>High</v>
      </c>
    </row>
    <row r="2058" spans="1:9" x14ac:dyDescent="0.25">
      <c r="A2058" t="str">
        <v>LN004114</v>
      </c>
      <c r="B2058" t="str">
        <v>CUST02477</v>
      </c>
      <c r="C2058" t="str">
        <v>Personal</v>
      </c>
      <c r="D2058">
        <v>754245</v>
      </c>
      <c r="E2058">
        <v>683043.56</v>
      </c>
      <c r="F2058">
        <v>652</v>
      </c>
      <c r="G2058">
        <v>0.75</v>
      </c>
      <c r="H2058">
        <v>0</v>
      </c>
      <c r="I2058" t="str">
        <v>High</v>
      </c>
    </row>
    <row r="2059" spans="1:9" x14ac:dyDescent="0.25">
      <c r="A2059" t="str">
        <v>LN004116</v>
      </c>
      <c r="B2059" t="str">
        <v>CUST01466</v>
      </c>
      <c r="C2059" t="str">
        <v>Personal</v>
      </c>
      <c r="D2059">
        <v>188350</v>
      </c>
      <c r="E2059">
        <v>75820.55</v>
      </c>
      <c r="F2059">
        <v>582</v>
      </c>
      <c r="G2059">
        <v>0.1154</v>
      </c>
      <c r="H2059">
        <v>0</v>
      </c>
      <c r="I2059" t="str">
        <v>High</v>
      </c>
    </row>
    <row r="2060" spans="1:9" x14ac:dyDescent="0.25">
      <c r="A2060" t="str">
        <v>LN004117</v>
      </c>
      <c r="B2060" t="str">
        <v>CUST06973</v>
      </c>
      <c r="C2060" t="str">
        <v>Business</v>
      </c>
      <c r="D2060">
        <v>1923021</v>
      </c>
      <c r="E2060">
        <v>1106867.25</v>
      </c>
      <c r="F2060">
        <v>645</v>
      </c>
      <c r="G2060">
        <v>0.39650000000000002</v>
      </c>
      <c r="H2060">
        <v>0</v>
      </c>
      <c r="I2060" t="str">
        <v>High</v>
      </c>
    </row>
    <row r="2061" spans="1:9" x14ac:dyDescent="0.25">
      <c r="A2061" t="str">
        <v>LN004118</v>
      </c>
      <c r="B2061" t="str">
        <v>CUST04814</v>
      </c>
      <c r="C2061" t="str">
        <v>Home</v>
      </c>
      <c r="D2061">
        <v>6630468</v>
      </c>
      <c r="E2061">
        <v>6582006.6200000001</v>
      </c>
      <c r="F2061">
        <v>749</v>
      </c>
      <c r="G2061">
        <v>0.75</v>
      </c>
      <c r="H2061">
        <v>0</v>
      </c>
      <c r="I2061" t="str">
        <v>High</v>
      </c>
    </row>
    <row r="2062" spans="1:9" x14ac:dyDescent="0.25">
      <c r="A2062" t="str">
        <v>LN004120</v>
      </c>
      <c r="B2062" t="str">
        <v>CUST05081</v>
      </c>
      <c r="C2062" t="str">
        <v>Auto</v>
      </c>
      <c r="D2062">
        <v>806661</v>
      </c>
      <c r="E2062">
        <v>203612.27</v>
      </c>
      <c r="F2062">
        <v>638</v>
      </c>
      <c r="G2062">
        <v>0.3871</v>
      </c>
      <c r="H2062">
        <v>0</v>
      </c>
      <c r="I2062" t="str">
        <v>High</v>
      </c>
    </row>
    <row r="2063" spans="1:9" x14ac:dyDescent="0.25">
      <c r="A2063" t="str">
        <v>LN004121</v>
      </c>
      <c r="B2063" t="str">
        <v>CUST06675</v>
      </c>
      <c r="C2063" t="str">
        <v>Personal</v>
      </c>
      <c r="D2063">
        <v>68101</v>
      </c>
      <c r="E2063">
        <v>10991.33</v>
      </c>
      <c r="F2063">
        <v>616</v>
      </c>
      <c r="G2063">
        <v>0.16170000000000001</v>
      </c>
      <c r="H2063">
        <v>0</v>
      </c>
      <c r="I2063" t="str">
        <v>High</v>
      </c>
    </row>
    <row r="2064" spans="1:9" x14ac:dyDescent="0.25">
      <c r="A2064" t="str">
        <v>LN004123</v>
      </c>
      <c r="B2064" t="str">
        <v>CUST05216</v>
      </c>
      <c r="C2064" t="str">
        <v>Auto</v>
      </c>
      <c r="D2064">
        <v>1670056</v>
      </c>
      <c r="E2064">
        <v>676750.13</v>
      </c>
      <c r="F2064">
        <v>739</v>
      </c>
      <c r="G2064">
        <v>0.57369999999999999</v>
      </c>
      <c r="H2064">
        <v>0</v>
      </c>
      <c r="I2064" t="str">
        <v>High</v>
      </c>
    </row>
    <row r="2065" spans="1:9" x14ac:dyDescent="0.25">
      <c r="A2065" t="str">
        <v>LN004124</v>
      </c>
      <c r="B2065" t="str">
        <v>CUST05133</v>
      </c>
      <c r="C2065" t="str">
        <v>Business</v>
      </c>
      <c r="D2065">
        <v>4056811</v>
      </c>
      <c r="E2065">
        <v>192578.89</v>
      </c>
      <c r="F2065">
        <v>667</v>
      </c>
      <c r="G2065">
        <v>0.75</v>
      </c>
      <c r="H2065">
        <v>0</v>
      </c>
      <c r="I2065" t="str">
        <v>High</v>
      </c>
    </row>
    <row r="2066" spans="1:9" x14ac:dyDescent="0.25">
      <c r="A2066" t="str">
        <v>LN004128</v>
      </c>
      <c r="B2066" t="str">
        <v>CUST05405</v>
      </c>
      <c r="C2066" t="str">
        <v>Business</v>
      </c>
      <c r="D2066">
        <v>3483579</v>
      </c>
      <c r="E2066">
        <v>3222064.04</v>
      </c>
      <c r="F2066">
        <v>678</v>
      </c>
      <c r="G2066">
        <v>0.75</v>
      </c>
      <c r="H2066">
        <v>0</v>
      </c>
      <c r="I2066" t="str">
        <v>High</v>
      </c>
    </row>
    <row r="2067" spans="1:9" x14ac:dyDescent="0.25">
      <c r="A2067" t="str">
        <v>LN004129</v>
      </c>
      <c r="B2067" t="str">
        <v>CUST06770</v>
      </c>
      <c r="C2067" t="str">
        <v>Personal</v>
      </c>
      <c r="D2067">
        <v>360836</v>
      </c>
      <c r="E2067">
        <v>333528.71999999997</v>
      </c>
      <c r="F2067">
        <v>741</v>
      </c>
      <c r="G2067">
        <v>0.7409</v>
      </c>
      <c r="H2067">
        <v>0</v>
      </c>
      <c r="I2067" t="str">
        <v>High</v>
      </c>
    </row>
    <row r="2068" spans="1:9" x14ac:dyDescent="0.25">
      <c r="A2068" t="str">
        <v>LN004132</v>
      </c>
      <c r="B2068" t="str">
        <v>CUST04994</v>
      </c>
      <c r="C2068" t="str">
        <v>Personal</v>
      </c>
      <c r="D2068">
        <v>193296</v>
      </c>
      <c r="E2068">
        <v>168171.38</v>
      </c>
      <c r="F2068">
        <v>648</v>
      </c>
      <c r="G2068">
        <v>0.14580000000000001</v>
      </c>
      <c r="H2068">
        <v>0</v>
      </c>
      <c r="I2068" t="str">
        <v>High</v>
      </c>
    </row>
    <row r="2069" spans="1:9" x14ac:dyDescent="0.25">
      <c r="A2069" t="str">
        <v>LN004133</v>
      </c>
      <c r="B2069" t="str">
        <v>CUST03764</v>
      </c>
      <c r="C2069" t="str">
        <v>Auto</v>
      </c>
      <c r="D2069">
        <v>1456299</v>
      </c>
      <c r="E2069">
        <v>1173006.5900000001</v>
      </c>
      <c r="F2069">
        <v>711</v>
      </c>
      <c r="G2069">
        <v>0.75</v>
      </c>
      <c r="H2069">
        <v>0</v>
      </c>
      <c r="I2069" t="str">
        <v>High</v>
      </c>
    </row>
    <row r="2070" spans="1:9" x14ac:dyDescent="0.25">
      <c r="A2070" t="str">
        <v>LN004135</v>
      </c>
      <c r="B2070" t="str">
        <v>CUST01285</v>
      </c>
      <c r="C2070" t="str">
        <v>Auto</v>
      </c>
      <c r="D2070">
        <v>1474983</v>
      </c>
      <c r="E2070">
        <v>909572.56</v>
      </c>
      <c r="F2070">
        <v>706</v>
      </c>
      <c r="G2070">
        <v>0.75</v>
      </c>
      <c r="H2070">
        <v>0</v>
      </c>
      <c r="I2070" t="str">
        <v>High</v>
      </c>
    </row>
    <row r="2071" spans="1:9" x14ac:dyDescent="0.25">
      <c r="A2071" t="str">
        <v>LN004136</v>
      </c>
      <c r="B2071" t="str">
        <v>CUST03955</v>
      </c>
      <c r="C2071" t="str">
        <v>Personal</v>
      </c>
      <c r="D2071">
        <v>713691</v>
      </c>
      <c r="E2071">
        <v>339795.46</v>
      </c>
      <c r="F2071">
        <v>758</v>
      </c>
      <c r="G2071">
        <v>0.53810000000000002</v>
      </c>
      <c r="H2071">
        <v>30</v>
      </c>
      <c r="I2071" t="str">
        <v>High</v>
      </c>
    </row>
    <row r="2072" spans="1:9" x14ac:dyDescent="0.25">
      <c r="A2072" t="str">
        <v>LN004140</v>
      </c>
      <c r="B2072" t="str">
        <v>CUST03905</v>
      </c>
      <c r="C2072" t="str">
        <v>Home</v>
      </c>
      <c r="D2072">
        <v>6754661</v>
      </c>
      <c r="E2072">
        <v>5817466.1500000004</v>
      </c>
      <c r="F2072">
        <v>738</v>
      </c>
      <c r="G2072">
        <v>0.75</v>
      </c>
      <c r="H2072">
        <v>30</v>
      </c>
      <c r="I2072" t="str">
        <v>High</v>
      </c>
    </row>
    <row r="2073" spans="1:9" x14ac:dyDescent="0.25">
      <c r="A2073" t="str">
        <v>LN004142</v>
      </c>
      <c r="B2073" t="str">
        <v>CUST04357</v>
      </c>
      <c r="C2073" t="str">
        <v>Personal</v>
      </c>
      <c r="D2073">
        <v>249518</v>
      </c>
      <c r="E2073">
        <v>193048.45</v>
      </c>
      <c r="F2073">
        <v>644</v>
      </c>
      <c r="G2073">
        <v>0.05</v>
      </c>
      <c r="H2073">
        <v>0</v>
      </c>
      <c r="I2073" t="str">
        <v>High</v>
      </c>
    </row>
    <row r="2074" spans="1:9" x14ac:dyDescent="0.25">
      <c r="A2074" t="str">
        <v>LN004146</v>
      </c>
      <c r="B2074" t="str">
        <v>CUST05499</v>
      </c>
      <c r="C2074" t="str">
        <v>Auto</v>
      </c>
      <c r="D2074">
        <v>904757</v>
      </c>
      <c r="E2074">
        <v>660010.59</v>
      </c>
      <c r="F2074">
        <v>659</v>
      </c>
      <c r="G2074">
        <v>0.75</v>
      </c>
      <c r="H2074">
        <v>0</v>
      </c>
      <c r="I2074" t="str">
        <v>High</v>
      </c>
    </row>
    <row r="2075" spans="1:9" x14ac:dyDescent="0.25">
      <c r="A2075" t="str">
        <v>LN004148</v>
      </c>
      <c r="B2075" t="str">
        <v>CUST00366</v>
      </c>
      <c r="C2075" t="str">
        <v>Home</v>
      </c>
      <c r="D2075">
        <v>6349699</v>
      </c>
      <c r="E2075">
        <v>6083191.3700000001</v>
      </c>
      <c r="F2075">
        <v>735</v>
      </c>
      <c r="G2075">
        <v>0.75</v>
      </c>
      <c r="H2075">
        <v>0</v>
      </c>
      <c r="I2075" t="str">
        <v>High</v>
      </c>
    </row>
    <row r="2076" spans="1:9" x14ac:dyDescent="0.25">
      <c r="A2076" t="str">
        <v>LN004150</v>
      </c>
      <c r="B2076" t="str">
        <v>CUST03053</v>
      </c>
      <c r="C2076" t="str">
        <v>Education</v>
      </c>
      <c r="D2076">
        <v>820766</v>
      </c>
      <c r="E2076">
        <v>754594.4</v>
      </c>
      <c r="F2076">
        <v>592</v>
      </c>
      <c r="G2076">
        <v>0.18210000000000001</v>
      </c>
      <c r="H2076">
        <v>0</v>
      </c>
      <c r="I2076" t="str">
        <v>High</v>
      </c>
    </row>
    <row r="2077" spans="1:9" x14ac:dyDescent="0.25">
      <c r="A2077" t="str">
        <v>LN004153</v>
      </c>
      <c r="B2077" t="str">
        <v>CUST01783</v>
      </c>
      <c r="C2077" t="str">
        <v>Auto</v>
      </c>
      <c r="D2077">
        <v>1517655</v>
      </c>
      <c r="E2077">
        <v>729072.61</v>
      </c>
      <c r="F2077">
        <v>680</v>
      </c>
      <c r="G2077">
        <v>0.75</v>
      </c>
      <c r="H2077">
        <v>0</v>
      </c>
      <c r="I2077" t="str">
        <v>High</v>
      </c>
    </row>
    <row r="2078" spans="1:9" x14ac:dyDescent="0.25">
      <c r="A2078" t="str">
        <v>LN004158</v>
      </c>
      <c r="B2078" t="str">
        <v>CUST01798</v>
      </c>
      <c r="C2078" t="str">
        <v>Business</v>
      </c>
      <c r="D2078">
        <v>3700084</v>
      </c>
      <c r="E2078">
        <v>3522517.84</v>
      </c>
      <c r="F2078">
        <v>723</v>
      </c>
      <c r="G2078">
        <v>0.75</v>
      </c>
      <c r="H2078">
        <v>0</v>
      </c>
      <c r="I2078" t="str">
        <v>High</v>
      </c>
    </row>
    <row r="2079" spans="1:9" x14ac:dyDescent="0.25">
      <c r="A2079" t="str">
        <v>LN004159</v>
      </c>
      <c r="B2079" t="str">
        <v>CUST02785</v>
      </c>
      <c r="C2079" t="str">
        <v>Business</v>
      </c>
      <c r="D2079">
        <v>4362097</v>
      </c>
      <c r="E2079">
        <v>1520588.41</v>
      </c>
      <c r="F2079">
        <v>633</v>
      </c>
      <c r="G2079">
        <v>0.75</v>
      </c>
      <c r="H2079">
        <v>0</v>
      </c>
      <c r="I2079" t="str">
        <v>High</v>
      </c>
    </row>
    <row r="2080" spans="1:9" x14ac:dyDescent="0.25">
      <c r="A2080" t="str">
        <v>LN004160</v>
      </c>
      <c r="B2080" t="str">
        <v>CUST03855</v>
      </c>
      <c r="C2080" t="str">
        <v>Auto</v>
      </c>
      <c r="D2080">
        <v>1558311</v>
      </c>
      <c r="E2080">
        <v>1320593.55</v>
      </c>
      <c r="F2080">
        <v>624</v>
      </c>
      <c r="G2080">
        <v>0.51949999999999996</v>
      </c>
      <c r="H2080">
        <v>0</v>
      </c>
      <c r="I2080" t="str">
        <v>High</v>
      </c>
    </row>
    <row r="2081" spans="1:9" x14ac:dyDescent="0.25">
      <c r="A2081" t="str">
        <v>LN004163</v>
      </c>
      <c r="B2081" t="str">
        <v>CUST05785</v>
      </c>
      <c r="C2081" t="str">
        <v>Home</v>
      </c>
      <c r="D2081">
        <v>3879775</v>
      </c>
      <c r="E2081">
        <v>3522756.59</v>
      </c>
      <c r="F2081">
        <v>728</v>
      </c>
      <c r="G2081">
        <v>0.75</v>
      </c>
      <c r="H2081">
        <v>1</v>
      </c>
      <c r="I2081" t="str">
        <v>High</v>
      </c>
    </row>
    <row r="2082" spans="1:9" x14ac:dyDescent="0.25">
      <c r="A2082" t="str">
        <v>LN004165</v>
      </c>
      <c r="B2082" t="str">
        <v>CUST06537</v>
      </c>
      <c r="C2082" t="str">
        <v>Auto</v>
      </c>
      <c r="D2082">
        <v>1025690</v>
      </c>
      <c r="E2082">
        <v>597442.81999999995</v>
      </c>
      <c r="F2082">
        <v>783</v>
      </c>
      <c r="G2082">
        <v>0.75</v>
      </c>
      <c r="H2082">
        <v>15</v>
      </c>
      <c r="I2082" t="str">
        <v>High</v>
      </c>
    </row>
    <row r="2083" spans="1:9" x14ac:dyDescent="0.25">
      <c r="A2083" t="str">
        <v>LN004172</v>
      </c>
      <c r="B2083" t="str">
        <v>CUST01916</v>
      </c>
      <c r="C2083" t="str">
        <v>Business</v>
      </c>
      <c r="D2083">
        <v>3472188</v>
      </c>
      <c r="E2083">
        <v>1217239.17</v>
      </c>
      <c r="F2083">
        <v>658</v>
      </c>
      <c r="G2083">
        <v>0.75</v>
      </c>
      <c r="H2083">
        <v>0</v>
      </c>
      <c r="I2083" t="str">
        <v>High</v>
      </c>
    </row>
    <row r="2084" spans="1:9" x14ac:dyDescent="0.25">
      <c r="A2084" t="str">
        <v>LN004173</v>
      </c>
      <c r="B2084" t="str">
        <v>CUST01652</v>
      </c>
      <c r="C2084" t="str">
        <v>Home</v>
      </c>
      <c r="D2084">
        <v>5027191</v>
      </c>
      <c r="E2084">
        <v>4901363.42</v>
      </c>
      <c r="F2084">
        <v>625</v>
      </c>
      <c r="G2084">
        <v>0.75</v>
      </c>
      <c r="H2084">
        <v>90</v>
      </c>
      <c r="I2084" t="str">
        <v>High</v>
      </c>
    </row>
    <row r="2085" spans="1:9" x14ac:dyDescent="0.25">
      <c r="A2085" t="str">
        <v>LN004174</v>
      </c>
      <c r="B2085" t="str">
        <v>CUST06572</v>
      </c>
      <c r="C2085" t="str">
        <v>Home</v>
      </c>
      <c r="D2085">
        <v>1877374</v>
      </c>
      <c r="E2085">
        <v>1669587.46</v>
      </c>
      <c r="F2085">
        <v>697</v>
      </c>
      <c r="G2085">
        <v>0.67359999999999998</v>
      </c>
      <c r="H2085">
        <v>0</v>
      </c>
      <c r="I2085" t="str">
        <v>High</v>
      </c>
    </row>
    <row r="2086" spans="1:9" x14ac:dyDescent="0.25">
      <c r="A2086" t="str">
        <v>LN004175</v>
      </c>
      <c r="B2086" t="str">
        <v>CUST03807</v>
      </c>
      <c r="C2086" t="str">
        <v>Business</v>
      </c>
      <c r="D2086">
        <v>3394153</v>
      </c>
      <c r="E2086">
        <v>2407064.11</v>
      </c>
      <c r="F2086">
        <v>720</v>
      </c>
      <c r="G2086">
        <v>0.75</v>
      </c>
      <c r="H2086">
        <v>0</v>
      </c>
      <c r="I2086" t="str">
        <v>High</v>
      </c>
    </row>
    <row r="2087" spans="1:9" x14ac:dyDescent="0.25">
      <c r="A2087" t="str">
        <v>LN004177</v>
      </c>
      <c r="B2087" t="str">
        <v>CUST03740</v>
      </c>
      <c r="C2087" t="str">
        <v>Auto</v>
      </c>
      <c r="D2087">
        <v>609560</v>
      </c>
      <c r="E2087">
        <v>214112.11</v>
      </c>
      <c r="F2087">
        <v>647</v>
      </c>
      <c r="G2087">
        <v>0.2467</v>
      </c>
      <c r="H2087">
        <v>0</v>
      </c>
      <c r="I2087" t="str">
        <v>High</v>
      </c>
    </row>
    <row r="2088" spans="1:9" x14ac:dyDescent="0.25">
      <c r="A2088" t="str">
        <v>LN004179</v>
      </c>
      <c r="B2088" t="str">
        <v>CUST06359</v>
      </c>
      <c r="C2088" t="str">
        <v>Personal</v>
      </c>
      <c r="D2088">
        <v>335913</v>
      </c>
      <c r="E2088">
        <v>275286.86</v>
      </c>
      <c r="F2088">
        <v>643</v>
      </c>
      <c r="G2088">
        <v>0.14050000000000001</v>
      </c>
      <c r="H2088">
        <v>0</v>
      </c>
      <c r="I2088" t="str">
        <v>High</v>
      </c>
    </row>
    <row r="2089" spans="1:9" x14ac:dyDescent="0.25">
      <c r="A2089" t="str">
        <v>LN004180</v>
      </c>
      <c r="B2089" t="str">
        <v>CUST03848</v>
      </c>
      <c r="C2089" t="str">
        <v>Personal</v>
      </c>
      <c r="D2089">
        <v>664380</v>
      </c>
      <c r="E2089">
        <v>0</v>
      </c>
      <c r="F2089">
        <v>694</v>
      </c>
      <c r="G2089">
        <v>0.75</v>
      </c>
      <c r="H2089">
        <v>30</v>
      </c>
      <c r="I2089" t="str">
        <v>High</v>
      </c>
    </row>
    <row r="2090" spans="1:9" x14ac:dyDescent="0.25">
      <c r="A2090" t="str">
        <v>LN004181</v>
      </c>
      <c r="B2090" t="str">
        <v>CUST06321</v>
      </c>
      <c r="C2090" t="str">
        <v>Home</v>
      </c>
      <c r="D2090">
        <v>4410730</v>
      </c>
      <c r="E2090">
        <v>4350049.7699999996</v>
      </c>
      <c r="F2090">
        <v>784</v>
      </c>
      <c r="G2090">
        <v>0.75</v>
      </c>
      <c r="H2090">
        <v>0</v>
      </c>
      <c r="I2090" t="str">
        <v>High</v>
      </c>
    </row>
    <row r="2091" spans="1:9" x14ac:dyDescent="0.25">
      <c r="A2091" t="str">
        <v>LN004184</v>
      </c>
      <c r="B2091" t="str">
        <v>CUST03174</v>
      </c>
      <c r="C2091" t="str">
        <v>Personal</v>
      </c>
      <c r="D2091">
        <v>194971</v>
      </c>
      <c r="E2091">
        <v>134521.19</v>
      </c>
      <c r="F2091">
        <v>602</v>
      </c>
      <c r="G2091">
        <v>0.1197</v>
      </c>
      <c r="H2091">
        <v>1</v>
      </c>
      <c r="I2091" t="str">
        <v>High</v>
      </c>
    </row>
    <row r="2092" spans="1:9" x14ac:dyDescent="0.25">
      <c r="A2092" t="str">
        <v>LN004188</v>
      </c>
      <c r="B2092" t="str">
        <v>CUST06808</v>
      </c>
      <c r="C2092" t="str">
        <v>Auto</v>
      </c>
      <c r="D2092">
        <v>1557378</v>
      </c>
      <c r="E2092">
        <v>890885.37</v>
      </c>
      <c r="F2092">
        <v>637</v>
      </c>
      <c r="G2092">
        <v>0.75</v>
      </c>
      <c r="H2092">
        <v>0</v>
      </c>
      <c r="I2092" t="str">
        <v>High</v>
      </c>
    </row>
    <row r="2093" spans="1:9" x14ac:dyDescent="0.25">
      <c r="A2093" t="str">
        <v>LN004190</v>
      </c>
      <c r="B2093" t="str">
        <v>CUST00034</v>
      </c>
      <c r="C2093" t="str">
        <v>Auto</v>
      </c>
      <c r="D2093">
        <v>340786</v>
      </c>
      <c r="E2093">
        <v>259792.58</v>
      </c>
      <c r="F2093">
        <v>611</v>
      </c>
      <c r="G2093">
        <v>9.0399999999999994E-2</v>
      </c>
      <c r="H2093">
        <v>0</v>
      </c>
      <c r="I2093" t="str">
        <v>High</v>
      </c>
    </row>
    <row r="2094" spans="1:9" x14ac:dyDescent="0.25">
      <c r="A2094" t="str">
        <v>LN004192</v>
      </c>
      <c r="B2094" t="str">
        <v>CUST03957</v>
      </c>
      <c r="C2094" t="str">
        <v>Business</v>
      </c>
      <c r="D2094">
        <v>1365817</v>
      </c>
      <c r="E2094">
        <v>1200169.22</v>
      </c>
      <c r="F2094">
        <v>702</v>
      </c>
      <c r="G2094">
        <v>0.73899999999999999</v>
      </c>
      <c r="H2094">
        <v>0</v>
      </c>
      <c r="I2094" t="str">
        <v>High</v>
      </c>
    </row>
    <row r="2095" spans="1:9" x14ac:dyDescent="0.25">
      <c r="A2095" t="str">
        <v>LN004193</v>
      </c>
      <c r="B2095" t="str">
        <v>CUST00489</v>
      </c>
      <c r="C2095" t="str">
        <v>Home</v>
      </c>
      <c r="D2095">
        <v>6878440</v>
      </c>
      <c r="E2095">
        <v>6292406.8899999997</v>
      </c>
      <c r="F2095">
        <v>746</v>
      </c>
      <c r="G2095">
        <v>0.75</v>
      </c>
      <c r="H2095">
        <v>0</v>
      </c>
      <c r="I2095" t="str">
        <v>High</v>
      </c>
    </row>
    <row r="2096" spans="1:9" x14ac:dyDescent="0.25">
      <c r="A2096" t="str">
        <v>LN004195</v>
      </c>
      <c r="B2096" t="str">
        <v>CUST02367</v>
      </c>
      <c r="C2096" t="str">
        <v>Auto</v>
      </c>
      <c r="D2096">
        <v>1282020</v>
      </c>
      <c r="E2096">
        <v>841003.67</v>
      </c>
      <c r="F2096">
        <v>582</v>
      </c>
      <c r="G2096">
        <v>0.75</v>
      </c>
      <c r="H2096">
        <v>0</v>
      </c>
      <c r="I2096" t="str">
        <v>High</v>
      </c>
    </row>
    <row r="2097" spans="1:9" x14ac:dyDescent="0.25">
      <c r="A2097" t="str">
        <v>LN004197</v>
      </c>
      <c r="B2097" t="str">
        <v>CUST03521</v>
      </c>
      <c r="C2097" t="str">
        <v>Personal</v>
      </c>
      <c r="D2097">
        <v>323573</v>
      </c>
      <c r="E2097">
        <v>229319.72</v>
      </c>
      <c r="F2097">
        <v>768</v>
      </c>
      <c r="G2097">
        <v>0.57320000000000004</v>
      </c>
      <c r="H2097">
        <v>0</v>
      </c>
      <c r="I2097" t="str">
        <v>High</v>
      </c>
    </row>
    <row r="2098" spans="1:9" x14ac:dyDescent="0.25">
      <c r="A2098" t="str">
        <v>LN004199</v>
      </c>
      <c r="B2098" t="str">
        <v>CUST01088</v>
      </c>
      <c r="C2098" t="str">
        <v>Home</v>
      </c>
      <c r="D2098">
        <v>3946304</v>
      </c>
      <c r="E2098">
        <v>3725939.17</v>
      </c>
      <c r="F2098">
        <v>680</v>
      </c>
      <c r="G2098">
        <v>0.75</v>
      </c>
      <c r="H2098">
        <v>0</v>
      </c>
      <c r="I2098" t="str">
        <v>High</v>
      </c>
    </row>
    <row r="2099" spans="1:9" x14ac:dyDescent="0.25">
      <c r="A2099" t="str">
        <v>LN004201</v>
      </c>
      <c r="B2099" t="str">
        <v>CUST01457</v>
      </c>
      <c r="C2099" t="str">
        <v>Business</v>
      </c>
      <c r="D2099">
        <v>3792196</v>
      </c>
      <c r="E2099">
        <v>0</v>
      </c>
      <c r="F2099">
        <v>679</v>
      </c>
      <c r="G2099">
        <v>0.75</v>
      </c>
      <c r="H2099">
        <v>180</v>
      </c>
      <c r="I2099" t="str">
        <v>High</v>
      </c>
    </row>
    <row r="2100" spans="1:9" x14ac:dyDescent="0.25">
      <c r="A2100" t="str">
        <v>LN004204</v>
      </c>
      <c r="B2100" t="str">
        <v>CUST01783</v>
      </c>
      <c r="C2100" t="str">
        <v>Business</v>
      </c>
      <c r="D2100">
        <v>3548722</v>
      </c>
      <c r="E2100">
        <v>0</v>
      </c>
      <c r="F2100">
        <v>704</v>
      </c>
      <c r="G2100">
        <v>0.75</v>
      </c>
      <c r="H2100">
        <v>0</v>
      </c>
      <c r="I2100" t="str">
        <v>High</v>
      </c>
    </row>
    <row r="2101" spans="1:9" x14ac:dyDescent="0.25">
      <c r="A2101" t="str">
        <v>LN004206</v>
      </c>
      <c r="B2101" t="str">
        <v>CUST02541</v>
      </c>
      <c r="C2101" t="str">
        <v>Home</v>
      </c>
      <c r="D2101">
        <v>4404610</v>
      </c>
      <c r="E2101">
        <v>4236771.67</v>
      </c>
      <c r="F2101">
        <v>673</v>
      </c>
      <c r="G2101">
        <v>0.72199999999999998</v>
      </c>
      <c r="H2101">
        <v>0</v>
      </c>
      <c r="I2101" t="str">
        <v>High</v>
      </c>
    </row>
    <row r="2102" spans="1:9" x14ac:dyDescent="0.25">
      <c r="A2102" t="str">
        <v>LN004208</v>
      </c>
      <c r="B2102" t="str">
        <v>CUST02295</v>
      </c>
      <c r="C2102" t="str">
        <v>Home</v>
      </c>
      <c r="D2102">
        <v>2311522</v>
      </c>
      <c r="E2102">
        <v>2138000.89</v>
      </c>
      <c r="F2102">
        <v>647</v>
      </c>
      <c r="G2102">
        <v>0.58740000000000003</v>
      </c>
      <c r="H2102">
        <v>0</v>
      </c>
      <c r="I2102" t="str">
        <v>High</v>
      </c>
    </row>
    <row r="2103" spans="1:9" x14ac:dyDescent="0.25">
      <c r="A2103" t="str">
        <v>LN004211</v>
      </c>
      <c r="B2103" t="str">
        <v>CUST00937</v>
      </c>
      <c r="C2103" t="str">
        <v>Personal</v>
      </c>
      <c r="D2103">
        <v>519165</v>
      </c>
      <c r="E2103">
        <v>313103.45</v>
      </c>
      <c r="F2103">
        <v>585</v>
      </c>
      <c r="G2103">
        <v>0.05</v>
      </c>
      <c r="H2103">
        <v>7</v>
      </c>
      <c r="I2103" t="str">
        <v>High</v>
      </c>
    </row>
    <row r="2104" spans="1:9" x14ac:dyDescent="0.25">
      <c r="A2104" t="str">
        <v>LN004212</v>
      </c>
      <c r="B2104" t="str">
        <v>CUST02550</v>
      </c>
      <c r="C2104" t="str">
        <v>Auto</v>
      </c>
      <c r="D2104">
        <v>1264564</v>
      </c>
      <c r="E2104">
        <v>472586.21</v>
      </c>
      <c r="F2104">
        <v>776</v>
      </c>
      <c r="G2104">
        <v>0.75</v>
      </c>
      <c r="H2104">
        <v>0</v>
      </c>
      <c r="I2104" t="str">
        <v>High</v>
      </c>
    </row>
    <row r="2105" spans="1:9" x14ac:dyDescent="0.25">
      <c r="A2105" t="str">
        <v>LN004216</v>
      </c>
      <c r="B2105" t="str">
        <v>CUST05330</v>
      </c>
      <c r="C2105" t="str">
        <v>Education</v>
      </c>
      <c r="D2105">
        <v>1498422</v>
      </c>
      <c r="E2105">
        <v>1317483.6100000001</v>
      </c>
      <c r="F2105">
        <v>620</v>
      </c>
      <c r="G2105">
        <v>0.40610000000000002</v>
      </c>
      <c r="H2105">
        <v>0</v>
      </c>
      <c r="I2105" t="str">
        <v>High</v>
      </c>
    </row>
    <row r="2106" spans="1:9" x14ac:dyDescent="0.25">
      <c r="A2106" t="str">
        <v>LN004219</v>
      </c>
      <c r="B2106" t="str">
        <v>CUST05689</v>
      </c>
      <c r="C2106" t="str">
        <v>Auto</v>
      </c>
      <c r="D2106">
        <v>1752632</v>
      </c>
      <c r="E2106">
        <v>1132278.3500000001</v>
      </c>
      <c r="F2106">
        <v>660</v>
      </c>
      <c r="G2106">
        <v>0.75</v>
      </c>
      <c r="H2106">
        <v>7</v>
      </c>
      <c r="I2106" t="str">
        <v>High</v>
      </c>
    </row>
    <row r="2107" spans="1:9" x14ac:dyDescent="0.25">
      <c r="A2107" t="str">
        <v>LN004222</v>
      </c>
      <c r="B2107" t="str">
        <v>CUST04364</v>
      </c>
      <c r="C2107" t="str">
        <v>Auto</v>
      </c>
      <c r="D2107">
        <v>772193</v>
      </c>
      <c r="E2107">
        <v>644262.69999999995</v>
      </c>
      <c r="F2107">
        <v>677</v>
      </c>
      <c r="G2107">
        <v>0.53439999999999999</v>
      </c>
      <c r="H2107">
        <v>0</v>
      </c>
      <c r="I2107" t="str">
        <v>High</v>
      </c>
    </row>
    <row r="2108" spans="1:9" x14ac:dyDescent="0.25">
      <c r="A2108" t="str">
        <v>LN004223</v>
      </c>
      <c r="B2108" t="str">
        <v>CUST02271</v>
      </c>
      <c r="C2108" t="str">
        <v>Business</v>
      </c>
      <c r="D2108">
        <v>1108225</v>
      </c>
      <c r="E2108">
        <v>0</v>
      </c>
      <c r="F2108">
        <v>726</v>
      </c>
      <c r="G2108">
        <v>0.75</v>
      </c>
      <c r="H2108">
        <v>0</v>
      </c>
      <c r="I2108" t="str">
        <v>High</v>
      </c>
    </row>
    <row r="2109" spans="1:9" x14ac:dyDescent="0.25">
      <c r="A2109" t="str">
        <v>LN004226</v>
      </c>
      <c r="B2109" t="str">
        <v>CUST02687</v>
      </c>
      <c r="C2109" t="str">
        <v>Auto</v>
      </c>
      <c r="D2109">
        <v>1148604</v>
      </c>
      <c r="E2109">
        <v>290644.99</v>
      </c>
      <c r="F2109">
        <v>755</v>
      </c>
      <c r="G2109">
        <v>0.75</v>
      </c>
      <c r="H2109">
        <v>1</v>
      </c>
      <c r="I2109" t="str">
        <v>High</v>
      </c>
    </row>
    <row r="2110" spans="1:9" x14ac:dyDescent="0.25">
      <c r="A2110" t="str">
        <v>LN004229</v>
      </c>
      <c r="B2110" t="str">
        <v>CUST05018</v>
      </c>
      <c r="C2110" t="str">
        <v>Home</v>
      </c>
      <c r="D2110">
        <v>6107363</v>
      </c>
      <c r="E2110">
        <v>5748719.9100000001</v>
      </c>
      <c r="F2110">
        <v>778</v>
      </c>
      <c r="G2110">
        <v>0.75</v>
      </c>
      <c r="H2110">
        <v>0</v>
      </c>
      <c r="I2110" t="str">
        <v>High</v>
      </c>
    </row>
    <row r="2111" spans="1:9" x14ac:dyDescent="0.25">
      <c r="A2111" t="str">
        <v>LN004231</v>
      </c>
      <c r="B2111" t="str">
        <v>CUST01493</v>
      </c>
      <c r="C2111" t="str">
        <v>Auto</v>
      </c>
      <c r="D2111">
        <v>1421914</v>
      </c>
      <c r="E2111">
        <v>1109293.9099999999</v>
      </c>
      <c r="F2111">
        <v>764</v>
      </c>
      <c r="G2111">
        <v>0.75</v>
      </c>
      <c r="H2111">
        <v>0</v>
      </c>
      <c r="I2111" t="str">
        <v>High</v>
      </c>
    </row>
    <row r="2112" spans="1:9" x14ac:dyDescent="0.25">
      <c r="A2112" t="str">
        <v>LN004232</v>
      </c>
      <c r="B2112" t="str">
        <v>CUST00903</v>
      </c>
      <c r="C2112" t="str">
        <v>Home</v>
      </c>
      <c r="D2112">
        <v>5651696</v>
      </c>
      <c r="E2112">
        <v>5251308.53</v>
      </c>
      <c r="F2112">
        <v>637</v>
      </c>
      <c r="G2112">
        <v>0.75</v>
      </c>
      <c r="H2112">
        <v>0</v>
      </c>
      <c r="I2112" t="str">
        <v>High</v>
      </c>
    </row>
    <row r="2113" spans="1:9" x14ac:dyDescent="0.25">
      <c r="A2113" t="str">
        <v>LN004234</v>
      </c>
      <c r="B2113" t="str">
        <v>CUST01410</v>
      </c>
      <c r="C2113" t="str">
        <v>Business</v>
      </c>
      <c r="D2113">
        <v>4609794</v>
      </c>
      <c r="E2113">
        <v>3059163.81</v>
      </c>
      <c r="F2113">
        <v>734</v>
      </c>
      <c r="G2113">
        <v>0.75</v>
      </c>
      <c r="H2113">
        <v>0</v>
      </c>
      <c r="I2113" t="str">
        <v>High</v>
      </c>
    </row>
    <row r="2114" spans="1:9" x14ac:dyDescent="0.25">
      <c r="A2114" t="str">
        <v>LN004239</v>
      </c>
      <c r="B2114" t="str">
        <v>CUST05221</v>
      </c>
      <c r="C2114" t="str">
        <v>Auto</v>
      </c>
      <c r="D2114">
        <v>1286860</v>
      </c>
      <c r="E2114">
        <v>1021619.12</v>
      </c>
      <c r="F2114">
        <v>726</v>
      </c>
      <c r="G2114">
        <v>0.75</v>
      </c>
      <c r="H2114">
        <v>0</v>
      </c>
      <c r="I2114" t="str">
        <v>High</v>
      </c>
    </row>
    <row r="2115" spans="1:9" x14ac:dyDescent="0.25">
      <c r="A2115" t="str">
        <v>LN004242</v>
      </c>
      <c r="B2115" t="str">
        <v>CUST00395</v>
      </c>
      <c r="C2115" t="str">
        <v>Home</v>
      </c>
      <c r="D2115">
        <v>4188870</v>
      </c>
      <c r="E2115">
        <v>3945705.21</v>
      </c>
      <c r="F2115">
        <v>732</v>
      </c>
      <c r="G2115">
        <v>0.75</v>
      </c>
      <c r="H2115">
        <v>1</v>
      </c>
      <c r="I2115" t="str">
        <v>High</v>
      </c>
    </row>
    <row r="2116" spans="1:9" x14ac:dyDescent="0.25">
      <c r="A2116" t="str">
        <v>LN004243</v>
      </c>
      <c r="B2116" t="str">
        <v>CUST01096</v>
      </c>
      <c r="C2116" t="str">
        <v>Education</v>
      </c>
      <c r="D2116">
        <v>1256029</v>
      </c>
      <c r="E2116">
        <v>980673.02</v>
      </c>
      <c r="F2116">
        <v>718</v>
      </c>
      <c r="G2116">
        <v>0.75</v>
      </c>
      <c r="H2116">
        <v>0</v>
      </c>
      <c r="I2116" t="str">
        <v>High</v>
      </c>
    </row>
    <row r="2117" spans="1:9" x14ac:dyDescent="0.25">
      <c r="A2117" t="str">
        <v>LN004244</v>
      </c>
      <c r="B2117" t="str">
        <v>CUST01924</v>
      </c>
      <c r="C2117" t="str">
        <v>Home</v>
      </c>
      <c r="D2117">
        <v>6153387</v>
      </c>
      <c r="E2117">
        <v>6111440.21</v>
      </c>
      <c r="F2117">
        <v>631</v>
      </c>
      <c r="G2117">
        <v>0.75</v>
      </c>
      <c r="H2117">
        <v>0</v>
      </c>
      <c r="I2117" t="str">
        <v>High</v>
      </c>
    </row>
    <row r="2118" spans="1:9" x14ac:dyDescent="0.25">
      <c r="A2118" t="str">
        <v>LN004245</v>
      </c>
      <c r="B2118" t="str">
        <v>CUST01941</v>
      </c>
      <c r="C2118" t="str">
        <v>Home</v>
      </c>
      <c r="D2118">
        <v>1407768</v>
      </c>
      <c r="E2118">
        <v>1311960.77</v>
      </c>
      <c r="F2118">
        <v>728</v>
      </c>
      <c r="G2118">
        <v>0.67279999999999995</v>
      </c>
      <c r="H2118">
        <v>0</v>
      </c>
      <c r="I2118" t="str">
        <v>High</v>
      </c>
    </row>
    <row r="2119" spans="1:9" x14ac:dyDescent="0.25">
      <c r="A2119" t="str">
        <v>LN004248</v>
      </c>
      <c r="B2119" t="str">
        <v>CUST02566</v>
      </c>
      <c r="C2119" t="str">
        <v>Personal</v>
      </c>
      <c r="D2119">
        <v>426618</v>
      </c>
      <c r="E2119">
        <v>114845.47</v>
      </c>
      <c r="F2119">
        <v>648</v>
      </c>
      <c r="G2119">
        <v>0.21340000000000001</v>
      </c>
      <c r="H2119">
        <v>0</v>
      </c>
      <c r="I2119" t="str">
        <v>High</v>
      </c>
    </row>
    <row r="2120" spans="1:9" x14ac:dyDescent="0.25">
      <c r="A2120" t="str">
        <v>LN004249</v>
      </c>
      <c r="B2120" t="str">
        <v>CUST01914</v>
      </c>
      <c r="C2120" t="str">
        <v>Auto</v>
      </c>
      <c r="D2120">
        <v>609836</v>
      </c>
      <c r="E2120">
        <v>400444.46</v>
      </c>
      <c r="F2120">
        <v>629</v>
      </c>
      <c r="G2120">
        <v>0.4516</v>
      </c>
      <c r="H2120">
        <v>0</v>
      </c>
      <c r="I2120" t="str">
        <v>High</v>
      </c>
    </row>
    <row r="2121" spans="1:9" x14ac:dyDescent="0.25">
      <c r="A2121" t="str">
        <v>LN004250</v>
      </c>
      <c r="B2121" t="str">
        <v>CUST05442</v>
      </c>
      <c r="C2121" t="str">
        <v>Business</v>
      </c>
      <c r="D2121">
        <v>2616980</v>
      </c>
      <c r="E2121">
        <v>1913943.1</v>
      </c>
      <c r="F2121">
        <v>592</v>
      </c>
      <c r="G2121">
        <v>0.75</v>
      </c>
      <c r="H2121">
        <v>30</v>
      </c>
      <c r="I2121" t="str">
        <v>High</v>
      </c>
    </row>
    <row r="2122" spans="1:9" x14ac:dyDescent="0.25">
      <c r="A2122" t="str">
        <v>LN004251</v>
      </c>
      <c r="B2122" t="str">
        <v>CUST05714</v>
      </c>
      <c r="C2122" t="str">
        <v>Home</v>
      </c>
      <c r="D2122">
        <v>6130893</v>
      </c>
      <c r="E2122">
        <v>5791769.6600000001</v>
      </c>
      <c r="F2122">
        <v>635</v>
      </c>
      <c r="G2122">
        <v>0.75</v>
      </c>
      <c r="H2122">
        <v>0</v>
      </c>
      <c r="I2122" t="str">
        <v>High</v>
      </c>
    </row>
    <row r="2123" spans="1:9" x14ac:dyDescent="0.25">
      <c r="A2123" t="str">
        <v>LN004253</v>
      </c>
      <c r="B2123" t="str">
        <v>CUST01091</v>
      </c>
      <c r="C2123" t="str">
        <v>Personal</v>
      </c>
      <c r="D2123">
        <v>736089</v>
      </c>
      <c r="E2123">
        <v>238267.78</v>
      </c>
      <c r="F2123">
        <v>722</v>
      </c>
      <c r="G2123">
        <v>0.75</v>
      </c>
      <c r="H2123">
        <v>0</v>
      </c>
      <c r="I2123" t="str">
        <v>High</v>
      </c>
    </row>
    <row r="2124" spans="1:9" x14ac:dyDescent="0.25">
      <c r="A2124" t="str">
        <v>LN004254</v>
      </c>
      <c r="B2124" t="str">
        <v>CUST02848</v>
      </c>
      <c r="C2124" t="str">
        <v>Home</v>
      </c>
      <c r="D2124">
        <v>6570000</v>
      </c>
      <c r="E2124">
        <v>6326587.2999999998</v>
      </c>
      <c r="F2124">
        <v>692</v>
      </c>
      <c r="G2124">
        <v>0.75</v>
      </c>
      <c r="H2124">
        <v>0</v>
      </c>
      <c r="I2124" t="str">
        <v>High</v>
      </c>
    </row>
    <row r="2125" spans="1:9" x14ac:dyDescent="0.25">
      <c r="A2125" t="str">
        <v>LN004256</v>
      </c>
      <c r="B2125" t="str">
        <v>CUST02570</v>
      </c>
      <c r="C2125" t="str">
        <v>Auto</v>
      </c>
      <c r="D2125">
        <v>1711051</v>
      </c>
      <c r="E2125">
        <v>1215435.49</v>
      </c>
      <c r="F2125">
        <v>713</v>
      </c>
      <c r="G2125">
        <v>0.58020000000000005</v>
      </c>
      <c r="H2125">
        <v>0</v>
      </c>
      <c r="I2125" t="str">
        <v>High</v>
      </c>
    </row>
    <row r="2126" spans="1:9" x14ac:dyDescent="0.25">
      <c r="A2126" t="str">
        <v>LN004257</v>
      </c>
      <c r="B2126" t="str">
        <v>CUST02915</v>
      </c>
      <c r="C2126" t="str">
        <v>Business</v>
      </c>
      <c r="D2126">
        <v>3733078</v>
      </c>
      <c r="E2126">
        <v>2496651.83</v>
      </c>
      <c r="F2126">
        <v>674</v>
      </c>
      <c r="G2126">
        <v>0.75</v>
      </c>
      <c r="H2126">
        <v>0</v>
      </c>
      <c r="I2126" t="str">
        <v>High</v>
      </c>
    </row>
    <row r="2127" spans="1:9" x14ac:dyDescent="0.25">
      <c r="A2127" t="str">
        <v>LN004258</v>
      </c>
      <c r="B2127" t="str">
        <v>CUST00541</v>
      </c>
      <c r="C2127" t="str">
        <v>Home</v>
      </c>
      <c r="D2127">
        <v>6847553</v>
      </c>
      <c r="E2127">
        <v>6517293.5199999996</v>
      </c>
      <c r="F2127">
        <v>670</v>
      </c>
      <c r="G2127">
        <v>0.73309999999999997</v>
      </c>
      <c r="H2127">
        <v>0</v>
      </c>
      <c r="I2127" t="str">
        <v>High</v>
      </c>
    </row>
    <row r="2128" spans="1:9" x14ac:dyDescent="0.25">
      <c r="A2128" t="str">
        <v>LN004260</v>
      </c>
      <c r="B2128" t="str">
        <v>CUST02169</v>
      </c>
      <c r="C2128" t="str">
        <v>Home</v>
      </c>
      <c r="D2128">
        <v>2796369</v>
      </c>
      <c r="E2128">
        <v>2668071.75</v>
      </c>
      <c r="F2128">
        <v>772</v>
      </c>
      <c r="G2128">
        <v>0.73629999999999995</v>
      </c>
      <c r="H2128">
        <v>0</v>
      </c>
      <c r="I2128" t="str">
        <v>High</v>
      </c>
    </row>
    <row r="2129" spans="1:9" x14ac:dyDescent="0.25">
      <c r="A2129" t="str">
        <v>LN004261</v>
      </c>
      <c r="B2129" t="str">
        <v>CUST04361</v>
      </c>
      <c r="C2129" t="str">
        <v>Personal</v>
      </c>
      <c r="D2129">
        <v>606408</v>
      </c>
      <c r="E2129">
        <v>0</v>
      </c>
      <c r="F2129">
        <v>663</v>
      </c>
      <c r="G2129">
        <v>0.53380000000000005</v>
      </c>
      <c r="H2129">
        <v>0</v>
      </c>
      <c r="I2129" t="str">
        <v>High</v>
      </c>
    </row>
    <row r="2130" spans="1:9" x14ac:dyDescent="0.25">
      <c r="A2130" t="str">
        <v>LN004264</v>
      </c>
      <c r="B2130" t="str">
        <v>CUST02769</v>
      </c>
      <c r="C2130" t="str">
        <v>Home</v>
      </c>
      <c r="D2130">
        <v>6167640</v>
      </c>
      <c r="E2130">
        <v>6135328.3099999996</v>
      </c>
      <c r="F2130">
        <v>734</v>
      </c>
      <c r="G2130">
        <v>0.75</v>
      </c>
      <c r="H2130">
        <v>0</v>
      </c>
      <c r="I2130" t="str">
        <v>High</v>
      </c>
    </row>
    <row r="2131" spans="1:9" x14ac:dyDescent="0.25">
      <c r="A2131" t="str">
        <v>LN004266</v>
      </c>
      <c r="B2131" t="str">
        <v>CUST00810</v>
      </c>
      <c r="C2131" t="str">
        <v>Home</v>
      </c>
      <c r="D2131">
        <v>6411788</v>
      </c>
      <c r="E2131">
        <v>6216920.21</v>
      </c>
      <c r="F2131">
        <v>742</v>
      </c>
      <c r="G2131">
        <v>0.75</v>
      </c>
      <c r="H2131">
        <v>7</v>
      </c>
      <c r="I2131" t="str">
        <v>High</v>
      </c>
    </row>
    <row r="2132" spans="1:9" x14ac:dyDescent="0.25">
      <c r="A2132" t="str">
        <v>LN004267</v>
      </c>
      <c r="B2132" t="str">
        <v>CUST02077</v>
      </c>
      <c r="C2132" t="str">
        <v>Auto</v>
      </c>
      <c r="D2132">
        <v>1202762</v>
      </c>
      <c r="E2132">
        <v>791826.54</v>
      </c>
      <c r="F2132">
        <v>731</v>
      </c>
      <c r="G2132">
        <v>0.75</v>
      </c>
      <c r="H2132">
        <v>0</v>
      </c>
      <c r="I2132" t="str">
        <v>High</v>
      </c>
    </row>
    <row r="2133" spans="1:9" x14ac:dyDescent="0.25">
      <c r="A2133" t="str">
        <v>LN004268</v>
      </c>
      <c r="B2133" t="str">
        <v>CUST05320</v>
      </c>
      <c r="C2133" t="str">
        <v>Personal</v>
      </c>
      <c r="D2133">
        <v>631788</v>
      </c>
      <c r="E2133">
        <v>0</v>
      </c>
      <c r="F2133">
        <v>734</v>
      </c>
      <c r="G2133">
        <v>0.60809999999999997</v>
      </c>
      <c r="H2133">
        <v>0</v>
      </c>
      <c r="I2133" t="str">
        <v>High</v>
      </c>
    </row>
    <row r="2134" spans="1:9" x14ac:dyDescent="0.25">
      <c r="A2134" t="str">
        <v>LN004269</v>
      </c>
      <c r="B2134" t="str">
        <v>CUST02351</v>
      </c>
      <c r="C2134" t="str">
        <v>Education</v>
      </c>
      <c r="D2134">
        <v>661010</v>
      </c>
      <c r="E2134">
        <v>144325.09</v>
      </c>
      <c r="F2134">
        <v>718</v>
      </c>
      <c r="G2134">
        <v>0.51090000000000002</v>
      </c>
      <c r="H2134">
        <v>0</v>
      </c>
      <c r="I2134" t="str">
        <v>High</v>
      </c>
    </row>
    <row r="2135" spans="1:9" x14ac:dyDescent="0.25">
      <c r="A2135" t="str">
        <v>LN004270</v>
      </c>
      <c r="B2135" t="str">
        <v>CUST06550</v>
      </c>
      <c r="C2135" t="str">
        <v>Business</v>
      </c>
      <c r="D2135">
        <v>4719349</v>
      </c>
      <c r="E2135">
        <v>3957531.79</v>
      </c>
      <c r="F2135">
        <v>694</v>
      </c>
      <c r="G2135">
        <v>0.75</v>
      </c>
      <c r="H2135">
        <v>0</v>
      </c>
      <c r="I2135" t="str">
        <v>High</v>
      </c>
    </row>
    <row r="2136" spans="1:9" x14ac:dyDescent="0.25">
      <c r="A2136" t="str">
        <v>LN004271</v>
      </c>
      <c r="B2136" t="str">
        <v>CUST00701</v>
      </c>
      <c r="C2136" t="str">
        <v>Auto</v>
      </c>
      <c r="D2136">
        <v>459311</v>
      </c>
      <c r="E2136">
        <v>415573.01</v>
      </c>
      <c r="F2136">
        <v>638</v>
      </c>
      <c r="G2136">
        <v>0.33360000000000001</v>
      </c>
      <c r="H2136">
        <v>7</v>
      </c>
      <c r="I2136" t="str">
        <v>High</v>
      </c>
    </row>
    <row r="2137" spans="1:9" x14ac:dyDescent="0.25">
      <c r="A2137" t="str">
        <v>LN004274</v>
      </c>
      <c r="B2137" t="str">
        <v>CUST05855</v>
      </c>
      <c r="C2137" t="str">
        <v>Home</v>
      </c>
      <c r="D2137">
        <v>6108427</v>
      </c>
      <c r="E2137">
        <v>5948396.7599999998</v>
      </c>
      <c r="F2137">
        <v>703</v>
      </c>
      <c r="G2137">
        <v>0.75</v>
      </c>
      <c r="H2137">
        <v>0</v>
      </c>
      <c r="I2137" t="str">
        <v>High</v>
      </c>
    </row>
    <row r="2138" spans="1:9" x14ac:dyDescent="0.25">
      <c r="A2138" t="str">
        <v>LN004276</v>
      </c>
      <c r="B2138" t="str">
        <v>CUST02304</v>
      </c>
      <c r="C2138" t="str">
        <v>Auto</v>
      </c>
      <c r="D2138">
        <v>989476</v>
      </c>
      <c r="E2138">
        <v>941260.81</v>
      </c>
      <c r="F2138">
        <v>740</v>
      </c>
      <c r="G2138">
        <v>0.53969999999999996</v>
      </c>
      <c r="H2138">
        <v>0</v>
      </c>
      <c r="I2138" t="str">
        <v>High</v>
      </c>
    </row>
    <row r="2139" spans="1:9" x14ac:dyDescent="0.25">
      <c r="A2139" t="str">
        <v>LN004280</v>
      </c>
      <c r="B2139" t="str">
        <v>CUST02120</v>
      </c>
      <c r="C2139" t="str">
        <v>Home</v>
      </c>
      <c r="D2139">
        <v>6183175</v>
      </c>
      <c r="E2139">
        <v>5864118.2699999996</v>
      </c>
      <c r="F2139">
        <v>666</v>
      </c>
      <c r="G2139">
        <v>0.75</v>
      </c>
      <c r="H2139">
        <v>7</v>
      </c>
      <c r="I2139" t="str">
        <v>High</v>
      </c>
    </row>
    <row r="2140" spans="1:9" x14ac:dyDescent="0.25">
      <c r="A2140" t="str">
        <v>LN004281</v>
      </c>
      <c r="B2140" t="str">
        <v>CUST06834</v>
      </c>
      <c r="C2140" t="str">
        <v>Personal</v>
      </c>
      <c r="D2140">
        <v>694888</v>
      </c>
      <c r="E2140">
        <v>537175.01</v>
      </c>
      <c r="F2140">
        <v>621</v>
      </c>
      <c r="G2140">
        <v>0.25819999999999999</v>
      </c>
      <c r="H2140">
        <v>0</v>
      </c>
      <c r="I2140" t="str">
        <v>High</v>
      </c>
    </row>
    <row r="2141" spans="1:9" x14ac:dyDescent="0.25">
      <c r="A2141" t="str">
        <v>LN004282</v>
      </c>
      <c r="B2141" t="str">
        <v>CUST00262</v>
      </c>
      <c r="C2141" t="str">
        <v>Auto</v>
      </c>
      <c r="D2141">
        <v>1611858</v>
      </c>
      <c r="E2141">
        <v>0</v>
      </c>
      <c r="F2141">
        <v>681</v>
      </c>
      <c r="G2141">
        <v>0.75</v>
      </c>
      <c r="H2141">
        <v>0</v>
      </c>
      <c r="I2141" t="str">
        <v>High</v>
      </c>
    </row>
    <row r="2142" spans="1:9" x14ac:dyDescent="0.25">
      <c r="A2142" t="str">
        <v>LN004284</v>
      </c>
      <c r="B2142" t="str">
        <v>CUST02500</v>
      </c>
      <c r="C2142" t="str">
        <v>Personal</v>
      </c>
      <c r="D2142">
        <v>445708</v>
      </c>
      <c r="E2142">
        <v>419449.54</v>
      </c>
      <c r="F2142">
        <v>615</v>
      </c>
      <c r="G2142">
        <v>0.1613</v>
      </c>
      <c r="H2142">
        <v>0</v>
      </c>
      <c r="I2142" t="str">
        <v>High</v>
      </c>
    </row>
    <row r="2143" spans="1:9" x14ac:dyDescent="0.25">
      <c r="A2143" t="str">
        <v>LN004287</v>
      </c>
      <c r="B2143" t="str">
        <v>CUST05477</v>
      </c>
      <c r="C2143" t="str">
        <v>Business</v>
      </c>
      <c r="D2143">
        <v>3816494</v>
      </c>
      <c r="E2143">
        <v>2351501.61</v>
      </c>
      <c r="F2143">
        <v>755</v>
      </c>
      <c r="G2143">
        <v>0.75</v>
      </c>
      <c r="H2143">
        <v>0</v>
      </c>
      <c r="I2143" t="str">
        <v>High</v>
      </c>
    </row>
    <row r="2144" spans="1:9" x14ac:dyDescent="0.25">
      <c r="A2144" t="str">
        <v>LN004288</v>
      </c>
      <c r="B2144" t="str">
        <v>CUST02417</v>
      </c>
      <c r="C2144" t="str">
        <v>Auto</v>
      </c>
      <c r="D2144">
        <v>1560913</v>
      </c>
      <c r="E2144">
        <v>1378371.38</v>
      </c>
      <c r="F2144">
        <v>730</v>
      </c>
      <c r="G2144">
        <v>0.67700000000000005</v>
      </c>
      <c r="H2144">
        <v>0</v>
      </c>
      <c r="I2144" t="str">
        <v>High</v>
      </c>
    </row>
    <row r="2145" spans="1:9" x14ac:dyDescent="0.25">
      <c r="A2145" t="str">
        <v>LN004289</v>
      </c>
      <c r="B2145" t="str">
        <v>CUST02497</v>
      </c>
      <c r="C2145" t="str">
        <v>Personal</v>
      </c>
      <c r="D2145">
        <v>220636</v>
      </c>
      <c r="E2145">
        <v>203582.9</v>
      </c>
      <c r="F2145">
        <v>637</v>
      </c>
      <c r="G2145">
        <v>5.8700000000000002E-2</v>
      </c>
      <c r="H2145">
        <v>1</v>
      </c>
      <c r="I2145" t="str">
        <v>High</v>
      </c>
    </row>
    <row r="2146" spans="1:9" x14ac:dyDescent="0.25">
      <c r="A2146" t="str">
        <v>LN004291</v>
      </c>
      <c r="B2146" t="str">
        <v>CUST05017</v>
      </c>
      <c r="C2146" t="str">
        <v>Home</v>
      </c>
      <c r="D2146">
        <v>6799266</v>
      </c>
      <c r="E2146">
        <v>6758671.0899999999</v>
      </c>
      <c r="F2146">
        <v>712</v>
      </c>
      <c r="G2146">
        <v>0.75</v>
      </c>
      <c r="H2146">
        <v>0</v>
      </c>
      <c r="I2146" t="str">
        <v>High</v>
      </c>
    </row>
    <row r="2147" spans="1:9" x14ac:dyDescent="0.25">
      <c r="A2147" t="str">
        <v>LN004294</v>
      </c>
      <c r="B2147" t="str">
        <v>CUST06216</v>
      </c>
      <c r="C2147" t="str">
        <v>Business</v>
      </c>
      <c r="D2147">
        <v>4476596</v>
      </c>
      <c r="E2147">
        <v>0</v>
      </c>
      <c r="F2147">
        <v>671</v>
      </c>
      <c r="G2147">
        <v>0.75</v>
      </c>
      <c r="H2147">
        <v>0</v>
      </c>
      <c r="I2147" t="str">
        <v>High</v>
      </c>
    </row>
    <row r="2148" spans="1:9" x14ac:dyDescent="0.25">
      <c r="A2148" t="str">
        <v>LN004295</v>
      </c>
      <c r="B2148" t="str">
        <v>CUST00275</v>
      </c>
      <c r="C2148" t="str">
        <v>Home</v>
      </c>
      <c r="D2148">
        <v>6492440</v>
      </c>
      <c r="E2148">
        <v>6404880.5199999996</v>
      </c>
      <c r="F2148">
        <v>694</v>
      </c>
      <c r="G2148">
        <v>0.75</v>
      </c>
      <c r="H2148">
        <v>0</v>
      </c>
      <c r="I2148" t="str">
        <v>High</v>
      </c>
    </row>
    <row r="2149" spans="1:9" x14ac:dyDescent="0.25">
      <c r="A2149" t="str">
        <v>LN004298</v>
      </c>
      <c r="B2149" t="str">
        <v>CUST03672</v>
      </c>
      <c r="C2149" t="str">
        <v>Personal</v>
      </c>
      <c r="D2149">
        <v>396693</v>
      </c>
      <c r="E2149">
        <v>245163.31</v>
      </c>
      <c r="F2149">
        <v>603</v>
      </c>
      <c r="G2149">
        <v>0.65980000000000005</v>
      </c>
      <c r="H2149">
        <v>0</v>
      </c>
      <c r="I2149" t="str">
        <v>High</v>
      </c>
    </row>
    <row r="2150" spans="1:9" x14ac:dyDescent="0.25">
      <c r="A2150" t="str">
        <v>LN004300</v>
      </c>
      <c r="B2150" t="str">
        <v>CUST02798</v>
      </c>
      <c r="C2150" t="str">
        <v>Auto</v>
      </c>
      <c r="D2150">
        <v>1342809</v>
      </c>
      <c r="E2150">
        <v>336848.43</v>
      </c>
      <c r="F2150">
        <v>594</v>
      </c>
      <c r="G2150">
        <v>0.60070000000000001</v>
      </c>
      <c r="H2150">
        <v>0</v>
      </c>
      <c r="I2150" t="str">
        <v>High</v>
      </c>
    </row>
    <row r="2151" spans="1:9" x14ac:dyDescent="0.25">
      <c r="A2151" t="str">
        <v>LN004302</v>
      </c>
      <c r="B2151" t="str">
        <v>CUST04778</v>
      </c>
      <c r="C2151" t="str">
        <v>Business</v>
      </c>
      <c r="D2151">
        <v>4075536</v>
      </c>
      <c r="E2151">
        <v>1302830.43</v>
      </c>
      <c r="F2151">
        <v>640</v>
      </c>
      <c r="G2151">
        <v>0.75</v>
      </c>
      <c r="H2151">
        <v>0</v>
      </c>
      <c r="I2151" t="str">
        <v>High</v>
      </c>
    </row>
    <row r="2152" spans="1:9" x14ac:dyDescent="0.25">
      <c r="A2152" t="str">
        <v>LN004303</v>
      </c>
      <c r="B2152" t="str">
        <v>CUST00483</v>
      </c>
      <c r="C2152" t="str">
        <v>Education</v>
      </c>
      <c r="D2152">
        <v>1098609</v>
      </c>
      <c r="E2152">
        <v>834454.58</v>
      </c>
      <c r="F2152">
        <v>654</v>
      </c>
      <c r="G2152">
        <v>0.68149999999999999</v>
      </c>
      <c r="H2152">
        <v>0</v>
      </c>
      <c r="I2152" t="str">
        <v>High</v>
      </c>
    </row>
    <row r="2153" spans="1:9" x14ac:dyDescent="0.25">
      <c r="A2153" t="str">
        <v>LN004306</v>
      </c>
      <c r="B2153" t="str">
        <v>CUST06992</v>
      </c>
      <c r="C2153" t="str">
        <v>Personal</v>
      </c>
      <c r="D2153">
        <v>659220</v>
      </c>
      <c r="E2153">
        <v>615002.88</v>
      </c>
      <c r="F2153">
        <v>728</v>
      </c>
      <c r="G2153">
        <v>0.50739999999999996</v>
      </c>
      <c r="H2153">
        <v>0</v>
      </c>
      <c r="I2153" t="str">
        <v>High</v>
      </c>
    </row>
    <row r="2154" spans="1:9" x14ac:dyDescent="0.25">
      <c r="A2154" t="str">
        <v>LN004307</v>
      </c>
      <c r="B2154" t="str">
        <v>CUST01212</v>
      </c>
      <c r="C2154" t="str">
        <v>Home</v>
      </c>
      <c r="D2154">
        <v>6062067</v>
      </c>
      <c r="E2154">
        <v>5026046.12</v>
      </c>
      <c r="F2154">
        <v>695</v>
      </c>
      <c r="G2154">
        <v>0.75</v>
      </c>
      <c r="H2154">
        <v>0</v>
      </c>
      <c r="I2154" t="str">
        <v>High</v>
      </c>
    </row>
    <row r="2155" spans="1:9" x14ac:dyDescent="0.25">
      <c r="A2155" t="str">
        <v>LN004311</v>
      </c>
      <c r="B2155" t="str">
        <v>CUST01627</v>
      </c>
      <c r="C2155" t="str">
        <v>Personal</v>
      </c>
      <c r="D2155">
        <v>781837</v>
      </c>
      <c r="E2155">
        <v>536097.55000000005</v>
      </c>
      <c r="F2155">
        <v>738</v>
      </c>
      <c r="G2155">
        <v>0.52149999999999996</v>
      </c>
      <c r="H2155">
        <v>0</v>
      </c>
      <c r="I2155" t="str">
        <v>High</v>
      </c>
    </row>
    <row r="2156" spans="1:9" x14ac:dyDescent="0.25">
      <c r="A2156" t="str">
        <v>LN004312</v>
      </c>
      <c r="B2156" t="str">
        <v>CUST04359</v>
      </c>
      <c r="C2156" t="str">
        <v>Business</v>
      </c>
      <c r="D2156">
        <v>1965577</v>
      </c>
      <c r="E2156">
        <v>1349196.69</v>
      </c>
      <c r="F2156">
        <v>775</v>
      </c>
      <c r="G2156">
        <v>0.75</v>
      </c>
      <c r="H2156">
        <v>0</v>
      </c>
      <c r="I2156" t="str">
        <v>High</v>
      </c>
    </row>
    <row r="2157" spans="1:9" x14ac:dyDescent="0.25">
      <c r="A2157" t="str">
        <v>LN004314</v>
      </c>
      <c r="B2157" t="str">
        <v>CUST00468</v>
      </c>
      <c r="C2157" t="str">
        <v>Business</v>
      </c>
      <c r="D2157">
        <v>4988595</v>
      </c>
      <c r="E2157">
        <v>2155424.79</v>
      </c>
      <c r="F2157">
        <v>748</v>
      </c>
      <c r="G2157">
        <v>0.75</v>
      </c>
      <c r="H2157">
        <v>0</v>
      </c>
      <c r="I2157" t="str">
        <v>High</v>
      </c>
    </row>
    <row r="2158" spans="1:9" x14ac:dyDescent="0.25">
      <c r="A2158" t="str">
        <v>LN004315</v>
      </c>
      <c r="B2158" t="str">
        <v>CUST02878</v>
      </c>
      <c r="C2158" t="str">
        <v>Business</v>
      </c>
      <c r="D2158">
        <v>1722046</v>
      </c>
      <c r="E2158">
        <v>1639573.79</v>
      </c>
      <c r="F2158">
        <v>640</v>
      </c>
      <c r="G2158">
        <v>0.40339999999999998</v>
      </c>
      <c r="H2158">
        <v>0</v>
      </c>
      <c r="I2158" t="str">
        <v>High</v>
      </c>
    </row>
    <row r="2159" spans="1:9" x14ac:dyDescent="0.25">
      <c r="A2159" t="str">
        <v>LN004317</v>
      </c>
      <c r="B2159" t="str">
        <v>CUST02580</v>
      </c>
      <c r="C2159" t="str">
        <v>Auto</v>
      </c>
      <c r="D2159">
        <v>613610</v>
      </c>
      <c r="E2159">
        <v>202848.28</v>
      </c>
      <c r="F2159">
        <v>688</v>
      </c>
      <c r="G2159">
        <v>0.59770000000000001</v>
      </c>
      <c r="H2159">
        <v>0</v>
      </c>
      <c r="I2159" t="str">
        <v>High</v>
      </c>
    </row>
    <row r="2160" spans="1:9" x14ac:dyDescent="0.25">
      <c r="A2160" t="str">
        <v>LN004319</v>
      </c>
      <c r="B2160" t="str">
        <v>CUST03860</v>
      </c>
      <c r="C2160" t="str">
        <v>Home</v>
      </c>
      <c r="D2160">
        <v>3949113</v>
      </c>
      <c r="E2160">
        <v>3860106.95</v>
      </c>
      <c r="F2160">
        <v>699</v>
      </c>
      <c r="G2160">
        <v>0.75</v>
      </c>
      <c r="H2160">
        <v>0</v>
      </c>
      <c r="I2160" t="str">
        <v>High</v>
      </c>
    </row>
    <row r="2161" spans="1:9" x14ac:dyDescent="0.25">
      <c r="A2161" t="str">
        <v>LN004321</v>
      </c>
      <c r="B2161" t="str">
        <v>CUST03243</v>
      </c>
      <c r="C2161" t="str">
        <v>Auto</v>
      </c>
      <c r="D2161">
        <v>1421901</v>
      </c>
      <c r="E2161">
        <v>275830.48</v>
      </c>
      <c r="F2161">
        <v>678</v>
      </c>
      <c r="G2161">
        <v>0.75</v>
      </c>
      <c r="H2161">
        <v>0</v>
      </c>
      <c r="I2161" t="str">
        <v>High</v>
      </c>
    </row>
    <row r="2162" spans="1:9" x14ac:dyDescent="0.25">
      <c r="A2162" t="str">
        <v>LN004322</v>
      </c>
      <c r="B2162" t="str">
        <v>CUST01039</v>
      </c>
      <c r="C2162" t="str">
        <v>Business</v>
      </c>
      <c r="D2162">
        <v>4112689</v>
      </c>
      <c r="E2162">
        <v>2549998.15</v>
      </c>
      <c r="F2162">
        <v>751</v>
      </c>
      <c r="G2162">
        <v>0.75</v>
      </c>
      <c r="H2162">
        <v>0</v>
      </c>
      <c r="I2162" t="str">
        <v>High</v>
      </c>
    </row>
    <row r="2163" spans="1:9" x14ac:dyDescent="0.25">
      <c r="A2163" t="str">
        <v>LN004324</v>
      </c>
      <c r="B2163" t="str">
        <v>CUST03028</v>
      </c>
      <c r="C2163" t="str">
        <v>Home</v>
      </c>
      <c r="D2163">
        <v>5548981</v>
      </c>
      <c r="E2163">
        <v>5168021.43</v>
      </c>
      <c r="F2163">
        <v>589</v>
      </c>
      <c r="G2163">
        <v>0.75</v>
      </c>
      <c r="H2163">
        <v>0</v>
      </c>
      <c r="I2163" t="str">
        <v>High</v>
      </c>
    </row>
    <row r="2164" spans="1:9" x14ac:dyDescent="0.25">
      <c r="A2164" t="str">
        <v>LN004325</v>
      </c>
      <c r="B2164" t="str">
        <v>CUST02011</v>
      </c>
      <c r="C2164" t="str">
        <v>Education</v>
      </c>
      <c r="D2164">
        <v>911051</v>
      </c>
      <c r="E2164">
        <v>496655.29</v>
      </c>
      <c r="F2164">
        <v>765</v>
      </c>
      <c r="G2164">
        <v>0.54159999999999997</v>
      </c>
      <c r="H2164">
        <v>0</v>
      </c>
      <c r="I2164" t="str">
        <v>High</v>
      </c>
    </row>
    <row r="2165" spans="1:9" x14ac:dyDescent="0.25">
      <c r="A2165" t="str">
        <v>LN004327</v>
      </c>
      <c r="B2165" t="str">
        <v>CUST06334</v>
      </c>
      <c r="C2165" t="str">
        <v>Personal</v>
      </c>
      <c r="D2165">
        <v>439157</v>
      </c>
      <c r="E2165">
        <v>365490.88</v>
      </c>
      <c r="F2165">
        <v>642</v>
      </c>
      <c r="G2165">
        <v>0.1588</v>
      </c>
      <c r="H2165">
        <v>0</v>
      </c>
      <c r="I2165" t="str">
        <v>High</v>
      </c>
    </row>
    <row r="2166" spans="1:9" x14ac:dyDescent="0.25">
      <c r="A2166" t="str">
        <v>LN004328</v>
      </c>
      <c r="B2166" t="str">
        <v>CUST01716</v>
      </c>
      <c r="C2166" t="str">
        <v>Business</v>
      </c>
      <c r="D2166">
        <v>1946124</v>
      </c>
      <c r="E2166">
        <v>180215.37</v>
      </c>
      <c r="F2166">
        <v>662</v>
      </c>
      <c r="G2166">
        <v>0.75</v>
      </c>
      <c r="H2166">
        <v>0</v>
      </c>
      <c r="I2166" t="str">
        <v>High</v>
      </c>
    </row>
    <row r="2167" spans="1:9" x14ac:dyDescent="0.25">
      <c r="A2167" t="str">
        <v>LN004333</v>
      </c>
      <c r="B2167" t="str">
        <v>CUST02683</v>
      </c>
      <c r="C2167" t="str">
        <v>Home</v>
      </c>
      <c r="D2167">
        <v>3434274</v>
      </c>
      <c r="E2167">
        <v>3374134.01</v>
      </c>
      <c r="F2167">
        <v>734</v>
      </c>
      <c r="G2167">
        <v>0.67100000000000004</v>
      </c>
      <c r="H2167">
        <v>0</v>
      </c>
      <c r="I2167" t="str">
        <v>High</v>
      </c>
    </row>
    <row r="2168" spans="1:9" x14ac:dyDescent="0.25">
      <c r="A2168" t="str">
        <v>LN004335</v>
      </c>
      <c r="B2168" t="str">
        <v>CUST06216</v>
      </c>
      <c r="C2168" t="str">
        <v>Home</v>
      </c>
      <c r="D2168">
        <v>2532643</v>
      </c>
      <c r="E2168">
        <v>2328434.87</v>
      </c>
      <c r="F2168">
        <v>798</v>
      </c>
      <c r="G2168">
        <v>0.75</v>
      </c>
      <c r="H2168">
        <v>0</v>
      </c>
      <c r="I2168" t="str">
        <v>High</v>
      </c>
    </row>
    <row r="2169" spans="1:9" x14ac:dyDescent="0.25">
      <c r="A2169" t="str">
        <v>LN004338</v>
      </c>
      <c r="B2169" t="str">
        <v>CUST03311</v>
      </c>
      <c r="C2169" t="str">
        <v>Business</v>
      </c>
      <c r="D2169">
        <v>4130034</v>
      </c>
      <c r="E2169">
        <v>3013622.97</v>
      </c>
      <c r="F2169">
        <v>702</v>
      </c>
      <c r="G2169">
        <v>0.75</v>
      </c>
      <c r="H2169">
        <v>0</v>
      </c>
      <c r="I2169" t="str">
        <v>High</v>
      </c>
    </row>
    <row r="2170" spans="1:9" x14ac:dyDescent="0.25">
      <c r="A2170" t="str">
        <v>LN004339</v>
      </c>
      <c r="B2170" t="str">
        <v>CUST04175</v>
      </c>
      <c r="C2170" t="str">
        <v>Home</v>
      </c>
      <c r="D2170">
        <v>6952776</v>
      </c>
      <c r="E2170">
        <v>6010062.8799999999</v>
      </c>
      <c r="F2170">
        <v>750</v>
      </c>
      <c r="G2170">
        <v>0.75</v>
      </c>
      <c r="H2170">
        <v>0</v>
      </c>
      <c r="I2170" t="str">
        <v>High</v>
      </c>
    </row>
    <row r="2171" spans="1:9" x14ac:dyDescent="0.25">
      <c r="A2171" t="str">
        <v>LN004340</v>
      </c>
      <c r="B2171" t="str">
        <v>CUST05240</v>
      </c>
      <c r="C2171" t="str">
        <v>Personal</v>
      </c>
      <c r="D2171">
        <v>738542</v>
      </c>
      <c r="E2171">
        <v>647691.73</v>
      </c>
      <c r="F2171">
        <v>647</v>
      </c>
      <c r="G2171">
        <v>0.2127</v>
      </c>
      <c r="H2171">
        <v>0</v>
      </c>
      <c r="I2171" t="str">
        <v>High</v>
      </c>
    </row>
    <row r="2172" spans="1:9" x14ac:dyDescent="0.25">
      <c r="A2172" t="str">
        <v>LN004341</v>
      </c>
      <c r="B2172" t="str">
        <v>CUST01787</v>
      </c>
      <c r="C2172" t="str">
        <v>Home</v>
      </c>
      <c r="D2172">
        <v>6557390</v>
      </c>
      <c r="E2172">
        <v>6443355.9500000002</v>
      </c>
      <c r="F2172">
        <v>697</v>
      </c>
      <c r="G2172">
        <v>0.75</v>
      </c>
      <c r="H2172">
        <v>0</v>
      </c>
      <c r="I2172" t="str">
        <v>High</v>
      </c>
    </row>
    <row r="2173" spans="1:9" x14ac:dyDescent="0.25">
      <c r="A2173" t="str">
        <v>LN004342</v>
      </c>
      <c r="B2173" t="str">
        <v>CUST05290</v>
      </c>
      <c r="C2173" t="str">
        <v>Personal</v>
      </c>
      <c r="D2173">
        <v>405551</v>
      </c>
      <c r="E2173">
        <v>230627.18</v>
      </c>
      <c r="F2173">
        <v>732</v>
      </c>
      <c r="G2173">
        <v>0.75</v>
      </c>
      <c r="H2173">
        <v>0</v>
      </c>
      <c r="I2173" t="str">
        <v>High</v>
      </c>
    </row>
    <row r="2174" spans="1:9" x14ac:dyDescent="0.25">
      <c r="A2174" t="str">
        <v>LN004345</v>
      </c>
      <c r="B2174" t="str">
        <v>CUST00693</v>
      </c>
      <c r="C2174" t="str">
        <v>Auto</v>
      </c>
      <c r="D2174">
        <v>1363012</v>
      </c>
      <c r="E2174">
        <v>774322.87</v>
      </c>
      <c r="F2174">
        <v>736</v>
      </c>
      <c r="G2174">
        <v>0.55879999999999996</v>
      </c>
      <c r="H2174">
        <v>0</v>
      </c>
      <c r="I2174" t="str">
        <v>High</v>
      </c>
    </row>
    <row r="2175" spans="1:9" x14ac:dyDescent="0.25">
      <c r="A2175" t="str">
        <v>LN004348</v>
      </c>
      <c r="B2175" t="str">
        <v>CUST05108</v>
      </c>
      <c r="C2175" t="str">
        <v>Home</v>
      </c>
      <c r="D2175">
        <v>3983245</v>
      </c>
      <c r="E2175">
        <v>3891366.49</v>
      </c>
      <c r="F2175">
        <v>698</v>
      </c>
      <c r="G2175">
        <v>0.75</v>
      </c>
      <c r="H2175">
        <v>0</v>
      </c>
      <c r="I2175" t="str">
        <v>High</v>
      </c>
    </row>
    <row r="2176" spans="1:9" x14ac:dyDescent="0.25">
      <c r="A2176" t="str">
        <v>LN004349</v>
      </c>
      <c r="B2176" t="str">
        <v>CUST01004</v>
      </c>
      <c r="C2176" t="str">
        <v>Education</v>
      </c>
      <c r="D2176">
        <v>522950</v>
      </c>
      <c r="E2176">
        <v>466204.73</v>
      </c>
      <c r="F2176">
        <v>614</v>
      </c>
      <c r="G2176">
        <v>0.75</v>
      </c>
      <c r="H2176">
        <v>0</v>
      </c>
      <c r="I2176" t="str">
        <v>High</v>
      </c>
    </row>
    <row r="2177" spans="1:9" x14ac:dyDescent="0.25">
      <c r="A2177" t="str">
        <v>LN004350</v>
      </c>
      <c r="B2177" t="str">
        <v>CUST02136</v>
      </c>
      <c r="C2177" t="str">
        <v>Auto</v>
      </c>
      <c r="D2177">
        <v>1398418</v>
      </c>
      <c r="E2177">
        <v>1081540.97</v>
      </c>
      <c r="F2177">
        <v>770</v>
      </c>
      <c r="G2177">
        <v>0.73089999999999999</v>
      </c>
      <c r="H2177">
        <v>0</v>
      </c>
      <c r="I2177" t="str">
        <v>High</v>
      </c>
    </row>
    <row r="2178" spans="1:9" x14ac:dyDescent="0.25">
      <c r="A2178" t="str">
        <v>LN004352</v>
      </c>
      <c r="B2178" t="str">
        <v>CUST05883</v>
      </c>
      <c r="C2178" t="str">
        <v>Auto</v>
      </c>
      <c r="D2178">
        <v>921630</v>
      </c>
      <c r="E2178">
        <v>0</v>
      </c>
      <c r="F2178">
        <v>726</v>
      </c>
      <c r="G2178">
        <v>0.55940000000000001</v>
      </c>
      <c r="H2178">
        <v>15</v>
      </c>
      <c r="I2178" t="str">
        <v>High</v>
      </c>
    </row>
    <row r="2179" spans="1:9" x14ac:dyDescent="0.25">
      <c r="A2179" t="str">
        <v>LN004353</v>
      </c>
      <c r="B2179" t="str">
        <v>CUST03490</v>
      </c>
      <c r="C2179" t="str">
        <v>Home</v>
      </c>
      <c r="D2179">
        <v>4826725</v>
      </c>
      <c r="E2179">
        <v>4290921.42</v>
      </c>
      <c r="F2179">
        <v>746</v>
      </c>
      <c r="G2179">
        <v>0.53120000000000001</v>
      </c>
      <c r="H2179">
        <v>0</v>
      </c>
      <c r="I2179" t="str">
        <v>High</v>
      </c>
    </row>
    <row r="2180" spans="1:9" x14ac:dyDescent="0.25">
      <c r="A2180" t="str">
        <v>LN004354</v>
      </c>
      <c r="B2180" t="str">
        <v>CUST05690</v>
      </c>
      <c r="C2180" t="str">
        <v>Business</v>
      </c>
      <c r="D2180">
        <v>1045077</v>
      </c>
      <c r="E2180">
        <v>485862.38</v>
      </c>
      <c r="F2180">
        <v>610</v>
      </c>
      <c r="G2180">
        <v>0.4572</v>
      </c>
      <c r="H2180">
        <v>7</v>
      </c>
      <c r="I2180" t="str">
        <v>High</v>
      </c>
    </row>
    <row r="2181" spans="1:9" x14ac:dyDescent="0.25">
      <c r="A2181" t="str">
        <v>LN004355</v>
      </c>
      <c r="B2181" t="str">
        <v>CUST06505</v>
      </c>
      <c r="C2181" t="str">
        <v>Home</v>
      </c>
      <c r="D2181">
        <v>6566002</v>
      </c>
      <c r="E2181">
        <v>6293688.3700000001</v>
      </c>
      <c r="F2181">
        <v>703</v>
      </c>
      <c r="G2181">
        <v>0.75</v>
      </c>
      <c r="H2181">
        <v>0</v>
      </c>
      <c r="I2181" t="str">
        <v>High</v>
      </c>
    </row>
    <row r="2182" spans="1:9" x14ac:dyDescent="0.25">
      <c r="A2182" t="str">
        <v>LN004356</v>
      </c>
      <c r="B2182" t="str">
        <v>CUST06299</v>
      </c>
      <c r="C2182" t="str">
        <v>Auto</v>
      </c>
      <c r="D2182">
        <v>1568852</v>
      </c>
      <c r="E2182">
        <v>1011693.3</v>
      </c>
      <c r="F2182">
        <v>671</v>
      </c>
      <c r="G2182">
        <v>0.75</v>
      </c>
      <c r="H2182">
        <v>30</v>
      </c>
      <c r="I2182" t="str">
        <v>High</v>
      </c>
    </row>
    <row r="2183" spans="1:9" x14ac:dyDescent="0.25">
      <c r="A2183" t="str">
        <v>LN004357</v>
      </c>
      <c r="B2183" t="str">
        <v>CUST02310</v>
      </c>
      <c r="C2183" t="str">
        <v>Personal</v>
      </c>
      <c r="D2183">
        <v>478016</v>
      </c>
      <c r="E2183">
        <v>250989.28</v>
      </c>
      <c r="F2183">
        <v>787</v>
      </c>
      <c r="G2183">
        <v>0.55230000000000001</v>
      </c>
      <c r="H2183">
        <v>0</v>
      </c>
      <c r="I2183" t="str">
        <v>High</v>
      </c>
    </row>
    <row r="2184" spans="1:9" x14ac:dyDescent="0.25">
      <c r="A2184" t="str">
        <v>LN004360</v>
      </c>
      <c r="B2184" t="str">
        <v>CUST04225</v>
      </c>
      <c r="C2184" t="str">
        <v>Personal</v>
      </c>
      <c r="D2184">
        <v>480411</v>
      </c>
      <c r="E2184">
        <v>0</v>
      </c>
      <c r="F2184">
        <v>687</v>
      </c>
      <c r="G2184">
        <v>0.55520000000000003</v>
      </c>
      <c r="H2184">
        <v>0</v>
      </c>
      <c r="I2184" t="str">
        <v>High</v>
      </c>
    </row>
    <row r="2185" spans="1:9" x14ac:dyDescent="0.25">
      <c r="A2185" t="str">
        <v>LN004369</v>
      </c>
      <c r="B2185" t="str">
        <v>CUST06692</v>
      </c>
      <c r="C2185" t="str">
        <v>Personal</v>
      </c>
      <c r="D2185">
        <v>798915</v>
      </c>
      <c r="E2185">
        <v>743241.67</v>
      </c>
      <c r="F2185">
        <v>791</v>
      </c>
      <c r="G2185">
        <v>0.56079999999999997</v>
      </c>
      <c r="H2185">
        <v>0</v>
      </c>
      <c r="I2185" t="str">
        <v>High</v>
      </c>
    </row>
    <row r="2186" spans="1:9" x14ac:dyDescent="0.25">
      <c r="A2186" t="str">
        <v>LN004371</v>
      </c>
      <c r="B2186" t="str">
        <v>CUST01078</v>
      </c>
      <c r="C2186" t="str">
        <v>Personal</v>
      </c>
      <c r="D2186">
        <v>613472</v>
      </c>
      <c r="E2186">
        <v>380478.11</v>
      </c>
      <c r="F2186">
        <v>631</v>
      </c>
      <c r="G2186">
        <v>0.47939999999999999</v>
      </c>
      <c r="H2186">
        <v>0</v>
      </c>
      <c r="I2186" t="str">
        <v>High</v>
      </c>
    </row>
    <row r="2187" spans="1:9" x14ac:dyDescent="0.25">
      <c r="A2187" t="str">
        <v>LN004372</v>
      </c>
      <c r="B2187" t="str">
        <v>CUST06927</v>
      </c>
      <c r="C2187" t="str">
        <v>Home</v>
      </c>
      <c r="D2187">
        <v>4445051</v>
      </c>
      <c r="E2187">
        <v>4400969.2300000004</v>
      </c>
      <c r="F2187">
        <v>604</v>
      </c>
      <c r="G2187">
        <v>0.68500000000000005</v>
      </c>
      <c r="H2187">
        <v>0</v>
      </c>
      <c r="I2187" t="str">
        <v>High</v>
      </c>
    </row>
    <row r="2188" spans="1:9" x14ac:dyDescent="0.25">
      <c r="A2188" t="str">
        <v>LN004374</v>
      </c>
      <c r="B2188" t="str">
        <v>CUST05220</v>
      </c>
      <c r="C2188" t="str">
        <v>Home</v>
      </c>
      <c r="D2188">
        <v>2505998</v>
      </c>
      <c r="E2188">
        <v>2254287.16</v>
      </c>
      <c r="F2188">
        <v>673</v>
      </c>
      <c r="G2188">
        <v>0.75</v>
      </c>
      <c r="H2188">
        <v>0</v>
      </c>
      <c r="I2188" t="str">
        <v>High</v>
      </c>
    </row>
    <row r="2189" spans="1:9" x14ac:dyDescent="0.25">
      <c r="A2189" t="str">
        <v>LN004375</v>
      </c>
      <c r="B2189" t="str">
        <v>CUST01289</v>
      </c>
      <c r="C2189" t="str">
        <v>Home</v>
      </c>
      <c r="D2189">
        <v>5920369</v>
      </c>
      <c r="E2189">
        <v>5854164.1299999999</v>
      </c>
      <c r="F2189">
        <v>662</v>
      </c>
      <c r="G2189">
        <v>0.75</v>
      </c>
      <c r="H2189">
        <v>7</v>
      </c>
      <c r="I2189" t="str">
        <v>High</v>
      </c>
    </row>
    <row r="2190" spans="1:9" x14ac:dyDescent="0.25">
      <c r="A2190" t="str">
        <v>LN004380</v>
      </c>
      <c r="B2190" t="str">
        <v>CUST05605</v>
      </c>
      <c r="C2190" t="str">
        <v>Home</v>
      </c>
      <c r="D2190">
        <v>5676317</v>
      </c>
      <c r="E2190">
        <v>5209661.43</v>
      </c>
      <c r="F2190">
        <v>705</v>
      </c>
      <c r="G2190">
        <v>0.75</v>
      </c>
      <c r="H2190">
        <v>0</v>
      </c>
      <c r="I2190" t="str">
        <v>High</v>
      </c>
    </row>
    <row r="2191" spans="1:9" x14ac:dyDescent="0.25">
      <c r="A2191" t="str">
        <v>LN004385</v>
      </c>
      <c r="B2191" t="str">
        <v>CUST03460</v>
      </c>
      <c r="C2191" t="str">
        <v>Business</v>
      </c>
      <c r="D2191">
        <v>4031803</v>
      </c>
      <c r="E2191">
        <v>1755014.02</v>
      </c>
      <c r="F2191">
        <v>711</v>
      </c>
      <c r="G2191">
        <v>0.75</v>
      </c>
      <c r="H2191">
        <v>0</v>
      </c>
      <c r="I2191" t="str">
        <v>High</v>
      </c>
    </row>
    <row r="2192" spans="1:9" x14ac:dyDescent="0.25">
      <c r="A2192" t="str">
        <v>LN004386</v>
      </c>
      <c r="B2192" t="str">
        <v>CUST01039</v>
      </c>
      <c r="C2192" t="str">
        <v>Home</v>
      </c>
      <c r="D2192">
        <v>5269220</v>
      </c>
      <c r="E2192">
        <v>4551372.8600000003</v>
      </c>
      <c r="F2192">
        <v>751</v>
      </c>
      <c r="G2192">
        <v>0.75</v>
      </c>
      <c r="H2192">
        <v>0</v>
      </c>
      <c r="I2192" t="str">
        <v>High</v>
      </c>
    </row>
    <row r="2193" spans="1:9" x14ac:dyDescent="0.25">
      <c r="A2193" t="str">
        <v>LN004387</v>
      </c>
      <c r="B2193" t="str">
        <v>CUST05329</v>
      </c>
      <c r="C2193" t="str">
        <v>Business</v>
      </c>
      <c r="D2193">
        <v>1774952</v>
      </c>
      <c r="E2193">
        <v>1382180.53</v>
      </c>
      <c r="F2193">
        <v>714</v>
      </c>
      <c r="G2193">
        <v>0.65139999999999998</v>
      </c>
      <c r="H2193">
        <v>0</v>
      </c>
      <c r="I2193" t="str">
        <v>High</v>
      </c>
    </row>
    <row r="2194" spans="1:9" x14ac:dyDescent="0.25">
      <c r="A2194" t="str">
        <v>LN004388</v>
      </c>
      <c r="B2194" t="str">
        <v>CUST05904</v>
      </c>
      <c r="C2194" t="str">
        <v>Personal</v>
      </c>
      <c r="D2194">
        <v>671515</v>
      </c>
      <c r="E2194">
        <v>494653.56</v>
      </c>
      <c r="F2194">
        <v>598</v>
      </c>
      <c r="G2194">
        <v>0.3654</v>
      </c>
      <c r="H2194">
        <v>0</v>
      </c>
      <c r="I2194" t="str">
        <v>High</v>
      </c>
    </row>
    <row r="2195" spans="1:9" x14ac:dyDescent="0.25">
      <c r="A2195" t="str">
        <v>LN004390</v>
      </c>
      <c r="B2195" t="str">
        <v>CUST01958</v>
      </c>
      <c r="C2195" t="str">
        <v>Personal</v>
      </c>
      <c r="D2195">
        <v>632470</v>
      </c>
      <c r="E2195">
        <v>0</v>
      </c>
      <c r="F2195">
        <v>797</v>
      </c>
      <c r="G2195">
        <v>0.58899999999999997</v>
      </c>
      <c r="H2195">
        <v>0</v>
      </c>
      <c r="I2195" t="str">
        <v>High</v>
      </c>
    </row>
    <row r="2196" spans="1:9" x14ac:dyDescent="0.25">
      <c r="A2196" t="str">
        <v>LN004392</v>
      </c>
      <c r="B2196" t="str">
        <v>CUST05041</v>
      </c>
      <c r="C2196" t="str">
        <v>Home</v>
      </c>
      <c r="D2196">
        <v>4303342</v>
      </c>
      <c r="E2196">
        <v>4023304.54</v>
      </c>
      <c r="F2196">
        <v>698</v>
      </c>
      <c r="G2196">
        <v>0.72250000000000003</v>
      </c>
      <c r="H2196">
        <v>0</v>
      </c>
      <c r="I2196" t="str">
        <v>High</v>
      </c>
    </row>
    <row r="2197" spans="1:9" x14ac:dyDescent="0.25">
      <c r="A2197" t="str">
        <v>LN004393</v>
      </c>
      <c r="B2197" t="str">
        <v>CUST05411</v>
      </c>
      <c r="C2197" t="str">
        <v>Auto</v>
      </c>
      <c r="D2197">
        <v>1733792</v>
      </c>
      <c r="E2197">
        <v>920163.25</v>
      </c>
      <c r="F2197">
        <v>592</v>
      </c>
      <c r="G2197">
        <v>0.57199999999999995</v>
      </c>
      <c r="H2197">
        <v>0</v>
      </c>
      <c r="I2197" t="str">
        <v>High</v>
      </c>
    </row>
    <row r="2198" spans="1:9" x14ac:dyDescent="0.25">
      <c r="A2198" t="str">
        <v>LN004394</v>
      </c>
      <c r="B2198" t="str">
        <v>CUST03994</v>
      </c>
      <c r="C2198" t="str">
        <v>Personal</v>
      </c>
      <c r="D2198">
        <v>774001</v>
      </c>
      <c r="E2198">
        <v>0</v>
      </c>
      <c r="F2198">
        <v>652</v>
      </c>
      <c r="G2198">
        <v>0.70720000000000005</v>
      </c>
      <c r="H2198">
        <v>0</v>
      </c>
      <c r="I2198" t="str">
        <v>High</v>
      </c>
    </row>
    <row r="2199" spans="1:9" x14ac:dyDescent="0.25">
      <c r="A2199" t="str">
        <v>LN004395</v>
      </c>
      <c r="B2199" t="str">
        <v>CUST02961</v>
      </c>
      <c r="C2199" t="str">
        <v>Business</v>
      </c>
      <c r="D2199">
        <v>4518837</v>
      </c>
      <c r="E2199">
        <v>3009478.09</v>
      </c>
      <c r="F2199">
        <v>670</v>
      </c>
      <c r="G2199">
        <v>0.75</v>
      </c>
      <c r="H2199">
        <v>0</v>
      </c>
      <c r="I2199" t="str">
        <v>High</v>
      </c>
    </row>
    <row r="2200" spans="1:9" x14ac:dyDescent="0.25">
      <c r="A2200" t="str">
        <v>LN004396</v>
      </c>
      <c r="B2200" t="str">
        <v>CUST00004</v>
      </c>
      <c r="C2200" t="str">
        <v>Business</v>
      </c>
      <c r="D2200">
        <v>4747645</v>
      </c>
      <c r="E2200">
        <v>4235627.9000000004</v>
      </c>
      <c r="F2200">
        <v>816</v>
      </c>
      <c r="G2200">
        <v>0.75</v>
      </c>
      <c r="H2200">
        <v>0</v>
      </c>
      <c r="I2200" t="str">
        <v>High</v>
      </c>
    </row>
    <row r="2201" spans="1:9" x14ac:dyDescent="0.25">
      <c r="A2201" t="str">
        <v>LN004400</v>
      </c>
      <c r="B2201" t="str">
        <v>CUST03709</v>
      </c>
      <c r="C2201" t="str">
        <v>Personal</v>
      </c>
      <c r="D2201">
        <v>102935</v>
      </c>
      <c r="E2201">
        <v>71035.350000000006</v>
      </c>
      <c r="F2201">
        <v>638</v>
      </c>
      <c r="G2201">
        <v>5.1200000000000002E-2</v>
      </c>
      <c r="H2201">
        <v>0</v>
      </c>
      <c r="I2201" t="str">
        <v>High</v>
      </c>
    </row>
    <row r="2202" spans="1:9" x14ac:dyDescent="0.25">
      <c r="A2202" t="str">
        <v>LN004402</v>
      </c>
      <c r="B2202" t="str">
        <v>CUST01873</v>
      </c>
      <c r="C2202" t="str">
        <v>Home</v>
      </c>
      <c r="D2202">
        <v>1774470</v>
      </c>
      <c r="E2202">
        <v>1596506.84</v>
      </c>
      <c r="F2202">
        <v>614</v>
      </c>
      <c r="G2202">
        <v>0.34389999999999998</v>
      </c>
      <c r="H2202">
        <v>0</v>
      </c>
      <c r="I2202" t="str">
        <v>High</v>
      </c>
    </row>
    <row r="2203" spans="1:9" x14ac:dyDescent="0.25">
      <c r="A2203" t="str">
        <v>LN004404</v>
      </c>
      <c r="B2203" t="str">
        <v>CUST01420</v>
      </c>
      <c r="C2203" t="str">
        <v>Personal</v>
      </c>
      <c r="D2203">
        <v>111021</v>
      </c>
      <c r="E2203">
        <v>51330.71</v>
      </c>
      <c r="F2203">
        <v>592</v>
      </c>
      <c r="G2203">
        <v>0.13500000000000001</v>
      </c>
      <c r="H2203">
        <v>0</v>
      </c>
      <c r="I2203" t="str">
        <v>High</v>
      </c>
    </row>
    <row r="2204" spans="1:9" x14ac:dyDescent="0.25">
      <c r="A2204" t="str">
        <v>LN004405</v>
      </c>
      <c r="B2204" t="str">
        <v>CUST02690</v>
      </c>
      <c r="C2204" t="str">
        <v>Business</v>
      </c>
      <c r="D2204">
        <v>2115849</v>
      </c>
      <c r="E2204">
        <v>1906683.57</v>
      </c>
      <c r="F2204">
        <v>678</v>
      </c>
      <c r="G2204">
        <v>0.75</v>
      </c>
      <c r="H2204">
        <v>0</v>
      </c>
      <c r="I2204" t="str">
        <v>High</v>
      </c>
    </row>
    <row r="2205" spans="1:9" x14ac:dyDescent="0.25">
      <c r="A2205" t="str">
        <v>LN004406</v>
      </c>
      <c r="B2205" t="str">
        <v>CUST05767</v>
      </c>
      <c r="C2205" t="str">
        <v>Auto</v>
      </c>
      <c r="D2205">
        <v>431941</v>
      </c>
      <c r="E2205">
        <v>234677.18</v>
      </c>
      <c r="F2205">
        <v>582</v>
      </c>
      <c r="G2205">
        <v>0.23630000000000001</v>
      </c>
      <c r="H2205">
        <v>0</v>
      </c>
      <c r="I2205" t="str">
        <v>High</v>
      </c>
    </row>
    <row r="2206" spans="1:9" x14ac:dyDescent="0.25">
      <c r="A2206" t="str">
        <v>LN004407</v>
      </c>
      <c r="B2206" t="str">
        <v>CUST04102</v>
      </c>
      <c r="C2206" t="str">
        <v>Business</v>
      </c>
      <c r="D2206">
        <v>3420218</v>
      </c>
      <c r="E2206">
        <v>2645031.9500000002</v>
      </c>
      <c r="F2206">
        <v>666</v>
      </c>
      <c r="G2206">
        <v>0.75</v>
      </c>
      <c r="H2206">
        <v>0</v>
      </c>
      <c r="I2206" t="str">
        <v>High</v>
      </c>
    </row>
    <row r="2207" spans="1:9" x14ac:dyDescent="0.25">
      <c r="A2207" t="str">
        <v>LN004408</v>
      </c>
      <c r="B2207" t="str">
        <v>CUST03045</v>
      </c>
      <c r="C2207" t="str">
        <v>Personal</v>
      </c>
      <c r="D2207">
        <v>602440</v>
      </c>
      <c r="E2207">
        <v>360973.05</v>
      </c>
      <c r="F2207">
        <v>759</v>
      </c>
      <c r="G2207">
        <v>0.58199999999999996</v>
      </c>
      <c r="H2207">
        <v>0</v>
      </c>
      <c r="I2207" t="str">
        <v>High</v>
      </c>
    </row>
    <row r="2208" spans="1:9" x14ac:dyDescent="0.25">
      <c r="A2208" t="str">
        <v>LN004409</v>
      </c>
      <c r="B2208" t="str">
        <v>CUST00362</v>
      </c>
      <c r="C2208" t="str">
        <v>Home</v>
      </c>
      <c r="D2208">
        <v>1310675</v>
      </c>
      <c r="E2208">
        <v>1278912.6200000001</v>
      </c>
      <c r="F2208">
        <v>629</v>
      </c>
      <c r="G2208">
        <v>0.2457</v>
      </c>
      <c r="H2208">
        <v>0</v>
      </c>
      <c r="I2208" t="str">
        <v>High</v>
      </c>
    </row>
    <row r="2209" spans="1:9" x14ac:dyDescent="0.25">
      <c r="A2209" t="str">
        <v>LN004410</v>
      </c>
      <c r="B2209" t="str">
        <v>CUST02858</v>
      </c>
      <c r="C2209" t="str">
        <v>Home</v>
      </c>
      <c r="D2209">
        <v>2563101</v>
      </c>
      <c r="E2209">
        <v>2336431.59</v>
      </c>
      <c r="F2209">
        <v>677</v>
      </c>
      <c r="G2209">
        <v>0.55049999999999999</v>
      </c>
      <c r="H2209">
        <v>0</v>
      </c>
      <c r="I2209" t="str">
        <v>High</v>
      </c>
    </row>
    <row r="2210" spans="1:9" x14ac:dyDescent="0.25">
      <c r="A2210" t="str">
        <v>LN004414</v>
      </c>
      <c r="B2210" t="str">
        <v>CUST01987</v>
      </c>
      <c r="C2210" t="str">
        <v>Auto</v>
      </c>
      <c r="D2210">
        <v>1484918</v>
      </c>
      <c r="E2210">
        <v>946877.21</v>
      </c>
      <c r="F2210">
        <v>684</v>
      </c>
      <c r="G2210">
        <v>0.56289999999999996</v>
      </c>
      <c r="H2210">
        <v>0</v>
      </c>
      <c r="I2210" t="str">
        <v>High</v>
      </c>
    </row>
    <row r="2211" spans="1:9" x14ac:dyDescent="0.25">
      <c r="A2211" t="str">
        <v>LN004422</v>
      </c>
      <c r="B2211" t="str">
        <v>CUST03760</v>
      </c>
      <c r="C2211" t="str">
        <v>Business</v>
      </c>
      <c r="D2211">
        <v>1529326</v>
      </c>
      <c r="E2211">
        <v>1354672.92</v>
      </c>
      <c r="F2211">
        <v>716</v>
      </c>
      <c r="G2211">
        <v>0.51600000000000001</v>
      </c>
      <c r="H2211">
        <v>0</v>
      </c>
      <c r="I2211" t="str">
        <v>High</v>
      </c>
    </row>
    <row r="2212" spans="1:9" x14ac:dyDescent="0.25">
      <c r="A2212" t="str">
        <v>LN004426</v>
      </c>
      <c r="B2212" t="str">
        <v>CUST05096</v>
      </c>
      <c r="C2212" t="str">
        <v>Home</v>
      </c>
      <c r="D2212">
        <v>2626732</v>
      </c>
      <c r="E2212">
        <v>2546264.85</v>
      </c>
      <c r="F2212">
        <v>698</v>
      </c>
      <c r="G2212">
        <v>0.75</v>
      </c>
      <c r="H2212">
        <v>0</v>
      </c>
      <c r="I2212" t="str">
        <v>High</v>
      </c>
    </row>
    <row r="2213" spans="1:9" x14ac:dyDescent="0.25">
      <c r="A2213" t="str">
        <v>LN004432</v>
      </c>
      <c r="B2213" t="str">
        <v>CUST03457</v>
      </c>
      <c r="C2213" t="str">
        <v>Home</v>
      </c>
      <c r="D2213">
        <v>4268931</v>
      </c>
      <c r="E2213">
        <v>3161773.57</v>
      </c>
      <c r="F2213">
        <v>714</v>
      </c>
      <c r="G2213">
        <v>0.69199999999999995</v>
      </c>
      <c r="H2213">
        <v>0</v>
      </c>
      <c r="I2213" t="str">
        <v>High</v>
      </c>
    </row>
    <row r="2214" spans="1:9" x14ac:dyDescent="0.25">
      <c r="A2214" t="str">
        <v>LN004434</v>
      </c>
      <c r="B2214" t="str">
        <v>CUST05758</v>
      </c>
      <c r="C2214" t="str">
        <v>Business</v>
      </c>
      <c r="D2214">
        <v>699015</v>
      </c>
      <c r="E2214">
        <v>409037.93</v>
      </c>
      <c r="F2214">
        <v>640</v>
      </c>
      <c r="G2214">
        <v>0.21149999999999999</v>
      </c>
      <c r="H2214">
        <v>0</v>
      </c>
      <c r="I2214" t="str">
        <v>High</v>
      </c>
    </row>
    <row r="2215" spans="1:9" x14ac:dyDescent="0.25">
      <c r="A2215" t="str">
        <v>LN004436</v>
      </c>
      <c r="B2215" t="str">
        <v>CUST02660</v>
      </c>
      <c r="C2215" t="str">
        <v>Personal</v>
      </c>
      <c r="D2215">
        <v>778940</v>
      </c>
      <c r="E2215">
        <v>432501.25</v>
      </c>
      <c r="F2215">
        <v>630</v>
      </c>
      <c r="G2215">
        <v>0.51900000000000002</v>
      </c>
      <c r="H2215">
        <v>15</v>
      </c>
      <c r="I2215" t="str">
        <v>High</v>
      </c>
    </row>
    <row r="2216" spans="1:9" x14ac:dyDescent="0.25">
      <c r="A2216" t="str">
        <v>LN004439</v>
      </c>
      <c r="B2216" t="str">
        <v>CUST02895</v>
      </c>
      <c r="C2216" t="str">
        <v>Business</v>
      </c>
      <c r="D2216">
        <v>4099955</v>
      </c>
      <c r="E2216">
        <v>3593649.57</v>
      </c>
      <c r="F2216">
        <v>765</v>
      </c>
      <c r="G2216">
        <v>0.75</v>
      </c>
      <c r="H2216">
        <v>90</v>
      </c>
      <c r="I2216" t="str">
        <v>High</v>
      </c>
    </row>
    <row r="2217" spans="1:9" x14ac:dyDescent="0.25">
      <c r="A2217" t="str">
        <v>LN004441</v>
      </c>
      <c r="B2217" t="str">
        <v>CUST01047</v>
      </c>
      <c r="C2217" t="str">
        <v>Business</v>
      </c>
      <c r="D2217">
        <v>2495007</v>
      </c>
      <c r="E2217">
        <v>1533467.05</v>
      </c>
      <c r="F2217">
        <v>703</v>
      </c>
      <c r="G2217">
        <v>0.75</v>
      </c>
      <c r="H2217">
        <v>0</v>
      </c>
      <c r="I2217" t="str">
        <v>High</v>
      </c>
    </row>
    <row r="2218" spans="1:9" x14ac:dyDescent="0.25">
      <c r="A2218" t="str">
        <v>LN004442</v>
      </c>
      <c r="B2218" t="str">
        <v>CUST05322</v>
      </c>
      <c r="C2218" t="str">
        <v>Education</v>
      </c>
      <c r="D2218">
        <v>439904</v>
      </c>
      <c r="E2218">
        <v>411618.23</v>
      </c>
      <c r="F2218">
        <v>638</v>
      </c>
      <c r="G2218">
        <v>0.1646</v>
      </c>
      <c r="H2218">
        <v>0</v>
      </c>
      <c r="I2218" t="str">
        <v>High</v>
      </c>
    </row>
    <row r="2219" spans="1:9" x14ac:dyDescent="0.25">
      <c r="A2219" t="str">
        <v>LN004443</v>
      </c>
      <c r="B2219" t="str">
        <v>CUST04788</v>
      </c>
      <c r="C2219" t="str">
        <v>Personal</v>
      </c>
      <c r="D2219">
        <v>762984</v>
      </c>
      <c r="E2219">
        <v>189949.97</v>
      </c>
      <c r="F2219">
        <v>672</v>
      </c>
      <c r="G2219">
        <v>0.61229999999999996</v>
      </c>
      <c r="H2219">
        <v>0</v>
      </c>
      <c r="I2219" t="str">
        <v>High</v>
      </c>
    </row>
    <row r="2220" spans="1:9" x14ac:dyDescent="0.25">
      <c r="A2220" t="str">
        <v>LN004444</v>
      </c>
      <c r="B2220" t="str">
        <v>CUST04573</v>
      </c>
      <c r="C2220" t="str">
        <v>Home</v>
      </c>
      <c r="D2220">
        <v>3327569</v>
      </c>
      <c r="E2220">
        <v>2672124.86</v>
      </c>
      <c r="F2220">
        <v>617</v>
      </c>
      <c r="G2220">
        <v>0.5151</v>
      </c>
      <c r="H2220">
        <v>0</v>
      </c>
      <c r="I2220" t="str">
        <v>High</v>
      </c>
    </row>
    <row r="2221" spans="1:9" x14ac:dyDescent="0.25">
      <c r="A2221" t="str">
        <v>LN004446</v>
      </c>
      <c r="B2221" t="str">
        <v>CUST04098</v>
      </c>
      <c r="C2221" t="str">
        <v>Business</v>
      </c>
      <c r="D2221">
        <v>3060835</v>
      </c>
      <c r="E2221">
        <v>0</v>
      </c>
      <c r="F2221">
        <v>736</v>
      </c>
      <c r="G2221">
        <v>0.75</v>
      </c>
      <c r="H2221">
        <v>60</v>
      </c>
      <c r="I2221" t="str">
        <v>High</v>
      </c>
    </row>
    <row r="2222" spans="1:9" x14ac:dyDescent="0.25">
      <c r="A2222" t="str">
        <v>LN004448</v>
      </c>
      <c r="B2222" t="str">
        <v>CUST02301</v>
      </c>
      <c r="C2222" t="str">
        <v>Education</v>
      </c>
      <c r="D2222">
        <v>1165215</v>
      </c>
      <c r="E2222">
        <v>0</v>
      </c>
      <c r="F2222">
        <v>613</v>
      </c>
      <c r="G2222">
        <v>0.4148</v>
      </c>
      <c r="H2222">
        <v>0</v>
      </c>
      <c r="I2222" t="str">
        <v>High</v>
      </c>
    </row>
    <row r="2223" spans="1:9" x14ac:dyDescent="0.25">
      <c r="A2223" t="str">
        <v>LN004451</v>
      </c>
      <c r="B2223" t="str">
        <v>CUST01410</v>
      </c>
      <c r="C2223" t="str">
        <v>Home</v>
      </c>
      <c r="D2223">
        <v>3393960</v>
      </c>
      <c r="E2223">
        <v>3297811.62</v>
      </c>
      <c r="F2223">
        <v>689</v>
      </c>
      <c r="G2223">
        <v>0.75</v>
      </c>
      <c r="H2223">
        <v>0</v>
      </c>
      <c r="I2223" t="str">
        <v>High</v>
      </c>
    </row>
    <row r="2224" spans="1:9" x14ac:dyDescent="0.25">
      <c r="A2224" t="str">
        <v>LN004454</v>
      </c>
      <c r="B2224" t="str">
        <v>CUST02904</v>
      </c>
      <c r="C2224" t="str">
        <v>Education</v>
      </c>
      <c r="D2224">
        <v>442438</v>
      </c>
      <c r="E2224">
        <v>410271.29</v>
      </c>
      <c r="F2224">
        <v>625</v>
      </c>
      <c r="G2224">
        <v>6.1100000000000002E-2</v>
      </c>
      <c r="H2224">
        <v>0</v>
      </c>
      <c r="I2224" t="str">
        <v>High</v>
      </c>
    </row>
    <row r="2225" spans="1:9" x14ac:dyDescent="0.25">
      <c r="A2225" t="str">
        <v>LN004455</v>
      </c>
      <c r="B2225" t="str">
        <v>CUST01122</v>
      </c>
      <c r="C2225" t="str">
        <v>Business</v>
      </c>
      <c r="D2225">
        <v>3178330</v>
      </c>
      <c r="E2225">
        <v>3040616.15</v>
      </c>
      <c r="F2225">
        <v>702</v>
      </c>
      <c r="G2225">
        <v>0.75</v>
      </c>
      <c r="H2225">
        <v>0</v>
      </c>
      <c r="I2225" t="str">
        <v>High</v>
      </c>
    </row>
    <row r="2226" spans="1:9" x14ac:dyDescent="0.25">
      <c r="A2226" t="str">
        <v>LN004457</v>
      </c>
      <c r="B2226" t="str">
        <v>CUST06446</v>
      </c>
      <c r="C2226" t="str">
        <v>Auto</v>
      </c>
      <c r="D2226">
        <v>1327796</v>
      </c>
      <c r="E2226">
        <v>722603.16</v>
      </c>
      <c r="F2226">
        <v>768</v>
      </c>
      <c r="G2226">
        <v>0.75</v>
      </c>
      <c r="H2226">
        <v>0</v>
      </c>
      <c r="I2226" t="str">
        <v>High</v>
      </c>
    </row>
    <row r="2227" spans="1:9" x14ac:dyDescent="0.25">
      <c r="A2227" t="str">
        <v>LN004459</v>
      </c>
      <c r="B2227" t="str">
        <v>CUST02069</v>
      </c>
      <c r="C2227" t="str">
        <v>Home</v>
      </c>
      <c r="D2227">
        <v>2482812</v>
      </c>
      <c r="E2227">
        <v>2183667.33</v>
      </c>
      <c r="F2227">
        <v>732</v>
      </c>
      <c r="G2227">
        <v>0.62980000000000003</v>
      </c>
      <c r="H2227">
        <v>0</v>
      </c>
      <c r="I2227" t="str">
        <v>High</v>
      </c>
    </row>
    <row r="2228" spans="1:9" x14ac:dyDescent="0.25">
      <c r="A2228" t="str">
        <v>LN004460</v>
      </c>
      <c r="B2228" t="str">
        <v>CUST06163</v>
      </c>
      <c r="C2228" t="str">
        <v>Home</v>
      </c>
      <c r="D2228">
        <v>6298336</v>
      </c>
      <c r="E2228">
        <v>6103552.6699999999</v>
      </c>
      <c r="F2228">
        <v>615</v>
      </c>
      <c r="G2228">
        <v>0.52769999999999995</v>
      </c>
      <c r="H2228">
        <v>0</v>
      </c>
      <c r="I2228" t="str">
        <v>High</v>
      </c>
    </row>
    <row r="2229" spans="1:9" x14ac:dyDescent="0.25">
      <c r="A2229" t="str">
        <v>LN004461</v>
      </c>
      <c r="B2229" t="str">
        <v>CUST01807</v>
      </c>
      <c r="C2229" t="str">
        <v>Home</v>
      </c>
      <c r="D2229">
        <v>3668934</v>
      </c>
      <c r="E2229">
        <v>3562511.95</v>
      </c>
      <c r="F2229">
        <v>680</v>
      </c>
      <c r="G2229">
        <v>0.55679999999999996</v>
      </c>
      <c r="H2229">
        <v>0</v>
      </c>
      <c r="I2229" t="str">
        <v>High</v>
      </c>
    </row>
    <row r="2230" spans="1:9" x14ac:dyDescent="0.25">
      <c r="A2230" t="str">
        <v>LN004462</v>
      </c>
      <c r="B2230" t="str">
        <v>CUST01959</v>
      </c>
      <c r="C2230" t="str">
        <v>Home</v>
      </c>
      <c r="D2230">
        <v>6975186</v>
      </c>
      <c r="E2230">
        <v>5793385.7300000004</v>
      </c>
      <c r="F2230">
        <v>689</v>
      </c>
      <c r="G2230">
        <v>0.75</v>
      </c>
      <c r="H2230">
        <v>0</v>
      </c>
      <c r="I2230" t="str">
        <v>High</v>
      </c>
    </row>
    <row r="2231" spans="1:9" x14ac:dyDescent="0.25">
      <c r="A2231" t="str">
        <v>LN004463</v>
      </c>
      <c r="B2231" t="str">
        <v>CUST03043</v>
      </c>
      <c r="C2231" t="str">
        <v>Business</v>
      </c>
      <c r="D2231">
        <v>3835148</v>
      </c>
      <c r="E2231">
        <v>3467299.05</v>
      </c>
      <c r="F2231">
        <v>682</v>
      </c>
      <c r="G2231">
        <v>0.75</v>
      </c>
      <c r="H2231">
        <v>0</v>
      </c>
      <c r="I2231" t="str">
        <v>High</v>
      </c>
    </row>
    <row r="2232" spans="1:9" x14ac:dyDescent="0.25">
      <c r="A2232" t="str">
        <v>LN004464</v>
      </c>
      <c r="B2232" t="str">
        <v>CUST06815</v>
      </c>
      <c r="C2232" t="str">
        <v>Personal</v>
      </c>
      <c r="D2232">
        <v>334804</v>
      </c>
      <c r="E2232">
        <v>285623.46000000002</v>
      </c>
      <c r="F2232">
        <v>624</v>
      </c>
      <c r="G2232">
        <v>0.71379999999999999</v>
      </c>
      <c r="H2232">
        <v>0</v>
      </c>
      <c r="I2232" t="str">
        <v>High</v>
      </c>
    </row>
    <row r="2233" spans="1:9" x14ac:dyDescent="0.25">
      <c r="A2233" t="str">
        <v>LN004466</v>
      </c>
      <c r="B2233" t="str">
        <v>CUST04464</v>
      </c>
      <c r="C2233" t="str">
        <v>Home</v>
      </c>
      <c r="D2233">
        <v>6202546</v>
      </c>
      <c r="E2233">
        <v>6150830.6600000001</v>
      </c>
      <c r="F2233">
        <v>712</v>
      </c>
      <c r="G2233">
        <v>0.75</v>
      </c>
      <c r="H2233">
        <v>0</v>
      </c>
      <c r="I2233" t="str">
        <v>High</v>
      </c>
    </row>
    <row r="2234" spans="1:9" x14ac:dyDescent="0.25">
      <c r="A2234" t="str">
        <v>LN004469</v>
      </c>
      <c r="B2234" t="str">
        <v>CUST04976</v>
      </c>
      <c r="C2234" t="str">
        <v>Business</v>
      </c>
      <c r="D2234">
        <v>3203022</v>
      </c>
      <c r="E2234">
        <v>2555845.16</v>
      </c>
      <c r="F2234">
        <v>654</v>
      </c>
      <c r="G2234">
        <v>0.75</v>
      </c>
      <c r="H2234">
        <v>0</v>
      </c>
      <c r="I2234" t="str">
        <v>High</v>
      </c>
    </row>
    <row r="2235" spans="1:9" x14ac:dyDescent="0.25">
      <c r="A2235" t="str">
        <v>LN004470</v>
      </c>
      <c r="B2235" t="str">
        <v>CUST05042</v>
      </c>
      <c r="C2235" t="str">
        <v>Business</v>
      </c>
      <c r="D2235">
        <v>2753520</v>
      </c>
      <c r="E2235">
        <v>1864789.4</v>
      </c>
      <c r="F2235">
        <v>835</v>
      </c>
      <c r="G2235">
        <v>0.75</v>
      </c>
      <c r="H2235">
        <v>0</v>
      </c>
      <c r="I2235" t="str">
        <v>High</v>
      </c>
    </row>
    <row r="2236" spans="1:9" x14ac:dyDescent="0.25">
      <c r="A2236" t="str">
        <v>LN004471</v>
      </c>
      <c r="B2236" t="str">
        <v>CUST06651</v>
      </c>
      <c r="C2236" t="str">
        <v>Business</v>
      </c>
      <c r="D2236">
        <v>595988</v>
      </c>
      <c r="E2236">
        <v>525999.16</v>
      </c>
      <c r="F2236">
        <v>593</v>
      </c>
      <c r="G2236">
        <v>0.21210000000000001</v>
      </c>
      <c r="H2236">
        <v>0</v>
      </c>
      <c r="I2236" t="str">
        <v>High</v>
      </c>
    </row>
    <row r="2237" spans="1:9" x14ac:dyDescent="0.25">
      <c r="A2237" t="str">
        <v>LN004472</v>
      </c>
      <c r="B2237" t="str">
        <v>CUST03093</v>
      </c>
      <c r="C2237" t="str">
        <v>Business</v>
      </c>
      <c r="D2237">
        <v>1254785</v>
      </c>
      <c r="E2237">
        <v>559815.22</v>
      </c>
      <c r="F2237">
        <v>668</v>
      </c>
      <c r="G2237">
        <v>0.75</v>
      </c>
      <c r="H2237">
        <v>0</v>
      </c>
      <c r="I2237" t="str">
        <v>High</v>
      </c>
    </row>
    <row r="2238" spans="1:9" x14ac:dyDescent="0.25">
      <c r="A2238" t="str">
        <v>LN004474</v>
      </c>
      <c r="B2238" t="str">
        <v>CUST02618</v>
      </c>
      <c r="C2238" t="str">
        <v>Personal</v>
      </c>
      <c r="D2238">
        <v>161050</v>
      </c>
      <c r="E2238">
        <v>0</v>
      </c>
      <c r="F2238">
        <v>618</v>
      </c>
      <c r="G2238">
        <v>0.15210000000000001</v>
      </c>
      <c r="H2238">
        <v>1</v>
      </c>
      <c r="I2238" t="str">
        <v>High</v>
      </c>
    </row>
    <row r="2239" spans="1:9" x14ac:dyDescent="0.25">
      <c r="A2239" t="str">
        <v>LN004479</v>
      </c>
      <c r="B2239" t="str">
        <v>CUST00205</v>
      </c>
      <c r="C2239" t="str">
        <v>Auto</v>
      </c>
      <c r="D2239">
        <v>901409</v>
      </c>
      <c r="E2239">
        <v>0</v>
      </c>
      <c r="F2239">
        <v>775</v>
      </c>
      <c r="G2239">
        <v>0.7177</v>
      </c>
      <c r="H2239">
        <v>0</v>
      </c>
      <c r="I2239" t="str">
        <v>High</v>
      </c>
    </row>
    <row r="2240" spans="1:9" x14ac:dyDescent="0.25">
      <c r="A2240" t="str">
        <v>LN004482</v>
      </c>
      <c r="B2240" t="str">
        <v>CUST05768</v>
      </c>
      <c r="C2240" t="str">
        <v>Home</v>
      </c>
      <c r="D2240">
        <v>2696082</v>
      </c>
      <c r="E2240">
        <v>2324976.88</v>
      </c>
      <c r="F2240">
        <v>723</v>
      </c>
      <c r="G2240">
        <v>0.63319999999999999</v>
      </c>
      <c r="H2240">
        <v>0</v>
      </c>
      <c r="I2240" t="str">
        <v>High</v>
      </c>
    </row>
    <row r="2241" spans="1:9" x14ac:dyDescent="0.25">
      <c r="A2241" t="str">
        <v>LN004483</v>
      </c>
      <c r="B2241" t="str">
        <v>CUST03604</v>
      </c>
      <c r="C2241" t="str">
        <v>Home</v>
      </c>
      <c r="D2241">
        <v>1316449</v>
      </c>
      <c r="E2241">
        <v>1290416.1000000001</v>
      </c>
      <c r="F2241">
        <v>780</v>
      </c>
      <c r="G2241">
        <v>0.56899999999999995</v>
      </c>
      <c r="H2241">
        <v>0</v>
      </c>
      <c r="I2241" t="str">
        <v>High</v>
      </c>
    </row>
    <row r="2242" spans="1:9" x14ac:dyDescent="0.25">
      <c r="A2242" t="str">
        <v>LN004487</v>
      </c>
      <c r="B2242" t="str">
        <v>CUST05852</v>
      </c>
      <c r="C2242" t="str">
        <v>Personal</v>
      </c>
      <c r="D2242">
        <v>711770</v>
      </c>
      <c r="E2242">
        <v>452447.81</v>
      </c>
      <c r="F2242">
        <v>727</v>
      </c>
      <c r="G2242">
        <v>0.75</v>
      </c>
      <c r="H2242">
        <v>30</v>
      </c>
      <c r="I2242" t="str">
        <v>High</v>
      </c>
    </row>
    <row r="2243" spans="1:9" x14ac:dyDescent="0.25">
      <c r="A2243" t="str">
        <v>LN004489</v>
      </c>
      <c r="B2243" t="str">
        <v>CUST02016</v>
      </c>
      <c r="C2243" t="str">
        <v>Education</v>
      </c>
      <c r="D2243">
        <v>384141</v>
      </c>
      <c r="E2243">
        <v>341806.58</v>
      </c>
      <c r="F2243">
        <v>645</v>
      </c>
      <c r="G2243">
        <v>0.1111</v>
      </c>
      <c r="H2243">
        <v>0</v>
      </c>
      <c r="I2243" t="str">
        <v>High</v>
      </c>
    </row>
    <row r="2244" spans="1:9" x14ac:dyDescent="0.25">
      <c r="A2244" t="str">
        <v>LN004490</v>
      </c>
      <c r="B2244" t="str">
        <v>CUST03359</v>
      </c>
      <c r="C2244" t="str">
        <v>Auto</v>
      </c>
      <c r="D2244">
        <v>1249450</v>
      </c>
      <c r="E2244">
        <v>767871.3</v>
      </c>
      <c r="F2244">
        <v>741</v>
      </c>
      <c r="G2244">
        <v>0.75</v>
      </c>
      <c r="H2244">
        <v>0</v>
      </c>
      <c r="I2244" t="str">
        <v>High</v>
      </c>
    </row>
    <row r="2245" spans="1:9" x14ac:dyDescent="0.25">
      <c r="A2245" t="str">
        <v>LN004500</v>
      </c>
      <c r="B2245" t="str">
        <v>CUST00053</v>
      </c>
      <c r="C2245" t="str">
        <v>Home</v>
      </c>
      <c r="D2245">
        <v>5433066</v>
      </c>
      <c r="E2245">
        <v>5311860.25</v>
      </c>
      <c r="F2245">
        <v>687</v>
      </c>
      <c r="G2245">
        <v>0.75</v>
      </c>
      <c r="H2245">
        <v>0</v>
      </c>
      <c r="I2245" t="str">
        <v>High</v>
      </c>
    </row>
    <row r="2246" spans="1:9" x14ac:dyDescent="0.25">
      <c r="A2246" t="str">
        <v>LN004501</v>
      </c>
      <c r="B2246" t="str">
        <v>CUST04027</v>
      </c>
      <c r="C2246" t="str">
        <v>Auto</v>
      </c>
      <c r="D2246">
        <v>1238180</v>
      </c>
      <c r="E2246">
        <v>877012.62</v>
      </c>
      <c r="F2246">
        <v>745</v>
      </c>
      <c r="G2246">
        <v>0.75</v>
      </c>
      <c r="H2246">
        <v>0</v>
      </c>
      <c r="I2246" t="str">
        <v>High</v>
      </c>
    </row>
    <row r="2247" spans="1:9" x14ac:dyDescent="0.25">
      <c r="A2247" t="str">
        <v>LN004502</v>
      </c>
      <c r="B2247" t="str">
        <v>CUST06003</v>
      </c>
      <c r="C2247" t="str">
        <v>Home</v>
      </c>
      <c r="D2247">
        <v>5840263</v>
      </c>
      <c r="E2247">
        <v>5687787.75</v>
      </c>
      <c r="F2247">
        <v>713</v>
      </c>
      <c r="G2247">
        <v>0.75</v>
      </c>
      <c r="H2247">
        <v>0</v>
      </c>
      <c r="I2247" t="str">
        <v>High</v>
      </c>
    </row>
    <row r="2248" spans="1:9" x14ac:dyDescent="0.25">
      <c r="A2248" t="str">
        <v>LN004503</v>
      </c>
      <c r="B2248" t="str">
        <v>CUST05435</v>
      </c>
      <c r="C2248" t="str">
        <v>Personal</v>
      </c>
      <c r="D2248">
        <v>339399</v>
      </c>
      <c r="E2248">
        <v>226403.66</v>
      </c>
      <c r="F2248">
        <v>646</v>
      </c>
      <c r="G2248">
        <v>0.13</v>
      </c>
      <c r="H2248">
        <v>0</v>
      </c>
      <c r="I2248" t="str">
        <v>High</v>
      </c>
    </row>
    <row r="2249" spans="1:9" x14ac:dyDescent="0.25">
      <c r="A2249" t="str">
        <v>LN004505</v>
      </c>
      <c r="B2249" t="str">
        <v>CUST03458</v>
      </c>
      <c r="C2249" t="str">
        <v>Home</v>
      </c>
      <c r="D2249">
        <v>4342469</v>
      </c>
      <c r="E2249">
        <v>4182017.97</v>
      </c>
      <c r="F2249">
        <v>660</v>
      </c>
      <c r="G2249">
        <v>0.55979999999999996</v>
      </c>
      <c r="H2249">
        <v>0</v>
      </c>
      <c r="I2249" t="str">
        <v>High</v>
      </c>
    </row>
    <row r="2250" spans="1:9" x14ac:dyDescent="0.25">
      <c r="A2250" t="str">
        <v>LN004507</v>
      </c>
      <c r="B2250" t="str">
        <v>CUST05410</v>
      </c>
      <c r="C2250" t="str">
        <v>Auto</v>
      </c>
      <c r="D2250">
        <v>1122132</v>
      </c>
      <c r="E2250">
        <v>1065899.54</v>
      </c>
      <c r="F2250">
        <v>654</v>
      </c>
      <c r="G2250">
        <v>0.73240000000000005</v>
      </c>
      <c r="H2250">
        <v>1</v>
      </c>
      <c r="I2250" t="str">
        <v>High</v>
      </c>
    </row>
    <row r="2251" spans="1:9" x14ac:dyDescent="0.25">
      <c r="A2251" t="str">
        <v>LN004509</v>
      </c>
      <c r="B2251" t="str">
        <v>CUST02809</v>
      </c>
      <c r="C2251" t="str">
        <v>Auto</v>
      </c>
      <c r="D2251">
        <v>1512020</v>
      </c>
      <c r="E2251">
        <v>1257606.48</v>
      </c>
      <c r="F2251">
        <v>735</v>
      </c>
      <c r="G2251">
        <v>0.65510000000000002</v>
      </c>
      <c r="H2251">
        <v>0</v>
      </c>
      <c r="I2251" t="str">
        <v>High</v>
      </c>
    </row>
    <row r="2252" spans="1:9" x14ac:dyDescent="0.25">
      <c r="A2252" t="str">
        <v>LN004510</v>
      </c>
      <c r="B2252" t="str">
        <v>CUST04149</v>
      </c>
      <c r="C2252" t="str">
        <v>Business</v>
      </c>
      <c r="D2252">
        <v>1934630</v>
      </c>
      <c r="E2252">
        <v>1362156.65</v>
      </c>
      <c r="F2252">
        <v>687</v>
      </c>
      <c r="G2252">
        <v>0.75</v>
      </c>
      <c r="H2252">
        <v>0</v>
      </c>
      <c r="I2252" t="str">
        <v>High</v>
      </c>
    </row>
    <row r="2253" spans="1:9" x14ac:dyDescent="0.25">
      <c r="A2253" t="str">
        <v>LN004512</v>
      </c>
      <c r="B2253" t="str">
        <v>CUST01006</v>
      </c>
      <c r="C2253" t="str">
        <v>Home</v>
      </c>
      <c r="D2253">
        <v>6487943</v>
      </c>
      <c r="E2253">
        <v>6218622.4000000004</v>
      </c>
      <c r="F2253">
        <v>743</v>
      </c>
      <c r="G2253">
        <v>0.75</v>
      </c>
      <c r="H2253">
        <v>0</v>
      </c>
      <c r="I2253" t="str">
        <v>High</v>
      </c>
    </row>
    <row r="2254" spans="1:9" x14ac:dyDescent="0.25">
      <c r="A2254" t="str">
        <v>LN004514</v>
      </c>
      <c r="B2254" t="str">
        <v>CUST00086</v>
      </c>
      <c r="C2254" t="str">
        <v>Auto</v>
      </c>
      <c r="D2254">
        <v>1669008</v>
      </c>
      <c r="E2254">
        <v>1388065.41</v>
      </c>
      <c r="F2254">
        <v>670</v>
      </c>
      <c r="G2254">
        <v>0.75</v>
      </c>
      <c r="H2254">
        <v>0</v>
      </c>
      <c r="I2254" t="str">
        <v>High</v>
      </c>
    </row>
    <row r="2255" spans="1:9" x14ac:dyDescent="0.25">
      <c r="A2255" t="str">
        <v>LN004515</v>
      </c>
      <c r="B2255" t="str">
        <v>CUST04146</v>
      </c>
      <c r="C2255" t="str">
        <v>Home</v>
      </c>
      <c r="D2255">
        <v>3544277</v>
      </c>
      <c r="E2255">
        <v>3472082.75</v>
      </c>
      <c r="F2255">
        <v>676</v>
      </c>
      <c r="G2255">
        <v>0.73640000000000005</v>
      </c>
      <c r="H2255">
        <v>0</v>
      </c>
      <c r="I2255" t="str">
        <v>High</v>
      </c>
    </row>
    <row r="2256" spans="1:9" x14ac:dyDescent="0.25">
      <c r="A2256" t="str">
        <v>LN004516</v>
      </c>
      <c r="B2256" t="str">
        <v>CUST02617</v>
      </c>
      <c r="C2256" t="str">
        <v>Home</v>
      </c>
      <c r="D2256">
        <v>4884339</v>
      </c>
      <c r="E2256">
        <v>4801632.33</v>
      </c>
      <c r="F2256">
        <v>709</v>
      </c>
      <c r="G2256">
        <v>0.75</v>
      </c>
      <c r="H2256">
        <v>0</v>
      </c>
      <c r="I2256" t="str">
        <v>High</v>
      </c>
    </row>
    <row r="2257" spans="1:9" x14ac:dyDescent="0.25">
      <c r="A2257" t="str">
        <v>LN004518</v>
      </c>
      <c r="B2257" t="str">
        <v>CUST01841</v>
      </c>
      <c r="C2257" t="str">
        <v>Business</v>
      </c>
      <c r="D2257">
        <v>1129030</v>
      </c>
      <c r="E2257">
        <v>0</v>
      </c>
      <c r="F2257">
        <v>777</v>
      </c>
      <c r="G2257">
        <v>0.75</v>
      </c>
      <c r="H2257">
        <v>0</v>
      </c>
      <c r="I2257" t="str">
        <v>High</v>
      </c>
    </row>
    <row r="2258" spans="1:9" x14ac:dyDescent="0.25">
      <c r="A2258" t="str">
        <v>LN004521</v>
      </c>
      <c r="B2258" t="str">
        <v>CUST00902</v>
      </c>
      <c r="C2258" t="str">
        <v>Business</v>
      </c>
      <c r="D2258">
        <v>4634325</v>
      </c>
      <c r="E2258">
        <v>3394418.38</v>
      </c>
      <c r="F2258">
        <v>686</v>
      </c>
      <c r="G2258">
        <v>0.75</v>
      </c>
      <c r="H2258">
        <v>0</v>
      </c>
      <c r="I2258" t="str">
        <v>High</v>
      </c>
    </row>
    <row r="2259" spans="1:9" x14ac:dyDescent="0.25">
      <c r="A2259" t="str">
        <v>LN004523</v>
      </c>
      <c r="B2259" t="str">
        <v>CUST01663</v>
      </c>
      <c r="C2259" t="str">
        <v>Business</v>
      </c>
      <c r="D2259">
        <v>1551764</v>
      </c>
      <c r="E2259">
        <v>1200695.54</v>
      </c>
      <c r="F2259">
        <v>671</v>
      </c>
      <c r="G2259">
        <v>0.74860000000000004</v>
      </c>
      <c r="H2259">
        <v>0</v>
      </c>
      <c r="I2259" t="str">
        <v>High</v>
      </c>
    </row>
    <row r="2260" spans="1:9" x14ac:dyDescent="0.25">
      <c r="A2260" t="str">
        <v>LN004524</v>
      </c>
      <c r="B2260" t="str">
        <v>CUST02523</v>
      </c>
      <c r="C2260" t="str">
        <v>Auto</v>
      </c>
      <c r="D2260">
        <v>1183726</v>
      </c>
      <c r="E2260">
        <v>734948.09</v>
      </c>
      <c r="F2260">
        <v>536</v>
      </c>
      <c r="G2260">
        <v>0.34689999999999999</v>
      </c>
      <c r="H2260">
        <v>0</v>
      </c>
      <c r="I2260" t="str">
        <v>High</v>
      </c>
    </row>
    <row r="2261" spans="1:9" x14ac:dyDescent="0.25">
      <c r="A2261" t="str">
        <v>LN004525</v>
      </c>
      <c r="B2261" t="str">
        <v>CUST03921</v>
      </c>
      <c r="C2261" t="str">
        <v>Education</v>
      </c>
      <c r="D2261">
        <v>1342971</v>
      </c>
      <c r="E2261">
        <v>1142584.6499999999</v>
      </c>
      <c r="F2261">
        <v>711</v>
      </c>
      <c r="G2261">
        <v>0.75</v>
      </c>
      <c r="H2261">
        <v>0</v>
      </c>
      <c r="I2261" t="str">
        <v>High</v>
      </c>
    </row>
    <row r="2262" spans="1:9" x14ac:dyDescent="0.25">
      <c r="A2262" t="str">
        <v>LN004529</v>
      </c>
      <c r="B2262" t="str">
        <v>CUST06980</v>
      </c>
      <c r="C2262" t="str">
        <v>Auto</v>
      </c>
      <c r="D2262">
        <v>1381946</v>
      </c>
      <c r="E2262">
        <v>1118066.44</v>
      </c>
      <c r="F2262">
        <v>712</v>
      </c>
      <c r="G2262">
        <v>0.50280000000000002</v>
      </c>
      <c r="H2262">
        <v>0</v>
      </c>
      <c r="I2262" t="str">
        <v>High</v>
      </c>
    </row>
    <row r="2263" spans="1:9" x14ac:dyDescent="0.25">
      <c r="A2263" t="str">
        <v>LN004533</v>
      </c>
      <c r="B2263" t="str">
        <v>CUST00066</v>
      </c>
      <c r="C2263" t="str">
        <v>Personal</v>
      </c>
      <c r="D2263">
        <v>791170</v>
      </c>
      <c r="E2263">
        <v>200951.03</v>
      </c>
      <c r="F2263">
        <v>791</v>
      </c>
      <c r="G2263">
        <v>0.64290000000000003</v>
      </c>
      <c r="H2263">
        <v>0</v>
      </c>
      <c r="I2263" t="str">
        <v>High</v>
      </c>
    </row>
    <row r="2264" spans="1:9" x14ac:dyDescent="0.25">
      <c r="A2264" t="str">
        <v>LN004535</v>
      </c>
      <c r="B2264" t="str">
        <v>CUST06073</v>
      </c>
      <c r="C2264" t="str">
        <v>Home</v>
      </c>
      <c r="D2264">
        <v>6734342</v>
      </c>
      <c r="E2264">
        <v>6459680.2400000002</v>
      </c>
      <c r="F2264">
        <v>708</v>
      </c>
      <c r="G2264">
        <v>0.75</v>
      </c>
      <c r="H2264">
        <v>0</v>
      </c>
      <c r="I2264" t="str">
        <v>High</v>
      </c>
    </row>
    <row r="2265" spans="1:9" x14ac:dyDescent="0.25">
      <c r="A2265" t="str">
        <v>LN004541</v>
      </c>
      <c r="B2265" t="str">
        <v>CUST02296</v>
      </c>
      <c r="C2265" t="str">
        <v>Personal</v>
      </c>
      <c r="D2265">
        <v>668741</v>
      </c>
      <c r="E2265">
        <v>595039.75</v>
      </c>
      <c r="F2265">
        <v>686</v>
      </c>
      <c r="G2265">
        <v>0.75</v>
      </c>
      <c r="H2265">
        <v>60</v>
      </c>
      <c r="I2265" t="str">
        <v>High</v>
      </c>
    </row>
    <row r="2266" spans="1:9" x14ac:dyDescent="0.25">
      <c r="A2266" t="str">
        <v>LN004545</v>
      </c>
      <c r="B2266" t="str">
        <v>CUST06358</v>
      </c>
      <c r="C2266" t="str">
        <v>Home</v>
      </c>
      <c r="D2266">
        <v>5176955</v>
      </c>
      <c r="E2266">
        <v>5078582.8099999996</v>
      </c>
      <c r="F2266">
        <v>765</v>
      </c>
      <c r="G2266">
        <v>0.75</v>
      </c>
      <c r="H2266">
        <v>0</v>
      </c>
      <c r="I2266" t="str">
        <v>High</v>
      </c>
    </row>
    <row r="2267" spans="1:9" x14ac:dyDescent="0.25">
      <c r="A2267" t="str">
        <v>LN004548</v>
      </c>
      <c r="B2267" t="str">
        <v>CUST06756</v>
      </c>
      <c r="C2267" t="str">
        <v>Auto</v>
      </c>
      <c r="D2267">
        <v>1087860</v>
      </c>
      <c r="E2267">
        <v>852931.46</v>
      </c>
      <c r="F2267">
        <v>642</v>
      </c>
      <c r="G2267">
        <v>0.24110000000000001</v>
      </c>
      <c r="H2267">
        <v>0</v>
      </c>
      <c r="I2267" t="str">
        <v>High</v>
      </c>
    </row>
    <row r="2268" spans="1:9" x14ac:dyDescent="0.25">
      <c r="A2268" t="str">
        <v>LN004551</v>
      </c>
      <c r="B2268" t="str">
        <v>CUST04581</v>
      </c>
      <c r="C2268" t="str">
        <v>Business</v>
      </c>
      <c r="D2268">
        <v>4801318</v>
      </c>
      <c r="E2268">
        <v>0</v>
      </c>
      <c r="F2268">
        <v>752</v>
      </c>
      <c r="G2268">
        <v>0.75</v>
      </c>
      <c r="H2268">
        <v>0</v>
      </c>
      <c r="I2268" t="str">
        <v>High</v>
      </c>
    </row>
    <row r="2269" spans="1:9" x14ac:dyDescent="0.25">
      <c r="A2269" t="str">
        <v>LN004552</v>
      </c>
      <c r="B2269" t="str">
        <v>CUST01060</v>
      </c>
      <c r="C2269" t="str">
        <v>Personal</v>
      </c>
      <c r="D2269">
        <v>230186</v>
      </c>
      <c r="E2269">
        <v>222139.8</v>
      </c>
      <c r="F2269">
        <v>631</v>
      </c>
      <c r="G2269">
        <v>0.1673</v>
      </c>
      <c r="H2269">
        <v>0</v>
      </c>
      <c r="I2269" t="str">
        <v>High</v>
      </c>
    </row>
    <row r="2270" spans="1:9" x14ac:dyDescent="0.25">
      <c r="A2270" t="str">
        <v>LN004554</v>
      </c>
      <c r="B2270" t="str">
        <v>CUST04054</v>
      </c>
      <c r="C2270" t="str">
        <v>Business</v>
      </c>
      <c r="D2270">
        <v>3486259</v>
      </c>
      <c r="E2270">
        <v>2162146.34</v>
      </c>
      <c r="F2270">
        <v>722</v>
      </c>
      <c r="G2270">
        <v>0.75</v>
      </c>
      <c r="H2270">
        <v>0</v>
      </c>
      <c r="I2270" t="str">
        <v>High</v>
      </c>
    </row>
    <row r="2271" spans="1:9" x14ac:dyDescent="0.25">
      <c r="A2271" t="str">
        <v>LN004559</v>
      </c>
      <c r="B2271" t="str">
        <v>CUST03662</v>
      </c>
      <c r="C2271" t="str">
        <v>Business</v>
      </c>
      <c r="D2271">
        <v>3534345</v>
      </c>
      <c r="E2271">
        <v>1105591.57</v>
      </c>
      <c r="F2271">
        <v>754</v>
      </c>
      <c r="G2271">
        <v>0.75</v>
      </c>
      <c r="H2271">
        <v>180</v>
      </c>
      <c r="I2271" t="str">
        <v>High</v>
      </c>
    </row>
    <row r="2272" spans="1:9" x14ac:dyDescent="0.25">
      <c r="A2272" t="str">
        <v>LN004560</v>
      </c>
      <c r="B2272" t="str">
        <v>CUST03688</v>
      </c>
      <c r="C2272" t="str">
        <v>Business</v>
      </c>
      <c r="D2272">
        <v>3655755</v>
      </c>
      <c r="E2272">
        <v>1690471.86</v>
      </c>
      <c r="F2272">
        <v>704</v>
      </c>
      <c r="G2272">
        <v>0.75</v>
      </c>
      <c r="H2272">
        <v>0</v>
      </c>
      <c r="I2272" t="str">
        <v>High</v>
      </c>
    </row>
    <row r="2273" spans="1:9" x14ac:dyDescent="0.25">
      <c r="A2273" t="str">
        <v>LN004562</v>
      </c>
      <c r="B2273" t="str">
        <v>CUST05514</v>
      </c>
      <c r="C2273" t="str">
        <v>Personal</v>
      </c>
      <c r="D2273">
        <v>702583</v>
      </c>
      <c r="E2273">
        <v>207475.79</v>
      </c>
      <c r="F2273">
        <v>685</v>
      </c>
      <c r="G2273">
        <v>0.57040000000000002</v>
      </c>
      <c r="H2273">
        <v>0</v>
      </c>
      <c r="I2273" t="str">
        <v>High</v>
      </c>
    </row>
    <row r="2274" spans="1:9" x14ac:dyDescent="0.25">
      <c r="A2274" t="str">
        <v>LN004563</v>
      </c>
      <c r="B2274" t="str">
        <v>CUST01217</v>
      </c>
      <c r="C2274" t="str">
        <v>Business</v>
      </c>
      <c r="D2274">
        <v>4735219</v>
      </c>
      <c r="E2274">
        <v>1894199.91</v>
      </c>
      <c r="F2274">
        <v>760</v>
      </c>
      <c r="G2274">
        <v>0.75</v>
      </c>
      <c r="H2274">
        <v>15</v>
      </c>
      <c r="I2274" t="str">
        <v>High</v>
      </c>
    </row>
    <row r="2275" spans="1:9" x14ac:dyDescent="0.25">
      <c r="A2275" t="str">
        <v>LN004566</v>
      </c>
      <c r="B2275" t="str">
        <v>CUST00855</v>
      </c>
      <c r="C2275" t="str">
        <v>Business</v>
      </c>
      <c r="D2275">
        <v>2429867</v>
      </c>
      <c r="E2275">
        <v>1670698.63</v>
      </c>
      <c r="F2275">
        <v>766</v>
      </c>
      <c r="G2275">
        <v>0.66080000000000005</v>
      </c>
      <c r="H2275">
        <v>0</v>
      </c>
      <c r="I2275" t="str">
        <v>High</v>
      </c>
    </row>
    <row r="2276" spans="1:9" x14ac:dyDescent="0.25">
      <c r="A2276" t="str">
        <v>LN004570</v>
      </c>
      <c r="B2276" t="str">
        <v>CUST00286</v>
      </c>
      <c r="C2276" t="str">
        <v>Business</v>
      </c>
      <c r="D2276">
        <v>4807166</v>
      </c>
      <c r="E2276">
        <v>0</v>
      </c>
      <c r="F2276">
        <v>758</v>
      </c>
      <c r="G2276">
        <v>0.75</v>
      </c>
      <c r="H2276">
        <v>0</v>
      </c>
      <c r="I2276" t="str">
        <v>High</v>
      </c>
    </row>
    <row r="2277" spans="1:9" x14ac:dyDescent="0.25">
      <c r="A2277" t="str">
        <v>LN004571</v>
      </c>
      <c r="B2277" t="str">
        <v>CUST06756</v>
      </c>
      <c r="C2277" t="str">
        <v>Home</v>
      </c>
      <c r="D2277">
        <v>4707991</v>
      </c>
      <c r="E2277">
        <v>4556511.5999999996</v>
      </c>
      <c r="F2277">
        <v>795</v>
      </c>
      <c r="G2277">
        <v>0.56830000000000003</v>
      </c>
      <c r="H2277">
        <v>7</v>
      </c>
      <c r="I2277" t="str">
        <v>High</v>
      </c>
    </row>
    <row r="2278" spans="1:9" x14ac:dyDescent="0.25">
      <c r="A2278" t="str">
        <v>LN004575</v>
      </c>
      <c r="B2278" t="str">
        <v>CUST01959</v>
      </c>
      <c r="C2278" t="str">
        <v>Education</v>
      </c>
      <c r="D2278">
        <v>1200793</v>
      </c>
      <c r="E2278">
        <v>1182203.1499999999</v>
      </c>
      <c r="F2278">
        <v>610</v>
      </c>
      <c r="G2278">
        <v>0.40610000000000002</v>
      </c>
      <c r="H2278">
        <v>1</v>
      </c>
      <c r="I2278" t="str">
        <v>High</v>
      </c>
    </row>
    <row r="2279" spans="1:9" x14ac:dyDescent="0.25">
      <c r="A2279" t="str">
        <v>LN004577</v>
      </c>
      <c r="B2279" t="str">
        <v>CUST00547</v>
      </c>
      <c r="C2279" t="str">
        <v>Home</v>
      </c>
      <c r="D2279">
        <v>2192461</v>
      </c>
      <c r="E2279">
        <v>2013441.48</v>
      </c>
      <c r="F2279">
        <v>620</v>
      </c>
      <c r="G2279">
        <v>0.30449999999999999</v>
      </c>
      <c r="H2279">
        <v>0</v>
      </c>
      <c r="I2279" t="str">
        <v>High</v>
      </c>
    </row>
    <row r="2280" spans="1:9" x14ac:dyDescent="0.25">
      <c r="A2280" t="str">
        <v>LN004579</v>
      </c>
      <c r="B2280" t="str">
        <v>CUST05731</v>
      </c>
      <c r="C2280" t="str">
        <v>Business</v>
      </c>
      <c r="D2280">
        <v>4234169</v>
      </c>
      <c r="E2280">
        <v>3795784.26</v>
      </c>
      <c r="F2280">
        <v>647</v>
      </c>
      <c r="G2280">
        <v>0.75</v>
      </c>
      <c r="H2280">
        <v>0</v>
      </c>
      <c r="I2280" t="str">
        <v>High</v>
      </c>
    </row>
    <row r="2281" spans="1:9" x14ac:dyDescent="0.25">
      <c r="A2281" t="str">
        <v>LN004581</v>
      </c>
      <c r="B2281" t="str">
        <v>CUST05737</v>
      </c>
      <c r="C2281" t="str">
        <v>Business</v>
      </c>
      <c r="D2281">
        <v>2691527</v>
      </c>
      <c r="E2281">
        <v>1829594.06</v>
      </c>
      <c r="F2281">
        <v>709</v>
      </c>
      <c r="G2281">
        <v>0.75</v>
      </c>
      <c r="H2281">
        <v>7</v>
      </c>
      <c r="I2281" t="str">
        <v>High</v>
      </c>
    </row>
    <row r="2282" spans="1:9" x14ac:dyDescent="0.25">
      <c r="A2282" t="str">
        <v>LN004584</v>
      </c>
      <c r="B2282" t="str">
        <v>CUST06434</v>
      </c>
      <c r="C2282" t="str">
        <v>Education</v>
      </c>
      <c r="D2282">
        <v>745559</v>
      </c>
      <c r="E2282">
        <v>458184.03</v>
      </c>
      <c r="F2282">
        <v>850</v>
      </c>
      <c r="G2282">
        <v>0.52480000000000004</v>
      </c>
      <c r="H2282">
        <v>7</v>
      </c>
      <c r="I2282" t="str">
        <v>High</v>
      </c>
    </row>
    <row r="2283" spans="1:9" x14ac:dyDescent="0.25">
      <c r="A2283" t="str">
        <v>LN004589</v>
      </c>
      <c r="B2283" t="str">
        <v>CUST02393</v>
      </c>
      <c r="C2283" t="str">
        <v>Auto</v>
      </c>
      <c r="D2283">
        <v>1433197</v>
      </c>
      <c r="E2283">
        <v>1254803.81</v>
      </c>
      <c r="F2283">
        <v>631</v>
      </c>
      <c r="G2283">
        <v>0.39129999999999998</v>
      </c>
      <c r="H2283">
        <v>1</v>
      </c>
      <c r="I2283" t="str">
        <v>High</v>
      </c>
    </row>
    <row r="2284" spans="1:9" x14ac:dyDescent="0.25">
      <c r="A2284" t="str">
        <v>LN004593</v>
      </c>
      <c r="B2284" t="str">
        <v>CUST01551</v>
      </c>
      <c r="C2284" t="str">
        <v>Home</v>
      </c>
      <c r="D2284">
        <v>4088232</v>
      </c>
      <c r="E2284">
        <v>3912697.27</v>
      </c>
      <c r="F2284">
        <v>639</v>
      </c>
      <c r="G2284">
        <v>0.55130000000000001</v>
      </c>
      <c r="H2284">
        <v>0</v>
      </c>
      <c r="I2284" t="str">
        <v>High</v>
      </c>
    </row>
    <row r="2285" spans="1:9" x14ac:dyDescent="0.25">
      <c r="A2285" t="str">
        <v>LN004595</v>
      </c>
      <c r="B2285" t="str">
        <v>CUST05652</v>
      </c>
      <c r="C2285" t="str">
        <v>Home</v>
      </c>
      <c r="D2285">
        <v>2221305</v>
      </c>
      <c r="E2285">
        <v>2116807.12</v>
      </c>
      <c r="F2285">
        <v>711</v>
      </c>
      <c r="G2285">
        <v>0.57140000000000002</v>
      </c>
      <c r="H2285">
        <v>30</v>
      </c>
      <c r="I2285" t="str">
        <v>High</v>
      </c>
    </row>
    <row r="2286" spans="1:9" x14ac:dyDescent="0.25">
      <c r="A2286" t="str">
        <v>LN004596</v>
      </c>
      <c r="B2286" t="str">
        <v>CUST04409</v>
      </c>
      <c r="C2286" t="str">
        <v>Auto</v>
      </c>
      <c r="D2286">
        <v>380659</v>
      </c>
      <c r="E2286">
        <v>206781.94</v>
      </c>
      <c r="F2286">
        <v>601</v>
      </c>
      <c r="G2286">
        <v>0.1328</v>
      </c>
      <c r="H2286">
        <v>0</v>
      </c>
      <c r="I2286" t="str">
        <v>High</v>
      </c>
    </row>
    <row r="2287" spans="1:9" x14ac:dyDescent="0.25">
      <c r="A2287" t="str">
        <v>LN004597</v>
      </c>
      <c r="B2287" t="str">
        <v>CUST04220</v>
      </c>
      <c r="C2287" t="str">
        <v>Education</v>
      </c>
      <c r="D2287">
        <v>756974</v>
      </c>
      <c r="E2287">
        <v>108817.38</v>
      </c>
      <c r="F2287">
        <v>810</v>
      </c>
      <c r="G2287">
        <v>0.75</v>
      </c>
      <c r="H2287">
        <v>0</v>
      </c>
      <c r="I2287" t="str">
        <v>High</v>
      </c>
    </row>
    <row r="2288" spans="1:9" x14ac:dyDescent="0.25">
      <c r="A2288" t="str">
        <v>LN004602</v>
      </c>
      <c r="B2288" t="str">
        <v>CUST04392</v>
      </c>
      <c r="C2288" t="str">
        <v>Education</v>
      </c>
      <c r="D2288">
        <v>1261330</v>
      </c>
      <c r="E2288">
        <v>636600.89</v>
      </c>
      <c r="F2288">
        <v>824</v>
      </c>
      <c r="G2288">
        <v>0.75</v>
      </c>
      <c r="H2288">
        <v>0</v>
      </c>
      <c r="I2288" t="str">
        <v>High</v>
      </c>
    </row>
    <row r="2289" spans="1:9" x14ac:dyDescent="0.25">
      <c r="A2289" t="str">
        <v>LN004603</v>
      </c>
      <c r="B2289" t="str">
        <v>CUST04220</v>
      </c>
      <c r="C2289" t="str">
        <v>Business</v>
      </c>
      <c r="D2289">
        <v>4052024</v>
      </c>
      <c r="E2289">
        <v>3600724.24</v>
      </c>
      <c r="F2289">
        <v>807</v>
      </c>
      <c r="G2289">
        <v>0.75</v>
      </c>
      <c r="H2289">
        <v>0</v>
      </c>
      <c r="I2289" t="str">
        <v>High</v>
      </c>
    </row>
    <row r="2290" spans="1:9" x14ac:dyDescent="0.25">
      <c r="A2290" t="str">
        <v>LN004605</v>
      </c>
      <c r="B2290" t="str">
        <v>CUST04603</v>
      </c>
      <c r="C2290" t="str">
        <v>Education</v>
      </c>
      <c r="D2290">
        <v>1041058</v>
      </c>
      <c r="E2290">
        <v>720075.44</v>
      </c>
      <c r="F2290">
        <v>646</v>
      </c>
      <c r="G2290">
        <v>0.7238</v>
      </c>
      <c r="H2290">
        <v>0</v>
      </c>
      <c r="I2290" t="str">
        <v>High</v>
      </c>
    </row>
    <row r="2291" spans="1:9" x14ac:dyDescent="0.25">
      <c r="A2291" t="str">
        <v>LN004606</v>
      </c>
      <c r="B2291" t="str">
        <v>CUST02161</v>
      </c>
      <c r="C2291" t="str">
        <v>Business</v>
      </c>
      <c r="D2291">
        <v>3862955</v>
      </c>
      <c r="E2291">
        <v>3692939.4</v>
      </c>
      <c r="F2291">
        <v>812</v>
      </c>
      <c r="G2291">
        <v>0.75</v>
      </c>
      <c r="H2291">
        <v>180</v>
      </c>
      <c r="I2291" t="str">
        <v>High</v>
      </c>
    </row>
    <row r="2292" spans="1:9" x14ac:dyDescent="0.25">
      <c r="A2292" t="str">
        <v>LN004607</v>
      </c>
      <c r="B2292" t="str">
        <v>CUST02894</v>
      </c>
      <c r="C2292" t="str">
        <v>Business</v>
      </c>
      <c r="D2292">
        <v>2573275</v>
      </c>
      <c r="E2292">
        <v>2157216.65</v>
      </c>
      <c r="F2292">
        <v>671</v>
      </c>
      <c r="G2292">
        <v>0.75</v>
      </c>
      <c r="H2292">
        <v>0</v>
      </c>
      <c r="I2292" t="str">
        <v>High</v>
      </c>
    </row>
    <row r="2293" spans="1:9" x14ac:dyDescent="0.25">
      <c r="A2293" t="str">
        <v>LN004609</v>
      </c>
      <c r="B2293" t="str">
        <v>CUST00977</v>
      </c>
      <c r="C2293" t="str">
        <v>Business</v>
      </c>
      <c r="D2293">
        <v>3708778</v>
      </c>
      <c r="E2293">
        <v>0</v>
      </c>
      <c r="F2293">
        <v>743</v>
      </c>
      <c r="G2293">
        <v>0.75</v>
      </c>
      <c r="H2293">
        <v>0</v>
      </c>
      <c r="I2293" t="str">
        <v>High</v>
      </c>
    </row>
    <row r="2294" spans="1:9" x14ac:dyDescent="0.25">
      <c r="A2294" t="str">
        <v>LN004611</v>
      </c>
      <c r="B2294" t="str">
        <v>CUST06691</v>
      </c>
      <c r="C2294" t="str">
        <v>Personal</v>
      </c>
      <c r="D2294">
        <v>733917</v>
      </c>
      <c r="E2294">
        <v>179541.77</v>
      </c>
      <c r="F2294">
        <v>640</v>
      </c>
      <c r="G2294">
        <v>0.31859999999999999</v>
      </c>
      <c r="H2294">
        <v>0</v>
      </c>
      <c r="I2294" t="str">
        <v>High</v>
      </c>
    </row>
    <row r="2295" spans="1:9" x14ac:dyDescent="0.25">
      <c r="A2295" t="str">
        <v>LN004613</v>
      </c>
      <c r="B2295" t="str">
        <v>CUST01425</v>
      </c>
      <c r="C2295" t="str">
        <v>Home</v>
      </c>
      <c r="D2295">
        <v>3286840</v>
      </c>
      <c r="E2295">
        <v>3062598.77</v>
      </c>
      <c r="F2295">
        <v>636</v>
      </c>
      <c r="G2295">
        <v>0.63319999999999999</v>
      </c>
      <c r="H2295">
        <v>7</v>
      </c>
      <c r="I2295" t="str">
        <v>High</v>
      </c>
    </row>
    <row r="2296" spans="1:9" x14ac:dyDescent="0.25">
      <c r="A2296" t="str">
        <v>LN004614</v>
      </c>
      <c r="B2296" t="str">
        <v>CUST05646</v>
      </c>
      <c r="C2296" t="str">
        <v>Personal</v>
      </c>
      <c r="D2296">
        <v>694292</v>
      </c>
      <c r="E2296">
        <v>336005.03</v>
      </c>
      <c r="F2296">
        <v>627</v>
      </c>
      <c r="G2296">
        <v>0.4541</v>
      </c>
      <c r="H2296">
        <v>7</v>
      </c>
      <c r="I2296" t="str">
        <v>High</v>
      </c>
    </row>
    <row r="2297" spans="1:9" x14ac:dyDescent="0.25">
      <c r="A2297" t="str">
        <v>LN004615</v>
      </c>
      <c r="B2297" t="str">
        <v>CUST06403</v>
      </c>
      <c r="C2297" t="str">
        <v>Personal</v>
      </c>
      <c r="D2297">
        <v>735166</v>
      </c>
      <c r="E2297">
        <v>292643.13</v>
      </c>
      <c r="F2297">
        <v>713</v>
      </c>
      <c r="G2297">
        <v>0.63900000000000001</v>
      </c>
      <c r="H2297">
        <v>0</v>
      </c>
      <c r="I2297" t="str">
        <v>High</v>
      </c>
    </row>
    <row r="2298" spans="1:9" x14ac:dyDescent="0.25">
      <c r="A2298" t="str">
        <v>LN004616</v>
      </c>
      <c r="B2298" t="str">
        <v>CUST05085</v>
      </c>
      <c r="C2298" t="str">
        <v>Personal</v>
      </c>
      <c r="D2298">
        <v>649745</v>
      </c>
      <c r="E2298">
        <v>309209.37</v>
      </c>
      <c r="F2298">
        <v>635</v>
      </c>
      <c r="G2298">
        <v>9.8400000000000001E-2</v>
      </c>
      <c r="H2298">
        <v>0</v>
      </c>
      <c r="I2298" t="str">
        <v>High</v>
      </c>
    </row>
    <row r="2299" spans="1:9" x14ac:dyDescent="0.25">
      <c r="A2299" t="str">
        <v>LN004618</v>
      </c>
      <c r="B2299" t="str">
        <v>CUST00847</v>
      </c>
      <c r="C2299" t="str">
        <v>Business</v>
      </c>
      <c r="D2299">
        <v>2254982</v>
      </c>
      <c r="E2299">
        <v>1416327.83</v>
      </c>
      <c r="F2299">
        <v>793</v>
      </c>
      <c r="G2299">
        <v>0.75</v>
      </c>
      <c r="H2299">
        <v>0</v>
      </c>
      <c r="I2299" t="str">
        <v>High</v>
      </c>
    </row>
    <row r="2300" spans="1:9" x14ac:dyDescent="0.25">
      <c r="A2300" t="str">
        <v>LN004620</v>
      </c>
      <c r="B2300" t="str">
        <v>CUST05002</v>
      </c>
      <c r="C2300" t="str">
        <v>Business</v>
      </c>
      <c r="D2300">
        <v>1093257</v>
      </c>
      <c r="E2300">
        <v>798514.49</v>
      </c>
      <c r="F2300">
        <v>804</v>
      </c>
      <c r="G2300">
        <v>0.75</v>
      </c>
      <c r="H2300">
        <v>0</v>
      </c>
      <c r="I2300" t="str">
        <v>High</v>
      </c>
    </row>
    <row r="2301" spans="1:9" x14ac:dyDescent="0.25">
      <c r="A2301" t="str">
        <v>LN004621</v>
      </c>
      <c r="B2301" t="str">
        <v>CUST04429</v>
      </c>
      <c r="C2301" t="str">
        <v>Business</v>
      </c>
      <c r="D2301">
        <v>4221907</v>
      </c>
      <c r="E2301">
        <v>2095185.67</v>
      </c>
      <c r="F2301">
        <v>754</v>
      </c>
      <c r="G2301">
        <v>0.75</v>
      </c>
      <c r="H2301">
        <v>0</v>
      </c>
      <c r="I2301" t="str">
        <v>High</v>
      </c>
    </row>
    <row r="2302" spans="1:9" x14ac:dyDescent="0.25">
      <c r="A2302" t="str">
        <v>LN004623</v>
      </c>
      <c r="B2302" t="str">
        <v>CUST00683</v>
      </c>
      <c r="C2302" t="str">
        <v>Personal</v>
      </c>
      <c r="D2302">
        <v>644326</v>
      </c>
      <c r="E2302">
        <v>291351.76</v>
      </c>
      <c r="F2302">
        <v>637</v>
      </c>
      <c r="G2302">
        <v>0.28510000000000002</v>
      </c>
      <c r="H2302">
        <v>0</v>
      </c>
      <c r="I2302" t="str">
        <v>High</v>
      </c>
    </row>
    <row r="2303" spans="1:9" x14ac:dyDescent="0.25">
      <c r="A2303" t="str">
        <v>LN004624</v>
      </c>
      <c r="B2303" t="str">
        <v>CUST02610</v>
      </c>
      <c r="C2303" t="str">
        <v>Auto</v>
      </c>
      <c r="D2303">
        <v>1783472</v>
      </c>
      <c r="E2303">
        <v>1649617.03</v>
      </c>
      <c r="F2303">
        <v>646</v>
      </c>
      <c r="G2303">
        <v>0.62870000000000004</v>
      </c>
      <c r="H2303">
        <v>0</v>
      </c>
      <c r="I2303" t="str">
        <v>High</v>
      </c>
    </row>
    <row r="2304" spans="1:9" x14ac:dyDescent="0.25">
      <c r="A2304" t="str">
        <v>LN004625</v>
      </c>
      <c r="B2304" t="str">
        <v>CUST04411</v>
      </c>
      <c r="C2304" t="str">
        <v>Business</v>
      </c>
      <c r="D2304">
        <v>1706622</v>
      </c>
      <c r="E2304">
        <v>756246.02</v>
      </c>
      <c r="F2304">
        <v>749</v>
      </c>
      <c r="G2304">
        <v>0.75</v>
      </c>
      <c r="H2304">
        <v>0</v>
      </c>
      <c r="I2304" t="str">
        <v>High</v>
      </c>
    </row>
    <row r="2305" spans="1:9" x14ac:dyDescent="0.25">
      <c r="A2305" t="str">
        <v>LN004628</v>
      </c>
      <c r="B2305" t="str">
        <v>CUST06911</v>
      </c>
      <c r="C2305" t="str">
        <v>Home</v>
      </c>
      <c r="D2305">
        <v>6899793</v>
      </c>
      <c r="E2305">
        <v>6439186.9000000004</v>
      </c>
      <c r="F2305">
        <v>699</v>
      </c>
      <c r="G2305">
        <v>0.75</v>
      </c>
      <c r="H2305">
        <v>0</v>
      </c>
      <c r="I2305" t="str">
        <v>High</v>
      </c>
    </row>
    <row r="2306" spans="1:9" x14ac:dyDescent="0.25">
      <c r="A2306" t="str">
        <v>LN004630</v>
      </c>
      <c r="B2306" t="str">
        <v>CUST01727</v>
      </c>
      <c r="C2306" t="str">
        <v>Home</v>
      </c>
      <c r="D2306">
        <v>6989484</v>
      </c>
      <c r="E2306">
        <v>5851568.3499999996</v>
      </c>
      <c r="F2306">
        <v>685</v>
      </c>
      <c r="G2306">
        <v>0.75</v>
      </c>
      <c r="H2306">
        <v>0</v>
      </c>
      <c r="I2306" t="str">
        <v>High</v>
      </c>
    </row>
    <row r="2307" spans="1:9" x14ac:dyDescent="0.25">
      <c r="A2307" t="str">
        <v>LN004633</v>
      </c>
      <c r="B2307" t="str">
        <v>CUST03880</v>
      </c>
      <c r="C2307" t="str">
        <v>Education</v>
      </c>
      <c r="D2307">
        <v>1393498</v>
      </c>
      <c r="E2307">
        <v>1221571.18</v>
      </c>
      <c r="F2307">
        <v>751</v>
      </c>
      <c r="G2307">
        <v>0.75</v>
      </c>
      <c r="H2307">
        <v>0</v>
      </c>
      <c r="I2307" t="str">
        <v>High</v>
      </c>
    </row>
    <row r="2308" spans="1:9" x14ac:dyDescent="0.25">
      <c r="A2308" t="str">
        <v>LN004634</v>
      </c>
      <c r="B2308" t="str">
        <v>CUST01253</v>
      </c>
      <c r="C2308" t="str">
        <v>Business</v>
      </c>
      <c r="D2308">
        <v>2300753</v>
      </c>
      <c r="E2308">
        <v>1673975.54</v>
      </c>
      <c r="F2308">
        <v>706</v>
      </c>
      <c r="G2308">
        <v>0.75</v>
      </c>
      <c r="H2308">
        <v>0</v>
      </c>
      <c r="I2308" t="str">
        <v>High</v>
      </c>
    </row>
    <row r="2309" spans="1:9" x14ac:dyDescent="0.25">
      <c r="A2309" t="str">
        <v>LN004636</v>
      </c>
      <c r="B2309" t="str">
        <v>CUST06643</v>
      </c>
      <c r="C2309" t="str">
        <v>Business</v>
      </c>
      <c r="D2309">
        <v>1480533</v>
      </c>
      <c r="E2309">
        <v>1045535.83</v>
      </c>
      <c r="F2309">
        <v>627</v>
      </c>
      <c r="G2309">
        <v>0.56720000000000004</v>
      </c>
      <c r="H2309">
        <v>0</v>
      </c>
      <c r="I2309" t="str">
        <v>High</v>
      </c>
    </row>
    <row r="2310" spans="1:9" x14ac:dyDescent="0.25">
      <c r="A2310" t="str">
        <v>LN004638</v>
      </c>
      <c r="B2310" t="str">
        <v>CUST06126</v>
      </c>
      <c r="C2310" t="str">
        <v>Auto</v>
      </c>
      <c r="D2310">
        <v>954797</v>
      </c>
      <c r="E2310">
        <v>315874.21000000002</v>
      </c>
      <c r="F2310">
        <v>668</v>
      </c>
      <c r="G2310">
        <v>0.75</v>
      </c>
      <c r="H2310">
        <v>0</v>
      </c>
      <c r="I2310" t="str">
        <v>High</v>
      </c>
    </row>
    <row r="2311" spans="1:9" x14ac:dyDescent="0.25">
      <c r="A2311" t="str">
        <v>LN004640</v>
      </c>
      <c r="B2311" t="str">
        <v>CUST00886</v>
      </c>
      <c r="C2311" t="str">
        <v>Education</v>
      </c>
      <c r="D2311">
        <v>1228743</v>
      </c>
      <c r="E2311">
        <v>699459.88</v>
      </c>
      <c r="F2311">
        <v>719</v>
      </c>
      <c r="G2311">
        <v>0.75</v>
      </c>
      <c r="H2311">
        <v>0</v>
      </c>
      <c r="I2311" t="str">
        <v>High</v>
      </c>
    </row>
    <row r="2312" spans="1:9" x14ac:dyDescent="0.25">
      <c r="A2312" t="str">
        <v>LN004641</v>
      </c>
      <c r="B2312" t="str">
        <v>CUST04467</v>
      </c>
      <c r="C2312" t="str">
        <v>Business</v>
      </c>
      <c r="D2312">
        <v>2680343</v>
      </c>
      <c r="E2312">
        <v>1756229.04</v>
      </c>
      <c r="F2312">
        <v>700</v>
      </c>
      <c r="G2312">
        <v>0.75</v>
      </c>
      <c r="H2312">
        <v>120</v>
      </c>
      <c r="I2312" t="str">
        <v>High</v>
      </c>
    </row>
    <row r="2313" spans="1:9" x14ac:dyDescent="0.25">
      <c r="A2313" t="str">
        <v>LN004647</v>
      </c>
      <c r="B2313" t="str">
        <v>CUST04523</v>
      </c>
      <c r="C2313" t="str">
        <v>Auto</v>
      </c>
      <c r="D2313">
        <v>1418229</v>
      </c>
      <c r="E2313">
        <v>1155177.18</v>
      </c>
      <c r="F2313">
        <v>715</v>
      </c>
      <c r="G2313">
        <v>0.6754</v>
      </c>
      <c r="H2313">
        <v>0</v>
      </c>
      <c r="I2313" t="str">
        <v>High</v>
      </c>
    </row>
    <row r="2314" spans="1:9" x14ac:dyDescent="0.25">
      <c r="A2314" t="str">
        <v>LN004649</v>
      </c>
      <c r="B2314" t="str">
        <v>CUST06206</v>
      </c>
      <c r="C2314" t="str">
        <v>Business</v>
      </c>
      <c r="D2314">
        <v>4842572</v>
      </c>
      <c r="E2314">
        <v>4547005.6900000004</v>
      </c>
      <c r="F2314">
        <v>623</v>
      </c>
      <c r="G2314">
        <v>0.75</v>
      </c>
      <c r="H2314">
        <v>0</v>
      </c>
      <c r="I2314" t="str">
        <v>High</v>
      </c>
    </row>
    <row r="2315" spans="1:9" x14ac:dyDescent="0.25">
      <c r="A2315" t="str">
        <v>LN004652</v>
      </c>
      <c r="B2315" t="str">
        <v>CUST06375</v>
      </c>
      <c r="C2315" t="str">
        <v>Auto</v>
      </c>
      <c r="D2315">
        <v>1156130</v>
      </c>
      <c r="E2315">
        <v>902374.12</v>
      </c>
      <c r="F2315">
        <v>708</v>
      </c>
      <c r="G2315">
        <v>0.75</v>
      </c>
      <c r="H2315">
        <v>0</v>
      </c>
      <c r="I2315" t="str">
        <v>High</v>
      </c>
    </row>
    <row r="2316" spans="1:9" x14ac:dyDescent="0.25">
      <c r="A2316" t="str">
        <v>LN004654</v>
      </c>
      <c r="B2316" t="str">
        <v>CUST05635</v>
      </c>
      <c r="C2316" t="str">
        <v>Business</v>
      </c>
      <c r="D2316">
        <v>3539725</v>
      </c>
      <c r="E2316">
        <v>2824474.27</v>
      </c>
      <c r="F2316">
        <v>680</v>
      </c>
      <c r="G2316">
        <v>0.75</v>
      </c>
      <c r="H2316">
        <v>0</v>
      </c>
      <c r="I2316" t="str">
        <v>High</v>
      </c>
    </row>
    <row r="2317" spans="1:9" x14ac:dyDescent="0.25">
      <c r="A2317" t="str">
        <v>LN004655</v>
      </c>
      <c r="B2317" t="str">
        <v>CUST05262</v>
      </c>
      <c r="C2317" t="str">
        <v>Home</v>
      </c>
      <c r="D2317">
        <v>2691173</v>
      </c>
      <c r="E2317">
        <v>2577954.2000000002</v>
      </c>
      <c r="F2317">
        <v>778</v>
      </c>
      <c r="G2317">
        <v>0.75</v>
      </c>
      <c r="H2317">
        <v>0</v>
      </c>
      <c r="I2317" t="str">
        <v>High</v>
      </c>
    </row>
    <row r="2318" spans="1:9" x14ac:dyDescent="0.25">
      <c r="A2318" t="str">
        <v>LN004657</v>
      </c>
      <c r="B2318" t="str">
        <v>CUST02374</v>
      </c>
      <c r="C2318" t="str">
        <v>Education</v>
      </c>
      <c r="D2318">
        <v>1084678</v>
      </c>
      <c r="E2318">
        <v>980707.65</v>
      </c>
      <c r="F2318">
        <v>736</v>
      </c>
      <c r="G2318">
        <v>0.52070000000000005</v>
      </c>
      <c r="H2318">
        <v>0</v>
      </c>
      <c r="I2318" t="str">
        <v>High</v>
      </c>
    </row>
    <row r="2319" spans="1:9" x14ac:dyDescent="0.25">
      <c r="A2319" t="str">
        <v>LN004660</v>
      </c>
      <c r="B2319" t="str">
        <v>CUST03979</v>
      </c>
      <c r="C2319" t="str">
        <v>Auto</v>
      </c>
      <c r="D2319">
        <v>1022573</v>
      </c>
      <c r="E2319">
        <v>450730.39</v>
      </c>
      <c r="F2319">
        <v>782</v>
      </c>
      <c r="G2319">
        <v>0.75</v>
      </c>
      <c r="H2319">
        <v>1</v>
      </c>
      <c r="I2319" t="str">
        <v>High</v>
      </c>
    </row>
    <row r="2320" spans="1:9" x14ac:dyDescent="0.25">
      <c r="A2320" t="str">
        <v>LN004661</v>
      </c>
      <c r="B2320" t="str">
        <v>CUST06486</v>
      </c>
      <c r="C2320" t="str">
        <v>Home</v>
      </c>
      <c r="D2320">
        <v>6945891</v>
      </c>
      <c r="E2320">
        <v>5598488.8600000003</v>
      </c>
      <c r="F2320">
        <v>535</v>
      </c>
      <c r="G2320">
        <v>0.75</v>
      </c>
      <c r="H2320">
        <v>1</v>
      </c>
      <c r="I2320" t="str">
        <v>High</v>
      </c>
    </row>
    <row r="2321" spans="1:9" x14ac:dyDescent="0.25">
      <c r="A2321" t="str">
        <v>LN004664</v>
      </c>
      <c r="B2321" t="str">
        <v>CUST03201</v>
      </c>
      <c r="C2321" t="str">
        <v>Education</v>
      </c>
      <c r="D2321">
        <v>1275529</v>
      </c>
      <c r="E2321">
        <v>814862.61</v>
      </c>
      <c r="F2321">
        <v>701</v>
      </c>
      <c r="G2321">
        <v>0.75</v>
      </c>
      <c r="H2321">
        <v>0</v>
      </c>
      <c r="I2321" t="str">
        <v>High</v>
      </c>
    </row>
    <row r="2322" spans="1:9" x14ac:dyDescent="0.25">
      <c r="A2322" t="str">
        <v>LN004669</v>
      </c>
      <c r="B2322" t="str">
        <v>CUST04852</v>
      </c>
      <c r="C2322" t="str">
        <v>Auto</v>
      </c>
      <c r="D2322">
        <v>1259532</v>
      </c>
      <c r="E2322">
        <v>0</v>
      </c>
      <c r="F2322">
        <v>682</v>
      </c>
      <c r="G2322">
        <v>0.75</v>
      </c>
      <c r="H2322">
        <v>0</v>
      </c>
      <c r="I2322" t="str">
        <v>High</v>
      </c>
    </row>
    <row r="2323" spans="1:9" x14ac:dyDescent="0.25">
      <c r="A2323" t="str">
        <v>LN004670</v>
      </c>
      <c r="B2323" t="str">
        <v>CUST06400</v>
      </c>
      <c r="C2323" t="str">
        <v>Auto</v>
      </c>
      <c r="D2323">
        <v>1201576</v>
      </c>
      <c r="E2323">
        <v>724553.38</v>
      </c>
      <c r="F2323">
        <v>793</v>
      </c>
      <c r="G2323">
        <v>0.75</v>
      </c>
      <c r="H2323">
        <v>0</v>
      </c>
      <c r="I2323" t="str">
        <v>High</v>
      </c>
    </row>
    <row r="2324" spans="1:9" x14ac:dyDescent="0.25">
      <c r="A2324" t="str">
        <v>LN004671</v>
      </c>
      <c r="B2324" t="str">
        <v>CUST01693</v>
      </c>
      <c r="C2324" t="str">
        <v>Home</v>
      </c>
      <c r="D2324">
        <v>4991151</v>
      </c>
      <c r="E2324">
        <v>4906177.34</v>
      </c>
      <c r="F2324">
        <v>628</v>
      </c>
      <c r="G2324">
        <v>0.63500000000000001</v>
      </c>
      <c r="H2324">
        <v>30</v>
      </c>
      <c r="I2324" t="str">
        <v>High</v>
      </c>
    </row>
    <row r="2325" spans="1:9" x14ac:dyDescent="0.25">
      <c r="A2325" t="str">
        <v>LN004672</v>
      </c>
      <c r="B2325" t="str">
        <v>CUST02494</v>
      </c>
      <c r="C2325" t="str">
        <v>Business</v>
      </c>
      <c r="D2325">
        <v>3008549</v>
      </c>
      <c r="E2325">
        <v>704328.73</v>
      </c>
      <c r="F2325">
        <v>732</v>
      </c>
      <c r="G2325">
        <v>0.75</v>
      </c>
      <c r="H2325">
        <v>30</v>
      </c>
      <c r="I2325" t="str">
        <v>High</v>
      </c>
    </row>
    <row r="2326" spans="1:9" x14ac:dyDescent="0.25">
      <c r="A2326" t="str">
        <v>LN004674</v>
      </c>
      <c r="B2326" t="str">
        <v>CUST04202</v>
      </c>
      <c r="C2326" t="str">
        <v>Personal</v>
      </c>
      <c r="D2326">
        <v>697515</v>
      </c>
      <c r="E2326">
        <v>382816.01</v>
      </c>
      <c r="F2326">
        <v>694</v>
      </c>
      <c r="G2326">
        <v>0.64100000000000001</v>
      </c>
      <c r="H2326">
        <v>0</v>
      </c>
      <c r="I2326" t="str">
        <v>High</v>
      </c>
    </row>
    <row r="2327" spans="1:9" x14ac:dyDescent="0.25">
      <c r="A2327" t="str">
        <v>LN004675</v>
      </c>
      <c r="B2327" t="str">
        <v>CUST01594</v>
      </c>
      <c r="C2327" t="str">
        <v>Home</v>
      </c>
      <c r="D2327">
        <v>4163526</v>
      </c>
      <c r="E2327">
        <v>4021803.76</v>
      </c>
      <c r="F2327">
        <v>727</v>
      </c>
      <c r="G2327">
        <v>0.5393</v>
      </c>
      <c r="H2327">
        <v>0</v>
      </c>
      <c r="I2327" t="str">
        <v>High</v>
      </c>
    </row>
    <row r="2328" spans="1:9" x14ac:dyDescent="0.25">
      <c r="A2328" t="str">
        <v>LN004676</v>
      </c>
      <c r="B2328" t="str">
        <v>CUST00031</v>
      </c>
      <c r="C2328" t="str">
        <v>Business</v>
      </c>
      <c r="D2328">
        <v>1042930</v>
      </c>
      <c r="E2328">
        <v>869029.08</v>
      </c>
      <c r="F2328">
        <v>636</v>
      </c>
      <c r="G2328">
        <v>0.3881</v>
      </c>
      <c r="H2328">
        <v>0</v>
      </c>
      <c r="I2328" t="str">
        <v>High</v>
      </c>
    </row>
    <row r="2329" spans="1:9" x14ac:dyDescent="0.25">
      <c r="A2329" t="str">
        <v>LN004678</v>
      </c>
      <c r="B2329" t="str">
        <v>CUST01214</v>
      </c>
      <c r="C2329" t="str">
        <v>Business</v>
      </c>
      <c r="D2329">
        <v>1007106</v>
      </c>
      <c r="E2329">
        <v>658768.49</v>
      </c>
      <c r="F2329">
        <v>714</v>
      </c>
      <c r="G2329">
        <v>0.52090000000000003</v>
      </c>
      <c r="H2329">
        <v>0</v>
      </c>
      <c r="I2329" t="str">
        <v>High</v>
      </c>
    </row>
    <row r="2330" spans="1:9" x14ac:dyDescent="0.25">
      <c r="A2330" t="str">
        <v>LN004681</v>
      </c>
      <c r="B2330" t="str">
        <v>CUST05737</v>
      </c>
      <c r="C2330" t="str">
        <v>Personal</v>
      </c>
      <c r="D2330">
        <v>239931</v>
      </c>
      <c r="E2330">
        <v>237092.54</v>
      </c>
      <c r="F2330">
        <v>649</v>
      </c>
      <c r="G2330">
        <v>0.16109999999999999</v>
      </c>
      <c r="H2330">
        <v>0</v>
      </c>
      <c r="I2330" t="str">
        <v>High</v>
      </c>
    </row>
    <row r="2331" spans="1:9" x14ac:dyDescent="0.25">
      <c r="A2331" t="str">
        <v>LN004683</v>
      </c>
      <c r="B2331" t="str">
        <v>CUST00020</v>
      </c>
      <c r="C2331" t="str">
        <v>Business</v>
      </c>
      <c r="D2331">
        <v>3301514</v>
      </c>
      <c r="E2331">
        <v>0</v>
      </c>
      <c r="F2331">
        <v>772</v>
      </c>
      <c r="G2331">
        <v>0.75</v>
      </c>
      <c r="H2331">
        <v>0</v>
      </c>
      <c r="I2331" t="str">
        <v>High</v>
      </c>
    </row>
    <row r="2332" spans="1:9" x14ac:dyDescent="0.25">
      <c r="A2332" t="str">
        <v>LN004686</v>
      </c>
      <c r="B2332" t="str">
        <v>CUST05505</v>
      </c>
      <c r="C2332" t="str">
        <v>Home</v>
      </c>
      <c r="D2332">
        <v>2124044</v>
      </c>
      <c r="E2332">
        <v>2107424.73</v>
      </c>
      <c r="F2332">
        <v>578</v>
      </c>
      <c r="G2332">
        <v>0.1265</v>
      </c>
      <c r="H2332">
        <v>0</v>
      </c>
      <c r="I2332" t="str">
        <v>High</v>
      </c>
    </row>
    <row r="2333" spans="1:9" x14ac:dyDescent="0.25">
      <c r="A2333" t="str">
        <v>LN004689</v>
      </c>
      <c r="B2333" t="str">
        <v>CUST04689</v>
      </c>
      <c r="C2333" t="str">
        <v>Home</v>
      </c>
      <c r="D2333">
        <v>2136140</v>
      </c>
      <c r="E2333">
        <v>1617935.34</v>
      </c>
      <c r="F2333">
        <v>780</v>
      </c>
      <c r="G2333">
        <v>0.59989999999999999</v>
      </c>
      <c r="H2333">
        <v>0</v>
      </c>
      <c r="I2333" t="str">
        <v>High</v>
      </c>
    </row>
    <row r="2334" spans="1:9" x14ac:dyDescent="0.25">
      <c r="A2334" t="str">
        <v>LN004690</v>
      </c>
      <c r="B2334" t="str">
        <v>CUST00610</v>
      </c>
      <c r="C2334" t="str">
        <v>Business</v>
      </c>
      <c r="D2334">
        <v>1352455</v>
      </c>
      <c r="E2334">
        <v>1312461.8</v>
      </c>
      <c r="F2334">
        <v>645</v>
      </c>
      <c r="G2334">
        <v>0.37159999999999999</v>
      </c>
      <c r="H2334">
        <v>0</v>
      </c>
      <c r="I2334" t="str">
        <v>High</v>
      </c>
    </row>
    <row r="2335" spans="1:9" x14ac:dyDescent="0.25">
      <c r="A2335" t="str">
        <v>LN004691</v>
      </c>
      <c r="B2335" t="str">
        <v>CUST06360</v>
      </c>
      <c r="C2335" t="str">
        <v>Home</v>
      </c>
      <c r="D2335">
        <v>2243623</v>
      </c>
      <c r="E2335">
        <v>1933634.05</v>
      </c>
      <c r="F2335">
        <v>746</v>
      </c>
      <c r="G2335">
        <v>0.53059999999999996</v>
      </c>
      <c r="H2335">
        <v>0</v>
      </c>
      <c r="I2335" t="str">
        <v>High</v>
      </c>
    </row>
    <row r="2336" spans="1:9" x14ac:dyDescent="0.25">
      <c r="A2336" t="str">
        <v>LN004693</v>
      </c>
      <c r="B2336" t="str">
        <v>CUST04706</v>
      </c>
      <c r="C2336" t="str">
        <v>Personal</v>
      </c>
      <c r="D2336">
        <v>172956</v>
      </c>
      <c r="E2336">
        <v>21980.77</v>
      </c>
      <c r="F2336">
        <v>522</v>
      </c>
      <c r="G2336">
        <v>0.05</v>
      </c>
      <c r="H2336">
        <v>1</v>
      </c>
      <c r="I2336" t="str">
        <v>High</v>
      </c>
    </row>
    <row r="2337" spans="1:9" x14ac:dyDescent="0.25">
      <c r="A2337" t="str">
        <v>LN004694</v>
      </c>
      <c r="B2337" t="str">
        <v>CUST02457</v>
      </c>
      <c r="C2337" t="str">
        <v>Home</v>
      </c>
      <c r="D2337">
        <v>5352004</v>
      </c>
      <c r="E2337">
        <v>5220128.74</v>
      </c>
      <c r="F2337">
        <v>705</v>
      </c>
      <c r="G2337">
        <v>0.59540000000000004</v>
      </c>
      <c r="H2337">
        <v>0</v>
      </c>
      <c r="I2337" t="str">
        <v>High</v>
      </c>
    </row>
    <row r="2338" spans="1:9" x14ac:dyDescent="0.25">
      <c r="A2338" t="str">
        <v>LN004695</v>
      </c>
      <c r="B2338" t="str">
        <v>CUST00541</v>
      </c>
      <c r="C2338" t="str">
        <v>Home</v>
      </c>
      <c r="D2338">
        <v>6253558</v>
      </c>
      <c r="E2338">
        <v>6139337.1299999999</v>
      </c>
      <c r="F2338">
        <v>710</v>
      </c>
      <c r="G2338">
        <v>0.75</v>
      </c>
      <c r="H2338">
        <v>0</v>
      </c>
      <c r="I2338" t="str">
        <v>High</v>
      </c>
    </row>
    <row r="2339" spans="1:9" x14ac:dyDescent="0.25">
      <c r="A2339" t="str">
        <v>LN004696</v>
      </c>
      <c r="B2339" t="str">
        <v>CUST06364</v>
      </c>
      <c r="C2339" t="str">
        <v>Business</v>
      </c>
      <c r="D2339">
        <v>4778910</v>
      </c>
      <c r="E2339">
        <v>4479009.04</v>
      </c>
      <c r="F2339">
        <v>657</v>
      </c>
      <c r="G2339">
        <v>0.61450000000000005</v>
      </c>
      <c r="H2339">
        <v>0</v>
      </c>
      <c r="I2339" t="str">
        <v>High</v>
      </c>
    </row>
    <row r="2340" spans="1:9" x14ac:dyDescent="0.25">
      <c r="A2340" t="str">
        <v>LN004698</v>
      </c>
      <c r="B2340" t="str">
        <v>CUST04539</v>
      </c>
      <c r="C2340" t="str">
        <v>Home</v>
      </c>
      <c r="D2340">
        <v>3619890</v>
      </c>
      <c r="E2340">
        <v>3322687.51</v>
      </c>
      <c r="F2340">
        <v>723</v>
      </c>
      <c r="G2340">
        <v>0.56969999999999998</v>
      </c>
      <c r="H2340">
        <v>0</v>
      </c>
      <c r="I2340" t="str">
        <v>High</v>
      </c>
    </row>
    <row r="2341" spans="1:9" x14ac:dyDescent="0.25">
      <c r="A2341" t="str">
        <v>LN004699</v>
      </c>
      <c r="B2341" t="str">
        <v>CUST04201</v>
      </c>
      <c r="C2341" t="str">
        <v>Personal</v>
      </c>
      <c r="D2341">
        <v>765593</v>
      </c>
      <c r="E2341">
        <v>494177.19</v>
      </c>
      <c r="F2341">
        <v>674</v>
      </c>
      <c r="G2341">
        <v>0.53480000000000005</v>
      </c>
      <c r="H2341">
        <v>1</v>
      </c>
      <c r="I2341" t="str">
        <v>High</v>
      </c>
    </row>
    <row r="2342" spans="1:9" x14ac:dyDescent="0.25">
      <c r="A2342" t="str">
        <v>LN004700</v>
      </c>
      <c r="B2342" t="str">
        <v>CUST02595</v>
      </c>
      <c r="C2342" t="str">
        <v>Business</v>
      </c>
      <c r="D2342">
        <v>4450094</v>
      </c>
      <c r="E2342">
        <v>3727500.25</v>
      </c>
      <c r="F2342">
        <v>681</v>
      </c>
      <c r="G2342">
        <v>0.75</v>
      </c>
      <c r="H2342">
        <v>0</v>
      </c>
      <c r="I2342" t="str">
        <v>High</v>
      </c>
    </row>
    <row r="2343" spans="1:9" x14ac:dyDescent="0.25">
      <c r="A2343" t="str">
        <v>LN004701</v>
      </c>
      <c r="B2343" t="str">
        <v>CUST05218</v>
      </c>
      <c r="C2343" t="str">
        <v>Personal</v>
      </c>
      <c r="D2343">
        <v>207249</v>
      </c>
      <c r="E2343">
        <v>0</v>
      </c>
      <c r="F2343">
        <v>618</v>
      </c>
      <c r="G2343">
        <v>0.43269999999999997</v>
      </c>
      <c r="H2343">
        <v>0</v>
      </c>
      <c r="I2343" t="str">
        <v>High</v>
      </c>
    </row>
    <row r="2344" spans="1:9" x14ac:dyDescent="0.25">
      <c r="A2344" t="str">
        <v>LN004704</v>
      </c>
      <c r="B2344" t="str">
        <v>CUST05993</v>
      </c>
      <c r="C2344" t="str">
        <v>Auto</v>
      </c>
      <c r="D2344">
        <v>1572032</v>
      </c>
      <c r="E2344">
        <v>926375.89</v>
      </c>
      <c r="F2344">
        <v>703</v>
      </c>
      <c r="G2344">
        <v>0.75</v>
      </c>
      <c r="H2344">
        <v>0</v>
      </c>
      <c r="I2344" t="str">
        <v>High</v>
      </c>
    </row>
    <row r="2345" spans="1:9" x14ac:dyDescent="0.25">
      <c r="A2345" t="str">
        <v>LN004705</v>
      </c>
      <c r="B2345" t="str">
        <v>CUST00693</v>
      </c>
      <c r="C2345" t="str">
        <v>Home</v>
      </c>
      <c r="D2345">
        <v>1184417</v>
      </c>
      <c r="E2345">
        <v>1164110.8600000001</v>
      </c>
      <c r="F2345">
        <v>695</v>
      </c>
      <c r="G2345">
        <v>0.52910000000000001</v>
      </c>
      <c r="H2345">
        <v>7</v>
      </c>
      <c r="I2345" t="str">
        <v>High</v>
      </c>
    </row>
    <row r="2346" spans="1:9" x14ac:dyDescent="0.25">
      <c r="A2346" t="str">
        <v>LN004706</v>
      </c>
      <c r="B2346" t="str">
        <v>CUST01782</v>
      </c>
      <c r="C2346" t="str">
        <v>Home</v>
      </c>
      <c r="D2346">
        <v>2080374</v>
      </c>
      <c r="E2346">
        <v>2047474.32</v>
      </c>
      <c r="F2346">
        <v>751</v>
      </c>
      <c r="G2346">
        <v>0.55100000000000005</v>
      </c>
      <c r="H2346">
        <v>0</v>
      </c>
      <c r="I2346" t="str">
        <v>High</v>
      </c>
    </row>
    <row r="2347" spans="1:9" x14ac:dyDescent="0.25">
      <c r="A2347" t="str">
        <v>LN004707</v>
      </c>
      <c r="B2347" t="str">
        <v>CUST03450</v>
      </c>
      <c r="C2347" t="str">
        <v>Education</v>
      </c>
      <c r="D2347">
        <v>1293688</v>
      </c>
      <c r="E2347">
        <v>1247172.27</v>
      </c>
      <c r="F2347">
        <v>718</v>
      </c>
      <c r="G2347">
        <v>0.62749999999999995</v>
      </c>
      <c r="H2347">
        <v>0</v>
      </c>
      <c r="I2347" t="str">
        <v>High</v>
      </c>
    </row>
    <row r="2348" spans="1:9" x14ac:dyDescent="0.25">
      <c r="A2348" t="str">
        <v>LN004710</v>
      </c>
      <c r="B2348" t="str">
        <v>CUST04493</v>
      </c>
      <c r="C2348" t="str">
        <v>Auto</v>
      </c>
      <c r="D2348">
        <v>852956</v>
      </c>
      <c r="E2348">
        <v>587764.24</v>
      </c>
      <c r="F2348">
        <v>761</v>
      </c>
      <c r="G2348">
        <v>0.51829999999999998</v>
      </c>
      <c r="H2348">
        <v>0</v>
      </c>
      <c r="I2348" t="str">
        <v>High</v>
      </c>
    </row>
    <row r="2349" spans="1:9" x14ac:dyDescent="0.25">
      <c r="A2349" t="str">
        <v>LN004711</v>
      </c>
      <c r="B2349" t="str">
        <v>CUST02526</v>
      </c>
      <c r="C2349" t="str">
        <v>Home</v>
      </c>
      <c r="D2349">
        <v>3158183</v>
      </c>
      <c r="E2349">
        <v>3140858.65</v>
      </c>
      <c r="F2349">
        <v>757</v>
      </c>
      <c r="G2349">
        <v>0.66520000000000001</v>
      </c>
      <c r="H2349">
        <v>0</v>
      </c>
      <c r="I2349" t="str">
        <v>High</v>
      </c>
    </row>
    <row r="2350" spans="1:9" x14ac:dyDescent="0.25">
      <c r="A2350" t="str">
        <v>LN004714</v>
      </c>
      <c r="B2350" t="str">
        <v>CUST03002</v>
      </c>
      <c r="C2350" t="str">
        <v>Education</v>
      </c>
      <c r="D2350">
        <v>1223490</v>
      </c>
      <c r="E2350">
        <v>231103.04</v>
      </c>
      <c r="F2350">
        <v>747</v>
      </c>
      <c r="G2350">
        <v>0.6371</v>
      </c>
      <c r="H2350">
        <v>0</v>
      </c>
      <c r="I2350" t="str">
        <v>High</v>
      </c>
    </row>
    <row r="2351" spans="1:9" x14ac:dyDescent="0.25">
      <c r="A2351" t="str">
        <v>LN004717</v>
      </c>
      <c r="B2351" t="str">
        <v>CUST00940</v>
      </c>
      <c r="C2351" t="str">
        <v>Auto</v>
      </c>
      <c r="D2351">
        <v>1415848</v>
      </c>
      <c r="E2351">
        <v>1233375.8</v>
      </c>
      <c r="F2351">
        <v>684</v>
      </c>
      <c r="G2351">
        <v>0.75</v>
      </c>
      <c r="H2351">
        <v>120</v>
      </c>
      <c r="I2351" t="str">
        <v>High</v>
      </c>
    </row>
    <row r="2352" spans="1:9" x14ac:dyDescent="0.25">
      <c r="A2352" t="str">
        <v>LN004718</v>
      </c>
      <c r="B2352" t="str">
        <v>CUST01718</v>
      </c>
      <c r="C2352" t="str">
        <v>Business</v>
      </c>
      <c r="D2352">
        <v>3962406</v>
      </c>
      <c r="E2352">
        <v>2408566.73</v>
      </c>
      <c r="F2352">
        <v>729</v>
      </c>
      <c r="G2352">
        <v>0.75</v>
      </c>
      <c r="H2352">
        <v>0</v>
      </c>
      <c r="I2352" t="str">
        <v>High</v>
      </c>
    </row>
    <row r="2353" spans="1:9" x14ac:dyDescent="0.25">
      <c r="A2353" t="str">
        <v>LN004719</v>
      </c>
      <c r="B2353" t="str">
        <v>CUST02007</v>
      </c>
      <c r="C2353" t="str">
        <v>Home</v>
      </c>
      <c r="D2353">
        <v>5804594</v>
      </c>
      <c r="E2353">
        <v>5599710.6799999997</v>
      </c>
      <c r="F2353">
        <v>603</v>
      </c>
      <c r="G2353">
        <v>0.75</v>
      </c>
      <c r="H2353">
        <v>0</v>
      </c>
      <c r="I2353" t="str">
        <v>High</v>
      </c>
    </row>
    <row r="2354" spans="1:9" x14ac:dyDescent="0.25">
      <c r="A2354" t="str">
        <v>LN004720</v>
      </c>
      <c r="B2354" t="str">
        <v>CUST02782</v>
      </c>
      <c r="C2354" t="str">
        <v>Business</v>
      </c>
      <c r="D2354">
        <v>1477278</v>
      </c>
      <c r="E2354">
        <v>1224955.22</v>
      </c>
      <c r="F2354">
        <v>729</v>
      </c>
      <c r="G2354">
        <v>0.70430000000000004</v>
      </c>
      <c r="H2354">
        <v>0</v>
      </c>
      <c r="I2354" t="str">
        <v>High</v>
      </c>
    </row>
    <row r="2355" spans="1:9" x14ac:dyDescent="0.25">
      <c r="A2355" t="str">
        <v>LN004722</v>
      </c>
      <c r="B2355" t="str">
        <v>CUST00740</v>
      </c>
      <c r="C2355" t="str">
        <v>Personal</v>
      </c>
      <c r="D2355">
        <v>553924</v>
      </c>
      <c r="E2355">
        <v>0</v>
      </c>
      <c r="F2355">
        <v>769</v>
      </c>
      <c r="G2355">
        <v>0.67569999999999997</v>
      </c>
      <c r="H2355">
        <v>0</v>
      </c>
      <c r="I2355" t="str">
        <v>High</v>
      </c>
    </row>
    <row r="2356" spans="1:9" x14ac:dyDescent="0.25">
      <c r="A2356" t="str">
        <v>LN004726</v>
      </c>
      <c r="B2356" t="str">
        <v>CUST03739</v>
      </c>
      <c r="C2356" t="str">
        <v>Personal</v>
      </c>
      <c r="D2356">
        <v>761502</v>
      </c>
      <c r="E2356">
        <v>331701.95</v>
      </c>
      <c r="F2356">
        <v>682</v>
      </c>
      <c r="G2356">
        <v>0.68859999999999999</v>
      </c>
      <c r="H2356">
        <v>0</v>
      </c>
      <c r="I2356" t="str">
        <v>High</v>
      </c>
    </row>
    <row r="2357" spans="1:9" x14ac:dyDescent="0.25">
      <c r="A2357" t="str">
        <v>LN004727</v>
      </c>
      <c r="B2357" t="str">
        <v>CUST03434</v>
      </c>
      <c r="C2357" t="str">
        <v>Business</v>
      </c>
      <c r="D2357">
        <v>1353178</v>
      </c>
      <c r="E2357">
        <v>0</v>
      </c>
      <c r="F2357">
        <v>798</v>
      </c>
      <c r="G2357">
        <v>0.75</v>
      </c>
      <c r="H2357">
        <v>0</v>
      </c>
      <c r="I2357" t="str">
        <v>High</v>
      </c>
    </row>
    <row r="2358" spans="1:9" x14ac:dyDescent="0.25">
      <c r="A2358" t="str">
        <v>LN004728</v>
      </c>
      <c r="B2358" t="str">
        <v>CUST03759</v>
      </c>
      <c r="C2358" t="str">
        <v>Business</v>
      </c>
      <c r="D2358">
        <v>2080198</v>
      </c>
      <c r="E2358">
        <v>1600464.01</v>
      </c>
      <c r="F2358">
        <v>678</v>
      </c>
      <c r="G2358">
        <v>0.73719999999999997</v>
      </c>
      <c r="H2358">
        <v>0</v>
      </c>
      <c r="I2358" t="str">
        <v>High</v>
      </c>
    </row>
    <row r="2359" spans="1:9" x14ac:dyDescent="0.25">
      <c r="A2359" t="str">
        <v>LN004729</v>
      </c>
      <c r="B2359" t="str">
        <v>CUST01289</v>
      </c>
      <c r="C2359" t="str">
        <v>Education</v>
      </c>
      <c r="D2359">
        <v>637563</v>
      </c>
      <c r="E2359">
        <v>0</v>
      </c>
      <c r="F2359">
        <v>588</v>
      </c>
      <c r="G2359">
        <v>0.497</v>
      </c>
      <c r="H2359">
        <v>1</v>
      </c>
      <c r="I2359" t="str">
        <v>High</v>
      </c>
    </row>
    <row r="2360" spans="1:9" x14ac:dyDescent="0.25">
      <c r="A2360" t="str">
        <v>LN004734</v>
      </c>
      <c r="B2360" t="str">
        <v>CUST00502</v>
      </c>
      <c r="C2360" t="str">
        <v>Business</v>
      </c>
      <c r="D2360">
        <v>3227754</v>
      </c>
      <c r="E2360">
        <v>2896356.15</v>
      </c>
      <c r="F2360">
        <v>682</v>
      </c>
      <c r="G2360">
        <v>0.75</v>
      </c>
      <c r="H2360">
        <v>0</v>
      </c>
      <c r="I2360" t="str">
        <v>High</v>
      </c>
    </row>
    <row r="2361" spans="1:9" x14ac:dyDescent="0.25">
      <c r="A2361" t="str">
        <v>LN004735</v>
      </c>
      <c r="B2361" t="str">
        <v>CUST00992</v>
      </c>
      <c r="C2361" t="str">
        <v>Home</v>
      </c>
      <c r="D2361">
        <v>3818262</v>
      </c>
      <c r="E2361">
        <v>3752885.21</v>
      </c>
      <c r="F2361">
        <v>813</v>
      </c>
      <c r="G2361">
        <v>0.74139999999999995</v>
      </c>
      <c r="H2361">
        <v>0</v>
      </c>
      <c r="I2361" t="str">
        <v>High</v>
      </c>
    </row>
    <row r="2362" spans="1:9" x14ac:dyDescent="0.25">
      <c r="A2362" t="str">
        <v>LN004736</v>
      </c>
      <c r="B2362" t="str">
        <v>CUST03592</v>
      </c>
      <c r="C2362" t="str">
        <v>Personal</v>
      </c>
      <c r="D2362">
        <v>639500</v>
      </c>
      <c r="E2362">
        <v>148760.41</v>
      </c>
      <c r="F2362">
        <v>795</v>
      </c>
      <c r="G2362">
        <v>0.75</v>
      </c>
      <c r="H2362">
        <v>30</v>
      </c>
      <c r="I2362" t="str">
        <v>High</v>
      </c>
    </row>
    <row r="2363" spans="1:9" x14ac:dyDescent="0.25">
      <c r="A2363" t="str">
        <v>LN004737</v>
      </c>
      <c r="B2363" t="str">
        <v>CUST02078</v>
      </c>
      <c r="C2363" t="str">
        <v>Home</v>
      </c>
      <c r="D2363">
        <v>6463917</v>
      </c>
      <c r="E2363">
        <v>5469865.7699999996</v>
      </c>
      <c r="F2363">
        <v>680</v>
      </c>
      <c r="G2363">
        <v>0.75</v>
      </c>
      <c r="H2363">
        <v>0</v>
      </c>
      <c r="I2363" t="str">
        <v>High</v>
      </c>
    </row>
    <row r="2364" spans="1:9" x14ac:dyDescent="0.25">
      <c r="A2364" t="str">
        <v>LN004739</v>
      </c>
      <c r="B2364" t="str">
        <v>CUST02496</v>
      </c>
      <c r="C2364" t="str">
        <v>Home</v>
      </c>
      <c r="D2364">
        <v>5488716</v>
      </c>
      <c r="E2364">
        <v>5063173.9000000004</v>
      </c>
      <c r="F2364">
        <v>809</v>
      </c>
      <c r="G2364">
        <v>0.75</v>
      </c>
      <c r="H2364">
        <v>0</v>
      </c>
      <c r="I2364" t="str">
        <v>High</v>
      </c>
    </row>
    <row r="2365" spans="1:9" x14ac:dyDescent="0.25">
      <c r="A2365" t="str">
        <v>LN004740</v>
      </c>
      <c r="B2365" t="str">
        <v>CUST03744</v>
      </c>
      <c r="C2365" t="str">
        <v>Auto</v>
      </c>
      <c r="D2365">
        <v>1663931</v>
      </c>
      <c r="E2365">
        <v>693827.23</v>
      </c>
      <c r="F2365">
        <v>823</v>
      </c>
      <c r="G2365">
        <v>0.75</v>
      </c>
      <c r="H2365">
        <v>1</v>
      </c>
      <c r="I2365" t="str">
        <v>High</v>
      </c>
    </row>
    <row r="2366" spans="1:9" x14ac:dyDescent="0.25">
      <c r="A2366" t="str">
        <v>LN004744</v>
      </c>
      <c r="B2366" t="str">
        <v>CUST01471</v>
      </c>
      <c r="C2366" t="str">
        <v>Business</v>
      </c>
      <c r="D2366">
        <v>1732234</v>
      </c>
      <c r="E2366">
        <v>1045278.41</v>
      </c>
      <c r="F2366">
        <v>684</v>
      </c>
      <c r="G2366">
        <v>0.75</v>
      </c>
      <c r="H2366">
        <v>60</v>
      </c>
      <c r="I2366" t="str">
        <v>High</v>
      </c>
    </row>
    <row r="2367" spans="1:9" x14ac:dyDescent="0.25">
      <c r="A2367" t="str">
        <v>LN004745</v>
      </c>
      <c r="B2367" t="str">
        <v>CUST05193</v>
      </c>
      <c r="C2367" t="str">
        <v>Personal</v>
      </c>
      <c r="D2367">
        <v>788325</v>
      </c>
      <c r="E2367">
        <v>0</v>
      </c>
      <c r="F2367">
        <v>750</v>
      </c>
      <c r="G2367">
        <v>0.51859999999999995</v>
      </c>
      <c r="H2367">
        <v>0</v>
      </c>
      <c r="I2367" t="str">
        <v>High</v>
      </c>
    </row>
    <row r="2368" spans="1:9" x14ac:dyDescent="0.25">
      <c r="A2368" t="str">
        <v>LN004748</v>
      </c>
      <c r="B2368" t="str">
        <v>CUST00641</v>
      </c>
      <c r="C2368" t="str">
        <v>Personal</v>
      </c>
      <c r="D2368">
        <v>709324</v>
      </c>
      <c r="E2368">
        <v>603736.88</v>
      </c>
      <c r="F2368">
        <v>729</v>
      </c>
      <c r="G2368">
        <v>0.6431</v>
      </c>
      <c r="H2368">
        <v>0</v>
      </c>
      <c r="I2368" t="str">
        <v>High</v>
      </c>
    </row>
    <row r="2369" spans="1:9" x14ac:dyDescent="0.25">
      <c r="A2369" t="str">
        <v>LN004749</v>
      </c>
      <c r="B2369" t="str">
        <v>CUST00720</v>
      </c>
      <c r="C2369" t="str">
        <v>Home</v>
      </c>
      <c r="D2369">
        <v>6534770</v>
      </c>
      <c r="E2369">
        <v>5753234.4100000001</v>
      </c>
      <c r="F2369">
        <v>727</v>
      </c>
      <c r="G2369">
        <v>0.75</v>
      </c>
      <c r="H2369">
        <v>0</v>
      </c>
      <c r="I2369" t="str">
        <v>High</v>
      </c>
    </row>
    <row r="2370" spans="1:9" x14ac:dyDescent="0.25">
      <c r="A2370" t="str">
        <v>LN004750</v>
      </c>
      <c r="B2370" t="str">
        <v>CUST05791</v>
      </c>
      <c r="C2370" t="str">
        <v>Education</v>
      </c>
      <c r="D2370">
        <v>390704</v>
      </c>
      <c r="E2370">
        <v>189448.87</v>
      </c>
      <c r="F2370">
        <v>644</v>
      </c>
      <c r="G2370">
        <v>0.1862</v>
      </c>
      <c r="H2370">
        <v>0</v>
      </c>
      <c r="I2370" t="str">
        <v>High</v>
      </c>
    </row>
    <row r="2371" spans="1:9" x14ac:dyDescent="0.25">
      <c r="A2371" t="str">
        <v>LN004752</v>
      </c>
      <c r="B2371" t="str">
        <v>CUST02933</v>
      </c>
      <c r="C2371" t="str">
        <v>Home</v>
      </c>
      <c r="D2371">
        <v>5551814</v>
      </c>
      <c r="E2371">
        <v>5481540.6100000003</v>
      </c>
      <c r="F2371">
        <v>709</v>
      </c>
      <c r="G2371">
        <v>0.75</v>
      </c>
      <c r="H2371">
        <v>0</v>
      </c>
      <c r="I2371" t="str">
        <v>High</v>
      </c>
    </row>
    <row r="2372" spans="1:9" x14ac:dyDescent="0.25">
      <c r="A2372" t="str">
        <v>LN004755</v>
      </c>
      <c r="B2372" t="str">
        <v>CUST01083</v>
      </c>
      <c r="C2372" t="str">
        <v>Business</v>
      </c>
      <c r="D2372">
        <v>3182353</v>
      </c>
      <c r="E2372">
        <v>1734055.6</v>
      </c>
      <c r="F2372">
        <v>695</v>
      </c>
      <c r="G2372">
        <v>0.75</v>
      </c>
      <c r="H2372">
        <v>0</v>
      </c>
      <c r="I2372" t="str">
        <v>High</v>
      </c>
    </row>
    <row r="2373" spans="1:9" x14ac:dyDescent="0.25">
      <c r="A2373" t="str">
        <v>LN004756</v>
      </c>
      <c r="B2373" t="str">
        <v>CUST03511</v>
      </c>
      <c r="C2373" t="str">
        <v>Business</v>
      </c>
      <c r="D2373">
        <v>2264468</v>
      </c>
      <c r="E2373">
        <v>0</v>
      </c>
      <c r="F2373">
        <v>668</v>
      </c>
      <c r="G2373">
        <v>0.75</v>
      </c>
      <c r="H2373">
        <v>0</v>
      </c>
      <c r="I2373" t="str">
        <v>High</v>
      </c>
    </row>
    <row r="2374" spans="1:9" x14ac:dyDescent="0.25">
      <c r="A2374" t="str">
        <v>LN004759</v>
      </c>
      <c r="B2374" t="str">
        <v>CUST00942</v>
      </c>
      <c r="C2374" t="str">
        <v>Home</v>
      </c>
      <c r="D2374">
        <v>6484608</v>
      </c>
      <c r="E2374">
        <v>6276194.3099999996</v>
      </c>
      <c r="F2374">
        <v>723</v>
      </c>
      <c r="G2374">
        <v>0.75</v>
      </c>
      <c r="H2374">
        <v>1</v>
      </c>
      <c r="I2374" t="str">
        <v>High</v>
      </c>
    </row>
    <row r="2375" spans="1:9" x14ac:dyDescent="0.25">
      <c r="A2375" t="str">
        <v>LN004762</v>
      </c>
      <c r="B2375" t="str">
        <v>CUST00748</v>
      </c>
      <c r="C2375" t="str">
        <v>Business</v>
      </c>
      <c r="D2375">
        <v>3702959</v>
      </c>
      <c r="E2375">
        <v>2964015.94</v>
      </c>
      <c r="F2375">
        <v>701</v>
      </c>
      <c r="G2375">
        <v>0.75</v>
      </c>
      <c r="H2375">
        <v>0</v>
      </c>
      <c r="I2375" t="str">
        <v>High</v>
      </c>
    </row>
    <row r="2376" spans="1:9" x14ac:dyDescent="0.25">
      <c r="A2376" t="str">
        <v>LN004766</v>
      </c>
      <c r="B2376" t="str">
        <v>CUST01277</v>
      </c>
      <c r="C2376" t="str">
        <v>Business</v>
      </c>
      <c r="D2376">
        <v>2528542</v>
      </c>
      <c r="E2376">
        <v>903880.35</v>
      </c>
      <c r="F2376">
        <v>846</v>
      </c>
      <c r="G2376">
        <v>0.75</v>
      </c>
      <c r="H2376">
        <v>30</v>
      </c>
      <c r="I2376" t="str">
        <v>High</v>
      </c>
    </row>
    <row r="2377" spans="1:9" x14ac:dyDescent="0.25">
      <c r="A2377" t="str">
        <v>LN004767</v>
      </c>
      <c r="B2377" t="str">
        <v>CUST03999</v>
      </c>
      <c r="C2377" t="str">
        <v>Business</v>
      </c>
      <c r="D2377">
        <v>2320916</v>
      </c>
      <c r="E2377">
        <v>1707252.97</v>
      </c>
      <c r="F2377">
        <v>755</v>
      </c>
      <c r="G2377">
        <v>0.75</v>
      </c>
      <c r="H2377">
        <v>15</v>
      </c>
      <c r="I2377" t="str">
        <v>High</v>
      </c>
    </row>
    <row r="2378" spans="1:9" x14ac:dyDescent="0.25">
      <c r="A2378" t="str">
        <v>LN004776</v>
      </c>
      <c r="B2378" t="str">
        <v>CUST02121</v>
      </c>
      <c r="C2378" t="str">
        <v>Education</v>
      </c>
      <c r="D2378">
        <v>1265148</v>
      </c>
      <c r="E2378">
        <v>158202.04999999999</v>
      </c>
      <c r="F2378">
        <v>700</v>
      </c>
      <c r="G2378">
        <v>0.50739999999999996</v>
      </c>
      <c r="H2378">
        <v>0</v>
      </c>
      <c r="I2378" t="str">
        <v>High</v>
      </c>
    </row>
    <row r="2379" spans="1:9" x14ac:dyDescent="0.25">
      <c r="A2379" t="str">
        <v>LN004783</v>
      </c>
      <c r="B2379" t="str">
        <v>CUST00867</v>
      </c>
      <c r="C2379" t="str">
        <v>Home</v>
      </c>
      <c r="D2379">
        <v>2303690</v>
      </c>
      <c r="E2379">
        <v>2213957.4500000002</v>
      </c>
      <c r="F2379">
        <v>615</v>
      </c>
      <c r="G2379">
        <v>0.70750000000000002</v>
      </c>
      <c r="H2379">
        <v>0</v>
      </c>
      <c r="I2379" t="str">
        <v>High</v>
      </c>
    </row>
    <row r="2380" spans="1:9" x14ac:dyDescent="0.25">
      <c r="A2380" t="str">
        <v>LN004785</v>
      </c>
      <c r="B2380" t="str">
        <v>CUST03039</v>
      </c>
      <c r="C2380" t="str">
        <v>Home</v>
      </c>
      <c r="D2380">
        <v>4850364</v>
      </c>
      <c r="E2380">
        <v>4679192.97</v>
      </c>
      <c r="F2380">
        <v>803</v>
      </c>
      <c r="G2380">
        <v>0.74650000000000005</v>
      </c>
      <c r="H2380">
        <v>0</v>
      </c>
      <c r="I2380" t="str">
        <v>High</v>
      </c>
    </row>
    <row r="2381" spans="1:9" x14ac:dyDescent="0.25">
      <c r="A2381" t="str">
        <v>LN004787</v>
      </c>
      <c r="B2381" t="str">
        <v>CUST01044</v>
      </c>
      <c r="C2381" t="str">
        <v>Business</v>
      </c>
      <c r="D2381">
        <v>4899181</v>
      </c>
      <c r="E2381">
        <v>3635856.75</v>
      </c>
      <c r="F2381">
        <v>758</v>
      </c>
      <c r="G2381">
        <v>0.75</v>
      </c>
      <c r="H2381">
        <v>0</v>
      </c>
      <c r="I2381" t="str">
        <v>High</v>
      </c>
    </row>
    <row r="2382" spans="1:9" x14ac:dyDescent="0.25">
      <c r="A2382" t="str">
        <v>LN004788</v>
      </c>
      <c r="B2382" t="str">
        <v>CUST01040</v>
      </c>
      <c r="C2382" t="str">
        <v>Business</v>
      </c>
      <c r="D2382">
        <v>3787344</v>
      </c>
      <c r="E2382">
        <v>1202078.05</v>
      </c>
      <c r="F2382">
        <v>582</v>
      </c>
      <c r="G2382">
        <v>0.75</v>
      </c>
      <c r="H2382">
        <v>0</v>
      </c>
      <c r="I2382" t="str">
        <v>High</v>
      </c>
    </row>
    <row r="2383" spans="1:9" x14ac:dyDescent="0.25">
      <c r="A2383" t="str">
        <v>LN004790</v>
      </c>
      <c r="B2383" t="str">
        <v>CUST02777</v>
      </c>
      <c r="C2383" t="str">
        <v>Personal</v>
      </c>
      <c r="D2383">
        <v>552291</v>
      </c>
      <c r="E2383">
        <v>446252.13</v>
      </c>
      <c r="F2383">
        <v>615</v>
      </c>
      <c r="G2383">
        <v>0.68330000000000002</v>
      </c>
      <c r="H2383">
        <v>0</v>
      </c>
      <c r="I2383" t="str">
        <v>High</v>
      </c>
    </row>
    <row r="2384" spans="1:9" x14ac:dyDescent="0.25">
      <c r="A2384" t="str">
        <v>LN004792</v>
      </c>
      <c r="B2384" t="str">
        <v>CUST06755</v>
      </c>
      <c r="C2384" t="str">
        <v>Business</v>
      </c>
      <c r="D2384">
        <v>1612720</v>
      </c>
      <c r="E2384">
        <v>1252584.6299999999</v>
      </c>
      <c r="F2384">
        <v>696</v>
      </c>
      <c r="G2384">
        <v>0.75</v>
      </c>
      <c r="H2384">
        <v>7</v>
      </c>
      <c r="I2384" t="str">
        <v>High</v>
      </c>
    </row>
    <row r="2385" spans="1:9" x14ac:dyDescent="0.25">
      <c r="A2385" t="str">
        <v>LN004798</v>
      </c>
      <c r="B2385" t="str">
        <v>CUST05084</v>
      </c>
      <c r="C2385" t="str">
        <v>Education</v>
      </c>
      <c r="D2385">
        <v>358352</v>
      </c>
      <c r="E2385">
        <v>352895.4</v>
      </c>
      <c r="F2385">
        <v>648</v>
      </c>
      <c r="G2385">
        <v>0.05</v>
      </c>
      <c r="H2385">
        <v>0</v>
      </c>
      <c r="I2385" t="str">
        <v>High</v>
      </c>
    </row>
    <row r="2386" spans="1:9" x14ac:dyDescent="0.25">
      <c r="A2386" t="str">
        <v>LN004802</v>
      </c>
      <c r="B2386" t="str">
        <v>CUST02190</v>
      </c>
      <c r="C2386" t="str">
        <v>Personal</v>
      </c>
      <c r="D2386">
        <v>249006</v>
      </c>
      <c r="E2386">
        <v>217140.73</v>
      </c>
      <c r="F2386">
        <v>634</v>
      </c>
      <c r="G2386">
        <v>6.1800000000000001E-2</v>
      </c>
      <c r="H2386">
        <v>0</v>
      </c>
      <c r="I2386" t="str">
        <v>High</v>
      </c>
    </row>
    <row r="2387" spans="1:9" x14ac:dyDescent="0.25">
      <c r="A2387" t="str">
        <v>LN004803</v>
      </c>
      <c r="B2387" t="str">
        <v>CUST05953</v>
      </c>
      <c r="C2387" t="str">
        <v>Business</v>
      </c>
      <c r="D2387">
        <v>3359535</v>
      </c>
      <c r="E2387">
        <v>2452588.94</v>
      </c>
      <c r="F2387">
        <v>715</v>
      </c>
      <c r="G2387">
        <v>0.75</v>
      </c>
      <c r="H2387">
        <v>0</v>
      </c>
      <c r="I2387" t="str">
        <v>High</v>
      </c>
    </row>
    <row r="2388" spans="1:9" x14ac:dyDescent="0.25">
      <c r="A2388" t="str">
        <v>LN004808</v>
      </c>
      <c r="B2388" t="str">
        <v>CUST01796</v>
      </c>
      <c r="C2388" t="str">
        <v>Business</v>
      </c>
      <c r="D2388">
        <v>802196</v>
      </c>
      <c r="E2388">
        <v>0</v>
      </c>
      <c r="F2388">
        <v>850</v>
      </c>
      <c r="G2388">
        <v>0.67030000000000001</v>
      </c>
      <c r="H2388">
        <v>0</v>
      </c>
      <c r="I2388" t="str">
        <v>High</v>
      </c>
    </row>
    <row r="2389" spans="1:9" x14ac:dyDescent="0.25">
      <c r="A2389" t="str">
        <v>LN004810</v>
      </c>
      <c r="B2389" t="str">
        <v>CUST02579</v>
      </c>
      <c r="C2389" t="str">
        <v>Business</v>
      </c>
      <c r="D2389">
        <v>4704255</v>
      </c>
      <c r="E2389">
        <v>4126196.79</v>
      </c>
      <c r="F2389">
        <v>693</v>
      </c>
      <c r="G2389">
        <v>0.75</v>
      </c>
      <c r="H2389">
        <v>0</v>
      </c>
      <c r="I2389" t="str">
        <v>High</v>
      </c>
    </row>
    <row r="2390" spans="1:9" x14ac:dyDescent="0.25">
      <c r="A2390" t="str">
        <v>LN004812</v>
      </c>
      <c r="B2390" t="str">
        <v>CUST05326</v>
      </c>
      <c r="C2390" t="str">
        <v>Business</v>
      </c>
      <c r="D2390">
        <v>2319936</v>
      </c>
      <c r="E2390">
        <v>1691745.16</v>
      </c>
      <c r="F2390">
        <v>697</v>
      </c>
      <c r="G2390">
        <v>0.75</v>
      </c>
      <c r="H2390">
        <v>0</v>
      </c>
      <c r="I2390" t="str">
        <v>High</v>
      </c>
    </row>
    <row r="2391" spans="1:9" x14ac:dyDescent="0.25">
      <c r="A2391" t="str">
        <v>LN004813</v>
      </c>
      <c r="B2391" t="str">
        <v>CUST03611</v>
      </c>
      <c r="C2391" t="str">
        <v>Personal</v>
      </c>
      <c r="D2391">
        <v>622529</v>
      </c>
      <c r="E2391">
        <v>582054.12</v>
      </c>
      <c r="F2391">
        <v>622</v>
      </c>
      <c r="G2391">
        <v>0.4612</v>
      </c>
      <c r="H2391">
        <v>0</v>
      </c>
      <c r="I2391" t="str">
        <v>High</v>
      </c>
    </row>
    <row r="2392" spans="1:9" x14ac:dyDescent="0.25">
      <c r="A2392" t="str">
        <v>LN004814</v>
      </c>
      <c r="B2392" t="str">
        <v>CUST04851</v>
      </c>
      <c r="C2392" t="str">
        <v>Home</v>
      </c>
      <c r="D2392">
        <v>2731430</v>
      </c>
      <c r="E2392">
        <v>2674927.14</v>
      </c>
      <c r="F2392">
        <v>679</v>
      </c>
      <c r="G2392">
        <v>0.5282</v>
      </c>
      <c r="H2392">
        <v>7</v>
      </c>
      <c r="I2392" t="str">
        <v>High</v>
      </c>
    </row>
    <row r="2393" spans="1:9" x14ac:dyDescent="0.25">
      <c r="A2393" t="str">
        <v>LN004816</v>
      </c>
      <c r="B2393" t="str">
        <v>CUST06884</v>
      </c>
      <c r="C2393" t="str">
        <v>Business</v>
      </c>
      <c r="D2393">
        <v>3276176</v>
      </c>
      <c r="E2393">
        <v>2523856.4700000002</v>
      </c>
      <c r="F2393">
        <v>774</v>
      </c>
      <c r="G2393">
        <v>0.75</v>
      </c>
      <c r="H2393">
        <v>0</v>
      </c>
      <c r="I2393" t="str">
        <v>High</v>
      </c>
    </row>
    <row r="2394" spans="1:9" x14ac:dyDescent="0.25">
      <c r="A2394" t="str">
        <v>LN004817</v>
      </c>
      <c r="B2394" t="str">
        <v>CUST00838</v>
      </c>
      <c r="C2394" t="str">
        <v>Business</v>
      </c>
      <c r="D2394">
        <v>1772238</v>
      </c>
      <c r="E2394">
        <v>501186.17</v>
      </c>
      <c r="F2394">
        <v>642</v>
      </c>
      <c r="G2394">
        <v>0.75</v>
      </c>
      <c r="H2394">
        <v>0</v>
      </c>
      <c r="I2394" t="str">
        <v>High</v>
      </c>
    </row>
    <row r="2395" spans="1:9" x14ac:dyDescent="0.25">
      <c r="A2395" t="str">
        <v>LN004818</v>
      </c>
      <c r="B2395" t="str">
        <v>CUST00645</v>
      </c>
      <c r="C2395" t="str">
        <v>Education</v>
      </c>
      <c r="D2395">
        <v>1270187</v>
      </c>
      <c r="E2395">
        <v>752879.12</v>
      </c>
      <c r="F2395">
        <v>648</v>
      </c>
      <c r="G2395">
        <v>0.50109999999999999</v>
      </c>
      <c r="H2395">
        <v>0</v>
      </c>
      <c r="I2395" t="str">
        <v>High</v>
      </c>
    </row>
    <row r="2396" spans="1:9" x14ac:dyDescent="0.25">
      <c r="A2396" t="str">
        <v>LN004819</v>
      </c>
      <c r="B2396" t="str">
        <v>CUST02235</v>
      </c>
      <c r="C2396" t="str">
        <v>Business</v>
      </c>
      <c r="D2396">
        <v>4768371</v>
      </c>
      <c r="E2396">
        <v>3929687.46</v>
      </c>
      <c r="F2396">
        <v>659</v>
      </c>
      <c r="G2396">
        <v>0.75</v>
      </c>
      <c r="H2396">
        <v>0</v>
      </c>
      <c r="I2396" t="str">
        <v>High</v>
      </c>
    </row>
    <row r="2397" spans="1:9" x14ac:dyDescent="0.25">
      <c r="A2397" t="str">
        <v>LN004820</v>
      </c>
      <c r="B2397" t="str">
        <v>CUST02855</v>
      </c>
      <c r="C2397" t="str">
        <v>Personal</v>
      </c>
      <c r="D2397">
        <v>684919</v>
      </c>
      <c r="E2397">
        <v>0</v>
      </c>
      <c r="F2397">
        <v>738</v>
      </c>
      <c r="G2397">
        <v>0.51659999999999995</v>
      </c>
      <c r="H2397">
        <v>0</v>
      </c>
      <c r="I2397" t="str">
        <v>High</v>
      </c>
    </row>
    <row r="2398" spans="1:9" x14ac:dyDescent="0.25">
      <c r="A2398" t="str">
        <v>LN004822</v>
      </c>
      <c r="B2398" t="str">
        <v>CUST04839</v>
      </c>
      <c r="C2398" t="str">
        <v>Personal</v>
      </c>
      <c r="D2398">
        <v>86327</v>
      </c>
      <c r="E2398">
        <v>58659.54</v>
      </c>
      <c r="F2398">
        <v>637</v>
      </c>
      <c r="G2398">
        <v>0.05</v>
      </c>
      <c r="H2398">
        <v>0</v>
      </c>
      <c r="I2398" t="str">
        <v>High</v>
      </c>
    </row>
    <row r="2399" spans="1:9" x14ac:dyDescent="0.25">
      <c r="A2399" t="str">
        <v>LN004823</v>
      </c>
      <c r="B2399" t="str">
        <v>CUST01848</v>
      </c>
      <c r="C2399" t="str">
        <v>Home</v>
      </c>
      <c r="D2399">
        <v>5156728</v>
      </c>
      <c r="E2399">
        <v>4620389.4000000004</v>
      </c>
      <c r="F2399">
        <v>635</v>
      </c>
      <c r="G2399">
        <v>0.75</v>
      </c>
      <c r="H2399">
        <v>0</v>
      </c>
      <c r="I2399" t="str">
        <v>High</v>
      </c>
    </row>
    <row r="2400" spans="1:9" x14ac:dyDescent="0.25">
      <c r="A2400" t="str">
        <v>LN004824</v>
      </c>
      <c r="B2400" t="str">
        <v>CUST00877</v>
      </c>
      <c r="C2400" t="str">
        <v>Home</v>
      </c>
      <c r="D2400">
        <v>3503628</v>
      </c>
      <c r="E2400">
        <v>3101835.55</v>
      </c>
      <c r="F2400">
        <v>699</v>
      </c>
      <c r="G2400">
        <v>0.7379</v>
      </c>
      <c r="H2400">
        <v>0</v>
      </c>
      <c r="I2400" t="str">
        <v>High</v>
      </c>
    </row>
    <row r="2401" spans="1:9" x14ac:dyDescent="0.25">
      <c r="A2401" t="str">
        <v>LN004825</v>
      </c>
      <c r="B2401" t="str">
        <v>CUST01669</v>
      </c>
      <c r="C2401" t="str">
        <v>Home</v>
      </c>
      <c r="D2401">
        <v>5882029</v>
      </c>
      <c r="E2401">
        <v>5840672.3200000003</v>
      </c>
      <c r="F2401">
        <v>713</v>
      </c>
      <c r="G2401">
        <v>0.75</v>
      </c>
      <c r="H2401">
        <v>0</v>
      </c>
      <c r="I2401" t="str">
        <v>High</v>
      </c>
    </row>
    <row r="2402" spans="1:9" x14ac:dyDescent="0.25">
      <c r="A2402" t="str">
        <v>LN004827</v>
      </c>
      <c r="B2402" t="str">
        <v>CUST02610</v>
      </c>
      <c r="C2402" t="str">
        <v>Auto</v>
      </c>
      <c r="D2402">
        <v>1460448</v>
      </c>
      <c r="E2402">
        <v>528593.26</v>
      </c>
      <c r="F2402">
        <v>751</v>
      </c>
      <c r="G2402">
        <v>0.60529999999999995</v>
      </c>
      <c r="H2402">
        <v>0</v>
      </c>
      <c r="I2402" t="str">
        <v>High</v>
      </c>
    </row>
    <row r="2403" spans="1:9" x14ac:dyDescent="0.25">
      <c r="A2403" t="str">
        <v>LN004830</v>
      </c>
      <c r="B2403" t="str">
        <v>CUST03209</v>
      </c>
      <c r="C2403" t="str">
        <v>Home</v>
      </c>
      <c r="D2403">
        <v>5161384</v>
      </c>
      <c r="E2403">
        <v>5102423.32</v>
      </c>
      <c r="F2403">
        <v>666</v>
      </c>
      <c r="G2403">
        <v>0.75</v>
      </c>
      <c r="H2403">
        <v>0</v>
      </c>
      <c r="I2403" t="str">
        <v>High</v>
      </c>
    </row>
    <row r="2404" spans="1:9" x14ac:dyDescent="0.25">
      <c r="A2404" t="str">
        <v>LN004832</v>
      </c>
      <c r="B2404" t="str">
        <v>CUST06158</v>
      </c>
      <c r="C2404" t="str">
        <v>Auto</v>
      </c>
      <c r="D2404">
        <v>960551</v>
      </c>
      <c r="E2404">
        <v>602000.15</v>
      </c>
      <c r="F2404">
        <v>641</v>
      </c>
      <c r="G2404">
        <v>0.59470000000000001</v>
      </c>
      <c r="H2404">
        <v>0</v>
      </c>
      <c r="I2404" t="str">
        <v>High</v>
      </c>
    </row>
    <row r="2405" spans="1:9" x14ac:dyDescent="0.25">
      <c r="A2405" t="str">
        <v>LN004835</v>
      </c>
      <c r="B2405" t="str">
        <v>CUST03772</v>
      </c>
      <c r="C2405" t="str">
        <v>Home</v>
      </c>
      <c r="D2405">
        <v>6205586</v>
      </c>
      <c r="E2405">
        <v>6141020.4000000004</v>
      </c>
      <c r="F2405">
        <v>780</v>
      </c>
      <c r="G2405">
        <v>0.73509999999999998</v>
      </c>
      <c r="H2405">
        <v>0</v>
      </c>
      <c r="I2405" t="str">
        <v>High</v>
      </c>
    </row>
    <row r="2406" spans="1:9" x14ac:dyDescent="0.25">
      <c r="A2406" t="str">
        <v>LN004837</v>
      </c>
      <c r="B2406" t="str">
        <v>CUST02759</v>
      </c>
      <c r="C2406" t="str">
        <v>Home</v>
      </c>
      <c r="D2406">
        <v>2554912</v>
      </c>
      <c r="E2406">
        <v>2345657.5099999998</v>
      </c>
      <c r="F2406">
        <v>742</v>
      </c>
      <c r="G2406">
        <v>0.75</v>
      </c>
      <c r="H2406">
        <v>0</v>
      </c>
      <c r="I2406" t="str">
        <v>High</v>
      </c>
    </row>
    <row r="2407" spans="1:9" x14ac:dyDescent="0.25">
      <c r="A2407" t="str">
        <v>LN004838</v>
      </c>
      <c r="B2407" t="str">
        <v>CUST05500</v>
      </c>
      <c r="C2407" t="str">
        <v>Home</v>
      </c>
      <c r="D2407">
        <v>4489475</v>
      </c>
      <c r="E2407">
        <v>3701492.18</v>
      </c>
      <c r="F2407">
        <v>618</v>
      </c>
      <c r="G2407">
        <v>0.75</v>
      </c>
      <c r="H2407">
        <v>0</v>
      </c>
      <c r="I2407" t="str">
        <v>High</v>
      </c>
    </row>
    <row r="2408" spans="1:9" x14ac:dyDescent="0.25">
      <c r="A2408" t="str">
        <v>LN004841</v>
      </c>
      <c r="B2408" t="str">
        <v>CUST04099</v>
      </c>
      <c r="C2408" t="str">
        <v>Business</v>
      </c>
      <c r="D2408">
        <v>1283370</v>
      </c>
      <c r="E2408">
        <v>764783.22</v>
      </c>
      <c r="F2408">
        <v>794</v>
      </c>
      <c r="G2408">
        <v>0.72440000000000004</v>
      </c>
      <c r="H2408">
        <v>0</v>
      </c>
      <c r="I2408" t="str">
        <v>High</v>
      </c>
    </row>
    <row r="2409" spans="1:9" x14ac:dyDescent="0.25">
      <c r="A2409" t="str">
        <v>LN004842</v>
      </c>
      <c r="B2409" t="str">
        <v>CUST03417</v>
      </c>
      <c r="C2409" t="str">
        <v>Business</v>
      </c>
      <c r="D2409">
        <v>2638746</v>
      </c>
      <c r="E2409">
        <v>1587947.49</v>
      </c>
      <c r="F2409">
        <v>751</v>
      </c>
      <c r="G2409">
        <v>0.75</v>
      </c>
      <c r="H2409">
        <v>0</v>
      </c>
      <c r="I2409" t="str">
        <v>High</v>
      </c>
    </row>
    <row r="2410" spans="1:9" x14ac:dyDescent="0.25">
      <c r="A2410" t="str">
        <v>LN004843</v>
      </c>
      <c r="B2410" t="str">
        <v>CUST00204</v>
      </c>
      <c r="C2410" t="str">
        <v>Personal</v>
      </c>
      <c r="D2410">
        <v>571373</v>
      </c>
      <c r="E2410">
        <v>0</v>
      </c>
      <c r="F2410">
        <v>640</v>
      </c>
      <c r="G2410">
        <v>0.27900000000000003</v>
      </c>
      <c r="H2410">
        <v>0</v>
      </c>
      <c r="I2410" t="str">
        <v>High</v>
      </c>
    </row>
    <row r="2411" spans="1:9" x14ac:dyDescent="0.25">
      <c r="A2411" t="str">
        <v>LN004846</v>
      </c>
      <c r="B2411" t="str">
        <v>CUST02348</v>
      </c>
      <c r="C2411" t="str">
        <v>Home</v>
      </c>
      <c r="D2411">
        <v>6531791</v>
      </c>
      <c r="E2411">
        <v>5314387.9400000004</v>
      </c>
      <c r="F2411">
        <v>741</v>
      </c>
      <c r="G2411">
        <v>0.75</v>
      </c>
      <c r="H2411">
        <v>0</v>
      </c>
      <c r="I2411" t="str">
        <v>High</v>
      </c>
    </row>
    <row r="2412" spans="1:9" x14ac:dyDescent="0.25">
      <c r="A2412" t="str">
        <v>LN004847</v>
      </c>
      <c r="B2412" t="str">
        <v>CUST06014</v>
      </c>
      <c r="C2412" t="str">
        <v>Business</v>
      </c>
      <c r="D2412">
        <v>4077945</v>
      </c>
      <c r="E2412">
        <v>2893123.81</v>
      </c>
      <c r="F2412">
        <v>746</v>
      </c>
      <c r="G2412">
        <v>0.72250000000000003</v>
      </c>
      <c r="H2412">
        <v>0</v>
      </c>
      <c r="I2412" t="str">
        <v>High</v>
      </c>
    </row>
    <row r="2413" spans="1:9" x14ac:dyDescent="0.25">
      <c r="A2413" t="str">
        <v>LN004850</v>
      </c>
      <c r="B2413" t="str">
        <v>CUST01356</v>
      </c>
      <c r="C2413" t="str">
        <v>Personal</v>
      </c>
      <c r="D2413">
        <v>609668</v>
      </c>
      <c r="E2413">
        <v>419902.66</v>
      </c>
      <c r="F2413">
        <v>727</v>
      </c>
      <c r="G2413">
        <v>0.75</v>
      </c>
      <c r="H2413">
        <v>0</v>
      </c>
      <c r="I2413" t="str">
        <v>High</v>
      </c>
    </row>
    <row r="2414" spans="1:9" x14ac:dyDescent="0.25">
      <c r="A2414" t="str">
        <v>LN004851</v>
      </c>
      <c r="B2414" t="str">
        <v>CUST01850</v>
      </c>
      <c r="C2414" t="str">
        <v>Business</v>
      </c>
      <c r="D2414">
        <v>4090998</v>
      </c>
      <c r="E2414">
        <v>1539688.5</v>
      </c>
      <c r="F2414">
        <v>668</v>
      </c>
      <c r="G2414">
        <v>0.75</v>
      </c>
      <c r="H2414">
        <v>0</v>
      </c>
      <c r="I2414" t="str">
        <v>High</v>
      </c>
    </row>
    <row r="2415" spans="1:9" x14ac:dyDescent="0.25">
      <c r="A2415" t="str">
        <v>LN004852</v>
      </c>
      <c r="B2415" t="str">
        <v>CUST04501</v>
      </c>
      <c r="C2415" t="str">
        <v>Home</v>
      </c>
      <c r="D2415">
        <v>5461652</v>
      </c>
      <c r="E2415">
        <v>5256993.17</v>
      </c>
      <c r="F2415">
        <v>683</v>
      </c>
      <c r="G2415">
        <v>0.75</v>
      </c>
      <c r="H2415">
        <v>0</v>
      </c>
      <c r="I2415" t="str">
        <v>High</v>
      </c>
    </row>
    <row r="2416" spans="1:9" x14ac:dyDescent="0.25">
      <c r="A2416" t="str">
        <v>LN004853</v>
      </c>
      <c r="B2416" t="str">
        <v>CUST01316</v>
      </c>
      <c r="C2416" t="str">
        <v>Education</v>
      </c>
      <c r="D2416">
        <v>1190735</v>
      </c>
      <c r="E2416">
        <v>0</v>
      </c>
      <c r="F2416">
        <v>695</v>
      </c>
      <c r="G2416">
        <v>0.54700000000000004</v>
      </c>
      <c r="H2416">
        <v>0</v>
      </c>
      <c r="I2416" t="str">
        <v>High</v>
      </c>
    </row>
    <row r="2417" spans="1:9" x14ac:dyDescent="0.25">
      <c r="A2417" t="str">
        <v>LN004854</v>
      </c>
      <c r="B2417" t="str">
        <v>CUST02730</v>
      </c>
      <c r="C2417" t="str">
        <v>Personal</v>
      </c>
      <c r="D2417">
        <v>455796</v>
      </c>
      <c r="E2417">
        <v>243496.06</v>
      </c>
      <c r="F2417">
        <v>613</v>
      </c>
      <c r="G2417">
        <v>0.14130000000000001</v>
      </c>
      <c r="H2417">
        <v>0</v>
      </c>
      <c r="I2417" t="str">
        <v>High</v>
      </c>
    </row>
    <row r="2418" spans="1:9" x14ac:dyDescent="0.25">
      <c r="A2418" t="str">
        <v>LN004855</v>
      </c>
      <c r="B2418" t="str">
        <v>CUST06587</v>
      </c>
      <c r="C2418" t="str">
        <v>Auto</v>
      </c>
      <c r="D2418">
        <v>1010625</v>
      </c>
      <c r="E2418">
        <v>663720.93999999994</v>
      </c>
      <c r="F2418">
        <v>750</v>
      </c>
      <c r="G2418">
        <v>0.65529999999999999</v>
      </c>
      <c r="H2418">
        <v>0</v>
      </c>
      <c r="I2418" t="str">
        <v>High</v>
      </c>
    </row>
    <row r="2419" spans="1:9" x14ac:dyDescent="0.25">
      <c r="A2419" t="str">
        <v>LN004858</v>
      </c>
      <c r="B2419" t="str">
        <v>CUST06577</v>
      </c>
      <c r="C2419" t="str">
        <v>Business</v>
      </c>
      <c r="D2419">
        <v>4820844</v>
      </c>
      <c r="E2419">
        <v>964599.18</v>
      </c>
      <c r="F2419">
        <v>603</v>
      </c>
      <c r="G2419">
        <v>0.75</v>
      </c>
      <c r="H2419">
        <v>0</v>
      </c>
      <c r="I2419" t="str">
        <v>High</v>
      </c>
    </row>
    <row r="2420" spans="1:9" x14ac:dyDescent="0.25">
      <c r="A2420" t="str">
        <v>LN004860</v>
      </c>
      <c r="B2420" t="str">
        <v>CUST00491</v>
      </c>
      <c r="C2420" t="str">
        <v>Business</v>
      </c>
      <c r="D2420">
        <v>3914176</v>
      </c>
      <c r="E2420">
        <v>2928833.79</v>
      </c>
      <c r="F2420">
        <v>774</v>
      </c>
      <c r="G2420">
        <v>0.59799999999999998</v>
      </c>
      <c r="H2420">
        <v>0</v>
      </c>
      <c r="I2420" t="str">
        <v>High</v>
      </c>
    </row>
    <row r="2421" spans="1:9" x14ac:dyDescent="0.25">
      <c r="A2421" t="str">
        <v>LN004865</v>
      </c>
      <c r="B2421" t="str">
        <v>CUST03346</v>
      </c>
      <c r="C2421" t="str">
        <v>Personal</v>
      </c>
      <c r="D2421">
        <v>422513</v>
      </c>
      <c r="E2421">
        <v>66511.39</v>
      </c>
      <c r="F2421">
        <v>665</v>
      </c>
      <c r="G2421">
        <v>0.16500000000000001</v>
      </c>
      <c r="H2421">
        <v>60</v>
      </c>
      <c r="I2421" t="str">
        <v>High</v>
      </c>
    </row>
    <row r="2422" spans="1:9" x14ac:dyDescent="0.25">
      <c r="A2422" t="str">
        <v>LN004866</v>
      </c>
      <c r="B2422" t="str">
        <v>CUST05998</v>
      </c>
      <c r="C2422" t="str">
        <v>Auto</v>
      </c>
      <c r="D2422">
        <v>1418430</v>
      </c>
      <c r="E2422">
        <v>1188396.6299999999</v>
      </c>
      <c r="F2422">
        <v>603</v>
      </c>
      <c r="G2422">
        <v>0.75</v>
      </c>
      <c r="H2422">
        <v>180</v>
      </c>
      <c r="I2422" t="str">
        <v>High</v>
      </c>
    </row>
    <row r="2423" spans="1:9" x14ac:dyDescent="0.25">
      <c r="A2423" t="str">
        <v>LN004869</v>
      </c>
      <c r="B2423" t="str">
        <v>CUST00021</v>
      </c>
      <c r="C2423" t="str">
        <v>Auto</v>
      </c>
      <c r="D2423">
        <v>1555547</v>
      </c>
      <c r="E2423">
        <v>789422.72</v>
      </c>
      <c r="F2423">
        <v>697</v>
      </c>
      <c r="G2423">
        <v>0.75</v>
      </c>
      <c r="H2423">
        <v>7</v>
      </c>
      <c r="I2423" t="str">
        <v>High</v>
      </c>
    </row>
    <row r="2424" spans="1:9" x14ac:dyDescent="0.25">
      <c r="A2424" t="str">
        <v>LN004870</v>
      </c>
      <c r="B2424" t="str">
        <v>CUST03313</v>
      </c>
      <c r="C2424" t="str">
        <v>Education</v>
      </c>
      <c r="D2424">
        <v>733636</v>
      </c>
      <c r="E2424">
        <v>695580.96</v>
      </c>
      <c r="F2424">
        <v>762</v>
      </c>
      <c r="G2424">
        <v>0.58350000000000002</v>
      </c>
      <c r="H2424">
        <v>0</v>
      </c>
      <c r="I2424" t="str">
        <v>High</v>
      </c>
    </row>
    <row r="2425" spans="1:9" x14ac:dyDescent="0.25">
      <c r="A2425" t="str">
        <v>LN004871</v>
      </c>
      <c r="B2425" t="str">
        <v>CUST00543</v>
      </c>
      <c r="C2425" t="str">
        <v>Home</v>
      </c>
      <c r="D2425">
        <v>6911701</v>
      </c>
      <c r="E2425">
        <v>6434647.3600000003</v>
      </c>
      <c r="F2425">
        <v>755</v>
      </c>
      <c r="G2425">
        <v>0.63570000000000004</v>
      </c>
      <c r="H2425">
        <v>0</v>
      </c>
      <c r="I2425" t="str">
        <v>High</v>
      </c>
    </row>
    <row r="2426" spans="1:9" x14ac:dyDescent="0.25">
      <c r="A2426" t="str">
        <v>LN004872</v>
      </c>
      <c r="B2426" t="str">
        <v>CUST00994</v>
      </c>
      <c r="C2426" t="str">
        <v>Personal</v>
      </c>
      <c r="D2426">
        <v>344317</v>
      </c>
      <c r="E2426">
        <v>110509.26</v>
      </c>
      <c r="F2426">
        <v>647</v>
      </c>
      <c r="G2426">
        <v>0.36599999999999999</v>
      </c>
      <c r="H2426">
        <v>7</v>
      </c>
      <c r="I2426" t="str">
        <v>High</v>
      </c>
    </row>
    <row r="2427" spans="1:9" x14ac:dyDescent="0.25">
      <c r="A2427" t="str">
        <v>LN004875</v>
      </c>
      <c r="B2427" t="str">
        <v>CUST00951</v>
      </c>
      <c r="C2427" t="str">
        <v>Personal</v>
      </c>
      <c r="D2427">
        <v>356036</v>
      </c>
      <c r="E2427">
        <v>248100.22</v>
      </c>
      <c r="F2427">
        <v>569</v>
      </c>
      <c r="G2427">
        <v>0.1111</v>
      </c>
      <c r="H2427">
        <v>0</v>
      </c>
      <c r="I2427" t="str">
        <v>High</v>
      </c>
    </row>
    <row r="2428" spans="1:9" x14ac:dyDescent="0.25">
      <c r="A2428" t="str">
        <v>LN004878</v>
      </c>
      <c r="B2428" t="str">
        <v>CUST05671</v>
      </c>
      <c r="C2428" t="str">
        <v>Auto</v>
      </c>
      <c r="D2428">
        <v>1280823</v>
      </c>
      <c r="E2428">
        <v>0</v>
      </c>
      <c r="F2428">
        <v>697</v>
      </c>
      <c r="G2428">
        <v>0.75</v>
      </c>
      <c r="H2428">
        <v>0</v>
      </c>
      <c r="I2428" t="str">
        <v>High</v>
      </c>
    </row>
    <row r="2429" spans="1:9" x14ac:dyDescent="0.25">
      <c r="A2429" t="str">
        <v>LN004880</v>
      </c>
      <c r="B2429" t="str">
        <v>CUST04006</v>
      </c>
      <c r="C2429" t="str">
        <v>Education</v>
      </c>
      <c r="D2429">
        <v>530095</v>
      </c>
      <c r="E2429">
        <v>355244.32</v>
      </c>
      <c r="F2429">
        <v>648</v>
      </c>
      <c r="G2429">
        <v>0.31669999999999998</v>
      </c>
      <c r="H2429">
        <v>0</v>
      </c>
      <c r="I2429" t="str">
        <v>High</v>
      </c>
    </row>
    <row r="2430" spans="1:9" x14ac:dyDescent="0.25">
      <c r="A2430" t="str">
        <v>LN004881</v>
      </c>
      <c r="B2430" t="str">
        <v>CUST05698</v>
      </c>
      <c r="C2430" t="str">
        <v>Personal</v>
      </c>
      <c r="D2430">
        <v>595121</v>
      </c>
      <c r="E2430">
        <v>464497.06</v>
      </c>
      <c r="F2430">
        <v>737</v>
      </c>
      <c r="G2430">
        <v>0.71199999999999997</v>
      </c>
      <c r="H2430">
        <v>0</v>
      </c>
      <c r="I2430" t="str">
        <v>High</v>
      </c>
    </row>
    <row r="2431" spans="1:9" x14ac:dyDescent="0.25">
      <c r="A2431" t="str">
        <v>LN004882</v>
      </c>
      <c r="B2431" t="str">
        <v>CUST03394</v>
      </c>
      <c r="C2431" t="str">
        <v>Home</v>
      </c>
      <c r="D2431">
        <v>4839439</v>
      </c>
      <c r="E2431">
        <v>4438943.67</v>
      </c>
      <c r="F2431">
        <v>720</v>
      </c>
      <c r="G2431">
        <v>0.75</v>
      </c>
      <c r="H2431">
        <v>0</v>
      </c>
      <c r="I2431" t="str">
        <v>High</v>
      </c>
    </row>
    <row r="2432" spans="1:9" x14ac:dyDescent="0.25">
      <c r="A2432" t="str">
        <v>LN004886</v>
      </c>
      <c r="B2432" t="str">
        <v>CUST00705</v>
      </c>
      <c r="C2432" t="str">
        <v>Business</v>
      </c>
      <c r="D2432">
        <v>2623554</v>
      </c>
      <c r="E2432">
        <v>743261.03</v>
      </c>
      <c r="F2432">
        <v>793</v>
      </c>
      <c r="G2432">
        <v>0.75</v>
      </c>
      <c r="H2432">
        <v>0</v>
      </c>
      <c r="I2432" t="str">
        <v>High</v>
      </c>
    </row>
    <row r="2433" spans="1:9" x14ac:dyDescent="0.25">
      <c r="A2433" t="str">
        <v>LN004888</v>
      </c>
      <c r="B2433" t="str">
        <v>CUST03330</v>
      </c>
      <c r="C2433" t="str">
        <v>Auto</v>
      </c>
      <c r="D2433">
        <v>1747836</v>
      </c>
      <c r="E2433">
        <v>1663816.45</v>
      </c>
      <c r="F2433">
        <v>705</v>
      </c>
      <c r="G2433">
        <v>0.75</v>
      </c>
      <c r="H2433">
        <v>1</v>
      </c>
      <c r="I2433" t="str">
        <v>High</v>
      </c>
    </row>
    <row r="2434" spans="1:9" x14ac:dyDescent="0.25">
      <c r="A2434" t="str">
        <v>LN004890</v>
      </c>
      <c r="B2434" t="str">
        <v>CUST05434</v>
      </c>
      <c r="C2434" t="str">
        <v>Auto</v>
      </c>
      <c r="D2434">
        <v>816684</v>
      </c>
      <c r="E2434">
        <v>177053.02</v>
      </c>
      <c r="F2434">
        <v>726</v>
      </c>
      <c r="G2434">
        <v>0.75</v>
      </c>
      <c r="H2434">
        <v>0</v>
      </c>
      <c r="I2434" t="str">
        <v>High</v>
      </c>
    </row>
    <row r="2435" spans="1:9" x14ac:dyDescent="0.25">
      <c r="A2435" t="str">
        <v>LN004893</v>
      </c>
      <c r="B2435" t="str">
        <v>CUST03973</v>
      </c>
      <c r="C2435" t="str">
        <v>Auto</v>
      </c>
      <c r="D2435">
        <v>1669420</v>
      </c>
      <c r="E2435">
        <v>158686.71</v>
      </c>
      <c r="F2435">
        <v>730</v>
      </c>
      <c r="G2435">
        <v>0.75</v>
      </c>
      <c r="H2435">
        <v>0</v>
      </c>
      <c r="I2435" t="str">
        <v>High</v>
      </c>
    </row>
    <row r="2436" spans="1:9" x14ac:dyDescent="0.25">
      <c r="A2436" t="str">
        <v>LN004898</v>
      </c>
      <c r="B2436" t="str">
        <v>CUST02242</v>
      </c>
      <c r="C2436" t="str">
        <v>Personal</v>
      </c>
      <c r="D2436">
        <v>470740</v>
      </c>
      <c r="E2436">
        <v>44881.59</v>
      </c>
      <c r="F2436">
        <v>663</v>
      </c>
      <c r="G2436">
        <v>0.75</v>
      </c>
      <c r="H2436">
        <v>0</v>
      </c>
      <c r="I2436" t="str">
        <v>High</v>
      </c>
    </row>
    <row r="2437" spans="1:9" x14ac:dyDescent="0.25">
      <c r="A2437" t="str">
        <v>LN004900</v>
      </c>
      <c r="B2437" t="str">
        <v>CUST05961</v>
      </c>
      <c r="C2437" t="str">
        <v>Business</v>
      </c>
      <c r="D2437">
        <v>3420005</v>
      </c>
      <c r="E2437">
        <v>909627.42</v>
      </c>
      <c r="F2437">
        <v>740</v>
      </c>
      <c r="G2437">
        <v>0.75</v>
      </c>
      <c r="H2437">
        <v>1</v>
      </c>
      <c r="I2437" t="str">
        <v>High</v>
      </c>
    </row>
    <row r="2438" spans="1:9" x14ac:dyDescent="0.25">
      <c r="A2438" t="str">
        <v>LN004905</v>
      </c>
      <c r="B2438" t="str">
        <v>CUST06827</v>
      </c>
      <c r="C2438" t="str">
        <v>Business</v>
      </c>
      <c r="D2438">
        <v>3339363</v>
      </c>
      <c r="E2438">
        <v>1578805.01</v>
      </c>
      <c r="F2438">
        <v>735</v>
      </c>
      <c r="G2438">
        <v>0.75</v>
      </c>
      <c r="H2438">
        <v>0</v>
      </c>
      <c r="I2438" t="str">
        <v>High</v>
      </c>
    </row>
    <row r="2439" spans="1:9" x14ac:dyDescent="0.25">
      <c r="A2439" t="str">
        <v>LN004907</v>
      </c>
      <c r="B2439" t="str">
        <v>CUST01570</v>
      </c>
      <c r="C2439" t="str">
        <v>Business</v>
      </c>
      <c r="D2439">
        <v>952180</v>
      </c>
      <c r="E2439">
        <v>657572.28</v>
      </c>
      <c r="F2439">
        <v>637</v>
      </c>
      <c r="G2439">
        <v>0.21920000000000001</v>
      </c>
      <c r="H2439">
        <v>0</v>
      </c>
      <c r="I2439" t="str">
        <v>High</v>
      </c>
    </row>
    <row r="2440" spans="1:9" x14ac:dyDescent="0.25">
      <c r="A2440" t="str">
        <v>LN004909</v>
      </c>
      <c r="B2440" t="str">
        <v>CUST01878</v>
      </c>
      <c r="C2440" t="str">
        <v>Education</v>
      </c>
      <c r="D2440">
        <v>1368802</v>
      </c>
      <c r="E2440">
        <v>449947.57</v>
      </c>
      <c r="F2440">
        <v>691</v>
      </c>
      <c r="G2440">
        <v>0.75</v>
      </c>
      <c r="H2440">
        <v>0</v>
      </c>
      <c r="I2440" t="str">
        <v>High</v>
      </c>
    </row>
    <row r="2441" spans="1:9" x14ac:dyDescent="0.25">
      <c r="A2441" t="str">
        <v>LN004910</v>
      </c>
      <c r="B2441" t="str">
        <v>CUST03466</v>
      </c>
      <c r="C2441" t="str">
        <v>Home</v>
      </c>
      <c r="D2441">
        <v>1166487</v>
      </c>
      <c r="E2441">
        <v>922379.41</v>
      </c>
      <c r="F2441">
        <v>634</v>
      </c>
      <c r="G2441">
        <v>0.2422</v>
      </c>
      <c r="H2441">
        <v>0</v>
      </c>
      <c r="I2441" t="str">
        <v>High</v>
      </c>
    </row>
    <row r="2442" spans="1:9" x14ac:dyDescent="0.25">
      <c r="A2442" t="str">
        <v>LN004912</v>
      </c>
      <c r="B2442" t="str">
        <v>CUST02363</v>
      </c>
      <c r="C2442" t="str">
        <v>Home</v>
      </c>
      <c r="D2442">
        <v>3745441</v>
      </c>
      <c r="E2442">
        <v>2833242.16</v>
      </c>
      <c r="F2442">
        <v>752</v>
      </c>
      <c r="G2442">
        <v>0.75</v>
      </c>
      <c r="H2442">
        <v>0</v>
      </c>
      <c r="I2442" t="str">
        <v>High</v>
      </c>
    </row>
    <row r="2443" spans="1:9" x14ac:dyDescent="0.25">
      <c r="A2443" t="str">
        <v>LN004913</v>
      </c>
      <c r="B2443" t="str">
        <v>CUST03262</v>
      </c>
      <c r="C2443" t="str">
        <v>Home</v>
      </c>
      <c r="D2443">
        <v>2351162</v>
      </c>
      <c r="E2443">
        <v>1991179.75</v>
      </c>
      <c r="F2443">
        <v>721</v>
      </c>
      <c r="G2443">
        <v>0.60750000000000004</v>
      </c>
      <c r="H2443">
        <v>0</v>
      </c>
      <c r="I2443" t="str">
        <v>High</v>
      </c>
    </row>
    <row r="2444" spans="1:9" x14ac:dyDescent="0.25">
      <c r="A2444" t="str">
        <v>LN004914</v>
      </c>
      <c r="B2444" t="str">
        <v>CUST03238</v>
      </c>
      <c r="C2444" t="str">
        <v>Personal</v>
      </c>
      <c r="D2444">
        <v>576293</v>
      </c>
      <c r="E2444">
        <v>284848.5</v>
      </c>
      <c r="F2444">
        <v>627</v>
      </c>
      <c r="G2444">
        <v>0.67459999999999998</v>
      </c>
      <c r="H2444">
        <v>1</v>
      </c>
      <c r="I2444" t="str">
        <v>High</v>
      </c>
    </row>
    <row r="2445" spans="1:9" x14ac:dyDescent="0.25">
      <c r="A2445" t="str">
        <v>LN004916</v>
      </c>
      <c r="B2445" t="str">
        <v>CUST01569</v>
      </c>
      <c r="C2445" t="str">
        <v>Business</v>
      </c>
      <c r="D2445">
        <v>1345535</v>
      </c>
      <c r="E2445">
        <v>891909.31</v>
      </c>
      <c r="F2445">
        <v>722</v>
      </c>
      <c r="G2445">
        <v>0.53169999999999995</v>
      </c>
      <c r="H2445">
        <v>0</v>
      </c>
      <c r="I2445" t="str">
        <v>High</v>
      </c>
    </row>
    <row r="2446" spans="1:9" x14ac:dyDescent="0.25">
      <c r="A2446" t="str">
        <v>LN004918</v>
      </c>
      <c r="B2446" t="str">
        <v>CUST06467</v>
      </c>
      <c r="C2446" t="str">
        <v>Home</v>
      </c>
      <c r="D2446">
        <v>2316125</v>
      </c>
      <c r="E2446">
        <v>2302360.88</v>
      </c>
      <c r="F2446">
        <v>720</v>
      </c>
      <c r="G2446">
        <v>0.58650000000000002</v>
      </c>
      <c r="H2446">
        <v>1</v>
      </c>
      <c r="I2446" t="str">
        <v>High</v>
      </c>
    </row>
    <row r="2447" spans="1:9" x14ac:dyDescent="0.25">
      <c r="A2447" t="str">
        <v>LN004919</v>
      </c>
      <c r="B2447" t="str">
        <v>CUST04036</v>
      </c>
      <c r="C2447" t="str">
        <v>Education</v>
      </c>
      <c r="D2447">
        <v>1453187</v>
      </c>
      <c r="E2447">
        <v>755553.11</v>
      </c>
      <c r="F2447">
        <v>669</v>
      </c>
      <c r="G2447">
        <v>0.75</v>
      </c>
      <c r="H2447">
        <v>90</v>
      </c>
      <c r="I2447" t="str">
        <v>High</v>
      </c>
    </row>
    <row r="2448" spans="1:9" x14ac:dyDescent="0.25">
      <c r="A2448" t="str">
        <v>LN004920</v>
      </c>
      <c r="B2448" t="str">
        <v>CUST03053</v>
      </c>
      <c r="C2448" t="str">
        <v>Personal</v>
      </c>
      <c r="D2448">
        <v>610815</v>
      </c>
      <c r="E2448">
        <v>0</v>
      </c>
      <c r="F2448">
        <v>712</v>
      </c>
      <c r="G2448">
        <v>0.75</v>
      </c>
      <c r="H2448">
        <v>1</v>
      </c>
      <c r="I2448" t="str">
        <v>High</v>
      </c>
    </row>
    <row r="2449" spans="1:9" x14ac:dyDescent="0.25">
      <c r="A2449" t="str">
        <v>LN004921</v>
      </c>
      <c r="B2449" t="str">
        <v>CUST04042</v>
      </c>
      <c r="C2449" t="str">
        <v>Business</v>
      </c>
      <c r="D2449">
        <v>888711</v>
      </c>
      <c r="E2449">
        <v>806630.81</v>
      </c>
      <c r="F2449">
        <v>771</v>
      </c>
      <c r="G2449">
        <v>0.75</v>
      </c>
      <c r="H2449">
        <v>0</v>
      </c>
      <c r="I2449" t="str">
        <v>High</v>
      </c>
    </row>
    <row r="2450" spans="1:9" x14ac:dyDescent="0.25">
      <c r="A2450" t="str">
        <v>LN004922</v>
      </c>
      <c r="B2450" t="str">
        <v>CUST01492</v>
      </c>
      <c r="C2450" t="str">
        <v>Auto</v>
      </c>
      <c r="D2450">
        <v>514175</v>
      </c>
      <c r="E2450">
        <v>305992.18</v>
      </c>
      <c r="F2450">
        <v>626</v>
      </c>
      <c r="G2450">
        <v>0.28160000000000002</v>
      </c>
      <c r="H2450">
        <v>0</v>
      </c>
      <c r="I2450" t="str">
        <v>High</v>
      </c>
    </row>
    <row r="2451" spans="1:9" x14ac:dyDescent="0.25">
      <c r="A2451" t="str">
        <v>LN004924</v>
      </c>
      <c r="B2451" t="str">
        <v>CUST06027</v>
      </c>
      <c r="C2451" t="str">
        <v>Business</v>
      </c>
      <c r="D2451">
        <v>3336709</v>
      </c>
      <c r="E2451">
        <v>2495658.73</v>
      </c>
      <c r="F2451">
        <v>732</v>
      </c>
      <c r="G2451">
        <v>0.66159999999999997</v>
      </c>
      <c r="H2451">
        <v>15</v>
      </c>
      <c r="I2451" t="str">
        <v>High</v>
      </c>
    </row>
    <row r="2452" spans="1:9" x14ac:dyDescent="0.25">
      <c r="A2452" t="str">
        <v>LN004927</v>
      </c>
      <c r="B2452" t="str">
        <v>CUST03168</v>
      </c>
      <c r="C2452" t="str">
        <v>Home</v>
      </c>
      <c r="D2452">
        <v>2465291</v>
      </c>
      <c r="E2452">
        <v>2412272.46</v>
      </c>
      <c r="F2452">
        <v>702</v>
      </c>
      <c r="G2452">
        <v>0.5151</v>
      </c>
      <c r="H2452">
        <v>0</v>
      </c>
      <c r="I2452" t="str">
        <v>High</v>
      </c>
    </row>
    <row r="2453" spans="1:9" x14ac:dyDescent="0.25">
      <c r="A2453" t="str">
        <v>LN004928</v>
      </c>
      <c r="B2453" t="str">
        <v>CUST02681</v>
      </c>
      <c r="C2453" t="str">
        <v>Personal</v>
      </c>
      <c r="D2453">
        <v>340343</v>
      </c>
      <c r="E2453">
        <v>164466.66</v>
      </c>
      <c r="F2453">
        <v>638</v>
      </c>
      <c r="G2453">
        <v>0.1421</v>
      </c>
      <c r="H2453">
        <v>0</v>
      </c>
      <c r="I2453" t="str">
        <v>High</v>
      </c>
    </row>
    <row r="2454" spans="1:9" x14ac:dyDescent="0.25">
      <c r="A2454" t="str">
        <v>LN004930</v>
      </c>
      <c r="B2454" t="str">
        <v>CUST02179</v>
      </c>
      <c r="C2454" t="str">
        <v>Business</v>
      </c>
      <c r="D2454">
        <v>3775248</v>
      </c>
      <c r="E2454">
        <v>2622588.0099999998</v>
      </c>
      <c r="F2454">
        <v>728</v>
      </c>
      <c r="G2454">
        <v>0.75</v>
      </c>
      <c r="H2454">
        <v>0</v>
      </c>
      <c r="I2454" t="str">
        <v>High</v>
      </c>
    </row>
    <row r="2455" spans="1:9" x14ac:dyDescent="0.25">
      <c r="A2455" t="str">
        <v>LN004931</v>
      </c>
      <c r="B2455" t="str">
        <v>CUST06802</v>
      </c>
      <c r="C2455" t="str">
        <v>Home</v>
      </c>
      <c r="D2455">
        <v>4591654</v>
      </c>
      <c r="E2455">
        <v>4115518.47</v>
      </c>
      <c r="F2455">
        <v>792</v>
      </c>
      <c r="G2455">
        <v>0.75</v>
      </c>
      <c r="H2455">
        <v>0</v>
      </c>
      <c r="I2455" t="str">
        <v>High</v>
      </c>
    </row>
    <row r="2456" spans="1:9" x14ac:dyDescent="0.25">
      <c r="A2456" t="str">
        <v>LN004933</v>
      </c>
      <c r="B2456" t="str">
        <v>CUST03418</v>
      </c>
      <c r="C2456" t="str">
        <v>Business</v>
      </c>
      <c r="D2456">
        <v>1013938</v>
      </c>
      <c r="E2456">
        <v>0</v>
      </c>
      <c r="F2456">
        <v>636</v>
      </c>
      <c r="G2456">
        <v>0.17199999999999999</v>
      </c>
      <c r="H2456">
        <v>0</v>
      </c>
      <c r="I2456" t="str">
        <v>High</v>
      </c>
    </row>
    <row r="2457" spans="1:9" x14ac:dyDescent="0.25">
      <c r="A2457" t="str">
        <v>LN004934</v>
      </c>
      <c r="B2457" t="str">
        <v>CUST04214</v>
      </c>
      <c r="C2457" t="str">
        <v>Home</v>
      </c>
      <c r="D2457">
        <v>5141208</v>
      </c>
      <c r="E2457">
        <v>4951705.62</v>
      </c>
      <c r="F2457">
        <v>708</v>
      </c>
      <c r="G2457">
        <v>0.75</v>
      </c>
      <c r="H2457">
        <v>0</v>
      </c>
      <c r="I2457" t="str">
        <v>High</v>
      </c>
    </row>
    <row r="2458" spans="1:9" x14ac:dyDescent="0.25">
      <c r="A2458" t="str">
        <v>LN004935</v>
      </c>
      <c r="B2458" t="str">
        <v>CUST01004</v>
      </c>
      <c r="C2458" t="str">
        <v>Home</v>
      </c>
      <c r="D2458">
        <v>4530372</v>
      </c>
      <c r="E2458">
        <v>4358786.04</v>
      </c>
      <c r="F2458">
        <v>678</v>
      </c>
      <c r="G2458">
        <v>0.75</v>
      </c>
      <c r="H2458">
        <v>0</v>
      </c>
      <c r="I2458" t="str">
        <v>High</v>
      </c>
    </row>
    <row r="2459" spans="1:9" x14ac:dyDescent="0.25">
      <c r="A2459" t="str">
        <v>LN004937</v>
      </c>
      <c r="B2459" t="str">
        <v>CUST05436</v>
      </c>
      <c r="C2459" t="str">
        <v>Business</v>
      </c>
      <c r="D2459">
        <v>2773589</v>
      </c>
      <c r="E2459">
        <v>1125793.0900000001</v>
      </c>
      <c r="F2459">
        <v>716</v>
      </c>
      <c r="G2459">
        <v>0.68520000000000003</v>
      </c>
      <c r="H2459">
        <v>0</v>
      </c>
      <c r="I2459" t="str">
        <v>High</v>
      </c>
    </row>
    <row r="2460" spans="1:9" x14ac:dyDescent="0.25">
      <c r="A2460" t="str">
        <v>LN004938</v>
      </c>
      <c r="B2460" t="str">
        <v>CUST00247</v>
      </c>
      <c r="C2460" t="str">
        <v>Auto</v>
      </c>
      <c r="D2460">
        <v>721314</v>
      </c>
      <c r="E2460">
        <v>330765.59999999998</v>
      </c>
      <c r="F2460">
        <v>819</v>
      </c>
      <c r="G2460">
        <v>0.75</v>
      </c>
      <c r="H2460">
        <v>0</v>
      </c>
      <c r="I2460" t="str">
        <v>High</v>
      </c>
    </row>
    <row r="2461" spans="1:9" x14ac:dyDescent="0.25">
      <c r="A2461" t="str">
        <v>LN004941</v>
      </c>
      <c r="B2461" t="str">
        <v>CUST04167</v>
      </c>
      <c r="C2461" t="str">
        <v>Personal</v>
      </c>
      <c r="D2461">
        <v>540713</v>
      </c>
      <c r="E2461">
        <v>477642.23</v>
      </c>
      <c r="F2461">
        <v>736</v>
      </c>
      <c r="G2461">
        <v>0.57530000000000003</v>
      </c>
      <c r="H2461">
        <v>0</v>
      </c>
      <c r="I2461" t="str">
        <v>High</v>
      </c>
    </row>
    <row r="2462" spans="1:9" x14ac:dyDescent="0.25">
      <c r="A2462" t="str">
        <v>LN004942</v>
      </c>
      <c r="B2462" t="str">
        <v>CUST01793</v>
      </c>
      <c r="C2462" t="str">
        <v>Home</v>
      </c>
      <c r="D2462">
        <v>2606533</v>
      </c>
      <c r="E2462">
        <v>2529860.87</v>
      </c>
      <c r="F2462">
        <v>677</v>
      </c>
      <c r="G2462">
        <v>0.75</v>
      </c>
      <c r="H2462">
        <v>0</v>
      </c>
      <c r="I2462" t="str">
        <v>High</v>
      </c>
    </row>
    <row r="2463" spans="1:9" x14ac:dyDescent="0.25">
      <c r="A2463" t="str">
        <v>LN004943</v>
      </c>
      <c r="B2463" t="str">
        <v>CUST03883</v>
      </c>
      <c r="C2463" t="str">
        <v>Business</v>
      </c>
      <c r="D2463">
        <v>3699177</v>
      </c>
      <c r="E2463">
        <v>3311147.02</v>
      </c>
      <c r="F2463">
        <v>794</v>
      </c>
      <c r="G2463">
        <v>0.75</v>
      </c>
      <c r="H2463">
        <v>0</v>
      </c>
      <c r="I2463" t="str">
        <v>High</v>
      </c>
    </row>
    <row r="2464" spans="1:9" x14ac:dyDescent="0.25">
      <c r="A2464" t="str">
        <v>LN004944</v>
      </c>
      <c r="B2464" t="str">
        <v>CUST06673</v>
      </c>
      <c r="C2464" t="str">
        <v>Home</v>
      </c>
      <c r="D2464">
        <v>6240666</v>
      </c>
      <c r="E2464">
        <v>5756450.4900000002</v>
      </c>
      <c r="F2464">
        <v>731</v>
      </c>
      <c r="G2464">
        <v>0.75</v>
      </c>
      <c r="H2464">
        <v>0</v>
      </c>
      <c r="I2464" t="str">
        <v>High</v>
      </c>
    </row>
    <row r="2465" spans="1:9" x14ac:dyDescent="0.25">
      <c r="A2465" t="str">
        <v>LN004946</v>
      </c>
      <c r="B2465" t="str">
        <v>CUST01360</v>
      </c>
      <c r="C2465" t="str">
        <v>Business</v>
      </c>
      <c r="D2465">
        <v>3745168</v>
      </c>
      <c r="E2465">
        <v>2358935.2799999998</v>
      </c>
      <c r="F2465">
        <v>743</v>
      </c>
      <c r="G2465">
        <v>0.75</v>
      </c>
      <c r="H2465">
        <v>0</v>
      </c>
      <c r="I2465" t="str">
        <v>High</v>
      </c>
    </row>
    <row r="2466" spans="1:9" x14ac:dyDescent="0.25">
      <c r="A2466" t="str">
        <v>LN004950</v>
      </c>
      <c r="B2466" t="str">
        <v>CUST01245</v>
      </c>
      <c r="C2466" t="str">
        <v>Business</v>
      </c>
      <c r="D2466">
        <v>2202315</v>
      </c>
      <c r="E2466">
        <v>683156.43</v>
      </c>
      <c r="F2466">
        <v>713</v>
      </c>
      <c r="G2466">
        <v>0.75</v>
      </c>
      <c r="H2466">
        <v>0</v>
      </c>
      <c r="I2466" t="str">
        <v>High</v>
      </c>
    </row>
    <row r="2467" spans="1:9" x14ac:dyDescent="0.25">
      <c r="A2467" t="str">
        <v>LN004951</v>
      </c>
      <c r="B2467" t="str">
        <v>CUST02743</v>
      </c>
      <c r="C2467" t="str">
        <v>Home</v>
      </c>
      <c r="D2467">
        <v>4121218</v>
      </c>
      <c r="E2467">
        <v>3126244.52</v>
      </c>
      <c r="F2467">
        <v>751</v>
      </c>
      <c r="G2467">
        <v>0.54910000000000003</v>
      </c>
      <c r="H2467">
        <v>0</v>
      </c>
      <c r="I2467" t="str">
        <v>High</v>
      </c>
    </row>
    <row r="2468" spans="1:9" x14ac:dyDescent="0.25">
      <c r="A2468" t="str">
        <v>LN004953</v>
      </c>
      <c r="B2468" t="str">
        <v>CUST00841</v>
      </c>
      <c r="C2468" t="str">
        <v>Home</v>
      </c>
      <c r="D2468">
        <v>2558808</v>
      </c>
      <c r="E2468">
        <v>2536217.98</v>
      </c>
      <c r="F2468">
        <v>724</v>
      </c>
      <c r="G2468">
        <v>0.54279999999999995</v>
      </c>
      <c r="H2468">
        <v>0</v>
      </c>
      <c r="I2468" t="str">
        <v>High</v>
      </c>
    </row>
    <row r="2469" spans="1:9" x14ac:dyDescent="0.25">
      <c r="A2469" t="str">
        <v>LN004955</v>
      </c>
      <c r="B2469" t="str">
        <v>CUST02919</v>
      </c>
      <c r="C2469" t="str">
        <v>Home</v>
      </c>
      <c r="D2469">
        <v>4501475</v>
      </c>
      <c r="E2469">
        <v>4342799.75</v>
      </c>
      <c r="F2469">
        <v>727</v>
      </c>
      <c r="G2469">
        <v>0.75</v>
      </c>
      <c r="H2469">
        <v>0</v>
      </c>
      <c r="I2469" t="str">
        <v>High</v>
      </c>
    </row>
    <row r="2470" spans="1:9" x14ac:dyDescent="0.25">
      <c r="A2470" t="str">
        <v>LN004956</v>
      </c>
      <c r="B2470" t="str">
        <v>CUST00201</v>
      </c>
      <c r="C2470" t="str">
        <v>Education</v>
      </c>
      <c r="D2470">
        <v>1359037</v>
      </c>
      <c r="E2470">
        <v>813097.25</v>
      </c>
      <c r="F2470">
        <v>633</v>
      </c>
      <c r="G2470">
        <v>0.22989999999999999</v>
      </c>
      <c r="H2470">
        <v>0</v>
      </c>
      <c r="I2470" t="str">
        <v>High</v>
      </c>
    </row>
    <row r="2471" spans="1:9" x14ac:dyDescent="0.25">
      <c r="A2471" t="str">
        <v>LN004958</v>
      </c>
      <c r="B2471" t="str">
        <v>CUST03524</v>
      </c>
      <c r="C2471" t="str">
        <v>Auto</v>
      </c>
      <c r="D2471">
        <v>1549467</v>
      </c>
      <c r="E2471">
        <v>1109237.22</v>
      </c>
      <c r="F2471">
        <v>715</v>
      </c>
      <c r="G2471">
        <v>0.74919999999999998</v>
      </c>
      <c r="H2471">
        <v>0</v>
      </c>
      <c r="I2471" t="str">
        <v>High</v>
      </c>
    </row>
    <row r="2472" spans="1:9" x14ac:dyDescent="0.25">
      <c r="A2472" t="str">
        <v>LN004961</v>
      </c>
      <c r="B2472" t="str">
        <v>CUST00165</v>
      </c>
      <c r="C2472" t="str">
        <v>Home</v>
      </c>
      <c r="D2472">
        <v>5219729</v>
      </c>
      <c r="E2472">
        <v>4995330.1900000004</v>
      </c>
      <c r="F2472">
        <v>754</v>
      </c>
      <c r="G2472">
        <v>0.75</v>
      </c>
      <c r="H2472">
        <v>0</v>
      </c>
      <c r="I2472" t="str">
        <v>High</v>
      </c>
    </row>
    <row r="2473" spans="1:9" x14ac:dyDescent="0.25">
      <c r="A2473" t="str">
        <v>LN004967</v>
      </c>
      <c r="B2473" t="str">
        <v>CUST05315</v>
      </c>
      <c r="C2473" t="str">
        <v>Business</v>
      </c>
      <c r="D2473">
        <v>3082188</v>
      </c>
      <c r="E2473">
        <v>2123410.17</v>
      </c>
      <c r="F2473">
        <v>701</v>
      </c>
      <c r="G2473">
        <v>0.75</v>
      </c>
      <c r="H2473">
        <v>0</v>
      </c>
      <c r="I2473" t="str">
        <v>High</v>
      </c>
    </row>
    <row r="2474" spans="1:9" x14ac:dyDescent="0.25">
      <c r="A2474" t="str">
        <v>LN004969</v>
      </c>
      <c r="B2474" t="str">
        <v>CUST06760</v>
      </c>
      <c r="C2474" t="str">
        <v>Business</v>
      </c>
      <c r="D2474">
        <v>3945839</v>
      </c>
      <c r="E2474">
        <v>2935092.52</v>
      </c>
      <c r="F2474">
        <v>716</v>
      </c>
      <c r="G2474">
        <v>0.75</v>
      </c>
      <c r="H2474">
        <v>0</v>
      </c>
      <c r="I2474" t="str">
        <v>High</v>
      </c>
    </row>
    <row r="2475" spans="1:9" x14ac:dyDescent="0.25">
      <c r="A2475" t="str">
        <v>LN004970</v>
      </c>
      <c r="B2475" t="str">
        <v>CUST02815</v>
      </c>
      <c r="C2475" t="str">
        <v>Home</v>
      </c>
      <c r="D2475">
        <v>5414636</v>
      </c>
      <c r="E2475">
        <v>4780550.16</v>
      </c>
      <c r="F2475">
        <v>800</v>
      </c>
      <c r="G2475">
        <v>0.75</v>
      </c>
      <c r="H2475">
        <v>1</v>
      </c>
      <c r="I2475" t="str">
        <v>High</v>
      </c>
    </row>
    <row r="2476" spans="1:9" x14ac:dyDescent="0.25">
      <c r="A2476" t="str">
        <v>LN004971</v>
      </c>
      <c r="B2476" t="str">
        <v>CUST02485</v>
      </c>
      <c r="C2476" t="str">
        <v>Home</v>
      </c>
      <c r="D2476">
        <v>6563778</v>
      </c>
      <c r="E2476">
        <v>4973539.6100000003</v>
      </c>
      <c r="F2476">
        <v>731</v>
      </c>
      <c r="G2476">
        <v>0.75</v>
      </c>
      <c r="H2476">
        <v>0</v>
      </c>
      <c r="I2476" t="str">
        <v>High</v>
      </c>
    </row>
    <row r="2477" spans="1:9" x14ac:dyDescent="0.25">
      <c r="A2477" t="str">
        <v>LN004972</v>
      </c>
      <c r="B2477" t="str">
        <v>CUST06937</v>
      </c>
      <c r="C2477" t="str">
        <v>Business</v>
      </c>
      <c r="D2477">
        <v>771278</v>
      </c>
      <c r="E2477">
        <v>687478.41</v>
      </c>
      <c r="F2477">
        <v>757</v>
      </c>
      <c r="G2477">
        <v>0.72709999999999997</v>
      </c>
      <c r="H2477">
        <v>0</v>
      </c>
      <c r="I2477" t="str">
        <v>High</v>
      </c>
    </row>
    <row r="2478" spans="1:9" x14ac:dyDescent="0.25">
      <c r="A2478" t="str">
        <v>LN004973</v>
      </c>
      <c r="B2478" t="str">
        <v>CUST03654</v>
      </c>
      <c r="C2478" t="str">
        <v>Home</v>
      </c>
      <c r="D2478">
        <v>5849072</v>
      </c>
      <c r="E2478">
        <v>5752499.0899999999</v>
      </c>
      <c r="F2478">
        <v>682</v>
      </c>
      <c r="G2478">
        <v>0.62150000000000005</v>
      </c>
      <c r="H2478">
        <v>0</v>
      </c>
      <c r="I2478" t="str">
        <v>High</v>
      </c>
    </row>
    <row r="2479" spans="1:9" x14ac:dyDescent="0.25">
      <c r="A2479" t="str">
        <v>LN004976</v>
      </c>
      <c r="B2479" t="str">
        <v>CUST06645</v>
      </c>
      <c r="C2479" t="str">
        <v>Home</v>
      </c>
      <c r="D2479">
        <v>4703260</v>
      </c>
      <c r="E2479">
        <v>4514607.91</v>
      </c>
      <c r="F2479">
        <v>680</v>
      </c>
      <c r="G2479">
        <v>0.74539999999999995</v>
      </c>
      <c r="H2479">
        <v>0</v>
      </c>
      <c r="I2479" t="str">
        <v>High</v>
      </c>
    </row>
    <row r="2480" spans="1:9" x14ac:dyDescent="0.25">
      <c r="A2480" t="str">
        <v>LN004977</v>
      </c>
      <c r="B2480" t="str">
        <v>CUST06095</v>
      </c>
      <c r="C2480" t="str">
        <v>Personal</v>
      </c>
      <c r="D2480">
        <v>679842</v>
      </c>
      <c r="E2480">
        <v>432937.1</v>
      </c>
      <c r="F2480">
        <v>747</v>
      </c>
      <c r="G2480">
        <v>0.65080000000000005</v>
      </c>
      <c r="H2480">
        <v>0</v>
      </c>
      <c r="I2480" t="str">
        <v>High</v>
      </c>
    </row>
    <row r="2481" spans="1:9" x14ac:dyDescent="0.25">
      <c r="A2481" t="str">
        <v>LN004980</v>
      </c>
      <c r="B2481" t="str">
        <v>CUST05537</v>
      </c>
      <c r="C2481" t="str">
        <v>Personal</v>
      </c>
      <c r="D2481">
        <v>583903</v>
      </c>
      <c r="E2481">
        <v>476534.86</v>
      </c>
      <c r="F2481">
        <v>779</v>
      </c>
      <c r="G2481">
        <v>0.63449999999999995</v>
      </c>
      <c r="H2481">
        <v>0</v>
      </c>
      <c r="I2481" t="str">
        <v>High</v>
      </c>
    </row>
    <row r="2482" spans="1:9" x14ac:dyDescent="0.25">
      <c r="A2482" t="str">
        <v>LN004981</v>
      </c>
      <c r="B2482" t="str">
        <v>CUST01760</v>
      </c>
      <c r="C2482" t="str">
        <v>Business</v>
      </c>
      <c r="D2482">
        <v>1969618</v>
      </c>
      <c r="E2482">
        <v>1220981.92</v>
      </c>
      <c r="F2482">
        <v>667</v>
      </c>
      <c r="G2482">
        <v>0.75</v>
      </c>
      <c r="H2482">
        <v>0</v>
      </c>
      <c r="I2482" t="str">
        <v>High</v>
      </c>
    </row>
    <row r="2483" spans="1:9" x14ac:dyDescent="0.25">
      <c r="A2483" t="str">
        <v>LN004987</v>
      </c>
      <c r="B2483" t="str">
        <v>CUST02177</v>
      </c>
      <c r="C2483" t="str">
        <v>Auto</v>
      </c>
      <c r="D2483">
        <v>1727732</v>
      </c>
      <c r="E2483">
        <v>1524434.04</v>
      </c>
      <c r="F2483">
        <v>722</v>
      </c>
      <c r="G2483">
        <v>0.75</v>
      </c>
      <c r="H2483">
        <v>0</v>
      </c>
      <c r="I2483" t="str">
        <v>High</v>
      </c>
    </row>
    <row r="2484" spans="1:9" x14ac:dyDescent="0.25">
      <c r="A2484" t="str">
        <v>LN004990</v>
      </c>
      <c r="B2484" t="str">
        <v>CUST05393</v>
      </c>
      <c r="C2484" t="str">
        <v>Education</v>
      </c>
      <c r="D2484">
        <v>801698</v>
      </c>
      <c r="E2484">
        <v>289658.51</v>
      </c>
      <c r="F2484">
        <v>771</v>
      </c>
      <c r="G2484">
        <v>0.75</v>
      </c>
      <c r="H2484">
        <v>0</v>
      </c>
      <c r="I2484" t="str">
        <v>High</v>
      </c>
    </row>
    <row r="2485" spans="1:9" x14ac:dyDescent="0.25">
      <c r="A2485" t="str">
        <v>LN004991</v>
      </c>
      <c r="B2485" t="str">
        <v>CUST03058</v>
      </c>
      <c r="C2485" t="str">
        <v>Business</v>
      </c>
      <c r="D2485">
        <v>2442232</v>
      </c>
      <c r="E2485">
        <v>1581934.39</v>
      </c>
      <c r="F2485">
        <v>744</v>
      </c>
      <c r="G2485">
        <v>0.75</v>
      </c>
      <c r="H2485">
        <v>0</v>
      </c>
      <c r="I2485" t="str">
        <v>High</v>
      </c>
    </row>
    <row r="2486" spans="1:9" x14ac:dyDescent="0.25">
      <c r="A2486" t="str">
        <v>LN004993</v>
      </c>
      <c r="B2486" t="str">
        <v>CUST06434</v>
      </c>
      <c r="C2486" t="str">
        <v>Personal</v>
      </c>
      <c r="D2486">
        <v>747085</v>
      </c>
      <c r="E2486">
        <v>251375.48</v>
      </c>
      <c r="F2486">
        <v>627</v>
      </c>
      <c r="G2486">
        <v>0.37330000000000002</v>
      </c>
      <c r="H2486">
        <v>7</v>
      </c>
      <c r="I2486" t="str">
        <v>High</v>
      </c>
    </row>
    <row r="2487" spans="1:9" x14ac:dyDescent="0.25">
      <c r="A2487" t="str">
        <v>LN004996</v>
      </c>
      <c r="B2487" t="str">
        <v>CUST05483</v>
      </c>
      <c r="C2487" t="str">
        <v>Business</v>
      </c>
      <c r="D2487">
        <v>3581023</v>
      </c>
      <c r="E2487">
        <v>520237.85</v>
      </c>
      <c r="F2487">
        <v>666</v>
      </c>
      <c r="G2487">
        <v>0.75</v>
      </c>
      <c r="H2487">
        <v>30</v>
      </c>
      <c r="I2487" t="str">
        <v>High</v>
      </c>
    </row>
    <row r="2488" spans="1:9" x14ac:dyDescent="0.25">
      <c r="A2488" t="str">
        <v>LN005002</v>
      </c>
      <c r="B2488" t="str">
        <v>CUST00894</v>
      </c>
      <c r="C2488" t="str">
        <v>Home</v>
      </c>
      <c r="D2488">
        <v>1678149</v>
      </c>
      <c r="E2488">
        <v>1562269.63</v>
      </c>
      <c r="F2488">
        <v>656</v>
      </c>
      <c r="G2488">
        <v>0.75</v>
      </c>
      <c r="H2488">
        <v>0</v>
      </c>
      <c r="I2488" t="str">
        <v>High</v>
      </c>
    </row>
    <row r="2489" spans="1:9" x14ac:dyDescent="0.25">
      <c r="A2489" t="str">
        <v>LN005003</v>
      </c>
      <c r="B2489" t="str">
        <v>CUST04637</v>
      </c>
      <c r="C2489" t="str">
        <v>Business</v>
      </c>
      <c r="D2489">
        <v>3263449</v>
      </c>
      <c r="E2489">
        <v>2813431.01</v>
      </c>
      <c r="F2489">
        <v>742</v>
      </c>
      <c r="G2489">
        <v>0.75</v>
      </c>
      <c r="H2489">
        <v>7</v>
      </c>
      <c r="I2489" t="str">
        <v>High</v>
      </c>
    </row>
    <row r="2490" spans="1:9" x14ac:dyDescent="0.25">
      <c r="A2490" t="str">
        <v>LN005005</v>
      </c>
      <c r="B2490" t="str">
        <v>CUST00016</v>
      </c>
      <c r="C2490" t="str">
        <v>Business</v>
      </c>
      <c r="D2490">
        <v>3190458</v>
      </c>
      <c r="E2490">
        <v>2385492.71</v>
      </c>
      <c r="F2490">
        <v>827</v>
      </c>
      <c r="G2490">
        <v>0.75</v>
      </c>
      <c r="H2490">
        <v>0</v>
      </c>
      <c r="I2490" t="str">
        <v>High</v>
      </c>
    </row>
    <row r="2491" spans="1:9" x14ac:dyDescent="0.25">
      <c r="A2491" t="str">
        <v>LN005008</v>
      </c>
      <c r="B2491" t="str">
        <v>CUST01332</v>
      </c>
      <c r="C2491" t="str">
        <v>Business</v>
      </c>
      <c r="D2491">
        <v>3307528</v>
      </c>
      <c r="E2491">
        <v>838657.72</v>
      </c>
      <c r="F2491">
        <v>620</v>
      </c>
      <c r="G2491">
        <v>0.75</v>
      </c>
      <c r="H2491">
        <v>0</v>
      </c>
      <c r="I2491" t="str">
        <v>High</v>
      </c>
    </row>
    <row r="2492" spans="1:9" x14ac:dyDescent="0.25">
      <c r="A2492" t="str">
        <v>LN005012</v>
      </c>
      <c r="B2492" t="str">
        <v>CUST04234</v>
      </c>
      <c r="C2492" t="str">
        <v>Auto</v>
      </c>
      <c r="D2492">
        <v>752870</v>
      </c>
      <c r="E2492">
        <v>688352.31</v>
      </c>
      <c r="F2492">
        <v>628</v>
      </c>
      <c r="G2492">
        <v>0.16689999999999999</v>
      </c>
      <c r="H2492">
        <v>0</v>
      </c>
      <c r="I2492" t="str">
        <v>High</v>
      </c>
    </row>
    <row r="2493" spans="1:9" x14ac:dyDescent="0.25">
      <c r="A2493" t="str">
        <v>LN005013</v>
      </c>
      <c r="B2493" t="str">
        <v>CUST03912</v>
      </c>
      <c r="C2493" t="str">
        <v>Home</v>
      </c>
      <c r="D2493">
        <v>4177887</v>
      </c>
      <c r="E2493">
        <v>3954576.48</v>
      </c>
      <c r="F2493">
        <v>671</v>
      </c>
      <c r="G2493">
        <v>0.75</v>
      </c>
      <c r="H2493">
        <v>7</v>
      </c>
      <c r="I2493" t="str">
        <v>High</v>
      </c>
    </row>
    <row r="2494" spans="1:9" x14ac:dyDescent="0.25">
      <c r="A2494" t="str">
        <v>LN005014</v>
      </c>
      <c r="B2494" t="str">
        <v>CUST03994</v>
      </c>
      <c r="C2494" t="str">
        <v>Auto</v>
      </c>
      <c r="D2494">
        <v>1638687</v>
      </c>
      <c r="E2494">
        <v>1053900.8899999999</v>
      </c>
      <c r="F2494">
        <v>752</v>
      </c>
      <c r="G2494">
        <v>0.75</v>
      </c>
      <c r="H2494">
        <v>0</v>
      </c>
      <c r="I2494" t="str">
        <v>High</v>
      </c>
    </row>
    <row r="2495" spans="1:9" x14ac:dyDescent="0.25">
      <c r="A2495" t="str">
        <v>LN005020</v>
      </c>
      <c r="B2495" t="str">
        <v>CUST06466</v>
      </c>
      <c r="C2495" t="str">
        <v>Business</v>
      </c>
      <c r="D2495">
        <v>2108660</v>
      </c>
      <c r="E2495">
        <v>1596188.79</v>
      </c>
      <c r="F2495">
        <v>687</v>
      </c>
      <c r="G2495">
        <v>0.61729999999999996</v>
      </c>
      <c r="H2495">
        <v>0</v>
      </c>
      <c r="I2495" t="str">
        <v>High</v>
      </c>
    </row>
    <row r="2496" spans="1:9" x14ac:dyDescent="0.25">
      <c r="A2496" t="str">
        <v>LN005022</v>
      </c>
      <c r="B2496" t="str">
        <v>CUST06399</v>
      </c>
      <c r="C2496" t="str">
        <v>Home</v>
      </c>
      <c r="D2496">
        <v>3961762</v>
      </c>
      <c r="E2496">
        <v>3823286.98</v>
      </c>
      <c r="F2496">
        <v>595</v>
      </c>
      <c r="G2496">
        <v>0.51390000000000002</v>
      </c>
      <c r="H2496">
        <v>0</v>
      </c>
      <c r="I2496" t="str">
        <v>High</v>
      </c>
    </row>
    <row r="2497" spans="1:9" x14ac:dyDescent="0.25">
      <c r="A2497" t="str">
        <v>LN005023</v>
      </c>
      <c r="B2497" t="str">
        <v>CUST00822</v>
      </c>
      <c r="C2497" t="str">
        <v>Business</v>
      </c>
      <c r="D2497">
        <v>1651290</v>
      </c>
      <c r="E2497">
        <v>0</v>
      </c>
      <c r="F2497">
        <v>681</v>
      </c>
      <c r="G2497">
        <v>0.75</v>
      </c>
      <c r="H2497">
        <v>0</v>
      </c>
      <c r="I2497" t="str">
        <v>High</v>
      </c>
    </row>
    <row r="2498" spans="1:9" x14ac:dyDescent="0.25">
      <c r="A2498" t="str">
        <v>LN005025</v>
      </c>
      <c r="B2498" t="str">
        <v>CUST05424</v>
      </c>
      <c r="C2498" t="str">
        <v>Business</v>
      </c>
      <c r="D2498">
        <v>1393090</v>
      </c>
      <c r="E2498">
        <v>1366113.92</v>
      </c>
      <c r="F2498">
        <v>696</v>
      </c>
      <c r="G2498">
        <v>0.64590000000000003</v>
      </c>
      <c r="H2498">
        <v>0</v>
      </c>
      <c r="I2498" t="str">
        <v>High</v>
      </c>
    </row>
    <row r="2499" spans="1:9" x14ac:dyDescent="0.25">
      <c r="A2499" t="str">
        <v>LN005026</v>
      </c>
      <c r="B2499" t="str">
        <v>CUST00567</v>
      </c>
      <c r="C2499" t="str">
        <v>Home</v>
      </c>
      <c r="D2499">
        <v>6394745</v>
      </c>
      <c r="E2499">
        <v>6269193.6900000004</v>
      </c>
      <c r="F2499">
        <v>587</v>
      </c>
      <c r="G2499">
        <v>0.54920000000000002</v>
      </c>
      <c r="H2499">
        <v>0</v>
      </c>
      <c r="I2499" t="str">
        <v>High</v>
      </c>
    </row>
    <row r="2500" spans="1:9" x14ac:dyDescent="0.25">
      <c r="A2500" t="str">
        <v>LN005028</v>
      </c>
      <c r="B2500" t="str">
        <v>CUST04927</v>
      </c>
      <c r="C2500" t="str">
        <v>Personal</v>
      </c>
      <c r="D2500">
        <v>696281</v>
      </c>
      <c r="E2500">
        <v>0</v>
      </c>
      <c r="F2500">
        <v>739</v>
      </c>
      <c r="G2500">
        <v>0.75</v>
      </c>
      <c r="H2500">
        <v>0</v>
      </c>
      <c r="I2500" t="str">
        <v>High</v>
      </c>
    </row>
    <row r="2501" spans="1:9" x14ac:dyDescent="0.25">
      <c r="A2501" t="str">
        <v>LN005029</v>
      </c>
      <c r="B2501" t="str">
        <v>CUST01230</v>
      </c>
      <c r="C2501" t="str">
        <v>Auto</v>
      </c>
      <c r="D2501">
        <v>1278160</v>
      </c>
      <c r="E2501">
        <v>1262211.23</v>
      </c>
      <c r="F2501">
        <v>660</v>
      </c>
      <c r="G2501">
        <v>0.62480000000000002</v>
      </c>
      <c r="H2501">
        <v>0</v>
      </c>
      <c r="I2501" t="str">
        <v>High</v>
      </c>
    </row>
    <row r="2502" spans="1:9" x14ac:dyDescent="0.25">
      <c r="A2502" t="str">
        <v>LN005031</v>
      </c>
      <c r="B2502" t="str">
        <v>CUST01253</v>
      </c>
      <c r="C2502" t="str">
        <v>Personal</v>
      </c>
      <c r="D2502">
        <v>124612</v>
      </c>
      <c r="E2502">
        <v>86487.38</v>
      </c>
      <c r="F2502">
        <v>640</v>
      </c>
      <c r="G2502">
        <v>0.05</v>
      </c>
      <c r="H2502">
        <v>7</v>
      </c>
      <c r="I2502" t="str">
        <v>High</v>
      </c>
    </row>
    <row r="2503" spans="1:9" x14ac:dyDescent="0.25">
      <c r="A2503" t="str">
        <v>LN005032</v>
      </c>
      <c r="B2503" t="str">
        <v>CUST05743</v>
      </c>
      <c r="C2503" t="str">
        <v>Home</v>
      </c>
      <c r="D2503">
        <v>4279508</v>
      </c>
      <c r="E2503">
        <v>4113900.21</v>
      </c>
      <c r="F2503">
        <v>670</v>
      </c>
      <c r="G2503">
        <v>0.65739999999999998</v>
      </c>
      <c r="H2503">
        <v>1</v>
      </c>
      <c r="I2503" t="str">
        <v>High</v>
      </c>
    </row>
    <row r="2504" spans="1:9" x14ac:dyDescent="0.25">
      <c r="A2504" t="str">
        <v>LN005036</v>
      </c>
      <c r="B2504" t="str">
        <v>CUST04400</v>
      </c>
      <c r="C2504" t="str">
        <v>Home</v>
      </c>
      <c r="D2504">
        <v>2599703</v>
      </c>
      <c r="E2504">
        <v>2266837.54</v>
      </c>
      <c r="F2504">
        <v>676</v>
      </c>
      <c r="G2504">
        <v>0.75</v>
      </c>
      <c r="H2504">
        <v>30</v>
      </c>
      <c r="I2504" t="str">
        <v>High</v>
      </c>
    </row>
    <row r="2505" spans="1:9" x14ac:dyDescent="0.25">
      <c r="A2505" t="str">
        <v>LN005038</v>
      </c>
      <c r="B2505" t="str">
        <v>CUST04257</v>
      </c>
      <c r="C2505" t="str">
        <v>Business</v>
      </c>
      <c r="D2505">
        <v>3484064</v>
      </c>
      <c r="E2505">
        <v>3318449.68</v>
      </c>
      <c r="F2505">
        <v>738</v>
      </c>
      <c r="G2505">
        <v>0.75</v>
      </c>
      <c r="H2505">
        <v>0</v>
      </c>
      <c r="I2505" t="str">
        <v>High</v>
      </c>
    </row>
    <row r="2506" spans="1:9" x14ac:dyDescent="0.25">
      <c r="A2506" t="str">
        <v>LN005039</v>
      </c>
      <c r="B2506" t="str">
        <v>CUST06216</v>
      </c>
      <c r="C2506" t="str">
        <v>Auto</v>
      </c>
      <c r="D2506">
        <v>944269</v>
      </c>
      <c r="E2506">
        <v>663620.15</v>
      </c>
      <c r="F2506">
        <v>614</v>
      </c>
      <c r="G2506">
        <v>0.56889999999999996</v>
      </c>
      <c r="H2506">
        <v>0</v>
      </c>
      <c r="I2506" t="str">
        <v>High</v>
      </c>
    </row>
    <row r="2507" spans="1:9" x14ac:dyDescent="0.25">
      <c r="A2507" t="str">
        <v>LN005040</v>
      </c>
      <c r="B2507" t="str">
        <v>CUST02025</v>
      </c>
      <c r="C2507" t="str">
        <v>Business</v>
      </c>
      <c r="D2507">
        <v>3998910</v>
      </c>
      <c r="E2507">
        <v>3531322.43</v>
      </c>
      <c r="F2507">
        <v>652</v>
      </c>
      <c r="G2507">
        <v>0.75</v>
      </c>
      <c r="H2507">
        <v>0</v>
      </c>
      <c r="I2507" t="str">
        <v>High</v>
      </c>
    </row>
    <row r="2508" spans="1:9" x14ac:dyDescent="0.25">
      <c r="A2508" t="str">
        <v>LN005041</v>
      </c>
      <c r="B2508" t="str">
        <v>CUST01157</v>
      </c>
      <c r="C2508" t="str">
        <v>Education</v>
      </c>
      <c r="D2508">
        <v>1413342</v>
      </c>
      <c r="E2508">
        <v>1209506.49</v>
      </c>
      <c r="F2508">
        <v>770</v>
      </c>
      <c r="G2508">
        <v>0.75</v>
      </c>
      <c r="H2508">
        <v>0</v>
      </c>
      <c r="I2508" t="str">
        <v>High</v>
      </c>
    </row>
    <row r="2509" spans="1:9" x14ac:dyDescent="0.25">
      <c r="A2509" t="str">
        <v>LN005042</v>
      </c>
      <c r="B2509" t="str">
        <v>CUST02129</v>
      </c>
      <c r="C2509" t="str">
        <v>Auto</v>
      </c>
      <c r="D2509">
        <v>1243533</v>
      </c>
      <c r="E2509">
        <v>1109164.8400000001</v>
      </c>
      <c r="F2509">
        <v>568</v>
      </c>
      <c r="G2509">
        <v>0.4778</v>
      </c>
      <c r="H2509">
        <v>1</v>
      </c>
      <c r="I2509" t="str">
        <v>High</v>
      </c>
    </row>
    <row r="2510" spans="1:9" x14ac:dyDescent="0.25">
      <c r="A2510" t="str">
        <v>LN005055</v>
      </c>
      <c r="B2510" t="str">
        <v>CUST05083</v>
      </c>
      <c r="C2510" t="str">
        <v>Home</v>
      </c>
      <c r="D2510">
        <v>4928332</v>
      </c>
      <c r="E2510">
        <v>4893372.97</v>
      </c>
      <c r="F2510">
        <v>597</v>
      </c>
      <c r="G2510">
        <v>0.75</v>
      </c>
      <c r="H2510">
        <v>60</v>
      </c>
      <c r="I2510" t="str">
        <v>High</v>
      </c>
    </row>
    <row r="2511" spans="1:9" x14ac:dyDescent="0.25">
      <c r="A2511" t="str">
        <v>LN005056</v>
      </c>
      <c r="B2511" t="str">
        <v>CUST04545</v>
      </c>
      <c r="C2511" t="str">
        <v>Auto</v>
      </c>
      <c r="D2511">
        <v>1735063</v>
      </c>
      <c r="E2511">
        <v>789813.87</v>
      </c>
      <c r="F2511">
        <v>685</v>
      </c>
      <c r="G2511">
        <v>0.75</v>
      </c>
      <c r="H2511">
        <v>0</v>
      </c>
      <c r="I2511" t="str">
        <v>High</v>
      </c>
    </row>
    <row r="2512" spans="1:9" x14ac:dyDescent="0.25">
      <c r="A2512" t="str">
        <v>LN005057</v>
      </c>
      <c r="B2512" t="str">
        <v>CUST03653</v>
      </c>
      <c r="C2512" t="str">
        <v>Home</v>
      </c>
      <c r="D2512">
        <v>6838287</v>
      </c>
      <c r="E2512">
        <v>6339608.3300000001</v>
      </c>
      <c r="F2512">
        <v>707</v>
      </c>
      <c r="G2512">
        <v>0.75</v>
      </c>
      <c r="H2512">
        <v>0</v>
      </c>
      <c r="I2512" t="str">
        <v>High</v>
      </c>
    </row>
    <row r="2513" spans="1:9" x14ac:dyDescent="0.25">
      <c r="A2513" t="str">
        <v>LN005058</v>
      </c>
      <c r="B2513" t="str">
        <v>CUST01778</v>
      </c>
      <c r="C2513" t="str">
        <v>Personal</v>
      </c>
      <c r="D2513">
        <v>106534</v>
      </c>
      <c r="E2513">
        <v>0</v>
      </c>
      <c r="F2513">
        <v>630</v>
      </c>
      <c r="G2513">
        <v>7.1599999999999997E-2</v>
      </c>
      <c r="H2513">
        <v>0</v>
      </c>
      <c r="I2513" t="str">
        <v>High</v>
      </c>
    </row>
    <row r="2514" spans="1:9" x14ac:dyDescent="0.25">
      <c r="A2514" t="str">
        <v>LN005059</v>
      </c>
      <c r="B2514" t="str">
        <v>CUST02049</v>
      </c>
      <c r="C2514" t="str">
        <v>Home</v>
      </c>
      <c r="D2514">
        <v>2520300</v>
      </c>
      <c r="E2514">
        <v>2492692.4500000002</v>
      </c>
      <c r="F2514">
        <v>703</v>
      </c>
      <c r="G2514">
        <v>0.75</v>
      </c>
      <c r="H2514">
        <v>0</v>
      </c>
      <c r="I2514" t="str">
        <v>High</v>
      </c>
    </row>
    <row r="2515" spans="1:9" x14ac:dyDescent="0.25">
      <c r="A2515" t="str">
        <v>LN005061</v>
      </c>
      <c r="B2515" t="str">
        <v>CUST06070</v>
      </c>
      <c r="C2515" t="str">
        <v>Business</v>
      </c>
      <c r="D2515">
        <v>1103287</v>
      </c>
      <c r="E2515">
        <v>907688.07</v>
      </c>
      <c r="F2515">
        <v>728</v>
      </c>
      <c r="G2515">
        <v>0.75</v>
      </c>
      <c r="H2515">
        <v>0</v>
      </c>
      <c r="I2515" t="str">
        <v>High</v>
      </c>
    </row>
    <row r="2516" spans="1:9" x14ac:dyDescent="0.25">
      <c r="A2516" t="str">
        <v>LN005062</v>
      </c>
      <c r="B2516" t="str">
        <v>CUST02950</v>
      </c>
      <c r="C2516" t="str">
        <v>Business</v>
      </c>
      <c r="D2516">
        <v>3779733</v>
      </c>
      <c r="E2516">
        <v>3162297.66</v>
      </c>
      <c r="F2516">
        <v>686</v>
      </c>
      <c r="G2516">
        <v>0.75</v>
      </c>
      <c r="H2516">
        <v>15</v>
      </c>
      <c r="I2516" t="str">
        <v>High</v>
      </c>
    </row>
    <row r="2517" spans="1:9" x14ac:dyDescent="0.25">
      <c r="A2517" t="str">
        <v>LN005063</v>
      </c>
      <c r="B2517" t="str">
        <v>CUST06562</v>
      </c>
      <c r="C2517" t="str">
        <v>Home</v>
      </c>
      <c r="D2517">
        <v>6959700</v>
      </c>
      <c r="E2517">
        <v>5732195.5300000003</v>
      </c>
      <c r="F2517">
        <v>703</v>
      </c>
      <c r="G2517">
        <v>0.75</v>
      </c>
      <c r="H2517">
        <v>0</v>
      </c>
      <c r="I2517" t="str">
        <v>High</v>
      </c>
    </row>
    <row r="2518" spans="1:9" x14ac:dyDescent="0.25">
      <c r="A2518" t="str">
        <v>LN005067</v>
      </c>
      <c r="B2518" t="str">
        <v>CUST02719</v>
      </c>
      <c r="C2518" t="str">
        <v>Home</v>
      </c>
      <c r="D2518">
        <v>1685788</v>
      </c>
      <c r="E2518">
        <v>1493370.44</v>
      </c>
      <c r="F2518">
        <v>691</v>
      </c>
      <c r="G2518">
        <v>0.75</v>
      </c>
      <c r="H2518">
        <v>120</v>
      </c>
      <c r="I2518" t="str">
        <v>High</v>
      </c>
    </row>
    <row r="2519" spans="1:9" x14ac:dyDescent="0.25">
      <c r="A2519" t="str">
        <v>LN005069</v>
      </c>
      <c r="B2519" t="str">
        <v>CUST00938</v>
      </c>
      <c r="C2519" t="str">
        <v>Business</v>
      </c>
      <c r="D2519">
        <v>4614363</v>
      </c>
      <c r="E2519">
        <v>3454193.17</v>
      </c>
      <c r="F2519">
        <v>741</v>
      </c>
      <c r="G2519">
        <v>0.75</v>
      </c>
      <c r="H2519">
        <v>0</v>
      </c>
      <c r="I2519" t="str">
        <v>High</v>
      </c>
    </row>
    <row r="2520" spans="1:9" x14ac:dyDescent="0.25">
      <c r="A2520" t="str">
        <v>LN005071</v>
      </c>
      <c r="B2520" t="str">
        <v>CUST02545</v>
      </c>
      <c r="C2520" t="str">
        <v>Home</v>
      </c>
      <c r="D2520">
        <v>6131924</v>
      </c>
      <c r="E2520">
        <v>6059814.6500000004</v>
      </c>
      <c r="F2520">
        <v>797</v>
      </c>
      <c r="G2520">
        <v>0.75</v>
      </c>
      <c r="H2520">
        <v>0</v>
      </c>
      <c r="I2520" t="str">
        <v>High</v>
      </c>
    </row>
    <row r="2521" spans="1:9" x14ac:dyDescent="0.25">
      <c r="A2521" t="str">
        <v>LN005072</v>
      </c>
      <c r="B2521" t="str">
        <v>CUST06985</v>
      </c>
      <c r="C2521" t="str">
        <v>Education</v>
      </c>
      <c r="D2521">
        <v>1321537</v>
      </c>
      <c r="E2521">
        <v>960992.28</v>
      </c>
      <c r="F2521">
        <v>652</v>
      </c>
      <c r="G2521">
        <v>0.75</v>
      </c>
      <c r="H2521">
        <v>0</v>
      </c>
      <c r="I2521" t="str">
        <v>High</v>
      </c>
    </row>
    <row r="2522" spans="1:9" x14ac:dyDescent="0.25">
      <c r="A2522" t="str">
        <v>LN005075</v>
      </c>
      <c r="B2522" t="str">
        <v>CUST03761</v>
      </c>
      <c r="C2522" t="str">
        <v>Business</v>
      </c>
      <c r="D2522">
        <v>1035892</v>
      </c>
      <c r="E2522">
        <v>923611.75</v>
      </c>
      <c r="F2522">
        <v>706</v>
      </c>
      <c r="G2522">
        <v>0.63549999999999995</v>
      </c>
      <c r="H2522">
        <v>0</v>
      </c>
      <c r="I2522" t="str">
        <v>High</v>
      </c>
    </row>
    <row r="2523" spans="1:9" x14ac:dyDescent="0.25">
      <c r="A2523" t="str">
        <v>LN005076</v>
      </c>
      <c r="B2523" t="str">
        <v>CUST02127</v>
      </c>
      <c r="C2523" t="str">
        <v>Home</v>
      </c>
      <c r="D2523">
        <v>5077592</v>
      </c>
      <c r="E2523">
        <v>5000817.3899999997</v>
      </c>
      <c r="F2523">
        <v>731</v>
      </c>
      <c r="G2523">
        <v>0.75</v>
      </c>
      <c r="H2523">
        <v>30</v>
      </c>
      <c r="I2523" t="str">
        <v>High</v>
      </c>
    </row>
    <row r="2524" spans="1:9" x14ac:dyDescent="0.25">
      <c r="A2524" t="str">
        <v>LN005078</v>
      </c>
      <c r="B2524" t="str">
        <v>CUST03477</v>
      </c>
      <c r="C2524" t="str">
        <v>Personal</v>
      </c>
      <c r="D2524">
        <v>349526</v>
      </c>
      <c r="E2524">
        <v>233840.91</v>
      </c>
      <c r="F2524">
        <v>629</v>
      </c>
      <c r="G2524">
        <v>0.26250000000000001</v>
      </c>
      <c r="H2524">
        <v>0</v>
      </c>
      <c r="I2524" t="str">
        <v>High</v>
      </c>
    </row>
    <row r="2525" spans="1:9" x14ac:dyDescent="0.25">
      <c r="A2525" t="str">
        <v>LN005079</v>
      </c>
      <c r="B2525" t="str">
        <v>CUST03351</v>
      </c>
      <c r="C2525" t="str">
        <v>Home</v>
      </c>
      <c r="D2525">
        <v>5220797</v>
      </c>
      <c r="E2525">
        <v>4520138.3899999997</v>
      </c>
      <c r="F2525">
        <v>657</v>
      </c>
      <c r="G2525">
        <v>0.75</v>
      </c>
      <c r="H2525">
        <v>1</v>
      </c>
      <c r="I2525" t="str">
        <v>High</v>
      </c>
    </row>
    <row r="2526" spans="1:9" x14ac:dyDescent="0.25">
      <c r="A2526" t="str">
        <v>LN005080</v>
      </c>
      <c r="B2526" t="str">
        <v>CUST00910</v>
      </c>
      <c r="C2526" t="str">
        <v>Home</v>
      </c>
      <c r="D2526">
        <v>3304684</v>
      </c>
      <c r="E2526">
        <v>3282772.57</v>
      </c>
      <c r="F2526">
        <v>696</v>
      </c>
      <c r="G2526">
        <v>0.61970000000000003</v>
      </c>
      <c r="H2526">
        <v>0</v>
      </c>
      <c r="I2526" t="str">
        <v>High</v>
      </c>
    </row>
    <row r="2527" spans="1:9" x14ac:dyDescent="0.25">
      <c r="A2527" t="str">
        <v>LN005083</v>
      </c>
      <c r="B2527" t="str">
        <v>CUST00204</v>
      </c>
      <c r="C2527" t="str">
        <v>Education</v>
      </c>
      <c r="D2527">
        <v>1374132</v>
      </c>
      <c r="E2527">
        <v>1272964.75</v>
      </c>
      <c r="F2527">
        <v>714</v>
      </c>
      <c r="G2527">
        <v>0.75</v>
      </c>
      <c r="H2527">
        <v>0</v>
      </c>
      <c r="I2527" t="str">
        <v>High</v>
      </c>
    </row>
    <row r="2528" spans="1:9" x14ac:dyDescent="0.25">
      <c r="A2528" t="str">
        <v>LN005084</v>
      </c>
      <c r="B2528" t="str">
        <v>CUST03124</v>
      </c>
      <c r="C2528" t="str">
        <v>Personal</v>
      </c>
      <c r="D2528">
        <v>443201</v>
      </c>
      <c r="E2528">
        <v>0</v>
      </c>
      <c r="F2528">
        <v>702</v>
      </c>
      <c r="G2528">
        <v>0.59519999999999995</v>
      </c>
      <c r="H2528">
        <v>0</v>
      </c>
      <c r="I2528" t="str">
        <v>High</v>
      </c>
    </row>
    <row r="2529" spans="1:9" x14ac:dyDescent="0.25">
      <c r="A2529" t="str">
        <v>LN005086</v>
      </c>
      <c r="B2529" t="str">
        <v>CUST01254</v>
      </c>
      <c r="C2529" t="str">
        <v>Home</v>
      </c>
      <c r="D2529">
        <v>6402313</v>
      </c>
      <c r="E2529">
        <v>4943358.59</v>
      </c>
      <c r="F2529">
        <v>755</v>
      </c>
      <c r="G2529">
        <v>0.75</v>
      </c>
      <c r="H2529">
        <v>0</v>
      </c>
      <c r="I2529" t="str">
        <v>High</v>
      </c>
    </row>
    <row r="2530" spans="1:9" x14ac:dyDescent="0.25">
      <c r="A2530" t="str">
        <v>LN005088</v>
      </c>
      <c r="B2530" t="str">
        <v>CUST04282</v>
      </c>
      <c r="C2530" t="str">
        <v>Personal</v>
      </c>
      <c r="D2530">
        <v>296094</v>
      </c>
      <c r="E2530">
        <v>229483.71</v>
      </c>
      <c r="F2530">
        <v>647</v>
      </c>
      <c r="G2530">
        <v>0.156</v>
      </c>
      <c r="H2530">
        <v>0</v>
      </c>
      <c r="I2530" t="str">
        <v>High</v>
      </c>
    </row>
    <row r="2531" spans="1:9" x14ac:dyDescent="0.25">
      <c r="A2531" t="str">
        <v>LN005092</v>
      </c>
      <c r="B2531" t="str">
        <v>CUST06552</v>
      </c>
      <c r="C2531" t="str">
        <v>Personal</v>
      </c>
      <c r="D2531">
        <v>699271</v>
      </c>
      <c r="E2531">
        <v>286850.84999999998</v>
      </c>
      <c r="F2531">
        <v>722</v>
      </c>
      <c r="G2531">
        <v>0.72929999999999995</v>
      </c>
      <c r="H2531">
        <v>0</v>
      </c>
      <c r="I2531" t="str">
        <v>High</v>
      </c>
    </row>
    <row r="2532" spans="1:9" x14ac:dyDescent="0.25">
      <c r="A2532" t="str">
        <v>LN005093</v>
      </c>
      <c r="B2532" t="str">
        <v>CUST02902</v>
      </c>
      <c r="C2532" t="str">
        <v>Education</v>
      </c>
      <c r="D2532">
        <v>1313632</v>
      </c>
      <c r="E2532">
        <v>0</v>
      </c>
      <c r="F2532">
        <v>659</v>
      </c>
      <c r="G2532">
        <v>0.68820000000000003</v>
      </c>
      <c r="H2532">
        <v>0</v>
      </c>
      <c r="I2532" t="str">
        <v>High</v>
      </c>
    </row>
    <row r="2533" spans="1:9" x14ac:dyDescent="0.25">
      <c r="A2533" t="str">
        <v>LN005096</v>
      </c>
      <c r="B2533" t="str">
        <v>CUST00123</v>
      </c>
      <c r="C2533" t="str">
        <v>Home</v>
      </c>
      <c r="D2533">
        <v>6690393</v>
      </c>
      <c r="E2533">
        <v>6677873.8499999996</v>
      </c>
      <c r="F2533">
        <v>596</v>
      </c>
      <c r="G2533">
        <v>0.75</v>
      </c>
      <c r="H2533">
        <v>0</v>
      </c>
      <c r="I2533" t="str">
        <v>High</v>
      </c>
    </row>
    <row r="2534" spans="1:9" x14ac:dyDescent="0.25">
      <c r="A2534" t="str">
        <v>LN005098</v>
      </c>
      <c r="B2534" t="str">
        <v>CUST02745</v>
      </c>
      <c r="C2534" t="str">
        <v>Personal</v>
      </c>
      <c r="D2534">
        <v>462999</v>
      </c>
      <c r="E2534">
        <v>246571.62</v>
      </c>
      <c r="F2534">
        <v>614</v>
      </c>
      <c r="G2534">
        <v>0.29160000000000003</v>
      </c>
      <c r="H2534">
        <v>0</v>
      </c>
      <c r="I2534" t="str">
        <v>High</v>
      </c>
    </row>
    <row r="2535" spans="1:9" x14ac:dyDescent="0.25">
      <c r="A2535" t="str">
        <v>LN005099</v>
      </c>
      <c r="B2535" t="str">
        <v>CUST04323</v>
      </c>
      <c r="C2535" t="str">
        <v>Home</v>
      </c>
      <c r="D2535">
        <v>6240846</v>
      </c>
      <c r="E2535">
        <v>6108988.2999999998</v>
      </c>
      <c r="F2535">
        <v>666</v>
      </c>
      <c r="G2535">
        <v>0.75</v>
      </c>
      <c r="H2535">
        <v>0</v>
      </c>
      <c r="I2535" t="str">
        <v>High</v>
      </c>
    </row>
    <row r="2536" spans="1:9" x14ac:dyDescent="0.25">
      <c r="A2536" t="str">
        <v>LN005101</v>
      </c>
      <c r="B2536" t="str">
        <v>CUST00233</v>
      </c>
      <c r="C2536" t="str">
        <v>Home</v>
      </c>
      <c r="D2536">
        <v>5891557</v>
      </c>
      <c r="E2536">
        <v>4591300.1100000003</v>
      </c>
      <c r="F2536">
        <v>793</v>
      </c>
      <c r="G2536">
        <v>0.75</v>
      </c>
      <c r="H2536">
        <v>0</v>
      </c>
      <c r="I2536" t="str">
        <v>High</v>
      </c>
    </row>
    <row r="2537" spans="1:9" x14ac:dyDescent="0.25">
      <c r="A2537" t="str">
        <v>LN005102</v>
      </c>
      <c r="B2537" t="str">
        <v>CUST02540</v>
      </c>
      <c r="C2537" t="str">
        <v>Auto</v>
      </c>
      <c r="D2537">
        <v>1658637</v>
      </c>
      <c r="E2537">
        <v>1299182.77</v>
      </c>
      <c r="F2537">
        <v>641</v>
      </c>
      <c r="G2537">
        <v>0.26960000000000001</v>
      </c>
      <c r="H2537">
        <v>0</v>
      </c>
      <c r="I2537" t="str">
        <v>High</v>
      </c>
    </row>
    <row r="2538" spans="1:9" x14ac:dyDescent="0.25">
      <c r="A2538" t="str">
        <v>LN005103</v>
      </c>
      <c r="B2538" t="str">
        <v>CUST06688</v>
      </c>
      <c r="C2538" t="str">
        <v>Auto</v>
      </c>
      <c r="D2538">
        <v>1719284</v>
      </c>
      <c r="E2538">
        <v>526535.42000000004</v>
      </c>
      <c r="F2538">
        <v>749</v>
      </c>
      <c r="G2538">
        <v>0.75</v>
      </c>
      <c r="H2538">
        <v>0</v>
      </c>
      <c r="I2538" t="str">
        <v>High</v>
      </c>
    </row>
    <row r="2539" spans="1:9" x14ac:dyDescent="0.25">
      <c r="A2539" t="str">
        <v>LN005104</v>
      </c>
      <c r="B2539" t="str">
        <v>CUST05660</v>
      </c>
      <c r="C2539" t="str">
        <v>Personal</v>
      </c>
      <c r="D2539">
        <v>577311</v>
      </c>
      <c r="E2539">
        <v>534389.09</v>
      </c>
      <c r="F2539">
        <v>637</v>
      </c>
      <c r="G2539">
        <v>0.67949999999999999</v>
      </c>
      <c r="H2539">
        <v>0</v>
      </c>
      <c r="I2539" t="str">
        <v>High</v>
      </c>
    </row>
    <row r="2540" spans="1:9" x14ac:dyDescent="0.25">
      <c r="A2540" t="str">
        <v>LN005107</v>
      </c>
      <c r="B2540" t="str">
        <v>CUST03687</v>
      </c>
      <c r="C2540" t="str">
        <v>Home</v>
      </c>
      <c r="D2540">
        <v>1709115</v>
      </c>
      <c r="E2540">
        <v>1293678.78</v>
      </c>
      <c r="F2540">
        <v>612</v>
      </c>
      <c r="G2540">
        <v>0.3513</v>
      </c>
      <c r="H2540">
        <v>0</v>
      </c>
      <c r="I2540" t="str">
        <v>High</v>
      </c>
    </row>
    <row r="2541" spans="1:9" x14ac:dyDescent="0.25">
      <c r="A2541" t="str">
        <v>LN005109</v>
      </c>
      <c r="B2541" t="str">
        <v>CUST04741</v>
      </c>
      <c r="C2541" t="str">
        <v>Education</v>
      </c>
      <c r="D2541">
        <v>717537</v>
      </c>
      <c r="E2541">
        <v>339801.74</v>
      </c>
      <c r="F2541">
        <v>705</v>
      </c>
      <c r="G2541">
        <v>0.60780000000000001</v>
      </c>
      <c r="H2541">
        <v>0</v>
      </c>
      <c r="I2541" t="str">
        <v>High</v>
      </c>
    </row>
    <row r="2542" spans="1:9" x14ac:dyDescent="0.25">
      <c r="A2542" t="str">
        <v>LN005110</v>
      </c>
      <c r="B2542" t="str">
        <v>CUST03960</v>
      </c>
      <c r="C2542" t="str">
        <v>Business</v>
      </c>
      <c r="D2542">
        <v>2552992</v>
      </c>
      <c r="E2542">
        <v>0</v>
      </c>
      <c r="F2542">
        <v>596</v>
      </c>
      <c r="G2542">
        <v>0.75</v>
      </c>
      <c r="H2542">
        <v>0</v>
      </c>
      <c r="I2542" t="str">
        <v>High</v>
      </c>
    </row>
    <row r="2543" spans="1:9" x14ac:dyDescent="0.25">
      <c r="A2543" t="str">
        <v>LN005111</v>
      </c>
      <c r="B2543" t="str">
        <v>CUST06471</v>
      </c>
      <c r="C2543" t="str">
        <v>Business</v>
      </c>
      <c r="D2543">
        <v>4630760</v>
      </c>
      <c r="E2543">
        <v>2877719.28</v>
      </c>
      <c r="F2543">
        <v>664</v>
      </c>
      <c r="G2543">
        <v>0.75</v>
      </c>
      <c r="H2543">
        <v>0</v>
      </c>
      <c r="I2543" t="str">
        <v>High</v>
      </c>
    </row>
    <row r="2544" spans="1:9" x14ac:dyDescent="0.25">
      <c r="A2544" t="str">
        <v>LN005112</v>
      </c>
      <c r="B2544" t="str">
        <v>CUST05342</v>
      </c>
      <c r="C2544" t="str">
        <v>Business</v>
      </c>
      <c r="D2544">
        <v>3135244</v>
      </c>
      <c r="E2544">
        <v>2988683.92</v>
      </c>
      <c r="F2544">
        <v>682</v>
      </c>
      <c r="G2544">
        <v>0.75</v>
      </c>
      <c r="H2544">
        <v>0</v>
      </c>
      <c r="I2544" t="str">
        <v>High</v>
      </c>
    </row>
    <row r="2545" spans="1:9" x14ac:dyDescent="0.25">
      <c r="A2545" t="str">
        <v>LN005114</v>
      </c>
      <c r="B2545" t="str">
        <v>CUST02315</v>
      </c>
      <c r="C2545" t="str">
        <v>Auto</v>
      </c>
      <c r="D2545">
        <v>958864</v>
      </c>
      <c r="E2545">
        <v>572606.18999999994</v>
      </c>
      <c r="F2545">
        <v>681</v>
      </c>
      <c r="G2545">
        <v>0.70850000000000002</v>
      </c>
      <c r="H2545">
        <v>7</v>
      </c>
      <c r="I2545" t="str">
        <v>High</v>
      </c>
    </row>
    <row r="2546" spans="1:9" x14ac:dyDescent="0.25">
      <c r="A2546" t="str">
        <v>LN005116</v>
      </c>
      <c r="B2546" t="str">
        <v>CUST04439</v>
      </c>
      <c r="C2546" t="str">
        <v>Auto</v>
      </c>
      <c r="D2546">
        <v>1052501</v>
      </c>
      <c r="E2546">
        <v>923919.41</v>
      </c>
      <c r="F2546">
        <v>721</v>
      </c>
      <c r="G2546">
        <v>0.503</v>
      </c>
      <c r="H2546">
        <v>0</v>
      </c>
      <c r="I2546" t="str">
        <v>High</v>
      </c>
    </row>
    <row r="2547" spans="1:9" x14ac:dyDescent="0.25">
      <c r="A2547" t="str">
        <v>LN005117</v>
      </c>
      <c r="B2547" t="str">
        <v>CUST00417</v>
      </c>
      <c r="C2547" t="str">
        <v>Home</v>
      </c>
      <c r="D2547">
        <v>3382248</v>
      </c>
      <c r="E2547">
        <v>3249412.98</v>
      </c>
      <c r="F2547">
        <v>780</v>
      </c>
      <c r="G2547">
        <v>0.75</v>
      </c>
      <c r="H2547">
        <v>0</v>
      </c>
      <c r="I2547" t="str">
        <v>High</v>
      </c>
    </row>
    <row r="2548" spans="1:9" x14ac:dyDescent="0.25">
      <c r="A2548" t="str">
        <v>LN005118</v>
      </c>
      <c r="B2548" t="str">
        <v>CUST00652</v>
      </c>
      <c r="C2548" t="str">
        <v>Home</v>
      </c>
      <c r="D2548">
        <v>3593363</v>
      </c>
      <c r="E2548">
        <v>3521789.71</v>
      </c>
      <c r="F2548">
        <v>696</v>
      </c>
      <c r="G2548">
        <v>0.63519999999999999</v>
      </c>
      <c r="H2548">
        <v>0</v>
      </c>
      <c r="I2548" t="str">
        <v>High</v>
      </c>
    </row>
    <row r="2549" spans="1:9" x14ac:dyDescent="0.25">
      <c r="A2549" t="str">
        <v>LN005119</v>
      </c>
      <c r="B2549" t="str">
        <v>CUST00592</v>
      </c>
      <c r="C2549" t="str">
        <v>Education</v>
      </c>
      <c r="D2549">
        <v>408144</v>
      </c>
      <c r="E2549">
        <v>397184.72</v>
      </c>
      <c r="F2549">
        <v>626</v>
      </c>
      <c r="G2549">
        <v>8.7599999999999997E-2</v>
      </c>
      <c r="H2549">
        <v>0</v>
      </c>
      <c r="I2549" t="str">
        <v>High</v>
      </c>
    </row>
    <row r="2550" spans="1:9" x14ac:dyDescent="0.25">
      <c r="A2550" t="str">
        <v>LN005120</v>
      </c>
      <c r="B2550" t="str">
        <v>CUST02247</v>
      </c>
      <c r="C2550" t="str">
        <v>Personal</v>
      </c>
      <c r="D2550">
        <v>171064</v>
      </c>
      <c r="E2550">
        <v>89832.08</v>
      </c>
      <c r="F2550">
        <v>593</v>
      </c>
      <c r="G2550">
        <v>0.42299999999999999</v>
      </c>
      <c r="H2550">
        <v>7</v>
      </c>
      <c r="I2550" t="str">
        <v>High</v>
      </c>
    </row>
    <row r="2551" spans="1:9" x14ac:dyDescent="0.25">
      <c r="A2551" t="str">
        <v>LN005121</v>
      </c>
      <c r="B2551" t="str">
        <v>CUST03428</v>
      </c>
      <c r="C2551" t="str">
        <v>Personal</v>
      </c>
      <c r="D2551">
        <v>766961</v>
      </c>
      <c r="E2551">
        <v>0</v>
      </c>
      <c r="F2551">
        <v>783</v>
      </c>
      <c r="G2551">
        <v>0.75</v>
      </c>
      <c r="H2551">
        <v>1</v>
      </c>
      <c r="I2551" t="str">
        <v>High</v>
      </c>
    </row>
    <row r="2552" spans="1:9" x14ac:dyDescent="0.25">
      <c r="A2552" t="str">
        <v>LN005122</v>
      </c>
      <c r="B2552" t="str">
        <v>CUST04620</v>
      </c>
      <c r="C2552" t="str">
        <v>Business</v>
      </c>
      <c r="D2552">
        <v>1700105</v>
      </c>
      <c r="E2552">
        <v>0</v>
      </c>
      <c r="F2552">
        <v>707</v>
      </c>
      <c r="G2552">
        <v>0.75</v>
      </c>
      <c r="H2552">
        <v>0</v>
      </c>
      <c r="I2552" t="str">
        <v>High</v>
      </c>
    </row>
    <row r="2553" spans="1:9" x14ac:dyDescent="0.25">
      <c r="A2553" t="str">
        <v>LN005123</v>
      </c>
      <c r="B2553" t="str">
        <v>CUST06605</v>
      </c>
      <c r="C2553" t="str">
        <v>Personal</v>
      </c>
      <c r="D2553">
        <v>641107</v>
      </c>
      <c r="E2553">
        <v>0</v>
      </c>
      <c r="F2553">
        <v>726</v>
      </c>
      <c r="G2553">
        <v>0.5222</v>
      </c>
      <c r="H2553">
        <v>7</v>
      </c>
      <c r="I2553" t="str">
        <v>High</v>
      </c>
    </row>
    <row r="2554" spans="1:9" x14ac:dyDescent="0.25">
      <c r="A2554" t="str">
        <v>LN005124</v>
      </c>
      <c r="B2554" t="str">
        <v>CUST02698</v>
      </c>
      <c r="C2554" t="str">
        <v>Home</v>
      </c>
      <c r="D2554">
        <v>3802022</v>
      </c>
      <c r="E2554">
        <v>3742621.57</v>
      </c>
      <c r="F2554">
        <v>755</v>
      </c>
      <c r="G2554">
        <v>0.73750000000000004</v>
      </c>
      <c r="H2554">
        <v>0</v>
      </c>
      <c r="I2554" t="str">
        <v>High</v>
      </c>
    </row>
    <row r="2555" spans="1:9" x14ac:dyDescent="0.25">
      <c r="A2555" t="str">
        <v>LN005125</v>
      </c>
      <c r="B2555" t="str">
        <v>CUST01965</v>
      </c>
      <c r="C2555" t="str">
        <v>Business</v>
      </c>
      <c r="D2555">
        <v>2677288</v>
      </c>
      <c r="E2555">
        <v>1285640.3</v>
      </c>
      <c r="F2555">
        <v>721</v>
      </c>
      <c r="G2555">
        <v>0.75</v>
      </c>
      <c r="H2555">
        <v>0</v>
      </c>
      <c r="I2555" t="str">
        <v>High</v>
      </c>
    </row>
    <row r="2556" spans="1:9" x14ac:dyDescent="0.25">
      <c r="A2556" t="str">
        <v>LN005127</v>
      </c>
      <c r="B2556" t="str">
        <v>CUST06820</v>
      </c>
      <c r="C2556" t="str">
        <v>Home</v>
      </c>
      <c r="D2556">
        <v>6523433</v>
      </c>
      <c r="E2556">
        <v>6403072.5300000003</v>
      </c>
      <c r="F2556">
        <v>751</v>
      </c>
      <c r="G2556">
        <v>0.75</v>
      </c>
      <c r="H2556">
        <v>120</v>
      </c>
      <c r="I2556" t="str">
        <v>High</v>
      </c>
    </row>
    <row r="2557" spans="1:9" x14ac:dyDescent="0.25">
      <c r="A2557" t="str">
        <v>LN005130</v>
      </c>
      <c r="B2557" t="str">
        <v>CUST04103</v>
      </c>
      <c r="C2557" t="str">
        <v>Business</v>
      </c>
      <c r="D2557">
        <v>3469464</v>
      </c>
      <c r="E2557">
        <v>814448.77</v>
      </c>
      <c r="F2557">
        <v>752</v>
      </c>
      <c r="G2557">
        <v>0.75</v>
      </c>
      <c r="H2557">
        <v>0</v>
      </c>
      <c r="I2557" t="str">
        <v>High</v>
      </c>
    </row>
    <row r="2558" spans="1:9" x14ac:dyDescent="0.25">
      <c r="A2558" t="str">
        <v>LN005132</v>
      </c>
      <c r="B2558" t="str">
        <v>CUST06334</v>
      </c>
      <c r="C2558" t="str">
        <v>Home</v>
      </c>
      <c r="D2558">
        <v>3952685</v>
      </c>
      <c r="E2558">
        <v>3833363.55</v>
      </c>
      <c r="F2558">
        <v>657</v>
      </c>
      <c r="G2558">
        <v>0.64880000000000004</v>
      </c>
      <c r="H2558">
        <v>0</v>
      </c>
      <c r="I2558" t="str">
        <v>High</v>
      </c>
    </row>
    <row r="2559" spans="1:9" x14ac:dyDescent="0.25">
      <c r="A2559" t="str">
        <v>LN005133</v>
      </c>
      <c r="B2559" t="str">
        <v>CUST00680</v>
      </c>
      <c r="C2559" t="str">
        <v>Personal</v>
      </c>
      <c r="D2559">
        <v>722186</v>
      </c>
      <c r="E2559">
        <v>642998.94999999995</v>
      </c>
      <c r="F2559">
        <v>797</v>
      </c>
      <c r="G2559">
        <v>0.75</v>
      </c>
      <c r="H2559">
        <v>0</v>
      </c>
      <c r="I2559" t="str">
        <v>High</v>
      </c>
    </row>
    <row r="2560" spans="1:9" x14ac:dyDescent="0.25">
      <c r="A2560" t="str">
        <v>LN005135</v>
      </c>
      <c r="B2560" t="str">
        <v>CUST00724</v>
      </c>
      <c r="C2560" t="str">
        <v>Business</v>
      </c>
      <c r="D2560">
        <v>2176695</v>
      </c>
      <c r="E2560">
        <v>0</v>
      </c>
      <c r="F2560">
        <v>613</v>
      </c>
      <c r="G2560">
        <v>0.75</v>
      </c>
      <c r="H2560">
        <v>0</v>
      </c>
      <c r="I2560" t="str">
        <v>High</v>
      </c>
    </row>
    <row r="2561" spans="1:9" x14ac:dyDescent="0.25">
      <c r="A2561" t="str">
        <v>LN005137</v>
      </c>
      <c r="B2561" t="str">
        <v>CUST02781</v>
      </c>
      <c r="C2561" t="str">
        <v>Auto</v>
      </c>
      <c r="D2561">
        <v>1019089</v>
      </c>
      <c r="E2561">
        <v>209083.19</v>
      </c>
      <c r="F2561">
        <v>737</v>
      </c>
      <c r="G2561">
        <v>0.75</v>
      </c>
      <c r="H2561">
        <v>0</v>
      </c>
      <c r="I2561" t="str">
        <v>High</v>
      </c>
    </row>
    <row r="2562" spans="1:9" x14ac:dyDescent="0.25">
      <c r="A2562" t="str">
        <v>LN005140</v>
      </c>
      <c r="B2562" t="str">
        <v>CUST00163</v>
      </c>
      <c r="C2562" t="str">
        <v>Business</v>
      </c>
      <c r="D2562">
        <v>4609644</v>
      </c>
      <c r="E2562">
        <v>1041788.25</v>
      </c>
      <c r="F2562">
        <v>664</v>
      </c>
      <c r="G2562">
        <v>0.75</v>
      </c>
      <c r="H2562">
        <v>0</v>
      </c>
      <c r="I2562" t="str">
        <v>High</v>
      </c>
    </row>
    <row r="2563" spans="1:9" x14ac:dyDescent="0.25">
      <c r="A2563" t="str">
        <v>LN005145</v>
      </c>
      <c r="B2563" t="str">
        <v>CUST02906</v>
      </c>
      <c r="C2563" t="str">
        <v>Home</v>
      </c>
      <c r="D2563">
        <v>5993077</v>
      </c>
      <c r="E2563">
        <v>5045968.2</v>
      </c>
      <c r="F2563">
        <v>702</v>
      </c>
      <c r="G2563">
        <v>0.75</v>
      </c>
      <c r="H2563">
        <v>30</v>
      </c>
      <c r="I2563" t="str">
        <v>High</v>
      </c>
    </row>
    <row r="2564" spans="1:9" x14ac:dyDescent="0.25">
      <c r="A2564" t="str">
        <v>LN005146</v>
      </c>
      <c r="B2564" t="str">
        <v>CUST01347</v>
      </c>
      <c r="C2564" t="str">
        <v>Business</v>
      </c>
      <c r="D2564">
        <v>4891488</v>
      </c>
      <c r="E2564">
        <v>3207639.21</v>
      </c>
      <c r="F2564">
        <v>788</v>
      </c>
      <c r="G2564">
        <v>0.75</v>
      </c>
      <c r="H2564">
        <v>0</v>
      </c>
      <c r="I2564" t="str">
        <v>High</v>
      </c>
    </row>
    <row r="2565" spans="1:9" x14ac:dyDescent="0.25">
      <c r="A2565" t="str">
        <v>LN005148</v>
      </c>
      <c r="B2565" t="str">
        <v>CUST05628</v>
      </c>
      <c r="C2565" t="str">
        <v>Business</v>
      </c>
      <c r="D2565">
        <v>824980</v>
      </c>
      <c r="E2565">
        <v>29349.79</v>
      </c>
      <c r="F2565">
        <v>716</v>
      </c>
      <c r="G2565">
        <v>0.50519999999999998</v>
      </c>
      <c r="H2565">
        <v>0</v>
      </c>
      <c r="I2565" t="str">
        <v>High</v>
      </c>
    </row>
    <row r="2566" spans="1:9" x14ac:dyDescent="0.25">
      <c r="A2566" t="str">
        <v>LN005149</v>
      </c>
      <c r="B2566" t="str">
        <v>CUST05799</v>
      </c>
      <c r="C2566" t="str">
        <v>Auto</v>
      </c>
      <c r="D2566">
        <v>1643272</v>
      </c>
      <c r="E2566">
        <v>1118336.0900000001</v>
      </c>
      <c r="F2566">
        <v>704</v>
      </c>
      <c r="G2566">
        <v>0.75</v>
      </c>
      <c r="H2566">
        <v>0</v>
      </c>
      <c r="I2566" t="str">
        <v>High</v>
      </c>
    </row>
    <row r="2567" spans="1:9" x14ac:dyDescent="0.25">
      <c r="A2567" t="str">
        <v>LN005153</v>
      </c>
      <c r="B2567" t="str">
        <v>CUST04825</v>
      </c>
      <c r="C2567" t="str">
        <v>Business</v>
      </c>
      <c r="D2567">
        <v>3223063</v>
      </c>
      <c r="E2567">
        <v>1069591.52</v>
      </c>
      <c r="F2567">
        <v>747</v>
      </c>
      <c r="G2567">
        <v>0.75</v>
      </c>
      <c r="H2567">
        <v>90</v>
      </c>
      <c r="I2567" t="str">
        <v>High</v>
      </c>
    </row>
    <row r="2568" spans="1:9" x14ac:dyDescent="0.25">
      <c r="A2568" t="str">
        <v>LN005155</v>
      </c>
      <c r="B2568" t="str">
        <v>CUST02290</v>
      </c>
      <c r="C2568" t="str">
        <v>Auto</v>
      </c>
      <c r="D2568">
        <v>1664450</v>
      </c>
      <c r="E2568">
        <v>586421.81000000006</v>
      </c>
      <c r="F2568">
        <v>732</v>
      </c>
      <c r="G2568">
        <v>0.75</v>
      </c>
      <c r="H2568">
        <v>0</v>
      </c>
      <c r="I2568" t="str">
        <v>High</v>
      </c>
    </row>
    <row r="2569" spans="1:9" x14ac:dyDescent="0.25">
      <c r="A2569" t="str">
        <v>LN005157</v>
      </c>
      <c r="B2569" t="str">
        <v>CUST04799</v>
      </c>
      <c r="C2569" t="str">
        <v>Personal</v>
      </c>
      <c r="D2569">
        <v>500324</v>
      </c>
      <c r="E2569">
        <v>296417.59000000003</v>
      </c>
      <c r="F2569">
        <v>650</v>
      </c>
      <c r="G2569">
        <v>0.75</v>
      </c>
      <c r="H2569">
        <v>1</v>
      </c>
      <c r="I2569" t="str">
        <v>High</v>
      </c>
    </row>
    <row r="2570" spans="1:9" x14ac:dyDescent="0.25">
      <c r="A2570" t="str">
        <v>LN005158</v>
      </c>
      <c r="B2570" t="str">
        <v>CUST01622</v>
      </c>
      <c r="C2570" t="str">
        <v>Education</v>
      </c>
      <c r="D2570">
        <v>1012257</v>
      </c>
      <c r="E2570">
        <v>0</v>
      </c>
      <c r="F2570">
        <v>693</v>
      </c>
      <c r="G2570">
        <v>0.75</v>
      </c>
      <c r="H2570">
        <v>0</v>
      </c>
      <c r="I2570" t="str">
        <v>High</v>
      </c>
    </row>
    <row r="2571" spans="1:9" x14ac:dyDescent="0.25">
      <c r="A2571" t="str">
        <v>LN005162</v>
      </c>
      <c r="B2571" t="str">
        <v>CUST00003</v>
      </c>
      <c r="C2571" t="str">
        <v>Personal</v>
      </c>
      <c r="D2571">
        <v>559512</v>
      </c>
      <c r="E2571">
        <v>510863.74</v>
      </c>
      <c r="F2571">
        <v>623</v>
      </c>
      <c r="G2571">
        <v>0.1053</v>
      </c>
      <c r="H2571">
        <v>0</v>
      </c>
      <c r="I2571" t="str">
        <v>High</v>
      </c>
    </row>
    <row r="2572" spans="1:9" x14ac:dyDescent="0.25">
      <c r="A2572" t="str">
        <v>LN005164</v>
      </c>
      <c r="B2572" t="str">
        <v>CUST06189</v>
      </c>
      <c r="C2572" t="str">
        <v>Home</v>
      </c>
      <c r="D2572">
        <v>5924410</v>
      </c>
      <c r="E2572">
        <v>5845919.0700000003</v>
      </c>
      <c r="F2572">
        <v>719</v>
      </c>
      <c r="G2572">
        <v>0.75</v>
      </c>
      <c r="H2572">
        <v>0</v>
      </c>
      <c r="I2572" t="str">
        <v>High</v>
      </c>
    </row>
    <row r="2573" spans="1:9" x14ac:dyDescent="0.25">
      <c r="A2573" t="str">
        <v>LN005172</v>
      </c>
      <c r="B2573" t="str">
        <v>CUST03445</v>
      </c>
      <c r="C2573" t="str">
        <v>Auto</v>
      </c>
      <c r="D2573">
        <v>437108</v>
      </c>
      <c r="E2573">
        <v>128187.83</v>
      </c>
      <c r="F2573">
        <v>649</v>
      </c>
      <c r="G2573">
        <v>0.50829999999999997</v>
      </c>
      <c r="H2573">
        <v>1</v>
      </c>
      <c r="I2573" t="str">
        <v>High</v>
      </c>
    </row>
    <row r="2574" spans="1:9" x14ac:dyDescent="0.25">
      <c r="A2574" t="str">
        <v>LN005174</v>
      </c>
      <c r="B2574" t="str">
        <v>CUST03624</v>
      </c>
      <c r="C2574" t="str">
        <v>Personal</v>
      </c>
      <c r="D2574">
        <v>219167</v>
      </c>
      <c r="E2574">
        <v>132563.19</v>
      </c>
      <c r="F2574">
        <v>584</v>
      </c>
      <c r="G2574">
        <v>0.31780000000000003</v>
      </c>
      <c r="H2574">
        <v>0</v>
      </c>
      <c r="I2574" t="str">
        <v>High</v>
      </c>
    </row>
    <row r="2575" spans="1:9" x14ac:dyDescent="0.25">
      <c r="A2575" t="str">
        <v>LN005176</v>
      </c>
      <c r="B2575" t="str">
        <v>CUST00560</v>
      </c>
      <c r="C2575" t="str">
        <v>Education</v>
      </c>
      <c r="D2575">
        <v>501937</v>
      </c>
      <c r="E2575">
        <v>308010.08</v>
      </c>
      <c r="F2575">
        <v>528</v>
      </c>
      <c r="G2575">
        <v>0.46489999999999998</v>
      </c>
      <c r="H2575">
        <v>90</v>
      </c>
      <c r="I2575" t="str">
        <v>High</v>
      </c>
    </row>
    <row r="2576" spans="1:9" x14ac:dyDescent="0.25">
      <c r="A2576" t="str">
        <v>LN005177</v>
      </c>
      <c r="B2576" t="str">
        <v>CUST05166</v>
      </c>
      <c r="C2576" t="str">
        <v>Business</v>
      </c>
      <c r="D2576">
        <v>4087021</v>
      </c>
      <c r="E2576">
        <v>0</v>
      </c>
      <c r="F2576">
        <v>668</v>
      </c>
      <c r="G2576">
        <v>0.75</v>
      </c>
      <c r="H2576">
        <v>0</v>
      </c>
      <c r="I2576" t="str">
        <v>High</v>
      </c>
    </row>
    <row r="2577" spans="1:9" x14ac:dyDescent="0.25">
      <c r="A2577" t="str">
        <v>LN005180</v>
      </c>
      <c r="B2577" t="str">
        <v>CUST04183</v>
      </c>
      <c r="C2577" t="str">
        <v>Business</v>
      </c>
      <c r="D2577">
        <v>1350770</v>
      </c>
      <c r="E2577">
        <v>1231395.1200000001</v>
      </c>
      <c r="F2577">
        <v>640</v>
      </c>
      <c r="G2577">
        <v>0.75</v>
      </c>
      <c r="H2577">
        <v>0</v>
      </c>
      <c r="I2577" t="str">
        <v>High</v>
      </c>
    </row>
    <row r="2578" spans="1:9" x14ac:dyDescent="0.25">
      <c r="A2578" t="str">
        <v>LN005182</v>
      </c>
      <c r="B2578" t="str">
        <v>CUST02943</v>
      </c>
      <c r="C2578" t="str">
        <v>Education</v>
      </c>
      <c r="D2578">
        <v>197670</v>
      </c>
      <c r="E2578">
        <v>185230.13</v>
      </c>
      <c r="F2578">
        <v>640</v>
      </c>
      <c r="G2578">
        <v>8.6499999999999994E-2</v>
      </c>
      <c r="H2578">
        <v>0</v>
      </c>
      <c r="I2578" t="str">
        <v>High</v>
      </c>
    </row>
    <row r="2579" spans="1:9" x14ac:dyDescent="0.25">
      <c r="A2579" t="str">
        <v>LN005184</v>
      </c>
      <c r="B2579" t="str">
        <v>CUST00965</v>
      </c>
      <c r="C2579" t="str">
        <v>Business</v>
      </c>
      <c r="D2579">
        <v>3232600</v>
      </c>
      <c r="E2579">
        <v>2936151.67</v>
      </c>
      <c r="F2579">
        <v>671</v>
      </c>
      <c r="G2579">
        <v>0.75</v>
      </c>
      <c r="H2579">
        <v>0</v>
      </c>
      <c r="I2579" t="str">
        <v>High</v>
      </c>
    </row>
    <row r="2580" spans="1:9" x14ac:dyDescent="0.25">
      <c r="A2580" t="str">
        <v>LN005185</v>
      </c>
      <c r="B2580" t="str">
        <v>CUST01206</v>
      </c>
      <c r="C2580" t="str">
        <v>Education</v>
      </c>
      <c r="D2580">
        <v>965739</v>
      </c>
      <c r="E2580">
        <v>245389.57</v>
      </c>
      <c r="F2580">
        <v>706</v>
      </c>
      <c r="G2580">
        <v>0.75</v>
      </c>
      <c r="H2580">
        <v>0</v>
      </c>
      <c r="I2580" t="str">
        <v>High</v>
      </c>
    </row>
    <row r="2581" spans="1:9" x14ac:dyDescent="0.25">
      <c r="A2581" t="str">
        <v>LN005186</v>
      </c>
      <c r="B2581" t="str">
        <v>CUST03220</v>
      </c>
      <c r="C2581" t="str">
        <v>Business</v>
      </c>
      <c r="D2581">
        <v>3532885</v>
      </c>
      <c r="E2581">
        <v>3436838.69</v>
      </c>
      <c r="F2581">
        <v>722</v>
      </c>
      <c r="G2581">
        <v>0.75</v>
      </c>
      <c r="H2581">
        <v>0</v>
      </c>
      <c r="I2581" t="str">
        <v>High</v>
      </c>
    </row>
    <row r="2582" spans="1:9" x14ac:dyDescent="0.25">
      <c r="A2582" t="str">
        <v>LN005187</v>
      </c>
      <c r="B2582" t="str">
        <v>CUST02487</v>
      </c>
      <c r="C2582" t="str">
        <v>Auto</v>
      </c>
      <c r="D2582">
        <v>1704431</v>
      </c>
      <c r="E2582">
        <v>221153.29</v>
      </c>
      <c r="F2582">
        <v>747</v>
      </c>
      <c r="G2582">
        <v>0.75</v>
      </c>
      <c r="H2582">
        <v>0</v>
      </c>
      <c r="I2582" t="str">
        <v>High</v>
      </c>
    </row>
    <row r="2583" spans="1:9" x14ac:dyDescent="0.25">
      <c r="A2583" t="str">
        <v>LN005188</v>
      </c>
      <c r="B2583" t="str">
        <v>CUST04545</v>
      </c>
      <c r="C2583" t="str">
        <v>Home</v>
      </c>
      <c r="D2583">
        <v>5119868</v>
      </c>
      <c r="E2583">
        <v>4401570.33</v>
      </c>
      <c r="F2583">
        <v>738</v>
      </c>
      <c r="G2583">
        <v>0.75</v>
      </c>
      <c r="H2583">
        <v>0</v>
      </c>
      <c r="I2583" t="str">
        <v>High</v>
      </c>
    </row>
    <row r="2584" spans="1:9" x14ac:dyDescent="0.25">
      <c r="A2584" t="str">
        <v>LN005189</v>
      </c>
      <c r="B2584" t="str">
        <v>CUST03072</v>
      </c>
      <c r="C2584" t="str">
        <v>Business</v>
      </c>
      <c r="D2584">
        <v>3979454</v>
      </c>
      <c r="E2584">
        <v>2976833.5</v>
      </c>
      <c r="F2584">
        <v>742</v>
      </c>
      <c r="G2584">
        <v>0.75</v>
      </c>
      <c r="H2584">
        <v>0</v>
      </c>
      <c r="I2584" t="str">
        <v>High</v>
      </c>
    </row>
    <row r="2585" spans="1:9" x14ac:dyDescent="0.25">
      <c r="A2585" t="str">
        <v>LN005190</v>
      </c>
      <c r="B2585" t="str">
        <v>CUST04794</v>
      </c>
      <c r="C2585" t="str">
        <v>Personal</v>
      </c>
      <c r="D2585">
        <v>773735</v>
      </c>
      <c r="E2585">
        <v>523950.17</v>
      </c>
      <c r="F2585">
        <v>646</v>
      </c>
      <c r="G2585">
        <v>0.20269999999999999</v>
      </c>
      <c r="H2585">
        <v>0</v>
      </c>
      <c r="I2585" t="str">
        <v>High</v>
      </c>
    </row>
    <row r="2586" spans="1:9" x14ac:dyDescent="0.25">
      <c r="A2586" t="str">
        <v>LN005192</v>
      </c>
      <c r="B2586" t="str">
        <v>CUST04391</v>
      </c>
      <c r="C2586" t="str">
        <v>Auto</v>
      </c>
      <c r="D2586">
        <v>1133663</v>
      </c>
      <c r="E2586">
        <v>175032.09</v>
      </c>
      <c r="F2586">
        <v>634</v>
      </c>
      <c r="G2586">
        <v>0.59450000000000003</v>
      </c>
      <c r="H2586">
        <v>0</v>
      </c>
      <c r="I2586" t="str">
        <v>High</v>
      </c>
    </row>
    <row r="2587" spans="1:9" x14ac:dyDescent="0.25">
      <c r="A2587" t="str">
        <v>LN005194</v>
      </c>
      <c r="B2587" t="str">
        <v>CUST00679</v>
      </c>
      <c r="C2587" t="str">
        <v>Business</v>
      </c>
      <c r="D2587">
        <v>2835147</v>
      </c>
      <c r="E2587">
        <v>2362375.4900000002</v>
      </c>
      <c r="F2587">
        <v>779</v>
      </c>
      <c r="G2587">
        <v>0.69769999999999999</v>
      </c>
      <c r="H2587">
        <v>0</v>
      </c>
      <c r="I2587" t="str">
        <v>High</v>
      </c>
    </row>
    <row r="2588" spans="1:9" x14ac:dyDescent="0.25">
      <c r="A2588" t="str">
        <v>LN005196</v>
      </c>
      <c r="B2588" t="str">
        <v>CUST00939</v>
      </c>
      <c r="C2588" t="str">
        <v>Education</v>
      </c>
      <c r="D2588">
        <v>1283342</v>
      </c>
      <c r="E2588">
        <v>1030113.51</v>
      </c>
      <c r="F2588">
        <v>632</v>
      </c>
      <c r="G2588">
        <v>0.37559999999999999</v>
      </c>
      <c r="H2588">
        <v>0</v>
      </c>
      <c r="I2588" t="str">
        <v>High</v>
      </c>
    </row>
    <row r="2589" spans="1:9" x14ac:dyDescent="0.25">
      <c r="A2589" t="str">
        <v>LN005197</v>
      </c>
      <c r="B2589" t="str">
        <v>CUST05280</v>
      </c>
      <c r="C2589" t="str">
        <v>Auto</v>
      </c>
      <c r="D2589">
        <v>1187974</v>
      </c>
      <c r="E2589">
        <v>780191.7</v>
      </c>
      <c r="F2589">
        <v>801</v>
      </c>
      <c r="G2589">
        <v>0.70069999999999999</v>
      </c>
      <c r="H2589">
        <v>0</v>
      </c>
      <c r="I2589" t="str">
        <v>High</v>
      </c>
    </row>
    <row r="2590" spans="1:9" x14ac:dyDescent="0.25">
      <c r="A2590" t="str">
        <v>LN005200</v>
      </c>
      <c r="B2590" t="str">
        <v>CUST05657</v>
      </c>
      <c r="C2590" t="str">
        <v>Personal</v>
      </c>
      <c r="D2590">
        <v>521756</v>
      </c>
      <c r="E2590">
        <v>319041.67</v>
      </c>
      <c r="F2590">
        <v>621</v>
      </c>
      <c r="G2590">
        <v>0.13250000000000001</v>
      </c>
      <c r="H2590">
        <v>7</v>
      </c>
      <c r="I2590" t="str">
        <v>High</v>
      </c>
    </row>
    <row r="2591" spans="1:9" x14ac:dyDescent="0.25">
      <c r="A2591" t="str">
        <v>LN005202</v>
      </c>
      <c r="B2591" t="str">
        <v>CUST06323</v>
      </c>
      <c r="C2591" t="str">
        <v>Business</v>
      </c>
      <c r="D2591">
        <v>3284816</v>
      </c>
      <c r="E2591">
        <v>1597060.64</v>
      </c>
      <c r="F2591">
        <v>769</v>
      </c>
      <c r="G2591">
        <v>0.75</v>
      </c>
      <c r="H2591">
        <v>0</v>
      </c>
      <c r="I2591" t="str">
        <v>High</v>
      </c>
    </row>
    <row r="2592" spans="1:9" x14ac:dyDescent="0.25">
      <c r="A2592" t="str">
        <v>LN005203</v>
      </c>
      <c r="B2592" t="str">
        <v>CUST03666</v>
      </c>
      <c r="C2592" t="str">
        <v>Auto</v>
      </c>
      <c r="D2592">
        <v>1749731</v>
      </c>
      <c r="E2592">
        <v>1407476.5</v>
      </c>
      <c r="F2592">
        <v>797</v>
      </c>
      <c r="G2592">
        <v>0.75</v>
      </c>
      <c r="H2592">
        <v>0</v>
      </c>
      <c r="I2592" t="str">
        <v>High</v>
      </c>
    </row>
    <row r="2593" spans="1:9" x14ac:dyDescent="0.25">
      <c r="A2593" t="str">
        <v>LN005204</v>
      </c>
      <c r="B2593" t="str">
        <v>CUST03575</v>
      </c>
      <c r="C2593" t="str">
        <v>Auto</v>
      </c>
      <c r="D2593">
        <v>1550829</v>
      </c>
      <c r="E2593">
        <v>769200.47</v>
      </c>
      <c r="F2593">
        <v>808</v>
      </c>
      <c r="G2593">
        <v>0.75</v>
      </c>
      <c r="H2593">
        <v>0</v>
      </c>
      <c r="I2593" t="str">
        <v>High</v>
      </c>
    </row>
    <row r="2594" spans="1:9" x14ac:dyDescent="0.25">
      <c r="A2594" t="str">
        <v>LN005205</v>
      </c>
      <c r="B2594" t="str">
        <v>CUST06690</v>
      </c>
      <c r="C2594" t="str">
        <v>Business</v>
      </c>
      <c r="D2594">
        <v>2373289</v>
      </c>
      <c r="E2594">
        <v>2104325.92</v>
      </c>
      <c r="F2594">
        <v>659</v>
      </c>
      <c r="G2594">
        <v>0.75</v>
      </c>
      <c r="H2594">
        <v>0</v>
      </c>
      <c r="I2594" t="str">
        <v>High</v>
      </c>
    </row>
    <row r="2595" spans="1:9" x14ac:dyDescent="0.25">
      <c r="A2595" t="str">
        <v>LN005206</v>
      </c>
      <c r="B2595" t="str">
        <v>CUST06932</v>
      </c>
      <c r="C2595" t="str">
        <v>Home</v>
      </c>
      <c r="D2595">
        <v>6450326</v>
      </c>
      <c r="E2595">
        <v>6292243.5099999998</v>
      </c>
      <c r="F2595">
        <v>778</v>
      </c>
      <c r="G2595">
        <v>0.75</v>
      </c>
      <c r="H2595">
        <v>0</v>
      </c>
      <c r="I2595" t="str">
        <v>High</v>
      </c>
    </row>
    <row r="2596" spans="1:9" x14ac:dyDescent="0.25">
      <c r="A2596" t="str">
        <v>LN005208</v>
      </c>
      <c r="B2596" t="str">
        <v>CUST05904</v>
      </c>
      <c r="C2596" t="str">
        <v>Home</v>
      </c>
      <c r="D2596">
        <v>3990811</v>
      </c>
      <c r="E2596">
        <v>3973108.02</v>
      </c>
      <c r="F2596">
        <v>707</v>
      </c>
      <c r="G2596">
        <v>0.75</v>
      </c>
      <c r="H2596">
        <v>0</v>
      </c>
      <c r="I2596" t="str">
        <v>High</v>
      </c>
    </row>
    <row r="2597" spans="1:9" x14ac:dyDescent="0.25">
      <c r="A2597" t="str">
        <v>LN005209</v>
      </c>
      <c r="B2597" t="str">
        <v>CUST06473</v>
      </c>
      <c r="C2597" t="str">
        <v>Business</v>
      </c>
      <c r="D2597">
        <v>3418699</v>
      </c>
      <c r="E2597">
        <v>2662392.46</v>
      </c>
      <c r="F2597">
        <v>723</v>
      </c>
      <c r="G2597">
        <v>0.75</v>
      </c>
      <c r="H2597">
        <v>0</v>
      </c>
      <c r="I2597" t="str">
        <v>High</v>
      </c>
    </row>
    <row r="2598" spans="1:9" x14ac:dyDescent="0.25">
      <c r="A2598" t="str">
        <v>LN005211</v>
      </c>
      <c r="B2598" t="str">
        <v>CUST03621</v>
      </c>
      <c r="C2598" t="str">
        <v>Business</v>
      </c>
      <c r="D2598">
        <v>2135199</v>
      </c>
      <c r="E2598">
        <v>284715.31</v>
      </c>
      <c r="F2598">
        <v>660</v>
      </c>
      <c r="G2598">
        <v>0.75</v>
      </c>
      <c r="H2598">
        <v>7</v>
      </c>
      <c r="I2598" t="str">
        <v>High</v>
      </c>
    </row>
    <row r="2599" spans="1:9" x14ac:dyDescent="0.25">
      <c r="A2599" t="str">
        <v>LN005215</v>
      </c>
      <c r="B2599" t="str">
        <v>CUST00031</v>
      </c>
      <c r="C2599" t="str">
        <v>Home</v>
      </c>
      <c r="D2599">
        <v>6386212</v>
      </c>
      <c r="E2599">
        <v>5689046.6399999997</v>
      </c>
      <c r="F2599">
        <v>638</v>
      </c>
      <c r="G2599">
        <v>0.75</v>
      </c>
      <c r="H2599">
        <v>0</v>
      </c>
      <c r="I2599" t="str">
        <v>High</v>
      </c>
    </row>
    <row r="2600" spans="1:9" x14ac:dyDescent="0.25">
      <c r="A2600" t="str">
        <v>LN005217</v>
      </c>
      <c r="B2600" t="str">
        <v>CUST05444</v>
      </c>
      <c r="C2600" t="str">
        <v>Home</v>
      </c>
      <c r="D2600">
        <v>1343743</v>
      </c>
      <c r="E2600">
        <v>1149123.06</v>
      </c>
      <c r="F2600">
        <v>615</v>
      </c>
      <c r="G2600">
        <v>0.4466</v>
      </c>
      <c r="H2600">
        <v>0</v>
      </c>
      <c r="I2600" t="str">
        <v>High</v>
      </c>
    </row>
    <row r="2601" spans="1:9" x14ac:dyDescent="0.25">
      <c r="A2601" t="str">
        <v>LN005219</v>
      </c>
      <c r="B2601" t="str">
        <v>CUST05359</v>
      </c>
      <c r="C2601" t="str">
        <v>Personal</v>
      </c>
      <c r="D2601">
        <v>699984</v>
      </c>
      <c r="E2601">
        <v>631414.18000000005</v>
      </c>
      <c r="F2601">
        <v>642</v>
      </c>
      <c r="G2601">
        <v>0.28739999999999999</v>
      </c>
      <c r="H2601">
        <v>0</v>
      </c>
      <c r="I2601" t="str">
        <v>High</v>
      </c>
    </row>
    <row r="2602" spans="1:9" x14ac:dyDescent="0.25">
      <c r="A2602" t="str">
        <v>LN005222</v>
      </c>
      <c r="B2602" t="str">
        <v>CUST01284</v>
      </c>
      <c r="C2602" t="str">
        <v>Home</v>
      </c>
      <c r="D2602">
        <v>3824268</v>
      </c>
      <c r="E2602">
        <v>3702277.66</v>
      </c>
      <c r="F2602">
        <v>681</v>
      </c>
      <c r="G2602">
        <v>0.75</v>
      </c>
      <c r="H2602">
        <v>0</v>
      </c>
      <c r="I2602" t="str">
        <v>High</v>
      </c>
    </row>
    <row r="2603" spans="1:9" x14ac:dyDescent="0.25">
      <c r="A2603" t="str">
        <v>LN005226</v>
      </c>
      <c r="B2603" t="str">
        <v>CUST01249</v>
      </c>
      <c r="C2603" t="str">
        <v>Personal</v>
      </c>
      <c r="D2603">
        <v>722040</v>
      </c>
      <c r="E2603">
        <v>159855.29999999999</v>
      </c>
      <c r="F2603">
        <v>707</v>
      </c>
      <c r="G2603">
        <v>0.69950000000000001</v>
      </c>
      <c r="H2603">
        <v>0</v>
      </c>
      <c r="I2603" t="str">
        <v>High</v>
      </c>
    </row>
    <row r="2604" spans="1:9" x14ac:dyDescent="0.25">
      <c r="A2604" t="str">
        <v>LN005228</v>
      </c>
      <c r="B2604" t="str">
        <v>CUST03910</v>
      </c>
      <c r="C2604" t="str">
        <v>Business</v>
      </c>
      <c r="D2604">
        <v>1075604</v>
      </c>
      <c r="E2604">
        <v>856809.94</v>
      </c>
      <c r="F2604">
        <v>730</v>
      </c>
      <c r="G2604">
        <v>0.75</v>
      </c>
      <c r="H2604">
        <v>0</v>
      </c>
      <c r="I2604" t="str">
        <v>High</v>
      </c>
    </row>
    <row r="2605" spans="1:9" x14ac:dyDescent="0.25">
      <c r="A2605" t="str">
        <v>LN005232</v>
      </c>
      <c r="B2605" t="str">
        <v>CUST01886</v>
      </c>
      <c r="C2605" t="str">
        <v>Home</v>
      </c>
      <c r="D2605">
        <v>3274987</v>
      </c>
      <c r="E2605">
        <v>2527616.9300000002</v>
      </c>
      <c r="F2605">
        <v>640</v>
      </c>
      <c r="G2605">
        <v>0.50570000000000004</v>
      </c>
      <c r="H2605">
        <v>0</v>
      </c>
      <c r="I2605" t="str">
        <v>High</v>
      </c>
    </row>
    <row r="2606" spans="1:9" x14ac:dyDescent="0.25">
      <c r="A2606" t="str">
        <v>LN005233</v>
      </c>
      <c r="B2606" t="str">
        <v>CUST03560</v>
      </c>
      <c r="C2606" t="str">
        <v>Auto</v>
      </c>
      <c r="D2606">
        <v>1014938</v>
      </c>
      <c r="E2606">
        <v>822894.11</v>
      </c>
      <c r="F2606">
        <v>609</v>
      </c>
      <c r="G2606">
        <v>0.29120000000000001</v>
      </c>
      <c r="H2606">
        <v>0</v>
      </c>
      <c r="I2606" t="str">
        <v>High</v>
      </c>
    </row>
    <row r="2607" spans="1:9" x14ac:dyDescent="0.25">
      <c r="A2607" t="str">
        <v>LN005234</v>
      </c>
      <c r="B2607" t="str">
        <v>CUST01291</v>
      </c>
      <c r="C2607" t="str">
        <v>Home</v>
      </c>
      <c r="D2607">
        <v>6172453</v>
      </c>
      <c r="E2607">
        <v>5759098.7400000002</v>
      </c>
      <c r="F2607">
        <v>727</v>
      </c>
      <c r="G2607">
        <v>0.75</v>
      </c>
      <c r="H2607">
        <v>0</v>
      </c>
      <c r="I2607" t="str">
        <v>High</v>
      </c>
    </row>
    <row r="2608" spans="1:9" x14ac:dyDescent="0.25">
      <c r="A2608" t="str">
        <v>LN005236</v>
      </c>
      <c r="B2608" t="str">
        <v>CUST06281</v>
      </c>
      <c r="C2608" t="str">
        <v>Personal</v>
      </c>
      <c r="D2608">
        <v>520679</v>
      </c>
      <c r="E2608">
        <v>122568.9</v>
      </c>
      <c r="F2608">
        <v>605</v>
      </c>
      <c r="G2608">
        <v>0.47710000000000002</v>
      </c>
      <c r="H2608">
        <v>0</v>
      </c>
      <c r="I2608" t="str">
        <v>High</v>
      </c>
    </row>
    <row r="2609" spans="1:9" x14ac:dyDescent="0.25">
      <c r="A2609" t="str">
        <v>LN005240</v>
      </c>
      <c r="B2609" t="str">
        <v>CUST04381</v>
      </c>
      <c r="C2609" t="str">
        <v>Home</v>
      </c>
      <c r="D2609">
        <v>6353435</v>
      </c>
      <c r="E2609">
        <v>4670699.74</v>
      </c>
      <c r="F2609">
        <v>789</v>
      </c>
      <c r="G2609">
        <v>0.54549999999999998</v>
      </c>
      <c r="H2609">
        <v>0</v>
      </c>
      <c r="I2609" t="str">
        <v>High</v>
      </c>
    </row>
    <row r="2610" spans="1:9" x14ac:dyDescent="0.25">
      <c r="A2610" t="str">
        <v>LN005241</v>
      </c>
      <c r="B2610" t="str">
        <v>CUST05073</v>
      </c>
      <c r="C2610" t="str">
        <v>Business</v>
      </c>
      <c r="D2610">
        <v>2619546</v>
      </c>
      <c r="E2610">
        <v>475910.48</v>
      </c>
      <c r="F2610">
        <v>639</v>
      </c>
      <c r="G2610">
        <v>0.58220000000000005</v>
      </c>
      <c r="H2610">
        <v>0</v>
      </c>
      <c r="I2610" t="str">
        <v>High</v>
      </c>
    </row>
    <row r="2611" spans="1:9" x14ac:dyDescent="0.25">
      <c r="A2611" t="str">
        <v>LN005242</v>
      </c>
      <c r="B2611" t="str">
        <v>CUST04795</v>
      </c>
      <c r="C2611" t="str">
        <v>Home</v>
      </c>
      <c r="D2611">
        <v>4428950</v>
      </c>
      <c r="E2611">
        <v>3896737.88</v>
      </c>
      <c r="F2611">
        <v>696</v>
      </c>
      <c r="G2611">
        <v>0.75</v>
      </c>
      <c r="H2611">
        <v>0</v>
      </c>
      <c r="I2611" t="str">
        <v>High</v>
      </c>
    </row>
    <row r="2612" spans="1:9" x14ac:dyDescent="0.25">
      <c r="A2612" t="str">
        <v>LN005244</v>
      </c>
      <c r="B2612" t="str">
        <v>CUST02112</v>
      </c>
      <c r="C2612" t="str">
        <v>Business</v>
      </c>
      <c r="D2612">
        <v>1164675</v>
      </c>
      <c r="E2612">
        <v>550643.79</v>
      </c>
      <c r="F2612">
        <v>780</v>
      </c>
      <c r="G2612">
        <v>0.71209999999999996</v>
      </c>
      <c r="H2612">
        <v>0</v>
      </c>
      <c r="I2612" t="str">
        <v>High</v>
      </c>
    </row>
    <row r="2613" spans="1:9" x14ac:dyDescent="0.25">
      <c r="A2613" t="str">
        <v>LN005245</v>
      </c>
      <c r="B2613" t="str">
        <v>CUST02768</v>
      </c>
      <c r="C2613" t="str">
        <v>Auto</v>
      </c>
      <c r="D2613">
        <v>1764958</v>
      </c>
      <c r="E2613">
        <v>474091.44</v>
      </c>
      <c r="F2613">
        <v>584</v>
      </c>
      <c r="G2613">
        <v>0.72619999999999996</v>
      </c>
      <c r="H2613">
        <v>0</v>
      </c>
      <c r="I2613" t="str">
        <v>High</v>
      </c>
    </row>
    <row r="2614" spans="1:9" x14ac:dyDescent="0.25">
      <c r="A2614" t="str">
        <v>LN005247</v>
      </c>
      <c r="B2614" t="str">
        <v>CUST05966</v>
      </c>
      <c r="C2614" t="str">
        <v>Education</v>
      </c>
      <c r="D2614">
        <v>1374633</v>
      </c>
      <c r="E2614">
        <v>85807.4</v>
      </c>
      <c r="F2614">
        <v>732</v>
      </c>
      <c r="G2614">
        <v>0.75</v>
      </c>
      <c r="H2614">
        <v>1</v>
      </c>
      <c r="I2614" t="str">
        <v>High</v>
      </c>
    </row>
    <row r="2615" spans="1:9" x14ac:dyDescent="0.25">
      <c r="A2615" t="str">
        <v>LN005248</v>
      </c>
      <c r="B2615" t="str">
        <v>CUST02454</v>
      </c>
      <c r="C2615" t="str">
        <v>Business</v>
      </c>
      <c r="D2615">
        <v>2706522</v>
      </c>
      <c r="E2615">
        <v>0</v>
      </c>
      <c r="F2615">
        <v>750</v>
      </c>
      <c r="G2615">
        <v>0.75</v>
      </c>
      <c r="H2615">
        <v>0</v>
      </c>
      <c r="I2615" t="str">
        <v>High</v>
      </c>
    </row>
    <row r="2616" spans="1:9" x14ac:dyDescent="0.25">
      <c r="A2616" t="str">
        <v>LN005249</v>
      </c>
      <c r="B2616" t="str">
        <v>CUST03860</v>
      </c>
      <c r="C2616" t="str">
        <v>Home</v>
      </c>
      <c r="D2616">
        <v>5504164</v>
      </c>
      <c r="E2616">
        <v>4488692.04</v>
      </c>
      <c r="F2616">
        <v>772</v>
      </c>
      <c r="G2616">
        <v>0.75</v>
      </c>
      <c r="H2616">
        <v>0</v>
      </c>
      <c r="I2616" t="str">
        <v>High</v>
      </c>
    </row>
    <row r="2617" spans="1:9" x14ac:dyDescent="0.25">
      <c r="A2617" t="str">
        <v>LN005250</v>
      </c>
      <c r="B2617" t="str">
        <v>CUST03693</v>
      </c>
      <c r="C2617" t="str">
        <v>Home</v>
      </c>
      <c r="D2617">
        <v>6662586</v>
      </c>
      <c r="E2617">
        <v>6622128.6299999999</v>
      </c>
      <c r="F2617">
        <v>614</v>
      </c>
      <c r="G2617">
        <v>0.75</v>
      </c>
      <c r="H2617">
        <v>0</v>
      </c>
      <c r="I2617" t="str">
        <v>High</v>
      </c>
    </row>
    <row r="2618" spans="1:9" x14ac:dyDescent="0.25">
      <c r="A2618" t="str">
        <v>LN005251</v>
      </c>
      <c r="B2618" t="str">
        <v>CUST04664</v>
      </c>
      <c r="C2618" t="str">
        <v>Home</v>
      </c>
      <c r="D2618">
        <v>6692848</v>
      </c>
      <c r="E2618">
        <v>6463969.8499999996</v>
      </c>
      <c r="F2618">
        <v>721</v>
      </c>
      <c r="G2618">
        <v>0.75</v>
      </c>
      <c r="H2618">
        <v>0</v>
      </c>
      <c r="I2618" t="str">
        <v>High</v>
      </c>
    </row>
    <row r="2619" spans="1:9" x14ac:dyDescent="0.25">
      <c r="A2619" t="str">
        <v>LN005252</v>
      </c>
      <c r="B2619" t="str">
        <v>CUST01049</v>
      </c>
      <c r="C2619" t="str">
        <v>Business</v>
      </c>
      <c r="D2619">
        <v>1121651</v>
      </c>
      <c r="E2619">
        <v>0</v>
      </c>
      <c r="F2619">
        <v>723</v>
      </c>
      <c r="G2619">
        <v>0.57979999999999998</v>
      </c>
      <c r="H2619">
        <v>0</v>
      </c>
      <c r="I2619" t="str">
        <v>High</v>
      </c>
    </row>
    <row r="2620" spans="1:9" x14ac:dyDescent="0.25">
      <c r="A2620" t="str">
        <v>LN005253</v>
      </c>
      <c r="B2620" t="str">
        <v>CUST04773</v>
      </c>
      <c r="C2620" t="str">
        <v>Auto</v>
      </c>
      <c r="D2620">
        <v>1279438</v>
      </c>
      <c r="E2620">
        <v>833221.26</v>
      </c>
      <c r="F2620">
        <v>772</v>
      </c>
      <c r="G2620">
        <v>0.54410000000000003</v>
      </c>
      <c r="H2620">
        <v>0</v>
      </c>
      <c r="I2620" t="str">
        <v>High</v>
      </c>
    </row>
    <row r="2621" spans="1:9" x14ac:dyDescent="0.25">
      <c r="A2621" t="str">
        <v>LN005255</v>
      </c>
      <c r="B2621" t="str">
        <v>CUST00545</v>
      </c>
      <c r="C2621" t="str">
        <v>Business</v>
      </c>
      <c r="D2621">
        <v>1913414</v>
      </c>
      <c r="E2621">
        <v>90892.83</v>
      </c>
      <c r="F2621">
        <v>736</v>
      </c>
      <c r="G2621">
        <v>0.75</v>
      </c>
      <c r="H2621">
        <v>0</v>
      </c>
      <c r="I2621" t="str">
        <v>High</v>
      </c>
    </row>
    <row r="2622" spans="1:9" x14ac:dyDescent="0.25">
      <c r="A2622" t="str">
        <v>LN005256</v>
      </c>
      <c r="B2622" t="str">
        <v>CUST02475</v>
      </c>
      <c r="C2622" t="str">
        <v>Home</v>
      </c>
      <c r="D2622">
        <v>5504891</v>
      </c>
      <c r="E2622">
        <v>5426258.2599999998</v>
      </c>
      <c r="F2622">
        <v>730</v>
      </c>
      <c r="G2622">
        <v>0.75</v>
      </c>
      <c r="H2622">
        <v>0</v>
      </c>
      <c r="I2622" t="str">
        <v>High</v>
      </c>
    </row>
    <row r="2623" spans="1:9" x14ac:dyDescent="0.25">
      <c r="A2623" t="str">
        <v>LN005259</v>
      </c>
      <c r="B2623" t="str">
        <v>CUST06319</v>
      </c>
      <c r="C2623" t="str">
        <v>Home</v>
      </c>
      <c r="D2623">
        <v>4381298</v>
      </c>
      <c r="E2623">
        <v>4328330.43</v>
      </c>
      <c r="F2623">
        <v>655</v>
      </c>
      <c r="G2623">
        <v>0.75</v>
      </c>
      <c r="H2623">
        <v>0</v>
      </c>
      <c r="I2623" t="str">
        <v>High</v>
      </c>
    </row>
    <row r="2624" spans="1:9" x14ac:dyDescent="0.25">
      <c r="A2624" t="str">
        <v>LN005260</v>
      </c>
      <c r="B2624" t="str">
        <v>CUST04062</v>
      </c>
      <c r="C2624" t="str">
        <v>Business</v>
      </c>
      <c r="D2624">
        <v>2394723</v>
      </c>
      <c r="E2624">
        <v>0</v>
      </c>
      <c r="F2624">
        <v>778</v>
      </c>
      <c r="G2624">
        <v>0.75</v>
      </c>
      <c r="H2624">
        <v>1</v>
      </c>
      <c r="I2624" t="str">
        <v>High</v>
      </c>
    </row>
    <row r="2625" spans="1:9" x14ac:dyDescent="0.25">
      <c r="A2625" t="str">
        <v>LN005263</v>
      </c>
      <c r="B2625" t="str">
        <v>CUST02896</v>
      </c>
      <c r="C2625" t="str">
        <v>Home</v>
      </c>
      <c r="D2625">
        <v>5208844</v>
      </c>
      <c r="E2625">
        <v>4999009.43</v>
      </c>
      <c r="F2625">
        <v>699</v>
      </c>
      <c r="G2625">
        <v>0.75</v>
      </c>
      <c r="H2625">
        <v>0</v>
      </c>
      <c r="I2625" t="str">
        <v>High</v>
      </c>
    </row>
    <row r="2626" spans="1:9" x14ac:dyDescent="0.25">
      <c r="A2626" t="str">
        <v>LN005265</v>
      </c>
      <c r="B2626" t="str">
        <v>CUST03397</v>
      </c>
      <c r="C2626" t="str">
        <v>Business</v>
      </c>
      <c r="D2626">
        <v>2390374</v>
      </c>
      <c r="E2626">
        <v>1221868.77</v>
      </c>
      <c r="F2626">
        <v>809</v>
      </c>
      <c r="G2626">
        <v>0.75</v>
      </c>
      <c r="H2626">
        <v>0</v>
      </c>
      <c r="I2626" t="str">
        <v>High</v>
      </c>
    </row>
    <row r="2627" spans="1:9" x14ac:dyDescent="0.25">
      <c r="A2627" t="str">
        <v>LN005266</v>
      </c>
      <c r="B2627" t="str">
        <v>CUST00349</v>
      </c>
      <c r="C2627" t="str">
        <v>Home</v>
      </c>
      <c r="D2627">
        <v>6914775</v>
      </c>
      <c r="E2627">
        <v>6233280.5</v>
      </c>
      <c r="F2627">
        <v>643</v>
      </c>
      <c r="G2627">
        <v>0.75</v>
      </c>
      <c r="H2627">
        <v>0</v>
      </c>
      <c r="I2627" t="str">
        <v>High</v>
      </c>
    </row>
    <row r="2628" spans="1:9" x14ac:dyDescent="0.25">
      <c r="A2628" t="str">
        <v>LN005267</v>
      </c>
      <c r="B2628" t="str">
        <v>CUST04775</v>
      </c>
      <c r="C2628" t="str">
        <v>Personal</v>
      </c>
      <c r="D2628">
        <v>289170</v>
      </c>
      <c r="E2628">
        <v>194257.93</v>
      </c>
      <c r="F2628">
        <v>638</v>
      </c>
      <c r="G2628">
        <v>6.59E-2</v>
      </c>
      <c r="H2628">
        <v>0</v>
      </c>
      <c r="I2628" t="str">
        <v>High</v>
      </c>
    </row>
    <row r="2629" spans="1:9" x14ac:dyDescent="0.25">
      <c r="A2629" t="str">
        <v>LN005268</v>
      </c>
      <c r="B2629" t="str">
        <v>CUST05965</v>
      </c>
      <c r="C2629" t="str">
        <v>Home</v>
      </c>
      <c r="D2629">
        <v>1963377</v>
      </c>
      <c r="E2629">
        <v>1471937.07</v>
      </c>
      <c r="F2629">
        <v>651</v>
      </c>
      <c r="G2629">
        <v>0.66649999999999998</v>
      </c>
      <c r="H2629">
        <v>30</v>
      </c>
      <c r="I2629" t="str">
        <v>High</v>
      </c>
    </row>
    <row r="2630" spans="1:9" x14ac:dyDescent="0.25">
      <c r="A2630" t="str">
        <v>LN005269</v>
      </c>
      <c r="B2630" t="str">
        <v>CUST05996</v>
      </c>
      <c r="C2630" t="str">
        <v>Business</v>
      </c>
      <c r="D2630">
        <v>4025280</v>
      </c>
      <c r="E2630">
        <v>1136505.56</v>
      </c>
      <c r="F2630">
        <v>697</v>
      </c>
      <c r="G2630">
        <v>0.75</v>
      </c>
      <c r="H2630">
        <v>0</v>
      </c>
      <c r="I2630" t="str">
        <v>High</v>
      </c>
    </row>
    <row r="2631" spans="1:9" x14ac:dyDescent="0.25">
      <c r="A2631" t="str">
        <v>LN005271</v>
      </c>
      <c r="B2631" t="str">
        <v>CUST01310</v>
      </c>
      <c r="C2631" t="str">
        <v>Personal</v>
      </c>
      <c r="D2631">
        <v>728577</v>
      </c>
      <c r="E2631">
        <v>0</v>
      </c>
      <c r="F2631">
        <v>578</v>
      </c>
      <c r="G2631">
        <v>0.75</v>
      </c>
      <c r="H2631">
        <v>0</v>
      </c>
      <c r="I2631" t="str">
        <v>High</v>
      </c>
    </row>
    <row r="2632" spans="1:9" x14ac:dyDescent="0.25">
      <c r="A2632" t="str">
        <v>LN005273</v>
      </c>
      <c r="B2632" t="str">
        <v>CUST05737</v>
      </c>
      <c r="C2632" t="str">
        <v>Personal</v>
      </c>
      <c r="D2632">
        <v>496447</v>
      </c>
      <c r="E2632">
        <v>0</v>
      </c>
      <c r="F2632">
        <v>646</v>
      </c>
      <c r="G2632">
        <v>0.28389999999999999</v>
      </c>
      <c r="H2632">
        <v>0</v>
      </c>
      <c r="I2632" t="str">
        <v>High</v>
      </c>
    </row>
    <row r="2633" spans="1:9" x14ac:dyDescent="0.25">
      <c r="A2633" t="str">
        <v>LN005275</v>
      </c>
      <c r="B2633" t="str">
        <v>CUST05722</v>
      </c>
      <c r="C2633" t="str">
        <v>Home</v>
      </c>
      <c r="D2633">
        <v>4349878</v>
      </c>
      <c r="E2633">
        <v>4174683.21</v>
      </c>
      <c r="F2633">
        <v>744</v>
      </c>
      <c r="G2633">
        <v>0.65780000000000005</v>
      </c>
      <c r="H2633">
        <v>0</v>
      </c>
      <c r="I2633" t="str">
        <v>High</v>
      </c>
    </row>
    <row r="2634" spans="1:9" x14ac:dyDescent="0.25">
      <c r="A2634" t="str">
        <v>LN005277</v>
      </c>
      <c r="B2634" t="str">
        <v>CUST02289</v>
      </c>
      <c r="C2634" t="str">
        <v>Personal</v>
      </c>
      <c r="D2634">
        <v>110409</v>
      </c>
      <c r="E2634">
        <v>48233.26</v>
      </c>
      <c r="F2634">
        <v>615</v>
      </c>
      <c r="G2634">
        <v>5.5199999999999999E-2</v>
      </c>
      <c r="H2634">
        <v>0</v>
      </c>
      <c r="I2634" t="str">
        <v>High</v>
      </c>
    </row>
    <row r="2635" spans="1:9" x14ac:dyDescent="0.25">
      <c r="A2635" t="str">
        <v>LN005279</v>
      </c>
      <c r="B2635" t="str">
        <v>CUST03575</v>
      </c>
      <c r="C2635" t="str">
        <v>Business</v>
      </c>
      <c r="D2635">
        <v>1844058</v>
      </c>
      <c r="E2635">
        <v>1577566.39</v>
      </c>
      <c r="F2635">
        <v>665</v>
      </c>
      <c r="G2635">
        <v>0.75</v>
      </c>
      <c r="H2635">
        <v>0</v>
      </c>
      <c r="I2635" t="str">
        <v>High</v>
      </c>
    </row>
    <row r="2636" spans="1:9" x14ac:dyDescent="0.25">
      <c r="A2636" t="str">
        <v>LN005281</v>
      </c>
      <c r="B2636" t="str">
        <v>CUST02420</v>
      </c>
      <c r="C2636" t="str">
        <v>Business</v>
      </c>
      <c r="D2636">
        <v>4328926</v>
      </c>
      <c r="E2636">
        <v>2630827.12</v>
      </c>
      <c r="F2636">
        <v>743</v>
      </c>
      <c r="G2636">
        <v>0.75</v>
      </c>
      <c r="H2636">
        <v>0</v>
      </c>
      <c r="I2636" t="str">
        <v>High</v>
      </c>
    </row>
    <row r="2637" spans="1:9" x14ac:dyDescent="0.25">
      <c r="A2637" t="str">
        <v>LN005282</v>
      </c>
      <c r="B2637" t="str">
        <v>CUST03643</v>
      </c>
      <c r="C2637" t="str">
        <v>Home</v>
      </c>
      <c r="D2637">
        <v>4100625</v>
      </c>
      <c r="E2637">
        <v>3624182.63</v>
      </c>
      <c r="F2637">
        <v>665</v>
      </c>
      <c r="G2637">
        <v>0.75</v>
      </c>
      <c r="H2637">
        <v>0</v>
      </c>
      <c r="I2637" t="str">
        <v>High</v>
      </c>
    </row>
    <row r="2638" spans="1:9" x14ac:dyDescent="0.25">
      <c r="A2638" t="str">
        <v>LN005285</v>
      </c>
      <c r="B2638" t="str">
        <v>CUST04316</v>
      </c>
      <c r="C2638" t="str">
        <v>Home</v>
      </c>
      <c r="D2638">
        <v>6324550</v>
      </c>
      <c r="E2638">
        <v>6242388.3200000003</v>
      </c>
      <c r="F2638">
        <v>769</v>
      </c>
      <c r="G2638">
        <v>0.75</v>
      </c>
      <c r="H2638">
        <v>0</v>
      </c>
      <c r="I2638" t="str">
        <v>High</v>
      </c>
    </row>
    <row r="2639" spans="1:9" x14ac:dyDescent="0.25">
      <c r="A2639" t="str">
        <v>LN005286</v>
      </c>
      <c r="B2639" t="str">
        <v>CUST02918</v>
      </c>
      <c r="C2639" t="str">
        <v>Auto</v>
      </c>
      <c r="D2639">
        <v>1740381</v>
      </c>
      <c r="E2639">
        <v>1440564.14</v>
      </c>
      <c r="F2639">
        <v>674</v>
      </c>
      <c r="G2639">
        <v>0.75</v>
      </c>
      <c r="H2639">
        <v>0</v>
      </c>
      <c r="I2639" t="str">
        <v>High</v>
      </c>
    </row>
    <row r="2640" spans="1:9" x14ac:dyDescent="0.25">
      <c r="A2640" t="str">
        <v>LN005287</v>
      </c>
      <c r="B2640" t="str">
        <v>CUST04036</v>
      </c>
      <c r="C2640" t="str">
        <v>Business</v>
      </c>
      <c r="D2640">
        <v>3777173</v>
      </c>
      <c r="E2640">
        <v>2744876.08</v>
      </c>
      <c r="F2640">
        <v>719</v>
      </c>
      <c r="G2640">
        <v>0.75</v>
      </c>
      <c r="H2640">
        <v>0</v>
      </c>
      <c r="I2640" t="str">
        <v>High</v>
      </c>
    </row>
    <row r="2641" spans="1:9" x14ac:dyDescent="0.25">
      <c r="A2641" t="str">
        <v>LN005290</v>
      </c>
      <c r="B2641" t="str">
        <v>CUST01934</v>
      </c>
      <c r="C2641" t="str">
        <v>Auto</v>
      </c>
      <c r="D2641">
        <v>1585447</v>
      </c>
      <c r="E2641">
        <v>1188953.8999999999</v>
      </c>
      <c r="F2641">
        <v>703</v>
      </c>
      <c r="G2641">
        <v>0.59770000000000001</v>
      </c>
      <c r="H2641">
        <v>0</v>
      </c>
      <c r="I2641" t="str">
        <v>High</v>
      </c>
    </row>
    <row r="2642" spans="1:9" x14ac:dyDescent="0.25">
      <c r="A2642" t="str">
        <v>LN005299</v>
      </c>
      <c r="B2642" t="str">
        <v>CUST02965</v>
      </c>
      <c r="C2642" t="str">
        <v>Home</v>
      </c>
      <c r="D2642">
        <v>6682664</v>
      </c>
      <c r="E2642">
        <v>5466402.8700000001</v>
      </c>
      <c r="F2642">
        <v>638</v>
      </c>
      <c r="G2642">
        <v>0.75</v>
      </c>
      <c r="H2642">
        <v>0</v>
      </c>
      <c r="I2642" t="str">
        <v>High</v>
      </c>
    </row>
    <row r="2643" spans="1:9" x14ac:dyDescent="0.25">
      <c r="A2643" t="str">
        <v>LN005301</v>
      </c>
      <c r="B2643" t="str">
        <v>CUST00399</v>
      </c>
      <c r="C2643" t="str">
        <v>Education</v>
      </c>
      <c r="D2643">
        <v>1006589</v>
      </c>
      <c r="E2643">
        <v>965067.97</v>
      </c>
      <c r="F2643">
        <v>606</v>
      </c>
      <c r="G2643">
        <v>0.2833</v>
      </c>
      <c r="H2643">
        <v>0</v>
      </c>
      <c r="I2643" t="str">
        <v>High</v>
      </c>
    </row>
    <row r="2644" spans="1:9" x14ac:dyDescent="0.25">
      <c r="A2644" t="str">
        <v>LN005304</v>
      </c>
      <c r="B2644" t="str">
        <v>CUST01161</v>
      </c>
      <c r="C2644" t="str">
        <v>Business</v>
      </c>
      <c r="D2644">
        <v>3820713</v>
      </c>
      <c r="E2644">
        <v>3655211.79</v>
      </c>
      <c r="F2644">
        <v>680</v>
      </c>
      <c r="G2644">
        <v>0.75</v>
      </c>
      <c r="H2644">
        <v>0</v>
      </c>
      <c r="I2644" t="str">
        <v>High</v>
      </c>
    </row>
    <row r="2645" spans="1:9" x14ac:dyDescent="0.25">
      <c r="A2645" t="str">
        <v>LN005305</v>
      </c>
      <c r="B2645" t="str">
        <v>CUST02964</v>
      </c>
      <c r="C2645" t="str">
        <v>Home</v>
      </c>
      <c r="D2645">
        <v>6819604</v>
      </c>
      <c r="E2645">
        <v>6514519.9100000001</v>
      </c>
      <c r="F2645">
        <v>553</v>
      </c>
      <c r="G2645">
        <v>0.75</v>
      </c>
      <c r="H2645">
        <v>0</v>
      </c>
      <c r="I2645" t="str">
        <v>High</v>
      </c>
    </row>
    <row r="2646" spans="1:9" x14ac:dyDescent="0.25">
      <c r="A2646" t="str">
        <v>LN005306</v>
      </c>
      <c r="B2646" t="str">
        <v>CUST03632</v>
      </c>
      <c r="C2646" t="str">
        <v>Home</v>
      </c>
      <c r="D2646">
        <v>6885810</v>
      </c>
      <c r="E2646">
        <v>6692850.0099999998</v>
      </c>
      <c r="F2646">
        <v>739</v>
      </c>
      <c r="G2646">
        <v>0.75</v>
      </c>
      <c r="H2646">
        <v>0</v>
      </c>
      <c r="I2646" t="str">
        <v>High</v>
      </c>
    </row>
    <row r="2647" spans="1:9" x14ac:dyDescent="0.25">
      <c r="A2647" t="str">
        <v>LN005307</v>
      </c>
      <c r="B2647" t="str">
        <v>CUST04416</v>
      </c>
      <c r="C2647" t="str">
        <v>Home</v>
      </c>
      <c r="D2647">
        <v>3530870</v>
      </c>
      <c r="E2647">
        <v>3461030.24</v>
      </c>
      <c r="F2647">
        <v>707</v>
      </c>
      <c r="G2647">
        <v>0.72529999999999994</v>
      </c>
      <c r="H2647">
        <v>0</v>
      </c>
      <c r="I2647" t="str">
        <v>High</v>
      </c>
    </row>
    <row r="2648" spans="1:9" x14ac:dyDescent="0.25">
      <c r="A2648" t="str">
        <v>LN005308</v>
      </c>
      <c r="B2648" t="str">
        <v>CUST01492</v>
      </c>
      <c r="C2648" t="str">
        <v>Home</v>
      </c>
      <c r="D2648">
        <v>5917745</v>
      </c>
      <c r="E2648">
        <v>5863735.7300000004</v>
      </c>
      <c r="F2648">
        <v>711</v>
      </c>
      <c r="G2648">
        <v>0.75</v>
      </c>
      <c r="H2648">
        <v>0</v>
      </c>
      <c r="I2648" t="str">
        <v>High</v>
      </c>
    </row>
    <row r="2649" spans="1:9" x14ac:dyDescent="0.25">
      <c r="A2649" t="str">
        <v>LN005310</v>
      </c>
      <c r="B2649" t="str">
        <v>CUST01371</v>
      </c>
      <c r="C2649" t="str">
        <v>Business</v>
      </c>
      <c r="D2649">
        <v>4661140</v>
      </c>
      <c r="E2649">
        <v>3965627.66</v>
      </c>
      <c r="F2649">
        <v>766</v>
      </c>
      <c r="G2649">
        <v>0.75</v>
      </c>
      <c r="H2649">
        <v>0</v>
      </c>
      <c r="I2649" t="str">
        <v>High</v>
      </c>
    </row>
    <row r="2650" spans="1:9" x14ac:dyDescent="0.25">
      <c r="A2650" t="str">
        <v>LN005311</v>
      </c>
      <c r="B2650" t="str">
        <v>CUST03416</v>
      </c>
      <c r="C2650" t="str">
        <v>Personal</v>
      </c>
      <c r="D2650">
        <v>67853</v>
      </c>
      <c r="E2650">
        <v>43470.14</v>
      </c>
      <c r="F2650">
        <v>621</v>
      </c>
      <c r="G2650">
        <v>0.05</v>
      </c>
      <c r="H2650">
        <v>0</v>
      </c>
      <c r="I2650" t="str">
        <v>High</v>
      </c>
    </row>
    <row r="2651" spans="1:9" x14ac:dyDescent="0.25">
      <c r="A2651" t="str">
        <v>LN005312</v>
      </c>
      <c r="B2651" t="str">
        <v>CUST06989</v>
      </c>
      <c r="C2651" t="str">
        <v>Auto</v>
      </c>
      <c r="D2651">
        <v>1112184</v>
      </c>
      <c r="E2651">
        <v>918570.09</v>
      </c>
      <c r="F2651">
        <v>839</v>
      </c>
      <c r="G2651">
        <v>0.75</v>
      </c>
      <c r="H2651">
        <v>15</v>
      </c>
      <c r="I2651" t="str">
        <v>High</v>
      </c>
    </row>
    <row r="2652" spans="1:9" x14ac:dyDescent="0.25">
      <c r="A2652" t="str">
        <v>LN005313</v>
      </c>
      <c r="B2652" t="str">
        <v>CUST02074</v>
      </c>
      <c r="C2652" t="str">
        <v>Business</v>
      </c>
      <c r="D2652">
        <v>1408807</v>
      </c>
      <c r="E2652">
        <v>445582.39</v>
      </c>
      <c r="F2652">
        <v>637</v>
      </c>
      <c r="G2652">
        <v>0.75</v>
      </c>
      <c r="H2652">
        <v>0</v>
      </c>
      <c r="I2652" t="str">
        <v>High</v>
      </c>
    </row>
    <row r="2653" spans="1:9" x14ac:dyDescent="0.25">
      <c r="A2653" t="str">
        <v>LN005314</v>
      </c>
      <c r="B2653" t="str">
        <v>CUST02014</v>
      </c>
      <c r="C2653" t="str">
        <v>Business</v>
      </c>
      <c r="D2653">
        <v>3230036</v>
      </c>
      <c r="E2653">
        <v>3118649.63</v>
      </c>
      <c r="F2653">
        <v>697</v>
      </c>
      <c r="G2653">
        <v>0.75</v>
      </c>
      <c r="H2653">
        <v>0</v>
      </c>
      <c r="I2653" t="str">
        <v>High</v>
      </c>
    </row>
    <row r="2654" spans="1:9" x14ac:dyDescent="0.25">
      <c r="A2654" t="str">
        <v>LN005315</v>
      </c>
      <c r="B2654" t="str">
        <v>CUST02058</v>
      </c>
      <c r="C2654" t="str">
        <v>Home</v>
      </c>
      <c r="D2654">
        <v>4027426</v>
      </c>
      <c r="E2654">
        <v>3193964.48</v>
      </c>
      <c r="F2654">
        <v>561</v>
      </c>
      <c r="G2654">
        <v>0.75</v>
      </c>
      <c r="H2654">
        <v>0</v>
      </c>
      <c r="I2654" t="str">
        <v>High</v>
      </c>
    </row>
    <row r="2655" spans="1:9" x14ac:dyDescent="0.25">
      <c r="A2655" t="str">
        <v>LN005318</v>
      </c>
      <c r="B2655" t="str">
        <v>CUST04016</v>
      </c>
      <c r="C2655" t="str">
        <v>Business</v>
      </c>
      <c r="D2655">
        <v>2757244</v>
      </c>
      <c r="E2655">
        <v>2067377.38</v>
      </c>
      <c r="F2655">
        <v>709</v>
      </c>
      <c r="G2655">
        <v>0.75</v>
      </c>
      <c r="H2655">
        <v>0</v>
      </c>
      <c r="I2655" t="str">
        <v>High</v>
      </c>
    </row>
    <row r="2656" spans="1:9" x14ac:dyDescent="0.25">
      <c r="A2656" t="str">
        <v>LN005323</v>
      </c>
      <c r="B2656" t="str">
        <v>CUST00292</v>
      </c>
      <c r="C2656" t="str">
        <v>Home</v>
      </c>
      <c r="D2656">
        <v>1903653</v>
      </c>
      <c r="E2656">
        <v>1859229.15</v>
      </c>
      <c r="F2656">
        <v>739</v>
      </c>
      <c r="G2656">
        <v>0.52380000000000004</v>
      </c>
      <c r="H2656">
        <v>0</v>
      </c>
      <c r="I2656" t="str">
        <v>High</v>
      </c>
    </row>
    <row r="2657" spans="1:9" x14ac:dyDescent="0.25">
      <c r="A2657" t="str">
        <v>LN005324</v>
      </c>
      <c r="B2657" t="str">
        <v>CUST02373</v>
      </c>
      <c r="C2657" t="str">
        <v>Business</v>
      </c>
      <c r="D2657">
        <v>3404296</v>
      </c>
      <c r="E2657">
        <v>0</v>
      </c>
      <c r="F2657">
        <v>662</v>
      </c>
      <c r="G2657">
        <v>0.75</v>
      </c>
      <c r="H2657">
        <v>0</v>
      </c>
      <c r="I2657" t="str">
        <v>High</v>
      </c>
    </row>
    <row r="2658" spans="1:9" x14ac:dyDescent="0.25">
      <c r="A2658" t="str">
        <v>LN005329</v>
      </c>
      <c r="B2658" t="str">
        <v>CUST02393</v>
      </c>
      <c r="C2658" t="str">
        <v>Home</v>
      </c>
      <c r="D2658">
        <v>4745770</v>
      </c>
      <c r="E2658">
        <v>4490051.28</v>
      </c>
      <c r="F2658">
        <v>727</v>
      </c>
      <c r="G2658">
        <v>0.75</v>
      </c>
      <c r="H2658">
        <v>0</v>
      </c>
      <c r="I2658" t="str">
        <v>High</v>
      </c>
    </row>
    <row r="2659" spans="1:9" x14ac:dyDescent="0.25">
      <c r="A2659" t="str">
        <v>LN005330</v>
      </c>
      <c r="B2659" t="str">
        <v>CUST01074</v>
      </c>
      <c r="C2659" t="str">
        <v>Home</v>
      </c>
      <c r="D2659">
        <v>2824708</v>
      </c>
      <c r="E2659">
        <v>2627107.79</v>
      </c>
      <c r="F2659">
        <v>661</v>
      </c>
      <c r="G2659">
        <v>0.5857</v>
      </c>
      <c r="H2659">
        <v>0</v>
      </c>
      <c r="I2659" t="str">
        <v>High</v>
      </c>
    </row>
    <row r="2660" spans="1:9" x14ac:dyDescent="0.25">
      <c r="A2660" t="str">
        <v>LN005332</v>
      </c>
      <c r="B2660" t="str">
        <v>CUST06253</v>
      </c>
      <c r="C2660" t="str">
        <v>Personal</v>
      </c>
      <c r="D2660">
        <v>738051</v>
      </c>
      <c r="E2660">
        <v>614551.6</v>
      </c>
      <c r="F2660">
        <v>700</v>
      </c>
      <c r="G2660">
        <v>0.54559999999999997</v>
      </c>
      <c r="H2660">
        <v>0</v>
      </c>
      <c r="I2660" t="str">
        <v>High</v>
      </c>
    </row>
    <row r="2661" spans="1:9" x14ac:dyDescent="0.25">
      <c r="A2661" t="str">
        <v>LN005336</v>
      </c>
      <c r="B2661" t="str">
        <v>CUST02877</v>
      </c>
      <c r="C2661" t="str">
        <v>Business</v>
      </c>
      <c r="D2661">
        <v>3086309</v>
      </c>
      <c r="E2661">
        <v>892238.93</v>
      </c>
      <c r="F2661">
        <v>669</v>
      </c>
      <c r="G2661">
        <v>0.75</v>
      </c>
      <c r="H2661">
        <v>0</v>
      </c>
      <c r="I2661" t="str">
        <v>High</v>
      </c>
    </row>
    <row r="2662" spans="1:9" x14ac:dyDescent="0.25">
      <c r="A2662" t="str">
        <v>LN005339</v>
      </c>
      <c r="B2662" t="str">
        <v>CUST03562</v>
      </c>
      <c r="C2662" t="str">
        <v>Business</v>
      </c>
      <c r="D2662">
        <v>4156931</v>
      </c>
      <c r="E2662">
        <v>3569987.78</v>
      </c>
      <c r="F2662">
        <v>693</v>
      </c>
      <c r="G2662">
        <v>0.75</v>
      </c>
      <c r="H2662">
        <v>0</v>
      </c>
      <c r="I2662" t="str">
        <v>High</v>
      </c>
    </row>
    <row r="2663" spans="1:9" x14ac:dyDescent="0.25">
      <c r="A2663" t="str">
        <v>LN005340</v>
      </c>
      <c r="B2663" t="str">
        <v>CUST01637</v>
      </c>
      <c r="C2663" t="str">
        <v>Personal</v>
      </c>
      <c r="D2663">
        <v>632717</v>
      </c>
      <c r="E2663">
        <v>439570.52</v>
      </c>
      <c r="F2663">
        <v>749</v>
      </c>
      <c r="G2663">
        <v>0.75</v>
      </c>
      <c r="H2663">
        <v>0</v>
      </c>
      <c r="I2663" t="str">
        <v>High</v>
      </c>
    </row>
    <row r="2664" spans="1:9" x14ac:dyDescent="0.25">
      <c r="A2664" t="str">
        <v>LN005345</v>
      </c>
      <c r="B2664" t="str">
        <v>CUST00516</v>
      </c>
      <c r="C2664" t="str">
        <v>Business</v>
      </c>
      <c r="D2664">
        <v>4219623</v>
      </c>
      <c r="E2664">
        <v>3263566.51</v>
      </c>
      <c r="F2664">
        <v>765</v>
      </c>
      <c r="G2664">
        <v>0.75</v>
      </c>
      <c r="H2664">
        <v>1</v>
      </c>
      <c r="I2664" t="str">
        <v>High</v>
      </c>
    </row>
    <row r="2665" spans="1:9" x14ac:dyDescent="0.25">
      <c r="A2665" t="str">
        <v>LN005346</v>
      </c>
      <c r="B2665" t="str">
        <v>CUST03144</v>
      </c>
      <c r="C2665" t="str">
        <v>Home</v>
      </c>
      <c r="D2665">
        <v>3524510</v>
      </c>
      <c r="E2665">
        <v>3495054.54</v>
      </c>
      <c r="F2665">
        <v>850</v>
      </c>
      <c r="G2665">
        <v>0.54239999999999999</v>
      </c>
      <c r="H2665">
        <v>1</v>
      </c>
      <c r="I2665" t="str">
        <v>High</v>
      </c>
    </row>
    <row r="2666" spans="1:9" x14ac:dyDescent="0.25">
      <c r="A2666" t="str">
        <v>LN005349</v>
      </c>
      <c r="B2666" t="str">
        <v>CUST02825</v>
      </c>
      <c r="C2666" t="str">
        <v>Home</v>
      </c>
      <c r="D2666">
        <v>5859443</v>
      </c>
      <c r="E2666">
        <v>5598790.71</v>
      </c>
      <c r="F2666">
        <v>767</v>
      </c>
      <c r="G2666">
        <v>0.75</v>
      </c>
      <c r="H2666">
        <v>90</v>
      </c>
      <c r="I2666" t="str">
        <v>High</v>
      </c>
    </row>
    <row r="2667" spans="1:9" x14ac:dyDescent="0.25">
      <c r="A2667" t="str">
        <v>LN005350</v>
      </c>
      <c r="B2667" t="str">
        <v>CUST03456</v>
      </c>
      <c r="C2667" t="str">
        <v>Auto</v>
      </c>
      <c r="D2667">
        <v>1683810</v>
      </c>
      <c r="E2667">
        <v>345145.4</v>
      </c>
      <c r="F2667">
        <v>686</v>
      </c>
      <c r="G2667">
        <v>0.75</v>
      </c>
      <c r="H2667">
        <v>1</v>
      </c>
      <c r="I2667" t="str">
        <v>High</v>
      </c>
    </row>
    <row r="2668" spans="1:9" x14ac:dyDescent="0.25">
      <c r="A2668" t="str">
        <v>LN005352</v>
      </c>
      <c r="B2668" t="str">
        <v>CUST03191</v>
      </c>
      <c r="C2668" t="str">
        <v>Business</v>
      </c>
      <c r="D2668">
        <v>4055280</v>
      </c>
      <c r="E2668">
        <v>3091919.52</v>
      </c>
      <c r="F2668">
        <v>637</v>
      </c>
      <c r="G2668">
        <v>0.75</v>
      </c>
      <c r="H2668">
        <v>0</v>
      </c>
      <c r="I2668" t="str">
        <v>High</v>
      </c>
    </row>
    <row r="2669" spans="1:9" x14ac:dyDescent="0.25">
      <c r="A2669" t="str">
        <v>LN005353</v>
      </c>
      <c r="B2669" t="str">
        <v>CUST03464</v>
      </c>
      <c r="C2669" t="str">
        <v>Personal</v>
      </c>
      <c r="D2669">
        <v>617806</v>
      </c>
      <c r="E2669">
        <v>0</v>
      </c>
      <c r="F2669">
        <v>773</v>
      </c>
      <c r="G2669">
        <v>0.50970000000000004</v>
      </c>
      <c r="H2669">
        <v>0</v>
      </c>
      <c r="I2669" t="str">
        <v>High</v>
      </c>
    </row>
    <row r="2670" spans="1:9" x14ac:dyDescent="0.25">
      <c r="A2670" t="str">
        <v>LN005355</v>
      </c>
      <c r="B2670" t="str">
        <v>CUST00072</v>
      </c>
      <c r="C2670" t="str">
        <v>Home</v>
      </c>
      <c r="D2670">
        <v>2972701</v>
      </c>
      <c r="E2670">
        <v>2777599.16</v>
      </c>
      <c r="F2670">
        <v>678</v>
      </c>
      <c r="G2670">
        <v>0.75</v>
      </c>
      <c r="H2670">
        <v>0</v>
      </c>
      <c r="I2670" t="str">
        <v>High</v>
      </c>
    </row>
    <row r="2671" spans="1:9" x14ac:dyDescent="0.25">
      <c r="A2671" t="str">
        <v>LN005356</v>
      </c>
      <c r="B2671" t="str">
        <v>CUST03902</v>
      </c>
      <c r="C2671" t="str">
        <v>Home</v>
      </c>
      <c r="D2671">
        <v>6617560</v>
      </c>
      <c r="E2671">
        <v>6551831.8799999999</v>
      </c>
      <c r="F2671">
        <v>815</v>
      </c>
      <c r="G2671">
        <v>0.75</v>
      </c>
      <c r="H2671">
        <v>0</v>
      </c>
      <c r="I2671" t="str">
        <v>High</v>
      </c>
    </row>
    <row r="2672" spans="1:9" x14ac:dyDescent="0.25">
      <c r="A2672" t="str">
        <v>LN005358</v>
      </c>
      <c r="B2672" t="str">
        <v>CUST04066</v>
      </c>
      <c r="C2672" t="str">
        <v>Business</v>
      </c>
      <c r="D2672">
        <v>1582487</v>
      </c>
      <c r="E2672">
        <v>0</v>
      </c>
      <c r="F2672">
        <v>800</v>
      </c>
      <c r="G2672">
        <v>0.75</v>
      </c>
      <c r="H2672">
        <v>0</v>
      </c>
      <c r="I2672" t="str">
        <v>High</v>
      </c>
    </row>
    <row r="2673" spans="1:9" x14ac:dyDescent="0.25">
      <c r="A2673" t="str">
        <v>LN005359</v>
      </c>
      <c r="B2673" t="str">
        <v>CUST02263</v>
      </c>
      <c r="C2673" t="str">
        <v>Business</v>
      </c>
      <c r="D2673">
        <v>2323144</v>
      </c>
      <c r="E2673">
        <v>465464.6</v>
      </c>
      <c r="F2673">
        <v>817</v>
      </c>
      <c r="G2673">
        <v>0.67630000000000001</v>
      </c>
      <c r="H2673">
        <v>0</v>
      </c>
      <c r="I2673" t="str">
        <v>High</v>
      </c>
    </row>
    <row r="2674" spans="1:9" x14ac:dyDescent="0.25">
      <c r="A2674" t="str">
        <v>LN005364</v>
      </c>
      <c r="B2674" t="str">
        <v>CUST03005</v>
      </c>
      <c r="C2674" t="str">
        <v>Auto</v>
      </c>
      <c r="D2674">
        <v>1492675</v>
      </c>
      <c r="E2674">
        <v>846402.97</v>
      </c>
      <c r="F2674">
        <v>774</v>
      </c>
      <c r="G2674">
        <v>0.74580000000000002</v>
      </c>
      <c r="H2674">
        <v>15</v>
      </c>
      <c r="I2674" t="str">
        <v>High</v>
      </c>
    </row>
    <row r="2675" spans="1:9" x14ac:dyDescent="0.25">
      <c r="A2675" t="str">
        <v>LN005365</v>
      </c>
      <c r="B2675" t="str">
        <v>CUST05658</v>
      </c>
      <c r="C2675" t="str">
        <v>Home</v>
      </c>
      <c r="D2675">
        <v>3236453</v>
      </c>
      <c r="E2675">
        <v>2576946.1</v>
      </c>
      <c r="F2675">
        <v>610</v>
      </c>
      <c r="G2675">
        <v>0.75</v>
      </c>
      <c r="H2675">
        <v>0</v>
      </c>
      <c r="I2675" t="str">
        <v>High</v>
      </c>
    </row>
    <row r="2676" spans="1:9" x14ac:dyDescent="0.25">
      <c r="A2676" t="str">
        <v>LN005366</v>
      </c>
      <c r="B2676" t="str">
        <v>CUST00994</v>
      </c>
      <c r="C2676" t="str">
        <v>Business</v>
      </c>
      <c r="D2676">
        <v>4623793</v>
      </c>
      <c r="E2676">
        <v>2574521.5</v>
      </c>
      <c r="F2676">
        <v>742</v>
      </c>
      <c r="G2676">
        <v>0.75</v>
      </c>
      <c r="H2676">
        <v>0</v>
      </c>
      <c r="I2676" t="str">
        <v>High</v>
      </c>
    </row>
    <row r="2677" spans="1:9" x14ac:dyDescent="0.25">
      <c r="A2677" t="str">
        <v>LN005367</v>
      </c>
      <c r="B2677" t="str">
        <v>CUST04697</v>
      </c>
      <c r="C2677" t="str">
        <v>Auto</v>
      </c>
      <c r="D2677">
        <v>1154453</v>
      </c>
      <c r="E2677">
        <v>505510.23</v>
      </c>
      <c r="F2677">
        <v>748</v>
      </c>
      <c r="G2677">
        <v>0.58009999999999995</v>
      </c>
      <c r="H2677">
        <v>15</v>
      </c>
      <c r="I2677" t="str">
        <v>High</v>
      </c>
    </row>
    <row r="2678" spans="1:9" x14ac:dyDescent="0.25">
      <c r="A2678" t="str">
        <v>LN005368</v>
      </c>
      <c r="B2678" t="str">
        <v>CUST03398</v>
      </c>
      <c r="C2678" t="str">
        <v>Home</v>
      </c>
      <c r="D2678">
        <v>6530672</v>
      </c>
      <c r="E2678">
        <v>5037865.3</v>
      </c>
      <c r="F2678">
        <v>683</v>
      </c>
      <c r="G2678">
        <v>0.75</v>
      </c>
      <c r="H2678">
        <v>0</v>
      </c>
      <c r="I2678" t="str">
        <v>High</v>
      </c>
    </row>
    <row r="2679" spans="1:9" x14ac:dyDescent="0.25">
      <c r="A2679" t="str">
        <v>LN005371</v>
      </c>
      <c r="B2679" t="str">
        <v>CUST02504</v>
      </c>
      <c r="C2679" t="str">
        <v>Home</v>
      </c>
      <c r="D2679">
        <v>6372570</v>
      </c>
      <c r="E2679">
        <v>6265989.8899999997</v>
      </c>
      <c r="F2679">
        <v>683</v>
      </c>
      <c r="G2679">
        <v>0.75</v>
      </c>
      <c r="H2679">
        <v>0</v>
      </c>
      <c r="I2679" t="str">
        <v>High</v>
      </c>
    </row>
    <row r="2680" spans="1:9" x14ac:dyDescent="0.25">
      <c r="A2680" t="str">
        <v>LN005372</v>
      </c>
      <c r="B2680" t="str">
        <v>CUST04120</v>
      </c>
      <c r="C2680" t="str">
        <v>Personal</v>
      </c>
      <c r="D2680">
        <v>768449</v>
      </c>
      <c r="E2680">
        <v>239397.88</v>
      </c>
      <c r="F2680">
        <v>638</v>
      </c>
      <c r="G2680">
        <v>0.44990000000000002</v>
      </c>
      <c r="H2680">
        <v>0</v>
      </c>
      <c r="I2680" t="str">
        <v>High</v>
      </c>
    </row>
    <row r="2681" spans="1:9" x14ac:dyDescent="0.25">
      <c r="A2681" t="str">
        <v>LN005375</v>
      </c>
      <c r="B2681" t="str">
        <v>CUST01590</v>
      </c>
      <c r="C2681" t="str">
        <v>Home</v>
      </c>
      <c r="D2681">
        <v>5668119</v>
      </c>
      <c r="E2681">
        <v>5164815.51</v>
      </c>
      <c r="F2681">
        <v>637</v>
      </c>
      <c r="G2681">
        <v>0.747</v>
      </c>
      <c r="H2681">
        <v>0</v>
      </c>
      <c r="I2681" t="str">
        <v>High</v>
      </c>
    </row>
    <row r="2682" spans="1:9" x14ac:dyDescent="0.25">
      <c r="A2682" t="str">
        <v>LN005377</v>
      </c>
      <c r="B2682" t="str">
        <v>CUST05385</v>
      </c>
      <c r="C2682" t="str">
        <v>Auto</v>
      </c>
      <c r="D2682">
        <v>512024</v>
      </c>
      <c r="E2682">
        <v>339223.92</v>
      </c>
      <c r="F2682">
        <v>585</v>
      </c>
      <c r="G2682">
        <v>0.34029999999999999</v>
      </c>
      <c r="H2682">
        <v>0</v>
      </c>
      <c r="I2682" t="str">
        <v>High</v>
      </c>
    </row>
    <row r="2683" spans="1:9" x14ac:dyDescent="0.25">
      <c r="A2683" t="str">
        <v>LN005384</v>
      </c>
      <c r="B2683" t="str">
        <v>CUST04819</v>
      </c>
      <c r="C2683" t="str">
        <v>Personal</v>
      </c>
      <c r="D2683">
        <v>680566</v>
      </c>
      <c r="E2683">
        <v>367853.6</v>
      </c>
      <c r="F2683">
        <v>688</v>
      </c>
      <c r="G2683">
        <v>0.2432</v>
      </c>
      <c r="H2683">
        <v>120</v>
      </c>
      <c r="I2683" t="str">
        <v>High</v>
      </c>
    </row>
    <row r="2684" spans="1:9" x14ac:dyDescent="0.25">
      <c r="A2684" t="str">
        <v>LN005385</v>
      </c>
      <c r="B2684" t="str">
        <v>CUST00335</v>
      </c>
      <c r="C2684" t="str">
        <v>Auto</v>
      </c>
      <c r="D2684">
        <v>1512415</v>
      </c>
      <c r="E2684">
        <v>1288086.6200000001</v>
      </c>
      <c r="F2684">
        <v>712</v>
      </c>
      <c r="G2684">
        <v>0.63200000000000001</v>
      </c>
      <c r="H2684">
        <v>0</v>
      </c>
      <c r="I2684" t="str">
        <v>High</v>
      </c>
    </row>
    <row r="2685" spans="1:9" x14ac:dyDescent="0.25">
      <c r="A2685" t="str">
        <v>LN005387</v>
      </c>
      <c r="B2685" t="str">
        <v>CUST02299</v>
      </c>
      <c r="C2685" t="str">
        <v>Home</v>
      </c>
      <c r="D2685">
        <v>3033717</v>
      </c>
      <c r="E2685">
        <v>3009990.66</v>
      </c>
      <c r="F2685">
        <v>714</v>
      </c>
      <c r="G2685">
        <v>0.70109999999999995</v>
      </c>
      <c r="H2685">
        <v>0</v>
      </c>
      <c r="I2685" t="str">
        <v>High</v>
      </c>
    </row>
    <row r="2686" spans="1:9" x14ac:dyDescent="0.25">
      <c r="A2686" t="str">
        <v>LN005388</v>
      </c>
      <c r="B2686" t="str">
        <v>CUST06357</v>
      </c>
      <c r="C2686" t="str">
        <v>Business</v>
      </c>
      <c r="D2686">
        <v>2697657</v>
      </c>
      <c r="E2686">
        <v>1422901.67</v>
      </c>
      <c r="F2686">
        <v>701</v>
      </c>
      <c r="G2686">
        <v>0.75</v>
      </c>
      <c r="H2686">
        <v>0</v>
      </c>
      <c r="I2686" t="str">
        <v>High</v>
      </c>
    </row>
    <row r="2687" spans="1:9" x14ac:dyDescent="0.25">
      <c r="A2687" t="str">
        <v>LN005389</v>
      </c>
      <c r="B2687" t="str">
        <v>CUST03522</v>
      </c>
      <c r="C2687" t="str">
        <v>Auto</v>
      </c>
      <c r="D2687">
        <v>1481921</v>
      </c>
      <c r="E2687">
        <v>1040839.82</v>
      </c>
      <c r="F2687">
        <v>809</v>
      </c>
      <c r="G2687">
        <v>0.75</v>
      </c>
      <c r="H2687">
        <v>0</v>
      </c>
      <c r="I2687" t="str">
        <v>High</v>
      </c>
    </row>
    <row r="2688" spans="1:9" x14ac:dyDescent="0.25">
      <c r="A2688" t="str">
        <v>LN005392</v>
      </c>
      <c r="B2688" t="str">
        <v>CUST05734</v>
      </c>
      <c r="C2688" t="str">
        <v>Auto</v>
      </c>
      <c r="D2688">
        <v>1509735</v>
      </c>
      <c r="E2688">
        <v>749168.15</v>
      </c>
      <c r="F2688">
        <v>643</v>
      </c>
      <c r="G2688">
        <v>0.40189999999999998</v>
      </c>
      <c r="H2688">
        <v>0</v>
      </c>
      <c r="I2688" t="str">
        <v>High</v>
      </c>
    </row>
    <row r="2689" spans="1:9" x14ac:dyDescent="0.25">
      <c r="A2689" t="str">
        <v>LN005393</v>
      </c>
      <c r="B2689" t="str">
        <v>CUST03722</v>
      </c>
      <c r="C2689" t="str">
        <v>Business</v>
      </c>
      <c r="D2689">
        <v>1788870</v>
      </c>
      <c r="E2689">
        <v>387809.99</v>
      </c>
      <c r="F2689">
        <v>837</v>
      </c>
      <c r="G2689">
        <v>0.73619999999999997</v>
      </c>
      <c r="H2689">
        <v>0</v>
      </c>
      <c r="I2689" t="str">
        <v>High</v>
      </c>
    </row>
    <row r="2690" spans="1:9" x14ac:dyDescent="0.25">
      <c r="A2690" t="str">
        <v>LN005394</v>
      </c>
      <c r="B2690" t="str">
        <v>CUST06720</v>
      </c>
      <c r="C2690" t="str">
        <v>Auto</v>
      </c>
      <c r="D2690">
        <v>1526129</v>
      </c>
      <c r="E2690">
        <v>938971.57</v>
      </c>
      <c r="F2690">
        <v>758</v>
      </c>
      <c r="G2690">
        <v>0.75</v>
      </c>
      <c r="H2690">
        <v>0</v>
      </c>
      <c r="I2690" t="str">
        <v>High</v>
      </c>
    </row>
    <row r="2691" spans="1:9" x14ac:dyDescent="0.25">
      <c r="A2691" t="str">
        <v>LN005395</v>
      </c>
      <c r="B2691" t="str">
        <v>CUST04801</v>
      </c>
      <c r="C2691" t="str">
        <v>Auto</v>
      </c>
      <c r="D2691">
        <v>1543793</v>
      </c>
      <c r="E2691">
        <v>1435673.58</v>
      </c>
      <c r="F2691">
        <v>728</v>
      </c>
      <c r="G2691">
        <v>0.66720000000000002</v>
      </c>
      <c r="H2691">
        <v>0</v>
      </c>
      <c r="I2691" t="str">
        <v>High</v>
      </c>
    </row>
    <row r="2692" spans="1:9" x14ac:dyDescent="0.25">
      <c r="A2692" t="str">
        <v>LN005397</v>
      </c>
      <c r="B2692" t="str">
        <v>CUST03645</v>
      </c>
      <c r="C2692" t="str">
        <v>Personal</v>
      </c>
      <c r="D2692">
        <v>339952</v>
      </c>
      <c r="E2692">
        <v>235245.95</v>
      </c>
      <c r="F2692">
        <v>645</v>
      </c>
      <c r="G2692">
        <v>0.1076</v>
      </c>
      <c r="H2692">
        <v>0</v>
      </c>
      <c r="I2692" t="str">
        <v>High</v>
      </c>
    </row>
    <row r="2693" spans="1:9" x14ac:dyDescent="0.25">
      <c r="A2693" t="str">
        <v>LN005398</v>
      </c>
      <c r="B2693" t="str">
        <v>CUST01455</v>
      </c>
      <c r="C2693" t="str">
        <v>Home</v>
      </c>
      <c r="D2693">
        <v>5957932</v>
      </c>
      <c r="E2693">
        <v>5729883.0999999996</v>
      </c>
      <c r="F2693">
        <v>650</v>
      </c>
      <c r="G2693">
        <v>0.75</v>
      </c>
      <c r="H2693">
        <v>0</v>
      </c>
      <c r="I2693" t="str">
        <v>High</v>
      </c>
    </row>
    <row r="2694" spans="1:9" x14ac:dyDescent="0.25">
      <c r="A2694" t="str">
        <v>LN005399</v>
      </c>
      <c r="B2694" t="str">
        <v>CUST00583</v>
      </c>
      <c r="C2694" t="str">
        <v>Home</v>
      </c>
      <c r="D2694">
        <v>2402927</v>
      </c>
      <c r="E2694">
        <v>2324969.5099999998</v>
      </c>
      <c r="F2694">
        <v>768</v>
      </c>
      <c r="G2694">
        <v>0.57669999999999999</v>
      </c>
      <c r="H2694">
        <v>0</v>
      </c>
      <c r="I2694" t="str">
        <v>High</v>
      </c>
    </row>
    <row r="2695" spans="1:9" x14ac:dyDescent="0.25">
      <c r="A2695" t="str">
        <v>LN005400</v>
      </c>
      <c r="B2695" t="str">
        <v>CUST02914</v>
      </c>
      <c r="C2695" t="str">
        <v>Business</v>
      </c>
      <c r="D2695">
        <v>4710936</v>
      </c>
      <c r="E2695">
        <v>1264097.6299999999</v>
      </c>
      <c r="F2695">
        <v>779</v>
      </c>
      <c r="G2695">
        <v>0.75</v>
      </c>
      <c r="H2695">
        <v>15</v>
      </c>
      <c r="I2695" t="str">
        <v>High</v>
      </c>
    </row>
    <row r="2696" spans="1:9" x14ac:dyDescent="0.25">
      <c r="A2696" t="str">
        <v>LN005401</v>
      </c>
      <c r="B2696" t="str">
        <v>CUST06788</v>
      </c>
      <c r="C2696" t="str">
        <v>Personal</v>
      </c>
      <c r="D2696">
        <v>582505</v>
      </c>
      <c r="E2696">
        <v>418349.89</v>
      </c>
      <c r="F2696">
        <v>608</v>
      </c>
      <c r="G2696">
        <v>0.39290000000000003</v>
      </c>
      <c r="H2696">
        <v>0</v>
      </c>
      <c r="I2696" t="str">
        <v>High</v>
      </c>
    </row>
    <row r="2697" spans="1:9" x14ac:dyDescent="0.25">
      <c r="A2697" t="str">
        <v>LN005402</v>
      </c>
      <c r="B2697" t="str">
        <v>CUST06524</v>
      </c>
      <c r="C2697" t="str">
        <v>Business</v>
      </c>
      <c r="D2697">
        <v>1445296</v>
      </c>
      <c r="E2697">
        <v>1192412.93</v>
      </c>
      <c r="F2697">
        <v>656</v>
      </c>
      <c r="G2697">
        <v>0.75</v>
      </c>
      <c r="H2697">
        <v>0</v>
      </c>
      <c r="I2697" t="str">
        <v>High</v>
      </c>
    </row>
    <row r="2698" spans="1:9" x14ac:dyDescent="0.25">
      <c r="A2698" t="str">
        <v>LN005403</v>
      </c>
      <c r="B2698" t="str">
        <v>CUST01456</v>
      </c>
      <c r="C2698" t="str">
        <v>Business</v>
      </c>
      <c r="D2698">
        <v>2135593</v>
      </c>
      <c r="E2698">
        <v>2084051.14</v>
      </c>
      <c r="F2698">
        <v>627</v>
      </c>
      <c r="G2698">
        <v>0.67390000000000005</v>
      </c>
      <c r="H2698">
        <v>0</v>
      </c>
      <c r="I2698" t="str">
        <v>High</v>
      </c>
    </row>
    <row r="2699" spans="1:9" x14ac:dyDescent="0.25">
      <c r="A2699" t="str">
        <v>LN005404</v>
      </c>
      <c r="B2699" t="str">
        <v>CUST05399</v>
      </c>
      <c r="C2699" t="str">
        <v>Personal</v>
      </c>
      <c r="D2699">
        <v>638016</v>
      </c>
      <c r="E2699">
        <v>229566.82</v>
      </c>
      <c r="F2699">
        <v>763</v>
      </c>
      <c r="G2699">
        <v>0.75</v>
      </c>
      <c r="H2699">
        <v>0</v>
      </c>
      <c r="I2699" t="str">
        <v>High</v>
      </c>
    </row>
    <row r="2700" spans="1:9" x14ac:dyDescent="0.25">
      <c r="A2700" t="str">
        <v>LN005407</v>
      </c>
      <c r="B2700" t="str">
        <v>CUST02270</v>
      </c>
      <c r="C2700" t="str">
        <v>Business</v>
      </c>
      <c r="D2700">
        <v>3934672</v>
      </c>
      <c r="E2700">
        <v>3169524.18</v>
      </c>
      <c r="F2700">
        <v>653</v>
      </c>
      <c r="G2700">
        <v>0.75</v>
      </c>
      <c r="H2700">
        <v>60</v>
      </c>
      <c r="I2700" t="str">
        <v>High</v>
      </c>
    </row>
    <row r="2701" spans="1:9" x14ac:dyDescent="0.25">
      <c r="A2701" t="str">
        <v>LN005409</v>
      </c>
      <c r="B2701" t="str">
        <v>CUST05532</v>
      </c>
      <c r="C2701" t="str">
        <v>Personal</v>
      </c>
      <c r="D2701">
        <v>786744</v>
      </c>
      <c r="E2701">
        <v>621783.35</v>
      </c>
      <c r="F2701">
        <v>625</v>
      </c>
      <c r="G2701">
        <v>0.1244</v>
      </c>
      <c r="H2701">
        <v>0</v>
      </c>
      <c r="I2701" t="str">
        <v>High</v>
      </c>
    </row>
    <row r="2702" spans="1:9" x14ac:dyDescent="0.25">
      <c r="A2702" t="str">
        <v>LN005410</v>
      </c>
      <c r="B2702" t="str">
        <v>CUST01413</v>
      </c>
      <c r="C2702" t="str">
        <v>Home</v>
      </c>
      <c r="D2702">
        <v>2548818</v>
      </c>
      <c r="E2702">
        <v>2237993.13</v>
      </c>
      <c r="F2702">
        <v>755</v>
      </c>
      <c r="G2702">
        <v>0.61650000000000005</v>
      </c>
      <c r="H2702">
        <v>0</v>
      </c>
      <c r="I2702" t="str">
        <v>High</v>
      </c>
    </row>
    <row r="2703" spans="1:9" x14ac:dyDescent="0.25">
      <c r="A2703" t="str">
        <v>LN005412</v>
      </c>
      <c r="B2703" t="str">
        <v>CUST03499</v>
      </c>
      <c r="C2703" t="str">
        <v>Personal</v>
      </c>
      <c r="D2703">
        <v>539696</v>
      </c>
      <c r="E2703">
        <v>348911.99</v>
      </c>
      <c r="F2703">
        <v>585</v>
      </c>
      <c r="G2703">
        <v>0.24149999999999999</v>
      </c>
      <c r="H2703">
        <v>0</v>
      </c>
      <c r="I2703" t="str">
        <v>High</v>
      </c>
    </row>
    <row r="2704" spans="1:9" x14ac:dyDescent="0.25">
      <c r="A2704" t="str">
        <v>LN005416</v>
      </c>
      <c r="B2704" t="str">
        <v>CUST00994</v>
      </c>
      <c r="C2704" t="str">
        <v>Home</v>
      </c>
      <c r="D2704">
        <v>4725261</v>
      </c>
      <c r="E2704">
        <v>4308848.3499999996</v>
      </c>
      <c r="F2704">
        <v>689</v>
      </c>
      <c r="G2704">
        <v>0.75</v>
      </c>
      <c r="H2704">
        <v>0</v>
      </c>
      <c r="I2704" t="str">
        <v>High</v>
      </c>
    </row>
    <row r="2705" spans="1:9" x14ac:dyDescent="0.25">
      <c r="A2705" t="str">
        <v>LN005418</v>
      </c>
      <c r="B2705" t="str">
        <v>CUST02608</v>
      </c>
      <c r="C2705" t="str">
        <v>Personal</v>
      </c>
      <c r="D2705">
        <v>531808</v>
      </c>
      <c r="E2705">
        <v>191670.65</v>
      </c>
      <c r="F2705">
        <v>802</v>
      </c>
      <c r="G2705">
        <v>0.74129999999999996</v>
      </c>
      <c r="H2705">
        <v>0</v>
      </c>
      <c r="I2705" t="str">
        <v>High</v>
      </c>
    </row>
    <row r="2706" spans="1:9" x14ac:dyDescent="0.25">
      <c r="A2706" t="str">
        <v>LN005422</v>
      </c>
      <c r="B2706" t="str">
        <v>CUST03358</v>
      </c>
      <c r="C2706" t="str">
        <v>Personal</v>
      </c>
      <c r="D2706">
        <v>611239</v>
      </c>
      <c r="E2706">
        <v>0</v>
      </c>
      <c r="F2706">
        <v>697</v>
      </c>
      <c r="G2706">
        <v>0.59619999999999995</v>
      </c>
      <c r="H2706">
        <v>7</v>
      </c>
      <c r="I2706" t="str">
        <v>High</v>
      </c>
    </row>
    <row r="2707" spans="1:9" x14ac:dyDescent="0.25">
      <c r="A2707" t="str">
        <v>LN005423</v>
      </c>
      <c r="B2707" t="str">
        <v>CUST03830</v>
      </c>
      <c r="C2707" t="str">
        <v>Business</v>
      </c>
      <c r="D2707">
        <v>1270280</v>
      </c>
      <c r="E2707">
        <v>123387.14</v>
      </c>
      <c r="F2707">
        <v>804</v>
      </c>
      <c r="G2707">
        <v>0.75</v>
      </c>
      <c r="H2707">
        <v>0</v>
      </c>
      <c r="I2707" t="str">
        <v>High</v>
      </c>
    </row>
    <row r="2708" spans="1:9" x14ac:dyDescent="0.25">
      <c r="A2708" t="str">
        <v>LN005424</v>
      </c>
      <c r="B2708" t="str">
        <v>CUST06684</v>
      </c>
      <c r="C2708" t="str">
        <v>Home</v>
      </c>
      <c r="D2708">
        <v>6855983</v>
      </c>
      <c r="E2708">
        <v>6709380.4900000002</v>
      </c>
      <c r="F2708">
        <v>708</v>
      </c>
      <c r="G2708">
        <v>0.75</v>
      </c>
      <c r="H2708">
        <v>120</v>
      </c>
      <c r="I2708" t="str">
        <v>High</v>
      </c>
    </row>
    <row r="2709" spans="1:9" x14ac:dyDescent="0.25">
      <c r="A2709" t="str">
        <v>LN005427</v>
      </c>
      <c r="B2709" t="str">
        <v>CUST00312</v>
      </c>
      <c r="C2709" t="str">
        <v>Business</v>
      </c>
      <c r="D2709">
        <v>1522889</v>
      </c>
      <c r="E2709">
        <v>1408347.67</v>
      </c>
      <c r="F2709">
        <v>641</v>
      </c>
      <c r="G2709">
        <v>0.75</v>
      </c>
      <c r="H2709">
        <v>0</v>
      </c>
      <c r="I2709" t="str">
        <v>High</v>
      </c>
    </row>
    <row r="2710" spans="1:9" x14ac:dyDescent="0.25">
      <c r="A2710" t="str">
        <v>LN005430</v>
      </c>
      <c r="B2710" t="str">
        <v>CUST03937</v>
      </c>
      <c r="C2710" t="str">
        <v>Auto</v>
      </c>
      <c r="D2710">
        <v>1697829</v>
      </c>
      <c r="E2710">
        <v>938139.79</v>
      </c>
      <c r="F2710">
        <v>701</v>
      </c>
      <c r="G2710">
        <v>0.75</v>
      </c>
      <c r="H2710">
        <v>7</v>
      </c>
      <c r="I2710" t="str">
        <v>High</v>
      </c>
    </row>
    <row r="2711" spans="1:9" x14ac:dyDescent="0.25">
      <c r="A2711" t="str">
        <v>LN005431</v>
      </c>
      <c r="B2711" t="str">
        <v>CUST04872</v>
      </c>
      <c r="C2711" t="str">
        <v>Auto</v>
      </c>
      <c r="D2711">
        <v>1153682</v>
      </c>
      <c r="E2711">
        <v>1041949.89</v>
      </c>
      <c r="F2711">
        <v>735</v>
      </c>
      <c r="G2711">
        <v>0.75</v>
      </c>
      <c r="H2711">
        <v>0</v>
      </c>
      <c r="I2711" t="str">
        <v>High</v>
      </c>
    </row>
    <row r="2712" spans="1:9" x14ac:dyDescent="0.25">
      <c r="A2712" t="str">
        <v>LN005432</v>
      </c>
      <c r="B2712" t="str">
        <v>CUST05479</v>
      </c>
      <c r="C2712" t="str">
        <v>Personal</v>
      </c>
      <c r="D2712">
        <v>262429</v>
      </c>
      <c r="E2712">
        <v>0</v>
      </c>
      <c r="F2712">
        <v>616</v>
      </c>
      <c r="G2712">
        <v>8.48E-2</v>
      </c>
      <c r="H2712">
        <v>0</v>
      </c>
      <c r="I2712" t="str">
        <v>High</v>
      </c>
    </row>
    <row r="2713" spans="1:9" x14ac:dyDescent="0.25">
      <c r="A2713" t="str">
        <v>LN005433</v>
      </c>
      <c r="B2713" t="str">
        <v>CUST03948</v>
      </c>
      <c r="C2713" t="str">
        <v>Auto</v>
      </c>
      <c r="D2713">
        <v>1506438</v>
      </c>
      <c r="E2713">
        <v>1453710.97</v>
      </c>
      <c r="F2713">
        <v>708</v>
      </c>
      <c r="G2713">
        <v>0.54749999999999999</v>
      </c>
      <c r="H2713">
        <v>0</v>
      </c>
      <c r="I2713" t="str">
        <v>High</v>
      </c>
    </row>
    <row r="2714" spans="1:9" x14ac:dyDescent="0.25">
      <c r="A2714" t="str">
        <v>LN005434</v>
      </c>
      <c r="B2714" t="str">
        <v>CUST05879</v>
      </c>
      <c r="C2714" t="str">
        <v>Personal</v>
      </c>
      <c r="D2714">
        <v>492744</v>
      </c>
      <c r="E2714">
        <v>340033.76</v>
      </c>
      <c r="F2714">
        <v>741</v>
      </c>
      <c r="G2714">
        <v>0.51090000000000002</v>
      </c>
      <c r="H2714">
        <v>0</v>
      </c>
      <c r="I2714" t="str">
        <v>High</v>
      </c>
    </row>
    <row r="2715" spans="1:9" x14ac:dyDescent="0.25">
      <c r="A2715" t="str">
        <v>LN005435</v>
      </c>
      <c r="B2715" t="str">
        <v>CUST01523</v>
      </c>
      <c r="C2715" t="str">
        <v>Auto</v>
      </c>
      <c r="D2715">
        <v>1311049</v>
      </c>
      <c r="E2715">
        <v>584529.97</v>
      </c>
      <c r="F2715">
        <v>758</v>
      </c>
      <c r="G2715">
        <v>0.75</v>
      </c>
      <c r="H2715">
        <v>30</v>
      </c>
      <c r="I2715" t="str">
        <v>High</v>
      </c>
    </row>
    <row r="2716" spans="1:9" x14ac:dyDescent="0.25">
      <c r="A2716" t="str">
        <v>LN005436</v>
      </c>
      <c r="B2716" t="str">
        <v>CUST06080</v>
      </c>
      <c r="C2716" t="str">
        <v>Auto</v>
      </c>
      <c r="D2716">
        <v>1551886</v>
      </c>
      <c r="E2716">
        <v>936694.85</v>
      </c>
      <c r="F2716">
        <v>678</v>
      </c>
      <c r="G2716">
        <v>0.75</v>
      </c>
      <c r="H2716">
        <v>0</v>
      </c>
      <c r="I2716" t="str">
        <v>High</v>
      </c>
    </row>
    <row r="2717" spans="1:9" x14ac:dyDescent="0.25">
      <c r="A2717" t="str">
        <v>LN005437</v>
      </c>
      <c r="B2717" t="str">
        <v>CUST04372</v>
      </c>
      <c r="C2717" t="str">
        <v>Personal</v>
      </c>
      <c r="D2717">
        <v>611838</v>
      </c>
      <c r="E2717">
        <v>572918.11</v>
      </c>
      <c r="F2717">
        <v>654</v>
      </c>
      <c r="G2717">
        <v>0.57430000000000003</v>
      </c>
      <c r="H2717">
        <v>0</v>
      </c>
      <c r="I2717" t="str">
        <v>High</v>
      </c>
    </row>
    <row r="2718" spans="1:9" x14ac:dyDescent="0.25">
      <c r="A2718" t="str">
        <v>LN005440</v>
      </c>
      <c r="B2718" t="str">
        <v>CUST02957</v>
      </c>
      <c r="C2718" t="str">
        <v>Business</v>
      </c>
      <c r="D2718">
        <v>2953704</v>
      </c>
      <c r="E2718">
        <v>951380.1</v>
      </c>
      <c r="F2718">
        <v>644</v>
      </c>
      <c r="G2718">
        <v>0.75</v>
      </c>
      <c r="H2718">
        <v>0</v>
      </c>
      <c r="I2718" t="str">
        <v>High</v>
      </c>
    </row>
    <row r="2719" spans="1:9" x14ac:dyDescent="0.25">
      <c r="A2719" t="str">
        <v>LN005441</v>
      </c>
      <c r="B2719" t="str">
        <v>CUST01576</v>
      </c>
      <c r="C2719" t="str">
        <v>Home</v>
      </c>
      <c r="D2719">
        <v>4695867</v>
      </c>
      <c r="E2719">
        <v>4438268.3099999996</v>
      </c>
      <c r="F2719">
        <v>695</v>
      </c>
      <c r="G2719">
        <v>0.75</v>
      </c>
      <c r="H2719">
        <v>0</v>
      </c>
      <c r="I2719" t="str">
        <v>High</v>
      </c>
    </row>
    <row r="2720" spans="1:9" x14ac:dyDescent="0.25">
      <c r="A2720" t="str">
        <v>LN005442</v>
      </c>
      <c r="B2720" t="str">
        <v>CUST04178</v>
      </c>
      <c r="C2720" t="str">
        <v>Personal</v>
      </c>
      <c r="D2720">
        <v>757375</v>
      </c>
      <c r="E2720">
        <v>301270.59000000003</v>
      </c>
      <c r="F2720">
        <v>685</v>
      </c>
      <c r="G2720">
        <v>0.68120000000000003</v>
      </c>
      <c r="H2720">
        <v>0</v>
      </c>
      <c r="I2720" t="str">
        <v>High</v>
      </c>
    </row>
    <row r="2721" spans="1:9" x14ac:dyDescent="0.25">
      <c r="A2721" t="str">
        <v>LN005443</v>
      </c>
      <c r="B2721" t="str">
        <v>CUST02829</v>
      </c>
      <c r="C2721" t="str">
        <v>Personal</v>
      </c>
      <c r="D2721">
        <v>339473</v>
      </c>
      <c r="E2721">
        <v>277988.87</v>
      </c>
      <c r="F2721">
        <v>626</v>
      </c>
      <c r="G2721">
        <v>0.1283</v>
      </c>
      <c r="H2721">
        <v>0</v>
      </c>
      <c r="I2721" t="str">
        <v>High</v>
      </c>
    </row>
    <row r="2722" spans="1:9" x14ac:dyDescent="0.25">
      <c r="A2722" t="str">
        <v>LN005444</v>
      </c>
      <c r="B2722" t="str">
        <v>CUST03070</v>
      </c>
      <c r="C2722" t="str">
        <v>Business</v>
      </c>
      <c r="D2722">
        <v>4028628</v>
      </c>
      <c r="E2722">
        <v>3339980.42</v>
      </c>
      <c r="F2722">
        <v>623</v>
      </c>
      <c r="G2722">
        <v>0.75</v>
      </c>
      <c r="H2722">
        <v>0</v>
      </c>
      <c r="I2722" t="str">
        <v>High</v>
      </c>
    </row>
    <row r="2723" spans="1:9" x14ac:dyDescent="0.25">
      <c r="A2723" t="str">
        <v>LN005449</v>
      </c>
      <c r="B2723" t="str">
        <v>CUST02730</v>
      </c>
      <c r="C2723" t="str">
        <v>Home</v>
      </c>
      <c r="D2723">
        <v>4697270</v>
      </c>
      <c r="E2723">
        <v>4656814.66</v>
      </c>
      <c r="F2723">
        <v>718</v>
      </c>
      <c r="G2723">
        <v>0.7137</v>
      </c>
      <c r="H2723">
        <v>0</v>
      </c>
      <c r="I2723" t="str">
        <v>High</v>
      </c>
    </row>
    <row r="2724" spans="1:9" x14ac:dyDescent="0.25">
      <c r="A2724" t="str">
        <v>LN005454</v>
      </c>
      <c r="B2724" t="str">
        <v>CUST06575</v>
      </c>
      <c r="C2724" t="str">
        <v>Home</v>
      </c>
      <c r="D2724">
        <v>2840357</v>
      </c>
      <c r="E2724">
        <v>2517925.33</v>
      </c>
      <c r="F2724">
        <v>746</v>
      </c>
      <c r="G2724">
        <v>0.5746</v>
      </c>
      <c r="H2724">
        <v>0</v>
      </c>
      <c r="I2724" t="str">
        <v>High</v>
      </c>
    </row>
    <row r="2725" spans="1:9" x14ac:dyDescent="0.25">
      <c r="A2725" t="str">
        <v>LN005455</v>
      </c>
      <c r="B2725" t="str">
        <v>CUST01152</v>
      </c>
      <c r="C2725" t="str">
        <v>Auto</v>
      </c>
      <c r="D2725">
        <v>1408015</v>
      </c>
      <c r="E2725">
        <v>738875.2</v>
      </c>
      <c r="F2725">
        <v>554</v>
      </c>
      <c r="G2725">
        <v>0.74550000000000005</v>
      </c>
      <c r="H2725">
        <v>0</v>
      </c>
      <c r="I2725" t="str">
        <v>High</v>
      </c>
    </row>
    <row r="2726" spans="1:9" x14ac:dyDescent="0.25">
      <c r="A2726" t="str">
        <v>LN005458</v>
      </c>
      <c r="B2726" t="str">
        <v>CUST01191</v>
      </c>
      <c r="C2726" t="str">
        <v>Home</v>
      </c>
      <c r="D2726">
        <v>4637742</v>
      </c>
      <c r="E2726">
        <v>4307211.99</v>
      </c>
      <c r="F2726">
        <v>745</v>
      </c>
      <c r="G2726">
        <v>0.69189999999999996</v>
      </c>
      <c r="H2726">
        <v>0</v>
      </c>
      <c r="I2726" t="str">
        <v>High</v>
      </c>
    </row>
    <row r="2727" spans="1:9" x14ac:dyDescent="0.25">
      <c r="A2727" t="str">
        <v>LN005459</v>
      </c>
      <c r="B2727" t="str">
        <v>CUST04632</v>
      </c>
      <c r="C2727" t="str">
        <v>Business</v>
      </c>
      <c r="D2727">
        <v>3432730</v>
      </c>
      <c r="E2727">
        <v>0</v>
      </c>
      <c r="F2727">
        <v>748</v>
      </c>
      <c r="G2727">
        <v>0.75</v>
      </c>
      <c r="H2727">
        <v>0</v>
      </c>
      <c r="I2727" t="str">
        <v>High</v>
      </c>
    </row>
    <row r="2728" spans="1:9" x14ac:dyDescent="0.25">
      <c r="A2728" t="str">
        <v>LN005460</v>
      </c>
      <c r="B2728" t="str">
        <v>CUST02510</v>
      </c>
      <c r="C2728" t="str">
        <v>Business</v>
      </c>
      <c r="D2728">
        <v>3502790</v>
      </c>
      <c r="E2728">
        <v>947075.25</v>
      </c>
      <c r="F2728">
        <v>688</v>
      </c>
      <c r="G2728">
        <v>0.75</v>
      </c>
      <c r="H2728">
        <v>0</v>
      </c>
      <c r="I2728" t="str">
        <v>High</v>
      </c>
    </row>
    <row r="2729" spans="1:9" x14ac:dyDescent="0.25">
      <c r="A2729" t="str">
        <v>LN005462</v>
      </c>
      <c r="B2729" t="str">
        <v>CUST05409</v>
      </c>
      <c r="C2729" t="str">
        <v>Personal</v>
      </c>
      <c r="D2729">
        <v>539789</v>
      </c>
      <c r="E2729">
        <v>0</v>
      </c>
      <c r="F2729">
        <v>692</v>
      </c>
      <c r="G2729">
        <v>0.75</v>
      </c>
      <c r="H2729">
        <v>0</v>
      </c>
      <c r="I2729" t="str">
        <v>High</v>
      </c>
    </row>
    <row r="2730" spans="1:9" x14ac:dyDescent="0.25">
      <c r="A2730" t="str">
        <v>LN005466</v>
      </c>
      <c r="B2730" t="str">
        <v>CUST01675</v>
      </c>
      <c r="C2730" t="str">
        <v>Home</v>
      </c>
      <c r="D2730">
        <v>2764272</v>
      </c>
      <c r="E2730">
        <v>2568898.36</v>
      </c>
      <c r="F2730">
        <v>675</v>
      </c>
      <c r="G2730">
        <v>0.63200000000000001</v>
      </c>
      <c r="H2730">
        <v>7</v>
      </c>
      <c r="I2730" t="str">
        <v>High</v>
      </c>
    </row>
    <row r="2731" spans="1:9" x14ac:dyDescent="0.25">
      <c r="A2731" t="str">
        <v>LN005467</v>
      </c>
      <c r="B2731" t="str">
        <v>CUST06549</v>
      </c>
      <c r="C2731" t="str">
        <v>Education</v>
      </c>
      <c r="D2731">
        <v>1246983</v>
      </c>
      <c r="E2731">
        <v>1044596.29</v>
      </c>
      <c r="F2731">
        <v>731</v>
      </c>
      <c r="G2731">
        <v>0.75</v>
      </c>
      <c r="H2731">
        <v>0</v>
      </c>
      <c r="I2731" t="str">
        <v>High</v>
      </c>
    </row>
    <row r="2732" spans="1:9" x14ac:dyDescent="0.25">
      <c r="A2732" t="str">
        <v>LN005469</v>
      </c>
      <c r="B2732" t="str">
        <v>CUST05581</v>
      </c>
      <c r="C2732" t="str">
        <v>Business</v>
      </c>
      <c r="D2732">
        <v>4376703</v>
      </c>
      <c r="E2732">
        <v>3958773.53</v>
      </c>
      <c r="F2732">
        <v>793</v>
      </c>
      <c r="G2732">
        <v>0.75</v>
      </c>
      <c r="H2732">
        <v>0</v>
      </c>
      <c r="I2732" t="str">
        <v>High</v>
      </c>
    </row>
    <row r="2733" spans="1:9" x14ac:dyDescent="0.25">
      <c r="A2733" t="str">
        <v>LN005471</v>
      </c>
      <c r="B2733" t="str">
        <v>CUST02646</v>
      </c>
      <c r="C2733" t="str">
        <v>Auto</v>
      </c>
      <c r="D2733">
        <v>1661184</v>
      </c>
      <c r="E2733">
        <v>674824.75</v>
      </c>
      <c r="F2733">
        <v>698</v>
      </c>
      <c r="G2733">
        <v>0.75</v>
      </c>
      <c r="H2733">
        <v>15</v>
      </c>
      <c r="I2733" t="str">
        <v>High</v>
      </c>
    </row>
    <row r="2734" spans="1:9" x14ac:dyDescent="0.25">
      <c r="A2734" t="str">
        <v>LN005473</v>
      </c>
      <c r="B2734" t="str">
        <v>CUST06341</v>
      </c>
      <c r="C2734" t="str">
        <v>Personal</v>
      </c>
      <c r="D2734">
        <v>691798</v>
      </c>
      <c r="E2734">
        <v>640660.43000000005</v>
      </c>
      <c r="F2734">
        <v>794</v>
      </c>
      <c r="G2734">
        <v>0.75</v>
      </c>
      <c r="H2734">
        <v>0</v>
      </c>
      <c r="I2734" t="str">
        <v>High</v>
      </c>
    </row>
    <row r="2735" spans="1:9" x14ac:dyDescent="0.25">
      <c r="A2735" t="str">
        <v>LN005478</v>
      </c>
      <c r="B2735" t="str">
        <v>CUST02035</v>
      </c>
      <c r="C2735" t="str">
        <v>Auto</v>
      </c>
      <c r="D2735">
        <v>1222265</v>
      </c>
      <c r="E2735">
        <v>898374.75</v>
      </c>
      <c r="F2735">
        <v>634</v>
      </c>
      <c r="G2735">
        <v>0.75</v>
      </c>
      <c r="H2735">
        <v>0</v>
      </c>
      <c r="I2735" t="str">
        <v>High</v>
      </c>
    </row>
    <row r="2736" spans="1:9" x14ac:dyDescent="0.25">
      <c r="A2736" t="str">
        <v>LN005481</v>
      </c>
      <c r="B2736" t="str">
        <v>CUST04691</v>
      </c>
      <c r="C2736" t="str">
        <v>Education</v>
      </c>
      <c r="D2736">
        <v>907607</v>
      </c>
      <c r="E2736">
        <v>883673.73</v>
      </c>
      <c r="F2736">
        <v>614</v>
      </c>
      <c r="G2736">
        <v>9.6000000000000002E-2</v>
      </c>
      <c r="H2736">
        <v>7</v>
      </c>
      <c r="I2736" t="str">
        <v>High</v>
      </c>
    </row>
    <row r="2737" spans="1:9" x14ac:dyDescent="0.25">
      <c r="A2737" t="str">
        <v>LN005483</v>
      </c>
      <c r="B2737" t="str">
        <v>CUST04702</v>
      </c>
      <c r="C2737" t="str">
        <v>Home</v>
      </c>
      <c r="D2737">
        <v>5511084</v>
      </c>
      <c r="E2737">
        <v>5233962.26</v>
      </c>
      <c r="F2737">
        <v>678</v>
      </c>
      <c r="G2737">
        <v>0.6482</v>
      </c>
      <c r="H2737">
        <v>0</v>
      </c>
      <c r="I2737" t="str">
        <v>High</v>
      </c>
    </row>
    <row r="2738" spans="1:9" x14ac:dyDescent="0.25">
      <c r="A2738" t="str">
        <v>LN005486</v>
      </c>
      <c r="B2738" t="str">
        <v>CUST05989</v>
      </c>
      <c r="C2738" t="str">
        <v>Business</v>
      </c>
      <c r="D2738">
        <v>1935578</v>
      </c>
      <c r="E2738">
        <v>862302.76</v>
      </c>
      <c r="F2738">
        <v>835</v>
      </c>
      <c r="G2738">
        <v>0.62819999999999998</v>
      </c>
      <c r="H2738">
        <v>0</v>
      </c>
      <c r="I2738" t="str">
        <v>High</v>
      </c>
    </row>
    <row r="2739" spans="1:9" x14ac:dyDescent="0.25">
      <c r="A2739" t="str">
        <v>LN005489</v>
      </c>
      <c r="B2739" t="str">
        <v>CUST00207</v>
      </c>
      <c r="C2739" t="str">
        <v>Auto</v>
      </c>
      <c r="D2739">
        <v>981099</v>
      </c>
      <c r="E2739">
        <v>953619.46</v>
      </c>
      <c r="F2739">
        <v>719</v>
      </c>
      <c r="G2739">
        <v>0.75</v>
      </c>
      <c r="H2739">
        <v>0</v>
      </c>
      <c r="I2739" t="str">
        <v>High</v>
      </c>
    </row>
    <row r="2740" spans="1:9" x14ac:dyDescent="0.25">
      <c r="A2740" t="str">
        <v>LN005490</v>
      </c>
      <c r="B2740" t="str">
        <v>CUST05471</v>
      </c>
      <c r="C2740" t="str">
        <v>Business</v>
      </c>
      <c r="D2740">
        <v>1083290</v>
      </c>
      <c r="E2740">
        <v>0</v>
      </c>
      <c r="F2740">
        <v>652</v>
      </c>
      <c r="G2740">
        <v>0.52939999999999998</v>
      </c>
      <c r="H2740">
        <v>0</v>
      </c>
      <c r="I2740" t="str">
        <v>High</v>
      </c>
    </row>
    <row r="2741" spans="1:9" x14ac:dyDescent="0.25">
      <c r="A2741" t="str">
        <v>LN005492</v>
      </c>
      <c r="B2741" t="str">
        <v>CUST01106</v>
      </c>
      <c r="C2741" t="str">
        <v>Education</v>
      </c>
      <c r="D2741">
        <v>1075071</v>
      </c>
      <c r="E2741">
        <v>553062.78</v>
      </c>
      <c r="F2741">
        <v>633</v>
      </c>
      <c r="G2741">
        <v>0.2586</v>
      </c>
      <c r="H2741">
        <v>0</v>
      </c>
      <c r="I2741" t="str">
        <v>High</v>
      </c>
    </row>
    <row r="2742" spans="1:9" x14ac:dyDescent="0.25">
      <c r="A2742" t="str">
        <v>LN005493</v>
      </c>
      <c r="B2742" t="str">
        <v>CUST04325</v>
      </c>
      <c r="C2742" t="str">
        <v>Auto</v>
      </c>
      <c r="D2742">
        <v>533551</v>
      </c>
      <c r="E2742">
        <v>148290.51</v>
      </c>
      <c r="F2742">
        <v>726</v>
      </c>
      <c r="G2742">
        <v>0.61580000000000001</v>
      </c>
      <c r="H2742">
        <v>0</v>
      </c>
      <c r="I2742" t="str">
        <v>High</v>
      </c>
    </row>
    <row r="2743" spans="1:9" x14ac:dyDescent="0.25">
      <c r="A2743" t="str">
        <v>LN005495</v>
      </c>
      <c r="B2743" t="str">
        <v>CUST05214</v>
      </c>
      <c r="C2743" t="str">
        <v>Home</v>
      </c>
      <c r="D2743">
        <v>1103901</v>
      </c>
      <c r="E2743">
        <v>984515.76</v>
      </c>
      <c r="F2743">
        <v>634</v>
      </c>
      <c r="G2743">
        <v>0.1686</v>
      </c>
      <c r="H2743">
        <v>0</v>
      </c>
      <c r="I2743" t="str">
        <v>High</v>
      </c>
    </row>
    <row r="2744" spans="1:9" x14ac:dyDescent="0.25">
      <c r="A2744" t="str">
        <v>LN005497</v>
      </c>
      <c r="B2744" t="str">
        <v>CUST02086</v>
      </c>
      <c r="C2744" t="str">
        <v>Auto</v>
      </c>
      <c r="D2744">
        <v>884412</v>
      </c>
      <c r="E2744">
        <v>394395.59</v>
      </c>
      <c r="F2744">
        <v>650</v>
      </c>
      <c r="G2744">
        <v>0.65900000000000003</v>
      </c>
      <c r="H2744">
        <v>0</v>
      </c>
      <c r="I2744" t="str">
        <v>High</v>
      </c>
    </row>
    <row r="2745" spans="1:9" x14ac:dyDescent="0.25">
      <c r="A2745" t="str">
        <v>LN005498</v>
      </c>
      <c r="B2745" t="str">
        <v>CUST05213</v>
      </c>
      <c r="C2745" t="str">
        <v>Business</v>
      </c>
      <c r="D2745">
        <v>3716726</v>
      </c>
      <c r="E2745">
        <v>2199707.7799999998</v>
      </c>
      <c r="F2745">
        <v>685</v>
      </c>
      <c r="G2745">
        <v>0.75</v>
      </c>
      <c r="H2745">
        <v>0</v>
      </c>
      <c r="I2745" t="str">
        <v>High</v>
      </c>
    </row>
    <row r="2746" spans="1:9" x14ac:dyDescent="0.25">
      <c r="A2746" t="str">
        <v>LN005499</v>
      </c>
      <c r="B2746" t="str">
        <v>CUST02405</v>
      </c>
      <c r="C2746" t="str">
        <v>Auto</v>
      </c>
      <c r="D2746">
        <v>1630150</v>
      </c>
      <c r="E2746">
        <v>1175889.8</v>
      </c>
      <c r="F2746">
        <v>702</v>
      </c>
      <c r="G2746">
        <v>0.52259999999999995</v>
      </c>
      <c r="H2746">
        <v>0</v>
      </c>
      <c r="I2746" t="str">
        <v>High</v>
      </c>
    </row>
    <row r="2747" spans="1:9" x14ac:dyDescent="0.25">
      <c r="A2747" t="str">
        <v>LN005504</v>
      </c>
      <c r="B2747" t="str">
        <v>CUST03337</v>
      </c>
      <c r="C2747" t="str">
        <v>Home</v>
      </c>
      <c r="D2747">
        <v>5445358</v>
      </c>
      <c r="E2747">
        <v>5017612.53</v>
      </c>
      <c r="F2747">
        <v>713</v>
      </c>
      <c r="G2747">
        <v>0.75</v>
      </c>
      <c r="H2747">
        <v>0</v>
      </c>
      <c r="I2747" t="str">
        <v>High</v>
      </c>
    </row>
    <row r="2748" spans="1:9" x14ac:dyDescent="0.25">
      <c r="A2748" t="str">
        <v>LN005505</v>
      </c>
      <c r="B2748" t="str">
        <v>CUST02356</v>
      </c>
      <c r="C2748" t="str">
        <v>Personal</v>
      </c>
      <c r="D2748">
        <v>510667</v>
      </c>
      <c r="E2748">
        <v>206169.49</v>
      </c>
      <c r="F2748">
        <v>751</v>
      </c>
      <c r="G2748">
        <v>0.69579999999999997</v>
      </c>
      <c r="H2748">
        <v>0</v>
      </c>
      <c r="I2748" t="str">
        <v>High</v>
      </c>
    </row>
    <row r="2749" spans="1:9" x14ac:dyDescent="0.25">
      <c r="A2749" t="str">
        <v>LN005507</v>
      </c>
      <c r="B2749" t="str">
        <v>CUST05100</v>
      </c>
      <c r="C2749" t="str">
        <v>Home</v>
      </c>
      <c r="D2749">
        <v>2705828</v>
      </c>
      <c r="E2749">
        <v>2432216.4300000002</v>
      </c>
      <c r="F2749">
        <v>740</v>
      </c>
      <c r="G2749">
        <v>0.71489999999999998</v>
      </c>
      <c r="H2749">
        <v>1</v>
      </c>
      <c r="I2749" t="str">
        <v>High</v>
      </c>
    </row>
    <row r="2750" spans="1:9" x14ac:dyDescent="0.25">
      <c r="A2750" t="str">
        <v>LN005508</v>
      </c>
      <c r="B2750" t="str">
        <v>CUST04503</v>
      </c>
      <c r="C2750" t="str">
        <v>Personal</v>
      </c>
      <c r="D2750">
        <v>330705</v>
      </c>
      <c r="E2750">
        <v>255288.59</v>
      </c>
      <c r="F2750">
        <v>550</v>
      </c>
      <c r="G2750">
        <v>0.1082</v>
      </c>
      <c r="H2750">
        <v>0</v>
      </c>
      <c r="I2750" t="str">
        <v>High</v>
      </c>
    </row>
    <row r="2751" spans="1:9" x14ac:dyDescent="0.25">
      <c r="A2751" t="str">
        <v>LN005510</v>
      </c>
      <c r="B2751" t="str">
        <v>CUST01691</v>
      </c>
      <c r="C2751" t="str">
        <v>Home</v>
      </c>
      <c r="D2751">
        <v>2782596</v>
      </c>
      <c r="E2751">
        <v>2607636.48</v>
      </c>
      <c r="F2751">
        <v>712</v>
      </c>
      <c r="G2751">
        <v>0.75</v>
      </c>
      <c r="H2751">
        <v>0</v>
      </c>
      <c r="I2751" t="str">
        <v>High</v>
      </c>
    </row>
    <row r="2752" spans="1:9" x14ac:dyDescent="0.25">
      <c r="A2752" t="str">
        <v>LN005512</v>
      </c>
      <c r="B2752" t="str">
        <v>CUST06700</v>
      </c>
      <c r="C2752" t="str">
        <v>Business</v>
      </c>
      <c r="D2752">
        <v>1365068</v>
      </c>
      <c r="E2752">
        <v>1313381.6599999999</v>
      </c>
      <c r="F2752">
        <v>718</v>
      </c>
      <c r="G2752">
        <v>0.55579999999999996</v>
      </c>
      <c r="H2752">
        <v>0</v>
      </c>
      <c r="I2752" t="str">
        <v>High</v>
      </c>
    </row>
    <row r="2753" spans="1:9" x14ac:dyDescent="0.25">
      <c r="A2753" t="str">
        <v>LN005513</v>
      </c>
      <c r="B2753" t="str">
        <v>CUST01515</v>
      </c>
      <c r="C2753" t="str">
        <v>Business</v>
      </c>
      <c r="D2753">
        <v>2842662</v>
      </c>
      <c r="E2753">
        <v>1479861.24</v>
      </c>
      <c r="F2753">
        <v>758</v>
      </c>
      <c r="G2753">
        <v>0.75</v>
      </c>
      <c r="H2753">
        <v>0</v>
      </c>
      <c r="I2753" t="str">
        <v>High</v>
      </c>
    </row>
    <row r="2754" spans="1:9" x14ac:dyDescent="0.25">
      <c r="A2754" t="str">
        <v>LN005519</v>
      </c>
      <c r="B2754" t="str">
        <v>CUST00520</v>
      </c>
      <c r="C2754" t="str">
        <v>Personal</v>
      </c>
      <c r="D2754">
        <v>679735</v>
      </c>
      <c r="E2754">
        <v>589613.56999999995</v>
      </c>
      <c r="F2754">
        <v>649</v>
      </c>
      <c r="G2754">
        <v>0.41710000000000003</v>
      </c>
      <c r="H2754">
        <v>15</v>
      </c>
      <c r="I2754" t="str">
        <v>High</v>
      </c>
    </row>
    <row r="2755" spans="1:9" x14ac:dyDescent="0.25">
      <c r="A2755" t="str">
        <v>LN005522</v>
      </c>
      <c r="B2755" t="str">
        <v>CUST03112</v>
      </c>
      <c r="C2755" t="str">
        <v>Auto</v>
      </c>
      <c r="D2755">
        <v>1360216</v>
      </c>
      <c r="E2755">
        <v>884355.82</v>
      </c>
      <c r="F2755">
        <v>718</v>
      </c>
      <c r="G2755">
        <v>0.75</v>
      </c>
      <c r="H2755">
        <v>0</v>
      </c>
      <c r="I2755" t="str">
        <v>High</v>
      </c>
    </row>
    <row r="2756" spans="1:9" x14ac:dyDescent="0.25">
      <c r="A2756" t="str">
        <v>LN005525</v>
      </c>
      <c r="B2756" t="str">
        <v>CUST03268</v>
      </c>
      <c r="C2756" t="str">
        <v>Home</v>
      </c>
      <c r="D2756">
        <v>6678849</v>
      </c>
      <c r="E2756">
        <v>6583940.8300000001</v>
      </c>
      <c r="F2756">
        <v>667</v>
      </c>
      <c r="G2756">
        <v>0.75</v>
      </c>
      <c r="H2756">
        <v>90</v>
      </c>
      <c r="I2756" t="str">
        <v>High</v>
      </c>
    </row>
    <row r="2757" spans="1:9" x14ac:dyDescent="0.25">
      <c r="A2757" t="str">
        <v>LN005527</v>
      </c>
      <c r="B2757" t="str">
        <v>CUST04210</v>
      </c>
      <c r="C2757" t="str">
        <v>Auto</v>
      </c>
      <c r="D2757">
        <v>1610399</v>
      </c>
      <c r="E2757">
        <v>1496129.03</v>
      </c>
      <c r="F2757">
        <v>719</v>
      </c>
      <c r="G2757">
        <v>0.5202</v>
      </c>
      <c r="H2757">
        <v>0</v>
      </c>
      <c r="I2757" t="str">
        <v>High</v>
      </c>
    </row>
    <row r="2758" spans="1:9" x14ac:dyDescent="0.25">
      <c r="A2758" t="str">
        <v>LN005530</v>
      </c>
      <c r="B2758" t="str">
        <v>CUST01734</v>
      </c>
      <c r="C2758" t="str">
        <v>Personal</v>
      </c>
      <c r="D2758">
        <v>765528</v>
      </c>
      <c r="E2758">
        <v>0</v>
      </c>
      <c r="F2758">
        <v>672</v>
      </c>
      <c r="G2758">
        <v>0.63870000000000005</v>
      </c>
      <c r="H2758">
        <v>60</v>
      </c>
      <c r="I2758" t="str">
        <v>High</v>
      </c>
    </row>
    <row r="2759" spans="1:9" x14ac:dyDescent="0.25">
      <c r="A2759" t="str">
        <v>LN005531</v>
      </c>
      <c r="B2759" t="str">
        <v>CUST05535</v>
      </c>
      <c r="C2759" t="str">
        <v>Home</v>
      </c>
      <c r="D2759">
        <v>3235971</v>
      </c>
      <c r="E2759">
        <v>3023204.53</v>
      </c>
      <c r="F2759">
        <v>706</v>
      </c>
      <c r="G2759">
        <v>0.75</v>
      </c>
      <c r="H2759">
        <v>1</v>
      </c>
      <c r="I2759" t="str">
        <v>High</v>
      </c>
    </row>
    <row r="2760" spans="1:9" x14ac:dyDescent="0.25">
      <c r="A2760" t="str">
        <v>LN005532</v>
      </c>
      <c r="B2760" t="str">
        <v>CUST03972</v>
      </c>
      <c r="C2760" t="str">
        <v>Personal</v>
      </c>
      <c r="D2760">
        <v>75895</v>
      </c>
      <c r="E2760">
        <v>43887.57</v>
      </c>
      <c r="F2760">
        <v>633</v>
      </c>
      <c r="G2760">
        <v>0.05</v>
      </c>
      <c r="H2760">
        <v>0</v>
      </c>
      <c r="I2760" t="str">
        <v>High</v>
      </c>
    </row>
    <row r="2761" spans="1:9" x14ac:dyDescent="0.25">
      <c r="A2761" t="str">
        <v>LN005534</v>
      </c>
      <c r="B2761" t="str">
        <v>CUST02138</v>
      </c>
      <c r="C2761" t="str">
        <v>Education</v>
      </c>
      <c r="D2761">
        <v>949934</v>
      </c>
      <c r="E2761">
        <v>560097.5</v>
      </c>
      <c r="F2761">
        <v>778</v>
      </c>
      <c r="G2761">
        <v>0.56630000000000003</v>
      </c>
      <c r="H2761">
        <v>0</v>
      </c>
      <c r="I2761" t="str">
        <v>High</v>
      </c>
    </row>
    <row r="2762" spans="1:9" x14ac:dyDescent="0.25">
      <c r="A2762" t="str">
        <v>LN005538</v>
      </c>
      <c r="B2762" t="str">
        <v>CUST03315</v>
      </c>
      <c r="C2762" t="str">
        <v>Business</v>
      </c>
      <c r="D2762">
        <v>2553334</v>
      </c>
      <c r="E2762">
        <v>465095.01</v>
      </c>
      <c r="F2762">
        <v>842</v>
      </c>
      <c r="G2762">
        <v>0.75</v>
      </c>
      <c r="H2762">
        <v>0</v>
      </c>
      <c r="I2762" t="str">
        <v>High</v>
      </c>
    </row>
    <row r="2763" spans="1:9" x14ac:dyDescent="0.25">
      <c r="A2763" t="str">
        <v>LN005540</v>
      </c>
      <c r="B2763" t="str">
        <v>CUST03908</v>
      </c>
      <c r="C2763" t="str">
        <v>Home</v>
      </c>
      <c r="D2763">
        <v>2708705</v>
      </c>
      <c r="E2763">
        <v>2637046.81</v>
      </c>
      <c r="F2763">
        <v>740</v>
      </c>
      <c r="G2763">
        <v>0.53620000000000001</v>
      </c>
      <c r="H2763">
        <v>0</v>
      </c>
      <c r="I2763" t="str">
        <v>High</v>
      </c>
    </row>
    <row r="2764" spans="1:9" x14ac:dyDescent="0.25">
      <c r="A2764" t="str">
        <v>LN005542</v>
      </c>
      <c r="B2764" t="str">
        <v>CUST00494</v>
      </c>
      <c r="C2764" t="str">
        <v>Auto</v>
      </c>
      <c r="D2764">
        <v>885774</v>
      </c>
      <c r="E2764">
        <v>838135.33</v>
      </c>
      <c r="F2764">
        <v>737</v>
      </c>
      <c r="G2764">
        <v>0.64900000000000002</v>
      </c>
      <c r="H2764">
        <v>0</v>
      </c>
      <c r="I2764" t="str">
        <v>High</v>
      </c>
    </row>
    <row r="2765" spans="1:9" x14ac:dyDescent="0.25">
      <c r="A2765" t="str">
        <v>LN005543</v>
      </c>
      <c r="B2765" t="str">
        <v>CUST02613</v>
      </c>
      <c r="C2765" t="str">
        <v>Business</v>
      </c>
      <c r="D2765">
        <v>504777</v>
      </c>
      <c r="E2765">
        <v>465563.53</v>
      </c>
      <c r="F2765">
        <v>634</v>
      </c>
      <c r="G2765">
        <v>0.10730000000000001</v>
      </c>
      <c r="H2765">
        <v>90</v>
      </c>
      <c r="I2765" t="str">
        <v>High</v>
      </c>
    </row>
    <row r="2766" spans="1:9" x14ac:dyDescent="0.25">
      <c r="A2766" t="str">
        <v>LN005545</v>
      </c>
      <c r="B2766" t="str">
        <v>CUST05502</v>
      </c>
      <c r="C2766" t="str">
        <v>Auto</v>
      </c>
      <c r="D2766">
        <v>1787351</v>
      </c>
      <c r="E2766">
        <v>1088434.19</v>
      </c>
      <c r="F2766">
        <v>694</v>
      </c>
      <c r="G2766">
        <v>0.75</v>
      </c>
      <c r="H2766">
        <v>180</v>
      </c>
      <c r="I2766" t="str">
        <v>High</v>
      </c>
    </row>
    <row r="2767" spans="1:9" x14ac:dyDescent="0.25">
      <c r="A2767" t="str">
        <v>LN005546</v>
      </c>
      <c r="B2767" t="str">
        <v>CUST03673</v>
      </c>
      <c r="C2767" t="str">
        <v>Personal</v>
      </c>
      <c r="D2767">
        <v>164796</v>
      </c>
      <c r="E2767">
        <v>155379.01</v>
      </c>
      <c r="F2767">
        <v>591</v>
      </c>
      <c r="G2767">
        <v>0.05</v>
      </c>
      <c r="H2767">
        <v>0</v>
      </c>
      <c r="I2767" t="str">
        <v>High</v>
      </c>
    </row>
    <row r="2768" spans="1:9" x14ac:dyDescent="0.25">
      <c r="A2768" t="str">
        <v>LN005553</v>
      </c>
      <c r="B2768" t="str">
        <v>CUST02532</v>
      </c>
      <c r="C2768" t="str">
        <v>Business</v>
      </c>
      <c r="D2768">
        <v>4193078</v>
      </c>
      <c r="E2768">
        <v>2596755.09</v>
      </c>
      <c r="F2768">
        <v>702</v>
      </c>
      <c r="G2768">
        <v>0.75</v>
      </c>
      <c r="H2768">
        <v>15</v>
      </c>
      <c r="I2768" t="str">
        <v>High</v>
      </c>
    </row>
    <row r="2769" spans="1:9" x14ac:dyDescent="0.25">
      <c r="A2769" t="str">
        <v>LN005556</v>
      </c>
      <c r="B2769" t="str">
        <v>CUST03008</v>
      </c>
      <c r="C2769" t="str">
        <v>Auto</v>
      </c>
      <c r="D2769">
        <v>1483283</v>
      </c>
      <c r="E2769">
        <v>957563.31</v>
      </c>
      <c r="F2769">
        <v>722</v>
      </c>
      <c r="G2769">
        <v>0.75</v>
      </c>
      <c r="H2769">
        <v>0</v>
      </c>
      <c r="I2769" t="str">
        <v>High</v>
      </c>
    </row>
    <row r="2770" spans="1:9" x14ac:dyDescent="0.25">
      <c r="A2770" t="str">
        <v>LN005558</v>
      </c>
      <c r="B2770" t="str">
        <v>CUST03079</v>
      </c>
      <c r="C2770" t="str">
        <v>Auto</v>
      </c>
      <c r="D2770">
        <v>1634805</v>
      </c>
      <c r="E2770">
        <v>1390646.84</v>
      </c>
      <c r="F2770">
        <v>616</v>
      </c>
      <c r="G2770">
        <v>0.75</v>
      </c>
      <c r="H2770">
        <v>7</v>
      </c>
      <c r="I2770" t="str">
        <v>High</v>
      </c>
    </row>
    <row r="2771" spans="1:9" x14ac:dyDescent="0.25">
      <c r="A2771" t="str">
        <v>LN005561</v>
      </c>
      <c r="B2771" t="str">
        <v>CUST02249</v>
      </c>
      <c r="C2771" t="str">
        <v>Personal</v>
      </c>
      <c r="D2771">
        <v>775457</v>
      </c>
      <c r="E2771">
        <v>0</v>
      </c>
      <c r="F2771">
        <v>709</v>
      </c>
      <c r="G2771">
        <v>0.5212</v>
      </c>
      <c r="H2771">
        <v>0</v>
      </c>
      <c r="I2771" t="str">
        <v>High</v>
      </c>
    </row>
    <row r="2772" spans="1:9" x14ac:dyDescent="0.25">
      <c r="A2772" t="str">
        <v>LN005562</v>
      </c>
      <c r="B2772" t="str">
        <v>CUST04614</v>
      </c>
      <c r="C2772" t="str">
        <v>Business</v>
      </c>
      <c r="D2772">
        <v>1457884</v>
      </c>
      <c r="E2772">
        <v>98279.41</v>
      </c>
      <c r="F2772">
        <v>790</v>
      </c>
      <c r="G2772">
        <v>0.57479999999999998</v>
      </c>
      <c r="H2772">
        <v>15</v>
      </c>
      <c r="I2772" t="str">
        <v>High</v>
      </c>
    </row>
    <row r="2773" spans="1:9" x14ac:dyDescent="0.25">
      <c r="A2773" t="str">
        <v>LN005565</v>
      </c>
      <c r="B2773" t="str">
        <v>CUST03807</v>
      </c>
      <c r="C2773" t="str">
        <v>Business</v>
      </c>
      <c r="D2773">
        <v>2329452</v>
      </c>
      <c r="E2773">
        <v>1279660.3</v>
      </c>
      <c r="F2773">
        <v>734</v>
      </c>
      <c r="G2773">
        <v>0.75</v>
      </c>
      <c r="H2773">
        <v>0</v>
      </c>
      <c r="I2773" t="str">
        <v>High</v>
      </c>
    </row>
    <row r="2774" spans="1:9" x14ac:dyDescent="0.25">
      <c r="A2774" t="str">
        <v>LN005571</v>
      </c>
      <c r="B2774" t="str">
        <v>CUST05658</v>
      </c>
      <c r="C2774" t="str">
        <v>Business</v>
      </c>
      <c r="D2774">
        <v>4789885</v>
      </c>
      <c r="E2774">
        <v>3970357.07</v>
      </c>
      <c r="F2774">
        <v>680</v>
      </c>
      <c r="G2774">
        <v>0.75</v>
      </c>
      <c r="H2774">
        <v>0</v>
      </c>
      <c r="I2774" t="str">
        <v>High</v>
      </c>
    </row>
    <row r="2775" spans="1:9" x14ac:dyDescent="0.25">
      <c r="A2775" t="str">
        <v>LN005572</v>
      </c>
      <c r="B2775" t="str">
        <v>CUST01274</v>
      </c>
      <c r="C2775" t="str">
        <v>Personal</v>
      </c>
      <c r="D2775">
        <v>584578</v>
      </c>
      <c r="E2775">
        <v>291591.34999999998</v>
      </c>
      <c r="F2775">
        <v>672</v>
      </c>
      <c r="G2775">
        <v>0.75</v>
      </c>
      <c r="H2775">
        <v>1</v>
      </c>
      <c r="I2775" t="str">
        <v>High</v>
      </c>
    </row>
    <row r="2776" spans="1:9" x14ac:dyDescent="0.25">
      <c r="A2776" t="str">
        <v>LN005575</v>
      </c>
      <c r="B2776" t="str">
        <v>CUST03602</v>
      </c>
      <c r="C2776" t="str">
        <v>Auto</v>
      </c>
      <c r="D2776">
        <v>1698859</v>
      </c>
      <c r="E2776">
        <v>1501008.63</v>
      </c>
      <c r="F2776">
        <v>647</v>
      </c>
      <c r="G2776">
        <v>0.75</v>
      </c>
      <c r="H2776">
        <v>0</v>
      </c>
      <c r="I2776" t="str">
        <v>High</v>
      </c>
    </row>
    <row r="2777" spans="1:9" x14ac:dyDescent="0.25">
      <c r="A2777" t="str">
        <v>LN005577</v>
      </c>
      <c r="B2777" t="str">
        <v>CUST05555</v>
      </c>
      <c r="C2777" t="str">
        <v>Auto</v>
      </c>
      <c r="D2777">
        <v>1174238</v>
      </c>
      <c r="E2777">
        <v>292984.37</v>
      </c>
      <c r="F2777">
        <v>705</v>
      </c>
      <c r="G2777">
        <v>0.61619999999999997</v>
      </c>
      <c r="H2777">
        <v>0</v>
      </c>
      <c r="I2777" t="str">
        <v>High</v>
      </c>
    </row>
    <row r="2778" spans="1:9" x14ac:dyDescent="0.25">
      <c r="A2778" t="str">
        <v>LN005578</v>
      </c>
      <c r="B2778" t="str">
        <v>CUST03684</v>
      </c>
      <c r="C2778" t="str">
        <v>Business</v>
      </c>
      <c r="D2778">
        <v>1331372</v>
      </c>
      <c r="E2778">
        <v>1147396.3600000001</v>
      </c>
      <c r="F2778">
        <v>699</v>
      </c>
      <c r="G2778">
        <v>0.65290000000000004</v>
      </c>
      <c r="H2778">
        <v>0</v>
      </c>
      <c r="I2778" t="str">
        <v>High</v>
      </c>
    </row>
    <row r="2779" spans="1:9" x14ac:dyDescent="0.25">
      <c r="A2779" t="str">
        <v>LN005579</v>
      </c>
      <c r="B2779" t="str">
        <v>CUST03553</v>
      </c>
      <c r="C2779" t="str">
        <v>Business</v>
      </c>
      <c r="D2779">
        <v>3856820</v>
      </c>
      <c r="E2779">
        <v>3110372.59</v>
      </c>
      <c r="F2779">
        <v>728</v>
      </c>
      <c r="G2779">
        <v>0.75</v>
      </c>
      <c r="H2779">
        <v>0</v>
      </c>
      <c r="I2779" t="str">
        <v>High</v>
      </c>
    </row>
    <row r="2780" spans="1:9" x14ac:dyDescent="0.25">
      <c r="A2780" t="str">
        <v>LN005580</v>
      </c>
      <c r="B2780" t="str">
        <v>CUST01881</v>
      </c>
      <c r="C2780" t="str">
        <v>Home</v>
      </c>
      <c r="D2780">
        <v>2760489</v>
      </c>
      <c r="E2780">
        <v>2434242.58</v>
      </c>
      <c r="F2780">
        <v>793</v>
      </c>
      <c r="G2780">
        <v>0.57169999999999999</v>
      </c>
      <c r="H2780">
        <v>0</v>
      </c>
      <c r="I2780" t="str">
        <v>High</v>
      </c>
    </row>
    <row r="2781" spans="1:9" x14ac:dyDescent="0.25">
      <c r="A2781" t="str">
        <v>LN005582</v>
      </c>
      <c r="B2781" t="str">
        <v>CUST03921</v>
      </c>
      <c r="C2781" t="str">
        <v>Home</v>
      </c>
      <c r="D2781">
        <v>4809092</v>
      </c>
      <c r="E2781">
        <v>4670744.0999999996</v>
      </c>
      <c r="F2781">
        <v>659</v>
      </c>
      <c r="G2781">
        <v>0.50090000000000001</v>
      </c>
      <c r="H2781">
        <v>0</v>
      </c>
      <c r="I2781" t="str">
        <v>High</v>
      </c>
    </row>
    <row r="2782" spans="1:9" x14ac:dyDescent="0.25">
      <c r="A2782" t="str">
        <v>LN005587</v>
      </c>
      <c r="B2782" t="str">
        <v>CUST02453</v>
      </c>
      <c r="C2782" t="str">
        <v>Home</v>
      </c>
      <c r="D2782">
        <v>5583213</v>
      </c>
      <c r="E2782">
        <v>5121779.63</v>
      </c>
      <c r="F2782">
        <v>650</v>
      </c>
      <c r="G2782">
        <v>0.75</v>
      </c>
      <c r="H2782">
        <v>0</v>
      </c>
      <c r="I2782" t="str">
        <v>High</v>
      </c>
    </row>
    <row r="2783" spans="1:9" x14ac:dyDescent="0.25">
      <c r="A2783" t="str">
        <v>LN005588</v>
      </c>
      <c r="B2783" t="str">
        <v>CUST00733</v>
      </c>
      <c r="C2783" t="str">
        <v>Home</v>
      </c>
      <c r="D2783">
        <v>3554672</v>
      </c>
      <c r="E2783">
        <v>3147962.91</v>
      </c>
      <c r="F2783">
        <v>647</v>
      </c>
      <c r="G2783">
        <v>0.60240000000000005</v>
      </c>
      <c r="H2783">
        <v>0</v>
      </c>
      <c r="I2783" t="str">
        <v>High</v>
      </c>
    </row>
    <row r="2784" spans="1:9" x14ac:dyDescent="0.25">
      <c r="A2784" t="str">
        <v>LN005589</v>
      </c>
      <c r="B2784" t="str">
        <v>CUST01588</v>
      </c>
      <c r="C2784" t="str">
        <v>Business</v>
      </c>
      <c r="D2784">
        <v>2356872</v>
      </c>
      <c r="E2784">
        <v>1209102.32</v>
      </c>
      <c r="F2784">
        <v>689</v>
      </c>
      <c r="G2784">
        <v>0.75</v>
      </c>
      <c r="H2784">
        <v>15</v>
      </c>
      <c r="I2784" t="str">
        <v>High</v>
      </c>
    </row>
    <row r="2785" spans="1:9" x14ac:dyDescent="0.25">
      <c r="A2785" t="str">
        <v>LN005590</v>
      </c>
      <c r="B2785" t="str">
        <v>CUST03235</v>
      </c>
      <c r="C2785" t="str">
        <v>Auto</v>
      </c>
      <c r="D2785">
        <v>1711685</v>
      </c>
      <c r="E2785">
        <v>904536.7</v>
      </c>
      <c r="F2785">
        <v>654</v>
      </c>
      <c r="G2785">
        <v>0.75</v>
      </c>
      <c r="H2785">
        <v>0</v>
      </c>
      <c r="I2785" t="str">
        <v>High</v>
      </c>
    </row>
    <row r="2786" spans="1:9" x14ac:dyDescent="0.25">
      <c r="A2786" t="str">
        <v>LN005592</v>
      </c>
      <c r="B2786" t="str">
        <v>CUST02579</v>
      </c>
      <c r="C2786" t="str">
        <v>Home</v>
      </c>
      <c r="D2786">
        <v>1963133</v>
      </c>
      <c r="E2786">
        <v>1864069.94</v>
      </c>
      <c r="F2786">
        <v>623</v>
      </c>
      <c r="G2786">
        <v>0.20519999999999999</v>
      </c>
      <c r="H2786">
        <v>0</v>
      </c>
      <c r="I2786" t="str">
        <v>High</v>
      </c>
    </row>
    <row r="2787" spans="1:9" x14ac:dyDescent="0.25">
      <c r="A2787" t="str">
        <v>LN005594</v>
      </c>
      <c r="B2787" t="str">
        <v>CUST02192</v>
      </c>
      <c r="C2787" t="str">
        <v>Business</v>
      </c>
      <c r="D2787">
        <v>4182463</v>
      </c>
      <c r="E2787">
        <v>3476740.66</v>
      </c>
      <c r="F2787">
        <v>702</v>
      </c>
      <c r="G2787">
        <v>0.75</v>
      </c>
      <c r="H2787">
        <v>0</v>
      </c>
      <c r="I2787" t="str">
        <v>High</v>
      </c>
    </row>
    <row r="2788" spans="1:9" x14ac:dyDescent="0.25">
      <c r="A2788" t="str">
        <v>LN005596</v>
      </c>
      <c r="B2788" t="str">
        <v>CUST02902</v>
      </c>
      <c r="C2788" t="str">
        <v>Home</v>
      </c>
      <c r="D2788">
        <v>5319500</v>
      </c>
      <c r="E2788">
        <v>4562245.68</v>
      </c>
      <c r="F2788">
        <v>750</v>
      </c>
      <c r="G2788">
        <v>0.75</v>
      </c>
      <c r="H2788">
        <v>0</v>
      </c>
      <c r="I2788" t="str">
        <v>High</v>
      </c>
    </row>
    <row r="2789" spans="1:9" x14ac:dyDescent="0.25">
      <c r="A2789" t="str">
        <v>LN005602</v>
      </c>
      <c r="B2789" t="str">
        <v>CUST01680</v>
      </c>
      <c r="C2789" t="str">
        <v>Personal</v>
      </c>
      <c r="D2789">
        <v>313612</v>
      </c>
      <c r="E2789">
        <v>130472.17</v>
      </c>
      <c r="F2789">
        <v>610</v>
      </c>
      <c r="G2789">
        <v>7.0599999999999996E-2</v>
      </c>
      <c r="H2789">
        <v>0</v>
      </c>
      <c r="I2789" t="str">
        <v>High</v>
      </c>
    </row>
    <row r="2790" spans="1:9" x14ac:dyDescent="0.25">
      <c r="A2790" t="str">
        <v>LN005607</v>
      </c>
      <c r="B2790" t="str">
        <v>CUST05740</v>
      </c>
      <c r="C2790" t="str">
        <v>Business</v>
      </c>
      <c r="D2790">
        <v>1453370</v>
      </c>
      <c r="E2790">
        <v>709265.23</v>
      </c>
      <c r="F2790">
        <v>568</v>
      </c>
      <c r="G2790">
        <v>0.3972</v>
      </c>
      <c r="H2790">
        <v>0</v>
      </c>
      <c r="I2790" t="str">
        <v>High</v>
      </c>
    </row>
    <row r="2791" spans="1:9" x14ac:dyDescent="0.25">
      <c r="A2791" t="str">
        <v>LN005609</v>
      </c>
      <c r="B2791" t="str">
        <v>CUST03290</v>
      </c>
      <c r="C2791" t="str">
        <v>Home</v>
      </c>
      <c r="D2791">
        <v>4204906</v>
      </c>
      <c r="E2791">
        <v>3664815.26</v>
      </c>
      <c r="F2791">
        <v>673</v>
      </c>
      <c r="G2791">
        <v>0.75</v>
      </c>
      <c r="H2791">
        <v>7</v>
      </c>
      <c r="I2791" t="str">
        <v>High</v>
      </c>
    </row>
    <row r="2792" spans="1:9" x14ac:dyDescent="0.25">
      <c r="A2792" t="str">
        <v>LN005610</v>
      </c>
      <c r="B2792" t="str">
        <v>CUST01199</v>
      </c>
      <c r="C2792" t="str">
        <v>Home</v>
      </c>
      <c r="D2792">
        <v>6556763</v>
      </c>
      <c r="E2792">
        <v>6420427.6799999997</v>
      </c>
      <c r="F2792">
        <v>642</v>
      </c>
      <c r="G2792">
        <v>0.75</v>
      </c>
      <c r="H2792">
        <v>0</v>
      </c>
      <c r="I2792" t="str">
        <v>High</v>
      </c>
    </row>
    <row r="2793" spans="1:9" x14ac:dyDescent="0.25">
      <c r="A2793" t="str">
        <v>LN005612</v>
      </c>
      <c r="B2793" t="str">
        <v>CUST03016</v>
      </c>
      <c r="C2793" t="str">
        <v>Auto</v>
      </c>
      <c r="D2793">
        <v>1380404</v>
      </c>
      <c r="E2793">
        <v>478492.32</v>
      </c>
      <c r="F2793">
        <v>712</v>
      </c>
      <c r="G2793">
        <v>0.74580000000000002</v>
      </c>
      <c r="H2793">
        <v>15</v>
      </c>
      <c r="I2793" t="str">
        <v>High</v>
      </c>
    </row>
    <row r="2794" spans="1:9" x14ac:dyDescent="0.25">
      <c r="A2794" t="str">
        <v>LN005615</v>
      </c>
      <c r="B2794" t="str">
        <v>CUST00193</v>
      </c>
      <c r="C2794" t="str">
        <v>Home</v>
      </c>
      <c r="D2794">
        <v>6483839</v>
      </c>
      <c r="E2794">
        <v>6279867.4100000001</v>
      </c>
      <c r="F2794">
        <v>716</v>
      </c>
      <c r="G2794">
        <v>0.75</v>
      </c>
      <c r="H2794">
        <v>0</v>
      </c>
      <c r="I2794" t="str">
        <v>High</v>
      </c>
    </row>
    <row r="2795" spans="1:9" x14ac:dyDescent="0.25">
      <c r="A2795" t="str">
        <v>LN005616</v>
      </c>
      <c r="B2795" t="str">
        <v>CUST00882</v>
      </c>
      <c r="C2795" t="str">
        <v>Education</v>
      </c>
      <c r="D2795">
        <v>1203928</v>
      </c>
      <c r="E2795">
        <v>682182.37</v>
      </c>
      <c r="F2795">
        <v>735</v>
      </c>
      <c r="G2795">
        <v>0.75</v>
      </c>
      <c r="H2795">
        <v>0</v>
      </c>
      <c r="I2795" t="str">
        <v>High</v>
      </c>
    </row>
    <row r="2796" spans="1:9" x14ac:dyDescent="0.25">
      <c r="A2796" t="str">
        <v>LN005617</v>
      </c>
      <c r="B2796" t="str">
        <v>CUST00247</v>
      </c>
      <c r="C2796" t="str">
        <v>Business</v>
      </c>
      <c r="D2796">
        <v>3730008</v>
      </c>
      <c r="E2796">
        <v>1843513.01</v>
      </c>
      <c r="F2796">
        <v>751</v>
      </c>
      <c r="G2796">
        <v>0.75</v>
      </c>
      <c r="H2796">
        <v>0</v>
      </c>
      <c r="I2796" t="str">
        <v>High</v>
      </c>
    </row>
    <row r="2797" spans="1:9" x14ac:dyDescent="0.25">
      <c r="A2797" t="str">
        <v>LN005622</v>
      </c>
      <c r="B2797" t="str">
        <v>CUST02735</v>
      </c>
      <c r="C2797" t="str">
        <v>Business</v>
      </c>
      <c r="D2797">
        <v>1671253</v>
      </c>
      <c r="E2797">
        <v>451008.17</v>
      </c>
      <c r="F2797">
        <v>656</v>
      </c>
      <c r="G2797">
        <v>0.75</v>
      </c>
      <c r="H2797">
        <v>0</v>
      </c>
      <c r="I2797" t="str">
        <v>High</v>
      </c>
    </row>
    <row r="2798" spans="1:9" x14ac:dyDescent="0.25">
      <c r="A2798" t="str">
        <v>LN005626</v>
      </c>
      <c r="B2798" t="str">
        <v>CUST03922</v>
      </c>
      <c r="C2798" t="str">
        <v>Business</v>
      </c>
      <c r="D2798">
        <v>3028138</v>
      </c>
      <c r="E2798">
        <v>0</v>
      </c>
      <c r="F2798">
        <v>750</v>
      </c>
      <c r="G2798">
        <v>0.75</v>
      </c>
      <c r="H2798">
        <v>0</v>
      </c>
      <c r="I2798" t="str">
        <v>High</v>
      </c>
    </row>
    <row r="2799" spans="1:9" x14ac:dyDescent="0.25">
      <c r="A2799" t="str">
        <v>LN005629</v>
      </c>
      <c r="B2799" t="str">
        <v>CUST02396</v>
      </c>
      <c r="C2799" t="str">
        <v>Home</v>
      </c>
      <c r="D2799">
        <v>5208804</v>
      </c>
      <c r="E2799">
        <v>5051869.7699999996</v>
      </c>
      <c r="F2799">
        <v>705</v>
      </c>
      <c r="G2799">
        <v>0.75</v>
      </c>
      <c r="H2799">
        <v>0</v>
      </c>
      <c r="I2799" t="str">
        <v>High</v>
      </c>
    </row>
    <row r="2800" spans="1:9" x14ac:dyDescent="0.25">
      <c r="A2800" t="str">
        <v>LN005637</v>
      </c>
      <c r="B2800" t="str">
        <v>CUST02586</v>
      </c>
      <c r="C2800" t="str">
        <v>Auto</v>
      </c>
      <c r="D2800">
        <v>569226</v>
      </c>
      <c r="E2800">
        <v>505467.59</v>
      </c>
      <c r="F2800">
        <v>644</v>
      </c>
      <c r="G2800">
        <v>0.28599999999999998</v>
      </c>
      <c r="H2800">
        <v>0</v>
      </c>
      <c r="I2800" t="str">
        <v>High</v>
      </c>
    </row>
    <row r="2801" spans="1:9" x14ac:dyDescent="0.25">
      <c r="A2801" t="str">
        <v>LN005638</v>
      </c>
      <c r="B2801" t="str">
        <v>CUST03384</v>
      </c>
      <c r="C2801" t="str">
        <v>Business</v>
      </c>
      <c r="D2801">
        <v>2874367</v>
      </c>
      <c r="E2801">
        <v>2475492.5099999998</v>
      </c>
      <c r="F2801">
        <v>691</v>
      </c>
      <c r="G2801">
        <v>0.75</v>
      </c>
      <c r="H2801">
        <v>0</v>
      </c>
      <c r="I2801" t="str">
        <v>High</v>
      </c>
    </row>
    <row r="2802" spans="1:9" x14ac:dyDescent="0.25">
      <c r="A2802" t="str">
        <v>LN005640</v>
      </c>
      <c r="B2802" t="str">
        <v>CUST05007</v>
      </c>
      <c r="C2802" t="str">
        <v>Personal</v>
      </c>
      <c r="D2802">
        <v>697722</v>
      </c>
      <c r="E2802">
        <v>338483.93</v>
      </c>
      <c r="F2802">
        <v>709</v>
      </c>
      <c r="G2802">
        <v>0.59989999999999999</v>
      </c>
      <c r="H2802">
        <v>0</v>
      </c>
      <c r="I2802" t="str">
        <v>High</v>
      </c>
    </row>
    <row r="2803" spans="1:9" x14ac:dyDescent="0.25">
      <c r="A2803" t="str">
        <v>LN005641</v>
      </c>
      <c r="B2803" t="str">
        <v>CUST05904</v>
      </c>
      <c r="C2803" t="str">
        <v>Auto</v>
      </c>
      <c r="D2803">
        <v>1269504</v>
      </c>
      <c r="E2803">
        <v>924384.1</v>
      </c>
      <c r="F2803">
        <v>593</v>
      </c>
      <c r="G2803">
        <v>0.44800000000000001</v>
      </c>
      <c r="H2803">
        <v>0</v>
      </c>
      <c r="I2803" t="str">
        <v>High</v>
      </c>
    </row>
    <row r="2804" spans="1:9" x14ac:dyDescent="0.25">
      <c r="A2804" t="str">
        <v>LN005645</v>
      </c>
      <c r="B2804" t="str">
        <v>CUST01585</v>
      </c>
      <c r="C2804" t="str">
        <v>Auto</v>
      </c>
      <c r="D2804">
        <v>1506684</v>
      </c>
      <c r="E2804">
        <v>1341778.1599999999</v>
      </c>
      <c r="F2804">
        <v>719</v>
      </c>
      <c r="G2804">
        <v>0.59440000000000004</v>
      </c>
      <c r="H2804">
        <v>0</v>
      </c>
      <c r="I2804" t="str">
        <v>High</v>
      </c>
    </row>
    <row r="2805" spans="1:9" x14ac:dyDescent="0.25">
      <c r="A2805" t="str">
        <v>LN005646</v>
      </c>
      <c r="B2805" t="str">
        <v>CUST03255</v>
      </c>
      <c r="C2805" t="str">
        <v>Personal</v>
      </c>
      <c r="D2805">
        <v>691039</v>
      </c>
      <c r="E2805">
        <v>572659.81000000006</v>
      </c>
      <c r="F2805">
        <v>776</v>
      </c>
      <c r="G2805">
        <v>0.70269999999999999</v>
      </c>
      <c r="H2805">
        <v>0</v>
      </c>
      <c r="I2805" t="str">
        <v>High</v>
      </c>
    </row>
    <row r="2806" spans="1:9" x14ac:dyDescent="0.25">
      <c r="A2806" t="str">
        <v>LN005648</v>
      </c>
      <c r="B2806" t="str">
        <v>CUST05630</v>
      </c>
      <c r="C2806" t="str">
        <v>Auto</v>
      </c>
      <c r="D2806">
        <v>788792</v>
      </c>
      <c r="E2806">
        <v>570770.51</v>
      </c>
      <c r="F2806">
        <v>755</v>
      </c>
      <c r="G2806">
        <v>0.55279999999999996</v>
      </c>
      <c r="H2806">
        <v>0</v>
      </c>
      <c r="I2806" t="str">
        <v>High</v>
      </c>
    </row>
    <row r="2807" spans="1:9" x14ac:dyDescent="0.25">
      <c r="A2807" t="str">
        <v>LN005650</v>
      </c>
      <c r="B2807" t="str">
        <v>CUST06107</v>
      </c>
      <c r="C2807" t="str">
        <v>Auto</v>
      </c>
      <c r="D2807">
        <v>1524850</v>
      </c>
      <c r="E2807">
        <v>772219.56</v>
      </c>
      <c r="F2807">
        <v>785</v>
      </c>
      <c r="G2807">
        <v>0.54149999999999998</v>
      </c>
      <c r="H2807">
        <v>0</v>
      </c>
      <c r="I2807" t="str">
        <v>High</v>
      </c>
    </row>
    <row r="2808" spans="1:9" x14ac:dyDescent="0.25">
      <c r="A2808" t="str">
        <v>LN005652</v>
      </c>
      <c r="B2808" t="str">
        <v>CUST02879</v>
      </c>
      <c r="C2808" t="str">
        <v>Auto</v>
      </c>
      <c r="D2808">
        <v>1324678</v>
      </c>
      <c r="E2808">
        <v>408374.68</v>
      </c>
      <c r="F2808">
        <v>796</v>
      </c>
      <c r="G2808">
        <v>0.75</v>
      </c>
      <c r="H2808">
        <v>0</v>
      </c>
      <c r="I2808" t="str">
        <v>High</v>
      </c>
    </row>
    <row r="2809" spans="1:9" x14ac:dyDescent="0.25">
      <c r="A2809" t="str">
        <v>LN005656</v>
      </c>
      <c r="B2809" t="str">
        <v>CUST00725</v>
      </c>
      <c r="C2809" t="str">
        <v>Personal</v>
      </c>
      <c r="D2809">
        <v>574222</v>
      </c>
      <c r="E2809">
        <v>106738.8</v>
      </c>
      <c r="F2809">
        <v>649</v>
      </c>
      <c r="G2809">
        <v>0.64159999999999995</v>
      </c>
      <c r="H2809">
        <v>0</v>
      </c>
      <c r="I2809" t="str">
        <v>High</v>
      </c>
    </row>
    <row r="2810" spans="1:9" x14ac:dyDescent="0.25">
      <c r="A2810" t="str">
        <v>LN005658</v>
      </c>
      <c r="B2810" t="str">
        <v>CUST02666</v>
      </c>
      <c r="C2810" t="str">
        <v>Business</v>
      </c>
      <c r="D2810">
        <v>680290</v>
      </c>
      <c r="E2810">
        <v>455273.43</v>
      </c>
      <c r="F2810">
        <v>695</v>
      </c>
      <c r="G2810">
        <v>0.54769999999999996</v>
      </c>
      <c r="H2810">
        <v>0</v>
      </c>
      <c r="I2810" t="str">
        <v>High</v>
      </c>
    </row>
    <row r="2811" spans="1:9" x14ac:dyDescent="0.25">
      <c r="A2811" t="str">
        <v>LN005659</v>
      </c>
      <c r="B2811" t="str">
        <v>CUST05992</v>
      </c>
      <c r="C2811" t="str">
        <v>Business</v>
      </c>
      <c r="D2811">
        <v>3560281</v>
      </c>
      <c r="E2811">
        <v>2315666.56</v>
      </c>
      <c r="F2811">
        <v>698</v>
      </c>
      <c r="G2811">
        <v>0.75</v>
      </c>
      <c r="H2811">
        <v>30</v>
      </c>
      <c r="I2811" t="str">
        <v>High</v>
      </c>
    </row>
    <row r="2812" spans="1:9" x14ac:dyDescent="0.25">
      <c r="A2812" t="str">
        <v>LN005662</v>
      </c>
      <c r="B2812" t="str">
        <v>CUST03971</v>
      </c>
      <c r="C2812" t="str">
        <v>Personal</v>
      </c>
      <c r="D2812">
        <v>696921</v>
      </c>
      <c r="E2812">
        <v>519257.7</v>
      </c>
      <c r="F2812">
        <v>693</v>
      </c>
      <c r="G2812">
        <v>0.53180000000000005</v>
      </c>
      <c r="H2812">
        <v>0</v>
      </c>
      <c r="I2812" t="str">
        <v>High</v>
      </c>
    </row>
    <row r="2813" spans="1:9" x14ac:dyDescent="0.25">
      <c r="A2813" t="str">
        <v>LN005663</v>
      </c>
      <c r="B2813" t="str">
        <v>CUST03405</v>
      </c>
      <c r="C2813" t="str">
        <v>Education</v>
      </c>
      <c r="D2813">
        <v>793682</v>
      </c>
      <c r="E2813">
        <v>0</v>
      </c>
      <c r="F2813">
        <v>734</v>
      </c>
      <c r="G2813">
        <v>0.75</v>
      </c>
      <c r="H2813">
        <v>0</v>
      </c>
      <c r="I2813" t="str">
        <v>High</v>
      </c>
    </row>
    <row r="2814" spans="1:9" x14ac:dyDescent="0.25">
      <c r="A2814" t="str">
        <v>LN005664</v>
      </c>
      <c r="B2814" t="str">
        <v>CUST05889</v>
      </c>
      <c r="C2814" t="str">
        <v>Auto</v>
      </c>
      <c r="D2814">
        <v>1045350</v>
      </c>
      <c r="E2814">
        <v>0</v>
      </c>
      <c r="F2814">
        <v>826</v>
      </c>
      <c r="G2814">
        <v>0.5585</v>
      </c>
      <c r="H2814">
        <v>1</v>
      </c>
      <c r="I2814" t="str">
        <v>High</v>
      </c>
    </row>
    <row r="2815" spans="1:9" x14ac:dyDescent="0.25">
      <c r="A2815" t="str">
        <v>LN005665</v>
      </c>
      <c r="B2815" t="str">
        <v>CUST05897</v>
      </c>
      <c r="C2815" t="str">
        <v>Auto</v>
      </c>
      <c r="D2815">
        <v>1075759</v>
      </c>
      <c r="E2815">
        <v>787876.57</v>
      </c>
      <c r="F2815">
        <v>644</v>
      </c>
      <c r="G2815">
        <v>0.75</v>
      </c>
      <c r="H2815">
        <v>0</v>
      </c>
      <c r="I2815" t="str">
        <v>High</v>
      </c>
    </row>
    <row r="2816" spans="1:9" x14ac:dyDescent="0.25">
      <c r="A2816" t="str">
        <v>LN005666</v>
      </c>
      <c r="B2816" t="str">
        <v>CUST04900</v>
      </c>
      <c r="C2816" t="str">
        <v>Education</v>
      </c>
      <c r="D2816">
        <v>1091103</v>
      </c>
      <c r="E2816">
        <v>727848.65</v>
      </c>
      <c r="F2816">
        <v>655</v>
      </c>
      <c r="G2816">
        <v>0.75</v>
      </c>
      <c r="H2816">
        <v>0</v>
      </c>
      <c r="I2816" t="str">
        <v>High</v>
      </c>
    </row>
    <row r="2817" spans="1:9" x14ac:dyDescent="0.25">
      <c r="A2817" t="str">
        <v>LN005671</v>
      </c>
      <c r="B2817" t="str">
        <v>CUST01703</v>
      </c>
      <c r="C2817" t="str">
        <v>Business</v>
      </c>
      <c r="D2817">
        <v>4251822</v>
      </c>
      <c r="E2817">
        <v>2981128.32</v>
      </c>
      <c r="F2817">
        <v>741</v>
      </c>
      <c r="G2817">
        <v>0.75</v>
      </c>
      <c r="H2817">
        <v>0</v>
      </c>
      <c r="I2817" t="str">
        <v>High</v>
      </c>
    </row>
    <row r="2818" spans="1:9" x14ac:dyDescent="0.25">
      <c r="A2818" t="str">
        <v>LN005675</v>
      </c>
      <c r="B2818" t="str">
        <v>CUST05820</v>
      </c>
      <c r="C2818" t="str">
        <v>Business</v>
      </c>
      <c r="D2818">
        <v>4305734</v>
      </c>
      <c r="E2818">
        <v>1603011.02</v>
      </c>
      <c r="F2818">
        <v>709</v>
      </c>
      <c r="G2818">
        <v>0.75</v>
      </c>
      <c r="H2818">
        <v>1</v>
      </c>
      <c r="I2818" t="str">
        <v>High</v>
      </c>
    </row>
    <row r="2819" spans="1:9" x14ac:dyDescent="0.25">
      <c r="A2819" t="str">
        <v>LN005677</v>
      </c>
      <c r="B2819" t="str">
        <v>CUST04904</v>
      </c>
      <c r="C2819" t="str">
        <v>Auto</v>
      </c>
      <c r="D2819">
        <v>1775202</v>
      </c>
      <c r="E2819">
        <v>1706499.2</v>
      </c>
      <c r="F2819">
        <v>630</v>
      </c>
      <c r="G2819">
        <v>0.62660000000000005</v>
      </c>
      <c r="H2819">
        <v>1</v>
      </c>
      <c r="I2819" t="str">
        <v>High</v>
      </c>
    </row>
    <row r="2820" spans="1:9" x14ac:dyDescent="0.25">
      <c r="A2820" t="str">
        <v>LN005679</v>
      </c>
      <c r="B2820" t="str">
        <v>CUST03196</v>
      </c>
      <c r="C2820" t="str">
        <v>Auto</v>
      </c>
      <c r="D2820">
        <v>1570274</v>
      </c>
      <c r="E2820">
        <v>904757.37</v>
      </c>
      <c r="F2820">
        <v>712</v>
      </c>
      <c r="G2820">
        <v>0.75</v>
      </c>
      <c r="H2820">
        <v>0</v>
      </c>
      <c r="I2820" t="str">
        <v>High</v>
      </c>
    </row>
    <row r="2821" spans="1:9" x14ac:dyDescent="0.25">
      <c r="A2821" t="str">
        <v>LN005683</v>
      </c>
      <c r="B2821" t="str">
        <v>CUST05915</v>
      </c>
      <c r="C2821" t="str">
        <v>Business</v>
      </c>
      <c r="D2821">
        <v>3573486</v>
      </c>
      <c r="E2821">
        <v>2314687.9900000002</v>
      </c>
      <c r="F2821">
        <v>755</v>
      </c>
      <c r="G2821">
        <v>0.72870000000000001</v>
      </c>
      <c r="H2821">
        <v>0</v>
      </c>
      <c r="I2821" t="str">
        <v>High</v>
      </c>
    </row>
    <row r="2822" spans="1:9" x14ac:dyDescent="0.25">
      <c r="A2822" t="str">
        <v>LN005684</v>
      </c>
      <c r="B2822" t="str">
        <v>CUST00247</v>
      </c>
      <c r="C2822" t="str">
        <v>Personal</v>
      </c>
      <c r="D2822">
        <v>741414</v>
      </c>
      <c r="E2822">
        <v>0</v>
      </c>
      <c r="F2822">
        <v>849</v>
      </c>
      <c r="G2822">
        <v>0.7238</v>
      </c>
      <c r="H2822">
        <v>0</v>
      </c>
      <c r="I2822" t="str">
        <v>High</v>
      </c>
    </row>
    <row r="2823" spans="1:9" x14ac:dyDescent="0.25">
      <c r="A2823" t="str">
        <v>LN005685</v>
      </c>
      <c r="B2823" t="str">
        <v>CUST04887</v>
      </c>
      <c r="C2823" t="str">
        <v>Personal</v>
      </c>
      <c r="D2823">
        <v>660169</v>
      </c>
      <c r="E2823">
        <v>275035.09999999998</v>
      </c>
      <c r="F2823">
        <v>684</v>
      </c>
      <c r="G2823">
        <v>0.75</v>
      </c>
      <c r="H2823">
        <v>0</v>
      </c>
      <c r="I2823" t="str">
        <v>High</v>
      </c>
    </row>
    <row r="2824" spans="1:9" x14ac:dyDescent="0.25">
      <c r="A2824" t="str">
        <v>LN005687</v>
      </c>
      <c r="B2824" t="str">
        <v>CUST06643</v>
      </c>
      <c r="C2824" t="str">
        <v>Home</v>
      </c>
      <c r="D2824">
        <v>5939188</v>
      </c>
      <c r="E2824">
        <v>5873837.2300000004</v>
      </c>
      <c r="F2824">
        <v>720</v>
      </c>
      <c r="G2824">
        <v>0.54769999999999996</v>
      </c>
      <c r="H2824">
        <v>0</v>
      </c>
      <c r="I2824" t="str">
        <v>High</v>
      </c>
    </row>
    <row r="2825" spans="1:9" x14ac:dyDescent="0.25">
      <c r="A2825" t="str">
        <v>LN005688</v>
      </c>
      <c r="B2825" t="str">
        <v>CUST03292</v>
      </c>
      <c r="C2825" t="str">
        <v>Business</v>
      </c>
      <c r="D2825">
        <v>4175612</v>
      </c>
      <c r="E2825">
        <v>2794029.65</v>
      </c>
      <c r="F2825">
        <v>739</v>
      </c>
      <c r="G2825">
        <v>0.75</v>
      </c>
      <c r="H2825">
        <v>0</v>
      </c>
      <c r="I2825" t="str">
        <v>High</v>
      </c>
    </row>
    <row r="2826" spans="1:9" x14ac:dyDescent="0.25">
      <c r="A2826" t="str">
        <v>LN005692</v>
      </c>
      <c r="B2826" t="str">
        <v>CUST05674</v>
      </c>
      <c r="C2826" t="str">
        <v>Personal</v>
      </c>
      <c r="D2826">
        <v>146592</v>
      </c>
      <c r="E2826">
        <v>0</v>
      </c>
      <c r="F2826">
        <v>624</v>
      </c>
      <c r="G2826">
        <v>0.24490000000000001</v>
      </c>
      <c r="H2826">
        <v>7</v>
      </c>
      <c r="I2826" t="str">
        <v>High</v>
      </c>
    </row>
    <row r="2827" spans="1:9" x14ac:dyDescent="0.25">
      <c r="A2827" t="str">
        <v>LN005697</v>
      </c>
      <c r="B2827" t="str">
        <v>CUST03322</v>
      </c>
      <c r="C2827" t="str">
        <v>Home</v>
      </c>
      <c r="D2827">
        <v>1316869</v>
      </c>
      <c r="E2827">
        <v>1136758.81</v>
      </c>
      <c r="F2827">
        <v>623</v>
      </c>
      <c r="G2827">
        <v>0.3392</v>
      </c>
      <c r="H2827">
        <v>0</v>
      </c>
      <c r="I2827" t="str">
        <v>High</v>
      </c>
    </row>
    <row r="2828" spans="1:9" x14ac:dyDescent="0.25">
      <c r="A2828" t="str">
        <v>LN005698</v>
      </c>
      <c r="B2828" t="str">
        <v>CUST06567</v>
      </c>
      <c r="C2828" t="str">
        <v>Home</v>
      </c>
      <c r="D2828">
        <v>6654798</v>
      </c>
      <c r="E2828">
        <v>6535288.5599999996</v>
      </c>
      <c r="F2828">
        <v>688</v>
      </c>
      <c r="G2828">
        <v>0.75</v>
      </c>
      <c r="H2828">
        <v>60</v>
      </c>
      <c r="I2828" t="str">
        <v>High</v>
      </c>
    </row>
    <row r="2829" spans="1:9" x14ac:dyDescent="0.25">
      <c r="A2829" t="str">
        <v>LN005699</v>
      </c>
      <c r="B2829" t="str">
        <v>CUST04015</v>
      </c>
      <c r="C2829" t="str">
        <v>Business</v>
      </c>
      <c r="D2829">
        <v>4772500</v>
      </c>
      <c r="E2829">
        <v>4240049.4800000004</v>
      </c>
      <c r="F2829">
        <v>729</v>
      </c>
      <c r="G2829">
        <v>0.75</v>
      </c>
      <c r="H2829">
        <v>0</v>
      </c>
      <c r="I2829" t="str">
        <v>High</v>
      </c>
    </row>
    <row r="2830" spans="1:9" x14ac:dyDescent="0.25">
      <c r="A2830" t="str">
        <v>LN005705</v>
      </c>
      <c r="B2830" t="str">
        <v>CUST01178</v>
      </c>
      <c r="C2830" t="str">
        <v>Business</v>
      </c>
      <c r="D2830">
        <v>4665745</v>
      </c>
      <c r="E2830">
        <v>3687191.86</v>
      </c>
      <c r="F2830">
        <v>691</v>
      </c>
      <c r="G2830">
        <v>0.75</v>
      </c>
      <c r="H2830">
        <v>0</v>
      </c>
      <c r="I2830" t="str">
        <v>High</v>
      </c>
    </row>
    <row r="2831" spans="1:9" x14ac:dyDescent="0.25">
      <c r="A2831" t="str">
        <v>LN005707</v>
      </c>
      <c r="B2831" t="str">
        <v>CUST01328</v>
      </c>
      <c r="C2831" t="str">
        <v>Business</v>
      </c>
      <c r="D2831">
        <v>2999282</v>
      </c>
      <c r="E2831">
        <v>2660909.63</v>
      </c>
      <c r="F2831">
        <v>749</v>
      </c>
      <c r="G2831">
        <v>0.75</v>
      </c>
      <c r="H2831">
        <v>0</v>
      </c>
      <c r="I2831" t="str">
        <v>High</v>
      </c>
    </row>
    <row r="2832" spans="1:9" x14ac:dyDescent="0.25">
      <c r="A2832" t="str">
        <v>LN005708</v>
      </c>
      <c r="B2832" t="str">
        <v>CUST00547</v>
      </c>
      <c r="C2832" t="str">
        <v>Personal</v>
      </c>
      <c r="D2832">
        <v>765321</v>
      </c>
      <c r="E2832">
        <v>405198.2</v>
      </c>
      <c r="F2832">
        <v>850</v>
      </c>
      <c r="G2832">
        <v>0.62080000000000002</v>
      </c>
      <c r="H2832">
        <v>0</v>
      </c>
      <c r="I2832" t="str">
        <v>High</v>
      </c>
    </row>
    <row r="2833" spans="1:9" x14ac:dyDescent="0.25">
      <c r="A2833" t="str">
        <v>LN005709</v>
      </c>
      <c r="B2833" t="str">
        <v>CUST06844</v>
      </c>
      <c r="C2833" t="str">
        <v>Auto</v>
      </c>
      <c r="D2833">
        <v>1768763</v>
      </c>
      <c r="E2833">
        <v>1535306.41</v>
      </c>
      <c r="F2833">
        <v>703</v>
      </c>
      <c r="G2833">
        <v>0.53049999999999997</v>
      </c>
      <c r="H2833">
        <v>0</v>
      </c>
      <c r="I2833" t="str">
        <v>High</v>
      </c>
    </row>
    <row r="2834" spans="1:9" x14ac:dyDescent="0.25">
      <c r="A2834" t="str">
        <v>LN005711</v>
      </c>
      <c r="B2834" t="str">
        <v>CUST00758</v>
      </c>
      <c r="C2834" t="str">
        <v>Personal</v>
      </c>
      <c r="D2834">
        <v>387401</v>
      </c>
      <c r="E2834">
        <v>0</v>
      </c>
      <c r="F2834">
        <v>800</v>
      </c>
      <c r="G2834">
        <v>0.56100000000000005</v>
      </c>
      <c r="H2834">
        <v>0</v>
      </c>
      <c r="I2834" t="str">
        <v>High</v>
      </c>
    </row>
    <row r="2835" spans="1:9" x14ac:dyDescent="0.25">
      <c r="A2835" t="str">
        <v>LN005713</v>
      </c>
      <c r="B2835" t="str">
        <v>CUST05500</v>
      </c>
      <c r="C2835" t="str">
        <v>Home</v>
      </c>
      <c r="D2835">
        <v>6906301</v>
      </c>
      <c r="E2835">
        <v>6777817.1100000003</v>
      </c>
      <c r="F2835">
        <v>661</v>
      </c>
      <c r="G2835">
        <v>0.75</v>
      </c>
      <c r="H2835">
        <v>0</v>
      </c>
      <c r="I2835" t="str">
        <v>High</v>
      </c>
    </row>
    <row r="2836" spans="1:9" x14ac:dyDescent="0.25">
      <c r="A2836" t="str">
        <v>LN005714</v>
      </c>
      <c r="B2836" t="str">
        <v>CUST02797</v>
      </c>
      <c r="C2836" t="str">
        <v>Business</v>
      </c>
      <c r="D2836">
        <v>1106597</v>
      </c>
      <c r="E2836">
        <v>682882.91</v>
      </c>
      <c r="F2836">
        <v>711</v>
      </c>
      <c r="G2836">
        <v>0.75</v>
      </c>
      <c r="H2836">
        <v>0</v>
      </c>
      <c r="I2836" t="str">
        <v>High</v>
      </c>
    </row>
    <row r="2837" spans="1:9" x14ac:dyDescent="0.25">
      <c r="A2837" t="str">
        <v>LN005715</v>
      </c>
      <c r="B2837" t="str">
        <v>CUST05678</v>
      </c>
      <c r="C2837" t="str">
        <v>Auto</v>
      </c>
      <c r="D2837">
        <v>1260502</v>
      </c>
      <c r="E2837">
        <v>720215.64</v>
      </c>
      <c r="F2837">
        <v>720</v>
      </c>
      <c r="G2837">
        <v>0.52949999999999997</v>
      </c>
      <c r="H2837">
        <v>0</v>
      </c>
      <c r="I2837" t="str">
        <v>High</v>
      </c>
    </row>
    <row r="2838" spans="1:9" x14ac:dyDescent="0.25">
      <c r="A2838" t="str">
        <v>LN005719</v>
      </c>
      <c r="B2838" t="str">
        <v>CUST04173</v>
      </c>
      <c r="C2838" t="str">
        <v>Personal</v>
      </c>
      <c r="D2838">
        <v>685671</v>
      </c>
      <c r="E2838">
        <v>375234.36</v>
      </c>
      <c r="F2838">
        <v>649</v>
      </c>
      <c r="G2838">
        <v>0.20380000000000001</v>
      </c>
      <c r="H2838">
        <v>1</v>
      </c>
      <c r="I2838" t="str">
        <v>High</v>
      </c>
    </row>
    <row r="2839" spans="1:9" x14ac:dyDescent="0.25">
      <c r="A2839" t="str">
        <v>LN005722</v>
      </c>
      <c r="B2839" t="str">
        <v>CUST03583</v>
      </c>
      <c r="C2839" t="str">
        <v>Home</v>
      </c>
      <c r="D2839">
        <v>4691515</v>
      </c>
      <c r="E2839">
        <v>4590874.42</v>
      </c>
      <c r="F2839">
        <v>635</v>
      </c>
      <c r="G2839">
        <v>0.75</v>
      </c>
      <c r="H2839">
        <v>0</v>
      </c>
      <c r="I2839" t="str">
        <v>High</v>
      </c>
    </row>
    <row r="2840" spans="1:9" x14ac:dyDescent="0.25">
      <c r="A2840" t="str">
        <v>LN005727</v>
      </c>
      <c r="B2840" t="str">
        <v>CUST00085</v>
      </c>
      <c r="C2840" t="str">
        <v>Personal</v>
      </c>
      <c r="D2840">
        <v>203203</v>
      </c>
      <c r="E2840">
        <v>173223.17</v>
      </c>
      <c r="F2840">
        <v>630</v>
      </c>
      <c r="G2840">
        <v>0.05</v>
      </c>
      <c r="H2840">
        <v>0</v>
      </c>
      <c r="I2840" t="str">
        <v>High</v>
      </c>
    </row>
    <row r="2841" spans="1:9" x14ac:dyDescent="0.25">
      <c r="A2841" t="str">
        <v>LN005729</v>
      </c>
      <c r="B2841" t="str">
        <v>CUST05517</v>
      </c>
      <c r="C2841" t="str">
        <v>Personal</v>
      </c>
      <c r="D2841">
        <v>577858</v>
      </c>
      <c r="E2841">
        <v>181914.71</v>
      </c>
      <c r="F2841">
        <v>644</v>
      </c>
      <c r="G2841">
        <v>6.3100000000000003E-2</v>
      </c>
      <c r="H2841">
        <v>7</v>
      </c>
      <c r="I2841" t="str">
        <v>High</v>
      </c>
    </row>
    <row r="2842" spans="1:9" x14ac:dyDescent="0.25">
      <c r="A2842" t="str">
        <v>LN005730</v>
      </c>
      <c r="B2842" t="str">
        <v>CUST03898</v>
      </c>
      <c r="C2842" t="str">
        <v>Business</v>
      </c>
      <c r="D2842">
        <v>2752827</v>
      </c>
      <c r="E2842">
        <v>2278621.46</v>
      </c>
      <c r="F2842">
        <v>729</v>
      </c>
      <c r="G2842">
        <v>0.75</v>
      </c>
      <c r="H2842">
        <v>0</v>
      </c>
      <c r="I2842" t="str">
        <v>High</v>
      </c>
    </row>
    <row r="2843" spans="1:9" x14ac:dyDescent="0.25">
      <c r="A2843" t="str">
        <v>LN005733</v>
      </c>
      <c r="B2843" t="str">
        <v>CUST05893</v>
      </c>
      <c r="C2843" t="str">
        <v>Auto</v>
      </c>
      <c r="D2843">
        <v>1729960</v>
      </c>
      <c r="E2843">
        <v>113230.64</v>
      </c>
      <c r="F2843">
        <v>793</v>
      </c>
      <c r="G2843">
        <v>0.75</v>
      </c>
      <c r="H2843">
        <v>0</v>
      </c>
      <c r="I2843" t="str">
        <v>High</v>
      </c>
    </row>
    <row r="2844" spans="1:9" x14ac:dyDescent="0.25">
      <c r="A2844" t="str">
        <v>LN005734</v>
      </c>
      <c r="B2844" t="str">
        <v>CUST02099</v>
      </c>
      <c r="C2844" t="str">
        <v>Home</v>
      </c>
      <c r="D2844">
        <v>5859328</v>
      </c>
      <c r="E2844">
        <v>4843614.1900000004</v>
      </c>
      <c r="F2844">
        <v>752</v>
      </c>
      <c r="G2844">
        <v>0.75</v>
      </c>
      <c r="H2844">
        <v>0</v>
      </c>
      <c r="I2844" t="str">
        <v>High</v>
      </c>
    </row>
    <row r="2845" spans="1:9" x14ac:dyDescent="0.25">
      <c r="A2845" t="str">
        <v>LN005735</v>
      </c>
      <c r="B2845" t="str">
        <v>CUST03493</v>
      </c>
      <c r="C2845" t="str">
        <v>Auto</v>
      </c>
      <c r="D2845">
        <v>1236739</v>
      </c>
      <c r="E2845">
        <v>563165.43000000005</v>
      </c>
      <c r="F2845">
        <v>706</v>
      </c>
      <c r="G2845">
        <v>0.53449999999999998</v>
      </c>
      <c r="H2845">
        <v>0</v>
      </c>
      <c r="I2845" t="str">
        <v>High</v>
      </c>
    </row>
    <row r="2846" spans="1:9" x14ac:dyDescent="0.25">
      <c r="A2846" t="str">
        <v>LN005737</v>
      </c>
      <c r="B2846" t="str">
        <v>CUST02252</v>
      </c>
      <c r="C2846" t="str">
        <v>Auto</v>
      </c>
      <c r="D2846">
        <v>544500</v>
      </c>
      <c r="E2846">
        <v>477578.12</v>
      </c>
      <c r="F2846">
        <v>647</v>
      </c>
      <c r="G2846">
        <v>0.41099999999999998</v>
      </c>
      <c r="H2846">
        <v>0</v>
      </c>
      <c r="I2846" t="str">
        <v>High</v>
      </c>
    </row>
    <row r="2847" spans="1:9" x14ac:dyDescent="0.25">
      <c r="A2847" t="str">
        <v>LN005738</v>
      </c>
      <c r="B2847" t="str">
        <v>CUST00491</v>
      </c>
      <c r="C2847" t="str">
        <v>Personal</v>
      </c>
      <c r="D2847">
        <v>648077</v>
      </c>
      <c r="E2847">
        <v>508604.59</v>
      </c>
      <c r="F2847">
        <v>611</v>
      </c>
      <c r="G2847">
        <v>0.28399999999999997</v>
      </c>
      <c r="H2847">
        <v>0</v>
      </c>
      <c r="I2847" t="str">
        <v>High</v>
      </c>
    </row>
    <row r="2848" spans="1:9" x14ac:dyDescent="0.25">
      <c r="A2848" t="str">
        <v>LN005740</v>
      </c>
      <c r="B2848" t="str">
        <v>CUST03633</v>
      </c>
      <c r="C2848" t="str">
        <v>Home</v>
      </c>
      <c r="D2848">
        <v>4881955</v>
      </c>
      <c r="E2848">
        <v>4513678.3</v>
      </c>
      <c r="F2848">
        <v>686</v>
      </c>
      <c r="G2848">
        <v>0.75</v>
      </c>
      <c r="H2848">
        <v>15</v>
      </c>
      <c r="I2848" t="str">
        <v>High</v>
      </c>
    </row>
    <row r="2849" spans="1:9" x14ac:dyDescent="0.25">
      <c r="A2849" t="str">
        <v>LN005741</v>
      </c>
      <c r="B2849" t="str">
        <v>CUST05299</v>
      </c>
      <c r="C2849" t="str">
        <v>Business</v>
      </c>
      <c r="D2849">
        <v>4209215</v>
      </c>
      <c r="E2849">
        <v>3719606.1</v>
      </c>
      <c r="F2849">
        <v>661</v>
      </c>
      <c r="G2849">
        <v>0.56310000000000004</v>
      </c>
      <c r="H2849">
        <v>0</v>
      </c>
      <c r="I2849" t="str">
        <v>High</v>
      </c>
    </row>
    <row r="2850" spans="1:9" x14ac:dyDescent="0.25">
      <c r="A2850" t="str">
        <v>LN005742</v>
      </c>
      <c r="B2850" t="str">
        <v>CUST05210</v>
      </c>
      <c r="C2850" t="str">
        <v>Auto</v>
      </c>
      <c r="D2850">
        <v>391321</v>
      </c>
      <c r="E2850">
        <v>345380.6</v>
      </c>
      <c r="F2850">
        <v>612</v>
      </c>
      <c r="G2850">
        <v>0.27400000000000002</v>
      </c>
      <c r="H2850">
        <v>0</v>
      </c>
      <c r="I2850" t="str">
        <v>High</v>
      </c>
    </row>
    <row r="2851" spans="1:9" x14ac:dyDescent="0.25">
      <c r="A2851" t="str">
        <v>LN005744</v>
      </c>
      <c r="B2851" t="str">
        <v>CUST06871</v>
      </c>
      <c r="C2851" t="str">
        <v>Business</v>
      </c>
      <c r="D2851">
        <v>2723228</v>
      </c>
      <c r="E2851">
        <v>2371883.0299999998</v>
      </c>
      <c r="F2851">
        <v>695</v>
      </c>
      <c r="G2851">
        <v>0.69159999999999999</v>
      </c>
      <c r="H2851">
        <v>30</v>
      </c>
      <c r="I2851" t="str">
        <v>High</v>
      </c>
    </row>
    <row r="2852" spans="1:9" x14ac:dyDescent="0.25">
      <c r="A2852" t="str">
        <v>LN005747</v>
      </c>
      <c r="B2852" t="str">
        <v>CUST00845</v>
      </c>
      <c r="C2852" t="str">
        <v>Auto</v>
      </c>
      <c r="D2852">
        <v>1153883</v>
      </c>
      <c r="E2852">
        <v>1072758.1299999999</v>
      </c>
      <c r="F2852">
        <v>724</v>
      </c>
      <c r="G2852">
        <v>0.75</v>
      </c>
      <c r="H2852">
        <v>0</v>
      </c>
      <c r="I2852" t="str">
        <v>High</v>
      </c>
    </row>
    <row r="2853" spans="1:9" x14ac:dyDescent="0.25">
      <c r="A2853" t="str">
        <v>LN005748</v>
      </c>
      <c r="B2853" t="str">
        <v>CUST05623</v>
      </c>
      <c r="C2853" t="str">
        <v>Business</v>
      </c>
      <c r="D2853">
        <v>1888231</v>
      </c>
      <c r="E2853">
        <v>1694033.06</v>
      </c>
      <c r="F2853">
        <v>713</v>
      </c>
      <c r="G2853">
        <v>0.75</v>
      </c>
      <c r="H2853">
        <v>0</v>
      </c>
      <c r="I2853" t="str">
        <v>High</v>
      </c>
    </row>
    <row r="2854" spans="1:9" x14ac:dyDescent="0.25">
      <c r="A2854" t="str">
        <v>LN005749</v>
      </c>
      <c r="B2854" t="str">
        <v>CUST05534</v>
      </c>
      <c r="C2854" t="str">
        <v>Business</v>
      </c>
      <c r="D2854">
        <v>3660318</v>
      </c>
      <c r="E2854">
        <v>1474195.98</v>
      </c>
      <c r="F2854">
        <v>615</v>
      </c>
      <c r="G2854">
        <v>0.75</v>
      </c>
      <c r="H2854">
        <v>0</v>
      </c>
      <c r="I2854" t="str">
        <v>High</v>
      </c>
    </row>
    <row r="2855" spans="1:9" x14ac:dyDescent="0.25">
      <c r="A2855" t="str">
        <v>LN005755</v>
      </c>
      <c r="B2855" t="str">
        <v>CUST05706</v>
      </c>
      <c r="C2855" t="str">
        <v>Business</v>
      </c>
      <c r="D2855">
        <v>4904742</v>
      </c>
      <c r="E2855">
        <v>4322474.3499999996</v>
      </c>
      <c r="F2855">
        <v>683</v>
      </c>
      <c r="G2855">
        <v>0.75</v>
      </c>
      <c r="H2855">
        <v>0</v>
      </c>
      <c r="I2855" t="str">
        <v>High</v>
      </c>
    </row>
    <row r="2856" spans="1:9" x14ac:dyDescent="0.25">
      <c r="A2856" t="str">
        <v>LN005759</v>
      </c>
      <c r="B2856" t="str">
        <v>CUST03196</v>
      </c>
      <c r="C2856" t="str">
        <v>Home</v>
      </c>
      <c r="D2856">
        <v>1804098</v>
      </c>
      <c r="E2856">
        <v>1800447.82</v>
      </c>
      <c r="F2856">
        <v>636</v>
      </c>
      <c r="G2856">
        <v>0.22839999999999999</v>
      </c>
      <c r="H2856">
        <v>0</v>
      </c>
      <c r="I2856" t="str">
        <v>High</v>
      </c>
    </row>
    <row r="2857" spans="1:9" x14ac:dyDescent="0.25">
      <c r="A2857" t="str">
        <v>LN005761</v>
      </c>
      <c r="B2857" t="str">
        <v>CUST06837</v>
      </c>
      <c r="C2857" t="str">
        <v>Education</v>
      </c>
      <c r="D2857">
        <v>1271429</v>
      </c>
      <c r="E2857">
        <v>1180471.68</v>
      </c>
      <c r="F2857">
        <v>640</v>
      </c>
      <c r="G2857">
        <v>0.4299</v>
      </c>
      <c r="H2857">
        <v>0</v>
      </c>
      <c r="I2857" t="str">
        <v>High</v>
      </c>
    </row>
    <row r="2858" spans="1:9" x14ac:dyDescent="0.25">
      <c r="A2858" t="str">
        <v>LN005762</v>
      </c>
      <c r="B2858" t="str">
        <v>CUST05498</v>
      </c>
      <c r="C2858" t="str">
        <v>Business</v>
      </c>
      <c r="D2858">
        <v>3678427</v>
      </c>
      <c r="E2858">
        <v>1259145.72</v>
      </c>
      <c r="F2858">
        <v>651</v>
      </c>
      <c r="G2858">
        <v>0.75</v>
      </c>
      <c r="H2858">
        <v>0</v>
      </c>
      <c r="I2858" t="str">
        <v>High</v>
      </c>
    </row>
    <row r="2859" spans="1:9" x14ac:dyDescent="0.25">
      <c r="A2859" t="str">
        <v>LN005763</v>
      </c>
      <c r="B2859" t="str">
        <v>CUST00990</v>
      </c>
      <c r="C2859" t="str">
        <v>Business</v>
      </c>
      <c r="D2859">
        <v>1555816</v>
      </c>
      <c r="E2859">
        <v>1474600.11</v>
      </c>
      <c r="F2859">
        <v>650</v>
      </c>
      <c r="G2859">
        <v>0.56020000000000003</v>
      </c>
      <c r="H2859">
        <v>0</v>
      </c>
      <c r="I2859" t="str">
        <v>High</v>
      </c>
    </row>
    <row r="2860" spans="1:9" x14ac:dyDescent="0.25">
      <c r="A2860" t="str">
        <v>LN005765</v>
      </c>
      <c r="B2860" t="str">
        <v>CUST04452</v>
      </c>
      <c r="C2860" t="str">
        <v>Business</v>
      </c>
      <c r="D2860">
        <v>3225803</v>
      </c>
      <c r="E2860">
        <v>2979061.26</v>
      </c>
      <c r="F2860">
        <v>601</v>
      </c>
      <c r="G2860">
        <v>0.75</v>
      </c>
      <c r="H2860">
        <v>0</v>
      </c>
      <c r="I2860" t="str">
        <v>High</v>
      </c>
    </row>
    <row r="2861" spans="1:9" x14ac:dyDescent="0.25">
      <c r="A2861" t="str">
        <v>LN005766</v>
      </c>
      <c r="B2861" t="str">
        <v>CUST00363</v>
      </c>
      <c r="C2861" t="str">
        <v>Auto</v>
      </c>
      <c r="D2861">
        <v>1095545</v>
      </c>
      <c r="E2861">
        <v>0</v>
      </c>
      <c r="F2861">
        <v>715</v>
      </c>
      <c r="G2861">
        <v>0.57520000000000004</v>
      </c>
      <c r="H2861">
        <v>0</v>
      </c>
      <c r="I2861" t="str">
        <v>High</v>
      </c>
    </row>
    <row r="2862" spans="1:9" x14ac:dyDescent="0.25">
      <c r="A2862" t="str">
        <v>LN005770</v>
      </c>
      <c r="B2862" t="str">
        <v>CUST05958</v>
      </c>
      <c r="C2862" t="str">
        <v>Business</v>
      </c>
      <c r="D2862">
        <v>1706645</v>
      </c>
      <c r="E2862">
        <v>1102994.49</v>
      </c>
      <c r="F2862">
        <v>724</v>
      </c>
      <c r="G2862">
        <v>0.61760000000000004</v>
      </c>
      <c r="H2862">
        <v>0</v>
      </c>
      <c r="I2862" t="str">
        <v>High</v>
      </c>
    </row>
    <row r="2863" spans="1:9" x14ac:dyDescent="0.25">
      <c r="A2863" t="str">
        <v>LN005771</v>
      </c>
      <c r="B2863" t="str">
        <v>CUST01088</v>
      </c>
      <c r="C2863" t="str">
        <v>Auto</v>
      </c>
      <c r="D2863">
        <v>1593250</v>
      </c>
      <c r="E2863">
        <v>931032.11</v>
      </c>
      <c r="F2863">
        <v>654</v>
      </c>
      <c r="G2863">
        <v>0.73580000000000001</v>
      </c>
      <c r="H2863">
        <v>0</v>
      </c>
      <c r="I2863" t="str">
        <v>High</v>
      </c>
    </row>
    <row r="2864" spans="1:9" x14ac:dyDescent="0.25">
      <c r="A2864" t="str">
        <v>LN005773</v>
      </c>
      <c r="B2864" t="str">
        <v>CUST04968</v>
      </c>
      <c r="C2864" t="str">
        <v>Personal</v>
      </c>
      <c r="D2864">
        <v>365150</v>
      </c>
      <c r="E2864">
        <v>199966.26</v>
      </c>
      <c r="F2864">
        <v>626</v>
      </c>
      <c r="G2864">
        <v>0.20499999999999999</v>
      </c>
      <c r="H2864">
        <v>0</v>
      </c>
      <c r="I2864" t="str">
        <v>High</v>
      </c>
    </row>
    <row r="2865" spans="1:9" x14ac:dyDescent="0.25">
      <c r="A2865" t="str">
        <v>LN005774</v>
      </c>
      <c r="B2865" t="str">
        <v>CUST00125</v>
      </c>
      <c r="C2865" t="str">
        <v>Auto</v>
      </c>
      <c r="D2865">
        <v>1241834</v>
      </c>
      <c r="E2865">
        <v>163459.53</v>
      </c>
      <c r="F2865">
        <v>774</v>
      </c>
      <c r="G2865">
        <v>0.75</v>
      </c>
      <c r="H2865">
        <v>0</v>
      </c>
      <c r="I2865" t="str">
        <v>High</v>
      </c>
    </row>
    <row r="2866" spans="1:9" x14ac:dyDescent="0.25">
      <c r="A2866" t="str">
        <v>LN005776</v>
      </c>
      <c r="B2866" t="str">
        <v>CUST05275</v>
      </c>
      <c r="C2866" t="str">
        <v>Home</v>
      </c>
      <c r="D2866">
        <v>6993183</v>
      </c>
      <c r="E2866">
        <v>6934203.7300000004</v>
      </c>
      <c r="F2866">
        <v>734</v>
      </c>
      <c r="G2866">
        <v>0.75</v>
      </c>
      <c r="H2866">
        <v>0</v>
      </c>
      <c r="I2866" t="str">
        <v>High</v>
      </c>
    </row>
    <row r="2867" spans="1:9" x14ac:dyDescent="0.25">
      <c r="A2867" t="str">
        <v>LN005777</v>
      </c>
      <c r="B2867" t="str">
        <v>CUST01704</v>
      </c>
      <c r="C2867" t="str">
        <v>Auto</v>
      </c>
      <c r="D2867">
        <v>822245</v>
      </c>
      <c r="E2867">
        <v>739117.96</v>
      </c>
      <c r="F2867">
        <v>642</v>
      </c>
      <c r="G2867">
        <v>0.49930000000000002</v>
      </c>
      <c r="H2867">
        <v>0</v>
      </c>
      <c r="I2867" t="str">
        <v>High</v>
      </c>
    </row>
    <row r="2868" spans="1:9" x14ac:dyDescent="0.25">
      <c r="A2868" t="str">
        <v>LN005780</v>
      </c>
      <c r="B2868" t="str">
        <v>CUST05293</v>
      </c>
      <c r="C2868" t="str">
        <v>Personal</v>
      </c>
      <c r="D2868">
        <v>232301</v>
      </c>
      <c r="E2868">
        <v>121487.92</v>
      </c>
      <c r="F2868">
        <v>618</v>
      </c>
      <c r="G2868">
        <v>0.1986</v>
      </c>
      <c r="H2868">
        <v>0</v>
      </c>
      <c r="I2868" t="str">
        <v>High</v>
      </c>
    </row>
    <row r="2869" spans="1:9" x14ac:dyDescent="0.25">
      <c r="A2869" t="str">
        <v>LN005781</v>
      </c>
      <c r="B2869" t="str">
        <v>CUST05669</v>
      </c>
      <c r="C2869" t="str">
        <v>Auto</v>
      </c>
      <c r="D2869">
        <v>1170991</v>
      </c>
      <c r="E2869">
        <v>1068615.97</v>
      </c>
      <c r="F2869">
        <v>689</v>
      </c>
      <c r="G2869">
        <v>0.51400000000000001</v>
      </c>
      <c r="H2869">
        <v>0</v>
      </c>
      <c r="I2869" t="str">
        <v>High</v>
      </c>
    </row>
    <row r="2870" spans="1:9" x14ac:dyDescent="0.25">
      <c r="A2870" t="str">
        <v>LN005785</v>
      </c>
      <c r="B2870" t="str">
        <v>CUST02988</v>
      </c>
      <c r="C2870" t="str">
        <v>Personal</v>
      </c>
      <c r="D2870">
        <v>734437</v>
      </c>
      <c r="E2870">
        <v>505001.83</v>
      </c>
      <c r="F2870">
        <v>643</v>
      </c>
      <c r="G2870">
        <v>0.38</v>
      </c>
      <c r="H2870">
        <v>0</v>
      </c>
      <c r="I2870" t="str">
        <v>High</v>
      </c>
    </row>
    <row r="2871" spans="1:9" x14ac:dyDescent="0.25">
      <c r="A2871" t="str">
        <v>LN005786</v>
      </c>
      <c r="B2871" t="str">
        <v>CUST01429</v>
      </c>
      <c r="C2871" t="str">
        <v>Business</v>
      </c>
      <c r="D2871">
        <v>2355332</v>
      </c>
      <c r="E2871">
        <v>1890596.38</v>
      </c>
      <c r="F2871">
        <v>696</v>
      </c>
      <c r="G2871">
        <v>0.75</v>
      </c>
      <c r="H2871">
        <v>0</v>
      </c>
      <c r="I2871" t="str">
        <v>High</v>
      </c>
    </row>
    <row r="2872" spans="1:9" x14ac:dyDescent="0.25">
      <c r="A2872" t="str">
        <v>LN005789</v>
      </c>
      <c r="B2872" t="str">
        <v>CUST04383</v>
      </c>
      <c r="C2872" t="str">
        <v>Business</v>
      </c>
      <c r="D2872">
        <v>4886383</v>
      </c>
      <c r="E2872">
        <v>3789493.2</v>
      </c>
      <c r="F2872">
        <v>719</v>
      </c>
      <c r="G2872">
        <v>0.75</v>
      </c>
      <c r="H2872">
        <v>0</v>
      </c>
      <c r="I2872" t="str">
        <v>High</v>
      </c>
    </row>
    <row r="2873" spans="1:9" x14ac:dyDescent="0.25">
      <c r="A2873" t="str">
        <v>LN005791</v>
      </c>
      <c r="B2873" t="str">
        <v>CUST04554</v>
      </c>
      <c r="C2873" t="str">
        <v>Personal</v>
      </c>
      <c r="D2873">
        <v>667003</v>
      </c>
      <c r="E2873">
        <v>324558.68</v>
      </c>
      <c r="F2873">
        <v>739</v>
      </c>
      <c r="G2873">
        <v>0.55489999999999995</v>
      </c>
      <c r="H2873">
        <v>0</v>
      </c>
      <c r="I2873" t="str">
        <v>High</v>
      </c>
    </row>
    <row r="2874" spans="1:9" x14ac:dyDescent="0.25">
      <c r="A2874" t="str">
        <v>LN005794</v>
      </c>
      <c r="B2874" t="str">
        <v>CUST02185</v>
      </c>
      <c r="C2874" t="str">
        <v>Business</v>
      </c>
      <c r="D2874">
        <v>2724256</v>
      </c>
      <c r="E2874">
        <v>990801.26</v>
      </c>
      <c r="F2874">
        <v>669</v>
      </c>
      <c r="G2874">
        <v>0.75</v>
      </c>
      <c r="H2874">
        <v>0</v>
      </c>
      <c r="I2874" t="str">
        <v>High</v>
      </c>
    </row>
    <row r="2875" spans="1:9" x14ac:dyDescent="0.25">
      <c r="A2875" t="str">
        <v>LN005795</v>
      </c>
      <c r="B2875" t="str">
        <v>CUST05922</v>
      </c>
      <c r="C2875" t="str">
        <v>Home</v>
      </c>
      <c r="D2875">
        <v>1732770</v>
      </c>
      <c r="E2875">
        <v>1679670.05</v>
      </c>
      <c r="F2875">
        <v>621</v>
      </c>
      <c r="G2875">
        <v>0.20069999999999999</v>
      </c>
      <c r="H2875">
        <v>0</v>
      </c>
      <c r="I2875" t="str">
        <v>High</v>
      </c>
    </row>
    <row r="2876" spans="1:9" x14ac:dyDescent="0.25">
      <c r="A2876" t="str">
        <v>LN005798</v>
      </c>
      <c r="B2876" t="str">
        <v>CUST01682</v>
      </c>
      <c r="C2876" t="str">
        <v>Business</v>
      </c>
      <c r="D2876">
        <v>2647051</v>
      </c>
      <c r="E2876">
        <v>1805574.52</v>
      </c>
      <c r="F2876">
        <v>659</v>
      </c>
      <c r="G2876">
        <v>0.75</v>
      </c>
      <c r="H2876">
        <v>0</v>
      </c>
      <c r="I2876" t="str">
        <v>High</v>
      </c>
    </row>
    <row r="2877" spans="1:9" x14ac:dyDescent="0.25">
      <c r="A2877" t="str">
        <v>LN005799</v>
      </c>
      <c r="B2877" t="str">
        <v>CUST01821</v>
      </c>
      <c r="C2877" t="str">
        <v>Business</v>
      </c>
      <c r="D2877">
        <v>4533197</v>
      </c>
      <c r="E2877">
        <v>4322150.63</v>
      </c>
      <c r="F2877">
        <v>738</v>
      </c>
      <c r="G2877">
        <v>0.75</v>
      </c>
      <c r="H2877">
        <v>30</v>
      </c>
      <c r="I2877" t="str">
        <v>High</v>
      </c>
    </row>
    <row r="2878" spans="1:9" x14ac:dyDescent="0.25">
      <c r="A2878" t="str">
        <v>LN005801</v>
      </c>
      <c r="B2878" t="str">
        <v>CUST01445</v>
      </c>
      <c r="C2878" t="str">
        <v>Personal</v>
      </c>
      <c r="D2878">
        <v>221109</v>
      </c>
      <c r="E2878">
        <v>196084.11</v>
      </c>
      <c r="F2878">
        <v>636</v>
      </c>
      <c r="G2878">
        <v>0.11899999999999999</v>
      </c>
      <c r="H2878">
        <v>0</v>
      </c>
      <c r="I2878" t="str">
        <v>High</v>
      </c>
    </row>
    <row r="2879" spans="1:9" x14ac:dyDescent="0.25">
      <c r="A2879" t="str">
        <v>LN005802</v>
      </c>
      <c r="B2879" t="str">
        <v>CUST04822</v>
      </c>
      <c r="C2879" t="str">
        <v>Personal</v>
      </c>
      <c r="D2879">
        <v>661019</v>
      </c>
      <c r="E2879">
        <v>400885.12</v>
      </c>
      <c r="F2879">
        <v>697</v>
      </c>
      <c r="G2879">
        <v>0.53590000000000004</v>
      </c>
      <c r="H2879">
        <v>0</v>
      </c>
      <c r="I2879" t="str">
        <v>High</v>
      </c>
    </row>
    <row r="2880" spans="1:9" x14ac:dyDescent="0.25">
      <c r="A2880" t="str">
        <v>LN005803</v>
      </c>
      <c r="B2880" t="str">
        <v>CUST01599</v>
      </c>
      <c r="C2880" t="str">
        <v>Personal</v>
      </c>
      <c r="D2880">
        <v>656395</v>
      </c>
      <c r="E2880">
        <v>403354.05</v>
      </c>
      <c r="F2880">
        <v>618</v>
      </c>
      <c r="G2880">
        <v>0.317</v>
      </c>
      <c r="H2880">
        <v>0</v>
      </c>
      <c r="I2880" t="str">
        <v>High</v>
      </c>
    </row>
    <row r="2881" spans="1:9" x14ac:dyDescent="0.25">
      <c r="A2881" t="str">
        <v>LN005808</v>
      </c>
      <c r="B2881" t="str">
        <v>CUST04270</v>
      </c>
      <c r="C2881" t="str">
        <v>Business</v>
      </c>
      <c r="D2881">
        <v>2813539</v>
      </c>
      <c r="E2881">
        <v>1762879.67</v>
      </c>
      <c r="F2881">
        <v>720</v>
      </c>
      <c r="G2881">
        <v>0.75</v>
      </c>
      <c r="H2881">
        <v>0</v>
      </c>
      <c r="I2881" t="str">
        <v>High</v>
      </c>
    </row>
    <row r="2882" spans="1:9" x14ac:dyDescent="0.25">
      <c r="A2882" t="str">
        <v>LN005811</v>
      </c>
      <c r="B2882" t="str">
        <v>CUST06446</v>
      </c>
      <c r="C2882" t="str">
        <v>Personal</v>
      </c>
      <c r="D2882">
        <v>364680</v>
      </c>
      <c r="E2882">
        <v>141008.45000000001</v>
      </c>
      <c r="F2882">
        <v>766</v>
      </c>
      <c r="G2882">
        <v>0.52839999999999998</v>
      </c>
      <c r="H2882">
        <v>1</v>
      </c>
      <c r="I2882" t="str">
        <v>High</v>
      </c>
    </row>
    <row r="2883" spans="1:9" x14ac:dyDescent="0.25">
      <c r="A2883" t="str">
        <v>LN005812</v>
      </c>
      <c r="B2883" t="str">
        <v>CUST04512</v>
      </c>
      <c r="C2883" t="str">
        <v>Business</v>
      </c>
      <c r="D2883">
        <v>3760458</v>
      </c>
      <c r="E2883">
        <v>2063581.44</v>
      </c>
      <c r="F2883">
        <v>658</v>
      </c>
      <c r="G2883">
        <v>0.75</v>
      </c>
      <c r="H2883">
        <v>0</v>
      </c>
      <c r="I2883" t="str">
        <v>High</v>
      </c>
    </row>
    <row r="2884" spans="1:9" x14ac:dyDescent="0.25">
      <c r="A2884" t="str">
        <v>LN005816</v>
      </c>
      <c r="B2884" t="str">
        <v>CUST02132</v>
      </c>
      <c r="C2884" t="str">
        <v>Personal</v>
      </c>
      <c r="D2884">
        <v>513285</v>
      </c>
      <c r="E2884">
        <v>359552.15</v>
      </c>
      <c r="F2884">
        <v>717</v>
      </c>
      <c r="G2884">
        <v>0.75</v>
      </c>
      <c r="H2884">
        <v>0</v>
      </c>
      <c r="I2884" t="str">
        <v>High</v>
      </c>
    </row>
    <row r="2885" spans="1:9" x14ac:dyDescent="0.25">
      <c r="A2885" t="str">
        <v>LN005819</v>
      </c>
      <c r="B2885" t="str">
        <v>CUST02957</v>
      </c>
      <c r="C2885" t="str">
        <v>Business</v>
      </c>
      <c r="D2885">
        <v>4097897</v>
      </c>
      <c r="E2885">
        <v>1998094.75</v>
      </c>
      <c r="F2885">
        <v>703</v>
      </c>
      <c r="G2885">
        <v>0.75</v>
      </c>
      <c r="H2885">
        <v>0</v>
      </c>
      <c r="I2885" t="str">
        <v>High</v>
      </c>
    </row>
    <row r="2886" spans="1:9" x14ac:dyDescent="0.25">
      <c r="A2886" t="str">
        <v>LN005820</v>
      </c>
      <c r="B2886" t="str">
        <v>CUST06231</v>
      </c>
      <c r="C2886" t="str">
        <v>Home</v>
      </c>
      <c r="D2886">
        <v>5995362</v>
      </c>
      <c r="E2886">
        <v>5685277.8899999997</v>
      </c>
      <c r="F2886">
        <v>760</v>
      </c>
      <c r="G2886">
        <v>0.75</v>
      </c>
      <c r="H2886">
        <v>1</v>
      </c>
      <c r="I2886" t="str">
        <v>High</v>
      </c>
    </row>
    <row r="2887" spans="1:9" x14ac:dyDescent="0.25">
      <c r="A2887" t="str">
        <v>LN005821</v>
      </c>
      <c r="B2887" t="str">
        <v>CUST06356</v>
      </c>
      <c r="C2887" t="str">
        <v>Business</v>
      </c>
      <c r="D2887">
        <v>1973959</v>
      </c>
      <c r="E2887">
        <v>749385.62</v>
      </c>
      <c r="F2887">
        <v>704</v>
      </c>
      <c r="G2887">
        <v>0.75</v>
      </c>
      <c r="H2887">
        <v>0</v>
      </c>
      <c r="I2887" t="str">
        <v>High</v>
      </c>
    </row>
    <row r="2888" spans="1:9" x14ac:dyDescent="0.25">
      <c r="A2888" t="str">
        <v>LN005826</v>
      </c>
      <c r="B2888" t="str">
        <v>CUST02994</v>
      </c>
      <c r="C2888" t="str">
        <v>Home</v>
      </c>
      <c r="D2888">
        <v>6401988</v>
      </c>
      <c r="E2888">
        <v>6094262.4900000002</v>
      </c>
      <c r="F2888">
        <v>783</v>
      </c>
      <c r="G2888">
        <v>0.75</v>
      </c>
      <c r="H2888">
        <v>0</v>
      </c>
      <c r="I2888" t="str">
        <v>High</v>
      </c>
    </row>
    <row r="2889" spans="1:9" x14ac:dyDescent="0.25">
      <c r="A2889" t="str">
        <v>LN005827</v>
      </c>
      <c r="B2889" t="str">
        <v>CUST06043</v>
      </c>
      <c r="C2889" t="str">
        <v>Auto</v>
      </c>
      <c r="D2889">
        <v>995964</v>
      </c>
      <c r="E2889">
        <v>624900.88</v>
      </c>
      <c r="F2889">
        <v>704</v>
      </c>
      <c r="G2889">
        <v>0.58409999999999995</v>
      </c>
      <c r="H2889">
        <v>0</v>
      </c>
      <c r="I2889" t="str">
        <v>High</v>
      </c>
    </row>
    <row r="2890" spans="1:9" x14ac:dyDescent="0.25">
      <c r="A2890" t="str">
        <v>LN005829</v>
      </c>
      <c r="B2890" t="str">
        <v>CUST02010</v>
      </c>
      <c r="C2890" t="str">
        <v>Home</v>
      </c>
      <c r="D2890">
        <v>4056650</v>
      </c>
      <c r="E2890">
        <v>3655389.95</v>
      </c>
      <c r="F2890">
        <v>775</v>
      </c>
      <c r="G2890">
        <v>0.75</v>
      </c>
      <c r="H2890">
        <v>0</v>
      </c>
      <c r="I2890" t="str">
        <v>High</v>
      </c>
    </row>
    <row r="2891" spans="1:9" x14ac:dyDescent="0.25">
      <c r="A2891" t="str">
        <v>LN005830</v>
      </c>
      <c r="B2891" t="str">
        <v>CUST01219</v>
      </c>
      <c r="C2891" t="str">
        <v>Home</v>
      </c>
      <c r="D2891">
        <v>5224635</v>
      </c>
      <c r="E2891">
        <v>5189055.0999999996</v>
      </c>
      <c r="F2891">
        <v>749</v>
      </c>
      <c r="G2891">
        <v>0.75</v>
      </c>
      <c r="H2891">
        <v>0</v>
      </c>
      <c r="I2891" t="str">
        <v>High</v>
      </c>
    </row>
    <row r="2892" spans="1:9" x14ac:dyDescent="0.25">
      <c r="A2892" t="str">
        <v>LN005831</v>
      </c>
      <c r="B2892" t="str">
        <v>CUST03430</v>
      </c>
      <c r="C2892" t="str">
        <v>Business</v>
      </c>
      <c r="D2892">
        <v>3183539</v>
      </c>
      <c r="E2892">
        <v>2668285.81</v>
      </c>
      <c r="F2892">
        <v>787</v>
      </c>
      <c r="G2892">
        <v>0.75</v>
      </c>
      <c r="H2892">
        <v>0</v>
      </c>
      <c r="I2892" t="str">
        <v>High</v>
      </c>
    </row>
    <row r="2893" spans="1:9" x14ac:dyDescent="0.25">
      <c r="A2893" t="str">
        <v>LN005832</v>
      </c>
      <c r="B2893" t="str">
        <v>CUST00709</v>
      </c>
      <c r="C2893" t="str">
        <v>Home</v>
      </c>
      <c r="D2893">
        <v>6040170</v>
      </c>
      <c r="E2893">
        <v>5813800.5099999998</v>
      </c>
      <c r="F2893">
        <v>759</v>
      </c>
      <c r="G2893">
        <v>0.75</v>
      </c>
      <c r="H2893">
        <v>0</v>
      </c>
      <c r="I2893" t="str">
        <v>High</v>
      </c>
    </row>
    <row r="2894" spans="1:9" x14ac:dyDescent="0.25">
      <c r="A2894" t="str">
        <v>LN005834</v>
      </c>
      <c r="B2894" t="str">
        <v>CUST01290</v>
      </c>
      <c r="C2894" t="str">
        <v>Home</v>
      </c>
      <c r="D2894">
        <v>6843310</v>
      </c>
      <c r="E2894">
        <v>6693057.6200000001</v>
      </c>
      <c r="F2894">
        <v>682</v>
      </c>
      <c r="G2894">
        <v>0.75</v>
      </c>
      <c r="H2894">
        <v>90</v>
      </c>
      <c r="I2894" t="str">
        <v>High</v>
      </c>
    </row>
    <row r="2895" spans="1:9" x14ac:dyDescent="0.25">
      <c r="A2895" t="str">
        <v>LN005836</v>
      </c>
      <c r="B2895" t="str">
        <v>CUST06142</v>
      </c>
      <c r="C2895" t="str">
        <v>Auto</v>
      </c>
      <c r="D2895">
        <v>1089693</v>
      </c>
      <c r="E2895">
        <v>177579.11</v>
      </c>
      <c r="F2895">
        <v>692</v>
      </c>
      <c r="G2895">
        <v>0.65780000000000005</v>
      </c>
      <c r="H2895">
        <v>0</v>
      </c>
      <c r="I2895" t="str">
        <v>High</v>
      </c>
    </row>
    <row r="2896" spans="1:9" x14ac:dyDescent="0.25">
      <c r="A2896" t="str">
        <v>LN005837</v>
      </c>
      <c r="B2896" t="str">
        <v>CUST06059</v>
      </c>
      <c r="C2896" t="str">
        <v>Business</v>
      </c>
      <c r="D2896">
        <v>4434902</v>
      </c>
      <c r="E2896">
        <v>3748281.35</v>
      </c>
      <c r="F2896">
        <v>763</v>
      </c>
      <c r="G2896">
        <v>0.75</v>
      </c>
      <c r="H2896">
        <v>0</v>
      </c>
      <c r="I2896" t="str">
        <v>High</v>
      </c>
    </row>
    <row r="2897" spans="1:9" x14ac:dyDescent="0.25">
      <c r="A2897" t="str">
        <v>LN005838</v>
      </c>
      <c r="B2897" t="str">
        <v>CUST03217</v>
      </c>
      <c r="C2897" t="str">
        <v>Home</v>
      </c>
      <c r="D2897">
        <v>6049765</v>
      </c>
      <c r="E2897">
        <v>5698609.9400000004</v>
      </c>
      <c r="F2897">
        <v>658</v>
      </c>
      <c r="G2897">
        <v>0.75</v>
      </c>
      <c r="H2897">
        <v>1</v>
      </c>
      <c r="I2897" t="str">
        <v>High</v>
      </c>
    </row>
    <row r="2898" spans="1:9" x14ac:dyDescent="0.25">
      <c r="A2898" t="str">
        <v>LN005841</v>
      </c>
      <c r="B2898" t="str">
        <v>CUST03452</v>
      </c>
      <c r="C2898" t="str">
        <v>Home</v>
      </c>
      <c r="D2898">
        <v>2243329</v>
      </c>
      <c r="E2898">
        <v>1988400.79</v>
      </c>
      <c r="F2898">
        <v>688</v>
      </c>
      <c r="G2898">
        <v>0.75</v>
      </c>
      <c r="H2898">
        <v>0</v>
      </c>
      <c r="I2898" t="str">
        <v>High</v>
      </c>
    </row>
    <row r="2899" spans="1:9" x14ac:dyDescent="0.25">
      <c r="A2899" t="str">
        <v>LN005844</v>
      </c>
      <c r="B2899" t="str">
        <v>CUST00820</v>
      </c>
      <c r="C2899" t="str">
        <v>Personal</v>
      </c>
      <c r="D2899">
        <v>450138</v>
      </c>
      <c r="E2899">
        <v>82064.94</v>
      </c>
      <c r="F2899">
        <v>688</v>
      </c>
      <c r="G2899">
        <v>0.75</v>
      </c>
      <c r="H2899">
        <v>0</v>
      </c>
      <c r="I2899" t="str">
        <v>High</v>
      </c>
    </row>
    <row r="2900" spans="1:9" x14ac:dyDescent="0.25">
      <c r="A2900" t="str">
        <v>LN005845</v>
      </c>
      <c r="B2900" t="str">
        <v>CUST05260</v>
      </c>
      <c r="C2900" t="str">
        <v>Business</v>
      </c>
      <c r="D2900">
        <v>3139703</v>
      </c>
      <c r="E2900">
        <v>1266065.82</v>
      </c>
      <c r="F2900">
        <v>649</v>
      </c>
      <c r="G2900">
        <v>0.75</v>
      </c>
      <c r="H2900">
        <v>0</v>
      </c>
      <c r="I2900" t="str">
        <v>High</v>
      </c>
    </row>
    <row r="2901" spans="1:9" x14ac:dyDescent="0.25">
      <c r="A2901" t="str">
        <v>LN005848</v>
      </c>
      <c r="B2901" t="str">
        <v>CUST03980</v>
      </c>
      <c r="C2901" t="str">
        <v>Auto</v>
      </c>
      <c r="D2901">
        <v>743267</v>
      </c>
      <c r="E2901">
        <v>654370.73</v>
      </c>
      <c r="F2901">
        <v>669</v>
      </c>
      <c r="G2901">
        <v>0.62290000000000001</v>
      </c>
      <c r="H2901">
        <v>0</v>
      </c>
      <c r="I2901" t="str">
        <v>High</v>
      </c>
    </row>
    <row r="2902" spans="1:9" x14ac:dyDescent="0.25">
      <c r="A2902" t="str">
        <v>LN005849</v>
      </c>
      <c r="B2902" t="str">
        <v>CUST04751</v>
      </c>
      <c r="C2902" t="str">
        <v>Personal</v>
      </c>
      <c r="D2902">
        <v>659498</v>
      </c>
      <c r="E2902">
        <v>193325.5</v>
      </c>
      <c r="F2902">
        <v>704</v>
      </c>
      <c r="G2902">
        <v>0.75</v>
      </c>
      <c r="H2902">
        <v>0</v>
      </c>
      <c r="I2902" t="str">
        <v>High</v>
      </c>
    </row>
    <row r="2903" spans="1:9" x14ac:dyDescent="0.25">
      <c r="A2903" t="str">
        <v>LN005852</v>
      </c>
      <c r="B2903" t="str">
        <v>CUST05764</v>
      </c>
      <c r="C2903" t="str">
        <v>Business</v>
      </c>
      <c r="D2903">
        <v>4939154</v>
      </c>
      <c r="E2903">
        <v>2444131.11</v>
      </c>
      <c r="F2903">
        <v>674</v>
      </c>
      <c r="G2903">
        <v>0.75</v>
      </c>
      <c r="H2903">
        <v>0</v>
      </c>
      <c r="I2903" t="str">
        <v>High</v>
      </c>
    </row>
    <row r="2904" spans="1:9" x14ac:dyDescent="0.25">
      <c r="A2904" t="str">
        <v>LN005853</v>
      </c>
      <c r="B2904" t="str">
        <v>CUST00174</v>
      </c>
      <c r="C2904" t="str">
        <v>Business</v>
      </c>
      <c r="D2904">
        <v>2512172</v>
      </c>
      <c r="E2904">
        <v>1930406.69</v>
      </c>
      <c r="F2904">
        <v>749</v>
      </c>
      <c r="G2904">
        <v>0.72760000000000002</v>
      </c>
      <c r="H2904">
        <v>7</v>
      </c>
      <c r="I2904" t="str">
        <v>High</v>
      </c>
    </row>
    <row r="2905" spans="1:9" x14ac:dyDescent="0.25">
      <c r="A2905" t="str">
        <v>LN005854</v>
      </c>
      <c r="B2905" t="str">
        <v>CUST01947</v>
      </c>
      <c r="C2905" t="str">
        <v>Business</v>
      </c>
      <c r="D2905">
        <v>4387252</v>
      </c>
      <c r="E2905">
        <v>3590402.65</v>
      </c>
      <c r="F2905">
        <v>695</v>
      </c>
      <c r="G2905">
        <v>0.75</v>
      </c>
      <c r="H2905">
        <v>0</v>
      </c>
      <c r="I2905" t="str">
        <v>High</v>
      </c>
    </row>
    <row r="2906" spans="1:9" x14ac:dyDescent="0.25">
      <c r="A2906" t="str">
        <v>LN005855</v>
      </c>
      <c r="B2906" t="str">
        <v>CUST01213</v>
      </c>
      <c r="C2906" t="str">
        <v>Home</v>
      </c>
      <c r="D2906">
        <v>3263306</v>
      </c>
      <c r="E2906">
        <v>2438855.0299999998</v>
      </c>
      <c r="F2906">
        <v>791</v>
      </c>
      <c r="G2906">
        <v>0.75</v>
      </c>
      <c r="H2906">
        <v>0</v>
      </c>
      <c r="I2906" t="str">
        <v>High</v>
      </c>
    </row>
    <row r="2907" spans="1:9" x14ac:dyDescent="0.25">
      <c r="A2907" t="str">
        <v>LN005857</v>
      </c>
      <c r="B2907" t="str">
        <v>CUST05263</v>
      </c>
      <c r="C2907" t="str">
        <v>Personal</v>
      </c>
      <c r="D2907">
        <v>729949</v>
      </c>
      <c r="E2907">
        <v>385462.92</v>
      </c>
      <c r="F2907">
        <v>656</v>
      </c>
      <c r="G2907">
        <v>0.75</v>
      </c>
      <c r="H2907">
        <v>1</v>
      </c>
      <c r="I2907" t="str">
        <v>High</v>
      </c>
    </row>
    <row r="2908" spans="1:9" x14ac:dyDescent="0.25">
      <c r="A2908" t="str">
        <v>LN005859</v>
      </c>
      <c r="B2908" t="str">
        <v>CUST05334</v>
      </c>
      <c r="C2908" t="str">
        <v>Personal</v>
      </c>
      <c r="D2908">
        <v>656627</v>
      </c>
      <c r="E2908">
        <v>214113.77</v>
      </c>
      <c r="F2908">
        <v>729</v>
      </c>
      <c r="G2908">
        <v>0.61950000000000005</v>
      </c>
      <c r="H2908">
        <v>0</v>
      </c>
      <c r="I2908" t="str">
        <v>High</v>
      </c>
    </row>
    <row r="2909" spans="1:9" x14ac:dyDescent="0.25">
      <c r="A2909" t="str">
        <v>LN005860</v>
      </c>
      <c r="B2909" t="str">
        <v>CUST02590</v>
      </c>
      <c r="C2909" t="str">
        <v>Auto</v>
      </c>
      <c r="D2909">
        <v>1299098</v>
      </c>
      <c r="E2909">
        <v>1197264.54</v>
      </c>
      <c r="F2909">
        <v>786</v>
      </c>
      <c r="G2909">
        <v>0.73160000000000003</v>
      </c>
      <c r="H2909">
        <v>0</v>
      </c>
      <c r="I2909" t="str">
        <v>High</v>
      </c>
    </row>
    <row r="2910" spans="1:9" x14ac:dyDescent="0.25">
      <c r="A2910" t="str">
        <v>LN005861</v>
      </c>
      <c r="B2910" t="str">
        <v>CUST05691</v>
      </c>
      <c r="C2910" t="str">
        <v>Home</v>
      </c>
      <c r="D2910">
        <v>3863684</v>
      </c>
      <c r="E2910">
        <v>3791138.28</v>
      </c>
      <c r="F2910">
        <v>659</v>
      </c>
      <c r="G2910">
        <v>0.56069999999999998</v>
      </c>
      <c r="H2910">
        <v>0</v>
      </c>
      <c r="I2910" t="str">
        <v>High</v>
      </c>
    </row>
    <row r="2911" spans="1:9" x14ac:dyDescent="0.25">
      <c r="A2911" t="str">
        <v>LN005862</v>
      </c>
      <c r="B2911" t="str">
        <v>CUST00029</v>
      </c>
      <c r="C2911" t="str">
        <v>Home</v>
      </c>
      <c r="D2911">
        <v>4970324</v>
      </c>
      <c r="E2911">
        <v>4138720.05</v>
      </c>
      <c r="F2911">
        <v>766</v>
      </c>
      <c r="G2911">
        <v>0.69499999999999995</v>
      </c>
      <c r="H2911">
        <v>0</v>
      </c>
      <c r="I2911" t="str">
        <v>High</v>
      </c>
    </row>
    <row r="2912" spans="1:9" x14ac:dyDescent="0.25">
      <c r="A2912" t="str">
        <v>LN005864</v>
      </c>
      <c r="B2912" t="str">
        <v>CUST04112</v>
      </c>
      <c r="C2912" t="str">
        <v>Home</v>
      </c>
      <c r="D2912">
        <v>1298336</v>
      </c>
      <c r="E2912">
        <v>990948.17</v>
      </c>
      <c r="F2912">
        <v>609</v>
      </c>
      <c r="G2912">
        <v>0.27210000000000001</v>
      </c>
      <c r="H2912">
        <v>0</v>
      </c>
      <c r="I2912" t="str">
        <v>High</v>
      </c>
    </row>
    <row r="2913" spans="1:9" x14ac:dyDescent="0.25">
      <c r="A2913" t="str">
        <v>LN005867</v>
      </c>
      <c r="B2913" t="str">
        <v>CUST03208</v>
      </c>
      <c r="C2913" t="str">
        <v>Auto</v>
      </c>
      <c r="D2913">
        <v>624018</v>
      </c>
      <c r="E2913">
        <v>108853.58</v>
      </c>
      <c r="F2913">
        <v>785</v>
      </c>
      <c r="G2913">
        <v>0.58020000000000005</v>
      </c>
      <c r="H2913">
        <v>0</v>
      </c>
      <c r="I2913" t="str">
        <v>High</v>
      </c>
    </row>
    <row r="2914" spans="1:9" x14ac:dyDescent="0.25">
      <c r="A2914" t="str">
        <v>LN005868</v>
      </c>
      <c r="B2914" t="str">
        <v>CUST02779</v>
      </c>
      <c r="C2914" t="str">
        <v>Personal</v>
      </c>
      <c r="D2914">
        <v>566427</v>
      </c>
      <c r="E2914">
        <v>0</v>
      </c>
      <c r="F2914">
        <v>719</v>
      </c>
      <c r="G2914">
        <v>0.75</v>
      </c>
      <c r="H2914">
        <v>0</v>
      </c>
      <c r="I2914" t="str">
        <v>High</v>
      </c>
    </row>
    <row r="2915" spans="1:9" x14ac:dyDescent="0.25">
      <c r="A2915" t="str">
        <v>LN005870</v>
      </c>
      <c r="B2915" t="str">
        <v>CUST00361</v>
      </c>
      <c r="C2915" t="str">
        <v>Auto</v>
      </c>
      <c r="D2915">
        <v>1515256</v>
      </c>
      <c r="E2915">
        <v>371077.68</v>
      </c>
      <c r="F2915">
        <v>611</v>
      </c>
      <c r="G2915">
        <v>0.51049999999999995</v>
      </c>
      <c r="H2915">
        <v>0</v>
      </c>
      <c r="I2915" t="str">
        <v>High</v>
      </c>
    </row>
    <row r="2916" spans="1:9" x14ac:dyDescent="0.25">
      <c r="A2916" t="str">
        <v>LN005873</v>
      </c>
      <c r="B2916" t="str">
        <v>CUST04376</v>
      </c>
      <c r="C2916" t="str">
        <v>Auto</v>
      </c>
      <c r="D2916">
        <v>1742397</v>
      </c>
      <c r="E2916">
        <v>1294553.2</v>
      </c>
      <c r="F2916">
        <v>694</v>
      </c>
      <c r="G2916">
        <v>0.75</v>
      </c>
      <c r="H2916">
        <v>0</v>
      </c>
      <c r="I2916" t="str">
        <v>High</v>
      </c>
    </row>
    <row r="2917" spans="1:9" x14ac:dyDescent="0.25">
      <c r="A2917" t="str">
        <v>LN005877</v>
      </c>
      <c r="B2917" t="str">
        <v>CUST05915</v>
      </c>
      <c r="C2917" t="str">
        <v>Business</v>
      </c>
      <c r="D2917">
        <v>3239165</v>
      </c>
      <c r="E2917">
        <v>1457781.68</v>
      </c>
      <c r="F2917">
        <v>661</v>
      </c>
      <c r="G2917">
        <v>0.75</v>
      </c>
      <c r="H2917">
        <v>0</v>
      </c>
      <c r="I2917" t="str">
        <v>High</v>
      </c>
    </row>
    <row r="2918" spans="1:9" x14ac:dyDescent="0.25">
      <c r="A2918" t="str">
        <v>LN005878</v>
      </c>
      <c r="B2918" t="str">
        <v>CUST04645</v>
      </c>
      <c r="C2918" t="str">
        <v>Auto</v>
      </c>
      <c r="D2918">
        <v>1069200</v>
      </c>
      <c r="E2918">
        <v>635070.31000000006</v>
      </c>
      <c r="F2918">
        <v>632</v>
      </c>
      <c r="G2918">
        <v>0.51559999999999995</v>
      </c>
      <c r="H2918">
        <v>0</v>
      </c>
      <c r="I2918" t="str">
        <v>High</v>
      </c>
    </row>
    <row r="2919" spans="1:9" x14ac:dyDescent="0.25">
      <c r="A2919" t="str">
        <v>LN005879</v>
      </c>
      <c r="B2919" t="str">
        <v>CUST00346</v>
      </c>
      <c r="C2919" t="str">
        <v>Home</v>
      </c>
      <c r="D2919">
        <v>4157920</v>
      </c>
      <c r="E2919">
        <v>3994264.44</v>
      </c>
      <c r="F2919">
        <v>671</v>
      </c>
      <c r="G2919">
        <v>0.64219999999999999</v>
      </c>
      <c r="H2919">
        <v>0</v>
      </c>
      <c r="I2919" t="str">
        <v>High</v>
      </c>
    </row>
    <row r="2920" spans="1:9" x14ac:dyDescent="0.25">
      <c r="A2920" t="str">
        <v>LN005880</v>
      </c>
      <c r="B2920" t="str">
        <v>CUST04294</v>
      </c>
      <c r="C2920" t="str">
        <v>Home</v>
      </c>
      <c r="D2920">
        <v>3326062</v>
      </c>
      <c r="E2920">
        <v>3262061.5</v>
      </c>
      <c r="F2920">
        <v>641</v>
      </c>
      <c r="G2920">
        <v>0.4259</v>
      </c>
      <c r="H2920">
        <v>0</v>
      </c>
      <c r="I2920" t="str">
        <v>High</v>
      </c>
    </row>
    <row r="2921" spans="1:9" x14ac:dyDescent="0.25">
      <c r="A2921" t="str">
        <v>LN005884</v>
      </c>
      <c r="B2921" t="str">
        <v>CUST01536</v>
      </c>
      <c r="C2921" t="str">
        <v>Business</v>
      </c>
      <c r="D2921">
        <v>4046337</v>
      </c>
      <c r="E2921">
        <v>2491092.02</v>
      </c>
      <c r="F2921">
        <v>734</v>
      </c>
      <c r="G2921">
        <v>0.75</v>
      </c>
      <c r="H2921">
        <v>0</v>
      </c>
      <c r="I2921" t="str">
        <v>High</v>
      </c>
    </row>
    <row r="2922" spans="1:9" x14ac:dyDescent="0.25">
      <c r="A2922" t="str">
        <v>LN005886</v>
      </c>
      <c r="B2922" t="str">
        <v>CUST03820</v>
      </c>
      <c r="C2922" t="str">
        <v>Home</v>
      </c>
      <c r="D2922">
        <v>6521922</v>
      </c>
      <c r="E2922">
        <v>6358419.21</v>
      </c>
      <c r="F2922">
        <v>734</v>
      </c>
      <c r="G2922">
        <v>0.75</v>
      </c>
      <c r="H2922">
        <v>0</v>
      </c>
      <c r="I2922" t="str">
        <v>High</v>
      </c>
    </row>
    <row r="2923" spans="1:9" x14ac:dyDescent="0.25">
      <c r="A2923" t="str">
        <v>LN005888</v>
      </c>
      <c r="B2923" t="str">
        <v>CUST02868</v>
      </c>
      <c r="C2923" t="str">
        <v>Business</v>
      </c>
      <c r="D2923">
        <v>4652164</v>
      </c>
      <c r="E2923">
        <v>0</v>
      </c>
      <c r="F2923">
        <v>711</v>
      </c>
      <c r="G2923">
        <v>0.75</v>
      </c>
      <c r="H2923">
        <v>0</v>
      </c>
      <c r="I2923" t="str">
        <v>High</v>
      </c>
    </row>
    <row r="2924" spans="1:9" x14ac:dyDescent="0.25">
      <c r="A2924" t="str">
        <v>LN005890</v>
      </c>
      <c r="B2924" t="str">
        <v>CUST01228</v>
      </c>
      <c r="C2924" t="str">
        <v>Home</v>
      </c>
      <c r="D2924">
        <v>4442117</v>
      </c>
      <c r="E2924">
        <v>3529123.71</v>
      </c>
      <c r="F2924">
        <v>758</v>
      </c>
      <c r="G2924">
        <v>0.62949999999999995</v>
      </c>
      <c r="H2924">
        <v>0</v>
      </c>
      <c r="I2924" t="str">
        <v>High</v>
      </c>
    </row>
    <row r="2925" spans="1:9" x14ac:dyDescent="0.25">
      <c r="A2925" t="str">
        <v>LN005891</v>
      </c>
      <c r="B2925" t="str">
        <v>CUST05486</v>
      </c>
      <c r="C2925" t="str">
        <v>Auto</v>
      </c>
      <c r="D2925">
        <v>598762</v>
      </c>
      <c r="E2925">
        <v>384144.16</v>
      </c>
      <c r="F2925">
        <v>634</v>
      </c>
      <c r="G2925">
        <v>0.105</v>
      </c>
      <c r="H2925">
        <v>7</v>
      </c>
      <c r="I2925" t="str">
        <v>High</v>
      </c>
    </row>
    <row r="2926" spans="1:9" x14ac:dyDescent="0.25">
      <c r="A2926" t="str">
        <v>LN005894</v>
      </c>
      <c r="B2926" t="str">
        <v>CUST06545</v>
      </c>
      <c r="C2926" t="str">
        <v>Personal</v>
      </c>
      <c r="D2926">
        <v>247927</v>
      </c>
      <c r="E2926">
        <v>216371.21</v>
      </c>
      <c r="F2926">
        <v>604</v>
      </c>
      <c r="G2926">
        <v>0.17280000000000001</v>
      </c>
      <c r="H2926">
        <v>0</v>
      </c>
      <c r="I2926" t="str">
        <v>High</v>
      </c>
    </row>
    <row r="2927" spans="1:9" x14ac:dyDescent="0.25">
      <c r="A2927" t="str">
        <v>LN005895</v>
      </c>
      <c r="B2927" t="str">
        <v>CUST05086</v>
      </c>
      <c r="C2927" t="str">
        <v>Home</v>
      </c>
      <c r="D2927">
        <v>2249381</v>
      </c>
      <c r="E2927">
        <v>2049457.75</v>
      </c>
      <c r="F2927">
        <v>703</v>
      </c>
      <c r="G2927">
        <v>0.71360000000000001</v>
      </c>
      <c r="H2927">
        <v>0</v>
      </c>
      <c r="I2927" t="str">
        <v>High</v>
      </c>
    </row>
    <row r="2928" spans="1:9" x14ac:dyDescent="0.25">
      <c r="A2928" t="str">
        <v>LN005897</v>
      </c>
      <c r="B2928" t="str">
        <v>CUST02881</v>
      </c>
      <c r="C2928" t="str">
        <v>Business</v>
      </c>
      <c r="D2928">
        <v>4680051</v>
      </c>
      <c r="E2928">
        <v>709853.22</v>
      </c>
      <c r="F2928">
        <v>590</v>
      </c>
      <c r="G2928">
        <v>0.75</v>
      </c>
      <c r="H2928">
        <v>1</v>
      </c>
      <c r="I2928" t="str">
        <v>High</v>
      </c>
    </row>
    <row r="2929" spans="1:9" x14ac:dyDescent="0.25">
      <c r="A2929" t="str">
        <v>LN005899</v>
      </c>
      <c r="B2929" t="str">
        <v>CUST06605</v>
      </c>
      <c r="C2929" t="str">
        <v>Business</v>
      </c>
      <c r="D2929">
        <v>1245191</v>
      </c>
      <c r="E2929">
        <v>575394.59</v>
      </c>
      <c r="F2929">
        <v>730</v>
      </c>
      <c r="G2929">
        <v>0.75</v>
      </c>
      <c r="H2929">
        <v>0</v>
      </c>
      <c r="I2929" t="str">
        <v>High</v>
      </c>
    </row>
    <row r="2930" spans="1:9" x14ac:dyDescent="0.25">
      <c r="A2930" t="str">
        <v>LN005901</v>
      </c>
      <c r="B2930" t="str">
        <v>CUST06874</v>
      </c>
      <c r="C2930" t="str">
        <v>Auto</v>
      </c>
      <c r="D2930">
        <v>1154680</v>
      </c>
      <c r="E2930">
        <v>1039595.06</v>
      </c>
      <c r="F2930">
        <v>850</v>
      </c>
      <c r="G2930">
        <v>0.54139999999999999</v>
      </c>
      <c r="H2930">
        <v>0</v>
      </c>
      <c r="I2930" t="str">
        <v>High</v>
      </c>
    </row>
    <row r="2931" spans="1:9" x14ac:dyDescent="0.25">
      <c r="A2931" t="str">
        <v>LN005902</v>
      </c>
      <c r="B2931" t="str">
        <v>CUST06267</v>
      </c>
      <c r="C2931" t="str">
        <v>Home</v>
      </c>
      <c r="D2931">
        <v>4151133</v>
      </c>
      <c r="E2931">
        <v>3149082.7</v>
      </c>
      <c r="F2931">
        <v>750</v>
      </c>
      <c r="G2931">
        <v>0.55789999999999995</v>
      </c>
      <c r="H2931">
        <v>0</v>
      </c>
      <c r="I2931" t="str">
        <v>High</v>
      </c>
    </row>
    <row r="2932" spans="1:9" x14ac:dyDescent="0.25">
      <c r="A2932" t="str">
        <v>LN005904</v>
      </c>
      <c r="B2932" t="str">
        <v>CUST00728</v>
      </c>
      <c r="C2932" t="str">
        <v>Home</v>
      </c>
      <c r="D2932">
        <v>5158776</v>
      </c>
      <c r="E2932">
        <v>4986429.9800000004</v>
      </c>
      <c r="F2932">
        <v>694</v>
      </c>
      <c r="G2932">
        <v>0.61470000000000002</v>
      </c>
      <c r="H2932">
        <v>0</v>
      </c>
      <c r="I2932" t="str">
        <v>High</v>
      </c>
    </row>
    <row r="2933" spans="1:9" x14ac:dyDescent="0.25">
      <c r="A2933" t="str">
        <v>LN005905</v>
      </c>
      <c r="B2933" t="str">
        <v>CUST01134</v>
      </c>
      <c r="C2933" t="str">
        <v>Personal</v>
      </c>
      <c r="D2933">
        <v>513522</v>
      </c>
      <c r="E2933">
        <v>0</v>
      </c>
      <c r="F2933">
        <v>760</v>
      </c>
      <c r="G2933">
        <v>0.64839999999999998</v>
      </c>
      <c r="H2933">
        <v>30</v>
      </c>
      <c r="I2933" t="str">
        <v>High</v>
      </c>
    </row>
    <row r="2934" spans="1:9" x14ac:dyDescent="0.25">
      <c r="A2934" t="str">
        <v>LN005907</v>
      </c>
      <c r="B2934" t="str">
        <v>CUST04249</v>
      </c>
      <c r="C2934" t="str">
        <v>Home</v>
      </c>
      <c r="D2934">
        <v>6929211</v>
      </c>
      <c r="E2934">
        <v>6810373.1100000003</v>
      </c>
      <c r="F2934">
        <v>696</v>
      </c>
      <c r="G2934">
        <v>0.75</v>
      </c>
      <c r="H2934">
        <v>0</v>
      </c>
      <c r="I2934" t="str">
        <v>High</v>
      </c>
    </row>
    <row r="2935" spans="1:9" x14ac:dyDescent="0.25">
      <c r="A2935" t="str">
        <v>LN005908</v>
      </c>
      <c r="B2935" t="str">
        <v>CUST04004</v>
      </c>
      <c r="C2935" t="str">
        <v>Education</v>
      </c>
      <c r="D2935">
        <v>410211</v>
      </c>
      <c r="E2935">
        <v>186963.32</v>
      </c>
      <c r="F2935">
        <v>765</v>
      </c>
      <c r="G2935">
        <v>0.70330000000000004</v>
      </c>
      <c r="H2935">
        <v>1</v>
      </c>
      <c r="I2935" t="str">
        <v>High</v>
      </c>
    </row>
    <row r="2936" spans="1:9" x14ac:dyDescent="0.25">
      <c r="A2936" t="str">
        <v>LN005911</v>
      </c>
      <c r="B2936" t="str">
        <v>CUST02287</v>
      </c>
      <c r="C2936" t="str">
        <v>Home</v>
      </c>
      <c r="D2936">
        <v>4490146</v>
      </c>
      <c r="E2936">
        <v>4271528.8099999996</v>
      </c>
      <c r="F2936">
        <v>685</v>
      </c>
      <c r="G2936">
        <v>0.75</v>
      </c>
      <c r="H2936">
        <v>7</v>
      </c>
      <c r="I2936" t="str">
        <v>High</v>
      </c>
    </row>
    <row r="2937" spans="1:9" x14ac:dyDescent="0.25">
      <c r="A2937" t="str">
        <v>LN005912</v>
      </c>
      <c r="B2937" t="str">
        <v>CUST04493</v>
      </c>
      <c r="C2937" t="str">
        <v>Business</v>
      </c>
      <c r="D2937">
        <v>1655240</v>
      </c>
      <c r="E2937">
        <v>1052109.75</v>
      </c>
      <c r="F2937">
        <v>746</v>
      </c>
      <c r="G2937">
        <v>0.75</v>
      </c>
      <c r="H2937">
        <v>0</v>
      </c>
      <c r="I2937" t="str">
        <v>High</v>
      </c>
    </row>
    <row r="2938" spans="1:9" x14ac:dyDescent="0.25">
      <c r="A2938" t="str">
        <v>LN005914</v>
      </c>
      <c r="B2938" t="str">
        <v>CUST06439</v>
      </c>
      <c r="C2938" t="str">
        <v>Home</v>
      </c>
      <c r="D2938">
        <v>5378770</v>
      </c>
      <c r="E2938">
        <v>5269317.75</v>
      </c>
      <c r="F2938">
        <v>608</v>
      </c>
      <c r="G2938">
        <v>0.75</v>
      </c>
      <c r="H2938">
        <v>0</v>
      </c>
      <c r="I2938" t="str">
        <v>High</v>
      </c>
    </row>
    <row r="2939" spans="1:9" x14ac:dyDescent="0.25">
      <c r="A2939" t="str">
        <v>LN005915</v>
      </c>
      <c r="B2939" t="str">
        <v>CUST00736</v>
      </c>
      <c r="C2939" t="str">
        <v>Home</v>
      </c>
      <c r="D2939">
        <v>3876907</v>
      </c>
      <c r="E2939">
        <v>3724127.59</v>
      </c>
      <c r="F2939">
        <v>691</v>
      </c>
      <c r="G2939">
        <v>0.75</v>
      </c>
      <c r="H2939">
        <v>0</v>
      </c>
      <c r="I2939" t="str">
        <v>High</v>
      </c>
    </row>
    <row r="2940" spans="1:9" x14ac:dyDescent="0.25">
      <c r="A2940" t="str">
        <v>LN005916</v>
      </c>
      <c r="B2940" t="str">
        <v>CUST01680</v>
      </c>
      <c r="C2940" t="str">
        <v>Personal</v>
      </c>
      <c r="D2940">
        <v>373877</v>
      </c>
      <c r="E2940">
        <v>264961.89</v>
      </c>
      <c r="F2940">
        <v>590</v>
      </c>
      <c r="G2940">
        <v>0.1205</v>
      </c>
      <c r="H2940">
        <v>0</v>
      </c>
      <c r="I2940" t="str">
        <v>High</v>
      </c>
    </row>
    <row r="2941" spans="1:9" x14ac:dyDescent="0.25">
      <c r="A2941" t="str">
        <v>LN005917</v>
      </c>
      <c r="B2941" t="str">
        <v>CUST01752</v>
      </c>
      <c r="C2941" t="str">
        <v>Business</v>
      </c>
      <c r="D2941">
        <v>4502719</v>
      </c>
      <c r="E2941">
        <v>2839708.27</v>
      </c>
      <c r="F2941">
        <v>745</v>
      </c>
      <c r="G2941">
        <v>0.75</v>
      </c>
      <c r="H2941">
        <v>90</v>
      </c>
      <c r="I2941" t="str">
        <v>High</v>
      </c>
    </row>
    <row r="2942" spans="1:9" x14ac:dyDescent="0.25">
      <c r="A2942" t="str">
        <v>LN005922</v>
      </c>
      <c r="B2942" t="str">
        <v>CUST06695</v>
      </c>
      <c r="C2942" t="str">
        <v>Business</v>
      </c>
      <c r="D2942">
        <v>4515151</v>
      </c>
      <c r="E2942">
        <v>4200164.0999999996</v>
      </c>
      <c r="F2942">
        <v>729</v>
      </c>
      <c r="G2942">
        <v>0.75</v>
      </c>
      <c r="H2942">
        <v>0</v>
      </c>
      <c r="I2942" t="str">
        <v>High</v>
      </c>
    </row>
    <row r="2943" spans="1:9" x14ac:dyDescent="0.25">
      <c r="A2943" t="str">
        <v>LN005924</v>
      </c>
      <c r="B2943" t="str">
        <v>CUST05630</v>
      </c>
      <c r="C2943" t="str">
        <v>Auto</v>
      </c>
      <c r="D2943">
        <v>1195239</v>
      </c>
      <c r="E2943">
        <v>322805.17</v>
      </c>
      <c r="F2943">
        <v>740</v>
      </c>
      <c r="G2943">
        <v>0.51970000000000005</v>
      </c>
      <c r="H2943">
        <v>0</v>
      </c>
      <c r="I2943" t="str">
        <v>High</v>
      </c>
    </row>
    <row r="2944" spans="1:9" x14ac:dyDescent="0.25">
      <c r="A2944" t="str">
        <v>LN005927</v>
      </c>
      <c r="B2944" t="str">
        <v>CUST06935</v>
      </c>
      <c r="C2944" t="str">
        <v>Education</v>
      </c>
      <c r="D2944">
        <v>965989</v>
      </c>
      <c r="E2944">
        <v>941671.17</v>
      </c>
      <c r="F2944">
        <v>628</v>
      </c>
      <c r="G2944">
        <v>0.5595</v>
      </c>
      <c r="H2944">
        <v>0</v>
      </c>
      <c r="I2944" t="str">
        <v>High</v>
      </c>
    </row>
    <row r="2945" spans="1:9" x14ac:dyDescent="0.25">
      <c r="A2945" t="str">
        <v>LN005928</v>
      </c>
      <c r="B2945" t="str">
        <v>CUST06259</v>
      </c>
      <c r="C2945" t="str">
        <v>Auto</v>
      </c>
      <c r="D2945">
        <v>638814</v>
      </c>
      <c r="E2945">
        <v>418497.18</v>
      </c>
      <c r="F2945">
        <v>593</v>
      </c>
      <c r="G2945">
        <v>0.19589999999999999</v>
      </c>
      <c r="H2945">
        <v>0</v>
      </c>
      <c r="I2945" t="str">
        <v>High</v>
      </c>
    </row>
    <row r="2946" spans="1:9" x14ac:dyDescent="0.25">
      <c r="A2946" t="str">
        <v>LN005930</v>
      </c>
      <c r="B2946" t="str">
        <v>CUST05190</v>
      </c>
      <c r="C2946" t="str">
        <v>Business</v>
      </c>
      <c r="D2946">
        <v>3548906</v>
      </c>
      <c r="E2946">
        <v>492787.16</v>
      </c>
      <c r="F2946">
        <v>804</v>
      </c>
      <c r="G2946">
        <v>0.75</v>
      </c>
      <c r="H2946">
        <v>0</v>
      </c>
      <c r="I2946" t="str">
        <v>High</v>
      </c>
    </row>
    <row r="2947" spans="1:9" x14ac:dyDescent="0.25">
      <c r="A2947" t="str">
        <v>LN005933</v>
      </c>
      <c r="B2947" t="str">
        <v>CUST04449</v>
      </c>
      <c r="C2947" t="str">
        <v>Personal</v>
      </c>
      <c r="D2947">
        <v>753990</v>
      </c>
      <c r="E2947">
        <v>285436.79999999999</v>
      </c>
      <c r="F2947">
        <v>713</v>
      </c>
      <c r="G2947">
        <v>0.55700000000000005</v>
      </c>
      <c r="H2947">
        <v>0</v>
      </c>
      <c r="I2947" t="str">
        <v>High</v>
      </c>
    </row>
    <row r="2948" spans="1:9" x14ac:dyDescent="0.25">
      <c r="A2948" t="str">
        <v>LN005934</v>
      </c>
      <c r="B2948" t="str">
        <v>CUST03022</v>
      </c>
      <c r="C2948" t="str">
        <v>Business</v>
      </c>
      <c r="D2948">
        <v>3118899</v>
      </c>
      <c r="E2948">
        <v>850547.61</v>
      </c>
      <c r="F2948">
        <v>691</v>
      </c>
      <c r="G2948">
        <v>0.75</v>
      </c>
      <c r="H2948">
        <v>0</v>
      </c>
      <c r="I2948" t="str">
        <v>High</v>
      </c>
    </row>
    <row r="2949" spans="1:9" x14ac:dyDescent="0.25">
      <c r="A2949" t="str">
        <v>LN005935</v>
      </c>
      <c r="B2949" t="str">
        <v>CUST06162</v>
      </c>
      <c r="C2949" t="str">
        <v>Home</v>
      </c>
      <c r="D2949">
        <v>5592930</v>
      </c>
      <c r="E2949">
        <v>5502679.4299999997</v>
      </c>
      <c r="F2949">
        <v>708</v>
      </c>
      <c r="G2949">
        <v>0.75</v>
      </c>
      <c r="H2949">
        <v>0</v>
      </c>
      <c r="I2949" t="str">
        <v>High</v>
      </c>
    </row>
    <row r="2950" spans="1:9" x14ac:dyDescent="0.25">
      <c r="A2950" t="str">
        <v>LN005937</v>
      </c>
      <c r="B2950" t="str">
        <v>CUST03986</v>
      </c>
      <c r="C2950" t="str">
        <v>Auto</v>
      </c>
      <c r="D2950">
        <v>1299794</v>
      </c>
      <c r="E2950">
        <v>1188712.6499999999</v>
      </c>
      <c r="F2950">
        <v>721</v>
      </c>
      <c r="G2950">
        <v>0.75</v>
      </c>
      <c r="H2950">
        <v>0</v>
      </c>
      <c r="I2950" t="str">
        <v>High</v>
      </c>
    </row>
    <row r="2951" spans="1:9" x14ac:dyDescent="0.25">
      <c r="A2951" t="str">
        <v>LN005938</v>
      </c>
      <c r="B2951" t="str">
        <v>CUST06410</v>
      </c>
      <c r="C2951" t="str">
        <v>Personal</v>
      </c>
      <c r="D2951">
        <v>588195</v>
      </c>
      <c r="E2951">
        <v>0</v>
      </c>
      <c r="F2951">
        <v>657</v>
      </c>
      <c r="G2951">
        <v>0.52029999999999998</v>
      </c>
      <c r="H2951">
        <v>0</v>
      </c>
      <c r="I2951" t="str">
        <v>High</v>
      </c>
    </row>
    <row r="2952" spans="1:9" x14ac:dyDescent="0.25">
      <c r="A2952" t="str">
        <v>LN005941</v>
      </c>
      <c r="B2952" t="str">
        <v>CUST03822</v>
      </c>
      <c r="C2952" t="str">
        <v>Home</v>
      </c>
      <c r="D2952">
        <v>6888750</v>
      </c>
      <c r="E2952">
        <v>6769045.1900000004</v>
      </c>
      <c r="F2952">
        <v>635</v>
      </c>
      <c r="G2952">
        <v>0.75</v>
      </c>
      <c r="H2952">
        <v>0</v>
      </c>
      <c r="I2952" t="str">
        <v>High</v>
      </c>
    </row>
    <row r="2953" spans="1:9" x14ac:dyDescent="0.25">
      <c r="A2953" t="str">
        <v>LN005945</v>
      </c>
      <c r="B2953" t="str">
        <v>CUST01647</v>
      </c>
      <c r="C2953" t="str">
        <v>Business</v>
      </c>
      <c r="D2953">
        <v>2451345</v>
      </c>
      <c r="E2953">
        <v>1595316.43</v>
      </c>
      <c r="F2953">
        <v>738</v>
      </c>
      <c r="G2953">
        <v>0.75</v>
      </c>
      <c r="H2953">
        <v>0</v>
      </c>
      <c r="I2953" t="str">
        <v>High</v>
      </c>
    </row>
    <row r="2954" spans="1:9" x14ac:dyDescent="0.25">
      <c r="A2954" t="str">
        <v>LN005950</v>
      </c>
      <c r="B2954" t="str">
        <v>CUST04272</v>
      </c>
      <c r="C2954" t="str">
        <v>Education</v>
      </c>
      <c r="D2954">
        <v>1109375</v>
      </c>
      <c r="E2954">
        <v>617151.68999999994</v>
      </c>
      <c r="F2954">
        <v>619</v>
      </c>
      <c r="G2954">
        <v>0.60919999999999996</v>
      </c>
      <c r="H2954">
        <v>0</v>
      </c>
      <c r="I2954" t="str">
        <v>High</v>
      </c>
    </row>
    <row r="2955" spans="1:9" x14ac:dyDescent="0.25">
      <c r="A2955" t="str">
        <v>LN005951</v>
      </c>
      <c r="B2955" t="str">
        <v>CUST05826</v>
      </c>
      <c r="C2955" t="str">
        <v>Personal</v>
      </c>
      <c r="D2955">
        <v>580922</v>
      </c>
      <c r="E2955">
        <v>553357.35</v>
      </c>
      <c r="F2955">
        <v>702</v>
      </c>
      <c r="G2955">
        <v>0.36530000000000001</v>
      </c>
      <c r="H2955">
        <v>30</v>
      </c>
      <c r="I2955" t="str">
        <v>High</v>
      </c>
    </row>
    <row r="2956" spans="1:9" x14ac:dyDescent="0.25">
      <c r="A2956" t="str">
        <v>LN005953</v>
      </c>
      <c r="B2956" t="str">
        <v>CUST00331</v>
      </c>
      <c r="C2956" t="str">
        <v>Education</v>
      </c>
      <c r="D2956">
        <v>1468101</v>
      </c>
      <c r="E2956">
        <v>1302085.49</v>
      </c>
      <c r="F2956">
        <v>669</v>
      </c>
      <c r="G2956">
        <v>0.74660000000000004</v>
      </c>
      <c r="H2956">
        <v>0</v>
      </c>
      <c r="I2956" t="str">
        <v>High</v>
      </c>
    </row>
    <row r="2957" spans="1:9" x14ac:dyDescent="0.25">
      <c r="A2957" t="str">
        <v>LN005957</v>
      </c>
      <c r="B2957" t="str">
        <v>CUST03296</v>
      </c>
      <c r="C2957" t="str">
        <v>Personal</v>
      </c>
      <c r="D2957">
        <v>741834</v>
      </c>
      <c r="E2957">
        <v>477675.86</v>
      </c>
      <c r="F2957">
        <v>638</v>
      </c>
      <c r="G2957">
        <v>0.14760000000000001</v>
      </c>
      <c r="H2957">
        <v>0</v>
      </c>
      <c r="I2957" t="str">
        <v>High</v>
      </c>
    </row>
    <row r="2958" spans="1:9" x14ac:dyDescent="0.25">
      <c r="A2958" t="str">
        <v>LN005958</v>
      </c>
      <c r="B2958" t="str">
        <v>CUST05128</v>
      </c>
      <c r="C2958" t="str">
        <v>Home</v>
      </c>
      <c r="D2958">
        <v>6442639</v>
      </c>
      <c r="E2958">
        <v>6354521.5300000003</v>
      </c>
      <c r="F2958">
        <v>611</v>
      </c>
      <c r="G2958">
        <v>0.66359999999999997</v>
      </c>
      <c r="H2958">
        <v>0</v>
      </c>
      <c r="I2958" t="str">
        <v>High</v>
      </c>
    </row>
    <row r="2959" spans="1:9" x14ac:dyDescent="0.25">
      <c r="A2959" t="str">
        <v>LN005961</v>
      </c>
      <c r="B2959" t="str">
        <v>CUST01947</v>
      </c>
      <c r="C2959" t="str">
        <v>Home</v>
      </c>
      <c r="D2959">
        <v>2467023</v>
      </c>
      <c r="E2959">
        <v>2149319.13</v>
      </c>
      <c r="F2959">
        <v>680</v>
      </c>
      <c r="G2959">
        <v>0.52110000000000001</v>
      </c>
      <c r="H2959">
        <v>0</v>
      </c>
      <c r="I2959" t="str">
        <v>High</v>
      </c>
    </row>
    <row r="2960" spans="1:9" x14ac:dyDescent="0.25">
      <c r="A2960" t="str">
        <v>LN005962</v>
      </c>
      <c r="B2960" t="str">
        <v>CUST03575</v>
      </c>
      <c r="C2960" t="str">
        <v>Business</v>
      </c>
      <c r="D2960">
        <v>3197284</v>
      </c>
      <c r="E2960">
        <v>638680.57999999996</v>
      </c>
      <c r="F2960">
        <v>684</v>
      </c>
      <c r="G2960">
        <v>0.75</v>
      </c>
      <c r="H2960">
        <v>0</v>
      </c>
      <c r="I2960" t="str">
        <v>High</v>
      </c>
    </row>
    <row r="2961" spans="1:9" x14ac:dyDescent="0.25">
      <c r="A2961" t="str">
        <v>LN005963</v>
      </c>
      <c r="B2961" t="str">
        <v>CUST00686</v>
      </c>
      <c r="C2961" t="str">
        <v>Home</v>
      </c>
      <c r="D2961">
        <v>3542773</v>
      </c>
      <c r="E2961">
        <v>3384563.1</v>
      </c>
      <c r="F2961">
        <v>758</v>
      </c>
      <c r="G2961">
        <v>0.57999999999999996</v>
      </c>
      <c r="H2961">
        <v>0</v>
      </c>
      <c r="I2961" t="str">
        <v>High</v>
      </c>
    </row>
    <row r="2962" spans="1:9" x14ac:dyDescent="0.25">
      <c r="A2962" t="str">
        <v>LN005965</v>
      </c>
      <c r="B2962" t="str">
        <v>CUST03116</v>
      </c>
      <c r="C2962" t="str">
        <v>Home</v>
      </c>
      <c r="D2962">
        <v>6172054</v>
      </c>
      <c r="E2962">
        <v>5980627.4100000001</v>
      </c>
      <c r="F2962">
        <v>731</v>
      </c>
      <c r="G2962">
        <v>0.58599999999999997</v>
      </c>
      <c r="H2962">
        <v>1</v>
      </c>
      <c r="I2962" t="str">
        <v>High</v>
      </c>
    </row>
    <row r="2963" spans="1:9" x14ac:dyDescent="0.25">
      <c r="A2963" t="str">
        <v>LN005966</v>
      </c>
      <c r="B2963" t="str">
        <v>CUST02276</v>
      </c>
      <c r="C2963" t="str">
        <v>Business</v>
      </c>
      <c r="D2963">
        <v>2751352</v>
      </c>
      <c r="E2963">
        <v>1955648.08</v>
      </c>
      <c r="F2963">
        <v>723</v>
      </c>
      <c r="G2963">
        <v>0.75</v>
      </c>
      <c r="H2963">
        <v>0</v>
      </c>
      <c r="I2963" t="str">
        <v>High</v>
      </c>
    </row>
    <row r="2964" spans="1:9" x14ac:dyDescent="0.25">
      <c r="A2964" t="str">
        <v>LN005967</v>
      </c>
      <c r="B2964" t="str">
        <v>CUST03584</v>
      </c>
      <c r="C2964" t="str">
        <v>Business</v>
      </c>
      <c r="D2964">
        <v>4461090</v>
      </c>
      <c r="E2964">
        <v>2043448.98</v>
      </c>
      <c r="F2964">
        <v>655</v>
      </c>
      <c r="G2964">
        <v>0.75</v>
      </c>
      <c r="H2964">
        <v>30</v>
      </c>
      <c r="I2964" t="str">
        <v>High</v>
      </c>
    </row>
    <row r="2965" spans="1:9" x14ac:dyDescent="0.25">
      <c r="A2965" t="str">
        <v>LN005968</v>
      </c>
      <c r="B2965" t="str">
        <v>CUST05590</v>
      </c>
      <c r="C2965" t="str">
        <v>Personal</v>
      </c>
      <c r="D2965">
        <v>422487</v>
      </c>
      <c r="E2965">
        <v>330198.24</v>
      </c>
      <c r="F2965">
        <v>733</v>
      </c>
      <c r="G2965">
        <v>0.54190000000000005</v>
      </c>
      <c r="H2965">
        <v>0</v>
      </c>
      <c r="I2965" t="str">
        <v>High</v>
      </c>
    </row>
    <row r="2966" spans="1:9" x14ac:dyDescent="0.25">
      <c r="A2966" t="str">
        <v>LN005969</v>
      </c>
      <c r="B2966" t="str">
        <v>CUST05279</v>
      </c>
      <c r="C2966" t="str">
        <v>Business</v>
      </c>
      <c r="D2966">
        <v>4396950</v>
      </c>
      <c r="E2966">
        <v>3170279.43</v>
      </c>
      <c r="F2966">
        <v>719</v>
      </c>
      <c r="G2966">
        <v>0.75</v>
      </c>
      <c r="H2966">
        <v>0</v>
      </c>
      <c r="I2966" t="str">
        <v>High</v>
      </c>
    </row>
    <row r="2967" spans="1:9" x14ac:dyDescent="0.25">
      <c r="A2967" t="str">
        <v>LN005972</v>
      </c>
      <c r="B2967" t="str">
        <v>CUST02400</v>
      </c>
      <c r="C2967" t="str">
        <v>Personal</v>
      </c>
      <c r="D2967">
        <v>207452</v>
      </c>
      <c r="E2967">
        <v>0</v>
      </c>
      <c r="F2967">
        <v>634</v>
      </c>
      <c r="G2967">
        <v>8.1699999999999995E-2</v>
      </c>
      <c r="H2967">
        <v>1</v>
      </c>
      <c r="I2967" t="str">
        <v>High</v>
      </c>
    </row>
    <row r="2968" spans="1:9" x14ac:dyDescent="0.25">
      <c r="A2968" t="str">
        <v>LN005974</v>
      </c>
      <c r="B2968" t="str">
        <v>CUST06108</v>
      </c>
      <c r="C2968" t="str">
        <v>Business</v>
      </c>
      <c r="D2968">
        <v>1183192</v>
      </c>
      <c r="E2968">
        <v>0</v>
      </c>
      <c r="F2968">
        <v>720</v>
      </c>
      <c r="G2968">
        <v>0.75</v>
      </c>
      <c r="H2968">
        <v>0</v>
      </c>
      <c r="I2968" t="str">
        <v>High</v>
      </c>
    </row>
    <row r="2969" spans="1:9" x14ac:dyDescent="0.25">
      <c r="A2969" t="str">
        <v>LN005976</v>
      </c>
      <c r="B2969" t="str">
        <v>CUST05523</v>
      </c>
      <c r="C2969" t="str">
        <v>Business</v>
      </c>
      <c r="D2969">
        <v>4225399</v>
      </c>
      <c r="E2969">
        <v>980222.93</v>
      </c>
      <c r="F2969">
        <v>714</v>
      </c>
      <c r="G2969">
        <v>0.75</v>
      </c>
      <c r="H2969">
        <v>0</v>
      </c>
      <c r="I2969" t="str">
        <v>High</v>
      </c>
    </row>
    <row r="2970" spans="1:9" x14ac:dyDescent="0.25">
      <c r="A2970" t="str">
        <v>LN005978</v>
      </c>
      <c r="B2970" t="str">
        <v>CUST06207</v>
      </c>
      <c r="C2970" t="str">
        <v>Personal</v>
      </c>
      <c r="D2970">
        <v>50407</v>
      </c>
      <c r="E2970">
        <v>37104.720000000001</v>
      </c>
      <c r="F2970">
        <v>627</v>
      </c>
      <c r="G2970">
        <v>0.05</v>
      </c>
      <c r="H2970">
        <v>0</v>
      </c>
      <c r="I2970" t="str">
        <v>High</v>
      </c>
    </row>
    <row r="2971" spans="1:9" x14ac:dyDescent="0.25">
      <c r="A2971" t="str">
        <v>LN005979</v>
      </c>
      <c r="B2971" t="str">
        <v>CUST06743</v>
      </c>
      <c r="C2971" t="str">
        <v>Home</v>
      </c>
      <c r="D2971">
        <v>5380585</v>
      </c>
      <c r="E2971">
        <v>4688670.42</v>
      </c>
      <c r="F2971">
        <v>850</v>
      </c>
      <c r="G2971">
        <v>0.75</v>
      </c>
      <c r="H2971">
        <v>0</v>
      </c>
      <c r="I2971" t="str">
        <v>High</v>
      </c>
    </row>
    <row r="2972" spans="1:9" x14ac:dyDescent="0.25">
      <c r="A2972" t="str">
        <v>LN005980</v>
      </c>
      <c r="B2972" t="str">
        <v>CUST03571</v>
      </c>
      <c r="C2972" t="str">
        <v>Auto</v>
      </c>
      <c r="D2972">
        <v>1501839</v>
      </c>
      <c r="E2972">
        <v>1325741.68</v>
      </c>
      <c r="F2972">
        <v>749</v>
      </c>
      <c r="G2972">
        <v>0.51170000000000004</v>
      </c>
      <c r="H2972">
        <v>0</v>
      </c>
      <c r="I2972" t="str">
        <v>High</v>
      </c>
    </row>
    <row r="2973" spans="1:9" x14ac:dyDescent="0.25">
      <c r="A2973" t="str">
        <v>LN005981</v>
      </c>
      <c r="B2973" t="str">
        <v>CUST02614</v>
      </c>
      <c r="C2973" t="str">
        <v>Auto</v>
      </c>
      <c r="D2973">
        <v>1434659</v>
      </c>
      <c r="E2973">
        <v>1381814.72</v>
      </c>
      <c r="F2973">
        <v>730</v>
      </c>
      <c r="G2973">
        <v>0.52639999999999998</v>
      </c>
      <c r="H2973">
        <v>0</v>
      </c>
      <c r="I2973" t="str">
        <v>High</v>
      </c>
    </row>
    <row r="2974" spans="1:9" x14ac:dyDescent="0.25">
      <c r="A2974" t="str">
        <v>LN005983</v>
      </c>
      <c r="B2974" t="str">
        <v>CUST04458</v>
      </c>
      <c r="C2974" t="str">
        <v>Business</v>
      </c>
      <c r="D2974">
        <v>4804739</v>
      </c>
      <c r="E2974">
        <v>3823907.13</v>
      </c>
      <c r="F2974">
        <v>729</v>
      </c>
      <c r="G2974">
        <v>0.75</v>
      </c>
      <c r="H2974">
        <v>15</v>
      </c>
      <c r="I2974" t="str">
        <v>High</v>
      </c>
    </row>
    <row r="2975" spans="1:9" x14ac:dyDescent="0.25">
      <c r="A2975" t="str">
        <v>LN005993</v>
      </c>
      <c r="B2975" t="str">
        <v>CUST00280</v>
      </c>
      <c r="C2975" t="str">
        <v>Home</v>
      </c>
      <c r="D2975">
        <v>5992824</v>
      </c>
      <c r="E2975">
        <v>5625417.8200000003</v>
      </c>
      <c r="F2975">
        <v>590</v>
      </c>
      <c r="G2975">
        <v>0.75</v>
      </c>
      <c r="H2975">
        <v>0</v>
      </c>
      <c r="I2975" t="str">
        <v>High</v>
      </c>
    </row>
    <row r="2976" spans="1:9" x14ac:dyDescent="0.25">
      <c r="A2976" t="str">
        <v>LN005994</v>
      </c>
      <c r="B2976" t="str">
        <v>CUST02390</v>
      </c>
      <c r="C2976" t="str">
        <v>Home</v>
      </c>
      <c r="D2976">
        <v>4415662</v>
      </c>
      <c r="E2976">
        <v>4377850.74</v>
      </c>
      <c r="F2976">
        <v>653</v>
      </c>
      <c r="G2976">
        <v>0.75</v>
      </c>
      <c r="H2976">
        <v>0</v>
      </c>
      <c r="I2976" t="str">
        <v>High</v>
      </c>
    </row>
    <row r="2977" spans="1:9" x14ac:dyDescent="0.25">
      <c r="A2977" t="str">
        <v>LN005995</v>
      </c>
      <c r="B2977" t="str">
        <v>CUST00853</v>
      </c>
      <c r="C2977" t="str">
        <v>Personal</v>
      </c>
      <c r="D2977">
        <v>776230</v>
      </c>
      <c r="E2977">
        <v>36622.29</v>
      </c>
      <c r="F2977">
        <v>715</v>
      </c>
      <c r="G2977">
        <v>0.75</v>
      </c>
      <c r="H2977">
        <v>0</v>
      </c>
      <c r="I2977" t="str">
        <v>High</v>
      </c>
    </row>
    <row r="2978" spans="1:9" x14ac:dyDescent="0.25">
      <c r="A2978" t="str">
        <v>LN005996</v>
      </c>
      <c r="B2978" t="str">
        <v>CUST00262</v>
      </c>
      <c r="C2978" t="str">
        <v>Auto</v>
      </c>
      <c r="D2978">
        <v>759225</v>
      </c>
      <c r="E2978">
        <v>492334.18</v>
      </c>
      <c r="F2978">
        <v>742</v>
      </c>
      <c r="G2978">
        <v>0.53049999999999997</v>
      </c>
      <c r="H2978">
        <v>0</v>
      </c>
      <c r="I2978" t="str">
        <v>High</v>
      </c>
    </row>
    <row r="2979" spans="1:9" x14ac:dyDescent="0.25">
      <c r="A2979" t="str">
        <v>LN005997</v>
      </c>
      <c r="B2979" t="str">
        <v>CUST03608</v>
      </c>
      <c r="C2979" t="str">
        <v>Home</v>
      </c>
      <c r="D2979">
        <v>3399486</v>
      </c>
      <c r="E2979">
        <v>3384936.82</v>
      </c>
      <c r="F2979">
        <v>765</v>
      </c>
      <c r="G2979">
        <v>0.75</v>
      </c>
      <c r="H2979">
        <v>0</v>
      </c>
      <c r="I2979" t="str">
        <v>High</v>
      </c>
    </row>
    <row r="2980" spans="1:9" x14ac:dyDescent="0.25">
      <c r="A2980" t="str">
        <v>LN006001</v>
      </c>
      <c r="B2980" t="str">
        <v>CUST06028</v>
      </c>
      <c r="C2980" t="str">
        <v>Auto</v>
      </c>
      <c r="D2980">
        <v>1271568</v>
      </c>
      <c r="E2980">
        <v>866941.4</v>
      </c>
      <c r="F2980">
        <v>674</v>
      </c>
      <c r="G2980">
        <v>0.75</v>
      </c>
      <c r="H2980">
        <v>0</v>
      </c>
      <c r="I2980" t="str">
        <v>High</v>
      </c>
    </row>
    <row r="2981" spans="1:9" x14ac:dyDescent="0.25">
      <c r="A2981" t="str">
        <v>LN006007</v>
      </c>
      <c r="B2981" t="str">
        <v>CUST02234</v>
      </c>
      <c r="C2981" t="str">
        <v>Home</v>
      </c>
      <c r="D2981">
        <v>4592785</v>
      </c>
      <c r="E2981">
        <v>4102716.27</v>
      </c>
      <c r="F2981">
        <v>656</v>
      </c>
      <c r="G2981">
        <v>0.75</v>
      </c>
      <c r="H2981">
        <v>0</v>
      </c>
      <c r="I2981" t="str">
        <v>High</v>
      </c>
    </row>
    <row r="2982" spans="1:9" x14ac:dyDescent="0.25">
      <c r="A2982" t="str">
        <v>LN006013</v>
      </c>
      <c r="B2982" t="str">
        <v>CUST00249</v>
      </c>
      <c r="C2982" t="str">
        <v>Business</v>
      </c>
      <c r="D2982">
        <v>1857259</v>
      </c>
      <c r="E2982">
        <v>984563.71</v>
      </c>
      <c r="F2982">
        <v>710</v>
      </c>
      <c r="G2982">
        <v>0.75</v>
      </c>
      <c r="H2982">
        <v>0</v>
      </c>
      <c r="I2982" t="str">
        <v>High</v>
      </c>
    </row>
    <row r="2983" spans="1:9" x14ac:dyDescent="0.25">
      <c r="A2983" t="str">
        <v>LN006014</v>
      </c>
      <c r="B2983" t="str">
        <v>CUST05225</v>
      </c>
      <c r="C2983" t="str">
        <v>Home</v>
      </c>
      <c r="D2983">
        <v>5207019</v>
      </c>
      <c r="E2983">
        <v>4545729.93</v>
      </c>
      <c r="F2983">
        <v>698</v>
      </c>
      <c r="G2983">
        <v>0.75</v>
      </c>
      <c r="H2983">
        <v>0</v>
      </c>
      <c r="I2983" t="str">
        <v>High</v>
      </c>
    </row>
    <row r="2984" spans="1:9" x14ac:dyDescent="0.25">
      <c r="A2984" t="str">
        <v>LN006015</v>
      </c>
      <c r="B2984" t="str">
        <v>CUST02208</v>
      </c>
      <c r="C2984" t="str">
        <v>Home</v>
      </c>
      <c r="D2984">
        <v>3516470</v>
      </c>
      <c r="E2984">
        <v>2963335.88</v>
      </c>
      <c r="F2984">
        <v>700</v>
      </c>
      <c r="G2984">
        <v>0.75</v>
      </c>
      <c r="H2984">
        <v>0</v>
      </c>
      <c r="I2984" t="str">
        <v>High</v>
      </c>
    </row>
    <row r="2985" spans="1:9" x14ac:dyDescent="0.25">
      <c r="A2985" t="str">
        <v>LN006017</v>
      </c>
      <c r="B2985" t="str">
        <v>CUST03020</v>
      </c>
      <c r="C2985" t="str">
        <v>Personal</v>
      </c>
      <c r="D2985">
        <v>719825</v>
      </c>
      <c r="E2985">
        <v>586316.07999999996</v>
      </c>
      <c r="F2985">
        <v>738</v>
      </c>
      <c r="G2985">
        <v>0.75</v>
      </c>
      <c r="H2985">
        <v>0</v>
      </c>
      <c r="I2985" t="str">
        <v>High</v>
      </c>
    </row>
    <row r="2986" spans="1:9" x14ac:dyDescent="0.25">
      <c r="A2986" t="str">
        <v>LN006018</v>
      </c>
      <c r="B2986" t="str">
        <v>CUST01356</v>
      </c>
      <c r="C2986" t="str">
        <v>Home</v>
      </c>
      <c r="D2986">
        <v>6298647</v>
      </c>
      <c r="E2986">
        <v>6115157.4900000002</v>
      </c>
      <c r="F2986">
        <v>796</v>
      </c>
      <c r="G2986">
        <v>0.75</v>
      </c>
      <c r="H2986">
        <v>0</v>
      </c>
      <c r="I2986" t="str">
        <v>High</v>
      </c>
    </row>
    <row r="2987" spans="1:9" x14ac:dyDescent="0.25">
      <c r="A2987" t="str">
        <v>LN006019</v>
      </c>
      <c r="B2987" t="str">
        <v>CUST00787</v>
      </c>
      <c r="C2987" t="str">
        <v>Home</v>
      </c>
      <c r="D2987">
        <v>6365804</v>
      </c>
      <c r="E2987">
        <v>6007764.4900000002</v>
      </c>
      <c r="F2987">
        <v>641</v>
      </c>
      <c r="G2987">
        <v>0.75</v>
      </c>
      <c r="H2987">
        <v>0</v>
      </c>
      <c r="I2987" t="str">
        <v>High</v>
      </c>
    </row>
    <row r="2988" spans="1:9" x14ac:dyDescent="0.25">
      <c r="A2988" t="str">
        <v>LN006020</v>
      </c>
      <c r="B2988" t="str">
        <v>CUST06593</v>
      </c>
      <c r="C2988" t="str">
        <v>Personal</v>
      </c>
      <c r="D2988">
        <v>612647</v>
      </c>
      <c r="E2988">
        <v>469073.59</v>
      </c>
      <c r="F2988">
        <v>631</v>
      </c>
      <c r="G2988">
        <v>0.24990000000000001</v>
      </c>
      <c r="H2988">
        <v>0</v>
      </c>
      <c r="I2988" t="str">
        <v>High</v>
      </c>
    </row>
    <row r="2989" spans="1:9" x14ac:dyDescent="0.25">
      <c r="A2989" t="str">
        <v>LN006021</v>
      </c>
      <c r="B2989" t="str">
        <v>CUST05802</v>
      </c>
      <c r="C2989" t="str">
        <v>Home</v>
      </c>
      <c r="D2989">
        <v>4216634</v>
      </c>
      <c r="E2989">
        <v>3688758.75</v>
      </c>
      <c r="F2989">
        <v>691</v>
      </c>
      <c r="G2989">
        <v>0.75</v>
      </c>
      <c r="H2989">
        <v>0</v>
      </c>
      <c r="I2989" t="str">
        <v>High</v>
      </c>
    </row>
    <row r="2990" spans="1:9" x14ac:dyDescent="0.25">
      <c r="A2990" t="str">
        <v>LN006022</v>
      </c>
      <c r="B2990" t="str">
        <v>CUST00901</v>
      </c>
      <c r="C2990" t="str">
        <v>Business</v>
      </c>
      <c r="D2990">
        <v>3213800</v>
      </c>
      <c r="E2990">
        <v>1811394.44</v>
      </c>
      <c r="F2990">
        <v>698</v>
      </c>
      <c r="G2990">
        <v>0.75</v>
      </c>
      <c r="H2990">
        <v>0</v>
      </c>
      <c r="I2990" t="str">
        <v>High</v>
      </c>
    </row>
    <row r="2991" spans="1:9" x14ac:dyDescent="0.25">
      <c r="A2991" t="str">
        <v>LN006023</v>
      </c>
      <c r="B2991" t="str">
        <v>CUST06215</v>
      </c>
      <c r="C2991" t="str">
        <v>Business</v>
      </c>
      <c r="D2991">
        <v>2317407</v>
      </c>
      <c r="E2991">
        <v>732352.57</v>
      </c>
      <c r="F2991">
        <v>706</v>
      </c>
      <c r="G2991">
        <v>0.75</v>
      </c>
      <c r="H2991">
        <v>0</v>
      </c>
      <c r="I2991" t="str">
        <v>High</v>
      </c>
    </row>
    <row r="2992" spans="1:9" x14ac:dyDescent="0.25">
      <c r="A2992" t="str">
        <v>LN006025</v>
      </c>
      <c r="B2992" t="str">
        <v>CUST01645</v>
      </c>
      <c r="C2992" t="str">
        <v>Personal</v>
      </c>
      <c r="D2992">
        <v>756882</v>
      </c>
      <c r="E2992">
        <v>0</v>
      </c>
      <c r="F2992">
        <v>728</v>
      </c>
      <c r="G2992">
        <v>0.65569999999999995</v>
      </c>
      <c r="H2992">
        <v>0</v>
      </c>
      <c r="I2992" t="str">
        <v>High</v>
      </c>
    </row>
    <row r="2993" spans="1:9" x14ac:dyDescent="0.25">
      <c r="A2993" t="str">
        <v>LN006026</v>
      </c>
      <c r="B2993" t="str">
        <v>CUST06493</v>
      </c>
      <c r="C2993" t="str">
        <v>Personal</v>
      </c>
      <c r="D2993">
        <v>416848</v>
      </c>
      <c r="E2993">
        <v>127955.18</v>
      </c>
      <c r="F2993">
        <v>722</v>
      </c>
      <c r="G2993">
        <v>0.53310000000000002</v>
      </c>
      <c r="H2993">
        <v>0</v>
      </c>
      <c r="I2993" t="str">
        <v>High</v>
      </c>
    </row>
    <row r="2994" spans="1:9" x14ac:dyDescent="0.25">
      <c r="A2994" t="str">
        <v>LN006027</v>
      </c>
      <c r="B2994" t="str">
        <v>CUST00165</v>
      </c>
      <c r="C2994" t="str">
        <v>Business</v>
      </c>
      <c r="D2994">
        <v>3779219</v>
      </c>
      <c r="E2994">
        <v>0</v>
      </c>
      <c r="F2994">
        <v>680</v>
      </c>
      <c r="G2994">
        <v>0.75</v>
      </c>
      <c r="H2994">
        <v>0</v>
      </c>
      <c r="I2994" t="str">
        <v>High</v>
      </c>
    </row>
    <row r="2995" spans="1:9" x14ac:dyDescent="0.25">
      <c r="A2995" t="str">
        <v>LN006029</v>
      </c>
      <c r="B2995" t="str">
        <v>CUST00350</v>
      </c>
      <c r="C2995" t="str">
        <v>Auto</v>
      </c>
      <c r="D2995">
        <v>1646126</v>
      </c>
      <c r="E2995">
        <v>1021539.64</v>
      </c>
      <c r="F2995">
        <v>718</v>
      </c>
      <c r="G2995">
        <v>0.75</v>
      </c>
      <c r="H2995">
        <v>7</v>
      </c>
      <c r="I2995" t="str">
        <v>High</v>
      </c>
    </row>
    <row r="2996" spans="1:9" x14ac:dyDescent="0.25">
      <c r="A2996" t="str">
        <v>LN006031</v>
      </c>
      <c r="B2996" t="str">
        <v>CUST00996</v>
      </c>
      <c r="C2996" t="str">
        <v>Auto</v>
      </c>
      <c r="D2996">
        <v>1502620</v>
      </c>
      <c r="E2996">
        <v>450738.64</v>
      </c>
      <c r="F2996">
        <v>719</v>
      </c>
      <c r="G2996">
        <v>0.6502</v>
      </c>
      <c r="H2996">
        <v>7</v>
      </c>
      <c r="I2996" t="str">
        <v>High</v>
      </c>
    </row>
    <row r="2997" spans="1:9" x14ac:dyDescent="0.25">
      <c r="A2997" t="str">
        <v>LN006033</v>
      </c>
      <c r="B2997" t="str">
        <v>CUST06924</v>
      </c>
      <c r="C2997" t="str">
        <v>Education</v>
      </c>
      <c r="D2997">
        <v>1433285</v>
      </c>
      <c r="E2997">
        <v>1407528.12</v>
      </c>
      <c r="F2997">
        <v>761</v>
      </c>
      <c r="G2997">
        <v>0.60450000000000004</v>
      </c>
      <c r="H2997">
        <v>0</v>
      </c>
      <c r="I2997" t="str">
        <v>High</v>
      </c>
    </row>
    <row r="2998" spans="1:9" x14ac:dyDescent="0.25">
      <c r="A2998" t="str">
        <v>LN006038</v>
      </c>
      <c r="B2998" t="str">
        <v>CUST03150</v>
      </c>
      <c r="C2998" t="str">
        <v>Business</v>
      </c>
      <c r="D2998">
        <v>2805040</v>
      </c>
      <c r="E2998">
        <v>2614505.5499999998</v>
      </c>
      <c r="F2998">
        <v>667</v>
      </c>
      <c r="G2998">
        <v>0.75</v>
      </c>
      <c r="H2998">
        <v>0</v>
      </c>
      <c r="I2998" t="str">
        <v>High</v>
      </c>
    </row>
    <row r="2999" spans="1:9" x14ac:dyDescent="0.25">
      <c r="A2999" t="str">
        <v>LN006039</v>
      </c>
      <c r="B2999" t="str">
        <v>CUST03912</v>
      </c>
      <c r="C2999" t="str">
        <v>Personal</v>
      </c>
      <c r="D2999">
        <v>745213</v>
      </c>
      <c r="E2999">
        <v>544393.19999999995</v>
      </c>
      <c r="F2999">
        <v>622</v>
      </c>
      <c r="G2999">
        <v>0.46789999999999998</v>
      </c>
      <c r="H2999">
        <v>0</v>
      </c>
      <c r="I2999" t="str">
        <v>High</v>
      </c>
    </row>
    <row r="3000" spans="1:9" x14ac:dyDescent="0.25">
      <c r="A3000" t="str">
        <v>LN006040</v>
      </c>
      <c r="B3000" t="str">
        <v>CUST06113</v>
      </c>
      <c r="C3000" t="str">
        <v>Business</v>
      </c>
      <c r="D3000">
        <v>1391491</v>
      </c>
      <c r="E3000">
        <v>709582.94</v>
      </c>
      <c r="F3000">
        <v>786</v>
      </c>
      <c r="G3000">
        <v>0.75</v>
      </c>
      <c r="H3000">
        <v>0</v>
      </c>
      <c r="I3000" t="str">
        <v>High</v>
      </c>
    </row>
    <row r="3001" spans="1:9" x14ac:dyDescent="0.25">
      <c r="A3001" t="str">
        <v>LN006043</v>
      </c>
      <c r="B3001" t="str">
        <v>CUST06949</v>
      </c>
      <c r="C3001" t="str">
        <v>Home</v>
      </c>
      <c r="D3001">
        <v>5555251</v>
      </c>
      <c r="E3001">
        <v>4612032.3600000003</v>
      </c>
      <c r="F3001">
        <v>792</v>
      </c>
      <c r="G3001">
        <v>0.75</v>
      </c>
      <c r="H3001">
        <v>0</v>
      </c>
      <c r="I3001" t="str">
        <v>High</v>
      </c>
    </row>
    <row r="3002" spans="1:9" x14ac:dyDescent="0.25">
      <c r="A3002" t="str">
        <v>LN006048</v>
      </c>
      <c r="B3002" t="str">
        <v>CUST06463</v>
      </c>
      <c r="C3002" t="str">
        <v>Home</v>
      </c>
      <c r="D3002">
        <v>6338155</v>
      </c>
      <c r="E3002">
        <v>6219371.5999999996</v>
      </c>
      <c r="F3002">
        <v>696</v>
      </c>
      <c r="G3002">
        <v>0.71389999999999998</v>
      </c>
      <c r="H3002">
        <v>0</v>
      </c>
      <c r="I3002" t="str">
        <v>High</v>
      </c>
    </row>
    <row r="3003" spans="1:9" x14ac:dyDescent="0.25">
      <c r="A3003" t="str">
        <v>LN006049</v>
      </c>
      <c r="B3003" t="str">
        <v>CUST03839</v>
      </c>
      <c r="C3003" t="str">
        <v>Education</v>
      </c>
      <c r="D3003">
        <v>1361258</v>
      </c>
      <c r="E3003">
        <v>1327319.77</v>
      </c>
      <c r="F3003">
        <v>727</v>
      </c>
      <c r="G3003">
        <v>0.75</v>
      </c>
      <c r="H3003">
        <v>0</v>
      </c>
      <c r="I3003" t="str">
        <v>High</v>
      </c>
    </row>
    <row r="3004" spans="1:9" x14ac:dyDescent="0.25">
      <c r="A3004" t="str">
        <v>LN006050</v>
      </c>
      <c r="B3004" t="str">
        <v>CUST03680</v>
      </c>
      <c r="C3004" t="str">
        <v>Business</v>
      </c>
      <c r="D3004">
        <v>2910935</v>
      </c>
      <c r="E3004">
        <v>2814359.62</v>
      </c>
      <c r="F3004">
        <v>751</v>
      </c>
      <c r="G3004">
        <v>0.75</v>
      </c>
      <c r="H3004">
        <v>0</v>
      </c>
      <c r="I3004" t="str">
        <v>High</v>
      </c>
    </row>
    <row r="3005" spans="1:9" x14ac:dyDescent="0.25">
      <c r="A3005" t="str">
        <v>LN006051</v>
      </c>
      <c r="B3005" t="str">
        <v>CUST05263</v>
      </c>
      <c r="C3005" t="str">
        <v>Home</v>
      </c>
      <c r="D3005">
        <v>5057882</v>
      </c>
      <c r="E3005">
        <v>5027314.74</v>
      </c>
      <c r="F3005">
        <v>757</v>
      </c>
      <c r="G3005">
        <v>0.61909999999999998</v>
      </c>
      <c r="H3005">
        <v>0</v>
      </c>
      <c r="I3005" t="str">
        <v>High</v>
      </c>
    </row>
    <row r="3006" spans="1:9" x14ac:dyDescent="0.25">
      <c r="A3006" t="str">
        <v>LN006052</v>
      </c>
      <c r="B3006" t="str">
        <v>CUST06458</v>
      </c>
      <c r="C3006" t="str">
        <v>Business</v>
      </c>
      <c r="D3006">
        <v>3249615</v>
      </c>
      <c r="E3006">
        <v>1890332.37</v>
      </c>
      <c r="F3006">
        <v>791</v>
      </c>
      <c r="G3006">
        <v>0.66610000000000003</v>
      </c>
      <c r="H3006">
        <v>0</v>
      </c>
      <c r="I3006" t="str">
        <v>High</v>
      </c>
    </row>
    <row r="3007" spans="1:9" x14ac:dyDescent="0.25">
      <c r="A3007" t="str">
        <v>LN006053</v>
      </c>
      <c r="B3007" t="str">
        <v>CUST00659</v>
      </c>
      <c r="C3007" t="str">
        <v>Home</v>
      </c>
      <c r="D3007">
        <v>5165575</v>
      </c>
      <c r="E3007">
        <v>5111962.32</v>
      </c>
      <c r="F3007">
        <v>675</v>
      </c>
      <c r="G3007">
        <v>0.75</v>
      </c>
      <c r="H3007">
        <v>0</v>
      </c>
      <c r="I3007" t="str">
        <v>High</v>
      </c>
    </row>
    <row r="3008" spans="1:9" x14ac:dyDescent="0.25">
      <c r="A3008" t="str">
        <v>LN006054</v>
      </c>
      <c r="B3008" t="str">
        <v>CUST05452</v>
      </c>
      <c r="C3008" t="str">
        <v>Home</v>
      </c>
      <c r="D3008">
        <v>2015669</v>
      </c>
      <c r="E3008">
        <v>1943418.06</v>
      </c>
      <c r="F3008">
        <v>776</v>
      </c>
      <c r="G3008">
        <v>0.5575</v>
      </c>
      <c r="H3008">
        <v>0</v>
      </c>
      <c r="I3008" t="str">
        <v>High</v>
      </c>
    </row>
    <row r="3009" spans="1:9" x14ac:dyDescent="0.25">
      <c r="A3009" t="str">
        <v>LN006055</v>
      </c>
      <c r="B3009" t="str">
        <v>CUST00470</v>
      </c>
      <c r="C3009" t="str">
        <v>Business</v>
      </c>
      <c r="D3009">
        <v>2743620</v>
      </c>
      <c r="E3009">
        <v>2263816.71</v>
      </c>
      <c r="F3009">
        <v>818</v>
      </c>
      <c r="G3009">
        <v>0.75</v>
      </c>
      <c r="H3009">
        <v>0</v>
      </c>
      <c r="I3009" t="str">
        <v>High</v>
      </c>
    </row>
    <row r="3010" spans="1:9" x14ac:dyDescent="0.25">
      <c r="A3010" t="str">
        <v>LN006056</v>
      </c>
      <c r="B3010" t="str">
        <v>CUST03233</v>
      </c>
      <c r="C3010" t="str">
        <v>Home</v>
      </c>
      <c r="D3010">
        <v>2115134</v>
      </c>
      <c r="E3010">
        <v>1777577.7</v>
      </c>
      <c r="F3010">
        <v>740</v>
      </c>
      <c r="G3010">
        <v>0.75</v>
      </c>
      <c r="H3010">
        <v>0</v>
      </c>
      <c r="I3010" t="str">
        <v>High</v>
      </c>
    </row>
    <row r="3011" spans="1:9" x14ac:dyDescent="0.25">
      <c r="A3011" t="str">
        <v>LN006059</v>
      </c>
      <c r="B3011" t="str">
        <v>CUST05730</v>
      </c>
      <c r="C3011" t="str">
        <v>Business</v>
      </c>
      <c r="D3011">
        <v>4885791</v>
      </c>
      <c r="E3011">
        <v>1785091.83</v>
      </c>
      <c r="F3011">
        <v>721</v>
      </c>
      <c r="G3011">
        <v>0.75</v>
      </c>
      <c r="H3011">
        <v>0</v>
      </c>
      <c r="I3011" t="str">
        <v>High</v>
      </c>
    </row>
    <row r="3012" spans="1:9" x14ac:dyDescent="0.25">
      <c r="A3012" t="str">
        <v>LN006061</v>
      </c>
      <c r="B3012" t="str">
        <v>CUST00058</v>
      </c>
      <c r="C3012" t="str">
        <v>Home</v>
      </c>
      <c r="D3012">
        <v>5701181</v>
      </c>
      <c r="E3012">
        <v>4394252.88</v>
      </c>
      <c r="F3012">
        <v>720</v>
      </c>
      <c r="G3012">
        <v>0.75</v>
      </c>
      <c r="H3012">
        <v>0</v>
      </c>
      <c r="I3012" t="str">
        <v>High</v>
      </c>
    </row>
    <row r="3013" spans="1:9" x14ac:dyDescent="0.25">
      <c r="A3013" t="str">
        <v>LN006064</v>
      </c>
      <c r="B3013" t="str">
        <v>CUST03855</v>
      </c>
      <c r="C3013" t="str">
        <v>Auto</v>
      </c>
      <c r="D3013">
        <v>952138</v>
      </c>
      <c r="E3013">
        <v>890313.85</v>
      </c>
      <c r="F3013">
        <v>764</v>
      </c>
      <c r="G3013">
        <v>0.75</v>
      </c>
      <c r="H3013">
        <v>0</v>
      </c>
      <c r="I3013" t="str">
        <v>High</v>
      </c>
    </row>
    <row r="3014" spans="1:9" x14ac:dyDescent="0.25">
      <c r="A3014" t="str">
        <v>LN006066</v>
      </c>
      <c r="B3014" t="str">
        <v>CUST01345</v>
      </c>
      <c r="C3014" t="str">
        <v>Education</v>
      </c>
      <c r="D3014">
        <v>389768</v>
      </c>
      <c r="E3014">
        <v>49354.12</v>
      </c>
      <c r="F3014">
        <v>618</v>
      </c>
      <c r="G3014">
        <v>0.2394</v>
      </c>
      <c r="H3014">
        <v>0</v>
      </c>
      <c r="I3014" t="str">
        <v>High</v>
      </c>
    </row>
    <row r="3015" spans="1:9" x14ac:dyDescent="0.25">
      <c r="A3015" t="str">
        <v>LN006067</v>
      </c>
      <c r="B3015" t="str">
        <v>CUST01811</v>
      </c>
      <c r="C3015" t="str">
        <v>Home</v>
      </c>
      <c r="D3015">
        <v>3718019</v>
      </c>
      <c r="E3015">
        <v>3616925.03</v>
      </c>
      <c r="F3015">
        <v>749</v>
      </c>
      <c r="G3015">
        <v>0.75</v>
      </c>
      <c r="H3015">
        <v>0</v>
      </c>
      <c r="I3015" t="str">
        <v>High</v>
      </c>
    </row>
    <row r="3016" spans="1:9" x14ac:dyDescent="0.25">
      <c r="A3016" t="str">
        <v>LN006071</v>
      </c>
      <c r="B3016" t="str">
        <v>CUST03811</v>
      </c>
      <c r="C3016" t="str">
        <v>Business</v>
      </c>
      <c r="D3016">
        <v>4726901</v>
      </c>
      <c r="E3016">
        <v>3804389.08</v>
      </c>
      <c r="F3016">
        <v>658</v>
      </c>
      <c r="G3016">
        <v>0.75</v>
      </c>
      <c r="H3016">
        <v>0</v>
      </c>
      <c r="I3016" t="str">
        <v>High</v>
      </c>
    </row>
    <row r="3017" spans="1:9" x14ac:dyDescent="0.25">
      <c r="A3017" t="str">
        <v>LN006074</v>
      </c>
      <c r="B3017" t="str">
        <v>CUST00573</v>
      </c>
      <c r="C3017" t="str">
        <v>Home</v>
      </c>
      <c r="D3017">
        <v>6392697</v>
      </c>
      <c r="E3017">
        <v>6134490.1799999997</v>
      </c>
      <c r="F3017">
        <v>759</v>
      </c>
      <c r="G3017">
        <v>0.75</v>
      </c>
      <c r="H3017">
        <v>0</v>
      </c>
      <c r="I3017" t="str">
        <v>High</v>
      </c>
    </row>
    <row r="3018" spans="1:9" x14ac:dyDescent="0.25">
      <c r="A3018" t="str">
        <v>LN006078</v>
      </c>
      <c r="B3018" t="str">
        <v>CUST03860</v>
      </c>
      <c r="C3018" t="str">
        <v>Home</v>
      </c>
      <c r="D3018">
        <v>5385098</v>
      </c>
      <c r="E3018">
        <v>5193995.2</v>
      </c>
      <c r="F3018">
        <v>751</v>
      </c>
      <c r="G3018">
        <v>0.70630000000000004</v>
      </c>
      <c r="H3018">
        <v>0</v>
      </c>
      <c r="I3018" t="str">
        <v>High</v>
      </c>
    </row>
    <row r="3019" spans="1:9" x14ac:dyDescent="0.25">
      <c r="A3019" t="str">
        <v>LN006079</v>
      </c>
      <c r="B3019" t="str">
        <v>CUST03276</v>
      </c>
      <c r="C3019" t="str">
        <v>Home</v>
      </c>
      <c r="D3019">
        <v>5937505</v>
      </c>
      <c r="E3019">
        <v>5488543.04</v>
      </c>
      <c r="F3019">
        <v>744</v>
      </c>
      <c r="G3019">
        <v>0.75</v>
      </c>
      <c r="H3019">
        <v>0</v>
      </c>
      <c r="I3019" t="str">
        <v>High</v>
      </c>
    </row>
    <row r="3020" spans="1:9" x14ac:dyDescent="0.25">
      <c r="A3020" t="str">
        <v>LN006081</v>
      </c>
      <c r="B3020" t="str">
        <v>CUST03526</v>
      </c>
      <c r="C3020" t="str">
        <v>Home</v>
      </c>
      <c r="D3020">
        <v>2614729</v>
      </c>
      <c r="E3020">
        <v>2587309.87</v>
      </c>
      <c r="F3020">
        <v>734</v>
      </c>
      <c r="G3020">
        <v>0.75</v>
      </c>
      <c r="H3020">
        <v>0</v>
      </c>
      <c r="I3020" t="str">
        <v>High</v>
      </c>
    </row>
    <row r="3021" spans="1:9" x14ac:dyDescent="0.25">
      <c r="A3021" t="str">
        <v>LN006082</v>
      </c>
      <c r="B3021" t="str">
        <v>CUST06164</v>
      </c>
      <c r="C3021" t="str">
        <v>Business</v>
      </c>
      <c r="D3021">
        <v>4004421</v>
      </c>
      <c r="E3021">
        <v>193876.68</v>
      </c>
      <c r="F3021">
        <v>551</v>
      </c>
      <c r="G3021">
        <v>0.75</v>
      </c>
      <c r="H3021">
        <v>0</v>
      </c>
      <c r="I3021" t="str">
        <v>High</v>
      </c>
    </row>
    <row r="3022" spans="1:9" x14ac:dyDescent="0.25">
      <c r="A3022" t="str">
        <v>LN006086</v>
      </c>
      <c r="B3022" t="str">
        <v>CUST06855</v>
      </c>
      <c r="C3022" t="str">
        <v>Home</v>
      </c>
      <c r="D3022">
        <v>5864991</v>
      </c>
      <c r="E3022">
        <v>5226293.84</v>
      </c>
      <c r="F3022">
        <v>648</v>
      </c>
      <c r="G3022">
        <v>0.75</v>
      </c>
      <c r="H3022">
        <v>0</v>
      </c>
      <c r="I3022" t="str">
        <v>High</v>
      </c>
    </row>
    <row r="3023" spans="1:9" x14ac:dyDescent="0.25">
      <c r="A3023" t="str">
        <v>LN006087</v>
      </c>
      <c r="B3023" t="str">
        <v>CUST00410</v>
      </c>
      <c r="C3023" t="str">
        <v>Education</v>
      </c>
      <c r="D3023">
        <v>1457120</v>
      </c>
      <c r="E3023">
        <v>0</v>
      </c>
      <c r="F3023">
        <v>807</v>
      </c>
      <c r="G3023">
        <v>0.55400000000000005</v>
      </c>
      <c r="H3023">
        <v>0</v>
      </c>
      <c r="I3023" t="str">
        <v>High</v>
      </c>
    </row>
    <row r="3024" spans="1:9" x14ac:dyDescent="0.25">
      <c r="A3024" t="str">
        <v>LN006088</v>
      </c>
      <c r="B3024" t="str">
        <v>CUST01639</v>
      </c>
      <c r="C3024" t="str">
        <v>Personal</v>
      </c>
      <c r="D3024">
        <v>157883</v>
      </c>
      <c r="E3024">
        <v>41905.019999999997</v>
      </c>
      <c r="F3024">
        <v>621</v>
      </c>
      <c r="G3024">
        <v>0.186</v>
      </c>
      <c r="H3024">
        <v>7</v>
      </c>
      <c r="I3024" t="str">
        <v>High</v>
      </c>
    </row>
    <row r="3025" spans="1:9" x14ac:dyDescent="0.25">
      <c r="A3025" t="str">
        <v>LN006089</v>
      </c>
      <c r="B3025" t="str">
        <v>CUST06847</v>
      </c>
      <c r="C3025" t="str">
        <v>Auto</v>
      </c>
      <c r="D3025">
        <v>471256</v>
      </c>
      <c r="E3025">
        <v>266463.53999999998</v>
      </c>
      <c r="F3025">
        <v>643</v>
      </c>
      <c r="G3025">
        <v>9.4200000000000006E-2</v>
      </c>
      <c r="H3025">
        <v>0</v>
      </c>
      <c r="I3025" t="str">
        <v>High</v>
      </c>
    </row>
    <row r="3026" spans="1:9" x14ac:dyDescent="0.25">
      <c r="A3026" t="str">
        <v>LN006091</v>
      </c>
      <c r="B3026" t="str">
        <v>CUST03226</v>
      </c>
      <c r="C3026" t="str">
        <v>Home</v>
      </c>
      <c r="D3026">
        <v>3591491</v>
      </c>
      <c r="E3026">
        <v>3582344.64</v>
      </c>
      <c r="F3026">
        <v>670</v>
      </c>
      <c r="G3026">
        <v>0.71970000000000001</v>
      </c>
      <c r="H3026">
        <v>15</v>
      </c>
      <c r="I3026" t="str">
        <v>High</v>
      </c>
    </row>
    <row r="3027" spans="1:9" x14ac:dyDescent="0.25">
      <c r="A3027" t="str">
        <v>LN006095</v>
      </c>
      <c r="B3027" t="str">
        <v>CUST06152</v>
      </c>
      <c r="C3027" t="str">
        <v>Personal</v>
      </c>
      <c r="D3027">
        <v>150907</v>
      </c>
      <c r="E3027">
        <v>0</v>
      </c>
      <c r="F3027">
        <v>603</v>
      </c>
      <c r="G3027">
        <v>0.12130000000000001</v>
      </c>
      <c r="H3027">
        <v>0</v>
      </c>
      <c r="I3027" t="str">
        <v>High</v>
      </c>
    </row>
    <row r="3028" spans="1:9" x14ac:dyDescent="0.25">
      <c r="A3028" t="str">
        <v>LN006098</v>
      </c>
      <c r="B3028" t="str">
        <v>CUST04433</v>
      </c>
      <c r="C3028" t="str">
        <v>Business</v>
      </c>
      <c r="D3028">
        <v>805171</v>
      </c>
      <c r="E3028">
        <v>0</v>
      </c>
      <c r="F3028">
        <v>688</v>
      </c>
      <c r="G3028">
        <v>0.75</v>
      </c>
      <c r="H3028">
        <v>0</v>
      </c>
      <c r="I3028" t="str">
        <v>High</v>
      </c>
    </row>
    <row r="3029" spans="1:9" x14ac:dyDescent="0.25">
      <c r="A3029" t="str">
        <v>LN006100</v>
      </c>
      <c r="B3029" t="str">
        <v>CUST05481</v>
      </c>
      <c r="C3029" t="str">
        <v>Business</v>
      </c>
      <c r="D3029">
        <v>4028695</v>
      </c>
      <c r="E3029">
        <v>2611280.54</v>
      </c>
      <c r="F3029">
        <v>694</v>
      </c>
      <c r="G3029">
        <v>0.75</v>
      </c>
      <c r="H3029">
        <v>0</v>
      </c>
      <c r="I3029" t="str">
        <v>High</v>
      </c>
    </row>
    <row r="3030" spans="1:9" x14ac:dyDescent="0.25">
      <c r="A3030" t="str">
        <v>LN006105</v>
      </c>
      <c r="B3030" t="str">
        <v>CUST00926</v>
      </c>
      <c r="C3030" t="str">
        <v>Personal</v>
      </c>
      <c r="D3030">
        <v>140768</v>
      </c>
      <c r="E3030">
        <v>43462.9</v>
      </c>
      <c r="F3030">
        <v>594</v>
      </c>
      <c r="G3030">
        <v>0.17330000000000001</v>
      </c>
      <c r="H3030">
        <v>0</v>
      </c>
      <c r="I3030" t="str">
        <v>High</v>
      </c>
    </row>
    <row r="3031" spans="1:9" x14ac:dyDescent="0.25">
      <c r="A3031" t="str">
        <v>LN006110</v>
      </c>
      <c r="B3031" t="str">
        <v>CUST01563</v>
      </c>
      <c r="C3031" t="str">
        <v>Business</v>
      </c>
      <c r="D3031">
        <v>1865270</v>
      </c>
      <c r="E3031">
        <v>1491780.59</v>
      </c>
      <c r="F3031">
        <v>724</v>
      </c>
      <c r="G3031">
        <v>0.75</v>
      </c>
      <c r="H3031">
        <v>0</v>
      </c>
      <c r="I3031" t="str">
        <v>High</v>
      </c>
    </row>
    <row r="3032" spans="1:9" x14ac:dyDescent="0.25">
      <c r="A3032" t="str">
        <v>LN006111</v>
      </c>
      <c r="B3032" t="str">
        <v>CUST03536</v>
      </c>
      <c r="C3032" t="str">
        <v>Business</v>
      </c>
      <c r="D3032">
        <v>1595822</v>
      </c>
      <c r="E3032">
        <v>920389.84</v>
      </c>
      <c r="F3032">
        <v>678</v>
      </c>
      <c r="G3032">
        <v>0.75</v>
      </c>
      <c r="H3032">
        <v>0</v>
      </c>
      <c r="I3032" t="str">
        <v>High</v>
      </c>
    </row>
    <row r="3033" spans="1:9" x14ac:dyDescent="0.25">
      <c r="A3033" t="str">
        <v>LN006112</v>
      </c>
      <c r="B3033" t="str">
        <v>CUST05755</v>
      </c>
      <c r="C3033" t="str">
        <v>Home</v>
      </c>
      <c r="D3033">
        <v>4723149</v>
      </c>
      <c r="E3033">
        <v>4626827.2</v>
      </c>
      <c r="F3033">
        <v>758</v>
      </c>
      <c r="G3033">
        <v>0.75</v>
      </c>
      <c r="H3033">
        <v>0</v>
      </c>
      <c r="I3033" t="str">
        <v>High</v>
      </c>
    </row>
    <row r="3034" spans="1:9" x14ac:dyDescent="0.25">
      <c r="A3034" t="str">
        <v>LN006113</v>
      </c>
      <c r="B3034" t="str">
        <v>CUST05453</v>
      </c>
      <c r="C3034" t="str">
        <v>Business</v>
      </c>
      <c r="D3034">
        <v>4334837</v>
      </c>
      <c r="E3034">
        <v>3350256.54</v>
      </c>
      <c r="F3034">
        <v>700</v>
      </c>
      <c r="G3034">
        <v>0.75</v>
      </c>
      <c r="H3034">
        <v>0</v>
      </c>
      <c r="I3034" t="str">
        <v>High</v>
      </c>
    </row>
    <row r="3035" spans="1:9" x14ac:dyDescent="0.25">
      <c r="A3035" t="str">
        <v>LN006114</v>
      </c>
      <c r="B3035" t="str">
        <v>CUST00332</v>
      </c>
      <c r="C3035" t="str">
        <v>Home</v>
      </c>
      <c r="D3035">
        <v>5500360</v>
      </c>
      <c r="E3035">
        <v>5329697.22</v>
      </c>
      <c r="F3035">
        <v>656</v>
      </c>
      <c r="G3035">
        <v>0.75</v>
      </c>
      <c r="H3035">
        <v>0</v>
      </c>
      <c r="I3035" t="str">
        <v>High</v>
      </c>
    </row>
    <row r="3036" spans="1:9" x14ac:dyDescent="0.25">
      <c r="A3036" t="str">
        <v>LN006118</v>
      </c>
      <c r="B3036" t="str">
        <v>CUST02505</v>
      </c>
      <c r="C3036" t="str">
        <v>Business</v>
      </c>
      <c r="D3036">
        <v>2332016</v>
      </c>
      <c r="E3036">
        <v>591075.44999999995</v>
      </c>
      <c r="F3036">
        <v>702</v>
      </c>
      <c r="G3036">
        <v>0.75</v>
      </c>
      <c r="H3036">
        <v>0</v>
      </c>
      <c r="I3036" t="str">
        <v>High</v>
      </c>
    </row>
    <row r="3037" spans="1:9" x14ac:dyDescent="0.25">
      <c r="A3037" t="str">
        <v>LN006124</v>
      </c>
      <c r="B3037" t="str">
        <v>CUST03335</v>
      </c>
      <c r="C3037" t="str">
        <v>Business</v>
      </c>
      <c r="D3037">
        <v>3612923</v>
      </c>
      <c r="E3037">
        <v>3356014.64</v>
      </c>
      <c r="F3037">
        <v>777</v>
      </c>
      <c r="G3037">
        <v>0.75</v>
      </c>
      <c r="H3037">
        <v>0</v>
      </c>
      <c r="I3037" t="str">
        <v>High</v>
      </c>
    </row>
    <row r="3038" spans="1:9" x14ac:dyDescent="0.25">
      <c r="A3038" t="str">
        <v>LN006126</v>
      </c>
      <c r="B3038" t="str">
        <v>CUST03311</v>
      </c>
      <c r="C3038" t="str">
        <v>Education</v>
      </c>
      <c r="D3038">
        <v>816505</v>
      </c>
      <c r="E3038">
        <v>271919.13</v>
      </c>
      <c r="F3038">
        <v>649</v>
      </c>
      <c r="G3038">
        <v>0.27739999999999998</v>
      </c>
      <c r="H3038">
        <v>0</v>
      </c>
      <c r="I3038" t="str">
        <v>High</v>
      </c>
    </row>
    <row r="3039" spans="1:9" x14ac:dyDescent="0.25">
      <c r="A3039" t="str">
        <v>LN006127</v>
      </c>
      <c r="B3039" t="str">
        <v>CUST01852</v>
      </c>
      <c r="C3039" t="str">
        <v>Home</v>
      </c>
      <c r="D3039">
        <v>6965631</v>
      </c>
      <c r="E3039">
        <v>6711728.0199999996</v>
      </c>
      <c r="F3039">
        <v>591</v>
      </c>
      <c r="G3039">
        <v>0.75</v>
      </c>
      <c r="H3039">
        <v>0</v>
      </c>
      <c r="I3039" t="str">
        <v>High</v>
      </c>
    </row>
    <row r="3040" spans="1:9" x14ac:dyDescent="0.25">
      <c r="A3040" t="str">
        <v>LN006128</v>
      </c>
      <c r="B3040" t="str">
        <v>CUST04995</v>
      </c>
      <c r="C3040" t="str">
        <v>Personal</v>
      </c>
      <c r="D3040">
        <v>689994</v>
      </c>
      <c r="E3040">
        <v>0</v>
      </c>
      <c r="F3040">
        <v>814</v>
      </c>
      <c r="G3040">
        <v>0.75</v>
      </c>
      <c r="H3040">
        <v>0</v>
      </c>
      <c r="I3040" t="str">
        <v>High</v>
      </c>
    </row>
    <row r="3041" spans="1:9" x14ac:dyDescent="0.25">
      <c r="A3041" t="str">
        <v>LN006131</v>
      </c>
      <c r="B3041" t="str">
        <v>CUST04021</v>
      </c>
      <c r="C3041" t="str">
        <v>Home</v>
      </c>
      <c r="D3041">
        <v>6847362</v>
      </c>
      <c r="E3041">
        <v>5529674.8300000001</v>
      </c>
      <c r="F3041">
        <v>742</v>
      </c>
      <c r="G3041">
        <v>0.58050000000000002</v>
      </c>
      <c r="H3041">
        <v>0</v>
      </c>
      <c r="I3041" t="str">
        <v>High</v>
      </c>
    </row>
    <row r="3042" spans="1:9" x14ac:dyDescent="0.25">
      <c r="A3042" t="str">
        <v>LN006132</v>
      </c>
      <c r="B3042" t="str">
        <v>CUST05297</v>
      </c>
      <c r="C3042" t="str">
        <v>Education</v>
      </c>
      <c r="D3042">
        <v>908628</v>
      </c>
      <c r="E3042">
        <v>110787.78</v>
      </c>
      <c r="F3042">
        <v>595</v>
      </c>
      <c r="G3042">
        <v>0.75</v>
      </c>
      <c r="H3042">
        <v>0</v>
      </c>
      <c r="I3042" t="str">
        <v>High</v>
      </c>
    </row>
    <row r="3043" spans="1:9" x14ac:dyDescent="0.25">
      <c r="A3043" t="str">
        <v>LN006133</v>
      </c>
      <c r="B3043" t="str">
        <v>CUST06158</v>
      </c>
      <c r="C3043" t="str">
        <v>Home</v>
      </c>
      <c r="D3043">
        <v>5083209</v>
      </c>
      <c r="E3043">
        <v>4754941.1100000003</v>
      </c>
      <c r="F3043">
        <v>701</v>
      </c>
      <c r="G3043">
        <v>0.62150000000000005</v>
      </c>
      <c r="H3043">
        <v>0</v>
      </c>
      <c r="I3043" t="str">
        <v>High</v>
      </c>
    </row>
    <row r="3044" spans="1:9" x14ac:dyDescent="0.25">
      <c r="A3044" t="str">
        <v>LN006135</v>
      </c>
      <c r="B3044" t="str">
        <v>CUST02046</v>
      </c>
      <c r="C3044" t="str">
        <v>Personal</v>
      </c>
      <c r="D3044">
        <v>479248</v>
      </c>
      <c r="E3044">
        <v>133218.23000000001</v>
      </c>
      <c r="F3044">
        <v>618</v>
      </c>
      <c r="G3044">
        <v>0.28070000000000001</v>
      </c>
      <c r="H3044">
        <v>0</v>
      </c>
      <c r="I3044" t="str">
        <v>High</v>
      </c>
    </row>
    <row r="3045" spans="1:9" x14ac:dyDescent="0.25">
      <c r="A3045" t="str">
        <v>LN006136</v>
      </c>
      <c r="B3045" t="str">
        <v>CUST04785</v>
      </c>
      <c r="C3045" t="str">
        <v>Personal</v>
      </c>
      <c r="D3045">
        <v>639926</v>
      </c>
      <c r="E3045">
        <v>308618.07</v>
      </c>
      <c r="F3045">
        <v>689</v>
      </c>
      <c r="G3045">
        <v>0.75</v>
      </c>
      <c r="H3045">
        <v>0</v>
      </c>
      <c r="I3045" t="str">
        <v>High</v>
      </c>
    </row>
    <row r="3046" spans="1:9" x14ac:dyDescent="0.25">
      <c r="A3046" t="str">
        <v>LN006137</v>
      </c>
      <c r="B3046" t="str">
        <v>CUST04091</v>
      </c>
      <c r="C3046" t="str">
        <v>Home</v>
      </c>
      <c r="D3046">
        <v>6801609</v>
      </c>
      <c r="E3046">
        <v>6680377.9800000004</v>
      </c>
      <c r="F3046">
        <v>651</v>
      </c>
      <c r="G3046">
        <v>0.75</v>
      </c>
      <c r="H3046">
        <v>180</v>
      </c>
      <c r="I3046" t="str">
        <v>High</v>
      </c>
    </row>
    <row r="3047" spans="1:9" x14ac:dyDescent="0.25">
      <c r="A3047" t="str">
        <v>LN006138</v>
      </c>
      <c r="B3047" t="str">
        <v>CUST01560</v>
      </c>
      <c r="C3047" t="str">
        <v>Business</v>
      </c>
      <c r="D3047">
        <v>4556299</v>
      </c>
      <c r="E3047">
        <v>1231729.24</v>
      </c>
      <c r="F3047">
        <v>788</v>
      </c>
      <c r="G3047">
        <v>0.75</v>
      </c>
      <c r="H3047">
        <v>0</v>
      </c>
      <c r="I3047" t="str">
        <v>High</v>
      </c>
    </row>
    <row r="3048" spans="1:9" x14ac:dyDescent="0.25">
      <c r="A3048" t="str">
        <v>LN006141</v>
      </c>
      <c r="B3048" t="str">
        <v>CUST03801</v>
      </c>
      <c r="C3048" t="str">
        <v>Home</v>
      </c>
      <c r="D3048">
        <v>5795508</v>
      </c>
      <c r="E3048">
        <v>4998521.12</v>
      </c>
      <c r="F3048">
        <v>664</v>
      </c>
      <c r="G3048">
        <v>0.75</v>
      </c>
      <c r="H3048">
        <v>0</v>
      </c>
      <c r="I3048" t="str">
        <v>High</v>
      </c>
    </row>
    <row r="3049" spans="1:9" x14ac:dyDescent="0.25">
      <c r="A3049" t="str">
        <v>LN006142</v>
      </c>
      <c r="B3049" t="str">
        <v>CUST04150</v>
      </c>
      <c r="C3049" t="str">
        <v>Home</v>
      </c>
      <c r="D3049">
        <v>2733429</v>
      </c>
      <c r="E3049">
        <v>2644619.75</v>
      </c>
      <c r="F3049">
        <v>673</v>
      </c>
      <c r="G3049">
        <v>0.32819999999999999</v>
      </c>
      <c r="H3049">
        <v>60</v>
      </c>
      <c r="I3049" t="str">
        <v>High</v>
      </c>
    </row>
    <row r="3050" spans="1:9" x14ac:dyDescent="0.25">
      <c r="A3050" t="str">
        <v>LN006144</v>
      </c>
      <c r="B3050" t="str">
        <v>CUST04577</v>
      </c>
      <c r="C3050" t="str">
        <v>Business</v>
      </c>
      <c r="D3050">
        <v>4438076</v>
      </c>
      <c r="E3050">
        <v>3136996.75</v>
      </c>
      <c r="F3050">
        <v>716</v>
      </c>
      <c r="G3050">
        <v>0.75</v>
      </c>
      <c r="H3050">
        <v>60</v>
      </c>
      <c r="I3050" t="str">
        <v>High</v>
      </c>
    </row>
    <row r="3051" spans="1:9" x14ac:dyDescent="0.25">
      <c r="A3051" t="str">
        <v>LN006146</v>
      </c>
      <c r="B3051" t="str">
        <v>CUST03716</v>
      </c>
      <c r="C3051" t="str">
        <v>Personal</v>
      </c>
      <c r="D3051">
        <v>707323</v>
      </c>
      <c r="E3051">
        <v>417497.84</v>
      </c>
      <c r="F3051">
        <v>618</v>
      </c>
      <c r="G3051">
        <v>0.1946</v>
      </c>
      <c r="H3051">
        <v>0</v>
      </c>
      <c r="I3051" t="str">
        <v>High</v>
      </c>
    </row>
    <row r="3052" spans="1:9" x14ac:dyDescent="0.25">
      <c r="A3052" t="str">
        <v>LN006148</v>
      </c>
      <c r="B3052" t="str">
        <v>CUST03071</v>
      </c>
      <c r="C3052" t="str">
        <v>Home</v>
      </c>
      <c r="D3052">
        <v>5122308</v>
      </c>
      <c r="E3052">
        <v>5047938.99</v>
      </c>
      <c r="F3052">
        <v>795</v>
      </c>
      <c r="G3052">
        <v>0.75</v>
      </c>
      <c r="H3052">
        <v>7</v>
      </c>
      <c r="I3052" t="str">
        <v>High</v>
      </c>
    </row>
    <row r="3053" spans="1:9" x14ac:dyDescent="0.25">
      <c r="A3053" t="str">
        <v>LN006150</v>
      </c>
      <c r="B3053" t="str">
        <v>CUST06668</v>
      </c>
      <c r="C3053" t="str">
        <v>Business</v>
      </c>
      <c r="D3053">
        <v>4464899</v>
      </c>
      <c r="E3053">
        <v>3967309.21</v>
      </c>
      <c r="F3053">
        <v>703</v>
      </c>
      <c r="G3053">
        <v>0.75</v>
      </c>
      <c r="H3053">
        <v>0</v>
      </c>
      <c r="I3053" t="str">
        <v>High</v>
      </c>
    </row>
    <row r="3054" spans="1:9" x14ac:dyDescent="0.25">
      <c r="A3054" t="str">
        <v>LN006151</v>
      </c>
      <c r="B3054" t="str">
        <v>CUST04015</v>
      </c>
      <c r="C3054" t="str">
        <v>Auto</v>
      </c>
      <c r="D3054">
        <v>1348310</v>
      </c>
      <c r="E3054">
        <v>1184491.8400000001</v>
      </c>
      <c r="F3054">
        <v>771</v>
      </c>
      <c r="G3054">
        <v>0.51459999999999995</v>
      </c>
      <c r="H3054">
        <v>0</v>
      </c>
      <c r="I3054" t="str">
        <v>High</v>
      </c>
    </row>
    <row r="3055" spans="1:9" x14ac:dyDescent="0.25">
      <c r="A3055" t="str">
        <v>LN006156</v>
      </c>
      <c r="B3055" t="str">
        <v>CUST06303</v>
      </c>
      <c r="C3055" t="str">
        <v>Personal</v>
      </c>
      <c r="D3055">
        <v>663294</v>
      </c>
      <c r="E3055">
        <v>361783.22</v>
      </c>
      <c r="F3055">
        <v>613</v>
      </c>
      <c r="G3055">
        <v>0.48309999999999997</v>
      </c>
      <c r="H3055">
        <v>0</v>
      </c>
      <c r="I3055" t="str">
        <v>High</v>
      </c>
    </row>
    <row r="3056" spans="1:9" x14ac:dyDescent="0.25">
      <c r="A3056" t="str">
        <v>LN006159</v>
      </c>
      <c r="B3056" t="str">
        <v>CUST05249</v>
      </c>
      <c r="C3056" t="str">
        <v>Personal</v>
      </c>
      <c r="D3056">
        <v>120229</v>
      </c>
      <c r="E3056">
        <v>117452.38</v>
      </c>
      <c r="F3056">
        <v>597</v>
      </c>
      <c r="G3056">
        <v>0.14399999999999999</v>
      </c>
      <c r="H3056">
        <v>30</v>
      </c>
      <c r="I3056" t="str">
        <v>High</v>
      </c>
    </row>
    <row r="3057" spans="1:9" x14ac:dyDescent="0.25">
      <c r="A3057" t="str">
        <v>LN006160</v>
      </c>
      <c r="B3057" t="str">
        <v>CUST06429</v>
      </c>
      <c r="C3057" t="str">
        <v>Education</v>
      </c>
      <c r="D3057">
        <v>225917</v>
      </c>
      <c r="E3057">
        <v>7131.77</v>
      </c>
      <c r="F3057">
        <v>584</v>
      </c>
      <c r="G3057">
        <v>7.8100000000000003E-2</v>
      </c>
      <c r="H3057">
        <v>1</v>
      </c>
      <c r="I3057" t="str">
        <v>High</v>
      </c>
    </row>
    <row r="3058" spans="1:9" x14ac:dyDescent="0.25">
      <c r="A3058" t="str">
        <v>LN006164</v>
      </c>
      <c r="B3058" t="str">
        <v>CUST04034</v>
      </c>
      <c r="C3058" t="str">
        <v>Home</v>
      </c>
      <c r="D3058">
        <v>2771875</v>
      </c>
      <c r="E3058">
        <v>2189174.14</v>
      </c>
      <c r="F3058">
        <v>699</v>
      </c>
      <c r="G3058">
        <v>0.65659999999999996</v>
      </c>
      <c r="H3058">
        <v>0</v>
      </c>
      <c r="I3058" t="str">
        <v>High</v>
      </c>
    </row>
    <row r="3059" spans="1:9" x14ac:dyDescent="0.25">
      <c r="A3059" t="str">
        <v>LN006166</v>
      </c>
      <c r="B3059" t="str">
        <v>CUST02589</v>
      </c>
      <c r="C3059" t="str">
        <v>Home</v>
      </c>
      <c r="D3059">
        <v>6319447</v>
      </c>
      <c r="E3059">
        <v>5949330.4500000002</v>
      </c>
      <c r="F3059">
        <v>779</v>
      </c>
      <c r="G3059">
        <v>0.75</v>
      </c>
      <c r="H3059">
        <v>0</v>
      </c>
      <c r="I3059" t="str">
        <v>High</v>
      </c>
    </row>
    <row r="3060" spans="1:9" x14ac:dyDescent="0.25">
      <c r="A3060" t="str">
        <v>LN006167</v>
      </c>
      <c r="B3060" t="str">
        <v>CUST00717</v>
      </c>
      <c r="C3060" t="str">
        <v>Home</v>
      </c>
      <c r="D3060">
        <v>3777051</v>
      </c>
      <c r="E3060">
        <v>3641981.69</v>
      </c>
      <c r="F3060">
        <v>633</v>
      </c>
      <c r="G3060">
        <v>0.75</v>
      </c>
      <c r="H3060">
        <v>0</v>
      </c>
      <c r="I3060" t="str">
        <v>High</v>
      </c>
    </row>
    <row r="3061" spans="1:9" x14ac:dyDescent="0.25">
      <c r="A3061" t="str">
        <v>LN006168</v>
      </c>
      <c r="B3061" t="str">
        <v>CUST01533</v>
      </c>
      <c r="C3061" t="str">
        <v>Business</v>
      </c>
      <c r="D3061">
        <v>2289383</v>
      </c>
      <c r="E3061">
        <v>2090377.95</v>
      </c>
      <c r="F3061">
        <v>612</v>
      </c>
      <c r="G3061">
        <v>0.75</v>
      </c>
      <c r="H3061">
        <v>7</v>
      </c>
      <c r="I3061" t="str">
        <v>High</v>
      </c>
    </row>
    <row r="3062" spans="1:9" x14ac:dyDescent="0.25">
      <c r="A3062" t="str">
        <v>LN006170</v>
      </c>
      <c r="B3062" t="str">
        <v>CUST05278</v>
      </c>
      <c r="C3062" t="str">
        <v>Personal</v>
      </c>
      <c r="D3062">
        <v>569810</v>
      </c>
      <c r="E3062">
        <v>325091.34999999998</v>
      </c>
      <c r="F3062">
        <v>662</v>
      </c>
      <c r="G3062">
        <v>0.75</v>
      </c>
      <c r="H3062">
        <v>7</v>
      </c>
      <c r="I3062" t="str">
        <v>High</v>
      </c>
    </row>
    <row r="3063" spans="1:9" x14ac:dyDescent="0.25">
      <c r="A3063" t="str">
        <v>LN006173</v>
      </c>
      <c r="B3063" t="str">
        <v>CUST04935</v>
      </c>
      <c r="C3063" t="str">
        <v>Personal</v>
      </c>
      <c r="D3063">
        <v>723122</v>
      </c>
      <c r="E3063">
        <v>556037.32999999996</v>
      </c>
      <c r="F3063">
        <v>812</v>
      </c>
      <c r="G3063">
        <v>0.61399999999999999</v>
      </c>
      <c r="H3063">
        <v>0</v>
      </c>
      <c r="I3063" t="str">
        <v>High</v>
      </c>
    </row>
    <row r="3064" spans="1:9" x14ac:dyDescent="0.25">
      <c r="A3064" t="str">
        <v>LN006175</v>
      </c>
      <c r="B3064" t="str">
        <v>CUST04017</v>
      </c>
      <c r="C3064" t="str">
        <v>Home</v>
      </c>
      <c r="D3064">
        <v>6750829</v>
      </c>
      <c r="E3064">
        <v>6697535.6900000004</v>
      </c>
      <c r="F3064">
        <v>703</v>
      </c>
      <c r="G3064">
        <v>0.75</v>
      </c>
      <c r="H3064">
        <v>0</v>
      </c>
      <c r="I3064" t="str">
        <v>High</v>
      </c>
    </row>
    <row r="3065" spans="1:9" x14ac:dyDescent="0.25">
      <c r="A3065" t="str">
        <v>LN006176</v>
      </c>
      <c r="B3065" t="str">
        <v>CUST04258</v>
      </c>
      <c r="C3065" t="str">
        <v>Home</v>
      </c>
      <c r="D3065">
        <v>3911266</v>
      </c>
      <c r="E3065">
        <v>3849148.57</v>
      </c>
      <c r="F3065">
        <v>599</v>
      </c>
      <c r="G3065">
        <v>0.54469999999999996</v>
      </c>
      <c r="H3065">
        <v>0</v>
      </c>
      <c r="I3065" t="str">
        <v>High</v>
      </c>
    </row>
    <row r="3066" spans="1:9" x14ac:dyDescent="0.25">
      <c r="A3066" t="str">
        <v>LN006177</v>
      </c>
      <c r="B3066" t="str">
        <v>CUST03977</v>
      </c>
      <c r="C3066" t="str">
        <v>Auto</v>
      </c>
      <c r="D3066">
        <v>1591297</v>
      </c>
      <c r="E3066">
        <v>961045.6</v>
      </c>
      <c r="F3066">
        <v>737</v>
      </c>
      <c r="G3066">
        <v>0.75</v>
      </c>
      <c r="H3066">
        <v>1</v>
      </c>
      <c r="I3066" t="str">
        <v>High</v>
      </c>
    </row>
    <row r="3067" spans="1:9" x14ac:dyDescent="0.25">
      <c r="A3067" t="str">
        <v>LN006180</v>
      </c>
      <c r="B3067" t="str">
        <v>CUST04035</v>
      </c>
      <c r="C3067" t="str">
        <v>Personal</v>
      </c>
      <c r="D3067">
        <v>724856</v>
      </c>
      <c r="E3067">
        <v>698177.96</v>
      </c>
      <c r="F3067">
        <v>680</v>
      </c>
      <c r="G3067">
        <v>0.73950000000000005</v>
      </c>
      <c r="H3067">
        <v>7</v>
      </c>
      <c r="I3067" t="str">
        <v>High</v>
      </c>
    </row>
    <row r="3068" spans="1:9" x14ac:dyDescent="0.25">
      <c r="A3068" t="str">
        <v>LN006181</v>
      </c>
      <c r="B3068" t="str">
        <v>CUST02824</v>
      </c>
      <c r="C3068" t="str">
        <v>Auto</v>
      </c>
      <c r="D3068">
        <v>1532393</v>
      </c>
      <c r="E3068">
        <v>1264624.48</v>
      </c>
      <c r="F3068">
        <v>682</v>
      </c>
      <c r="G3068">
        <v>0.75</v>
      </c>
      <c r="H3068">
        <v>1</v>
      </c>
      <c r="I3068" t="str">
        <v>High</v>
      </c>
    </row>
    <row r="3069" spans="1:9" x14ac:dyDescent="0.25">
      <c r="A3069" t="str">
        <v>LN006185</v>
      </c>
      <c r="B3069" t="str">
        <v>CUST01311</v>
      </c>
      <c r="C3069" t="str">
        <v>Personal</v>
      </c>
      <c r="D3069">
        <v>772384</v>
      </c>
      <c r="E3069">
        <v>195800.94</v>
      </c>
      <c r="F3069">
        <v>735</v>
      </c>
      <c r="G3069">
        <v>0.61560000000000004</v>
      </c>
      <c r="H3069">
        <v>0</v>
      </c>
      <c r="I3069" t="str">
        <v>High</v>
      </c>
    </row>
    <row r="3070" spans="1:9" x14ac:dyDescent="0.25">
      <c r="A3070" t="str">
        <v>LN006187</v>
      </c>
      <c r="B3070" t="str">
        <v>CUST03123</v>
      </c>
      <c r="C3070" t="str">
        <v>Education</v>
      </c>
      <c r="D3070">
        <v>445706</v>
      </c>
      <c r="E3070">
        <v>180503.79</v>
      </c>
      <c r="F3070">
        <v>643</v>
      </c>
      <c r="G3070">
        <v>0.32079999999999997</v>
      </c>
      <c r="H3070">
        <v>15</v>
      </c>
      <c r="I3070" t="str">
        <v>High</v>
      </c>
    </row>
    <row r="3071" spans="1:9" x14ac:dyDescent="0.25">
      <c r="A3071" t="str">
        <v>LN006192</v>
      </c>
      <c r="B3071" t="str">
        <v>CUST00206</v>
      </c>
      <c r="C3071" t="str">
        <v>Auto</v>
      </c>
      <c r="D3071">
        <v>1643533</v>
      </c>
      <c r="E3071">
        <v>720103.5</v>
      </c>
      <c r="F3071">
        <v>701</v>
      </c>
      <c r="G3071">
        <v>0.60589999999999999</v>
      </c>
      <c r="H3071">
        <v>0</v>
      </c>
      <c r="I3071" t="str">
        <v>High</v>
      </c>
    </row>
    <row r="3072" spans="1:9" x14ac:dyDescent="0.25">
      <c r="A3072" t="str">
        <v>LN006193</v>
      </c>
      <c r="B3072" t="str">
        <v>CUST05718</v>
      </c>
      <c r="C3072" t="str">
        <v>Education</v>
      </c>
      <c r="D3072">
        <v>732399</v>
      </c>
      <c r="E3072">
        <v>584984.74</v>
      </c>
      <c r="F3072">
        <v>700</v>
      </c>
      <c r="G3072">
        <v>0.61519999999999997</v>
      </c>
      <c r="H3072">
        <v>0</v>
      </c>
      <c r="I3072" t="str">
        <v>High</v>
      </c>
    </row>
    <row r="3073" spans="1:9" x14ac:dyDescent="0.25">
      <c r="A3073" t="str">
        <v>LN006194</v>
      </c>
      <c r="B3073" t="str">
        <v>CUST05495</v>
      </c>
      <c r="C3073" t="str">
        <v>Business</v>
      </c>
      <c r="D3073">
        <v>4755660</v>
      </c>
      <c r="E3073">
        <v>0</v>
      </c>
      <c r="F3073">
        <v>661</v>
      </c>
      <c r="G3073">
        <v>0.75</v>
      </c>
      <c r="H3073">
        <v>0</v>
      </c>
      <c r="I3073" t="str">
        <v>High</v>
      </c>
    </row>
    <row r="3074" spans="1:9" x14ac:dyDescent="0.25">
      <c r="A3074" t="str">
        <v>LN006196</v>
      </c>
      <c r="B3074" t="str">
        <v>CUST03595</v>
      </c>
      <c r="C3074" t="str">
        <v>Personal</v>
      </c>
      <c r="D3074">
        <v>741469</v>
      </c>
      <c r="E3074">
        <v>361459.5</v>
      </c>
      <c r="F3074">
        <v>605</v>
      </c>
      <c r="G3074">
        <v>0.28100000000000003</v>
      </c>
      <c r="H3074">
        <v>0</v>
      </c>
      <c r="I3074" t="str">
        <v>High</v>
      </c>
    </row>
    <row r="3075" spans="1:9" x14ac:dyDescent="0.25">
      <c r="A3075" t="str">
        <v>LN006199</v>
      </c>
      <c r="B3075" t="str">
        <v>CUST06437</v>
      </c>
      <c r="C3075" t="str">
        <v>Personal</v>
      </c>
      <c r="D3075">
        <v>766593</v>
      </c>
      <c r="E3075">
        <v>678973.19</v>
      </c>
      <c r="F3075">
        <v>633</v>
      </c>
      <c r="G3075">
        <v>0.55149999999999999</v>
      </c>
      <c r="H3075">
        <v>0</v>
      </c>
      <c r="I3075" t="str">
        <v>High</v>
      </c>
    </row>
    <row r="3076" spans="1:9" x14ac:dyDescent="0.25">
      <c r="A3076" t="str">
        <v>LN006200</v>
      </c>
      <c r="B3076" t="str">
        <v>CUST04716</v>
      </c>
      <c r="C3076" t="str">
        <v>Personal</v>
      </c>
      <c r="D3076">
        <v>584497</v>
      </c>
      <c r="E3076">
        <v>343143.08</v>
      </c>
      <c r="F3076">
        <v>679</v>
      </c>
      <c r="G3076">
        <v>0.69989999999999997</v>
      </c>
      <c r="H3076">
        <v>0</v>
      </c>
      <c r="I3076" t="str">
        <v>High</v>
      </c>
    </row>
    <row r="3077" spans="1:9" x14ac:dyDescent="0.25">
      <c r="A3077" t="str">
        <v>LN006201</v>
      </c>
      <c r="B3077" t="str">
        <v>CUST04318</v>
      </c>
      <c r="C3077" t="str">
        <v>Auto</v>
      </c>
      <c r="D3077">
        <v>715960</v>
      </c>
      <c r="E3077">
        <v>454263.27</v>
      </c>
      <c r="F3077">
        <v>593</v>
      </c>
      <c r="G3077">
        <v>0.31209999999999999</v>
      </c>
      <c r="H3077">
        <v>0</v>
      </c>
      <c r="I3077" t="str">
        <v>High</v>
      </c>
    </row>
    <row r="3078" spans="1:9" x14ac:dyDescent="0.25">
      <c r="A3078" t="str">
        <v>LN006202</v>
      </c>
      <c r="B3078" t="str">
        <v>CUST03364</v>
      </c>
      <c r="C3078" t="str">
        <v>Home</v>
      </c>
      <c r="D3078">
        <v>6214037</v>
      </c>
      <c r="E3078">
        <v>5843913.4800000004</v>
      </c>
      <c r="F3078">
        <v>648</v>
      </c>
      <c r="G3078">
        <v>0.75</v>
      </c>
      <c r="H3078">
        <v>0</v>
      </c>
      <c r="I3078" t="str">
        <v>High</v>
      </c>
    </row>
    <row r="3079" spans="1:9" x14ac:dyDescent="0.25">
      <c r="A3079" t="str">
        <v>LN006203</v>
      </c>
      <c r="B3079" t="str">
        <v>CUST02870</v>
      </c>
      <c r="C3079" t="str">
        <v>Business</v>
      </c>
      <c r="D3079">
        <v>3874786</v>
      </c>
      <c r="E3079">
        <v>2680456.02</v>
      </c>
      <c r="F3079">
        <v>617</v>
      </c>
      <c r="G3079">
        <v>0.75</v>
      </c>
      <c r="H3079">
        <v>0</v>
      </c>
      <c r="I3079" t="str">
        <v>High</v>
      </c>
    </row>
    <row r="3080" spans="1:9" x14ac:dyDescent="0.25">
      <c r="A3080" t="str">
        <v>LN006206</v>
      </c>
      <c r="B3080" t="str">
        <v>CUST03955</v>
      </c>
      <c r="C3080" t="str">
        <v>Business</v>
      </c>
      <c r="D3080">
        <v>1761009</v>
      </c>
      <c r="E3080">
        <v>0</v>
      </c>
      <c r="F3080">
        <v>713</v>
      </c>
      <c r="G3080">
        <v>0.75</v>
      </c>
      <c r="H3080">
        <v>0</v>
      </c>
      <c r="I3080" t="str">
        <v>High</v>
      </c>
    </row>
    <row r="3081" spans="1:9" x14ac:dyDescent="0.25">
      <c r="A3081" t="str">
        <v>LN006209</v>
      </c>
      <c r="B3081" t="str">
        <v>CUST02085</v>
      </c>
      <c r="C3081" t="str">
        <v>Home</v>
      </c>
      <c r="D3081">
        <v>6966684</v>
      </c>
      <c r="E3081">
        <v>6712538.8200000003</v>
      </c>
      <c r="F3081">
        <v>720</v>
      </c>
      <c r="G3081">
        <v>0.7349</v>
      </c>
      <c r="H3081">
        <v>0</v>
      </c>
      <c r="I3081" t="str">
        <v>High</v>
      </c>
    </row>
    <row r="3082" spans="1:9" x14ac:dyDescent="0.25">
      <c r="A3082" t="str">
        <v>LN006213</v>
      </c>
      <c r="B3082" t="str">
        <v>CUST03350</v>
      </c>
      <c r="C3082" t="str">
        <v>Home</v>
      </c>
      <c r="D3082">
        <v>3458668</v>
      </c>
      <c r="E3082">
        <v>3423003.67</v>
      </c>
      <c r="F3082">
        <v>676</v>
      </c>
      <c r="G3082">
        <v>0.66420000000000001</v>
      </c>
      <c r="H3082">
        <v>0</v>
      </c>
      <c r="I3082" t="str">
        <v>High</v>
      </c>
    </row>
    <row r="3083" spans="1:9" x14ac:dyDescent="0.25">
      <c r="A3083" t="str">
        <v>LN006218</v>
      </c>
      <c r="B3083" t="str">
        <v>CUST02398</v>
      </c>
      <c r="C3083" t="str">
        <v>Home</v>
      </c>
      <c r="D3083">
        <v>3333307</v>
      </c>
      <c r="E3083">
        <v>2835212.4</v>
      </c>
      <c r="F3083">
        <v>700</v>
      </c>
      <c r="G3083">
        <v>0.55079999999999996</v>
      </c>
      <c r="H3083">
        <v>0</v>
      </c>
      <c r="I3083" t="str">
        <v>High</v>
      </c>
    </row>
    <row r="3084" spans="1:9" x14ac:dyDescent="0.25">
      <c r="A3084" t="str">
        <v>LN006219</v>
      </c>
      <c r="B3084" t="str">
        <v>CUST04528</v>
      </c>
      <c r="C3084" t="str">
        <v>Home</v>
      </c>
      <c r="D3084">
        <v>5027270</v>
      </c>
      <c r="E3084">
        <v>5013127.75</v>
      </c>
      <c r="F3084">
        <v>848</v>
      </c>
      <c r="G3084">
        <v>0.75</v>
      </c>
      <c r="H3084">
        <v>0</v>
      </c>
      <c r="I3084" t="str">
        <v>High</v>
      </c>
    </row>
    <row r="3085" spans="1:9" x14ac:dyDescent="0.25">
      <c r="A3085" t="str">
        <v>LN006221</v>
      </c>
      <c r="B3085" t="str">
        <v>CUST06403</v>
      </c>
      <c r="C3085" t="str">
        <v>Education</v>
      </c>
      <c r="D3085">
        <v>1077215</v>
      </c>
      <c r="E3085">
        <v>323642.93</v>
      </c>
      <c r="F3085">
        <v>742</v>
      </c>
      <c r="G3085">
        <v>0.75</v>
      </c>
      <c r="H3085">
        <v>0</v>
      </c>
      <c r="I3085" t="str">
        <v>High</v>
      </c>
    </row>
    <row r="3086" spans="1:9" x14ac:dyDescent="0.25">
      <c r="A3086" t="str">
        <v>LN006222</v>
      </c>
      <c r="B3086" t="str">
        <v>CUST05643</v>
      </c>
      <c r="C3086" t="str">
        <v>Auto</v>
      </c>
      <c r="D3086">
        <v>1031178</v>
      </c>
      <c r="E3086">
        <v>995182.97</v>
      </c>
      <c r="F3086">
        <v>756</v>
      </c>
      <c r="G3086">
        <v>0.68969999999999998</v>
      </c>
      <c r="H3086">
        <v>0</v>
      </c>
      <c r="I3086" t="str">
        <v>High</v>
      </c>
    </row>
    <row r="3087" spans="1:9" x14ac:dyDescent="0.25">
      <c r="A3087" t="str">
        <v>LN006224</v>
      </c>
      <c r="B3087" t="str">
        <v>CUST02769</v>
      </c>
      <c r="C3087" t="str">
        <v>Home</v>
      </c>
      <c r="D3087">
        <v>6968722</v>
      </c>
      <c r="E3087">
        <v>6458099.3600000003</v>
      </c>
      <c r="F3087">
        <v>765</v>
      </c>
      <c r="G3087">
        <v>0.75</v>
      </c>
      <c r="H3087">
        <v>0</v>
      </c>
      <c r="I3087" t="str">
        <v>High</v>
      </c>
    </row>
    <row r="3088" spans="1:9" x14ac:dyDescent="0.25">
      <c r="A3088" t="str">
        <v>LN006225</v>
      </c>
      <c r="B3088" t="str">
        <v>CUST02225</v>
      </c>
      <c r="C3088" t="str">
        <v>Personal</v>
      </c>
      <c r="D3088">
        <v>669886</v>
      </c>
      <c r="E3088">
        <v>0</v>
      </c>
      <c r="F3088">
        <v>680</v>
      </c>
      <c r="G3088">
        <v>0.50900000000000001</v>
      </c>
      <c r="H3088">
        <v>0</v>
      </c>
      <c r="I3088" t="str">
        <v>High</v>
      </c>
    </row>
    <row r="3089" spans="1:9" x14ac:dyDescent="0.25">
      <c r="A3089" t="str">
        <v>LN006226</v>
      </c>
      <c r="B3089" t="str">
        <v>CUST02620</v>
      </c>
      <c r="C3089" t="str">
        <v>Auto</v>
      </c>
      <c r="D3089">
        <v>1454835</v>
      </c>
      <c r="E3089">
        <v>1048594.8400000001</v>
      </c>
      <c r="F3089">
        <v>691</v>
      </c>
      <c r="G3089">
        <v>0.58150000000000002</v>
      </c>
      <c r="H3089">
        <v>0</v>
      </c>
      <c r="I3089" t="str">
        <v>High</v>
      </c>
    </row>
    <row r="3090" spans="1:9" x14ac:dyDescent="0.25">
      <c r="A3090" t="str">
        <v>LN006227</v>
      </c>
      <c r="B3090" t="str">
        <v>CUST03798</v>
      </c>
      <c r="C3090" t="str">
        <v>Personal</v>
      </c>
      <c r="D3090">
        <v>651484</v>
      </c>
      <c r="E3090">
        <v>572322.22</v>
      </c>
      <c r="F3090">
        <v>639</v>
      </c>
      <c r="G3090">
        <v>0.2923</v>
      </c>
      <c r="H3090">
        <v>0</v>
      </c>
      <c r="I3090" t="str">
        <v>High</v>
      </c>
    </row>
    <row r="3091" spans="1:9" x14ac:dyDescent="0.25">
      <c r="A3091" t="str">
        <v>LN006228</v>
      </c>
      <c r="B3091" t="str">
        <v>CUST04695</v>
      </c>
      <c r="C3091" t="str">
        <v>Business</v>
      </c>
      <c r="D3091">
        <v>1879246</v>
      </c>
      <c r="E3091">
        <v>1618936.93</v>
      </c>
      <c r="F3091">
        <v>742</v>
      </c>
      <c r="G3091">
        <v>0.75</v>
      </c>
      <c r="H3091">
        <v>0</v>
      </c>
      <c r="I3091" t="str">
        <v>High</v>
      </c>
    </row>
    <row r="3092" spans="1:9" x14ac:dyDescent="0.25">
      <c r="A3092" t="str">
        <v>LN006230</v>
      </c>
      <c r="B3092" t="str">
        <v>CUST05354</v>
      </c>
      <c r="C3092" t="str">
        <v>Home</v>
      </c>
      <c r="D3092">
        <v>5741348</v>
      </c>
      <c r="E3092">
        <v>5685301.4199999999</v>
      </c>
      <c r="F3092">
        <v>767</v>
      </c>
      <c r="G3092">
        <v>0.75</v>
      </c>
      <c r="H3092">
        <v>0</v>
      </c>
      <c r="I3092" t="str">
        <v>High</v>
      </c>
    </row>
    <row r="3093" spans="1:9" x14ac:dyDescent="0.25">
      <c r="A3093" t="str">
        <v>LN006231</v>
      </c>
      <c r="B3093" t="str">
        <v>CUST00107</v>
      </c>
      <c r="C3093" t="str">
        <v>Auto</v>
      </c>
      <c r="D3093">
        <v>1018233</v>
      </c>
      <c r="E3093">
        <v>362877.29</v>
      </c>
      <c r="F3093">
        <v>726</v>
      </c>
      <c r="G3093">
        <v>0.50329999999999997</v>
      </c>
      <c r="H3093">
        <v>0</v>
      </c>
      <c r="I3093" t="str">
        <v>High</v>
      </c>
    </row>
    <row r="3094" spans="1:9" x14ac:dyDescent="0.25">
      <c r="A3094" t="str">
        <v>LN006232</v>
      </c>
      <c r="B3094" t="str">
        <v>CUST05935</v>
      </c>
      <c r="C3094" t="str">
        <v>Business</v>
      </c>
      <c r="D3094">
        <v>4015616</v>
      </c>
      <c r="E3094">
        <v>0</v>
      </c>
      <c r="F3094">
        <v>746</v>
      </c>
      <c r="G3094">
        <v>0.75</v>
      </c>
      <c r="H3094">
        <v>0</v>
      </c>
      <c r="I3094" t="str">
        <v>High</v>
      </c>
    </row>
    <row r="3095" spans="1:9" x14ac:dyDescent="0.25">
      <c r="A3095" t="str">
        <v>LN006233</v>
      </c>
      <c r="B3095" t="str">
        <v>CUST02668</v>
      </c>
      <c r="C3095" t="str">
        <v>Home</v>
      </c>
      <c r="D3095">
        <v>2092922</v>
      </c>
      <c r="E3095">
        <v>2047818.79</v>
      </c>
      <c r="F3095">
        <v>620</v>
      </c>
      <c r="G3095">
        <v>0.52480000000000004</v>
      </c>
      <c r="H3095">
        <v>0</v>
      </c>
      <c r="I3095" t="str">
        <v>High</v>
      </c>
    </row>
    <row r="3096" spans="1:9" x14ac:dyDescent="0.25">
      <c r="A3096" t="str">
        <v>LN006236</v>
      </c>
      <c r="B3096" t="str">
        <v>CUST04395</v>
      </c>
      <c r="C3096" t="str">
        <v>Business</v>
      </c>
      <c r="D3096">
        <v>4841329</v>
      </c>
      <c r="E3096">
        <v>1134952</v>
      </c>
      <c r="F3096">
        <v>791</v>
      </c>
      <c r="G3096">
        <v>0.75</v>
      </c>
      <c r="H3096">
        <v>0</v>
      </c>
      <c r="I3096" t="str">
        <v>High</v>
      </c>
    </row>
    <row r="3097" spans="1:9" x14ac:dyDescent="0.25">
      <c r="A3097" t="str">
        <v>LN006237</v>
      </c>
      <c r="B3097" t="str">
        <v>CUST03290</v>
      </c>
      <c r="C3097" t="str">
        <v>Auto</v>
      </c>
      <c r="D3097">
        <v>1148926</v>
      </c>
      <c r="E3097">
        <v>111399.93</v>
      </c>
      <c r="F3097">
        <v>730</v>
      </c>
      <c r="G3097">
        <v>0.63370000000000004</v>
      </c>
      <c r="H3097">
        <v>7</v>
      </c>
      <c r="I3097" t="str">
        <v>High</v>
      </c>
    </row>
    <row r="3098" spans="1:9" x14ac:dyDescent="0.25">
      <c r="A3098" t="str">
        <v>LN006239</v>
      </c>
      <c r="B3098" t="str">
        <v>CUST01861</v>
      </c>
      <c r="C3098" t="str">
        <v>Business</v>
      </c>
      <c r="D3098">
        <v>2712113</v>
      </c>
      <c r="E3098">
        <v>2149311.21</v>
      </c>
      <c r="F3098">
        <v>637</v>
      </c>
      <c r="G3098">
        <v>0.75</v>
      </c>
      <c r="H3098">
        <v>0</v>
      </c>
      <c r="I3098" t="str">
        <v>High</v>
      </c>
    </row>
    <row r="3099" spans="1:9" x14ac:dyDescent="0.25">
      <c r="A3099" t="str">
        <v>LN006240</v>
      </c>
      <c r="B3099" t="str">
        <v>CUST06515</v>
      </c>
      <c r="C3099" t="str">
        <v>Business</v>
      </c>
      <c r="D3099">
        <v>2703571</v>
      </c>
      <c r="E3099">
        <v>1592699.95</v>
      </c>
      <c r="F3099">
        <v>640</v>
      </c>
      <c r="G3099">
        <v>0.75</v>
      </c>
      <c r="H3099">
        <v>0</v>
      </c>
      <c r="I3099" t="str">
        <v>High</v>
      </c>
    </row>
    <row r="3100" spans="1:9" x14ac:dyDescent="0.25">
      <c r="A3100" t="str">
        <v>LN006241</v>
      </c>
      <c r="B3100" t="str">
        <v>CUST01344</v>
      </c>
      <c r="C3100" t="str">
        <v>Business</v>
      </c>
      <c r="D3100">
        <v>4352057</v>
      </c>
      <c r="E3100">
        <v>4112170.63</v>
      </c>
      <c r="F3100">
        <v>699</v>
      </c>
      <c r="G3100">
        <v>0.75</v>
      </c>
      <c r="H3100">
        <v>15</v>
      </c>
      <c r="I3100" t="str">
        <v>High</v>
      </c>
    </row>
    <row r="3101" spans="1:9" x14ac:dyDescent="0.25">
      <c r="A3101" t="str">
        <v>LN006243</v>
      </c>
      <c r="B3101" t="str">
        <v>CUST01009</v>
      </c>
      <c r="C3101" t="str">
        <v>Home</v>
      </c>
      <c r="D3101">
        <v>2947220</v>
      </c>
      <c r="E3101">
        <v>2829750.59</v>
      </c>
      <c r="F3101">
        <v>662</v>
      </c>
      <c r="G3101">
        <v>0.55269999999999997</v>
      </c>
      <c r="H3101">
        <v>30</v>
      </c>
      <c r="I3101" t="str">
        <v>High</v>
      </c>
    </row>
    <row r="3102" spans="1:9" x14ac:dyDescent="0.25">
      <c r="A3102" t="str">
        <v>LN006251</v>
      </c>
      <c r="B3102" t="str">
        <v>CUST01584</v>
      </c>
      <c r="C3102" t="str">
        <v>Home</v>
      </c>
      <c r="D3102">
        <v>5639055</v>
      </c>
      <c r="E3102">
        <v>5531932.6600000001</v>
      </c>
      <c r="F3102">
        <v>676</v>
      </c>
      <c r="G3102">
        <v>0.75</v>
      </c>
      <c r="H3102">
        <v>90</v>
      </c>
      <c r="I3102" t="str">
        <v>High</v>
      </c>
    </row>
    <row r="3103" spans="1:9" x14ac:dyDescent="0.25">
      <c r="A3103" t="str">
        <v>LN006257</v>
      </c>
      <c r="B3103" t="str">
        <v>CUST04533</v>
      </c>
      <c r="C3103" t="str">
        <v>Auto</v>
      </c>
      <c r="D3103">
        <v>1402823</v>
      </c>
      <c r="E3103">
        <v>1059066.6299999999</v>
      </c>
      <c r="F3103">
        <v>717</v>
      </c>
      <c r="G3103">
        <v>0.75</v>
      </c>
      <c r="H3103">
        <v>7</v>
      </c>
      <c r="I3103" t="str">
        <v>High</v>
      </c>
    </row>
    <row r="3104" spans="1:9" x14ac:dyDescent="0.25">
      <c r="A3104" t="str">
        <v>LN006258</v>
      </c>
      <c r="B3104" t="str">
        <v>CUST03854</v>
      </c>
      <c r="C3104" t="str">
        <v>Auto</v>
      </c>
      <c r="D3104">
        <v>1059480</v>
      </c>
      <c r="E3104">
        <v>357486.81</v>
      </c>
      <c r="F3104">
        <v>741</v>
      </c>
      <c r="G3104">
        <v>0.53810000000000002</v>
      </c>
      <c r="H3104">
        <v>0</v>
      </c>
      <c r="I3104" t="str">
        <v>High</v>
      </c>
    </row>
    <row r="3105" spans="1:9" x14ac:dyDescent="0.25">
      <c r="A3105" t="str">
        <v>LN006259</v>
      </c>
      <c r="B3105" t="str">
        <v>CUST00611</v>
      </c>
      <c r="C3105" t="str">
        <v>Education</v>
      </c>
      <c r="D3105">
        <v>1466203</v>
      </c>
      <c r="E3105">
        <v>1195601.9099999999</v>
      </c>
      <c r="F3105">
        <v>642</v>
      </c>
      <c r="G3105">
        <v>0.26919999999999999</v>
      </c>
      <c r="H3105">
        <v>0</v>
      </c>
      <c r="I3105" t="str">
        <v>High</v>
      </c>
    </row>
    <row r="3106" spans="1:9" x14ac:dyDescent="0.25">
      <c r="A3106" t="str">
        <v>LN006262</v>
      </c>
      <c r="B3106" t="str">
        <v>CUST01954</v>
      </c>
      <c r="C3106" t="str">
        <v>Business</v>
      </c>
      <c r="D3106">
        <v>2147979</v>
      </c>
      <c r="E3106">
        <v>1861846.51</v>
      </c>
      <c r="F3106">
        <v>686</v>
      </c>
      <c r="G3106">
        <v>0.75</v>
      </c>
      <c r="H3106">
        <v>15</v>
      </c>
      <c r="I3106" t="str">
        <v>High</v>
      </c>
    </row>
    <row r="3107" spans="1:9" x14ac:dyDescent="0.25">
      <c r="A3107" t="str">
        <v>LN006264</v>
      </c>
      <c r="B3107" t="str">
        <v>CUST06032</v>
      </c>
      <c r="C3107" t="str">
        <v>Business</v>
      </c>
      <c r="D3107">
        <v>4928388</v>
      </c>
      <c r="E3107">
        <v>2642256.9300000002</v>
      </c>
      <c r="F3107">
        <v>688</v>
      </c>
      <c r="G3107">
        <v>0.75</v>
      </c>
      <c r="H3107">
        <v>0</v>
      </c>
      <c r="I3107" t="str">
        <v>High</v>
      </c>
    </row>
    <row r="3108" spans="1:9" x14ac:dyDescent="0.25">
      <c r="A3108" t="str">
        <v>LN006265</v>
      </c>
      <c r="B3108" t="str">
        <v>CUST06444</v>
      </c>
      <c r="C3108" t="str">
        <v>Business</v>
      </c>
      <c r="D3108">
        <v>3544199</v>
      </c>
      <c r="E3108">
        <v>0</v>
      </c>
      <c r="F3108">
        <v>776</v>
      </c>
      <c r="G3108">
        <v>0.75</v>
      </c>
      <c r="H3108">
        <v>7</v>
      </c>
      <c r="I3108" t="str">
        <v>High</v>
      </c>
    </row>
    <row r="3109" spans="1:9" x14ac:dyDescent="0.25">
      <c r="A3109" t="str">
        <v>LN006267</v>
      </c>
      <c r="B3109" t="str">
        <v>CUST00355</v>
      </c>
      <c r="C3109" t="str">
        <v>Business</v>
      </c>
      <c r="D3109">
        <v>1569654</v>
      </c>
      <c r="E3109">
        <v>1247383.81</v>
      </c>
      <c r="F3109">
        <v>677</v>
      </c>
      <c r="G3109">
        <v>0.75</v>
      </c>
      <c r="H3109">
        <v>0</v>
      </c>
      <c r="I3109" t="str">
        <v>High</v>
      </c>
    </row>
    <row r="3110" spans="1:9" x14ac:dyDescent="0.25">
      <c r="A3110" t="str">
        <v>LN006268</v>
      </c>
      <c r="B3110" t="str">
        <v>CUST02615</v>
      </c>
      <c r="C3110" t="str">
        <v>Personal</v>
      </c>
      <c r="D3110">
        <v>787092</v>
      </c>
      <c r="E3110">
        <v>0</v>
      </c>
      <c r="F3110">
        <v>728</v>
      </c>
      <c r="G3110">
        <v>0.75</v>
      </c>
      <c r="H3110">
        <v>0</v>
      </c>
      <c r="I3110" t="str">
        <v>High</v>
      </c>
    </row>
    <row r="3111" spans="1:9" x14ac:dyDescent="0.25">
      <c r="A3111" t="str">
        <v>LN006270</v>
      </c>
      <c r="B3111" t="str">
        <v>CUST02578</v>
      </c>
      <c r="C3111" t="str">
        <v>Auto</v>
      </c>
      <c r="D3111">
        <v>1013765</v>
      </c>
      <c r="E3111">
        <v>454156.99</v>
      </c>
      <c r="F3111">
        <v>763</v>
      </c>
      <c r="G3111">
        <v>0.66539999999999999</v>
      </c>
      <c r="H3111">
        <v>0</v>
      </c>
      <c r="I3111" t="str">
        <v>High</v>
      </c>
    </row>
    <row r="3112" spans="1:9" x14ac:dyDescent="0.25">
      <c r="A3112" t="str">
        <v>LN006271</v>
      </c>
      <c r="B3112" t="str">
        <v>CUST04157</v>
      </c>
      <c r="C3112" t="str">
        <v>Personal</v>
      </c>
      <c r="D3112">
        <v>114299</v>
      </c>
      <c r="E3112">
        <v>50182.84</v>
      </c>
      <c r="F3112">
        <v>643</v>
      </c>
      <c r="G3112">
        <v>0.1439</v>
      </c>
      <c r="H3112">
        <v>0</v>
      </c>
      <c r="I3112" t="str">
        <v>High</v>
      </c>
    </row>
    <row r="3113" spans="1:9" x14ac:dyDescent="0.25">
      <c r="A3113" t="str">
        <v>LN006272</v>
      </c>
      <c r="B3113" t="str">
        <v>CUST02739</v>
      </c>
      <c r="C3113" t="str">
        <v>Business</v>
      </c>
      <c r="D3113">
        <v>1940579</v>
      </c>
      <c r="E3113">
        <v>1784710.03</v>
      </c>
      <c r="F3113">
        <v>659</v>
      </c>
      <c r="G3113">
        <v>0.54620000000000002</v>
      </c>
      <c r="H3113">
        <v>0</v>
      </c>
      <c r="I3113" t="str">
        <v>High</v>
      </c>
    </row>
    <row r="3114" spans="1:9" x14ac:dyDescent="0.25">
      <c r="A3114" t="str">
        <v>LN006275</v>
      </c>
      <c r="B3114" t="str">
        <v>CUST03365</v>
      </c>
      <c r="C3114" t="str">
        <v>Auto</v>
      </c>
      <c r="D3114">
        <v>1273882</v>
      </c>
      <c r="E3114">
        <v>827750.31</v>
      </c>
      <c r="F3114">
        <v>718</v>
      </c>
      <c r="G3114">
        <v>0.65949999999999998</v>
      </c>
      <c r="H3114">
        <v>0</v>
      </c>
      <c r="I3114" t="str">
        <v>High</v>
      </c>
    </row>
    <row r="3115" spans="1:9" x14ac:dyDescent="0.25">
      <c r="A3115" t="str">
        <v>LN006276</v>
      </c>
      <c r="B3115" t="str">
        <v>CUST00723</v>
      </c>
      <c r="C3115" t="str">
        <v>Auto</v>
      </c>
      <c r="D3115">
        <v>1105475</v>
      </c>
      <c r="E3115">
        <v>379267.82</v>
      </c>
      <c r="F3115">
        <v>723</v>
      </c>
      <c r="G3115">
        <v>0.75</v>
      </c>
      <c r="H3115">
        <v>0</v>
      </c>
      <c r="I3115" t="str">
        <v>High</v>
      </c>
    </row>
    <row r="3116" spans="1:9" x14ac:dyDescent="0.25">
      <c r="A3116" t="str">
        <v>LN006279</v>
      </c>
      <c r="B3116" t="str">
        <v>CUST06527</v>
      </c>
      <c r="C3116" t="str">
        <v>Business</v>
      </c>
      <c r="D3116">
        <v>2667436</v>
      </c>
      <c r="E3116">
        <v>0</v>
      </c>
      <c r="F3116">
        <v>681</v>
      </c>
      <c r="G3116">
        <v>0.75</v>
      </c>
      <c r="H3116">
        <v>120</v>
      </c>
      <c r="I3116" t="str">
        <v>High</v>
      </c>
    </row>
    <row r="3117" spans="1:9" x14ac:dyDescent="0.25">
      <c r="A3117" t="str">
        <v>LN006280</v>
      </c>
      <c r="B3117" t="str">
        <v>CUST03113</v>
      </c>
      <c r="C3117" t="str">
        <v>Personal</v>
      </c>
      <c r="D3117">
        <v>733312</v>
      </c>
      <c r="E3117">
        <v>578926.11</v>
      </c>
      <c r="F3117">
        <v>623</v>
      </c>
      <c r="G3117">
        <v>0.34429999999999999</v>
      </c>
      <c r="H3117">
        <v>0</v>
      </c>
      <c r="I3117" t="str">
        <v>High</v>
      </c>
    </row>
    <row r="3118" spans="1:9" x14ac:dyDescent="0.25">
      <c r="A3118" t="str">
        <v>LN006282</v>
      </c>
      <c r="B3118" t="str">
        <v>CUST05263</v>
      </c>
      <c r="C3118" t="str">
        <v>Auto</v>
      </c>
      <c r="D3118">
        <v>1404630</v>
      </c>
      <c r="E3118">
        <v>90693.46</v>
      </c>
      <c r="F3118">
        <v>687</v>
      </c>
      <c r="G3118">
        <v>0.75</v>
      </c>
      <c r="H3118">
        <v>0</v>
      </c>
      <c r="I3118" t="str">
        <v>High</v>
      </c>
    </row>
    <row r="3119" spans="1:9" x14ac:dyDescent="0.25">
      <c r="A3119" t="str">
        <v>LN006284</v>
      </c>
      <c r="B3119" t="str">
        <v>CUST06910</v>
      </c>
      <c r="C3119" t="str">
        <v>Auto</v>
      </c>
      <c r="D3119">
        <v>1668639</v>
      </c>
      <c r="E3119">
        <v>807614.6</v>
      </c>
      <c r="F3119">
        <v>716</v>
      </c>
      <c r="G3119">
        <v>0.59840000000000004</v>
      </c>
      <c r="H3119">
        <v>0</v>
      </c>
      <c r="I3119" t="str">
        <v>High</v>
      </c>
    </row>
    <row r="3120" spans="1:9" x14ac:dyDescent="0.25">
      <c r="A3120" t="str">
        <v>LN006287</v>
      </c>
      <c r="B3120" t="str">
        <v>CUST05389</v>
      </c>
      <c r="C3120" t="str">
        <v>Business</v>
      </c>
      <c r="D3120">
        <v>4641048</v>
      </c>
      <c r="E3120">
        <v>2640105.7000000002</v>
      </c>
      <c r="F3120">
        <v>757</v>
      </c>
      <c r="G3120">
        <v>0.75</v>
      </c>
      <c r="H3120">
        <v>15</v>
      </c>
      <c r="I3120" t="str">
        <v>High</v>
      </c>
    </row>
    <row r="3121" spans="1:9" x14ac:dyDescent="0.25">
      <c r="A3121" t="str">
        <v>LN006288</v>
      </c>
      <c r="B3121" t="str">
        <v>CUST03074</v>
      </c>
      <c r="C3121" t="str">
        <v>Home</v>
      </c>
      <c r="D3121">
        <v>4159259</v>
      </c>
      <c r="E3121">
        <v>3995543.05</v>
      </c>
      <c r="F3121">
        <v>658</v>
      </c>
      <c r="G3121">
        <v>0.75</v>
      </c>
      <c r="H3121">
        <v>0</v>
      </c>
      <c r="I3121" t="str">
        <v>High</v>
      </c>
    </row>
    <row r="3122" spans="1:9" x14ac:dyDescent="0.25">
      <c r="A3122" t="str">
        <v>LN006289</v>
      </c>
      <c r="B3122" t="str">
        <v>CUST06981</v>
      </c>
      <c r="C3122" t="str">
        <v>Business</v>
      </c>
      <c r="D3122">
        <v>3914209</v>
      </c>
      <c r="E3122">
        <v>2716922.58</v>
      </c>
      <c r="F3122">
        <v>680</v>
      </c>
      <c r="G3122">
        <v>0.75</v>
      </c>
      <c r="H3122">
        <v>180</v>
      </c>
      <c r="I3122" t="str">
        <v>High</v>
      </c>
    </row>
    <row r="3123" spans="1:9" x14ac:dyDescent="0.25">
      <c r="A3123" t="str">
        <v>LN006290</v>
      </c>
      <c r="B3123" t="str">
        <v>CUST06231</v>
      </c>
      <c r="C3123" t="str">
        <v>Home</v>
      </c>
      <c r="D3123">
        <v>5262146</v>
      </c>
      <c r="E3123">
        <v>5253860.5199999996</v>
      </c>
      <c r="F3123">
        <v>792</v>
      </c>
      <c r="G3123">
        <v>0.75</v>
      </c>
      <c r="H3123">
        <v>0</v>
      </c>
      <c r="I3123" t="str">
        <v>High</v>
      </c>
    </row>
    <row r="3124" spans="1:9" x14ac:dyDescent="0.25">
      <c r="A3124" t="str">
        <v>LN006292</v>
      </c>
      <c r="B3124" t="str">
        <v>CUST01467</v>
      </c>
      <c r="C3124" t="str">
        <v>Home</v>
      </c>
      <c r="D3124">
        <v>6456355</v>
      </c>
      <c r="E3124">
        <v>6419759.0599999996</v>
      </c>
      <c r="F3124">
        <v>709</v>
      </c>
      <c r="G3124">
        <v>0.75</v>
      </c>
      <c r="H3124">
        <v>0</v>
      </c>
      <c r="I3124" t="str">
        <v>High</v>
      </c>
    </row>
    <row r="3125" spans="1:9" x14ac:dyDescent="0.25">
      <c r="A3125" t="str">
        <v>LN006293</v>
      </c>
      <c r="B3125" t="str">
        <v>CUST01662</v>
      </c>
      <c r="C3125" t="str">
        <v>Business</v>
      </c>
      <c r="D3125">
        <v>1439156</v>
      </c>
      <c r="E3125">
        <v>1244992.49</v>
      </c>
      <c r="F3125">
        <v>668</v>
      </c>
      <c r="G3125">
        <v>0.63600000000000001</v>
      </c>
      <c r="H3125">
        <v>0</v>
      </c>
      <c r="I3125" t="str">
        <v>High</v>
      </c>
    </row>
    <row r="3126" spans="1:9" x14ac:dyDescent="0.25">
      <c r="A3126" t="str">
        <v>LN006295</v>
      </c>
      <c r="B3126" t="str">
        <v>CUST03996</v>
      </c>
      <c r="C3126" t="str">
        <v>Business</v>
      </c>
      <c r="D3126">
        <v>4498886</v>
      </c>
      <c r="E3126">
        <v>4205575.18</v>
      </c>
      <c r="F3126">
        <v>663</v>
      </c>
      <c r="G3126">
        <v>0.75</v>
      </c>
      <c r="H3126">
        <v>15</v>
      </c>
      <c r="I3126" t="str">
        <v>High</v>
      </c>
    </row>
    <row r="3127" spans="1:9" x14ac:dyDescent="0.25">
      <c r="A3127" t="str">
        <v>LN006296</v>
      </c>
      <c r="B3127" t="str">
        <v>CUST02095</v>
      </c>
      <c r="C3127" t="str">
        <v>Business</v>
      </c>
      <c r="D3127">
        <v>1235259</v>
      </c>
      <c r="E3127">
        <v>583377.81000000006</v>
      </c>
      <c r="F3127">
        <v>803</v>
      </c>
      <c r="G3127">
        <v>0.75</v>
      </c>
      <c r="H3127">
        <v>0</v>
      </c>
      <c r="I3127" t="str">
        <v>High</v>
      </c>
    </row>
    <row r="3128" spans="1:9" x14ac:dyDescent="0.25">
      <c r="A3128" t="str">
        <v>LN006298</v>
      </c>
      <c r="B3128" t="str">
        <v>CUST03507</v>
      </c>
      <c r="C3128" t="str">
        <v>Personal</v>
      </c>
      <c r="D3128">
        <v>284284</v>
      </c>
      <c r="E3128">
        <v>207204.97</v>
      </c>
      <c r="F3128">
        <v>733</v>
      </c>
      <c r="G3128">
        <v>0.50960000000000005</v>
      </c>
      <c r="H3128">
        <v>0</v>
      </c>
      <c r="I3128" t="str">
        <v>High</v>
      </c>
    </row>
    <row r="3129" spans="1:9" x14ac:dyDescent="0.25">
      <c r="A3129" t="str">
        <v>LN006302</v>
      </c>
      <c r="B3129" t="str">
        <v>CUST02522</v>
      </c>
      <c r="C3129" t="str">
        <v>Home</v>
      </c>
      <c r="D3129">
        <v>6327632</v>
      </c>
      <c r="E3129">
        <v>5459959.2800000003</v>
      </c>
      <c r="F3129">
        <v>719</v>
      </c>
      <c r="G3129">
        <v>0.75</v>
      </c>
      <c r="H3129">
        <v>0</v>
      </c>
      <c r="I3129" t="str">
        <v>High</v>
      </c>
    </row>
    <row r="3130" spans="1:9" x14ac:dyDescent="0.25">
      <c r="A3130" t="str">
        <v>LN006303</v>
      </c>
      <c r="B3130" t="str">
        <v>CUST02702</v>
      </c>
      <c r="C3130" t="str">
        <v>Home</v>
      </c>
      <c r="D3130">
        <v>4514598</v>
      </c>
      <c r="E3130">
        <v>4454021.01</v>
      </c>
      <c r="F3130">
        <v>710</v>
      </c>
      <c r="G3130">
        <v>0.50149999999999995</v>
      </c>
      <c r="H3130">
        <v>0</v>
      </c>
      <c r="I3130" t="str">
        <v>High</v>
      </c>
    </row>
    <row r="3131" spans="1:9" x14ac:dyDescent="0.25">
      <c r="A3131" t="str">
        <v>LN006305</v>
      </c>
      <c r="B3131" t="str">
        <v>CUST03505</v>
      </c>
      <c r="C3131" t="str">
        <v>Home</v>
      </c>
      <c r="D3131">
        <v>4662545</v>
      </c>
      <c r="E3131">
        <v>4314145.28</v>
      </c>
      <c r="F3131">
        <v>688</v>
      </c>
      <c r="G3131">
        <v>0.75</v>
      </c>
      <c r="H3131">
        <v>0</v>
      </c>
      <c r="I3131" t="str">
        <v>High</v>
      </c>
    </row>
    <row r="3132" spans="1:9" x14ac:dyDescent="0.25">
      <c r="A3132" t="str">
        <v>LN006307</v>
      </c>
      <c r="B3132" t="str">
        <v>CUST05008</v>
      </c>
      <c r="C3132" t="str">
        <v>Home</v>
      </c>
      <c r="D3132">
        <v>1135380</v>
      </c>
      <c r="E3132">
        <v>1090913.8</v>
      </c>
      <c r="F3132">
        <v>834</v>
      </c>
      <c r="G3132">
        <v>0.50060000000000004</v>
      </c>
      <c r="H3132">
        <v>1</v>
      </c>
      <c r="I3132" t="str">
        <v>High</v>
      </c>
    </row>
    <row r="3133" spans="1:9" x14ac:dyDescent="0.25">
      <c r="A3133" t="str">
        <v>LN006308</v>
      </c>
      <c r="B3133" t="str">
        <v>CUST05429</v>
      </c>
      <c r="C3133" t="str">
        <v>Home</v>
      </c>
      <c r="D3133">
        <v>4385624</v>
      </c>
      <c r="E3133">
        <v>3456446.12</v>
      </c>
      <c r="F3133">
        <v>651</v>
      </c>
      <c r="G3133">
        <v>0.75</v>
      </c>
      <c r="H3133">
        <v>0</v>
      </c>
      <c r="I3133" t="str">
        <v>High</v>
      </c>
    </row>
    <row r="3134" spans="1:9" x14ac:dyDescent="0.25">
      <c r="A3134" t="str">
        <v>LN006310</v>
      </c>
      <c r="B3134" t="str">
        <v>CUST01183</v>
      </c>
      <c r="C3134" t="str">
        <v>Education</v>
      </c>
      <c r="D3134">
        <v>1031576</v>
      </c>
      <c r="E3134">
        <v>934280.15</v>
      </c>
      <c r="F3134">
        <v>690</v>
      </c>
      <c r="G3134">
        <v>0.63119999999999998</v>
      </c>
      <c r="H3134">
        <v>0</v>
      </c>
      <c r="I3134" t="str">
        <v>High</v>
      </c>
    </row>
    <row r="3135" spans="1:9" x14ac:dyDescent="0.25">
      <c r="A3135" t="str">
        <v>LN006311</v>
      </c>
      <c r="B3135" t="str">
        <v>CUST01181</v>
      </c>
      <c r="C3135" t="str">
        <v>Home</v>
      </c>
      <c r="D3135">
        <v>6015730</v>
      </c>
      <c r="E3135">
        <v>5744492.25</v>
      </c>
      <c r="F3135">
        <v>741</v>
      </c>
      <c r="G3135">
        <v>0.75</v>
      </c>
      <c r="H3135">
        <v>0</v>
      </c>
      <c r="I3135" t="str">
        <v>High</v>
      </c>
    </row>
    <row r="3136" spans="1:9" x14ac:dyDescent="0.25">
      <c r="A3136" t="str">
        <v>LN006312</v>
      </c>
      <c r="B3136" t="str">
        <v>CUST03728</v>
      </c>
      <c r="C3136" t="str">
        <v>Home</v>
      </c>
      <c r="D3136">
        <v>2913996</v>
      </c>
      <c r="E3136">
        <v>2263929.2200000002</v>
      </c>
      <c r="F3136">
        <v>742</v>
      </c>
      <c r="G3136">
        <v>0.75</v>
      </c>
      <c r="H3136">
        <v>7</v>
      </c>
      <c r="I3136" t="str">
        <v>High</v>
      </c>
    </row>
    <row r="3137" spans="1:9" x14ac:dyDescent="0.25">
      <c r="A3137" t="str">
        <v>LN006313</v>
      </c>
      <c r="B3137" t="str">
        <v>CUST02140</v>
      </c>
      <c r="C3137" t="str">
        <v>Auto</v>
      </c>
      <c r="D3137">
        <v>921663</v>
      </c>
      <c r="E3137">
        <v>606546.05000000005</v>
      </c>
      <c r="F3137">
        <v>637</v>
      </c>
      <c r="G3137">
        <v>0.75</v>
      </c>
      <c r="H3137">
        <v>0</v>
      </c>
      <c r="I3137" t="str">
        <v>High</v>
      </c>
    </row>
    <row r="3138" spans="1:9" x14ac:dyDescent="0.25">
      <c r="A3138" t="str">
        <v>LN006315</v>
      </c>
      <c r="B3138" t="str">
        <v>CUST06841</v>
      </c>
      <c r="C3138" t="str">
        <v>Personal</v>
      </c>
      <c r="D3138">
        <v>92701</v>
      </c>
      <c r="E3138">
        <v>26952.09</v>
      </c>
      <c r="F3138">
        <v>596</v>
      </c>
      <c r="G3138">
        <v>8.6800000000000002E-2</v>
      </c>
      <c r="H3138">
        <v>0</v>
      </c>
      <c r="I3138" t="str">
        <v>High</v>
      </c>
    </row>
    <row r="3139" spans="1:9" x14ac:dyDescent="0.25">
      <c r="A3139" t="str">
        <v>LN006316</v>
      </c>
      <c r="B3139" t="str">
        <v>CUST06209</v>
      </c>
      <c r="C3139" t="str">
        <v>Business</v>
      </c>
      <c r="D3139">
        <v>1631544</v>
      </c>
      <c r="E3139">
        <v>0</v>
      </c>
      <c r="F3139">
        <v>772</v>
      </c>
      <c r="G3139">
        <v>0.75</v>
      </c>
      <c r="H3139">
        <v>0</v>
      </c>
      <c r="I3139" t="str">
        <v>High</v>
      </c>
    </row>
    <row r="3140" spans="1:9" x14ac:dyDescent="0.25">
      <c r="A3140" t="str">
        <v>LN006317</v>
      </c>
      <c r="B3140" t="str">
        <v>CUST05116</v>
      </c>
      <c r="C3140" t="str">
        <v>Auto</v>
      </c>
      <c r="D3140">
        <v>1169119</v>
      </c>
      <c r="E3140">
        <v>711737.82</v>
      </c>
      <c r="F3140">
        <v>615</v>
      </c>
      <c r="G3140">
        <v>0.4113</v>
      </c>
      <c r="H3140">
        <v>0</v>
      </c>
      <c r="I3140" t="str">
        <v>High</v>
      </c>
    </row>
    <row r="3141" spans="1:9" x14ac:dyDescent="0.25">
      <c r="A3141" t="str">
        <v>LN006319</v>
      </c>
      <c r="B3141" t="str">
        <v>CUST05475</v>
      </c>
      <c r="C3141" t="str">
        <v>Auto</v>
      </c>
      <c r="D3141">
        <v>1743990</v>
      </c>
      <c r="E3141">
        <v>1377196.74</v>
      </c>
      <c r="F3141">
        <v>734</v>
      </c>
      <c r="G3141">
        <v>0.75</v>
      </c>
      <c r="H3141">
        <v>0</v>
      </c>
      <c r="I3141" t="str">
        <v>High</v>
      </c>
    </row>
    <row r="3142" spans="1:9" x14ac:dyDescent="0.25">
      <c r="A3142" t="str">
        <v>LN006322</v>
      </c>
      <c r="B3142" t="str">
        <v>CUST01169</v>
      </c>
      <c r="C3142" t="str">
        <v>Home</v>
      </c>
      <c r="D3142">
        <v>2856399</v>
      </c>
      <c r="E3142">
        <v>2089619.03</v>
      </c>
      <c r="F3142">
        <v>810</v>
      </c>
      <c r="G3142">
        <v>0.75</v>
      </c>
      <c r="H3142">
        <v>0</v>
      </c>
      <c r="I3142" t="str">
        <v>High</v>
      </c>
    </row>
    <row r="3143" spans="1:9" x14ac:dyDescent="0.25">
      <c r="A3143" t="str">
        <v>LN006323</v>
      </c>
      <c r="B3143" t="str">
        <v>CUST06039</v>
      </c>
      <c r="C3143" t="str">
        <v>Home</v>
      </c>
      <c r="D3143">
        <v>4817311</v>
      </c>
      <c r="E3143">
        <v>4674488.46</v>
      </c>
      <c r="F3143">
        <v>769</v>
      </c>
      <c r="G3143">
        <v>0.75</v>
      </c>
      <c r="H3143">
        <v>0</v>
      </c>
      <c r="I3143" t="str">
        <v>High</v>
      </c>
    </row>
    <row r="3144" spans="1:9" x14ac:dyDescent="0.25">
      <c r="A3144" t="str">
        <v>LN006324</v>
      </c>
      <c r="B3144" t="str">
        <v>CUST06831</v>
      </c>
      <c r="C3144" t="str">
        <v>Personal</v>
      </c>
      <c r="D3144">
        <v>731438</v>
      </c>
      <c r="E3144">
        <v>443812.79</v>
      </c>
      <c r="F3144">
        <v>683</v>
      </c>
      <c r="G3144">
        <v>0.75</v>
      </c>
      <c r="H3144">
        <v>0</v>
      </c>
      <c r="I3144" t="str">
        <v>High</v>
      </c>
    </row>
    <row r="3145" spans="1:9" x14ac:dyDescent="0.25">
      <c r="A3145" t="str">
        <v>LN006326</v>
      </c>
      <c r="B3145" t="str">
        <v>CUST01295</v>
      </c>
      <c r="C3145" t="str">
        <v>Personal</v>
      </c>
      <c r="D3145">
        <v>425156</v>
      </c>
      <c r="E3145">
        <v>285110.64</v>
      </c>
      <c r="F3145">
        <v>645</v>
      </c>
      <c r="G3145">
        <v>0.1464</v>
      </c>
      <c r="H3145">
        <v>0</v>
      </c>
      <c r="I3145" t="str">
        <v>High</v>
      </c>
    </row>
    <row r="3146" spans="1:9" x14ac:dyDescent="0.25">
      <c r="A3146" t="str">
        <v>LN006329</v>
      </c>
      <c r="B3146" t="str">
        <v>CUST04325</v>
      </c>
      <c r="C3146" t="str">
        <v>Home</v>
      </c>
      <c r="D3146">
        <v>5753785</v>
      </c>
      <c r="E3146">
        <v>5496910.7599999998</v>
      </c>
      <c r="F3146">
        <v>665</v>
      </c>
      <c r="G3146">
        <v>0.75</v>
      </c>
      <c r="H3146">
        <v>0</v>
      </c>
      <c r="I3146" t="str">
        <v>High</v>
      </c>
    </row>
    <row r="3147" spans="1:9" x14ac:dyDescent="0.25">
      <c r="A3147" t="str">
        <v>LN006331</v>
      </c>
      <c r="B3147" t="str">
        <v>CUST05153</v>
      </c>
      <c r="C3147" t="str">
        <v>Personal</v>
      </c>
      <c r="D3147">
        <v>694029</v>
      </c>
      <c r="E3147">
        <v>567086.43999999994</v>
      </c>
      <c r="F3147">
        <v>624</v>
      </c>
      <c r="G3147">
        <v>0.28289999999999998</v>
      </c>
      <c r="H3147">
        <v>0</v>
      </c>
      <c r="I3147" t="str">
        <v>High</v>
      </c>
    </row>
    <row r="3148" spans="1:9" x14ac:dyDescent="0.25">
      <c r="A3148" t="str">
        <v>LN006332</v>
      </c>
      <c r="B3148" t="str">
        <v>CUST02677</v>
      </c>
      <c r="C3148" t="str">
        <v>Auto</v>
      </c>
      <c r="D3148">
        <v>1473292</v>
      </c>
      <c r="E3148">
        <v>671101.52</v>
      </c>
      <c r="F3148">
        <v>730</v>
      </c>
      <c r="G3148">
        <v>0.75</v>
      </c>
      <c r="H3148">
        <v>0</v>
      </c>
      <c r="I3148" t="str">
        <v>High</v>
      </c>
    </row>
    <row r="3149" spans="1:9" x14ac:dyDescent="0.25">
      <c r="A3149" t="str">
        <v>LN006333</v>
      </c>
      <c r="B3149" t="str">
        <v>CUST05134</v>
      </c>
      <c r="C3149" t="str">
        <v>Home</v>
      </c>
      <c r="D3149">
        <v>2449921</v>
      </c>
      <c r="E3149">
        <v>2327039.73</v>
      </c>
      <c r="F3149">
        <v>781</v>
      </c>
      <c r="G3149">
        <v>0.75</v>
      </c>
      <c r="H3149">
        <v>0</v>
      </c>
      <c r="I3149" t="str">
        <v>High</v>
      </c>
    </row>
    <row r="3150" spans="1:9" x14ac:dyDescent="0.25">
      <c r="A3150" t="str">
        <v>LN006334</v>
      </c>
      <c r="B3150" t="str">
        <v>CUST01758</v>
      </c>
      <c r="C3150" t="str">
        <v>Home</v>
      </c>
      <c r="D3150">
        <v>1696600</v>
      </c>
      <c r="E3150">
        <v>1591134.47</v>
      </c>
      <c r="F3150">
        <v>750</v>
      </c>
      <c r="G3150">
        <v>0.62270000000000003</v>
      </c>
      <c r="H3150">
        <v>0</v>
      </c>
      <c r="I3150" t="str">
        <v>High</v>
      </c>
    </row>
    <row r="3151" spans="1:9" x14ac:dyDescent="0.25">
      <c r="A3151" t="str">
        <v>LN006338</v>
      </c>
      <c r="B3151" t="str">
        <v>CUST00890</v>
      </c>
      <c r="C3151" t="str">
        <v>Personal</v>
      </c>
      <c r="D3151">
        <v>429633</v>
      </c>
      <c r="E3151">
        <v>341886.78</v>
      </c>
      <c r="F3151">
        <v>591</v>
      </c>
      <c r="G3151">
        <v>0.1694</v>
      </c>
      <c r="H3151">
        <v>0</v>
      </c>
      <c r="I3151" t="str">
        <v>High</v>
      </c>
    </row>
    <row r="3152" spans="1:9" x14ac:dyDescent="0.25">
      <c r="A3152" t="str">
        <v>LN006341</v>
      </c>
      <c r="B3152" t="str">
        <v>CUST02388</v>
      </c>
      <c r="C3152" t="str">
        <v>Personal</v>
      </c>
      <c r="D3152">
        <v>602467</v>
      </c>
      <c r="E3152">
        <v>27861.98</v>
      </c>
      <c r="F3152">
        <v>729</v>
      </c>
      <c r="G3152">
        <v>0.66959999999999997</v>
      </c>
      <c r="H3152">
        <v>0</v>
      </c>
      <c r="I3152" t="str">
        <v>High</v>
      </c>
    </row>
    <row r="3153" spans="1:9" x14ac:dyDescent="0.25">
      <c r="A3153" t="str">
        <v>LN006344</v>
      </c>
      <c r="B3153" t="str">
        <v>CUST03084</v>
      </c>
      <c r="C3153" t="str">
        <v>Education</v>
      </c>
      <c r="D3153">
        <v>1125075</v>
      </c>
      <c r="E3153">
        <v>566261.9</v>
      </c>
      <c r="F3153">
        <v>756</v>
      </c>
      <c r="G3153">
        <v>0.75</v>
      </c>
      <c r="H3153">
        <v>0</v>
      </c>
      <c r="I3153" t="str">
        <v>High</v>
      </c>
    </row>
    <row r="3154" spans="1:9" x14ac:dyDescent="0.25">
      <c r="A3154" t="str">
        <v>LN006348</v>
      </c>
      <c r="B3154" t="str">
        <v>CUST02980</v>
      </c>
      <c r="C3154" t="str">
        <v>Business</v>
      </c>
      <c r="D3154">
        <v>936706</v>
      </c>
      <c r="E3154">
        <v>793866.19</v>
      </c>
      <c r="F3154">
        <v>678</v>
      </c>
      <c r="G3154">
        <v>0.73870000000000002</v>
      </c>
      <c r="H3154">
        <v>0</v>
      </c>
      <c r="I3154" t="str">
        <v>High</v>
      </c>
    </row>
    <row r="3155" spans="1:9" x14ac:dyDescent="0.25">
      <c r="A3155" t="str">
        <v>LN006351</v>
      </c>
      <c r="B3155" t="str">
        <v>CUST01716</v>
      </c>
      <c r="C3155" t="str">
        <v>Personal</v>
      </c>
      <c r="D3155">
        <v>197719</v>
      </c>
      <c r="E3155">
        <v>146400.07</v>
      </c>
      <c r="F3155">
        <v>603</v>
      </c>
      <c r="G3155">
        <v>0.05</v>
      </c>
      <c r="H3155">
        <v>0</v>
      </c>
      <c r="I3155" t="str">
        <v>High</v>
      </c>
    </row>
    <row r="3156" spans="1:9" x14ac:dyDescent="0.25">
      <c r="A3156" t="str">
        <v>LN006352</v>
      </c>
      <c r="B3156" t="str">
        <v>CUST04002</v>
      </c>
      <c r="C3156" t="str">
        <v>Home</v>
      </c>
      <c r="D3156">
        <v>3407557</v>
      </c>
      <c r="E3156">
        <v>3167849.6</v>
      </c>
      <c r="F3156">
        <v>637</v>
      </c>
      <c r="G3156">
        <v>0.72130000000000005</v>
      </c>
      <c r="H3156">
        <v>0</v>
      </c>
      <c r="I3156" t="str">
        <v>High</v>
      </c>
    </row>
    <row r="3157" spans="1:9" x14ac:dyDescent="0.25">
      <c r="A3157" t="str">
        <v>LN006355</v>
      </c>
      <c r="B3157" t="str">
        <v>CUST02727</v>
      </c>
      <c r="C3157" t="str">
        <v>Business</v>
      </c>
      <c r="D3157">
        <v>3403899</v>
      </c>
      <c r="E3157">
        <v>2898476.56</v>
      </c>
      <c r="F3157">
        <v>657</v>
      </c>
      <c r="G3157">
        <v>0.75</v>
      </c>
      <c r="H3157">
        <v>0</v>
      </c>
      <c r="I3157" t="str">
        <v>High</v>
      </c>
    </row>
    <row r="3158" spans="1:9" x14ac:dyDescent="0.25">
      <c r="A3158" t="str">
        <v>LN006356</v>
      </c>
      <c r="B3158" t="str">
        <v>CUST01509</v>
      </c>
      <c r="C3158" t="str">
        <v>Business</v>
      </c>
      <c r="D3158">
        <v>3231013</v>
      </c>
      <c r="E3158">
        <v>1831478.77</v>
      </c>
      <c r="F3158">
        <v>678</v>
      </c>
      <c r="G3158">
        <v>0.64700000000000002</v>
      </c>
      <c r="H3158">
        <v>0</v>
      </c>
      <c r="I3158" t="str">
        <v>High</v>
      </c>
    </row>
    <row r="3159" spans="1:9" x14ac:dyDescent="0.25">
      <c r="A3159" t="str">
        <v>LN006358</v>
      </c>
      <c r="B3159" t="str">
        <v>CUST04739</v>
      </c>
      <c r="C3159" t="str">
        <v>Home</v>
      </c>
      <c r="D3159">
        <v>3014176</v>
      </c>
      <c r="E3159">
        <v>2936196.97</v>
      </c>
      <c r="F3159">
        <v>757</v>
      </c>
      <c r="G3159">
        <v>0.51819999999999999</v>
      </c>
      <c r="H3159">
        <v>0</v>
      </c>
      <c r="I3159" t="str">
        <v>High</v>
      </c>
    </row>
    <row r="3160" spans="1:9" x14ac:dyDescent="0.25">
      <c r="A3160" t="str">
        <v>LN006359</v>
      </c>
      <c r="B3160" t="str">
        <v>CUST00218</v>
      </c>
      <c r="C3160" t="str">
        <v>Business</v>
      </c>
      <c r="D3160">
        <v>4056495</v>
      </c>
      <c r="E3160">
        <v>3588740.8</v>
      </c>
      <c r="F3160">
        <v>645</v>
      </c>
      <c r="G3160">
        <v>0.75</v>
      </c>
      <c r="H3160">
        <v>0</v>
      </c>
      <c r="I3160" t="str">
        <v>High</v>
      </c>
    </row>
    <row r="3161" spans="1:9" x14ac:dyDescent="0.25">
      <c r="A3161" t="str">
        <v>LN006361</v>
      </c>
      <c r="B3161" t="str">
        <v>CUST04795</v>
      </c>
      <c r="C3161" t="str">
        <v>Personal</v>
      </c>
      <c r="D3161">
        <v>723853</v>
      </c>
      <c r="E3161">
        <v>0</v>
      </c>
      <c r="F3161">
        <v>721</v>
      </c>
      <c r="G3161">
        <v>0.52859999999999996</v>
      </c>
      <c r="H3161">
        <v>0</v>
      </c>
      <c r="I3161" t="str">
        <v>High</v>
      </c>
    </row>
    <row r="3162" spans="1:9" x14ac:dyDescent="0.25">
      <c r="A3162" t="str">
        <v>LN006365</v>
      </c>
      <c r="B3162" t="str">
        <v>CUST03402</v>
      </c>
      <c r="C3162" t="str">
        <v>Home</v>
      </c>
      <c r="D3162">
        <v>3340261</v>
      </c>
      <c r="E3162">
        <v>3216930.85</v>
      </c>
      <c r="F3162">
        <v>699</v>
      </c>
      <c r="G3162">
        <v>0.6361</v>
      </c>
      <c r="H3162">
        <v>0</v>
      </c>
      <c r="I3162" t="str">
        <v>High</v>
      </c>
    </row>
    <row r="3163" spans="1:9" x14ac:dyDescent="0.25">
      <c r="A3163" t="str">
        <v>LN006366</v>
      </c>
      <c r="B3163" t="str">
        <v>CUST02725</v>
      </c>
      <c r="C3163" t="str">
        <v>Auto</v>
      </c>
      <c r="D3163">
        <v>1216121</v>
      </c>
      <c r="E3163">
        <v>453182.69</v>
      </c>
      <c r="F3163">
        <v>672</v>
      </c>
      <c r="G3163">
        <v>0.69440000000000002</v>
      </c>
      <c r="H3163">
        <v>0</v>
      </c>
      <c r="I3163" t="str">
        <v>High</v>
      </c>
    </row>
    <row r="3164" spans="1:9" x14ac:dyDescent="0.25">
      <c r="A3164" t="str">
        <v>LN006369</v>
      </c>
      <c r="B3164" t="str">
        <v>CUST01479</v>
      </c>
      <c r="C3164" t="str">
        <v>Home</v>
      </c>
      <c r="D3164">
        <v>5017153</v>
      </c>
      <c r="E3164">
        <v>4845708.07</v>
      </c>
      <c r="F3164">
        <v>760</v>
      </c>
      <c r="G3164">
        <v>0.75</v>
      </c>
      <c r="H3164">
        <v>0</v>
      </c>
      <c r="I3164" t="str">
        <v>High</v>
      </c>
    </row>
    <row r="3165" spans="1:9" x14ac:dyDescent="0.25">
      <c r="A3165" t="str">
        <v>LN006371</v>
      </c>
      <c r="B3165" t="str">
        <v>CUST06827</v>
      </c>
      <c r="C3165" t="str">
        <v>Auto</v>
      </c>
      <c r="D3165">
        <v>841945</v>
      </c>
      <c r="E3165">
        <v>379713.4</v>
      </c>
      <c r="F3165">
        <v>726</v>
      </c>
      <c r="G3165">
        <v>0.51890000000000003</v>
      </c>
      <c r="H3165">
        <v>0</v>
      </c>
      <c r="I3165" t="str">
        <v>High</v>
      </c>
    </row>
    <row r="3166" spans="1:9" x14ac:dyDescent="0.25">
      <c r="A3166" t="str">
        <v>LN006373</v>
      </c>
      <c r="B3166" t="str">
        <v>CUST06709</v>
      </c>
      <c r="C3166" t="str">
        <v>Business</v>
      </c>
      <c r="D3166">
        <v>3188679</v>
      </c>
      <c r="E3166">
        <v>1010155.21</v>
      </c>
      <c r="F3166">
        <v>772</v>
      </c>
      <c r="G3166">
        <v>0.75</v>
      </c>
      <c r="H3166">
        <v>0</v>
      </c>
      <c r="I3166" t="str">
        <v>High</v>
      </c>
    </row>
    <row r="3167" spans="1:9" x14ac:dyDescent="0.25">
      <c r="A3167" t="str">
        <v>LN006374</v>
      </c>
      <c r="B3167" t="str">
        <v>CUST00386</v>
      </c>
      <c r="C3167" t="str">
        <v>Business</v>
      </c>
      <c r="D3167">
        <v>4056360</v>
      </c>
      <c r="E3167">
        <v>3449235.18</v>
      </c>
      <c r="F3167">
        <v>715</v>
      </c>
      <c r="G3167">
        <v>0.75</v>
      </c>
      <c r="H3167">
        <v>0</v>
      </c>
      <c r="I3167" t="str">
        <v>High</v>
      </c>
    </row>
    <row r="3168" spans="1:9" x14ac:dyDescent="0.25">
      <c r="A3168" t="str">
        <v>LN006375</v>
      </c>
      <c r="B3168" t="str">
        <v>CUST06613</v>
      </c>
      <c r="C3168" t="str">
        <v>Personal</v>
      </c>
      <c r="D3168">
        <v>783597</v>
      </c>
      <c r="E3168">
        <v>0</v>
      </c>
      <c r="F3168">
        <v>674</v>
      </c>
      <c r="G3168">
        <v>0.5343</v>
      </c>
      <c r="H3168">
        <v>0</v>
      </c>
      <c r="I3168" t="str">
        <v>High</v>
      </c>
    </row>
    <row r="3169" spans="1:9" x14ac:dyDescent="0.25">
      <c r="A3169" t="str">
        <v>LN006376</v>
      </c>
      <c r="B3169" t="str">
        <v>CUST04372</v>
      </c>
      <c r="C3169" t="str">
        <v>Personal</v>
      </c>
      <c r="D3169">
        <v>783673</v>
      </c>
      <c r="E3169">
        <v>464565.72</v>
      </c>
      <c r="F3169">
        <v>563</v>
      </c>
      <c r="G3169">
        <v>0.75</v>
      </c>
      <c r="H3169">
        <v>0</v>
      </c>
      <c r="I3169" t="str">
        <v>High</v>
      </c>
    </row>
    <row r="3170" spans="1:9" x14ac:dyDescent="0.25">
      <c r="A3170" t="str">
        <v>LN006379</v>
      </c>
      <c r="B3170" t="str">
        <v>CUST06923</v>
      </c>
      <c r="C3170" t="str">
        <v>Business</v>
      </c>
      <c r="D3170">
        <v>2618185</v>
      </c>
      <c r="E3170">
        <v>2350020.71</v>
      </c>
      <c r="F3170">
        <v>713</v>
      </c>
      <c r="G3170">
        <v>0.75</v>
      </c>
      <c r="H3170">
        <v>0</v>
      </c>
      <c r="I3170" t="str">
        <v>High</v>
      </c>
    </row>
    <row r="3171" spans="1:9" x14ac:dyDescent="0.25">
      <c r="A3171" t="str">
        <v>LN006380</v>
      </c>
      <c r="B3171" t="str">
        <v>CUST04417</v>
      </c>
      <c r="C3171" t="str">
        <v>Business</v>
      </c>
      <c r="D3171">
        <v>930203</v>
      </c>
      <c r="E3171">
        <v>296204.83</v>
      </c>
      <c r="F3171">
        <v>646</v>
      </c>
      <c r="G3171">
        <v>0.75</v>
      </c>
      <c r="H3171">
        <v>0</v>
      </c>
      <c r="I3171" t="str">
        <v>High</v>
      </c>
    </row>
    <row r="3172" spans="1:9" x14ac:dyDescent="0.25">
      <c r="A3172" t="str">
        <v>LN006381</v>
      </c>
      <c r="B3172" t="str">
        <v>CUST00046</v>
      </c>
      <c r="C3172" t="str">
        <v>Auto</v>
      </c>
      <c r="D3172">
        <v>530068</v>
      </c>
      <c r="E3172">
        <v>476931.21</v>
      </c>
      <c r="F3172">
        <v>592</v>
      </c>
      <c r="G3172">
        <v>0.10630000000000001</v>
      </c>
      <c r="H3172">
        <v>0</v>
      </c>
      <c r="I3172" t="str">
        <v>High</v>
      </c>
    </row>
    <row r="3173" spans="1:9" x14ac:dyDescent="0.25">
      <c r="A3173" t="str">
        <v>LN006382</v>
      </c>
      <c r="B3173" t="str">
        <v>CUST05269</v>
      </c>
      <c r="C3173" t="str">
        <v>Home</v>
      </c>
      <c r="D3173">
        <v>5808349</v>
      </c>
      <c r="E3173">
        <v>5460701.9299999997</v>
      </c>
      <c r="F3173">
        <v>832</v>
      </c>
      <c r="G3173">
        <v>0.75</v>
      </c>
      <c r="H3173">
        <v>7</v>
      </c>
      <c r="I3173" t="str">
        <v>High</v>
      </c>
    </row>
    <row r="3174" spans="1:9" x14ac:dyDescent="0.25">
      <c r="A3174" t="str">
        <v>LN006387</v>
      </c>
      <c r="B3174" t="str">
        <v>CUST02151</v>
      </c>
      <c r="C3174" t="str">
        <v>Home</v>
      </c>
      <c r="D3174">
        <v>5607285</v>
      </c>
      <c r="E3174">
        <v>5272758.54</v>
      </c>
      <c r="F3174">
        <v>770</v>
      </c>
      <c r="G3174">
        <v>0.75</v>
      </c>
      <c r="H3174">
        <v>0</v>
      </c>
      <c r="I3174" t="str">
        <v>High</v>
      </c>
    </row>
    <row r="3175" spans="1:9" x14ac:dyDescent="0.25">
      <c r="A3175" t="str">
        <v>LN006392</v>
      </c>
      <c r="B3175" t="str">
        <v>CUST05758</v>
      </c>
      <c r="C3175" t="str">
        <v>Home</v>
      </c>
      <c r="D3175">
        <v>6675832</v>
      </c>
      <c r="E3175">
        <v>6424020.1900000004</v>
      </c>
      <c r="F3175">
        <v>648</v>
      </c>
      <c r="G3175">
        <v>0.75</v>
      </c>
      <c r="H3175">
        <v>0</v>
      </c>
      <c r="I3175" t="str">
        <v>High</v>
      </c>
    </row>
    <row r="3176" spans="1:9" x14ac:dyDescent="0.25">
      <c r="A3176" t="str">
        <v>LN006395</v>
      </c>
      <c r="B3176" t="str">
        <v>CUST01689</v>
      </c>
      <c r="C3176" t="str">
        <v>Business</v>
      </c>
      <c r="D3176">
        <v>702547</v>
      </c>
      <c r="E3176">
        <v>112691.48</v>
      </c>
      <c r="F3176">
        <v>638</v>
      </c>
      <c r="G3176">
        <v>0.31569999999999998</v>
      </c>
      <c r="H3176">
        <v>0</v>
      </c>
      <c r="I3176" t="str">
        <v>High</v>
      </c>
    </row>
    <row r="3177" spans="1:9" x14ac:dyDescent="0.25">
      <c r="A3177" t="str">
        <v>LN006397</v>
      </c>
      <c r="B3177" t="str">
        <v>CUST00232</v>
      </c>
      <c r="C3177" t="str">
        <v>Home</v>
      </c>
      <c r="D3177">
        <v>6215836</v>
      </c>
      <c r="E3177">
        <v>5630441.4900000002</v>
      </c>
      <c r="F3177">
        <v>717</v>
      </c>
      <c r="G3177">
        <v>0.75</v>
      </c>
      <c r="H3177">
        <v>0</v>
      </c>
      <c r="I3177" t="str">
        <v>High</v>
      </c>
    </row>
    <row r="3178" spans="1:9" x14ac:dyDescent="0.25">
      <c r="A3178" t="str">
        <v>LN006400</v>
      </c>
      <c r="B3178" t="str">
        <v>CUST03201</v>
      </c>
      <c r="C3178" t="str">
        <v>Business</v>
      </c>
      <c r="D3178">
        <v>2917921</v>
      </c>
      <c r="E3178">
        <v>2342532.62</v>
      </c>
      <c r="F3178">
        <v>796</v>
      </c>
      <c r="G3178">
        <v>0.75</v>
      </c>
      <c r="H3178">
        <v>0</v>
      </c>
      <c r="I3178" t="str">
        <v>High</v>
      </c>
    </row>
    <row r="3179" spans="1:9" x14ac:dyDescent="0.25">
      <c r="A3179" t="str">
        <v>LN006402</v>
      </c>
      <c r="B3179" t="str">
        <v>CUST01967</v>
      </c>
      <c r="C3179" t="str">
        <v>Business</v>
      </c>
      <c r="D3179">
        <v>2428311</v>
      </c>
      <c r="E3179">
        <v>2339390.9700000002</v>
      </c>
      <c r="F3179">
        <v>710</v>
      </c>
      <c r="G3179">
        <v>0.75</v>
      </c>
      <c r="H3179">
        <v>0</v>
      </c>
      <c r="I3179" t="str">
        <v>High</v>
      </c>
    </row>
    <row r="3180" spans="1:9" x14ac:dyDescent="0.25">
      <c r="A3180" t="str">
        <v>LN006404</v>
      </c>
      <c r="B3180" t="str">
        <v>CUST04518</v>
      </c>
      <c r="C3180" t="str">
        <v>Business</v>
      </c>
      <c r="D3180">
        <v>1133183</v>
      </c>
      <c r="E3180">
        <v>881310.95</v>
      </c>
      <c r="F3180">
        <v>629</v>
      </c>
      <c r="G3180">
        <v>0.27779999999999999</v>
      </c>
      <c r="H3180">
        <v>0</v>
      </c>
      <c r="I3180" t="str">
        <v>High</v>
      </c>
    </row>
    <row r="3181" spans="1:9" x14ac:dyDescent="0.25">
      <c r="A3181" t="str">
        <v>LN006406</v>
      </c>
      <c r="B3181" t="str">
        <v>CUST03364</v>
      </c>
      <c r="C3181" t="str">
        <v>Business</v>
      </c>
      <c r="D3181">
        <v>1440394</v>
      </c>
      <c r="E3181">
        <v>984563.32</v>
      </c>
      <c r="F3181">
        <v>751</v>
      </c>
      <c r="G3181">
        <v>0.75</v>
      </c>
      <c r="H3181">
        <v>0</v>
      </c>
      <c r="I3181" t="str">
        <v>High</v>
      </c>
    </row>
    <row r="3182" spans="1:9" x14ac:dyDescent="0.25">
      <c r="A3182" t="str">
        <v>LN006409</v>
      </c>
      <c r="B3182" t="str">
        <v>CUST06259</v>
      </c>
      <c r="C3182" t="str">
        <v>Home</v>
      </c>
      <c r="D3182">
        <v>5881545</v>
      </c>
      <c r="E3182">
        <v>5655793.2000000002</v>
      </c>
      <c r="F3182">
        <v>689</v>
      </c>
      <c r="G3182">
        <v>0.75</v>
      </c>
      <c r="H3182">
        <v>0</v>
      </c>
      <c r="I3182" t="str">
        <v>High</v>
      </c>
    </row>
    <row r="3183" spans="1:9" x14ac:dyDescent="0.25">
      <c r="A3183" t="str">
        <v>LN006410</v>
      </c>
      <c r="B3183" t="str">
        <v>CUST03234</v>
      </c>
      <c r="C3183" t="str">
        <v>Business</v>
      </c>
      <c r="D3183">
        <v>3443960</v>
      </c>
      <c r="E3183">
        <v>0</v>
      </c>
      <c r="F3183">
        <v>647</v>
      </c>
      <c r="G3183">
        <v>0.75</v>
      </c>
      <c r="H3183">
        <v>0</v>
      </c>
      <c r="I3183" t="str">
        <v>High</v>
      </c>
    </row>
    <row r="3184" spans="1:9" x14ac:dyDescent="0.25">
      <c r="A3184" t="str">
        <v>LN006411</v>
      </c>
      <c r="B3184" t="str">
        <v>CUST04778</v>
      </c>
      <c r="C3184" t="str">
        <v>Personal</v>
      </c>
      <c r="D3184">
        <v>610635</v>
      </c>
      <c r="E3184">
        <v>581784.18999999994</v>
      </c>
      <c r="F3184">
        <v>722</v>
      </c>
      <c r="G3184">
        <v>0.75</v>
      </c>
      <c r="H3184">
        <v>0</v>
      </c>
      <c r="I3184" t="str">
        <v>High</v>
      </c>
    </row>
    <row r="3185" spans="1:9" x14ac:dyDescent="0.25">
      <c r="A3185" t="str">
        <v>LN006413</v>
      </c>
      <c r="B3185" t="str">
        <v>CUST02827</v>
      </c>
      <c r="C3185" t="str">
        <v>Business</v>
      </c>
      <c r="D3185">
        <v>3086769</v>
      </c>
      <c r="E3185">
        <v>2826353.82</v>
      </c>
      <c r="F3185">
        <v>757</v>
      </c>
      <c r="G3185">
        <v>0.73040000000000005</v>
      </c>
      <c r="H3185">
        <v>0</v>
      </c>
      <c r="I3185" t="str">
        <v>High</v>
      </c>
    </row>
    <row r="3186" spans="1:9" x14ac:dyDescent="0.25">
      <c r="A3186" t="str">
        <v>LN006414</v>
      </c>
      <c r="B3186" t="str">
        <v>CUST04145</v>
      </c>
      <c r="C3186" t="str">
        <v>Home</v>
      </c>
      <c r="D3186">
        <v>6224439</v>
      </c>
      <c r="E3186">
        <v>6036355.7599999998</v>
      </c>
      <c r="F3186">
        <v>665</v>
      </c>
      <c r="G3186">
        <v>0.53200000000000003</v>
      </c>
      <c r="H3186">
        <v>0</v>
      </c>
      <c r="I3186" t="str">
        <v>High</v>
      </c>
    </row>
    <row r="3187" spans="1:9" x14ac:dyDescent="0.25">
      <c r="A3187" t="str">
        <v>LN006415</v>
      </c>
      <c r="B3187" t="str">
        <v>CUST04347</v>
      </c>
      <c r="C3187" t="str">
        <v>Personal</v>
      </c>
      <c r="D3187">
        <v>77585</v>
      </c>
      <c r="E3187">
        <v>31530.560000000001</v>
      </c>
      <c r="F3187">
        <v>598</v>
      </c>
      <c r="G3187">
        <v>5.5300000000000002E-2</v>
      </c>
      <c r="H3187">
        <v>0</v>
      </c>
      <c r="I3187" t="str">
        <v>High</v>
      </c>
    </row>
    <row r="3188" spans="1:9" x14ac:dyDescent="0.25">
      <c r="A3188" t="str">
        <v>LN006416</v>
      </c>
      <c r="B3188" t="str">
        <v>CUST00358</v>
      </c>
      <c r="C3188" t="str">
        <v>Home</v>
      </c>
      <c r="D3188">
        <v>6246302</v>
      </c>
      <c r="E3188">
        <v>5535771.2599999998</v>
      </c>
      <c r="F3188">
        <v>681</v>
      </c>
      <c r="G3188">
        <v>0.75</v>
      </c>
      <c r="H3188">
        <v>0</v>
      </c>
      <c r="I3188" t="str">
        <v>High</v>
      </c>
    </row>
    <row r="3189" spans="1:9" x14ac:dyDescent="0.25">
      <c r="A3189" t="str">
        <v>LN006417</v>
      </c>
      <c r="B3189" t="str">
        <v>CUST01590</v>
      </c>
      <c r="C3189" t="str">
        <v>Home</v>
      </c>
      <c r="D3189">
        <v>1793193</v>
      </c>
      <c r="E3189">
        <v>1693777.54</v>
      </c>
      <c r="F3189">
        <v>623</v>
      </c>
      <c r="G3189">
        <v>0.33650000000000002</v>
      </c>
      <c r="H3189">
        <v>0</v>
      </c>
      <c r="I3189" t="str">
        <v>High</v>
      </c>
    </row>
    <row r="3190" spans="1:9" x14ac:dyDescent="0.25">
      <c r="A3190" t="str">
        <v>LN006421</v>
      </c>
      <c r="B3190" t="str">
        <v>CUST04140</v>
      </c>
      <c r="C3190" t="str">
        <v>Business</v>
      </c>
      <c r="D3190">
        <v>1893026</v>
      </c>
      <c r="E3190">
        <v>673911.52</v>
      </c>
      <c r="F3190">
        <v>796</v>
      </c>
      <c r="G3190">
        <v>0.75</v>
      </c>
      <c r="H3190">
        <v>15</v>
      </c>
      <c r="I3190" t="str">
        <v>High</v>
      </c>
    </row>
    <row r="3191" spans="1:9" x14ac:dyDescent="0.25">
      <c r="A3191" t="str">
        <v>LN006422</v>
      </c>
      <c r="B3191" t="str">
        <v>CUST00439</v>
      </c>
      <c r="C3191" t="str">
        <v>Home</v>
      </c>
      <c r="D3191">
        <v>3859772</v>
      </c>
      <c r="E3191">
        <v>3753168.47</v>
      </c>
      <c r="F3191">
        <v>664</v>
      </c>
      <c r="G3191">
        <v>0.75</v>
      </c>
      <c r="H3191">
        <v>0</v>
      </c>
      <c r="I3191" t="str">
        <v>High</v>
      </c>
    </row>
    <row r="3192" spans="1:9" x14ac:dyDescent="0.25">
      <c r="A3192" t="str">
        <v>LN006424</v>
      </c>
      <c r="B3192" t="str">
        <v>CUST02652</v>
      </c>
      <c r="C3192" t="str">
        <v>Personal</v>
      </c>
      <c r="D3192">
        <v>643807</v>
      </c>
      <c r="E3192">
        <v>501742.65</v>
      </c>
      <c r="F3192">
        <v>650</v>
      </c>
      <c r="G3192">
        <v>0.75</v>
      </c>
      <c r="H3192">
        <v>0</v>
      </c>
      <c r="I3192" t="str">
        <v>High</v>
      </c>
    </row>
    <row r="3193" spans="1:9" x14ac:dyDescent="0.25">
      <c r="A3193" t="str">
        <v>LN006425</v>
      </c>
      <c r="B3193" t="str">
        <v>CUST05743</v>
      </c>
      <c r="C3193" t="str">
        <v>Home</v>
      </c>
      <c r="D3193">
        <v>3067774</v>
      </c>
      <c r="E3193">
        <v>3043765.3</v>
      </c>
      <c r="F3193">
        <v>618</v>
      </c>
      <c r="G3193">
        <v>0.54149999999999998</v>
      </c>
      <c r="H3193">
        <v>0</v>
      </c>
      <c r="I3193" t="str">
        <v>High</v>
      </c>
    </row>
    <row r="3194" spans="1:9" x14ac:dyDescent="0.25">
      <c r="A3194" t="str">
        <v>LN006427</v>
      </c>
      <c r="B3194" t="str">
        <v>CUST05897</v>
      </c>
      <c r="C3194" t="str">
        <v>Business</v>
      </c>
      <c r="D3194">
        <v>3739668</v>
      </c>
      <c r="E3194">
        <v>2587422.7999999998</v>
      </c>
      <c r="F3194">
        <v>792</v>
      </c>
      <c r="G3194">
        <v>0.75</v>
      </c>
      <c r="H3194">
        <v>0</v>
      </c>
      <c r="I3194" t="str">
        <v>High</v>
      </c>
    </row>
    <row r="3195" spans="1:9" x14ac:dyDescent="0.25">
      <c r="A3195" t="str">
        <v>LN006428</v>
      </c>
      <c r="B3195" t="str">
        <v>CUST03706</v>
      </c>
      <c r="C3195" t="str">
        <v>Education</v>
      </c>
      <c r="D3195">
        <v>1402706</v>
      </c>
      <c r="E3195">
        <v>783591.02</v>
      </c>
      <c r="F3195">
        <v>685</v>
      </c>
      <c r="G3195">
        <v>0.72809999999999997</v>
      </c>
      <c r="H3195">
        <v>0</v>
      </c>
      <c r="I3195" t="str">
        <v>High</v>
      </c>
    </row>
    <row r="3196" spans="1:9" x14ac:dyDescent="0.25">
      <c r="A3196" t="str">
        <v>LN006430</v>
      </c>
      <c r="B3196" t="str">
        <v>CUST01778</v>
      </c>
      <c r="C3196" t="str">
        <v>Auto</v>
      </c>
      <c r="D3196">
        <v>1035146</v>
      </c>
      <c r="E3196">
        <v>227917.91</v>
      </c>
      <c r="F3196">
        <v>641</v>
      </c>
      <c r="G3196">
        <v>0.52759999999999996</v>
      </c>
      <c r="H3196">
        <v>0</v>
      </c>
      <c r="I3196" t="str">
        <v>High</v>
      </c>
    </row>
    <row r="3197" spans="1:9" x14ac:dyDescent="0.25">
      <c r="A3197" t="str">
        <v>LN006431</v>
      </c>
      <c r="B3197" t="str">
        <v>CUST06178</v>
      </c>
      <c r="C3197" t="str">
        <v>Auto</v>
      </c>
      <c r="D3197">
        <v>1502288</v>
      </c>
      <c r="E3197">
        <v>1231836.79</v>
      </c>
      <c r="F3197">
        <v>678</v>
      </c>
      <c r="G3197">
        <v>0.75</v>
      </c>
      <c r="H3197">
        <v>0</v>
      </c>
      <c r="I3197" t="str">
        <v>High</v>
      </c>
    </row>
    <row r="3198" spans="1:9" x14ac:dyDescent="0.25">
      <c r="A3198" t="str">
        <v>LN006432</v>
      </c>
      <c r="B3198" t="str">
        <v>CUST05884</v>
      </c>
      <c r="C3198" t="str">
        <v>Business</v>
      </c>
      <c r="D3198">
        <v>3310685</v>
      </c>
      <c r="E3198">
        <v>155878.20000000001</v>
      </c>
      <c r="F3198">
        <v>625</v>
      </c>
      <c r="G3198">
        <v>0.75</v>
      </c>
      <c r="H3198">
        <v>0</v>
      </c>
      <c r="I3198" t="str">
        <v>High</v>
      </c>
    </row>
    <row r="3199" spans="1:9" x14ac:dyDescent="0.25">
      <c r="A3199" t="str">
        <v>LN006434</v>
      </c>
      <c r="B3199" t="str">
        <v>CUST01339</v>
      </c>
      <c r="C3199" t="str">
        <v>Home</v>
      </c>
      <c r="D3199">
        <v>6421155</v>
      </c>
      <c r="E3199">
        <v>5974208</v>
      </c>
      <c r="F3199">
        <v>644</v>
      </c>
      <c r="G3199">
        <v>0.75</v>
      </c>
      <c r="H3199">
        <v>0</v>
      </c>
      <c r="I3199" t="str">
        <v>High</v>
      </c>
    </row>
    <row r="3200" spans="1:9" x14ac:dyDescent="0.25">
      <c r="A3200" t="str">
        <v>LN006437</v>
      </c>
      <c r="B3200" t="str">
        <v>CUST01255</v>
      </c>
      <c r="C3200" t="str">
        <v>Home</v>
      </c>
      <c r="D3200">
        <v>5778655</v>
      </c>
      <c r="E3200">
        <v>5225576.3</v>
      </c>
      <c r="F3200">
        <v>716</v>
      </c>
      <c r="G3200">
        <v>0.72330000000000005</v>
      </c>
      <c r="H3200">
        <v>0</v>
      </c>
      <c r="I3200" t="str">
        <v>High</v>
      </c>
    </row>
    <row r="3201" spans="1:9" x14ac:dyDescent="0.25">
      <c r="A3201" t="str">
        <v>LN006440</v>
      </c>
      <c r="B3201" t="str">
        <v>CUST03931</v>
      </c>
      <c r="C3201" t="str">
        <v>Home</v>
      </c>
      <c r="D3201">
        <v>5009426</v>
      </c>
      <c r="E3201">
        <v>4840045.1399999997</v>
      </c>
      <c r="F3201">
        <v>640</v>
      </c>
      <c r="G3201">
        <v>0.38150000000000001</v>
      </c>
      <c r="H3201">
        <v>0</v>
      </c>
      <c r="I3201" t="str">
        <v>High</v>
      </c>
    </row>
    <row r="3202" spans="1:9" x14ac:dyDescent="0.25">
      <c r="A3202" t="str">
        <v>LN006441</v>
      </c>
      <c r="B3202" t="str">
        <v>CUST02648</v>
      </c>
      <c r="C3202" t="str">
        <v>Personal</v>
      </c>
      <c r="D3202">
        <v>760177</v>
      </c>
      <c r="E3202">
        <v>591587.23</v>
      </c>
      <c r="F3202">
        <v>610</v>
      </c>
      <c r="G3202">
        <v>0.7127</v>
      </c>
      <c r="H3202">
        <v>0</v>
      </c>
      <c r="I3202" t="str">
        <v>High</v>
      </c>
    </row>
    <row r="3203" spans="1:9" x14ac:dyDescent="0.25">
      <c r="A3203" t="str">
        <v>LN006443</v>
      </c>
      <c r="B3203" t="str">
        <v>CUST03465</v>
      </c>
      <c r="C3203" t="str">
        <v>Auto</v>
      </c>
      <c r="D3203">
        <v>1118066</v>
      </c>
      <c r="E3203">
        <v>540548.6</v>
      </c>
      <c r="F3203">
        <v>717</v>
      </c>
      <c r="G3203">
        <v>0.75</v>
      </c>
      <c r="H3203">
        <v>0</v>
      </c>
      <c r="I3203" t="str">
        <v>High</v>
      </c>
    </row>
    <row r="3204" spans="1:9" x14ac:dyDescent="0.25">
      <c r="A3204" t="str">
        <v>LN006445</v>
      </c>
      <c r="B3204" t="str">
        <v>CUST04971</v>
      </c>
      <c r="C3204" t="str">
        <v>Auto</v>
      </c>
      <c r="D3204">
        <v>618957</v>
      </c>
      <c r="E3204">
        <v>511397.88</v>
      </c>
      <c r="F3204">
        <v>571</v>
      </c>
      <c r="G3204">
        <v>0.1399</v>
      </c>
      <c r="H3204">
        <v>0</v>
      </c>
      <c r="I3204" t="str">
        <v>High</v>
      </c>
    </row>
    <row r="3205" spans="1:9" x14ac:dyDescent="0.25">
      <c r="A3205" t="str">
        <v>LN006446</v>
      </c>
      <c r="B3205" t="str">
        <v>CUST05670</v>
      </c>
      <c r="C3205" t="str">
        <v>Home</v>
      </c>
      <c r="D3205">
        <v>3325291</v>
      </c>
      <c r="E3205">
        <v>2992978.47</v>
      </c>
      <c r="F3205">
        <v>636</v>
      </c>
      <c r="G3205">
        <v>0.20569999999999999</v>
      </c>
      <c r="H3205">
        <v>0</v>
      </c>
      <c r="I3205" t="str">
        <v>High</v>
      </c>
    </row>
    <row r="3206" spans="1:9" x14ac:dyDescent="0.25">
      <c r="A3206" t="str">
        <v>LN006447</v>
      </c>
      <c r="B3206" t="str">
        <v>CUST06827</v>
      </c>
      <c r="C3206" t="str">
        <v>Business</v>
      </c>
      <c r="D3206">
        <v>4869591</v>
      </c>
      <c r="E3206">
        <v>0</v>
      </c>
      <c r="F3206">
        <v>716</v>
      </c>
      <c r="G3206">
        <v>0.75</v>
      </c>
      <c r="H3206">
        <v>0</v>
      </c>
      <c r="I3206" t="str">
        <v>High</v>
      </c>
    </row>
    <row r="3207" spans="1:9" x14ac:dyDescent="0.25">
      <c r="A3207" t="str">
        <v>LN006448</v>
      </c>
      <c r="B3207" t="str">
        <v>CUST06403</v>
      </c>
      <c r="C3207" t="str">
        <v>Home</v>
      </c>
      <c r="D3207">
        <v>5209136</v>
      </c>
      <c r="E3207">
        <v>4946195.1100000003</v>
      </c>
      <c r="F3207">
        <v>701</v>
      </c>
      <c r="G3207">
        <v>0.75</v>
      </c>
      <c r="H3207">
        <v>0</v>
      </c>
      <c r="I3207" t="str">
        <v>High</v>
      </c>
    </row>
    <row r="3208" spans="1:9" x14ac:dyDescent="0.25">
      <c r="A3208" t="str">
        <v>LN006451</v>
      </c>
      <c r="B3208" t="str">
        <v>CUST04543</v>
      </c>
      <c r="C3208" t="str">
        <v>Business</v>
      </c>
      <c r="D3208">
        <v>3069591</v>
      </c>
      <c r="E3208">
        <v>2639146.66</v>
      </c>
      <c r="F3208">
        <v>776</v>
      </c>
      <c r="G3208">
        <v>0.75</v>
      </c>
      <c r="H3208">
        <v>0</v>
      </c>
      <c r="I3208" t="str">
        <v>High</v>
      </c>
    </row>
    <row r="3209" spans="1:9" x14ac:dyDescent="0.25">
      <c r="A3209" t="str">
        <v>LN006452</v>
      </c>
      <c r="B3209" t="str">
        <v>CUST03889</v>
      </c>
      <c r="C3209" t="str">
        <v>Business</v>
      </c>
      <c r="D3209">
        <v>3485710</v>
      </c>
      <c r="E3209">
        <v>2426581.2799999998</v>
      </c>
      <c r="F3209">
        <v>772</v>
      </c>
      <c r="G3209">
        <v>0.75</v>
      </c>
      <c r="H3209">
        <v>0</v>
      </c>
      <c r="I3209" t="str">
        <v>High</v>
      </c>
    </row>
    <row r="3210" spans="1:9" x14ac:dyDescent="0.25">
      <c r="A3210" t="str">
        <v>LN006453</v>
      </c>
      <c r="B3210" t="str">
        <v>CUST06307</v>
      </c>
      <c r="C3210" t="str">
        <v>Home</v>
      </c>
      <c r="D3210">
        <v>3231029</v>
      </c>
      <c r="E3210">
        <v>3106887.35</v>
      </c>
      <c r="F3210">
        <v>744</v>
      </c>
      <c r="G3210">
        <v>0.75</v>
      </c>
      <c r="H3210">
        <v>0</v>
      </c>
      <c r="I3210" t="str">
        <v>High</v>
      </c>
    </row>
    <row r="3211" spans="1:9" x14ac:dyDescent="0.25">
      <c r="A3211" t="str">
        <v>LN006455</v>
      </c>
      <c r="B3211" t="str">
        <v>CUST04166</v>
      </c>
      <c r="C3211" t="str">
        <v>Business</v>
      </c>
      <c r="D3211">
        <v>4001287</v>
      </c>
      <c r="E3211">
        <v>2002686.63</v>
      </c>
      <c r="F3211">
        <v>728</v>
      </c>
      <c r="G3211">
        <v>0.75</v>
      </c>
      <c r="H3211">
        <v>0</v>
      </c>
      <c r="I3211" t="str">
        <v>High</v>
      </c>
    </row>
    <row r="3212" spans="1:9" x14ac:dyDescent="0.25">
      <c r="A3212" t="str">
        <v>LN006456</v>
      </c>
      <c r="B3212" t="str">
        <v>CUST02744</v>
      </c>
      <c r="C3212" t="str">
        <v>Personal</v>
      </c>
      <c r="D3212">
        <v>381746</v>
      </c>
      <c r="E3212">
        <v>0</v>
      </c>
      <c r="F3212">
        <v>734</v>
      </c>
      <c r="G3212">
        <v>0.75</v>
      </c>
      <c r="H3212">
        <v>0</v>
      </c>
      <c r="I3212" t="str">
        <v>High</v>
      </c>
    </row>
    <row r="3213" spans="1:9" x14ac:dyDescent="0.25">
      <c r="A3213" t="str">
        <v>LN006460</v>
      </c>
      <c r="B3213" t="str">
        <v>CUST06363</v>
      </c>
      <c r="C3213" t="str">
        <v>Personal</v>
      </c>
      <c r="D3213">
        <v>754226</v>
      </c>
      <c r="E3213">
        <v>598044.53</v>
      </c>
      <c r="F3213">
        <v>633</v>
      </c>
      <c r="G3213">
        <v>0.68840000000000001</v>
      </c>
      <c r="H3213">
        <v>0</v>
      </c>
      <c r="I3213" t="str">
        <v>High</v>
      </c>
    </row>
    <row r="3214" spans="1:9" x14ac:dyDescent="0.25">
      <c r="A3214" t="str">
        <v>LN006463</v>
      </c>
      <c r="B3214" t="str">
        <v>CUST05983</v>
      </c>
      <c r="C3214" t="str">
        <v>Business</v>
      </c>
      <c r="D3214">
        <v>4255930</v>
      </c>
      <c r="E3214">
        <v>4068976.27</v>
      </c>
      <c r="F3214">
        <v>731</v>
      </c>
      <c r="G3214">
        <v>0.75</v>
      </c>
      <c r="H3214">
        <v>0</v>
      </c>
      <c r="I3214" t="str">
        <v>High</v>
      </c>
    </row>
    <row r="3215" spans="1:9" x14ac:dyDescent="0.25">
      <c r="A3215" t="str">
        <v>LN006464</v>
      </c>
      <c r="B3215" t="str">
        <v>CUST06053</v>
      </c>
      <c r="C3215" t="str">
        <v>Personal</v>
      </c>
      <c r="D3215">
        <v>273444</v>
      </c>
      <c r="E3215">
        <v>0</v>
      </c>
      <c r="F3215">
        <v>744</v>
      </c>
      <c r="G3215">
        <v>0.54069999999999996</v>
      </c>
      <c r="H3215">
        <v>0</v>
      </c>
      <c r="I3215" t="str">
        <v>High</v>
      </c>
    </row>
    <row r="3216" spans="1:9" x14ac:dyDescent="0.25">
      <c r="A3216" t="str">
        <v>LN006465</v>
      </c>
      <c r="B3216" t="str">
        <v>CUST04982</v>
      </c>
      <c r="C3216" t="str">
        <v>Education</v>
      </c>
      <c r="D3216">
        <v>817756</v>
      </c>
      <c r="E3216">
        <v>268957.53999999998</v>
      </c>
      <c r="F3216">
        <v>670</v>
      </c>
      <c r="G3216">
        <v>0.73409999999999997</v>
      </c>
      <c r="H3216">
        <v>0</v>
      </c>
      <c r="I3216" t="str">
        <v>High</v>
      </c>
    </row>
    <row r="3217" spans="1:9" x14ac:dyDescent="0.25">
      <c r="A3217" t="str">
        <v>LN006469</v>
      </c>
      <c r="B3217" t="str">
        <v>CUST05373</v>
      </c>
      <c r="C3217" t="str">
        <v>Business</v>
      </c>
      <c r="D3217">
        <v>4571844</v>
      </c>
      <c r="E3217">
        <v>3447310.23</v>
      </c>
      <c r="F3217">
        <v>627</v>
      </c>
      <c r="G3217">
        <v>0.75</v>
      </c>
      <c r="H3217">
        <v>0</v>
      </c>
      <c r="I3217" t="str">
        <v>High</v>
      </c>
    </row>
    <row r="3218" spans="1:9" x14ac:dyDescent="0.25">
      <c r="A3218" t="str">
        <v>LN006472</v>
      </c>
      <c r="B3218" t="str">
        <v>CUST03337</v>
      </c>
      <c r="C3218" t="str">
        <v>Education</v>
      </c>
      <c r="D3218">
        <v>633607</v>
      </c>
      <c r="E3218">
        <v>342666.92</v>
      </c>
      <c r="F3218">
        <v>562</v>
      </c>
      <c r="G3218">
        <v>0.39729999999999999</v>
      </c>
      <c r="H3218">
        <v>0</v>
      </c>
      <c r="I3218" t="str">
        <v>High</v>
      </c>
    </row>
    <row r="3219" spans="1:9" x14ac:dyDescent="0.25">
      <c r="A3219" t="str">
        <v>LN006474</v>
      </c>
      <c r="B3219" t="str">
        <v>CUST03264</v>
      </c>
      <c r="C3219" t="str">
        <v>Business</v>
      </c>
      <c r="D3219">
        <v>2127297</v>
      </c>
      <c r="E3219">
        <v>0</v>
      </c>
      <c r="F3219">
        <v>724</v>
      </c>
      <c r="G3219">
        <v>0.75</v>
      </c>
      <c r="H3219">
        <v>0</v>
      </c>
      <c r="I3219" t="str">
        <v>High</v>
      </c>
    </row>
    <row r="3220" spans="1:9" x14ac:dyDescent="0.25">
      <c r="A3220" t="str">
        <v>LN006475</v>
      </c>
      <c r="B3220" t="str">
        <v>CUST02271</v>
      </c>
      <c r="C3220" t="str">
        <v>Auto</v>
      </c>
      <c r="D3220">
        <v>580949</v>
      </c>
      <c r="E3220">
        <v>0</v>
      </c>
      <c r="F3220">
        <v>707</v>
      </c>
      <c r="G3220">
        <v>0.69769999999999999</v>
      </c>
      <c r="H3220">
        <v>0</v>
      </c>
      <c r="I3220" t="str">
        <v>High</v>
      </c>
    </row>
    <row r="3221" spans="1:9" x14ac:dyDescent="0.25">
      <c r="A3221" t="str">
        <v>LN006476</v>
      </c>
      <c r="B3221" t="str">
        <v>CUST01934</v>
      </c>
      <c r="C3221" t="str">
        <v>Business</v>
      </c>
      <c r="D3221">
        <v>3950953</v>
      </c>
      <c r="E3221">
        <v>2461156.84</v>
      </c>
      <c r="F3221">
        <v>621</v>
      </c>
      <c r="G3221">
        <v>0.75</v>
      </c>
      <c r="H3221">
        <v>0</v>
      </c>
      <c r="I3221" t="str">
        <v>High</v>
      </c>
    </row>
    <row r="3222" spans="1:9" x14ac:dyDescent="0.25">
      <c r="A3222" t="str">
        <v>LN006477</v>
      </c>
      <c r="B3222" t="str">
        <v>CUST02198</v>
      </c>
      <c r="C3222" t="str">
        <v>Home</v>
      </c>
      <c r="D3222">
        <v>6289934</v>
      </c>
      <c r="E3222">
        <v>6221989.7300000004</v>
      </c>
      <c r="F3222">
        <v>646</v>
      </c>
      <c r="G3222">
        <v>0.75</v>
      </c>
      <c r="H3222">
        <v>0</v>
      </c>
      <c r="I3222" t="str">
        <v>High</v>
      </c>
    </row>
    <row r="3223" spans="1:9" x14ac:dyDescent="0.25">
      <c r="A3223" t="str">
        <v>LN006479</v>
      </c>
      <c r="B3223" t="str">
        <v>CUST00205</v>
      </c>
      <c r="C3223" t="str">
        <v>Home</v>
      </c>
      <c r="D3223">
        <v>3488681</v>
      </c>
      <c r="E3223">
        <v>3323417.5</v>
      </c>
      <c r="F3223">
        <v>634</v>
      </c>
      <c r="G3223">
        <v>0.52100000000000002</v>
      </c>
      <c r="H3223">
        <v>0</v>
      </c>
      <c r="I3223" t="str">
        <v>High</v>
      </c>
    </row>
    <row r="3224" spans="1:9" x14ac:dyDescent="0.25">
      <c r="A3224" t="str">
        <v>LN006481</v>
      </c>
      <c r="B3224" t="str">
        <v>CUST05723</v>
      </c>
      <c r="C3224" t="str">
        <v>Auto</v>
      </c>
      <c r="D3224">
        <v>1522963</v>
      </c>
      <c r="E3224">
        <v>0</v>
      </c>
      <c r="F3224">
        <v>695</v>
      </c>
      <c r="G3224">
        <v>0.75</v>
      </c>
      <c r="H3224">
        <v>0</v>
      </c>
      <c r="I3224" t="str">
        <v>High</v>
      </c>
    </row>
    <row r="3225" spans="1:9" x14ac:dyDescent="0.25">
      <c r="A3225" t="str">
        <v>LN006483</v>
      </c>
      <c r="B3225" t="str">
        <v>CUST02269</v>
      </c>
      <c r="C3225" t="str">
        <v>Auto</v>
      </c>
      <c r="D3225">
        <v>1462947</v>
      </c>
      <c r="E3225">
        <v>1373029.94</v>
      </c>
      <c r="F3225">
        <v>649</v>
      </c>
      <c r="G3225">
        <v>0.4662</v>
      </c>
      <c r="H3225">
        <v>0</v>
      </c>
      <c r="I3225" t="str">
        <v>High</v>
      </c>
    </row>
    <row r="3226" spans="1:9" x14ac:dyDescent="0.25">
      <c r="A3226" t="str">
        <v>LN006484</v>
      </c>
      <c r="B3226" t="str">
        <v>CUST00011</v>
      </c>
      <c r="C3226" t="str">
        <v>Personal</v>
      </c>
      <c r="D3226">
        <v>791793</v>
      </c>
      <c r="E3226">
        <v>764854.03</v>
      </c>
      <c r="F3226">
        <v>635</v>
      </c>
      <c r="G3226">
        <v>0.23139999999999999</v>
      </c>
      <c r="H3226">
        <v>0</v>
      </c>
      <c r="I3226" t="str">
        <v>High</v>
      </c>
    </row>
    <row r="3227" spans="1:9" x14ac:dyDescent="0.25">
      <c r="A3227" t="str">
        <v>LN006486</v>
      </c>
      <c r="B3227" t="str">
        <v>CUST02835</v>
      </c>
      <c r="C3227" t="str">
        <v>Home</v>
      </c>
      <c r="D3227">
        <v>3740682</v>
      </c>
      <c r="E3227">
        <v>3235154.53</v>
      </c>
      <c r="F3227">
        <v>706</v>
      </c>
      <c r="G3227">
        <v>0.75</v>
      </c>
      <c r="H3227">
        <v>0</v>
      </c>
      <c r="I3227" t="str">
        <v>High</v>
      </c>
    </row>
    <row r="3228" spans="1:9" x14ac:dyDescent="0.25">
      <c r="A3228" t="str">
        <v>LN006487</v>
      </c>
      <c r="B3228" t="str">
        <v>CUST00567</v>
      </c>
      <c r="C3228" t="str">
        <v>Business</v>
      </c>
      <c r="D3228">
        <v>936226</v>
      </c>
      <c r="E3228">
        <v>419027.55</v>
      </c>
      <c r="F3228">
        <v>619</v>
      </c>
      <c r="G3228">
        <v>0.59940000000000004</v>
      </c>
      <c r="H3228">
        <v>120</v>
      </c>
      <c r="I3228" t="str">
        <v>High</v>
      </c>
    </row>
    <row r="3229" spans="1:9" x14ac:dyDescent="0.25">
      <c r="A3229" t="str">
        <v>LN006488</v>
      </c>
      <c r="B3229" t="str">
        <v>CUST01389</v>
      </c>
      <c r="C3229" t="str">
        <v>Home</v>
      </c>
      <c r="D3229">
        <v>5590232</v>
      </c>
      <c r="E3229">
        <v>4381417.91</v>
      </c>
      <c r="F3229">
        <v>664</v>
      </c>
      <c r="G3229">
        <v>0.75</v>
      </c>
      <c r="H3229">
        <v>0</v>
      </c>
      <c r="I3229" t="str">
        <v>High</v>
      </c>
    </row>
    <row r="3230" spans="1:9" x14ac:dyDescent="0.25">
      <c r="A3230" t="str">
        <v>LN006489</v>
      </c>
      <c r="B3230" t="str">
        <v>CUST01357</v>
      </c>
      <c r="C3230" t="str">
        <v>Home</v>
      </c>
      <c r="D3230">
        <v>2400472</v>
      </c>
      <c r="E3230">
        <v>2242426.58</v>
      </c>
      <c r="F3230">
        <v>721</v>
      </c>
      <c r="G3230">
        <v>0.75</v>
      </c>
      <c r="H3230">
        <v>0</v>
      </c>
      <c r="I3230" t="str">
        <v>High</v>
      </c>
    </row>
    <row r="3231" spans="1:9" x14ac:dyDescent="0.25">
      <c r="A3231" t="str">
        <v>LN006490</v>
      </c>
      <c r="B3231" t="str">
        <v>CUST00108</v>
      </c>
      <c r="C3231" t="str">
        <v>Auto</v>
      </c>
      <c r="D3231">
        <v>447301</v>
      </c>
      <c r="E3231">
        <v>393126.87</v>
      </c>
      <c r="F3231">
        <v>629</v>
      </c>
      <c r="G3231">
        <v>0.15909999999999999</v>
      </c>
      <c r="H3231">
        <v>0</v>
      </c>
      <c r="I3231" t="str">
        <v>High</v>
      </c>
    </row>
    <row r="3232" spans="1:9" x14ac:dyDescent="0.25">
      <c r="A3232" t="str">
        <v>LN006491</v>
      </c>
      <c r="B3232" t="str">
        <v>CUST03433</v>
      </c>
      <c r="C3232" t="str">
        <v>Auto</v>
      </c>
      <c r="D3232">
        <v>566944</v>
      </c>
      <c r="E3232">
        <v>518116.72</v>
      </c>
      <c r="F3232">
        <v>554</v>
      </c>
      <c r="G3232">
        <v>0.25819999999999999</v>
      </c>
      <c r="H3232">
        <v>0</v>
      </c>
      <c r="I3232" t="str">
        <v>High</v>
      </c>
    </row>
    <row r="3233" spans="1:9" x14ac:dyDescent="0.25">
      <c r="A3233" t="str">
        <v>LN006492</v>
      </c>
      <c r="B3233" t="str">
        <v>CUST00399</v>
      </c>
      <c r="C3233" t="str">
        <v>Personal</v>
      </c>
      <c r="D3233">
        <v>326735</v>
      </c>
      <c r="E3233">
        <v>0</v>
      </c>
      <c r="F3233">
        <v>627</v>
      </c>
      <c r="G3233">
        <v>0.36859999999999998</v>
      </c>
      <c r="H3233">
        <v>0</v>
      </c>
      <c r="I3233" t="str">
        <v>High</v>
      </c>
    </row>
    <row r="3234" spans="1:9" x14ac:dyDescent="0.25">
      <c r="A3234" t="str">
        <v>LN006493</v>
      </c>
      <c r="B3234" t="str">
        <v>CUST03978</v>
      </c>
      <c r="C3234" t="str">
        <v>Home</v>
      </c>
      <c r="D3234">
        <v>6897081</v>
      </c>
      <c r="E3234">
        <v>6822049.6200000001</v>
      </c>
      <c r="F3234">
        <v>753</v>
      </c>
      <c r="G3234">
        <v>0.75</v>
      </c>
      <c r="H3234">
        <v>7</v>
      </c>
      <c r="I3234" t="str">
        <v>High</v>
      </c>
    </row>
    <row r="3235" spans="1:9" x14ac:dyDescent="0.25">
      <c r="A3235" t="str">
        <v>LN006494</v>
      </c>
      <c r="B3235" t="str">
        <v>CUST04372</v>
      </c>
      <c r="C3235" t="str">
        <v>Personal</v>
      </c>
      <c r="D3235">
        <v>152353</v>
      </c>
      <c r="E3235">
        <v>116285.54</v>
      </c>
      <c r="F3235">
        <v>614</v>
      </c>
      <c r="G3235">
        <v>0.05</v>
      </c>
      <c r="H3235">
        <v>0</v>
      </c>
      <c r="I3235" t="str">
        <v>High</v>
      </c>
    </row>
    <row r="3236" spans="1:9" x14ac:dyDescent="0.25">
      <c r="A3236" t="str">
        <v>LN006495</v>
      </c>
      <c r="B3236" t="str">
        <v>CUST06514</v>
      </c>
      <c r="C3236" t="str">
        <v>Business</v>
      </c>
      <c r="D3236">
        <v>1443396</v>
      </c>
      <c r="E3236">
        <v>658706.05000000005</v>
      </c>
      <c r="F3236">
        <v>763</v>
      </c>
      <c r="G3236">
        <v>0.75</v>
      </c>
      <c r="H3236">
        <v>0</v>
      </c>
      <c r="I3236" t="str">
        <v>High</v>
      </c>
    </row>
    <row r="3237" spans="1:9" x14ac:dyDescent="0.25">
      <c r="A3237" t="str">
        <v>LN006497</v>
      </c>
      <c r="B3237" t="str">
        <v>CUST05350</v>
      </c>
      <c r="C3237" t="str">
        <v>Home</v>
      </c>
      <c r="D3237">
        <v>4544657</v>
      </c>
      <c r="E3237">
        <v>4534326.59</v>
      </c>
      <c r="F3237">
        <v>669</v>
      </c>
      <c r="G3237">
        <v>0.32690000000000002</v>
      </c>
      <c r="H3237">
        <v>60</v>
      </c>
      <c r="I3237" t="str">
        <v>High</v>
      </c>
    </row>
    <row r="3238" spans="1:9" x14ac:dyDescent="0.25">
      <c r="A3238" t="str">
        <v>LN006499</v>
      </c>
      <c r="B3238" t="str">
        <v>CUST00463</v>
      </c>
      <c r="C3238" t="str">
        <v>Personal</v>
      </c>
      <c r="D3238">
        <v>553278</v>
      </c>
      <c r="E3238">
        <v>261600.11</v>
      </c>
      <c r="F3238">
        <v>636</v>
      </c>
      <c r="G3238">
        <v>0.3765</v>
      </c>
      <c r="H3238">
        <v>1</v>
      </c>
      <c r="I3238" t="str">
        <v>High</v>
      </c>
    </row>
    <row r="3239" spans="1:9" x14ac:dyDescent="0.25">
      <c r="A3239" t="str">
        <v>LN006503</v>
      </c>
      <c r="B3239" t="str">
        <v>CUST00176</v>
      </c>
      <c r="C3239" t="str">
        <v>Home</v>
      </c>
      <c r="D3239">
        <v>6405561</v>
      </c>
      <c r="E3239">
        <v>6335917.5199999996</v>
      </c>
      <c r="F3239">
        <v>713</v>
      </c>
      <c r="G3239">
        <v>0.75</v>
      </c>
      <c r="H3239">
        <v>15</v>
      </c>
      <c r="I3239" t="str">
        <v>High</v>
      </c>
    </row>
    <row r="3240" spans="1:9" x14ac:dyDescent="0.25">
      <c r="A3240" t="str">
        <v>LN006504</v>
      </c>
      <c r="B3240" t="str">
        <v>CUST01610</v>
      </c>
      <c r="C3240" t="str">
        <v>Personal</v>
      </c>
      <c r="D3240">
        <v>522186</v>
      </c>
      <c r="E3240">
        <v>0</v>
      </c>
      <c r="F3240">
        <v>741</v>
      </c>
      <c r="G3240">
        <v>0.58789999999999998</v>
      </c>
      <c r="H3240">
        <v>1</v>
      </c>
      <c r="I3240" t="str">
        <v>High</v>
      </c>
    </row>
    <row r="3241" spans="1:9" x14ac:dyDescent="0.25">
      <c r="A3241" t="str">
        <v>LN006505</v>
      </c>
      <c r="B3241" t="str">
        <v>CUST02270</v>
      </c>
      <c r="C3241" t="str">
        <v>Personal</v>
      </c>
      <c r="D3241">
        <v>776549</v>
      </c>
      <c r="E3241">
        <v>741568.25</v>
      </c>
      <c r="F3241">
        <v>676</v>
      </c>
      <c r="G3241">
        <v>0.18940000000000001</v>
      </c>
      <c r="H3241">
        <v>120</v>
      </c>
      <c r="I3241" t="str">
        <v>High</v>
      </c>
    </row>
    <row r="3242" spans="1:9" x14ac:dyDescent="0.25">
      <c r="A3242" t="str">
        <v>LN006508</v>
      </c>
      <c r="B3242" t="str">
        <v>CUST02965</v>
      </c>
      <c r="C3242" t="str">
        <v>Business</v>
      </c>
      <c r="D3242">
        <v>3079441</v>
      </c>
      <c r="E3242">
        <v>2941923.98</v>
      </c>
      <c r="F3242">
        <v>694</v>
      </c>
      <c r="G3242">
        <v>0.75</v>
      </c>
      <c r="H3242">
        <v>0</v>
      </c>
      <c r="I3242" t="str">
        <v>High</v>
      </c>
    </row>
    <row r="3243" spans="1:9" x14ac:dyDescent="0.25">
      <c r="A3243" t="str">
        <v>LN006509</v>
      </c>
      <c r="B3243" t="str">
        <v>CUST03870</v>
      </c>
      <c r="C3243" t="str">
        <v>Business</v>
      </c>
      <c r="D3243">
        <v>4107082</v>
      </c>
      <c r="E3243">
        <v>2723360.76</v>
      </c>
      <c r="F3243">
        <v>733</v>
      </c>
      <c r="G3243">
        <v>0.75</v>
      </c>
      <c r="H3243">
        <v>1</v>
      </c>
      <c r="I3243" t="str">
        <v>High</v>
      </c>
    </row>
    <row r="3244" spans="1:9" x14ac:dyDescent="0.25">
      <c r="A3244" t="str">
        <v>LN006510</v>
      </c>
      <c r="B3244" t="str">
        <v>CUST02749</v>
      </c>
      <c r="C3244" t="str">
        <v>Auto</v>
      </c>
      <c r="D3244">
        <v>1581706</v>
      </c>
      <c r="E3244">
        <v>1459924.54</v>
      </c>
      <c r="F3244">
        <v>699</v>
      </c>
      <c r="G3244">
        <v>0.55479999999999996</v>
      </c>
      <c r="H3244">
        <v>0</v>
      </c>
      <c r="I3244" t="str">
        <v>High</v>
      </c>
    </row>
    <row r="3245" spans="1:9" x14ac:dyDescent="0.25">
      <c r="A3245" t="str">
        <v>LN006511</v>
      </c>
      <c r="B3245" t="str">
        <v>CUST00474</v>
      </c>
      <c r="C3245" t="str">
        <v>Personal</v>
      </c>
      <c r="D3245">
        <v>768912</v>
      </c>
      <c r="E3245">
        <v>536034.75</v>
      </c>
      <c r="F3245">
        <v>630</v>
      </c>
      <c r="G3245">
        <v>0.66659999999999997</v>
      </c>
      <c r="H3245">
        <v>0</v>
      </c>
      <c r="I3245" t="str">
        <v>High</v>
      </c>
    </row>
    <row r="3246" spans="1:9" x14ac:dyDescent="0.25">
      <c r="A3246" t="str">
        <v>LN006513</v>
      </c>
      <c r="B3246" t="str">
        <v>CUST05995</v>
      </c>
      <c r="C3246" t="str">
        <v>Business</v>
      </c>
      <c r="D3246">
        <v>2616437</v>
      </c>
      <c r="E3246">
        <v>0</v>
      </c>
      <c r="F3246">
        <v>656</v>
      </c>
      <c r="G3246">
        <v>0.75</v>
      </c>
      <c r="H3246">
        <v>0</v>
      </c>
      <c r="I3246" t="str">
        <v>High</v>
      </c>
    </row>
    <row r="3247" spans="1:9" x14ac:dyDescent="0.25">
      <c r="A3247" t="str">
        <v>LN006515</v>
      </c>
      <c r="B3247" t="str">
        <v>CUST02102</v>
      </c>
      <c r="C3247" t="str">
        <v>Home</v>
      </c>
      <c r="D3247">
        <v>4935265</v>
      </c>
      <c r="E3247">
        <v>4786480.62</v>
      </c>
      <c r="F3247">
        <v>788</v>
      </c>
      <c r="G3247">
        <v>0.75</v>
      </c>
      <c r="H3247">
        <v>0</v>
      </c>
      <c r="I3247" t="str">
        <v>High</v>
      </c>
    </row>
    <row r="3248" spans="1:9" x14ac:dyDescent="0.25">
      <c r="A3248" t="str">
        <v>LN006517</v>
      </c>
      <c r="B3248" t="str">
        <v>CUST06449</v>
      </c>
      <c r="C3248" t="str">
        <v>Business</v>
      </c>
      <c r="D3248">
        <v>4564834</v>
      </c>
      <c r="E3248">
        <v>1212418.0900000001</v>
      </c>
      <c r="F3248">
        <v>693</v>
      </c>
      <c r="G3248">
        <v>0.75</v>
      </c>
      <c r="H3248">
        <v>0</v>
      </c>
      <c r="I3248" t="str">
        <v>High</v>
      </c>
    </row>
    <row r="3249" spans="1:9" x14ac:dyDescent="0.25">
      <c r="A3249" t="str">
        <v>LN006519</v>
      </c>
      <c r="B3249" t="str">
        <v>CUST02425</v>
      </c>
      <c r="C3249" t="str">
        <v>Business</v>
      </c>
      <c r="D3249">
        <v>3664938</v>
      </c>
      <c r="E3249">
        <v>3213570.76</v>
      </c>
      <c r="F3249">
        <v>775</v>
      </c>
      <c r="G3249">
        <v>0.75</v>
      </c>
      <c r="H3249">
        <v>0</v>
      </c>
      <c r="I3249" t="str">
        <v>High</v>
      </c>
    </row>
    <row r="3250" spans="1:9" x14ac:dyDescent="0.25">
      <c r="A3250" t="str">
        <v>LN006523</v>
      </c>
      <c r="B3250" t="str">
        <v>CUST01896</v>
      </c>
      <c r="C3250" t="str">
        <v>Education</v>
      </c>
      <c r="D3250">
        <v>1049767</v>
      </c>
      <c r="E3250">
        <v>781004.92</v>
      </c>
      <c r="F3250">
        <v>717</v>
      </c>
      <c r="G3250">
        <v>0.61919999999999997</v>
      </c>
      <c r="H3250">
        <v>0</v>
      </c>
      <c r="I3250" t="str">
        <v>High</v>
      </c>
    </row>
    <row r="3251" spans="1:9" x14ac:dyDescent="0.25">
      <c r="A3251" t="str">
        <v>LN006526</v>
      </c>
      <c r="B3251" t="str">
        <v>CUST05261</v>
      </c>
      <c r="C3251" t="str">
        <v>Business</v>
      </c>
      <c r="D3251">
        <v>4968663</v>
      </c>
      <c r="E3251">
        <v>2194932.35</v>
      </c>
      <c r="F3251">
        <v>752</v>
      </c>
      <c r="G3251">
        <v>0.75</v>
      </c>
      <c r="H3251">
        <v>0</v>
      </c>
      <c r="I3251" t="str">
        <v>High</v>
      </c>
    </row>
    <row r="3252" spans="1:9" x14ac:dyDescent="0.25">
      <c r="A3252" t="str">
        <v>LN006528</v>
      </c>
      <c r="B3252" t="str">
        <v>CUST05142</v>
      </c>
      <c r="C3252" t="str">
        <v>Education</v>
      </c>
      <c r="D3252">
        <v>842494</v>
      </c>
      <c r="E3252">
        <v>81281.95</v>
      </c>
      <c r="F3252">
        <v>726</v>
      </c>
      <c r="G3252">
        <v>0.51170000000000004</v>
      </c>
      <c r="H3252">
        <v>0</v>
      </c>
      <c r="I3252" t="str">
        <v>High</v>
      </c>
    </row>
    <row r="3253" spans="1:9" x14ac:dyDescent="0.25">
      <c r="A3253" t="str">
        <v>LN006530</v>
      </c>
      <c r="B3253" t="str">
        <v>CUST04915</v>
      </c>
      <c r="C3253" t="str">
        <v>Business</v>
      </c>
      <c r="D3253">
        <v>1106610</v>
      </c>
      <c r="E3253">
        <v>323631.8</v>
      </c>
      <c r="F3253">
        <v>734</v>
      </c>
      <c r="G3253">
        <v>0.66090000000000004</v>
      </c>
      <c r="H3253">
        <v>0</v>
      </c>
      <c r="I3253" t="str">
        <v>High</v>
      </c>
    </row>
    <row r="3254" spans="1:9" x14ac:dyDescent="0.25">
      <c r="A3254" t="str">
        <v>LN006531</v>
      </c>
      <c r="B3254" t="str">
        <v>CUST02948</v>
      </c>
      <c r="C3254" t="str">
        <v>Home</v>
      </c>
      <c r="D3254">
        <v>4630305</v>
      </c>
      <c r="E3254">
        <v>4373799.91</v>
      </c>
      <c r="F3254">
        <v>722</v>
      </c>
      <c r="G3254">
        <v>0.75</v>
      </c>
      <c r="H3254">
        <v>0</v>
      </c>
      <c r="I3254" t="str">
        <v>High</v>
      </c>
    </row>
    <row r="3255" spans="1:9" x14ac:dyDescent="0.25">
      <c r="A3255" t="str">
        <v>LN006532</v>
      </c>
      <c r="B3255" t="str">
        <v>CUST00726</v>
      </c>
      <c r="C3255" t="str">
        <v>Business</v>
      </c>
      <c r="D3255">
        <v>4215660</v>
      </c>
      <c r="E3255">
        <v>963735.57</v>
      </c>
      <c r="F3255">
        <v>764</v>
      </c>
      <c r="G3255">
        <v>0.75</v>
      </c>
      <c r="H3255">
        <v>0</v>
      </c>
      <c r="I3255" t="str">
        <v>High</v>
      </c>
    </row>
    <row r="3256" spans="1:9" x14ac:dyDescent="0.25">
      <c r="A3256" t="str">
        <v>LN006533</v>
      </c>
      <c r="B3256" t="str">
        <v>CUST02616</v>
      </c>
      <c r="C3256" t="str">
        <v>Business</v>
      </c>
      <c r="D3256">
        <v>946397</v>
      </c>
      <c r="E3256">
        <v>900224.31</v>
      </c>
      <c r="F3256">
        <v>678</v>
      </c>
      <c r="G3256">
        <v>0.75</v>
      </c>
      <c r="H3256">
        <v>0</v>
      </c>
      <c r="I3256" t="str">
        <v>High</v>
      </c>
    </row>
    <row r="3257" spans="1:9" x14ac:dyDescent="0.25">
      <c r="A3257" t="str">
        <v>LN006534</v>
      </c>
      <c r="B3257" t="str">
        <v>CUST03054</v>
      </c>
      <c r="C3257" t="str">
        <v>Personal</v>
      </c>
      <c r="D3257">
        <v>791272</v>
      </c>
      <c r="E3257">
        <v>0</v>
      </c>
      <c r="F3257">
        <v>676</v>
      </c>
      <c r="G3257">
        <v>0.75</v>
      </c>
      <c r="H3257">
        <v>0</v>
      </c>
      <c r="I3257" t="str">
        <v>High</v>
      </c>
    </row>
    <row r="3258" spans="1:9" x14ac:dyDescent="0.25">
      <c r="A3258" t="str">
        <v>LN006535</v>
      </c>
      <c r="B3258" t="str">
        <v>CUST02303</v>
      </c>
      <c r="C3258" t="str">
        <v>Personal</v>
      </c>
      <c r="D3258">
        <v>480541</v>
      </c>
      <c r="E3258">
        <v>446823.18</v>
      </c>
      <c r="F3258">
        <v>748</v>
      </c>
      <c r="G3258">
        <v>0.50849999999999995</v>
      </c>
      <c r="H3258">
        <v>0</v>
      </c>
      <c r="I3258" t="str">
        <v>High</v>
      </c>
    </row>
    <row r="3259" spans="1:9" x14ac:dyDescent="0.25">
      <c r="A3259" t="str">
        <v>LN006538</v>
      </c>
      <c r="B3259" t="str">
        <v>CUST05428</v>
      </c>
      <c r="C3259" t="str">
        <v>Business</v>
      </c>
      <c r="D3259">
        <v>2126182</v>
      </c>
      <c r="E3259">
        <v>0</v>
      </c>
      <c r="F3259">
        <v>743</v>
      </c>
      <c r="G3259">
        <v>0.75</v>
      </c>
      <c r="H3259">
        <v>1</v>
      </c>
      <c r="I3259" t="str">
        <v>High</v>
      </c>
    </row>
    <row r="3260" spans="1:9" x14ac:dyDescent="0.25">
      <c r="A3260" t="str">
        <v>LN006539</v>
      </c>
      <c r="B3260" t="str">
        <v>CUST04312</v>
      </c>
      <c r="C3260" t="str">
        <v>Home</v>
      </c>
      <c r="D3260">
        <v>5424897</v>
      </c>
      <c r="E3260">
        <v>4847645.95</v>
      </c>
      <c r="F3260">
        <v>661</v>
      </c>
      <c r="G3260">
        <v>0.75</v>
      </c>
      <c r="H3260">
        <v>0</v>
      </c>
      <c r="I3260" t="str">
        <v>High</v>
      </c>
    </row>
    <row r="3261" spans="1:9" x14ac:dyDescent="0.25">
      <c r="A3261" t="str">
        <v>LN006540</v>
      </c>
      <c r="B3261" t="str">
        <v>CUST06698</v>
      </c>
      <c r="C3261" t="str">
        <v>Auto</v>
      </c>
      <c r="D3261">
        <v>1628418</v>
      </c>
      <c r="E3261">
        <v>1003573.62</v>
      </c>
      <c r="F3261">
        <v>683</v>
      </c>
      <c r="G3261">
        <v>0.75</v>
      </c>
      <c r="H3261">
        <v>1</v>
      </c>
      <c r="I3261" t="str">
        <v>High</v>
      </c>
    </row>
    <row r="3262" spans="1:9" x14ac:dyDescent="0.25">
      <c r="A3262" t="str">
        <v>LN006543</v>
      </c>
      <c r="B3262" t="str">
        <v>CUST05896</v>
      </c>
      <c r="C3262" t="str">
        <v>Business</v>
      </c>
      <c r="D3262">
        <v>4355917</v>
      </c>
      <c r="E3262">
        <v>0</v>
      </c>
      <c r="F3262">
        <v>723</v>
      </c>
      <c r="G3262">
        <v>0.68740000000000001</v>
      </c>
      <c r="H3262">
        <v>7</v>
      </c>
      <c r="I3262" t="str">
        <v>High</v>
      </c>
    </row>
    <row r="3263" spans="1:9" x14ac:dyDescent="0.25">
      <c r="A3263" t="str">
        <v>LN006544</v>
      </c>
      <c r="B3263" t="str">
        <v>CUST00528</v>
      </c>
      <c r="C3263" t="str">
        <v>Personal</v>
      </c>
      <c r="D3263">
        <v>715789</v>
      </c>
      <c r="E3263">
        <v>530316.65</v>
      </c>
      <c r="F3263">
        <v>697</v>
      </c>
      <c r="G3263">
        <v>0.75</v>
      </c>
      <c r="H3263">
        <v>0</v>
      </c>
      <c r="I3263" t="str">
        <v>High</v>
      </c>
    </row>
    <row r="3264" spans="1:9" x14ac:dyDescent="0.25">
      <c r="A3264" t="str">
        <v>LN006545</v>
      </c>
      <c r="B3264" t="str">
        <v>CUST02929</v>
      </c>
      <c r="C3264" t="str">
        <v>Home</v>
      </c>
      <c r="D3264">
        <v>3352891</v>
      </c>
      <c r="E3264">
        <v>3152355.19</v>
      </c>
      <c r="F3264">
        <v>630</v>
      </c>
      <c r="G3264">
        <v>0.51449999999999996</v>
      </c>
      <c r="H3264">
        <v>0</v>
      </c>
      <c r="I3264" t="str">
        <v>High</v>
      </c>
    </row>
    <row r="3265" spans="1:9" x14ac:dyDescent="0.25">
      <c r="A3265" t="str">
        <v>LN006546</v>
      </c>
      <c r="B3265" t="str">
        <v>CUST06511</v>
      </c>
      <c r="C3265" t="str">
        <v>Personal</v>
      </c>
      <c r="D3265">
        <v>792431</v>
      </c>
      <c r="E3265">
        <v>396261.68</v>
      </c>
      <c r="F3265">
        <v>639</v>
      </c>
      <c r="G3265">
        <v>0.38619999999999999</v>
      </c>
      <c r="H3265">
        <v>0</v>
      </c>
      <c r="I3265" t="str">
        <v>High</v>
      </c>
    </row>
    <row r="3266" spans="1:9" x14ac:dyDescent="0.25">
      <c r="A3266" t="str">
        <v>LN006547</v>
      </c>
      <c r="B3266" t="str">
        <v>CUST03331</v>
      </c>
      <c r="C3266" t="str">
        <v>Home</v>
      </c>
      <c r="D3266">
        <v>4686800</v>
      </c>
      <c r="E3266">
        <v>4617837.66</v>
      </c>
      <c r="F3266">
        <v>782</v>
      </c>
      <c r="G3266">
        <v>0.66920000000000002</v>
      </c>
      <c r="H3266">
        <v>0</v>
      </c>
      <c r="I3266" t="str">
        <v>High</v>
      </c>
    </row>
    <row r="3267" spans="1:9" x14ac:dyDescent="0.25">
      <c r="A3267" t="str">
        <v>LN006548</v>
      </c>
      <c r="B3267" t="str">
        <v>CUST06304</v>
      </c>
      <c r="C3267" t="str">
        <v>Home</v>
      </c>
      <c r="D3267">
        <v>5412914</v>
      </c>
      <c r="E3267">
        <v>5295152.8899999997</v>
      </c>
      <c r="F3267">
        <v>687</v>
      </c>
      <c r="G3267">
        <v>0.75</v>
      </c>
      <c r="H3267">
        <v>0</v>
      </c>
      <c r="I3267" t="str">
        <v>High</v>
      </c>
    </row>
    <row r="3268" spans="1:9" x14ac:dyDescent="0.25">
      <c r="A3268" t="str">
        <v>LN006552</v>
      </c>
      <c r="B3268" t="str">
        <v>CUST01363</v>
      </c>
      <c r="C3268" t="str">
        <v>Home</v>
      </c>
      <c r="D3268">
        <v>6126137</v>
      </c>
      <c r="E3268">
        <v>4958876.74</v>
      </c>
      <c r="F3268">
        <v>695</v>
      </c>
      <c r="G3268">
        <v>0.75</v>
      </c>
      <c r="H3268">
        <v>7</v>
      </c>
      <c r="I3268" t="str">
        <v>High</v>
      </c>
    </row>
    <row r="3269" spans="1:9" x14ac:dyDescent="0.25">
      <c r="A3269" t="str">
        <v>LN006557</v>
      </c>
      <c r="B3269" t="str">
        <v>CUST01390</v>
      </c>
      <c r="C3269" t="str">
        <v>Home</v>
      </c>
      <c r="D3269">
        <v>6839494</v>
      </c>
      <c r="E3269">
        <v>6807735.46</v>
      </c>
      <c r="F3269">
        <v>744</v>
      </c>
      <c r="G3269">
        <v>0.75</v>
      </c>
      <c r="H3269">
        <v>1</v>
      </c>
      <c r="I3269" t="str">
        <v>High</v>
      </c>
    </row>
    <row r="3270" spans="1:9" x14ac:dyDescent="0.25">
      <c r="A3270" t="str">
        <v>LN006559</v>
      </c>
      <c r="B3270" t="str">
        <v>CUST01732</v>
      </c>
      <c r="C3270" t="str">
        <v>Education</v>
      </c>
      <c r="D3270">
        <v>980285</v>
      </c>
      <c r="E3270">
        <v>575509.15</v>
      </c>
      <c r="F3270">
        <v>712</v>
      </c>
      <c r="G3270">
        <v>0.5282</v>
      </c>
      <c r="H3270">
        <v>0</v>
      </c>
      <c r="I3270" t="str">
        <v>High</v>
      </c>
    </row>
    <row r="3271" spans="1:9" x14ac:dyDescent="0.25">
      <c r="A3271" t="str">
        <v>LN006560</v>
      </c>
      <c r="B3271" t="str">
        <v>CUST02722</v>
      </c>
      <c r="C3271" t="str">
        <v>Business</v>
      </c>
      <c r="D3271">
        <v>3872782</v>
      </c>
      <c r="E3271">
        <v>1785693.55</v>
      </c>
      <c r="F3271">
        <v>706</v>
      </c>
      <c r="G3271">
        <v>0.75</v>
      </c>
      <c r="H3271">
        <v>0</v>
      </c>
      <c r="I3271" t="str">
        <v>High</v>
      </c>
    </row>
    <row r="3272" spans="1:9" x14ac:dyDescent="0.25">
      <c r="A3272" t="str">
        <v>LN006562</v>
      </c>
      <c r="B3272" t="str">
        <v>CUST06293</v>
      </c>
      <c r="C3272" t="str">
        <v>Personal</v>
      </c>
      <c r="D3272">
        <v>792426</v>
      </c>
      <c r="E3272">
        <v>614159.51</v>
      </c>
      <c r="F3272">
        <v>792</v>
      </c>
      <c r="G3272">
        <v>0.75</v>
      </c>
      <c r="H3272">
        <v>0</v>
      </c>
      <c r="I3272" t="str">
        <v>High</v>
      </c>
    </row>
    <row r="3273" spans="1:9" x14ac:dyDescent="0.25">
      <c r="A3273" t="str">
        <v>LN006564</v>
      </c>
      <c r="B3273" t="str">
        <v>CUST06196</v>
      </c>
      <c r="C3273" t="str">
        <v>Auto</v>
      </c>
      <c r="D3273">
        <v>1137740</v>
      </c>
      <c r="E3273">
        <v>513422.23</v>
      </c>
      <c r="F3273">
        <v>707</v>
      </c>
      <c r="G3273">
        <v>0.73260000000000003</v>
      </c>
      <c r="H3273">
        <v>1</v>
      </c>
      <c r="I3273" t="str">
        <v>High</v>
      </c>
    </row>
    <row r="3274" spans="1:9" x14ac:dyDescent="0.25">
      <c r="A3274" t="str">
        <v>LN006567</v>
      </c>
      <c r="B3274" t="str">
        <v>CUST03051</v>
      </c>
      <c r="C3274" t="str">
        <v>Auto</v>
      </c>
      <c r="D3274">
        <v>1307031</v>
      </c>
      <c r="E3274">
        <v>688517.9</v>
      </c>
      <c r="F3274">
        <v>752</v>
      </c>
      <c r="G3274">
        <v>0.75</v>
      </c>
      <c r="H3274">
        <v>0</v>
      </c>
      <c r="I3274" t="str">
        <v>High</v>
      </c>
    </row>
    <row r="3275" spans="1:9" x14ac:dyDescent="0.25">
      <c r="A3275" t="str">
        <v>LN006568</v>
      </c>
      <c r="B3275" t="str">
        <v>CUST04314</v>
      </c>
      <c r="C3275" t="str">
        <v>Auto</v>
      </c>
      <c r="D3275">
        <v>696869</v>
      </c>
      <c r="E3275">
        <v>86548.76</v>
      </c>
      <c r="F3275">
        <v>701</v>
      </c>
      <c r="G3275">
        <v>0.57709999999999995</v>
      </c>
      <c r="H3275">
        <v>0</v>
      </c>
      <c r="I3275" t="str">
        <v>High</v>
      </c>
    </row>
    <row r="3276" spans="1:9" x14ac:dyDescent="0.25">
      <c r="A3276" t="str">
        <v>LN006570</v>
      </c>
      <c r="B3276" t="str">
        <v>CUST00661</v>
      </c>
      <c r="C3276" t="str">
        <v>Home</v>
      </c>
      <c r="D3276">
        <v>2954557</v>
      </c>
      <c r="E3276">
        <v>2635467.37</v>
      </c>
      <c r="F3276">
        <v>732</v>
      </c>
      <c r="G3276">
        <v>0.75</v>
      </c>
      <c r="H3276">
        <v>1</v>
      </c>
      <c r="I3276" t="str">
        <v>High</v>
      </c>
    </row>
    <row r="3277" spans="1:9" x14ac:dyDescent="0.25">
      <c r="A3277" t="str">
        <v>LN006571</v>
      </c>
      <c r="B3277" t="str">
        <v>CUST02732</v>
      </c>
      <c r="C3277" t="str">
        <v>Auto</v>
      </c>
      <c r="D3277">
        <v>705661</v>
      </c>
      <c r="E3277">
        <v>277637.03999999998</v>
      </c>
      <c r="F3277">
        <v>537</v>
      </c>
      <c r="G3277">
        <v>0.18149999999999999</v>
      </c>
      <c r="H3277">
        <v>0</v>
      </c>
      <c r="I3277" t="str">
        <v>High</v>
      </c>
    </row>
    <row r="3278" spans="1:9" x14ac:dyDescent="0.25">
      <c r="A3278" t="str">
        <v>LN006574</v>
      </c>
      <c r="B3278" t="str">
        <v>CUST06275</v>
      </c>
      <c r="C3278" t="str">
        <v>Business</v>
      </c>
      <c r="D3278">
        <v>3818370</v>
      </c>
      <c r="E3278">
        <v>3097055.9</v>
      </c>
      <c r="F3278">
        <v>750</v>
      </c>
      <c r="G3278">
        <v>0.75</v>
      </c>
      <c r="H3278">
        <v>7</v>
      </c>
      <c r="I3278" t="str">
        <v>High</v>
      </c>
    </row>
    <row r="3279" spans="1:9" x14ac:dyDescent="0.25">
      <c r="A3279" t="str">
        <v>LN006577</v>
      </c>
      <c r="B3279" t="str">
        <v>CUST06877</v>
      </c>
      <c r="C3279" t="str">
        <v>Business</v>
      </c>
      <c r="D3279">
        <v>1727121</v>
      </c>
      <c r="E3279">
        <v>1371220.03</v>
      </c>
      <c r="F3279">
        <v>629</v>
      </c>
      <c r="G3279">
        <v>0.54820000000000002</v>
      </c>
      <c r="H3279">
        <v>0</v>
      </c>
      <c r="I3279" t="str">
        <v>High</v>
      </c>
    </row>
    <row r="3280" spans="1:9" x14ac:dyDescent="0.25">
      <c r="A3280" t="str">
        <v>LN006579</v>
      </c>
      <c r="B3280" t="str">
        <v>CUST02156</v>
      </c>
      <c r="C3280" t="str">
        <v>Home</v>
      </c>
      <c r="D3280">
        <v>6025900</v>
      </c>
      <c r="E3280">
        <v>5806316.8099999996</v>
      </c>
      <c r="F3280">
        <v>704</v>
      </c>
      <c r="G3280">
        <v>0.58430000000000004</v>
      </c>
      <c r="H3280">
        <v>0</v>
      </c>
      <c r="I3280" t="str">
        <v>High</v>
      </c>
    </row>
    <row r="3281" spans="1:9" x14ac:dyDescent="0.25">
      <c r="A3281" t="str">
        <v>LN006581</v>
      </c>
      <c r="B3281" t="str">
        <v>CUST03323</v>
      </c>
      <c r="C3281" t="str">
        <v>Business</v>
      </c>
      <c r="D3281">
        <v>926005</v>
      </c>
      <c r="E3281">
        <v>0</v>
      </c>
      <c r="F3281">
        <v>777</v>
      </c>
      <c r="G3281">
        <v>0.75</v>
      </c>
      <c r="H3281">
        <v>0</v>
      </c>
      <c r="I3281" t="str">
        <v>High</v>
      </c>
    </row>
    <row r="3282" spans="1:9" x14ac:dyDescent="0.25">
      <c r="A3282" t="str">
        <v>LN006582</v>
      </c>
      <c r="B3282" t="str">
        <v>CUST06730</v>
      </c>
      <c r="C3282" t="str">
        <v>Business</v>
      </c>
      <c r="D3282">
        <v>3177752</v>
      </c>
      <c r="E3282">
        <v>2103663.48</v>
      </c>
      <c r="F3282">
        <v>639</v>
      </c>
      <c r="G3282">
        <v>0.45650000000000002</v>
      </c>
      <c r="H3282">
        <v>0</v>
      </c>
      <c r="I3282" t="str">
        <v>High</v>
      </c>
    </row>
    <row r="3283" spans="1:9" x14ac:dyDescent="0.25">
      <c r="A3283" t="str">
        <v>LN006583</v>
      </c>
      <c r="B3283" t="str">
        <v>CUST03950</v>
      </c>
      <c r="C3283" t="str">
        <v>Auto</v>
      </c>
      <c r="D3283">
        <v>1258448</v>
      </c>
      <c r="E3283">
        <v>1217014.3</v>
      </c>
      <c r="F3283">
        <v>674</v>
      </c>
      <c r="G3283">
        <v>0.53879999999999995</v>
      </c>
      <c r="H3283">
        <v>30</v>
      </c>
      <c r="I3283" t="str">
        <v>High</v>
      </c>
    </row>
    <row r="3284" spans="1:9" x14ac:dyDescent="0.25">
      <c r="A3284" t="str">
        <v>LN006586</v>
      </c>
      <c r="B3284" t="str">
        <v>CUST00010</v>
      </c>
      <c r="C3284" t="str">
        <v>Home</v>
      </c>
      <c r="D3284">
        <v>5138647</v>
      </c>
      <c r="E3284">
        <v>4923063.59</v>
      </c>
      <c r="F3284">
        <v>742</v>
      </c>
      <c r="G3284">
        <v>0.75</v>
      </c>
      <c r="H3284">
        <v>0</v>
      </c>
      <c r="I3284" t="str">
        <v>High</v>
      </c>
    </row>
    <row r="3285" spans="1:9" x14ac:dyDescent="0.25">
      <c r="A3285" t="str">
        <v>LN006587</v>
      </c>
      <c r="B3285" t="str">
        <v>CUST04741</v>
      </c>
      <c r="C3285" t="str">
        <v>Home</v>
      </c>
      <c r="D3285">
        <v>5820262</v>
      </c>
      <c r="E3285">
        <v>5600471.4000000004</v>
      </c>
      <c r="F3285">
        <v>696</v>
      </c>
      <c r="G3285">
        <v>0.75</v>
      </c>
      <c r="H3285">
        <v>30</v>
      </c>
      <c r="I3285" t="str">
        <v>High</v>
      </c>
    </row>
    <row r="3286" spans="1:9" x14ac:dyDescent="0.25">
      <c r="A3286" t="str">
        <v>LN006588</v>
      </c>
      <c r="B3286" t="str">
        <v>CUST05505</v>
      </c>
      <c r="C3286" t="str">
        <v>Personal</v>
      </c>
      <c r="D3286">
        <v>784245</v>
      </c>
      <c r="E3286">
        <v>189654.69</v>
      </c>
      <c r="F3286">
        <v>809</v>
      </c>
      <c r="G3286">
        <v>0.75</v>
      </c>
      <c r="H3286">
        <v>0</v>
      </c>
      <c r="I3286" t="str">
        <v>High</v>
      </c>
    </row>
    <row r="3287" spans="1:9" x14ac:dyDescent="0.25">
      <c r="A3287" t="str">
        <v>LN006589</v>
      </c>
      <c r="B3287" t="str">
        <v>CUST04611</v>
      </c>
      <c r="C3287" t="str">
        <v>Personal</v>
      </c>
      <c r="D3287">
        <v>472526</v>
      </c>
      <c r="E3287">
        <v>0</v>
      </c>
      <c r="F3287">
        <v>718</v>
      </c>
      <c r="G3287">
        <v>0.75</v>
      </c>
      <c r="H3287">
        <v>7</v>
      </c>
      <c r="I3287" t="str">
        <v>High</v>
      </c>
    </row>
    <row r="3288" spans="1:9" x14ac:dyDescent="0.25">
      <c r="A3288" t="str">
        <v>LN006591</v>
      </c>
      <c r="B3288" t="str">
        <v>CUST01253</v>
      </c>
      <c r="C3288" t="str">
        <v>Home</v>
      </c>
      <c r="D3288">
        <v>2520742</v>
      </c>
      <c r="E3288">
        <v>2180414.4900000002</v>
      </c>
      <c r="F3288">
        <v>631</v>
      </c>
      <c r="G3288">
        <v>0.75</v>
      </c>
      <c r="H3288">
        <v>0</v>
      </c>
      <c r="I3288" t="str">
        <v>High</v>
      </c>
    </row>
    <row r="3289" spans="1:9" x14ac:dyDescent="0.25">
      <c r="A3289" t="str">
        <v>LN006592</v>
      </c>
      <c r="B3289" t="str">
        <v>CUST02910</v>
      </c>
      <c r="C3289" t="str">
        <v>Personal</v>
      </c>
      <c r="D3289">
        <v>651515</v>
      </c>
      <c r="E3289">
        <v>618694.96</v>
      </c>
      <c r="F3289">
        <v>643</v>
      </c>
      <c r="G3289">
        <v>0.43580000000000002</v>
      </c>
      <c r="H3289">
        <v>0</v>
      </c>
      <c r="I3289" t="str">
        <v>High</v>
      </c>
    </row>
    <row r="3290" spans="1:9" x14ac:dyDescent="0.25">
      <c r="A3290" t="str">
        <v>LN006593</v>
      </c>
      <c r="B3290" t="str">
        <v>CUST02385</v>
      </c>
      <c r="C3290" t="str">
        <v>Home</v>
      </c>
      <c r="D3290">
        <v>4130056</v>
      </c>
      <c r="E3290">
        <v>3235547.88</v>
      </c>
      <c r="F3290">
        <v>824</v>
      </c>
      <c r="G3290">
        <v>0.75</v>
      </c>
      <c r="H3290">
        <v>0</v>
      </c>
      <c r="I3290" t="str">
        <v>High</v>
      </c>
    </row>
    <row r="3291" spans="1:9" x14ac:dyDescent="0.25">
      <c r="A3291" t="str">
        <v>LN006594</v>
      </c>
      <c r="B3291" t="str">
        <v>CUST02656</v>
      </c>
      <c r="C3291" t="str">
        <v>Business</v>
      </c>
      <c r="D3291">
        <v>2085372</v>
      </c>
      <c r="E3291">
        <v>1897378.54</v>
      </c>
      <c r="F3291">
        <v>647</v>
      </c>
      <c r="G3291">
        <v>0.75</v>
      </c>
      <c r="H3291">
        <v>0</v>
      </c>
      <c r="I3291" t="str">
        <v>High</v>
      </c>
    </row>
    <row r="3292" spans="1:9" x14ac:dyDescent="0.25">
      <c r="A3292" t="str">
        <v>LN006597</v>
      </c>
      <c r="B3292" t="str">
        <v>CUST04474</v>
      </c>
      <c r="C3292" t="str">
        <v>Personal</v>
      </c>
      <c r="D3292">
        <v>589209</v>
      </c>
      <c r="E3292">
        <v>298695.21000000002</v>
      </c>
      <c r="F3292">
        <v>726</v>
      </c>
      <c r="G3292">
        <v>0.52139999999999997</v>
      </c>
      <c r="H3292">
        <v>0</v>
      </c>
      <c r="I3292" t="str">
        <v>High</v>
      </c>
    </row>
    <row r="3293" spans="1:9" x14ac:dyDescent="0.25">
      <c r="A3293" t="str">
        <v>LN006599</v>
      </c>
      <c r="B3293" t="str">
        <v>CUST01402</v>
      </c>
      <c r="C3293" t="str">
        <v>Business</v>
      </c>
      <c r="D3293">
        <v>4930828</v>
      </c>
      <c r="E3293">
        <v>1935636.8</v>
      </c>
      <c r="F3293">
        <v>609</v>
      </c>
      <c r="G3293">
        <v>0.75</v>
      </c>
      <c r="H3293">
        <v>120</v>
      </c>
      <c r="I3293" t="str">
        <v>High</v>
      </c>
    </row>
    <row r="3294" spans="1:9" x14ac:dyDescent="0.25">
      <c r="A3294" t="str">
        <v>LN006601</v>
      </c>
      <c r="B3294" t="str">
        <v>CUST04940</v>
      </c>
      <c r="C3294" t="str">
        <v>Home</v>
      </c>
      <c r="D3294">
        <v>1448493</v>
      </c>
      <c r="E3294">
        <v>1432884.29</v>
      </c>
      <c r="F3294">
        <v>580</v>
      </c>
      <c r="G3294">
        <v>0.3826</v>
      </c>
      <c r="H3294">
        <v>0</v>
      </c>
      <c r="I3294" t="str">
        <v>High</v>
      </c>
    </row>
    <row r="3295" spans="1:9" x14ac:dyDescent="0.25">
      <c r="A3295" t="str">
        <v>LN006602</v>
      </c>
      <c r="B3295" t="str">
        <v>CUST04737</v>
      </c>
      <c r="C3295" t="str">
        <v>Auto</v>
      </c>
      <c r="D3295">
        <v>1504629</v>
      </c>
      <c r="E3295">
        <v>1189090.49</v>
      </c>
      <c r="F3295">
        <v>757</v>
      </c>
      <c r="G3295">
        <v>0.73309999999999997</v>
      </c>
      <c r="H3295">
        <v>0</v>
      </c>
      <c r="I3295" t="str">
        <v>High</v>
      </c>
    </row>
    <row r="3296" spans="1:9" x14ac:dyDescent="0.25">
      <c r="A3296" t="str">
        <v>LN006605</v>
      </c>
      <c r="B3296" t="str">
        <v>CUST03555</v>
      </c>
      <c r="C3296" t="str">
        <v>Home</v>
      </c>
      <c r="D3296">
        <v>3399649</v>
      </c>
      <c r="E3296">
        <v>3383213.39</v>
      </c>
      <c r="F3296">
        <v>715</v>
      </c>
      <c r="G3296">
        <v>0.60629999999999995</v>
      </c>
      <c r="H3296">
        <v>0</v>
      </c>
      <c r="I3296" t="str">
        <v>High</v>
      </c>
    </row>
    <row r="3297" spans="1:9" x14ac:dyDescent="0.25">
      <c r="A3297" t="str">
        <v>LN006608</v>
      </c>
      <c r="B3297" t="str">
        <v>CUST06167</v>
      </c>
      <c r="C3297" t="str">
        <v>Home</v>
      </c>
      <c r="D3297">
        <v>5749480</v>
      </c>
      <c r="E3297">
        <v>5555043.2400000002</v>
      </c>
      <c r="F3297">
        <v>651</v>
      </c>
      <c r="G3297">
        <v>0.75</v>
      </c>
      <c r="H3297">
        <v>120</v>
      </c>
      <c r="I3297" t="str">
        <v>High</v>
      </c>
    </row>
    <row r="3298" spans="1:9" x14ac:dyDescent="0.25">
      <c r="A3298" t="str">
        <v>LN006609</v>
      </c>
      <c r="B3298" t="str">
        <v>CUST01968</v>
      </c>
      <c r="C3298" t="str">
        <v>Business</v>
      </c>
      <c r="D3298">
        <v>3157289</v>
      </c>
      <c r="E3298">
        <v>2335803.63</v>
      </c>
      <c r="F3298">
        <v>700</v>
      </c>
      <c r="G3298">
        <v>0.75</v>
      </c>
      <c r="H3298">
        <v>0</v>
      </c>
      <c r="I3298" t="str">
        <v>High</v>
      </c>
    </row>
    <row r="3299" spans="1:9" x14ac:dyDescent="0.25">
      <c r="A3299" t="str">
        <v>LN006610</v>
      </c>
      <c r="B3299" t="str">
        <v>CUST07000</v>
      </c>
      <c r="C3299" t="str">
        <v>Personal</v>
      </c>
      <c r="D3299">
        <v>512643</v>
      </c>
      <c r="E3299">
        <v>373961.42</v>
      </c>
      <c r="F3299">
        <v>629</v>
      </c>
      <c r="G3299">
        <v>0.41620000000000001</v>
      </c>
      <c r="H3299">
        <v>0</v>
      </c>
      <c r="I3299" t="str">
        <v>High</v>
      </c>
    </row>
    <row r="3300" spans="1:9" x14ac:dyDescent="0.25">
      <c r="A3300" t="str">
        <v>LN006616</v>
      </c>
      <c r="B3300" t="str">
        <v>CUST00546</v>
      </c>
      <c r="C3300" t="str">
        <v>Auto</v>
      </c>
      <c r="D3300">
        <v>1698571</v>
      </c>
      <c r="E3300">
        <v>1614786.23</v>
      </c>
      <c r="F3300">
        <v>614</v>
      </c>
      <c r="G3300">
        <v>0.75</v>
      </c>
      <c r="H3300">
        <v>0</v>
      </c>
      <c r="I3300" t="str">
        <v>High</v>
      </c>
    </row>
    <row r="3301" spans="1:9" x14ac:dyDescent="0.25">
      <c r="A3301" t="str">
        <v>LN006618</v>
      </c>
      <c r="B3301" t="str">
        <v>CUST03389</v>
      </c>
      <c r="C3301" t="str">
        <v>Home</v>
      </c>
      <c r="D3301">
        <v>2560625</v>
      </c>
      <c r="E3301">
        <v>2334492.89</v>
      </c>
      <c r="F3301">
        <v>706</v>
      </c>
      <c r="G3301">
        <v>0.75</v>
      </c>
      <c r="H3301">
        <v>0</v>
      </c>
      <c r="I3301" t="str">
        <v>High</v>
      </c>
    </row>
    <row r="3302" spans="1:9" x14ac:dyDescent="0.25">
      <c r="A3302" t="str">
        <v>LN006619</v>
      </c>
      <c r="B3302" t="str">
        <v>CUST00281</v>
      </c>
      <c r="C3302" t="str">
        <v>Home</v>
      </c>
      <c r="D3302">
        <v>6989395</v>
      </c>
      <c r="E3302">
        <v>6925610.2599999998</v>
      </c>
      <c r="F3302">
        <v>623</v>
      </c>
      <c r="G3302">
        <v>0.4899</v>
      </c>
      <c r="H3302">
        <v>0</v>
      </c>
      <c r="I3302" t="str">
        <v>High</v>
      </c>
    </row>
    <row r="3303" spans="1:9" x14ac:dyDescent="0.25">
      <c r="A3303" t="str">
        <v>LN006620</v>
      </c>
      <c r="B3303" t="str">
        <v>CUST00419</v>
      </c>
      <c r="C3303" t="str">
        <v>Auto</v>
      </c>
      <c r="D3303">
        <v>1680359</v>
      </c>
      <c r="E3303">
        <v>1197837.8899999999</v>
      </c>
      <c r="F3303">
        <v>633</v>
      </c>
      <c r="G3303">
        <v>0.75</v>
      </c>
      <c r="H3303">
        <v>0</v>
      </c>
      <c r="I3303" t="str">
        <v>High</v>
      </c>
    </row>
    <row r="3304" spans="1:9" x14ac:dyDescent="0.25">
      <c r="A3304" t="str">
        <v>LN006622</v>
      </c>
      <c r="B3304" t="str">
        <v>CUST05118</v>
      </c>
      <c r="C3304" t="str">
        <v>Home</v>
      </c>
      <c r="D3304">
        <v>6735523</v>
      </c>
      <c r="E3304">
        <v>6624096.5499999998</v>
      </c>
      <c r="F3304">
        <v>728</v>
      </c>
      <c r="G3304">
        <v>0.75</v>
      </c>
      <c r="H3304">
        <v>0</v>
      </c>
      <c r="I3304" t="str">
        <v>High</v>
      </c>
    </row>
    <row r="3305" spans="1:9" x14ac:dyDescent="0.25">
      <c r="A3305" t="str">
        <v>LN006623</v>
      </c>
      <c r="B3305" t="str">
        <v>CUST05068</v>
      </c>
      <c r="C3305" t="str">
        <v>Home</v>
      </c>
      <c r="D3305">
        <v>1267023</v>
      </c>
      <c r="E3305">
        <v>1102463.73</v>
      </c>
      <c r="F3305">
        <v>647</v>
      </c>
      <c r="G3305">
        <v>0.33429999999999999</v>
      </c>
      <c r="H3305">
        <v>0</v>
      </c>
      <c r="I3305" t="str">
        <v>High</v>
      </c>
    </row>
    <row r="3306" spans="1:9" x14ac:dyDescent="0.25">
      <c r="A3306" t="str">
        <v>LN006624</v>
      </c>
      <c r="B3306" t="str">
        <v>CUST01694</v>
      </c>
      <c r="C3306" t="str">
        <v>Home</v>
      </c>
      <c r="D3306">
        <v>6489732</v>
      </c>
      <c r="E3306">
        <v>6122283.8600000003</v>
      </c>
      <c r="F3306">
        <v>785</v>
      </c>
      <c r="G3306">
        <v>0.50409999999999999</v>
      </c>
      <c r="H3306">
        <v>0</v>
      </c>
      <c r="I3306" t="str">
        <v>High</v>
      </c>
    </row>
    <row r="3307" spans="1:9" x14ac:dyDescent="0.25">
      <c r="A3307" t="str">
        <v>LN006625</v>
      </c>
      <c r="B3307" t="str">
        <v>CUST02410</v>
      </c>
      <c r="C3307" t="str">
        <v>Education</v>
      </c>
      <c r="D3307">
        <v>1275985</v>
      </c>
      <c r="E3307">
        <v>1064953.26</v>
      </c>
      <c r="F3307">
        <v>764</v>
      </c>
      <c r="G3307">
        <v>0.75</v>
      </c>
      <c r="H3307">
        <v>0</v>
      </c>
      <c r="I3307" t="str">
        <v>High</v>
      </c>
    </row>
    <row r="3308" spans="1:9" x14ac:dyDescent="0.25">
      <c r="A3308" t="str">
        <v>LN006627</v>
      </c>
      <c r="B3308" t="str">
        <v>CUST06093</v>
      </c>
      <c r="C3308" t="str">
        <v>Education</v>
      </c>
      <c r="D3308">
        <v>732946</v>
      </c>
      <c r="E3308">
        <v>362728.64</v>
      </c>
      <c r="F3308">
        <v>640</v>
      </c>
      <c r="G3308">
        <v>0.21590000000000001</v>
      </c>
      <c r="H3308">
        <v>0</v>
      </c>
      <c r="I3308" t="str">
        <v>High</v>
      </c>
    </row>
    <row r="3309" spans="1:9" x14ac:dyDescent="0.25">
      <c r="A3309" t="str">
        <v>LN006631</v>
      </c>
      <c r="B3309" t="str">
        <v>CUST04973</v>
      </c>
      <c r="C3309" t="str">
        <v>Home</v>
      </c>
      <c r="D3309">
        <v>2958552</v>
      </c>
      <c r="E3309">
        <v>2474573.37</v>
      </c>
      <c r="F3309">
        <v>771</v>
      </c>
      <c r="G3309">
        <v>0.75</v>
      </c>
      <c r="H3309">
        <v>0</v>
      </c>
      <c r="I3309" t="str">
        <v>High</v>
      </c>
    </row>
    <row r="3310" spans="1:9" x14ac:dyDescent="0.25">
      <c r="A3310" t="str">
        <v>LN006634</v>
      </c>
      <c r="B3310" t="str">
        <v>CUST03257</v>
      </c>
      <c r="C3310" t="str">
        <v>Home</v>
      </c>
      <c r="D3310">
        <v>2407228</v>
      </c>
      <c r="E3310">
        <v>1837090.02</v>
      </c>
      <c r="F3310">
        <v>785</v>
      </c>
      <c r="G3310">
        <v>0.65190000000000003</v>
      </c>
      <c r="H3310">
        <v>0</v>
      </c>
      <c r="I3310" t="str">
        <v>High</v>
      </c>
    </row>
    <row r="3311" spans="1:9" x14ac:dyDescent="0.25">
      <c r="A3311" t="str">
        <v>LN006635</v>
      </c>
      <c r="B3311" t="str">
        <v>CUST03930</v>
      </c>
      <c r="C3311" t="str">
        <v>Auto</v>
      </c>
      <c r="D3311">
        <v>1787121</v>
      </c>
      <c r="E3311">
        <v>1702392.05</v>
      </c>
      <c r="F3311">
        <v>724</v>
      </c>
      <c r="G3311">
        <v>0.64590000000000003</v>
      </c>
      <c r="H3311">
        <v>0</v>
      </c>
      <c r="I3311" t="str">
        <v>High</v>
      </c>
    </row>
    <row r="3312" spans="1:9" x14ac:dyDescent="0.25">
      <c r="A3312" t="str">
        <v>LN006637</v>
      </c>
      <c r="B3312" t="str">
        <v>CUST06817</v>
      </c>
      <c r="C3312" t="str">
        <v>Business</v>
      </c>
      <c r="D3312">
        <v>2530157</v>
      </c>
      <c r="E3312">
        <v>914836.06</v>
      </c>
      <c r="F3312">
        <v>659</v>
      </c>
      <c r="G3312">
        <v>0.64690000000000003</v>
      </c>
      <c r="H3312">
        <v>0</v>
      </c>
      <c r="I3312" t="str">
        <v>High</v>
      </c>
    </row>
    <row r="3313" spans="1:9" x14ac:dyDescent="0.25">
      <c r="A3313" t="str">
        <v>LN006641</v>
      </c>
      <c r="B3313" t="str">
        <v>CUST02863</v>
      </c>
      <c r="C3313" t="str">
        <v>Education</v>
      </c>
      <c r="D3313">
        <v>1449898</v>
      </c>
      <c r="E3313">
        <v>452900.96</v>
      </c>
      <c r="F3313">
        <v>832</v>
      </c>
      <c r="G3313">
        <v>0.70640000000000003</v>
      </c>
      <c r="H3313">
        <v>0</v>
      </c>
      <c r="I3313" t="str">
        <v>High</v>
      </c>
    </row>
    <row r="3314" spans="1:9" x14ac:dyDescent="0.25">
      <c r="A3314" t="str">
        <v>LN006642</v>
      </c>
      <c r="B3314" t="str">
        <v>CUST02198</v>
      </c>
      <c r="C3314" t="str">
        <v>Education</v>
      </c>
      <c r="D3314">
        <v>792420</v>
      </c>
      <c r="E3314">
        <v>601447.31999999995</v>
      </c>
      <c r="F3314">
        <v>602</v>
      </c>
      <c r="G3314">
        <v>0.22570000000000001</v>
      </c>
      <c r="H3314">
        <v>0</v>
      </c>
      <c r="I3314" t="str">
        <v>High</v>
      </c>
    </row>
    <row r="3315" spans="1:9" x14ac:dyDescent="0.25">
      <c r="A3315" t="str">
        <v>LN006643</v>
      </c>
      <c r="B3315" t="str">
        <v>CUST02459</v>
      </c>
      <c r="C3315" t="str">
        <v>Home</v>
      </c>
      <c r="D3315">
        <v>2531436</v>
      </c>
      <c r="E3315">
        <v>2485412.1</v>
      </c>
      <c r="F3315">
        <v>642</v>
      </c>
      <c r="G3315">
        <v>0.42159999999999997</v>
      </c>
      <c r="H3315">
        <v>0</v>
      </c>
      <c r="I3315" t="str">
        <v>High</v>
      </c>
    </row>
    <row r="3316" spans="1:9" x14ac:dyDescent="0.25">
      <c r="A3316" t="str">
        <v>LN006644</v>
      </c>
      <c r="B3316" t="str">
        <v>CUST03094</v>
      </c>
      <c r="C3316" t="str">
        <v>Business</v>
      </c>
      <c r="D3316">
        <v>1453452</v>
      </c>
      <c r="E3316">
        <v>1242405.1299999999</v>
      </c>
      <c r="F3316">
        <v>682</v>
      </c>
      <c r="G3316">
        <v>0.75</v>
      </c>
      <c r="H3316">
        <v>0</v>
      </c>
      <c r="I3316" t="str">
        <v>High</v>
      </c>
    </row>
    <row r="3317" spans="1:9" x14ac:dyDescent="0.25">
      <c r="A3317" t="str">
        <v>LN006645</v>
      </c>
      <c r="B3317" t="str">
        <v>CUST06616</v>
      </c>
      <c r="C3317" t="str">
        <v>Personal</v>
      </c>
      <c r="D3317">
        <v>475696</v>
      </c>
      <c r="E3317">
        <v>164052.81</v>
      </c>
      <c r="F3317">
        <v>601</v>
      </c>
      <c r="G3317">
        <v>0.46529999999999999</v>
      </c>
      <c r="H3317">
        <v>0</v>
      </c>
      <c r="I3317" t="str">
        <v>High</v>
      </c>
    </row>
    <row r="3318" spans="1:9" x14ac:dyDescent="0.25">
      <c r="A3318" t="str">
        <v>LN006647</v>
      </c>
      <c r="B3318" t="str">
        <v>CUST00343</v>
      </c>
      <c r="C3318" t="str">
        <v>Business</v>
      </c>
      <c r="D3318">
        <v>3653133</v>
      </c>
      <c r="E3318">
        <v>2438507.5499999998</v>
      </c>
      <c r="F3318">
        <v>775</v>
      </c>
      <c r="G3318">
        <v>0.75</v>
      </c>
      <c r="H3318">
        <v>0</v>
      </c>
      <c r="I3318" t="str">
        <v>High</v>
      </c>
    </row>
    <row r="3319" spans="1:9" x14ac:dyDescent="0.25">
      <c r="A3319" t="str">
        <v>LN006648</v>
      </c>
      <c r="B3319" t="str">
        <v>CUST06559</v>
      </c>
      <c r="C3319" t="str">
        <v>Business</v>
      </c>
      <c r="D3319">
        <v>1144990</v>
      </c>
      <c r="E3319">
        <v>719751.8</v>
      </c>
      <c r="F3319">
        <v>598</v>
      </c>
      <c r="G3319">
        <v>0.4834</v>
      </c>
      <c r="H3319">
        <v>0</v>
      </c>
      <c r="I3319" t="str">
        <v>High</v>
      </c>
    </row>
    <row r="3320" spans="1:9" x14ac:dyDescent="0.25">
      <c r="A3320" t="str">
        <v>LN006649</v>
      </c>
      <c r="B3320" t="str">
        <v>CUST04587</v>
      </c>
      <c r="C3320" t="str">
        <v>Auto</v>
      </c>
      <c r="D3320">
        <v>1290285</v>
      </c>
      <c r="E3320">
        <v>0</v>
      </c>
      <c r="F3320">
        <v>761</v>
      </c>
      <c r="G3320">
        <v>0.75</v>
      </c>
      <c r="H3320">
        <v>0</v>
      </c>
      <c r="I3320" t="str">
        <v>High</v>
      </c>
    </row>
    <row r="3321" spans="1:9" x14ac:dyDescent="0.25">
      <c r="A3321" t="str">
        <v>LN006650</v>
      </c>
      <c r="B3321" t="str">
        <v>CUST05565</v>
      </c>
      <c r="C3321" t="str">
        <v>Business</v>
      </c>
      <c r="D3321">
        <v>3239332</v>
      </c>
      <c r="E3321">
        <v>1647919.74</v>
      </c>
      <c r="F3321">
        <v>642</v>
      </c>
      <c r="G3321">
        <v>0.75</v>
      </c>
      <c r="H3321">
        <v>0</v>
      </c>
      <c r="I3321" t="str">
        <v>High</v>
      </c>
    </row>
    <row r="3322" spans="1:9" x14ac:dyDescent="0.25">
      <c r="A3322" t="str">
        <v>LN006652</v>
      </c>
      <c r="B3322" t="str">
        <v>CUST00297</v>
      </c>
      <c r="C3322" t="str">
        <v>Business</v>
      </c>
      <c r="D3322">
        <v>4858668</v>
      </c>
      <c r="E3322">
        <v>0</v>
      </c>
      <c r="F3322">
        <v>703</v>
      </c>
      <c r="G3322">
        <v>0.75</v>
      </c>
      <c r="H3322">
        <v>0</v>
      </c>
      <c r="I3322" t="str">
        <v>High</v>
      </c>
    </row>
    <row r="3323" spans="1:9" x14ac:dyDescent="0.25">
      <c r="A3323" t="str">
        <v>LN006656</v>
      </c>
      <c r="B3323" t="str">
        <v>CUST03826</v>
      </c>
      <c r="C3323" t="str">
        <v>Home</v>
      </c>
      <c r="D3323">
        <v>6860786</v>
      </c>
      <c r="E3323">
        <v>6717075.1900000004</v>
      </c>
      <c r="F3323">
        <v>748</v>
      </c>
      <c r="G3323">
        <v>0.63519999999999999</v>
      </c>
      <c r="H3323">
        <v>0</v>
      </c>
      <c r="I3323" t="str">
        <v>High</v>
      </c>
    </row>
    <row r="3324" spans="1:9" x14ac:dyDescent="0.25">
      <c r="A3324" t="str">
        <v>LN006658</v>
      </c>
      <c r="B3324" t="str">
        <v>CUST00107</v>
      </c>
      <c r="C3324" t="str">
        <v>Personal</v>
      </c>
      <c r="D3324">
        <v>706195</v>
      </c>
      <c r="E3324">
        <v>428873.97</v>
      </c>
      <c r="F3324">
        <v>717</v>
      </c>
      <c r="G3324">
        <v>0.53169999999999995</v>
      </c>
      <c r="H3324">
        <v>0</v>
      </c>
      <c r="I3324" t="str">
        <v>High</v>
      </c>
    </row>
    <row r="3325" spans="1:9" x14ac:dyDescent="0.25">
      <c r="A3325" t="str">
        <v>LN006660</v>
      </c>
      <c r="B3325" t="str">
        <v>CUST03744</v>
      </c>
      <c r="C3325" t="str">
        <v>Personal</v>
      </c>
      <c r="D3325">
        <v>773857</v>
      </c>
      <c r="E3325">
        <v>266971.06</v>
      </c>
      <c r="F3325">
        <v>676</v>
      </c>
      <c r="G3325">
        <v>0.75</v>
      </c>
      <c r="H3325">
        <v>0</v>
      </c>
      <c r="I3325" t="str">
        <v>High</v>
      </c>
    </row>
    <row r="3326" spans="1:9" x14ac:dyDescent="0.25">
      <c r="A3326" t="str">
        <v>LN006665</v>
      </c>
      <c r="B3326" t="str">
        <v>CUST01420</v>
      </c>
      <c r="C3326" t="str">
        <v>Business</v>
      </c>
      <c r="D3326">
        <v>3379668</v>
      </c>
      <c r="E3326">
        <v>2539746.21</v>
      </c>
      <c r="F3326">
        <v>776</v>
      </c>
      <c r="G3326">
        <v>0.75</v>
      </c>
      <c r="H3326">
        <v>0</v>
      </c>
      <c r="I3326" t="str">
        <v>High</v>
      </c>
    </row>
    <row r="3327" spans="1:9" x14ac:dyDescent="0.25">
      <c r="A3327" t="str">
        <v>LN006672</v>
      </c>
      <c r="B3327" t="str">
        <v>CUST04798</v>
      </c>
      <c r="C3327" t="str">
        <v>Education</v>
      </c>
      <c r="D3327">
        <v>576829</v>
      </c>
      <c r="E3327">
        <v>506843.26</v>
      </c>
      <c r="F3327">
        <v>662</v>
      </c>
      <c r="G3327">
        <v>0.75</v>
      </c>
      <c r="H3327">
        <v>0</v>
      </c>
      <c r="I3327" t="str">
        <v>High</v>
      </c>
    </row>
    <row r="3328" spans="1:9" x14ac:dyDescent="0.25">
      <c r="A3328" t="str">
        <v>LN006673</v>
      </c>
      <c r="B3328" t="str">
        <v>CUST02026</v>
      </c>
      <c r="C3328" t="str">
        <v>Personal</v>
      </c>
      <c r="D3328">
        <v>145150</v>
      </c>
      <c r="E3328">
        <v>86145.68</v>
      </c>
      <c r="F3328">
        <v>630</v>
      </c>
      <c r="G3328">
        <v>7.4300000000000005E-2</v>
      </c>
      <c r="H3328">
        <v>0</v>
      </c>
      <c r="I3328" t="str">
        <v>High</v>
      </c>
    </row>
    <row r="3329" spans="1:9" x14ac:dyDescent="0.25">
      <c r="A3329" t="str">
        <v>LN006676</v>
      </c>
      <c r="B3329" t="str">
        <v>CUST05287</v>
      </c>
      <c r="C3329" t="str">
        <v>Business</v>
      </c>
      <c r="D3329">
        <v>1506322</v>
      </c>
      <c r="E3329">
        <v>750313.51</v>
      </c>
      <c r="F3329">
        <v>738</v>
      </c>
      <c r="G3329">
        <v>0.75</v>
      </c>
      <c r="H3329">
        <v>0</v>
      </c>
      <c r="I3329" t="str">
        <v>High</v>
      </c>
    </row>
    <row r="3330" spans="1:9" x14ac:dyDescent="0.25">
      <c r="A3330" t="str">
        <v>LN006677</v>
      </c>
      <c r="B3330" t="str">
        <v>CUST04939</v>
      </c>
      <c r="C3330" t="str">
        <v>Auto</v>
      </c>
      <c r="D3330">
        <v>702010</v>
      </c>
      <c r="E3330">
        <v>685102.51</v>
      </c>
      <c r="F3330">
        <v>607</v>
      </c>
      <c r="G3330">
        <v>0.35149999999999998</v>
      </c>
      <c r="H3330">
        <v>0</v>
      </c>
      <c r="I3330" t="str">
        <v>High</v>
      </c>
    </row>
    <row r="3331" spans="1:9" x14ac:dyDescent="0.25">
      <c r="A3331" t="str">
        <v>LN006679</v>
      </c>
      <c r="B3331" t="str">
        <v>CUST01770</v>
      </c>
      <c r="C3331" t="str">
        <v>Home</v>
      </c>
      <c r="D3331">
        <v>4023020</v>
      </c>
      <c r="E3331">
        <v>3069585.95</v>
      </c>
      <c r="F3331">
        <v>696</v>
      </c>
      <c r="G3331">
        <v>0.75</v>
      </c>
      <c r="H3331">
        <v>1</v>
      </c>
      <c r="I3331" t="str">
        <v>High</v>
      </c>
    </row>
    <row r="3332" spans="1:9" x14ac:dyDescent="0.25">
      <c r="A3332" t="str">
        <v>LN006680</v>
      </c>
      <c r="B3332" t="str">
        <v>CUST04422</v>
      </c>
      <c r="C3332" t="str">
        <v>Home</v>
      </c>
      <c r="D3332">
        <v>2950053</v>
      </c>
      <c r="E3332">
        <v>2855792.13</v>
      </c>
      <c r="F3332">
        <v>682</v>
      </c>
      <c r="G3332">
        <v>0.60880000000000001</v>
      </c>
      <c r="H3332">
        <v>0</v>
      </c>
      <c r="I3332" t="str">
        <v>High</v>
      </c>
    </row>
    <row r="3333" spans="1:9" x14ac:dyDescent="0.25">
      <c r="A3333" t="str">
        <v>LN006682</v>
      </c>
      <c r="B3333" t="str">
        <v>CUST02905</v>
      </c>
      <c r="C3333" t="str">
        <v>Personal</v>
      </c>
      <c r="D3333">
        <v>72522</v>
      </c>
      <c r="E3333">
        <v>43215.95</v>
      </c>
      <c r="F3333">
        <v>636</v>
      </c>
      <c r="G3333">
        <v>5.1900000000000002E-2</v>
      </c>
      <c r="H3333">
        <v>1</v>
      </c>
      <c r="I3333" t="str">
        <v>High</v>
      </c>
    </row>
    <row r="3334" spans="1:9" x14ac:dyDescent="0.25">
      <c r="A3334" t="str">
        <v>LN006683</v>
      </c>
      <c r="B3334" t="str">
        <v>CUST05115</v>
      </c>
      <c r="C3334" t="str">
        <v>Business</v>
      </c>
      <c r="D3334">
        <v>2880759</v>
      </c>
      <c r="E3334">
        <v>1963174.29</v>
      </c>
      <c r="F3334">
        <v>630</v>
      </c>
      <c r="G3334">
        <v>0.75</v>
      </c>
      <c r="H3334">
        <v>0</v>
      </c>
      <c r="I3334" t="str">
        <v>High</v>
      </c>
    </row>
    <row r="3335" spans="1:9" x14ac:dyDescent="0.25">
      <c r="A3335" t="str">
        <v>LN006684</v>
      </c>
      <c r="B3335" t="str">
        <v>CUST04705</v>
      </c>
      <c r="C3335" t="str">
        <v>Personal</v>
      </c>
      <c r="D3335">
        <v>573752</v>
      </c>
      <c r="E3335">
        <v>436516.27</v>
      </c>
      <c r="F3335">
        <v>619</v>
      </c>
      <c r="G3335">
        <v>0.48930000000000001</v>
      </c>
      <c r="H3335">
        <v>0</v>
      </c>
      <c r="I3335" t="str">
        <v>High</v>
      </c>
    </row>
    <row r="3336" spans="1:9" x14ac:dyDescent="0.25">
      <c r="A3336" t="str">
        <v>LN006686</v>
      </c>
      <c r="B3336" t="str">
        <v>CUST01873</v>
      </c>
      <c r="C3336" t="str">
        <v>Personal</v>
      </c>
      <c r="D3336">
        <v>164354</v>
      </c>
      <c r="E3336">
        <v>40922.29</v>
      </c>
      <c r="F3336">
        <v>633</v>
      </c>
      <c r="G3336">
        <v>0.1598</v>
      </c>
      <c r="H3336">
        <v>0</v>
      </c>
      <c r="I3336" t="str">
        <v>High</v>
      </c>
    </row>
    <row r="3337" spans="1:9" x14ac:dyDescent="0.25">
      <c r="A3337" t="str">
        <v>LN006691</v>
      </c>
      <c r="B3337" t="str">
        <v>CUST05609</v>
      </c>
      <c r="C3337" t="str">
        <v>Education</v>
      </c>
      <c r="D3337">
        <v>1237081</v>
      </c>
      <c r="E3337">
        <v>835450.55</v>
      </c>
      <c r="F3337">
        <v>764</v>
      </c>
      <c r="G3337">
        <v>0.75</v>
      </c>
      <c r="H3337">
        <v>0</v>
      </c>
      <c r="I3337" t="str">
        <v>High</v>
      </c>
    </row>
    <row r="3338" spans="1:9" x14ac:dyDescent="0.25">
      <c r="A3338" t="str">
        <v>LN006693</v>
      </c>
      <c r="B3338" t="str">
        <v>CUST03357</v>
      </c>
      <c r="C3338" t="str">
        <v>Auto</v>
      </c>
      <c r="D3338">
        <v>1504968</v>
      </c>
      <c r="E3338">
        <v>1326723.01</v>
      </c>
      <c r="F3338">
        <v>713</v>
      </c>
      <c r="G3338">
        <v>0.75</v>
      </c>
      <c r="H3338">
        <v>0</v>
      </c>
      <c r="I3338" t="str">
        <v>High</v>
      </c>
    </row>
    <row r="3339" spans="1:9" x14ac:dyDescent="0.25">
      <c r="A3339" t="str">
        <v>LN006695</v>
      </c>
      <c r="B3339" t="str">
        <v>CUST03260</v>
      </c>
      <c r="C3339" t="str">
        <v>Auto</v>
      </c>
      <c r="D3339">
        <v>808615</v>
      </c>
      <c r="E3339">
        <v>731661.94</v>
      </c>
      <c r="F3339">
        <v>679</v>
      </c>
      <c r="G3339">
        <v>0.52100000000000002</v>
      </c>
      <c r="H3339">
        <v>15</v>
      </c>
      <c r="I3339" t="str">
        <v>High</v>
      </c>
    </row>
    <row r="3340" spans="1:9" x14ac:dyDescent="0.25">
      <c r="A3340" t="str">
        <v>LN006697</v>
      </c>
      <c r="B3340" t="str">
        <v>CUST02785</v>
      </c>
      <c r="C3340" t="str">
        <v>Auto</v>
      </c>
      <c r="D3340">
        <v>1597261</v>
      </c>
      <c r="E3340">
        <v>0</v>
      </c>
      <c r="F3340">
        <v>719</v>
      </c>
      <c r="G3340">
        <v>0.75</v>
      </c>
      <c r="H3340">
        <v>0</v>
      </c>
      <c r="I3340" t="str">
        <v>High</v>
      </c>
    </row>
    <row r="3341" spans="1:9" x14ac:dyDescent="0.25">
      <c r="A3341" t="str">
        <v>LN006698</v>
      </c>
      <c r="B3341" t="str">
        <v>CUST06753</v>
      </c>
      <c r="C3341" t="str">
        <v>Personal</v>
      </c>
      <c r="D3341">
        <v>715221</v>
      </c>
      <c r="E3341">
        <v>294226.26</v>
      </c>
      <c r="F3341">
        <v>745</v>
      </c>
      <c r="G3341">
        <v>0.56169999999999998</v>
      </c>
      <c r="H3341">
        <v>15</v>
      </c>
      <c r="I3341" t="str">
        <v>High</v>
      </c>
    </row>
    <row r="3342" spans="1:9" x14ac:dyDescent="0.25">
      <c r="A3342" t="str">
        <v>LN006699</v>
      </c>
      <c r="B3342" t="str">
        <v>CUST02452</v>
      </c>
      <c r="C3342" t="str">
        <v>Education</v>
      </c>
      <c r="D3342">
        <v>211818</v>
      </c>
      <c r="E3342">
        <v>184625.59</v>
      </c>
      <c r="F3342">
        <v>605</v>
      </c>
      <c r="G3342">
        <v>0.05</v>
      </c>
      <c r="H3342">
        <v>0</v>
      </c>
      <c r="I3342" t="str">
        <v>High</v>
      </c>
    </row>
    <row r="3343" spans="1:9" x14ac:dyDescent="0.25">
      <c r="A3343" t="str">
        <v>LN006700</v>
      </c>
      <c r="B3343" t="str">
        <v>CUST06576</v>
      </c>
      <c r="C3343" t="str">
        <v>Personal</v>
      </c>
      <c r="D3343">
        <v>664043</v>
      </c>
      <c r="E3343">
        <v>616695.07999999996</v>
      </c>
      <c r="F3343">
        <v>773</v>
      </c>
      <c r="G3343">
        <v>0.75</v>
      </c>
      <c r="H3343">
        <v>0</v>
      </c>
      <c r="I3343" t="str">
        <v>High</v>
      </c>
    </row>
    <row r="3344" spans="1:9" x14ac:dyDescent="0.25">
      <c r="A3344" t="str">
        <v>LN006701</v>
      </c>
      <c r="B3344" t="str">
        <v>CUST05352</v>
      </c>
      <c r="C3344" t="str">
        <v>Auto</v>
      </c>
      <c r="D3344">
        <v>1370761</v>
      </c>
      <c r="E3344">
        <v>44702.17</v>
      </c>
      <c r="F3344">
        <v>676</v>
      </c>
      <c r="G3344">
        <v>0.75</v>
      </c>
      <c r="H3344">
        <v>7</v>
      </c>
      <c r="I3344" t="str">
        <v>High</v>
      </c>
    </row>
    <row r="3345" spans="1:9" x14ac:dyDescent="0.25">
      <c r="A3345" t="str">
        <v>LN006703</v>
      </c>
      <c r="B3345" t="str">
        <v>CUST05412</v>
      </c>
      <c r="C3345" t="str">
        <v>Home</v>
      </c>
      <c r="D3345">
        <v>5306698</v>
      </c>
      <c r="E3345">
        <v>4432234.1100000003</v>
      </c>
      <c r="F3345">
        <v>668</v>
      </c>
      <c r="G3345">
        <v>0.75</v>
      </c>
      <c r="H3345">
        <v>0</v>
      </c>
      <c r="I3345" t="str">
        <v>High</v>
      </c>
    </row>
    <row r="3346" spans="1:9" x14ac:dyDescent="0.25">
      <c r="A3346" t="str">
        <v>LN006705</v>
      </c>
      <c r="B3346" t="str">
        <v>CUST06383</v>
      </c>
      <c r="C3346" t="str">
        <v>Home</v>
      </c>
      <c r="D3346">
        <v>4112349</v>
      </c>
      <c r="E3346">
        <v>4049549.66</v>
      </c>
      <c r="F3346">
        <v>767</v>
      </c>
      <c r="G3346">
        <v>0.68130000000000002</v>
      </c>
      <c r="H3346">
        <v>30</v>
      </c>
      <c r="I3346" t="str">
        <v>High</v>
      </c>
    </row>
    <row r="3347" spans="1:9" x14ac:dyDescent="0.25">
      <c r="A3347" t="str">
        <v>LN006706</v>
      </c>
      <c r="B3347" t="str">
        <v>CUST00647</v>
      </c>
      <c r="C3347" t="str">
        <v>Education</v>
      </c>
      <c r="D3347">
        <v>1075053</v>
      </c>
      <c r="E3347">
        <v>983767.14</v>
      </c>
      <c r="F3347">
        <v>767</v>
      </c>
      <c r="G3347">
        <v>0.57920000000000005</v>
      </c>
      <c r="H3347">
        <v>0</v>
      </c>
      <c r="I3347" t="str">
        <v>High</v>
      </c>
    </row>
    <row r="3348" spans="1:9" x14ac:dyDescent="0.25">
      <c r="A3348" t="str">
        <v>LN006707</v>
      </c>
      <c r="B3348" t="str">
        <v>CUST00469</v>
      </c>
      <c r="C3348" t="str">
        <v>Business</v>
      </c>
      <c r="D3348">
        <v>2433132</v>
      </c>
      <c r="E3348">
        <v>232007.49</v>
      </c>
      <c r="F3348">
        <v>734</v>
      </c>
      <c r="G3348">
        <v>0.75</v>
      </c>
      <c r="H3348">
        <v>0</v>
      </c>
      <c r="I3348" t="str">
        <v>High</v>
      </c>
    </row>
    <row r="3349" spans="1:9" x14ac:dyDescent="0.25">
      <c r="A3349" t="str">
        <v>LN006708</v>
      </c>
      <c r="B3349" t="str">
        <v>CUST04807</v>
      </c>
      <c r="C3349" t="str">
        <v>Home</v>
      </c>
      <c r="D3349">
        <v>6678690</v>
      </c>
      <c r="E3349">
        <v>6614204.8399999999</v>
      </c>
      <c r="F3349">
        <v>700</v>
      </c>
      <c r="G3349">
        <v>0.52449999999999997</v>
      </c>
      <c r="H3349">
        <v>0</v>
      </c>
      <c r="I3349" t="str">
        <v>High</v>
      </c>
    </row>
    <row r="3350" spans="1:9" x14ac:dyDescent="0.25">
      <c r="A3350" t="str">
        <v>LN006709</v>
      </c>
      <c r="B3350" t="str">
        <v>CUST04380</v>
      </c>
      <c r="C3350" t="str">
        <v>Auto</v>
      </c>
      <c r="D3350">
        <v>1789404</v>
      </c>
      <c r="E3350">
        <v>1702728.17</v>
      </c>
      <c r="F3350">
        <v>616</v>
      </c>
      <c r="G3350">
        <v>0.75</v>
      </c>
      <c r="H3350">
        <v>90</v>
      </c>
      <c r="I3350" t="str">
        <v>High</v>
      </c>
    </row>
    <row r="3351" spans="1:9" x14ac:dyDescent="0.25">
      <c r="A3351" t="str">
        <v>LN006710</v>
      </c>
      <c r="B3351" t="str">
        <v>CUST03268</v>
      </c>
      <c r="C3351" t="str">
        <v>Business</v>
      </c>
      <c r="D3351">
        <v>2674000</v>
      </c>
      <c r="E3351">
        <v>1841905.36</v>
      </c>
      <c r="F3351">
        <v>713</v>
      </c>
      <c r="G3351">
        <v>0.75</v>
      </c>
      <c r="H3351">
        <v>0</v>
      </c>
      <c r="I3351" t="str">
        <v>High</v>
      </c>
    </row>
    <row r="3352" spans="1:9" x14ac:dyDescent="0.25">
      <c r="A3352" t="str">
        <v>LN006715</v>
      </c>
      <c r="B3352" t="str">
        <v>CUST04529</v>
      </c>
      <c r="C3352" t="str">
        <v>Business</v>
      </c>
      <c r="D3352">
        <v>1789497</v>
      </c>
      <c r="E3352">
        <v>458571.23</v>
      </c>
      <c r="F3352">
        <v>768</v>
      </c>
      <c r="G3352">
        <v>0.5403</v>
      </c>
      <c r="H3352">
        <v>0</v>
      </c>
      <c r="I3352" t="str">
        <v>High</v>
      </c>
    </row>
    <row r="3353" spans="1:9" x14ac:dyDescent="0.25">
      <c r="A3353" t="str">
        <v>LN006718</v>
      </c>
      <c r="B3353" t="str">
        <v>CUST04180</v>
      </c>
      <c r="C3353" t="str">
        <v>Home</v>
      </c>
      <c r="D3353">
        <v>3583753</v>
      </c>
      <c r="E3353">
        <v>3551715.06</v>
      </c>
      <c r="F3353">
        <v>653</v>
      </c>
      <c r="G3353">
        <v>0.75</v>
      </c>
      <c r="H3353">
        <v>0</v>
      </c>
      <c r="I3353" t="str">
        <v>High</v>
      </c>
    </row>
    <row r="3354" spans="1:9" x14ac:dyDescent="0.25">
      <c r="A3354" t="str">
        <v>LN006722</v>
      </c>
      <c r="B3354" t="str">
        <v>CUST04370</v>
      </c>
      <c r="C3354" t="str">
        <v>Personal</v>
      </c>
      <c r="D3354">
        <v>736563</v>
      </c>
      <c r="E3354">
        <v>548311.23</v>
      </c>
      <c r="F3354">
        <v>801</v>
      </c>
      <c r="G3354">
        <v>0.50890000000000002</v>
      </c>
      <c r="H3354">
        <v>0</v>
      </c>
      <c r="I3354" t="str">
        <v>High</v>
      </c>
    </row>
    <row r="3355" spans="1:9" x14ac:dyDescent="0.25">
      <c r="A3355" t="str">
        <v>LN006723</v>
      </c>
      <c r="B3355" t="str">
        <v>CUST00375</v>
      </c>
      <c r="C3355" t="str">
        <v>Education</v>
      </c>
      <c r="D3355">
        <v>1135242</v>
      </c>
      <c r="E3355">
        <v>562840.93000000005</v>
      </c>
      <c r="F3355">
        <v>797</v>
      </c>
      <c r="G3355">
        <v>0.75</v>
      </c>
      <c r="H3355">
        <v>0</v>
      </c>
      <c r="I3355" t="str">
        <v>High</v>
      </c>
    </row>
    <row r="3356" spans="1:9" x14ac:dyDescent="0.25">
      <c r="A3356" t="str">
        <v>LN006724</v>
      </c>
      <c r="B3356" t="str">
        <v>CUST03183</v>
      </c>
      <c r="C3356" t="str">
        <v>Home</v>
      </c>
      <c r="D3356">
        <v>4187797</v>
      </c>
      <c r="E3356">
        <v>3930612.94</v>
      </c>
      <c r="F3356">
        <v>786</v>
      </c>
      <c r="G3356">
        <v>0.71289999999999998</v>
      </c>
      <c r="H3356">
        <v>1</v>
      </c>
      <c r="I3356" t="str">
        <v>High</v>
      </c>
    </row>
    <row r="3357" spans="1:9" x14ac:dyDescent="0.25">
      <c r="A3357" t="str">
        <v>LN006725</v>
      </c>
      <c r="B3357" t="str">
        <v>CUST05189</v>
      </c>
      <c r="C3357" t="str">
        <v>Auto</v>
      </c>
      <c r="D3357">
        <v>1137374</v>
      </c>
      <c r="E3357">
        <v>141547.09</v>
      </c>
      <c r="F3357">
        <v>803</v>
      </c>
      <c r="G3357">
        <v>0.74509999999999998</v>
      </c>
      <c r="H3357">
        <v>0</v>
      </c>
      <c r="I3357" t="str">
        <v>High</v>
      </c>
    </row>
    <row r="3358" spans="1:9" x14ac:dyDescent="0.25">
      <c r="A3358" t="str">
        <v>LN006728</v>
      </c>
      <c r="B3358" t="str">
        <v>CUST06308</v>
      </c>
      <c r="C3358" t="str">
        <v>Personal</v>
      </c>
      <c r="D3358">
        <v>152499</v>
      </c>
      <c r="E3358">
        <v>87718.07</v>
      </c>
      <c r="F3358">
        <v>634</v>
      </c>
      <c r="G3358">
        <v>0.05</v>
      </c>
      <c r="H3358">
        <v>1</v>
      </c>
      <c r="I3358" t="str">
        <v>High</v>
      </c>
    </row>
    <row r="3359" spans="1:9" x14ac:dyDescent="0.25">
      <c r="A3359" t="str">
        <v>LN006729</v>
      </c>
      <c r="B3359" t="str">
        <v>CUST01882</v>
      </c>
      <c r="C3359" t="str">
        <v>Business</v>
      </c>
      <c r="D3359">
        <v>4243432</v>
      </c>
      <c r="E3359">
        <v>2097197.56</v>
      </c>
      <c r="F3359">
        <v>743</v>
      </c>
      <c r="G3359">
        <v>0.75</v>
      </c>
      <c r="H3359">
        <v>0</v>
      </c>
      <c r="I3359" t="str">
        <v>High</v>
      </c>
    </row>
    <row r="3360" spans="1:9" x14ac:dyDescent="0.25">
      <c r="A3360" t="str">
        <v>LN006731</v>
      </c>
      <c r="B3360" t="str">
        <v>CUST06778</v>
      </c>
      <c r="C3360" t="str">
        <v>Home</v>
      </c>
      <c r="D3360">
        <v>4754173</v>
      </c>
      <c r="E3360">
        <v>3614297.83</v>
      </c>
      <c r="F3360">
        <v>820</v>
      </c>
      <c r="G3360">
        <v>0.75</v>
      </c>
      <c r="H3360">
        <v>0</v>
      </c>
      <c r="I3360" t="str">
        <v>High</v>
      </c>
    </row>
    <row r="3361" spans="1:9" x14ac:dyDescent="0.25">
      <c r="A3361" t="str">
        <v>LN006733</v>
      </c>
      <c r="B3361" t="str">
        <v>CUST06333</v>
      </c>
      <c r="C3361" t="str">
        <v>Business</v>
      </c>
      <c r="D3361">
        <v>2073241</v>
      </c>
      <c r="E3361">
        <v>0</v>
      </c>
      <c r="F3361">
        <v>653</v>
      </c>
      <c r="G3361">
        <v>0.68589999999999995</v>
      </c>
      <c r="H3361">
        <v>0</v>
      </c>
      <c r="I3361" t="str">
        <v>High</v>
      </c>
    </row>
    <row r="3362" spans="1:9" x14ac:dyDescent="0.25">
      <c r="A3362" t="str">
        <v>LN006734</v>
      </c>
      <c r="B3362" t="str">
        <v>CUST06877</v>
      </c>
      <c r="C3362" t="str">
        <v>Personal</v>
      </c>
      <c r="D3362">
        <v>618283</v>
      </c>
      <c r="E3362">
        <v>572860.02</v>
      </c>
      <c r="F3362">
        <v>630</v>
      </c>
      <c r="G3362">
        <v>0.24879999999999999</v>
      </c>
      <c r="H3362">
        <v>0</v>
      </c>
      <c r="I3362" t="str">
        <v>High</v>
      </c>
    </row>
    <row r="3363" spans="1:9" x14ac:dyDescent="0.25">
      <c r="A3363" t="str">
        <v>LN006737</v>
      </c>
      <c r="B3363" t="str">
        <v>CUST01703</v>
      </c>
      <c r="C3363" t="str">
        <v>Business</v>
      </c>
      <c r="D3363">
        <v>3722520</v>
      </c>
      <c r="E3363">
        <v>1848737.18</v>
      </c>
      <c r="F3363">
        <v>693</v>
      </c>
      <c r="G3363">
        <v>0.75</v>
      </c>
      <c r="H3363">
        <v>0</v>
      </c>
      <c r="I3363" t="str">
        <v>High</v>
      </c>
    </row>
    <row r="3364" spans="1:9" x14ac:dyDescent="0.25">
      <c r="A3364" t="str">
        <v>LN006739</v>
      </c>
      <c r="B3364" t="str">
        <v>CUST01570</v>
      </c>
      <c r="C3364" t="str">
        <v>Personal</v>
      </c>
      <c r="D3364">
        <v>738061</v>
      </c>
      <c r="E3364">
        <v>629271.53</v>
      </c>
      <c r="F3364">
        <v>640</v>
      </c>
      <c r="G3364">
        <v>0.34889999999999999</v>
      </c>
      <c r="H3364">
        <v>0</v>
      </c>
      <c r="I3364" t="str">
        <v>High</v>
      </c>
    </row>
    <row r="3365" spans="1:9" x14ac:dyDescent="0.25">
      <c r="A3365" t="str">
        <v>LN006740</v>
      </c>
      <c r="B3365" t="str">
        <v>CUST01031</v>
      </c>
      <c r="C3365" t="str">
        <v>Business</v>
      </c>
      <c r="D3365">
        <v>1006878</v>
      </c>
      <c r="E3365">
        <v>0</v>
      </c>
      <c r="F3365">
        <v>638</v>
      </c>
      <c r="G3365">
        <v>0.70179999999999998</v>
      </c>
      <c r="H3365">
        <v>0</v>
      </c>
      <c r="I3365" t="str">
        <v>High</v>
      </c>
    </row>
    <row r="3366" spans="1:9" x14ac:dyDescent="0.25">
      <c r="A3366" t="str">
        <v>LN006742</v>
      </c>
      <c r="B3366" t="str">
        <v>CUST06152</v>
      </c>
      <c r="C3366" t="str">
        <v>Personal</v>
      </c>
      <c r="D3366">
        <v>722224</v>
      </c>
      <c r="E3366">
        <v>670192.39</v>
      </c>
      <c r="F3366">
        <v>721</v>
      </c>
      <c r="G3366">
        <v>0.75</v>
      </c>
      <c r="H3366">
        <v>0</v>
      </c>
      <c r="I3366" t="str">
        <v>High</v>
      </c>
    </row>
    <row r="3367" spans="1:9" x14ac:dyDescent="0.25">
      <c r="A3367" t="str">
        <v>LN006744</v>
      </c>
      <c r="B3367" t="str">
        <v>CUST01054</v>
      </c>
      <c r="C3367" t="str">
        <v>Business</v>
      </c>
      <c r="D3367">
        <v>1500893</v>
      </c>
      <c r="E3367">
        <v>1156981.95</v>
      </c>
      <c r="F3367">
        <v>710</v>
      </c>
      <c r="G3367">
        <v>0.53759999999999997</v>
      </c>
      <c r="H3367">
        <v>0</v>
      </c>
      <c r="I3367" t="str">
        <v>High</v>
      </c>
    </row>
    <row r="3368" spans="1:9" x14ac:dyDescent="0.25">
      <c r="A3368" t="str">
        <v>LN006745</v>
      </c>
      <c r="B3368" t="str">
        <v>CUST05802</v>
      </c>
      <c r="C3368" t="str">
        <v>Home</v>
      </c>
      <c r="D3368">
        <v>6185896</v>
      </c>
      <c r="E3368">
        <v>5176238.8499999996</v>
      </c>
      <c r="F3368">
        <v>675</v>
      </c>
      <c r="G3368">
        <v>0.75</v>
      </c>
      <c r="H3368">
        <v>0</v>
      </c>
      <c r="I3368" t="str">
        <v>High</v>
      </c>
    </row>
    <row r="3369" spans="1:9" x14ac:dyDescent="0.25">
      <c r="A3369" t="str">
        <v>LN006746</v>
      </c>
      <c r="B3369" t="str">
        <v>CUST04448</v>
      </c>
      <c r="C3369" t="str">
        <v>Business</v>
      </c>
      <c r="D3369">
        <v>3704740</v>
      </c>
      <c r="E3369">
        <v>3031126.59</v>
      </c>
      <c r="F3369">
        <v>675</v>
      </c>
      <c r="G3369">
        <v>0.75</v>
      </c>
      <c r="H3369">
        <v>0</v>
      </c>
      <c r="I3369" t="str">
        <v>High</v>
      </c>
    </row>
    <row r="3370" spans="1:9" x14ac:dyDescent="0.25">
      <c r="A3370" t="str">
        <v>LN006750</v>
      </c>
      <c r="B3370" t="str">
        <v>CUST04303</v>
      </c>
      <c r="C3370" t="str">
        <v>Home</v>
      </c>
      <c r="D3370">
        <v>3765855</v>
      </c>
      <c r="E3370">
        <v>3708750.11</v>
      </c>
      <c r="F3370">
        <v>681</v>
      </c>
      <c r="G3370">
        <v>0.74380000000000002</v>
      </c>
      <c r="H3370">
        <v>0</v>
      </c>
      <c r="I3370" t="str">
        <v>High</v>
      </c>
    </row>
    <row r="3371" spans="1:9" x14ac:dyDescent="0.25">
      <c r="A3371" t="str">
        <v>LN006754</v>
      </c>
      <c r="B3371" t="str">
        <v>CUST05137</v>
      </c>
      <c r="C3371" t="str">
        <v>Personal</v>
      </c>
      <c r="D3371">
        <v>708622</v>
      </c>
      <c r="E3371">
        <v>491487.02</v>
      </c>
      <c r="F3371">
        <v>664</v>
      </c>
      <c r="G3371">
        <v>0.53590000000000004</v>
      </c>
      <c r="H3371">
        <v>0</v>
      </c>
      <c r="I3371" t="str">
        <v>High</v>
      </c>
    </row>
    <row r="3372" spans="1:9" x14ac:dyDescent="0.25">
      <c r="A3372" t="str">
        <v>LN006756</v>
      </c>
      <c r="B3372" t="str">
        <v>CUST00603</v>
      </c>
      <c r="C3372" t="str">
        <v>Home</v>
      </c>
      <c r="D3372">
        <v>2665309</v>
      </c>
      <c r="E3372">
        <v>2550660.9300000002</v>
      </c>
      <c r="F3372">
        <v>673</v>
      </c>
      <c r="G3372">
        <v>0.75</v>
      </c>
      <c r="H3372">
        <v>0</v>
      </c>
      <c r="I3372" t="str">
        <v>High</v>
      </c>
    </row>
    <row r="3373" spans="1:9" x14ac:dyDescent="0.25">
      <c r="A3373" t="str">
        <v>LN006759</v>
      </c>
      <c r="B3373" t="str">
        <v>CUST06739</v>
      </c>
      <c r="C3373" t="str">
        <v>Business</v>
      </c>
      <c r="D3373">
        <v>4719124</v>
      </c>
      <c r="E3373">
        <v>0</v>
      </c>
      <c r="F3373">
        <v>750</v>
      </c>
      <c r="G3373">
        <v>0.75</v>
      </c>
      <c r="H3373">
        <v>0</v>
      </c>
      <c r="I3373" t="str">
        <v>High</v>
      </c>
    </row>
    <row r="3374" spans="1:9" x14ac:dyDescent="0.25">
      <c r="A3374" t="str">
        <v>LN006766</v>
      </c>
      <c r="B3374" t="str">
        <v>CUST03946</v>
      </c>
      <c r="C3374" t="str">
        <v>Business</v>
      </c>
      <c r="D3374">
        <v>2747666</v>
      </c>
      <c r="E3374">
        <v>2092925.56</v>
      </c>
      <c r="F3374">
        <v>715</v>
      </c>
      <c r="G3374">
        <v>0.75</v>
      </c>
      <c r="H3374">
        <v>0</v>
      </c>
      <c r="I3374" t="str">
        <v>High</v>
      </c>
    </row>
    <row r="3375" spans="1:9" x14ac:dyDescent="0.25">
      <c r="A3375" t="str">
        <v>LN006767</v>
      </c>
      <c r="B3375" t="str">
        <v>CUST03284</v>
      </c>
      <c r="C3375" t="str">
        <v>Business</v>
      </c>
      <c r="D3375">
        <v>3888592</v>
      </c>
      <c r="E3375">
        <v>2878991.34</v>
      </c>
      <c r="F3375">
        <v>724</v>
      </c>
      <c r="G3375">
        <v>0.75</v>
      </c>
      <c r="H3375">
        <v>0</v>
      </c>
      <c r="I3375" t="str">
        <v>High</v>
      </c>
    </row>
    <row r="3376" spans="1:9" x14ac:dyDescent="0.25">
      <c r="A3376" t="str">
        <v>LN006769</v>
      </c>
      <c r="B3376" t="str">
        <v>CUST04209</v>
      </c>
      <c r="C3376" t="str">
        <v>Business</v>
      </c>
      <c r="D3376">
        <v>4086301</v>
      </c>
      <c r="E3376">
        <v>4020507.23</v>
      </c>
      <c r="F3376">
        <v>707</v>
      </c>
      <c r="G3376">
        <v>0.75</v>
      </c>
      <c r="H3376">
        <v>90</v>
      </c>
      <c r="I3376" t="str">
        <v>High</v>
      </c>
    </row>
    <row r="3377" spans="1:9" x14ac:dyDescent="0.25">
      <c r="A3377" t="str">
        <v>LN006774</v>
      </c>
      <c r="B3377" t="str">
        <v>CUST01040</v>
      </c>
      <c r="C3377" t="str">
        <v>Personal</v>
      </c>
      <c r="D3377">
        <v>193469</v>
      </c>
      <c r="E3377">
        <v>119984.19</v>
      </c>
      <c r="F3377">
        <v>644</v>
      </c>
      <c r="G3377">
        <v>0.1072</v>
      </c>
      <c r="H3377">
        <v>15</v>
      </c>
      <c r="I3377" t="str">
        <v>High</v>
      </c>
    </row>
    <row r="3378" spans="1:9" x14ac:dyDescent="0.25">
      <c r="A3378" t="str">
        <v>LN006775</v>
      </c>
      <c r="B3378" t="str">
        <v>CUST01778</v>
      </c>
      <c r="C3378" t="str">
        <v>Home</v>
      </c>
      <c r="D3378">
        <v>5455837</v>
      </c>
      <c r="E3378">
        <v>4892943.5599999996</v>
      </c>
      <c r="F3378">
        <v>715</v>
      </c>
      <c r="G3378">
        <v>0.5716</v>
      </c>
      <c r="H3378">
        <v>7</v>
      </c>
      <c r="I3378" t="str">
        <v>High</v>
      </c>
    </row>
    <row r="3379" spans="1:9" x14ac:dyDescent="0.25">
      <c r="A3379" t="str">
        <v>LN006777</v>
      </c>
      <c r="B3379" t="str">
        <v>CUST05673</v>
      </c>
      <c r="C3379" t="str">
        <v>Auto</v>
      </c>
      <c r="D3379">
        <v>621962</v>
      </c>
      <c r="E3379">
        <v>387975.17</v>
      </c>
      <c r="F3379">
        <v>611</v>
      </c>
      <c r="G3379">
        <v>0.41849999999999998</v>
      </c>
      <c r="H3379">
        <v>0</v>
      </c>
      <c r="I3379" t="str">
        <v>High</v>
      </c>
    </row>
    <row r="3380" spans="1:9" x14ac:dyDescent="0.25">
      <c r="A3380" t="str">
        <v>LN006778</v>
      </c>
      <c r="B3380" t="str">
        <v>CUST05763</v>
      </c>
      <c r="C3380" t="str">
        <v>Home</v>
      </c>
      <c r="D3380">
        <v>6260282</v>
      </c>
      <c r="E3380">
        <v>6034601.2999999998</v>
      </c>
      <c r="F3380">
        <v>684</v>
      </c>
      <c r="G3380">
        <v>0.75</v>
      </c>
      <c r="H3380">
        <v>0</v>
      </c>
      <c r="I3380" t="str">
        <v>High</v>
      </c>
    </row>
    <row r="3381" spans="1:9" x14ac:dyDescent="0.25">
      <c r="A3381" t="str">
        <v>LN006779</v>
      </c>
      <c r="B3381" t="str">
        <v>CUST02977</v>
      </c>
      <c r="C3381" t="str">
        <v>Business</v>
      </c>
      <c r="D3381">
        <v>4367735</v>
      </c>
      <c r="E3381">
        <v>4006120.79</v>
      </c>
      <c r="F3381">
        <v>621</v>
      </c>
      <c r="G3381">
        <v>0.75</v>
      </c>
      <c r="H3381">
        <v>120</v>
      </c>
      <c r="I3381" t="str">
        <v>High</v>
      </c>
    </row>
    <row r="3382" spans="1:9" x14ac:dyDescent="0.25">
      <c r="A3382" t="str">
        <v>LN006781</v>
      </c>
      <c r="B3382" t="str">
        <v>CUST04147</v>
      </c>
      <c r="C3382" t="str">
        <v>Personal</v>
      </c>
      <c r="D3382">
        <v>316761</v>
      </c>
      <c r="E3382">
        <v>228464.04</v>
      </c>
      <c r="F3382">
        <v>648</v>
      </c>
      <c r="G3382">
        <v>0.16919999999999999</v>
      </c>
      <c r="H3382">
        <v>0</v>
      </c>
      <c r="I3382" t="str">
        <v>High</v>
      </c>
    </row>
    <row r="3383" spans="1:9" x14ac:dyDescent="0.25">
      <c r="A3383" t="str">
        <v>LN006782</v>
      </c>
      <c r="B3383" t="str">
        <v>CUST00775</v>
      </c>
      <c r="C3383" t="str">
        <v>Home</v>
      </c>
      <c r="D3383">
        <v>4018282</v>
      </c>
      <c r="E3383">
        <v>3294922.83</v>
      </c>
      <c r="F3383">
        <v>620</v>
      </c>
      <c r="G3383">
        <v>0.75</v>
      </c>
      <c r="H3383">
        <v>0</v>
      </c>
      <c r="I3383" t="str">
        <v>High</v>
      </c>
    </row>
    <row r="3384" spans="1:9" x14ac:dyDescent="0.25">
      <c r="A3384" t="str">
        <v>LN006783</v>
      </c>
      <c r="B3384" t="str">
        <v>CUST03795</v>
      </c>
      <c r="C3384" t="str">
        <v>Home</v>
      </c>
      <c r="D3384">
        <v>3865220</v>
      </c>
      <c r="E3384">
        <v>3691373.48</v>
      </c>
      <c r="F3384">
        <v>680</v>
      </c>
      <c r="G3384">
        <v>0.75</v>
      </c>
      <c r="H3384">
        <v>0</v>
      </c>
      <c r="I3384" t="str">
        <v>High</v>
      </c>
    </row>
    <row r="3385" spans="1:9" x14ac:dyDescent="0.25">
      <c r="A3385" t="str">
        <v>LN006786</v>
      </c>
      <c r="B3385" t="str">
        <v>CUST06853</v>
      </c>
      <c r="C3385" t="str">
        <v>Business</v>
      </c>
      <c r="D3385">
        <v>1221409</v>
      </c>
      <c r="E3385">
        <v>678331.32</v>
      </c>
      <c r="F3385">
        <v>755</v>
      </c>
      <c r="G3385">
        <v>0.75</v>
      </c>
      <c r="H3385">
        <v>15</v>
      </c>
      <c r="I3385" t="str">
        <v>High</v>
      </c>
    </row>
    <row r="3386" spans="1:9" x14ac:dyDescent="0.25">
      <c r="A3386" t="str">
        <v>LN006787</v>
      </c>
      <c r="B3386" t="str">
        <v>CUST02277</v>
      </c>
      <c r="C3386" t="str">
        <v>Business</v>
      </c>
      <c r="D3386">
        <v>4528753</v>
      </c>
      <c r="E3386">
        <v>3053686.57</v>
      </c>
      <c r="F3386">
        <v>745</v>
      </c>
      <c r="G3386">
        <v>0.75</v>
      </c>
      <c r="H3386">
        <v>0</v>
      </c>
      <c r="I3386" t="str">
        <v>High</v>
      </c>
    </row>
    <row r="3387" spans="1:9" x14ac:dyDescent="0.25">
      <c r="A3387" t="str">
        <v>LN006789</v>
      </c>
      <c r="B3387" t="str">
        <v>CUST01426</v>
      </c>
      <c r="C3387" t="str">
        <v>Business</v>
      </c>
      <c r="D3387">
        <v>4885028</v>
      </c>
      <c r="E3387">
        <v>3771680.06</v>
      </c>
      <c r="F3387">
        <v>676</v>
      </c>
      <c r="G3387">
        <v>0.75</v>
      </c>
      <c r="H3387">
        <v>0</v>
      </c>
      <c r="I3387" t="str">
        <v>High</v>
      </c>
    </row>
    <row r="3388" spans="1:9" x14ac:dyDescent="0.25">
      <c r="A3388" t="str">
        <v>LN006790</v>
      </c>
      <c r="B3388" t="str">
        <v>CUST05662</v>
      </c>
      <c r="C3388" t="str">
        <v>Home</v>
      </c>
      <c r="D3388">
        <v>6924215</v>
      </c>
      <c r="E3388">
        <v>6820278.9500000002</v>
      </c>
      <c r="F3388">
        <v>734</v>
      </c>
      <c r="G3388">
        <v>0.75</v>
      </c>
      <c r="H3388">
        <v>0</v>
      </c>
      <c r="I3388" t="str">
        <v>High</v>
      </c>
    </row>
    <row r="3389" spans="1:9" x14ac:dyDescent="0.25">
      <c r="A3389" t="str">
        <v>LN006791</v>
      </c>
      <c r="B3389" t="str">
        <v>CUST05713</v>
      </c>
      <c r="C3389" t="str">
        <v>Education</v>
      </c>
      <c r="D3389">
        <v>1491341</v>
      </c>
      <c r="E3389">
        <v>1270114.43</v>
      </c>
      <c r="F3389">
        <v>577</v>
      </c>
      <c r="G3389">
        <v>0.60829999999999995</v>
      </c>
      <c r="H3389">
        <v>0</v>
      </c>
      <c r="I3389" t="str">
        <v>High</v>
      </c>
    </row>
    <row r="3390" spans="1:9" x14ac:dyDescent="0.25">
      <c r="A3390" t="str">
        <v>LN006795</v>
      </c>
      <c r="B3390" t="str">
        <v>CUST03185</v>
      </c>
      <c r="C3390" t="str">
        <v>Home</v>
      </c>
      <c r="D3390">
        <v>3282901</v>
      </c>
      <c r="E3390">
        <v>3036639.15</v>
      </c>
      <c r="F3390">
        <v>728</v>
      </c>
      <c r="G3390">
        <v>0.54169999999999996</v>
      </c>
      <c r="H3390">
        <v>0</v>
      </c>
      <c r="I3390" t="str">
        <v>High</v>
      </c>
    </row>
    <row r="3391" spans="1:9" x14ac:dyDescent="0.25">
      <c r="A3391" t="str">
        <v>LN006796</v>
      </c>
      <c r="B3391" t="str">
        <v>CUST00094</v>
      </c>
      <c r="C3391" t="str">
        <v>Personal</v>
      </c>
      <c r="D3391">
        <v>547370</v>
      </c>
      <c r="E3391">
        <v>533190.6</v>
      </c>
      <c r="F3391">
        <v>610</v>
      </c>
      <c r="G3391">
        <v>0.31979999999999997</v>
      </c>
      <c r="H3391">
        <v>0</v>
      </c>
      <c r="I3391" t="str">
        <v>High</v>
      </c>
    </row>
    <row r="3392" spans="1:9" x14ac:dyDescent="0.25">
      <c r="A3392" t="str">
        <v>LN006797</v>
      </c>
      <c r="B3392" t="str">
        <v>CUST01883</v>
      </c>
      <c r="C3392" t="str">
        <v>Business</v>
      </c>
      <c r="D3392">
        <v>4588732</v>
      </c>
      <c r="E3392">
        <v>4229607.42</v>
      </c>
      <c r="F3392">
        <v>751</v>
      </c>
      <c r="G3392">
        <v>0.75</v>
      </c>
      <c r="H3392">
        <v>0</v>
      </c>
      <c r="I3392" t="str">
        <v>High</v>
      </c>
    </row>
    <row r="3393" spans="1:9" x14ac:dyDescent="0.25">
      <c r="A3393" t="str">
        <v>LN006799</v>
      </c>
      <c r="B3393" t="str">
        <v>CUST05912</v>
      </c>
      <c r="C3393" t="str">
        <v>Personal</v>
      </c>
      <c r="D3393">
        <v>731099</v>
      </c>
      <c r="E3393">
        <v>521102.39</v>
      </c>
      <c r="F3393">
        <v>692</v>
      </c>
      <c r="G3393">
        <v>0.75</v>
      </c>
      <c r="H3393">
        <v>0</v>
      </c>
      <c r="I3393" t="str">
        <v>High</v>
      </c>
    </row>
    <row r="3394" spans="1:9" x14ac:dyDescent="0.25">
      <c r="A3394" t="str">
        <v>LN006800</v>
      </c>
      <c r="B3394" t="str">
        <v>CUST02022</v>
      </c>
      <c r="C3394" t="str">
        <v>Home</v>
      </c>
      <c r="D3394">
        <v>6988985</v>
      </c>
      <c r="E3394">
        <v>6733562.0199999996</v>
      </c>
      <c r="F3394">
        <v>691</v>
      </c>
      <c r="G3394">
        <v>0.75</v>
      </c>
      <c r="H3394">
        <v>0</v>
      </c>
      <c r="I3394" t="str">
        <v>High</v>
      </c>
    </row>
    <row r="3395" spans="1:9" x14ac:dyDescent="0.25">
      <c r="A3395" t="str">
        <v>LN006804</v>
      </c>
      <c r="B3395" t="str">
        <v>CUST05550</v>
      </c>
      <c r="C3395" t="str">
        <v>Home</v>
      </c>
      <c r="D3395">
        <v>4897563</v>
      </c>
      <c r="E3395">
        <v>3977872.68</v>
      </c>
      <c r="F3395">
        <v>642</v>
      </c>
      <c r="G3395">
        <v>0.75</v>
      </c>
      <c r="H3395">
        <v>90</v>
      </c>
      <c r="I3395" t="str">
        <v>High</v>
      </c>
    </row>
    <row r="3396" spans="1:9" x14ac:dyDescent="0.25">
      <c r="A3396" t="str">
        <v>LN006805</v>
      </c>
      <c r="B3396" t="str">
        <v>CUST05169</v>
      </c>
      <c r="C3396" t="str">
        <v>Home</v>
      </c>
      <c r="D3396">
        <v>2361700</v>
      </c>
      <c r="E3396">
        <v>2284100.5499999998</v>
      </c>
      <c r="F3396">
        <v>687</v>
      </c>
      <c r="G3396">
        <v>0.56299999999999994</v>
      </c>
      <c r="H3396">
        <v>0</v>
      </c>
      <c r="I3396" t="str">
        <v>High</v>
      </c>
    </row>
    <row r="3397" spans="1:9" x14ac:dyDescent="0.25">
      <c r="A3397" t="str">
        <v>LN006807</v>
      </c>
      <c r="B3397" t="str">
        <v>CUST04884</v>
      </c>
      <c r="C3397" t="str">
        <v>Auto</v>
      </c>
      <c r="D3397">
        <v>1157102</v>
      </c>
      <c r="E3397">
        <v>779428.91</v>
      </c>
      <c r="F3397">
        <v>700</v>
      </c>
      <c r="G3397">
        <v>0.56369999999999998</v>
      </c>
      <c r="H3397">
        <v>0</v>
      </c>
      <c r="I3397" t="str">
        <v>High</v>
      </c>
    </row>
    <row r="3398" spans="1:9" x14ac:dyDescent="0.25">
      <c r="A3398" t="str">
        <v>LN006808</v>
      </c>
      <c r="B3398" t="str">
        <v>CUST03780</v>
      </c>
      <c r="C3398" t="str">
        <v>Home</v>
      </c>
      <c r="D3398">
        <v>3311482</v>
      </c>
      <c r="E3398">
        <v>3270055.32</v>
      </c>
      <c r="F3398">
        <v>729</v>
      </c>
      <c r="G3398">
        <v>0.75</v>
      </c>
      <c r="H3398">
        <v>0</v>
      </c>
      <c r="I3398" t="str">
        <v>High</v>
      </c>
    </row>
    <row r="3399" spans="1:9" x14ac:dyDescent="0.25">
      <c r="A3399" t="str">
        <v>LN006812</v>
      </c>
      <c r="B3399" t="str">
        <v>CUST03241</v>
      </c>
      <c r="C3399" t="str">
        <v>Personal</v>
      </c>
      <c r="D3399">
        <v>597939</v>
      </c>
      <c r="E3399">
        <v>342523.76</v>
      </c>
      <c r="F3399">
        <v>599</v>
      </c>
      <c r="G3399">
        <v>0.2056</v>
      </c>
      <c r="H3399">
        <v>0</v>
      </c>
      <c r="I3399" t="str">
        <v>High</v>
      </c>
    </row>
    <row r="3400" spans="1:9" x14ac:dyDescent="0.25">
      <c r="A3400" t="str">
        <v>LN006813</v>
      </c>
      <c r="B3400" t="str">
        <v>CUST03016</v>
      </c>
      <c r="C3400" t="str">
        <v>Personal</v>
      </c>
      <c r="D3400">
        <v>436773</v>
      </c>
      <c r="E3400">
        <v>255799.4</v>
      </c>
      <c r="F3400">
        <v>646</v>
      </c>
      <c r="G3400">
        <v>0.17499999999999999</v>
      </c>
      <c r="H3400">
        <v>0</v>
      </c>
      <c r="I3400" t="str">
        <v>High</v>
      </c>
    </row>
    <row r="3401" spans="1:9" x14ac:dyDescent="0.25">
      <c r="A3401" t="str">
        <v>LN006815</v>
      </c>
      <c r="B3401" t="str">
        <v>CUST01152</v>
      </c>
      <c r="C3401" t="str">
        <v>Home</v>
      </c>
      <c r="D3401">
        <v>6830485</v>
      </c>
      <c r="E3401">
        <v>6031714.4800000004</v>
      </c>
      <c r="F3401">
        <v>764</v>
      </c>
      <c r="G3401">
        <v>0.75</v>
      </c>
      <c r="H3401">
        <v>0</v>
      </c>
      <c r="I3401" t="str">
        <v>High</v>
      </c>
    </row>
    <row r="3402" spans="1:9" x14ac:dyDescent="0.25">
      <c r="A3402" t="str">
        <v>LN006818</v>
      </c>
      <c r="B3402" t="str">
        <v>CUST03884</v>
      </c>
      <c r="C3402" t="str">
        <v>Business</v>
      </c>
      <c r="D3402">
        <v>3236212</v>
      </c>
      <c r="E3402">
        <v>1889474.23</v>
      </c>
      <c r="F3402">
        <v>677</v>
      </c>
      <c r="G3402">
        <v>0.74519999999999997</v>
      </c>
      <c r="H3402">
        <v>0</v>
      </c>
      <c r="I3402" t="str">
        <v>High</v>
      </c>
    </row>
    <row r="3403" spans="1:9" x14ac:dyDescent="0.25">
      <c r="A3403" t="str">
        <v>LN006819</v>
      </c>
      <c r="B3403" t="str">
        <v>CUST00791</v>
      </c>
      <c r="C3403" t="str">
        <v>Business</v>
      </c>
      <c r="D3403">
        <v>4385270</v>
      </c>
      <c r="E3403">
        <v>4056271.79</v>
      </c>
      <c r="F3403">
        <v>746</v>
      </c>
      <c r="G3403">
        <v>0.75</v>
      </c>
      <c r="H3403">
        <v>0</v>
      </c>
      <c r="I3403" t="str">
        <v>High</v>
      </c>
    </row>
    <row r="3404" spans="1:9" x14ac:dyDescent="0.25">
      <c r="A3404" t="str">
        <v>LN006822</v>
      </c>
      <c r="B3404" t="str">
        <v>CUST04082</v>
      </c>
      <c r="C3404" t="str">
        <v>Home</v>
      </c>
      <c r="D3404">
        <v>5732123</v>
      </c>
      <c r="E3404">
        <v>5583320.7699999996</v>
      </c>
      <c r="F3404">
        <v>699</v>
      </c>
      <c r="G3404">
        <v>0.75</v>
      </c>
      <c r="H3404">
        <v>0</v>
      </c>
      <c r="I3404" t="str">
        <v>High</v>
      </c>
    </row>
    <row r="3405" spans="1:9" x14ac:dyDescent="0.25">
      <c r="A3405" t="str">
        <v>LN006823</v>
      </c>
      <c r="B3405" t="str">
        <v>CUST05286</v>
      </c>
      <c r="C3405" t="str">
        <v>Business</v>
      </c>
      <c r="D3405">
        <v>2690928</v>
      </c>
      <c r="E3405">
        <v>0</v>
      </c>
      <c r="F3405">
        <v>751</v>
      </c>
      <c r="G3405">
        <v>0.7278</v>
      </c>
      <c r="H3405">
        <v>0</v>
      </c>
      <c r="I3405" t="str">
        <v>High</v>
      </c>
    </row>
    <row r="3406" spans="1:9" x14ac:dyDescent="0.25">
      <c r="A3406" t="str">
        <v>LN006824</v>
      </c>
      <c r="B3406" t="str">
        <v>CUST00561</v>
      </c>
      <c r="C3406" t="str">
        <v>Business</v>
      </c>
      <c r="D3406">
        <v>4960882</v>
      </c>
      <c r="E3406">
        <v>3820315</v>
      </c>
      <c r="F3406">
        <v>839</v>
      </c>
      <c r="G3406">
        <v>0.75</v>
      </c>
      <c r="H3406">
        <v>0</v>
      </c>
      <c r="I3406" t="str">
        <v>High</v>
      </c>
    </row>
    <row r="3407" spans="1:9" x14ac:dyDescent="0.25">
      <c r="A3407" t="str">
        <v>LN006826</v>
      </c>
      <c r="B3407" t="str">
        <v>CUST02406</v>
      </c>
      <c r="C3407" t="str">
        <v>Education</v>
      </c>
      <c r="D3407">
        <v>276620</v>
      </c>
      <c r="E3407">
        <v>221268.04</v>
      </c>
      <c r="F3407">
        <v>606</v>
      </c>
      <c r="G3407">
        <v>0.1239</v>
      </c>
      <c r="H3407">
        <v>0</v>
      </c>
      <c r="I3407" t="str">
        <v>High</v>
      </c>
    </row>
    <row r="3408" spans="1:9" x14ac:dyDescent="0.25">
      <c r="A3408" t="str">
        <v>LN006829</v>
      </c>
      <c r="B3408" t="str">
        <v>CUST05086</v>
      </c>
      <c r="C3408" t="str">
        <v>Auto</v>
      </c>
      <c r="D3408">
        <v>1716942</v>
      </c>
      <c r="E3408">
        <v>214316.95</v>
      </c>
      <c r="F3408">
        <v>579</v>
      </c>
      <c r="G3408">
        <v>0.51939999999999997</v>
      </c>
      <c r="H3408">
        <v>0</v>
      </c>
      <c r="I3408" t="str">
        <v>High</v>
      </c>
    </row>
    <row r="3409" spans="1:9" x14ac:dyDescent="0.25">
      <c r="A3409" t="str">
        <v>LN006831</v>
      </c>
      <c r="B3409" t="str">
        <v>CUST01786</v>
      </c>
      <c r="C3409" t="str">
        <v>Business</v>
      </c>
      <c r="D3409">
        <v>2473135</v>
      </c>
      <c r="E3409">
        <v>2413705.94</v>
      </c>
      <c r="F3409">
        <v>750</v>
      </c>
      <c r="G3409">
        <v>0.75</v>
      </c>
      <c r="H3409">
        <v>60</v>
      </c>
      <c r="I3409" t="str">
        <v>High</v>
      </c>
    </row>
    <row r="3410" spans="1:9" x14ac:dyDescent="0.25">
      <c r="A3410" t="str">
        <v>LN006834</v>
      </c>
      <c r="B3410" t="str">
        <v>CUST04500</v>
      </c>
      <c r="C3410" t="str">
        <v>Business</v>
      </c>
      <c r="D3410">
        <v>4305229</v>
      </c>
      <c r="E3410">
        <v>3320854.88</v>
      </c>
      <c r="F3410">
        <v>800</v>
      </c>
      <c r="G3410">
        <v>0.75</v>
      </c>
      <c r="H3410">
        <v>0</v>
      </c>
      <c r="I3410" t="str">
        <v>High</v>
      </c>
    </row>
    <row r="3411" spans="1:9" x14ac:dyDescent="0.25">
      <c r="A3411" t="str">
        <v>LN006835</v>
      </c>
      <c r="B3411" t="str">
        <v>CUST05891</v>
      </c>
      <c r="C3411" t="str">
        <v>Business</v>
      </c>
      <c r="D3411">
        <v>1567508</v>
      </c>
      <c r="E3411">
        <v>871776.43</v>
      </c>
      <c r="F3411">
        <v>694</v>
      </c>
      <c r="G3411">
        <v>0.60680000000000001</v>
      </c>
      <c r="H3411">
        <v>0</v>
      </c>
      <c r="I3411" t="str">
        <v>High</v>
      </c>
    </row>
    <row r="3412" spans="1:9" x14ac:dyDescent="0.25">
      <c r="A3412" t="str">
        <v>LN006837</v>
      </c>
      <c r="B3412" t="str">
        <v>CUST01989</v>
      </c>
      <c r="C3412" t="str">
        <v>Home</v>
      </c>
      <c r="D3412">
        <v>6894265</v>
      </c>
      <c r="E3412">
        <v>6780822.4699999997</v>
      </c>
      <c r="F3412">
        <v>624</v>
      </c>
      <c r="G3412">
        <v>0.75</v>
      </c>
      <c r="H3412">
        <v>0</v>
      </c>
      <c r="I3412" t="str">
        <v>High</v>
      </c>
    </row>
    <row r="3413" spans="1:9" x14ac:dyDescent="0.25">
      <c r="A3413" t="str">
        <v>LN006839</v>
      </c>
      <c r="B3413" t="str">
        <v>CUST03859</v>
      </c>
      <c r="C3413" t="str">
        <v>Personal</v>
      </c>
      <c r="D3413">
        <v>630053</v>
      </c>
      <c r="E3413">
        <v>0</v>
      </c>
      <c r="F3413">
        <v>677</v>
      </c>
      <c r="G3413">
        <v>0.75</v>
      </c>
      <c r="H3413">
        <v>0</v>
      </c>
      <c r="I3413" t="str">
        <v>High</v>
      </c>
    </row>
    <row r="3414" spans="1:9" x14ac:dyDescent="0.25">
      <c r="A3414" t="str">
        <v>LN006841</v>
      </c>
      <c r="B3414" t="str">
        <v>CUST04748</v>
      </c>
      <c r="C3414" t="str">
        <v>Business</v>
      </c>
      <c r="D3414">
        <v>4226259</v>
      </c>
      <c r="E3414">
        <v>3718922.88</v>
      </c>
      <c r="F3414">
        <v>619</v>
      </c>
      <c r="G3414">
        <v>0.75</v>
      </c>
      <c r="H3414">
        <v>0</v>
      </c>
      <c r="I3414" t="str">
        <v>High</v>
      </c>
    </row>
    <row r="3415" spans="1:9" x14ac:dyDescent="0.25">
      <c r="A3415" t="str">
        <v>LN006845</v>
      </c>
      <c r="B3415" t="str">
        <v>CUST05737</v>
      </c>
      <c r="C3415" t="str">
        <v>Business</v>
      </c>
      <c r="D3415">
        <v>2897593</v>
      </c>
      <c r="E3415">
        <v>1573223.44</v>
      </c>
      <c r="F3415">
        <v>806</v>
      </c>
      <c r="G3415">
        <v>0.75</v>
      </c>
      <c r="H3415">
        <v>0</v>
      </c>
      <c r="I3415" t="str">
        <v>High</v>
      </c>
    </row>
    <row r="3416" spans="1:9" x14ac:dyDescent="0.25">
      <c r="A3416" t="str">
        <v>LN006848</v>
      </c>
      <c r="B3416" t="str">
        <v>CUST02561</v>
      </c>
      <c r="C3416" t="str">
        <v>Home</v>
      </c>
      <c r="D3416">
        <v>6127947</v>
      </c>
      <c r="E3416">
        <v>5943648.6799999997</v>
      </c>
      <c r="F3416">
        <v>754</v>
      </c>
      <c r="G3416">
        <v>0.75</v>
      </c>
      <c r="H3416">
        <v>0</v>
      </c>
      <c r="I3416" t="str">
        <v>High</v>
      </c>
    </row>
    <row r="3417" spans="1:9" x14ac:dyDescent="0.25">
      <c r="A3417" t="str">
        <v>LN006849</v>
      </c>
      <c r="B3417" t="str">
        <v>CUST00542</v>
      </c>
      <c r="C3417" t="str">
        <v>Auto</v>
      </c>
      <c r="D3417">
        <v>1212513</v>
      </c>
      <c r="E3417">
        <v>1131523.75</v>
      </c>
      <c r="F3417">
        <v>683</v>
      </c>
      <c r="G3417">
        <v>0.75</v>
      </c>
      <c r="H3417">
        <v>0</v>
      </c>
      <c r="I3417" t="str">
        <v>High</v>
      </c>
    </row>
    <row r="3418" spans="1:9" x14ac:dyDescent="0.25">
      <c r="A3418" t="str">
        <v>LN006851</v>
      </c>
      <c r="B3418" t="str">
        <v>CUST06649</v>
      </c>
      <c r="C3418" t="str">
        <v>Personal</v>
      </c>
      <c r="D3418">
        <v>452807</v>
      </c>
      <c r="E3418">
        <v>333013.40000000002</v>
      </c>
      <c r="F3418">
        <v>747</v>
      </c>
      <c r="G3418">
        <v>0.75</v>
      </c>
      <c r="H3418">
        <v>0</v>
      </c>
      <c r="I3418" t="str">
        <v>High</v>
      </c>
    </row>
    <row r="3419" spans="1:9" x14ac:dyDescent="0.25">
      <c r="A3419" t="str">
        <v>LN006852</v>
      </c>
      <c r="B3419" t="str">
        <v>CUST04539</v>
      </c>
      <c r="C3419" t="str">
        <v>Business</v>
      </c>
      <c r="D3419">
        <v>3009878</v>
      </c>
      <c r="E3419">
        <v>1879041.61</v>
      </c>
      <c r="F3419">
        <v>656</v>
      </c>
      <c r="G3419">
        <v>0.75</v>
      </c>
      <c r="H3419">
        <v>0</v>
      </c>
      <c r="I3419" t="str">
        <v>High</v>
      </c>
    </row>
    <row r="3420" spans="1:9" x14ac:dyDescent="0.25">
      <c r="A3420" t="str">
        <v>LN006853</v>
      </c>
      <c r="B3420" t="str">
        <v>CUST03459</v>
      </c>
      <c r="C3420" t="str">
        <v>Business</v>
      </c>
      <c r="D3420">
        <v>2909359</v>
      </c>
      <c r="E3420">
        <v>2466655.88</v>
      </c>
      <c r="F3420">
        <v>696</v>
      </c>
      <c r="G3420">
        <v>0.75</v>
      </c>
      <c r="H3420">
        <v>0</v>
      </c>
      <c r="I3420" t="str">
        <v>High</v>
      </c>
    </row>
    <row r="3421" spans="1:9" x14ac:dyDescent="0.25">
      <c r="A3421" t="str">
        <v>LN006854</v>
      </c>
      <c r="B3421" t="str">
        <v>CUST01149</v>
      </c>
      <c r="C3421" t="str">
        <v>Education</v>
      </c>
      <c r="D3421">
        <v>1054284</v>
      </c>
      <c r="E3421">
        <v>182865.16</v>
      </c>
      <c r="F3421">
        <v>629</v>
      </c>
      <c r="G3421">
        <v>0.47910000000000003</v>
      </c>
      <c r="H3421">
        <v>0</v>
      </c>
      <c r="I3421" t="str">
        <v>High</v>
      </c>
    </row>
    <row r="3422" spans="1:9" x14ac:dyDescent="0.25">
      <c r="A3422" t="str">
        <v>LN006855</v>
      </c>
      <c r="B3422" t="str">
        <v>CUST04694</v>
      </c>
      <c r="C3422" t="str">
        <v>Personal</v>
      </c>
      <c r="D3422">
        <v>518262</v>
      </c>
      <c r="E3422">
        <v>0</v>
      </c>
      <c r="F3422">
        <v>649</v>
      </c>
      <c r="G3422">
        <v>0.46150000000000002</v>
      </c>
      <c r="H3422">
        <v>0</v>
      </c>
      <c r="I3422" t="str">
        <v>High</v>
      </c>
    </row>
    <row r="3423" spans="1:9" x14ac:dyDescent="0.25">
      <c r="A3423" t="str">
        <v>LN006856</v>
      </c>
      <c r="B3423" t="str">
        <v>CUST03252</v>
      </c>
      <c r="C3423" t="str">
        <v>Personal</v>
      </c>
      <c r="D3423">
        <v>583160</v>
      </c>
      <c r="E3423">
        <v>0</v>
      </c>
      <c r="F3423">
        <v>669</v>
      </c>
      <c r="G3423">
        <v>0.75</v>
      </c>
      <c r="H3423">
        <v>1</v>
      </c>
      <c r="I3423" t="str">
        <v>High</v>
      </c>
    </row>
    <row r="3424" spans="1:9" x14ac:dyDescent="0.25">
      <c r="A3424" t="str">
        <v>LN006857</v>
      </c>
      <c r="B3424" t="str">
        <v>CUST03639</v>
      </c>
      <c r="C3424" t="str">
        <v>Auto</v>
      </c>
      <c r="D3424">
        <v>1354997</v>
      </c>
      <c r="E3424">
        <v>1068658.75</v>
      </c>
      <c r="F3424">
        <v>729</v>
      </c>
      <c r="G3424">
        <v>0.63160000000000005</v>
      </c>
      <c r="H3424">
        <v>1</v>
      </c>
      <c r="I3424" t="str">
        <v>High</v>
      </c>
    </row>
    <row r="3425" spans="1:9" x14ac:dyDescent="0.25">
      <c r="A3425" t="str">
        <v>LN006863</v>
      </c>
      <c r="B3425" t="str">
        <v>CUST06173</v>
      </c>
      <c r="C3425" t="str">
        <v>Business</v>
      </c>
      <c r="D3425">
        <v>2125896</v>
      </c>
      <c r="E3425">
        <v>1682906.89</v>
      </c>
      <c r="F3425">
        <v>803</v>
      </c>
      <c r="G3425">
        <v>0.67920000000000003</v>
      </c>
      <c r="H3425">
        <v>0</v>
      </c>
      <c r="I3425" t="str">
        <v>High</v>
      </c>
    </row>
    <row r="3426" spans="1:9" x14ac:dyDescent="0.25">
      <c r="A3426" t="str">
        <v>LN006864</v>
      </c>
      <c r="B3426" t="str">
        <v>CUST01305</v>
      </c>
      <c r="C3426" t="str">
        <v>Personal</v>
      </c>
      <c r="D3426">
        <v>374220</v>
      </c>
      <c r="E3426">
        <v>245823.22</v>
      </c>
      <c r="F3426">
        <v>621</v>
      </c>
      <c r="G3426">
        <v>0.05</v>
      </c>
      <c r="H3426">
        <v>0</v>
      </c>
      <c r="I3426" t="str">
        <v>High</v>
      </c>
    </row>
    <row r="3427" spans="1:9" x14ac:dyDescent="0.25">
      <c r="A3427" t="str">
        <v>LN006867</v>
      </c>
      <c r="B3427" t="str">
        <v>CUST06505</v>
      </c>
      <c r="C3427" t="str">
        <v>Home</v>
      </c>
      <c r="D3427">
        <v>6818178</v>
      </c>
      <c r="E3427">
        <v>6667033.6699999999</v>
      </c>
      <c r="F3427">
        <v>763</v>
      </c>
      <c r="G3427">
        <v>0.75</v>
      </c>
      <c r="H3427">
        <v>0</v>
      </c>
      <c r="I3427" t="str">
        <v>High</v>
      </c>
    </row>
    <row r="3428" spans="1:9" x14ac:dyDescent="0.25">
      <c r="A3428" t="str">
        <v>LN006869</v>
      </c>
      <c r="B3428" t="str">
        <v>CUST05831</v>
      </c>
      <c r="C3428" t="str">
        <v>Auto</v>
      </c>
      <c r="D3428">
        <v>1065248</v>
      </c>
      <c r="E3428">
        <v>1010006.66</v>
      </c>
      <c r="F3428">
        <v>610</v>
      </c>
      <c r="G3428">
        <v>0.60360000000000003</v>
      </c>
      <c r="H3428">
        <v>0</v>
      </c>
      <c r="I3428" t="str">
        <v>High</v>
      </c>
    </row>
    <row r="3429" spans="1:9" x14ac:dyDescent="0.25">
      <c r="A3429" t="str">
        <v>LN006870</v>
      </c>
      <c r="B3429" t="str">
        <v>CUST01516</v>
      </c>
      <c r="C3429" t="str">
        <v>Business</v>
      </c>
      <c r="D3429">
        <v>2059479</v>
      </c>
      <c r="E3429">
        <v>530649.15</v>
      </c>
      <c r="F3429">
        <v>778</v>
      </c>
      <c r="G3429">
        <v>0.75</v>
      </c>
      <c r="H3429">
        <v>0</v>
      </c>
      <c r="I3429" t="str">
        <v>High</v>
      </c>
    </row>
    <row r="3430" spans="1:9" x14ac:dyDescent="0.25">
      <c r="A3430" t="str">
        <v>LN006871</v>
      </c>
      <c r="B3430" t="str">
        <v>CUST02398</v>
      </c>
      <c r="C3430" t="str">
        <v>Home</v>
      </c>
      <c r="D3430">
        <v>6358994</v>
      </c>
      <c r="E3430">
        <v>6325072.7000000002</v>
      </c>
      <c r="F3430">
        <v>801</v>
      </c>
      <c r="G3430">
        <v>0.56559999999999999</v>
      </c>
      <c r="H3430">
        <v>0</v>
      </c>
      <c r="I3430" t="str">
        <v>High</v>
      </c>
    </row>
    <row r="3431" spans="1:9" x14ac:dyDescent="0.25">
      <c r="A3431" t="str">
        <v>LN006875</v>
      </c>
      <c r="B3431" t="str">
        <v>CUST05089</v>
      </c>
      <c r="C3431" t="str">
        <v>Business</v>
      </c>
      <c r="D3431">
        <v>4357654</v>
      </c>
      <c r="E3431">
        <v>2249323.12</v>
      </c>
      <c r="F3431">
        <v>748</v>
      </c>
      <c r="G3431">
        <v>0.75</v>
      </c>
      <c r="H3431">
        <v>60</v>
      </c>
      <c r="I3431" t="str">
        <v>High</v>
      </c>
    </row>
    <row r="3432" spans="1:9" x14ac:dyDescent="0.25">
      <c r="A3432" t="str">
        <v>LN006877</v>
      </c>
      <c r="B3432" t="str">
        <v>CUST06120</v>
      </c>
      <c r="C3432" t="str">
        <v>Personal</v>
      </c>
      <c r="D3432">
        <v>755277</v>
      </c>
      <c r="E3432">
        <v>649652.86</v>
      </c>
      <c r="F3432">
        <v>621</v>
      </c>
      <c r="G3432">
        <v>0.38719999999999999</v>
      </c>
      <c r="H3432">
        <v>30</v>
      </c>
      <c r="I3432" t="str">
        <v>High</v>
      </c>
    </row>
    <row r="3433" spans="1:9" x14ac:dyDescent="0.25">
      <c r="A3433" t="str">
        <v>LN006882</v>
      </c>
      <c r="B3433" t="str">
        <v>CUST02398</v>
      </c>
      <c r="C3433" t="str">
        <v>Personal</v>
      </c>
      <c r="D3433">
        <v>162191</v>
      </c>
      <c r="E3433">
        <v>54673.31</v>
      </c>
      <c r="F3433">
        <v>603</v>
      </c>
      <c r="G3433">
        <v>0.1021</v>
      </c>
      <c r="H3433">
        <v>0</v>
      </c>
      <c r="I3433" t="str">
        <v>High</v>
      </c>
    </row>
    <row r="3434" spans="1:9" x14ac:dyDescent="0.25">
      <c r="A3434" t="str">
        <v>LN006883</v>
      </c>
      <c r="B3434" t="str">
        <v>CUST06337</v>
      </c>
      <c r="C3434" t="str">
        <v>Personal</v>
      </c>
      <c r="D3434">
        <v>118089</v>
      </c>
      <c r="E3434">
        <v>32104.41</v>
      </c>
      <c r="F3434">
        <v>583</v>
      </c>
      <c r="G3434">
        <v>0.05</v>
      </c>
      <c r="H3434">
        <v>0</v>
      </c>
      <c r="I3434" t="str">
        <v>High</v>
      </c>
    </row>
    <row r="3435" spans="1:9" x14ac:dyDescent="0.25">
      <c r="A3435" t="str">
        <v>LN006885</v>
      </c>
      <c r="B3435" t="str">
        <v>CUST06786</v>
      </c>
      <c r="C3435" t="str">
        <v>Business</v>
      </c>
      <c r="D3435">
        <v>1135153</v>
      </c>
      <c r="E3435">
        <v>1110640.92</v>
      </c>
      <c r="F3435">
        <v>708</v>
      </c>
      <c r="G3435">
        <v>0.51619999999999999</v>
      </c>
      <c r="H3435">
        <v>0</v>
      </c>
      <c r="I3435" t="str">
        <v>High</v>
      </c>
    </row>
    <row r="3436" spans="1:9" x14ac:dyDescent="0.25">
      <c r="A3436" t="str">
        <v>LN006888</v>
      </c>
      <c r="B3436" t="str">
        <v>CUST03098</v>
      </c>
      <c r="C3436" t="str">
        <v>Personal</v>
      </c>
      <c r="D3436">
        <v>546708</v>
      </c>
      <c r="E3436">
        <v>454691.71</v>
      </c>
      <c r="F3436">
        <v>690</v>
      </c>
      <c r="G3436">
        <v>0.67059999999999997</v>
      </c>
      <c r="H3436">
        <v>0</v>
      </c>
      <c r="I3436" t="str">
        <v>High</v>
      </c>
    </row>
    <row r="3437" spans="1:9" x14ac:dyDescent="0.25">
      <c r="A3437" t="str">
        <v>LN006890</v>
      </c>
      <c r="B3437" t="str">
        <v>CUST02623</v>
      </c>
      <c r="C3437" t="str">
        <v>Home</v>
      </c>
      <c r="D3437">
        <v>2711514</v>
      </c>
      <c r="E3437">
        <v>2630959.9</v>
      </c>
      <c r="F3437">
        <v>685</v>
      </c>
      <c r="G3437">
        <v>0.75</v>
      </c>
      <c r="H3437">
        <v>0</v>
      </c>
      <c r="I3437" t="str">
        <v>High</v>
      </c>
    </row>
    <row r="3438" spans="1:9" x14ac:dyDescent="0.25">
      <c r="A3438" t="str">
        <v>LN006891</v>
      </c>
      <c r="B3438" t="str">
        <v>CUST02628</v>
      </c>
      <c r="C3438" t="str">
        <v>Home</v>
      </c>
      <c r="D3438">
        <v>6160820</v>
      </c>
      <c r="E3438">
        <v>6129181.7800000003</v>
      </c>
      <c r="F3438">
        <v>652</v>
      </c>
      <c r="G3438">
        <v>0.75</v>
      </c>
      <c r="H3438">
        <v>0</v>
      </c>
      <c r="I3438" t="str">
        <v>High</v>
      </c>
    </row>
    <row r="3439" spans="1:9" x14ac:dyDescent="0.25">
      <c r="A3439" t="str">
        <v>LN006892</v>
      </c>
      <c r="B3439" t="str">
        <v>CUST04252</v>
      </c>
      <c r="C3439" t="str">
        <v>Business</v>
      </c>
      <c r="D3439">
        <v>996410</v>
      </c>
      <c r="E3439">
        <v>729868.94</v>
      </c>
      <c r="F3439">
        <v>641</v>
      </c>
      <c r="G3439">
        <v>0.26169999999999999</v>
      </c>
      <c r="H3439">
        <v>7</v>
      </c>
      <c r="I3439" t="str">
        <v>High</v>
      </c>
    </row>
    <row r="3440" spans="1:9" x14ac:dyDescent="0.25">
      <c r="A3440" t="str">
        <v>LN006893</v>
      </c>
      <c r="B3440" t="str">
        <v>CUST04721</v>
      </c>
      <c r="C3440" t="str">
        <v>Business</v>
      </c>
      <c r="D3440">
        <v>1028312</v>
      </c>
      <c r="E3440">
        <v>356938.62</v>
      </c>
      <c r="F3440">
        <v>737</v>
      </c>
      <c r="G3440">
        <v>0.73650000000000004</v>
      </c>
      <c r="H3440">
        <v>7</v>
      </c>
      <c r="I3440" t="str">
        <v>High</v>
      </c>
    </row>
    <row r="3441" spans="1:9" x14ac:dyDescent="0.25">
      <c r="A3441" t="str">
        <v>LN006894</v>
      </c>
      <c r="B3441" t="str">
        <v>CUST06693</v>
      </c>
      <c r="C3441" t="str">
        <v>Home</v>
      </c>
      <c r="D3441">
        <v>4046156</v>
      </c>
      <c r="E3441">
        <v>3913461.77</v>
      </c>
      <c r="F3441">
        <v>744</v>
      </c>
      <c r="G3441">
        <v>0.75</v>
      </c>
      <c r="H3441">
        <v>0</v>
      </c>
      <c r="I3441" t="str">
        <v>High</v>
      </c>
    </row>
    <row r="3442" spans="1:9" x14ac:dyDescent="0.25">
      <c r="A3442" t="str">
        <v>LN006895</v>
      </c>
      <c r="B3442" t="str">
        <v>CUST01336</v>
      </c>
      <c r="C3442" t="str">
        <v>Home</v>
      </c>
      <c r="D3442">
        <v>3111086</v>
      </c>
      <c r="E3442">
        <v>2958386.44</v>
      </c>
      <c r="F3442">
        <v>547</v>
      </c>
      <c r="G3442">
        <v>0.502</v>
      </c>
      <c r="H3442">
        <v>0</v>
      </c>
      <c r="I3442" t="str">
        <v>High</v>
      </c>
    </row>
    <row r="3443" spans="1:9" x14ac:dyDescent="0.25">
      <c r="A3443" t="str">
        <v>LN006897</v>
      </c>
      <c r="B3443" t="str">
        <v>CUST01830</v>
      </c>
      <c r="C3443" t="str">
        <v>Education</v>
      </c>
      <c r="D3443">
        <v>1145825</v>
      </c>
      <c r="E3443">
        <v>963879.49</v>
      </c>
      <c r="F3443">
        <v>698</v>
      </c>
      <c r="G3443">
        <v>0.75</v>
      </c>
      <c r="H3443">
        <v>0</v>
      </c>
      <c r="I3443" t="str">
        <v>High</v>
      </c>
    </row>
    <row r="3444" spans="1:9" x14ac:dyDescent="0.25">
      <c r="A3444" t="str">
        <v>LN006900</v>
      </c>
      <c r="B3444" t="str">
        <v>CUST00098</v>
      </c>
      <c r="C3444" t="str">
        <v>Home</v>
      </c>
      <c r="D3444">
        <v>2588626</v>
      </c>
      <c r="E3444">
        <v>2120432.15</v>
      </c>
      <c r="F3444">
        <v>748</v>
      </c>
      <c r="G3444">
        <v>0.66559999999999997</v>
      </c>
      <c r="H3444">
        <v>0</v>
      </c>
      <c r="I3444" t="str">
        <v>High</v>
      </c>
    </row>
    <row r="3445" spans="1:9" x14ac:dyDescent="0.25">
      <c r="A3445" t="str">
        <v>LN006903</v>
      </c>
      <c r="B3445" t="str">
        <v>CUST02443</v>
      </c>
      <c r="C3445" t="str">
        <v>Personal</v>
      </c>
      <c r="D3445">
        <v>692349</v>
      </c>
      <c r="E3445">
        <v>592922.71</v>
      </c>
      <c r="F3445">
        <v>616</v>
      </c>
      <c r="G3445">
        <v>0.22450000000000001</v>
      </c>
      <c r="H3445">
        <v>0</v>
      </c>
      <c r="I3445" t="str">
        <v>High</v>
      </c>
    </row>
    <row r="3446" spans="1:9" x14ac:dyDescent="0.25">
      <c r="A3446" t="str">
        <v>LN006904</v>
      </c>
      <c r="B3446" t="str">
        <v>CUST06301</v>
      </c>
      <c r="C3446" t="str">
        <v>Auto</v>
      </c>
      <c r="D3446">
        <v>1608979</v>
      </c>
      <c r="E3446">
        <v>832316.43</v>
      </c>
      <c r="F3446">
        <v>704</v>
      </c>
      <c r="G3446">
        <v>0.75</v>
      </c>
      <c r="H3446">
        <v>0</v>
      </c>
      <c r="I3446" t="str">
        <v>High</v>
      </c>
    </row>
    <row r="3447" spans="1:9" x14ac:dyDescent="0.25">
      <c r="A3447" t="str">
        <v>LN006905</v>
      </c>
      <c r="B3447" t="str">
        <v>CUST04618</v>
      </c>
      <c r="C3447" t="str">
        <v>Personal</v>
      </c>
      <c r="D3447">
        <v>170795</v>
      </c>
      <c r="E3447">
        <v>75119.350000000006</v>
      </c>
      <c r="F3447">
        <v>624</v>
      </c>
      <c r="G3447">
        <v>0.3</v>
      </c>
      <c r="H3447">
        <v>0</v>
      </c>
      <c r="I3447" t="str">
        <v>High</v>
      </c>
    </row>
    <row r="3448" spans="1:9" x14ac:dyDescent="0.25">
      <c r="A3448" t="str">
        <v>LN006906</v>
      </c>
      <c r="B3448" t="str">
        <v>CUST03265</v>
      </c>
      <c r="C3448" t="str">
        <v>Personal</v>
      </c>
      <c r="D3448">
        <v>660839</v>
      </c>
      <c r="E3448">
        <v>215275.83</v>
      </c>
      <c r="F3448">
        <v>671</v>
      </c>
      <c r="G3448">
        <v>0.58079999999999998</v>
      </c>
      <c r="H3448">
        <v>0</v>
      </c>
      <c r="I3448" t="str">
        <v>High</v>
      </c>
    </row>
    <row r="3449" spans="1:9" x14ac:dyDescent="0.25">
      <c r="A3449" t="str">
        <v>LN006907</v>
      </c>
      <c r="B3449" t="str">
        <v>CUST04308</v>
      </c>
      <c r="C3449" t="str">
        <v>Personal</v>
      </c>
      <c r="D3449">
        <v>361349</v>
      </c>
      <c r="E3449">
        <v>0</v>
      </c>
      <c r="F3449">
        <v>633</v>
      </c>
      <c r="G3449">
        <v>0.29110000000000003</v>
      </c>
      <c r="H3449">
        <v>30</v>
      </c>
      <c r="I3449" t="str">
        <v>High</v>
      </c>
    </row>
    <row r="3450" spans="1:9" x14ac:dyDescent="0.25">
      <c r="A3450" t="str">
        <v>LN006909</v>
      </c>
      <c r="B3450" t="str">
        <v>CUST01072</v>
      </c>
      <c r="C3450" t="str">
        <v>Business</v>
      </c>
      <c r="D3450">
        <v>1722199</v>
      </c>
      <c r="E3450">
        <v>1531972.68</v>
      </c>
      <c r="F3450">
        <v>640</v>
      </c>
      <c r="G3450">
        <v>0.75</v>
      </c>
      <c r="H3450">
        <v>0</v>
      </c>
      <c r="I3450" t="str">
        <v>High</v>
      </c>
    </row>
    <row r="3451" spans="1:9" x14ac:dyDescent="0.25">
      <c r="A3451" t="str">
        <v>LN006910</v>
      </c>
      <c r="B3451" t="str">
        <v>CUST00271</v>
      </c>
      <c r="C3451" t="str">
        <v>Home</v>
      </c>
      <c r="D3451">
        <v>5334825</v>
      </c>
      <c r="E3451">
        <v>4287296.54</v>
      </c>
      <c r="F3451">
        <v>663</v>
      </c>
      <c r="G3451">
        <v>0.75</v>
      </c>
      <c r="H3451">
        <v>0</v>
      </c>
      <c r="I3451" t="str">
        <v>High</v>
      </c>
    </row>
    <row r="3452" spans="1:9" x14ac:dyDescent="0.25">
      <c r="A3452" t="str">
        <v>LN006912</v>
      </c>
      <c r="B3452" t="str">
        <v>CUST01316</v>
      </c>
      <c r="C3452" t="str">
        <v>Business</v>
      </c>
      <c r="D3452">
        <v>4773582</v>
      </c>
      <c r="E3452">
        <v>0</v>
      </c>
      <c r="F3452">
        <v>773</v>
      </c>
      <c r="G3452">
        <v>0.75</v>
      </c>
      <c r="H3452">
        <v>0</v>
      </c>
      <c r="I3452" t="str">
        <v>High</v>
      </c>
    </row>
    <row r="3453" spans="1:9" x14ac:dyDescent="0.25">
      <c r="A3453" t="str">
        <v>LN006917</v>
      </c>
      <c r="B3453" t="str">
        <v>CUST05335</v>
      </c>
      <c r="C3453" t="str">
        <v>Home</v>
      </c>
      <c r="D3453">
        <v>3546666</v>
      </c>
      <c r="E3453">
        <v>2939736.36</v>
      </c>
      <c r="F3453">
        <v>712</v>
      </c>
      <c r="G3453">
        <v>0.75</v>
      </c>
      <c r="H3453">
        <v>0</v>
      </c>
      <c r="I3453" t="str">
        <v>High</v>
      </c>
    </row>
    <row r="3454" spans="1:9" x14ac:dyDescent="0.25">
      <c r="A3454" t="str">
        <v>LN006918</v>
      </c>
      <c r="B3454" t="str">
        <v>CUST04178</v>
      </c>
      <c r="C3454" t="str">
        <v>Business</v>
      </c>
      <c r="D3454">
        <v>4779022</v>
      </c>
      <c r="E3454">
        <v>3914741.69</v>
      </c>
      <c r="F3454">
        <v>638</v>
      </c>
      <c r="G3454">
        <v>0.75</v>
      </c>
      <c r="H3454">
        <v>1</v>
      </c>
      <c r="I3454" t="str">
        <v>High</v>
      </c>
    </row>
    <row r="3455" spans="1:9" x14ac:dyDescent="0.25">
      <c r="A3455" t="str">
        <v>LN006919</v>
      </c>
      <c r="B3455" t="str">
        <v>CUST04783</v>
      </c>
      <c r="C3455" t="str">
        <v>Auto</v>
      </c>
      <c r="D3455">
        <v>758421</v>
      </c>
      <c r="E3455">
        <v>414476.47</v>
      </c>
      <c r="F3455">
        <v>662</v>
      </c>
      <c r="G3455">
        <v>0.51200000000000001</v>
      </c>
      <c r="H3455">
        <v>0</v>
      </c>
      <c r="I3455" t="str">
        <v>High</v>
      </c>
    </row>
    <row r="3456" spans="1:9" x14ac:dyDescent="0.25">
      <c r="A3456" t="str">
        <v>LN006920</v>
      </c>
      <c r="B3456" t="str">
        <v>CUST00717</v>
      </c>
      <c r="C3456" t="str">
        <v>Home</v>
      </c>
      <c r="D3456">
        <v>4717007</v>
      </c>
      <c r="E3456">
        <v>4564212.8099999996</v>
      </c>
      <c r="F3456">
        <v>704</v>
      </c>
      <c r="G3456">
        <v>0.61399999999999999</v>
      </c>
      <c r="H3456">
        <v>0</v>
      </c>
      <c r="I3456" t="str">
        <v>High</v>
      </c>
    </row>
    <row r="3457" spans="1:9" x14ac:dyDescent="0.25">
      <c r="A3457" t="str">
        <v>LN006921</v>
      </c>
      <c r="B3457" t="str">
        <v>CUST06041</v>
      </c>
      <c r="C3457" t="str">
        <v>Business</v>
      </c>
      <c r="D3457">
        <v>1192792</v>
      </c>
      <c r="E3457">
        <v>963672.66</v>
      </c>
      <c r="F3457">
        <v>768</v>
      </c>
      <c r="G3457">
        <v>0.50990000000000002</v>
      </c>
      <c r="H3457">
        <v>0</v>
      </c>
      <c r="I3457" t="str">
        <v>High</v>
      </c>
    </row>
    <row r="3458" spans="1:9" x14ac:dyDescent="0.25">
      <c r="A3458" t="str">
        <v>LN006925</v>
      </c>
      <c r="B3458" t="str">
        <v>CUST01693</v>
      </c>
      <c r="C3458" t="str">
        <v>Auto</v>
      </c>
      <c r="D3458">
        <v>1013388</v>
      </c>
      <c r="E3458">
        <v>857072.03</v>
      </c>
      <c r="F3458">
        <v>623</v>
      </c>
      <c r="G3458">
        <v>0.43419999999999997</v>
      </c>
      <c r="H3458">
        <v>15</v>
      </c>
      <c r="I3458" t="str">
        <v>High</v>
      </c>
    </row>
    <row r="3459" spans="1:9" x14ac:dyDescent="0.25">
      <c r="A3459" t="str">
        <v>LN006929</v>
      </c>
      <c r="B3459" t="str">
        <v>CUST02554</v>
      </c>
      <c r="C3459" t="str">
        <v>Auto</v>
      </c>
      <c r="D3459">
        <v>740676</v>
      </c>
      <c r="E3459">
        <v>406847.84</v>
      </c>
      <c r="F3459">
        <v>682</v>
      </c>
      <c r="G3459">
        <v>0.58540000000000003</v>
      </c>
      <c r="H3459">
        <v>0</v>
      </c>
      <c r="I3459" t="str">
        <v>High</v>
      </c>
    </row>
    <row r="3460" spans="1:9" x14ac:dyDescent="0.25">
      <c r="A3460" t="str">
        <v>LN006935</v>
      </c>
      <c r="B3460" t="str">
        <v>CUST02439</v>
      </c>
      <c r="C3460" t="str">
        <v>Business</v>
      </c>
      <c r="D3460">
        <v>1739992</v>
      </c>
      <c r="E3460">
        <v>1581679.94</v>
      </c>
      <c r="F3460">
        <v>710</v>
      </c>
      <c r="G3460">
        <v>0.75</v>
      </c>
      <c r="H3460">
        <v>0</v>
      </c>
      <c r="I3460" t="str">
        <v>High</v>
      </c>
    </row>
    <row r="3461" spans="1:9" x14ac:dyDescent="0.25">
      <c r="A3461" t="str">
        <v>LN006936</v>
      </c>
      <c r="B3461" t="str">
        <v>CUST03874</v>
      </c>
      <c r="C3461" t="str">
        <v>Home</v>
      </c>
      <c r="D3461">
        <v>5351721</v>
      </c>
      <c r="E3461">
        <v>4917463.1399999997</v>
      </c>
      <c r="F3461">
        <v>728</v>
      </c>
      <c r="G3461">
        <v>0.75</v>
      </c>
      <c r="H3461">
        <v>0</v>
      </c>
      <c r="I3461" t="str">
        <v>High</v>
      </c>
    </row>
    <row r="3462" spans="1:9" x14ac:dyDescent="0.25">
      <c r="A3462" t="str">
        <v>LN006937</v>
      </c>
      <c r="B3462" t="str">
        <v>CUST06478</v>
      </c>
      <c r="C3462" t="str">
        <v>Personal</v>
      </c>
      <c r="D3462">
        <v>236293</v>
      </c>
      <c r="E3462">
        <v>0</v>
      </c>
      <c r="F3462">
        <v>619</v>
      </c>
      <c r="G3462">
        <v>0.26369999999999999</v>
      </c>
      <c r="H3462">
        <v>0</v>
      </c>
      <c r="I3462" t="str">
        <v>High</v>
      </c>
    </row>
    <row r="3463" spans="1:9" x14ac:dyDescent="0.25">
      <c r="A3463" t="str">
        <v>LN006939</v>
      </c>
      <c r="B3463" t="str">
        <v>CUST03098</v>
      </c>
      <c r="C3463" t="str">
        <v>Home</v>
      </c>
      <c r="D3463">
        <v>6447790</v>
      </c>
      <c r="E3463">
        <v>6292121.2300000004</v>
      </c>
      <c r="F3463">
        <v>743</v>
      </c>
      <c r="G3463">
        <v>0.75</v>
      </c>
      <c r="H3463">
        <v>30</v>
      </c>
      <c r="I3463" t="str">
        <v>High</v>
      </c>
    </row>
    <row r="3464" spans="1:9" x14ac:dyDescent="0.25">
      <c r="A3464" t="str">
        <v>LN006943</v>
      </c>
      <c r="B3464" t="str">
        <v>CUST03879</v>
      </c>
      <c r="C3464" t="str">
        <v>Auto</v>
      </c>
      <c r="D3464">
        <v>692289</v>
      </c>
      <c r="E3464">
        <v>608018.54</v>
      </c>
      <c r="F3464">
        <v>724</v>
      </c>
      <c r="G3464">
        <v>0.63070000000000004</v>
      </c>
      <c r="H3464">
        <v>1</v>
      </c>
      <c r="I3464" t="str">
        <v>High</v>
      </c>
    </row>
    <row r="3465" spans="1:9" x14ac:dyDescent="0.25">
      <c r="A3465" t="str">
        <v>LN006949</v>
      </c>
      <c r="B3465" t="str">
        <v>CUST03056</v>
      </c>
      <c r="C3465" t="str">
        <v>Business</v>
      </c>
      <c r="D3465">
        <v>3354020</v>
      </c>
      <c r="E3465">
        <v>3132326</v>
      </c>
      <c r="F3465">
        <v>625</v>
      </c>
      <c r="G3465">
        <v>0.75</v>
      </c>
      <c r="H3465">
        <v>0</v>
      </c>
      <c r="I3465" t="str">
        <v>High</v>
      </c>
    </row>
    <row r="3466" spans="1:9" x14ac:dyDescent="0.25">
      <c r="A3466" t="str">
        <v>LN006952</v>
      </c>
      <c r="B3466" t="str">
        <v>CUST06241</v>
      </c>
      <c r="C3466" t="str">
        <v>Home</v>
      </c>
      <c r="D3466">
        <v>5179846</v>
      </c>
      <c r="E3466">
        <v>5068487.0999999996</v>
      </c>
      <c r="F3466">
        <v>758</v>
      </c>
      <c r="G3466">
        <v>0.59319999999999995</v>
      </c>
      <c r="H3466">
        <v>60</v>
      </c>
      <c r="I3466" t="str">
        <v>High</v>
      </c>
    </row>
    <row r="3467" spans="1:9" x14ac:dyDescent="0.25">
      <c r="A3467" t="str">
        <v>LN006953</v>
      </c>
      <c r="B3467" t="str">
        <v>CUST03692</v>
      </c>
      <c r="C3467" t="str">
        <v>Home</v>
      </c>
      <c r="D3467">
        <v>3872833</v>
      </c>
      <c r="E3467">
        <v>2839672.44</v>
      </c>
      <c r="F3467">
        <v>752</v>
      </c>
      <c r="G3467">
        <v>0.75</v>
      </c>
      <c r="H3467">
        <v>0</v>
      </c>
      <c r="I3467" t="str">
        <v>High</v>
      </c>
    </row>
    <row r="3468" spans="1:9" x14ac:dyDescent="0.25">
      <c r="A3468" t="str">
        <v>LN006956</v>
      </c>
      <c r="B3468" t="str">
        <v>CUST06851</v>
      </c>
      <c r="C3468" t="str">
        <v>Personal</v>
      </c>
      <c r="D3468">
        <v>599280</v>
      </c>
      <c r="E3468">
        <v>560146.02</v>
      </c>
      <c r="F3468">
        <v>627</v>
      </c>
      <c r="G3468">
        <v>0.59279999999999999</v>
      </c>
      <c r="H3468">
        <v>0</v>
      </c>
      <c r="I3468" t="str">
        <v>High</v>
      </c>
    </row>
    <row r="3469" spans="1:9" x14ac:dyDescent="0.25">
      <c r="A3469" t="str">
        <v>LN006957</v>
      </c>
      <c r="B3469" t="str">
        <v>CUST02465</v>
      </c>
      <c r="C3469" t="str">
        <v>Home</v>
      </c>
      <c r="D3469">
        <v>3272807</v>
      </c>
      <c r="E3469">
        <v>3198274.41</v>
      </c>
      <c r="F3469">
        <v>700</v>
      </c>
      <c r="G3469">
        <v>0.52290000000000003</v>
      </c>
      <c r="H3469">
        <v>0</v>
      </c>
      <c r="I3469" t="str">
        <v>High</v>
      </c>
    </row>
    <row r="3470" spans="1:9" x14ac:dyDescent="0.25">
      <c r="A3470" t="str">
        <v>LN006958</v>
      </c>
      <c r="B3470" t="str">
        <v>CUST05199</v>
      </c>
      <c r="C3470" t="str">
        <v>Auto</v>
      </c>
      <c r="D3470">
        <v>405146</v>
      </c>
      <c r="E3470">
        <v>355665.97</v>
      </c>
      <c r="F3470">
        <v>648</v>
      </c>
      <c r="G3470">
        <v>8.8099999999999998E-2</v>
      </c>
      <c r="H3470">
        <v>0</v>
      </c>
      <c r="I3470" t="str">
        <v>High</v>
      </c>
    </row>
    <row r="3471" spans="1:9" x14ac:dyDescent="0.25">
      <c r="A3471" t="str">
        <v>LN006960</v>
      </c>
      <c r="B3471" t="str">
        <v>CUST01184</v>
      </c>
      <c r="C3471" t="str">
        <v>Business</v>
      </c>
      <c r="D3471">
        <v>1047245</v>
      </c>
      <c r="E3471">
        <v>262380.08</v>
      </c>
      <c r="F3471">
        <v>715</v>
      </c>
      <c r="G3471">
        <v>0.66920000000000002</v>
      </c>
      <c r="H3471">
        <v>0</v>
      </c>
      <c r="I3471" t="str">
        <v>High</v>
      </c>
    </row>
    <row r="3472" spans="1:9" x14ac:dyDescent="0.25">
      <c r="A3472" t="str">
        <v>LN006961</v>
      </c>
      <c r="B3472" t="str">
        <v>CUST04173</v>
      </c>
      <c r="C3472" t="str">
        <v>Home</v>
      </c>
      <c r="D3472">
        <v>3558759</v>
      </c>
      <c r="E3472">
        <v>3479549.71</v>
      </c>
      <c r="F3472">
        <v>602</v>
      </c>
      <c r="G3472">
        <v>0.75</v>
      </c>
      <c r="H3472">
        <v>0</v>
      </c>
      <c r="I3472" t="str">
        <v>High</v>
      </c>
    </row>
    <row r="3473" spans="1:9" x14ac:dyDescent="0.25">
      <c r="A3473" t="str">
        <v>LN006962</v>
      </c>
      <c r="B3473" t="str">
        <v>CUST00318</v>
      </c>
      <c r="C3473" t="str">
        <v>Home</v>
      </c>
      <c r="D3473">
        <v>5872958</v>
      </c>
      <c r="E3473">
        <v>5252387.1900000004</v>
      </c>
      <c r="F3473">
        <v>691</v>
      </c>
      <c r="G3473">
        <v>0.75</v>
      </c>
      <c r="H3473">
        <v>0</v>
      </c>
      <c r="I3473" t="str">
        <v>High</v>
      </c>
    </row>
    <row r="3474" spans="1:9" x14ac:dyDescent="0.25">
      <c r="A3474" t="str">
        <v>LN006963</v>
      </c>
      <c r="B3474" t="str">
        <v>CUST06207</v>
      </c>
      <c r="C3474" t="str">
        <v>Business</v>
      </c>
      <c r="D3474">
        <v>2753677</v>
      </c>
      <c r="E3474">
        <v>1990844.73</v>
      </c>
      <c r="F3474">
        <v>631</v>
      </c>
      <c r="G3474">
        <v>0.42699999999999999</v>
      </c>
      <c r="H3474">
        <v>0</v>
      </c>
      <c r="I3474" t="str">
        <v>High</v>
      </c>
    </row>
    <row r="3475" spans="1:9" x14ac:dyDescent="0.25">
      <c r="A3475" t="str">
        <v>LN006968</v>
      </c>
      <c r="B3475" t="str">
        <v>CUST02621</v>
      </c>
      <c r="C3475" t="str">
        <v>Home</v>
      </c>
      <c r="D3475">
        <v>4672835</v>
      </c>
      <c r="E3475">
        <v>4564156.42</v>
      </c>
      <c r="F3475">
        <v>632</v>
      </c>
      <c r="G3475">
        <v>0.66120000000000001</v>
      </c>
      <c r="H3475">
        <v>0</v>
      </c>
      <c r="I3475" t="str">
        <v>High</v>
      </c>
    </row>
    <row r="3476" spans="1:9" x14ac:dyDescent="0.25">
      <c r="A3476" t="str">
        <v>LN006971</v>
      </c>
      <c r="B3476" t="str">
        <v>CUST03289</v>
      </c>
      <c r="C3476" t="str">
        <v>Personal</v>
      </c>
      <c r="D3476">
        <v>467840</v>
      </c>
      <c r="E3476">
        <v>244722.82</v>
      </c>
      <c r="F3476">
        <v>640</v>
      </c>
      <c r="G3476">
        <v>0.1578</v>
      </c>
      <c r="H3476">
        <v>0</v>
      </c>
      <c r="I3476" t="str">
        <v>High</v>
      </c>
    </row>
    <row r="3477" spans="1:9" x14ac:dyDescent="0.25">
      <c r="A3477" t="str">
        <v>LN006974</v>
      </c>
      <c r="B3477" t="str">
        <v>CUST04591</v>
      </c>
      <c r="C3477" t="str">
        <v>Home</v>
      </c>
      <c r="D3477">
        <v>2757030</v>
      </c>
      <c r="E3477">
        <v>2254313.48</v>
      </c>
      <c r="F3477">
        <v>652</v>
      </c>
      <c r="G3477">
        <v>0.75</v>
      </c>
      <c r="H3477">
        <v>0</v>
      </c>
      <c r="I3477" t="str">
        <v>High</v>
      </c>
    </row>
    <row r="3478" spans="1:9" x14ac:dyDescent="0.25">
      <c r="A3478" t="str">
        <v>LN006975</v>
      </c>
      <c r="B3478" t="str">
        <v>CUST05755</v>
      </c>
      <c r="C3478" t="str">
        <v>Home</v>
      </c>
      <c r="D3478">
        <v>2230754</v>
      </c>
      <c r="E3478">
        <v>2176110.86</v>
      </c>
      <c r="F3478">
        <v>757</v>
      </c>
      <c r="G3478">
        <v>0.75</v>
      </c>
      <c r="H3478">
        <v>0</v>
      </c>
      <c r="I3478" t="str">
        <v>High</v>
      </c>
    </row>
    <row r="3479" spans="1:9" x14ac:dyDescent="0.25">
      <c r="A3479" t="str">
        <v>LN006976</v>
      </c>
      <c r="B3479" t="str">
        <v>CUST03372</v>
      </c>
      <c r="C3479" t="str">
        <v>Home</v>
      </c>
      <c r="D3479">
        <v>5528260</v>
      </c>
      <c r="E3479">
        <v>5507964.1600000001</v>
      </c>
      <c r="F3479">
        <v>634</v>
      </c>
      <c r="G3479">
        <v>0.75</v>
      </c>
      <c r="H3479">
        <v>0</v>
      </c>
      <c r="I3479" t="str">
        <v>High</v>
      </c>
    </row>
    <row r="3480" spans="1:9" x14ac:dyDescent="0.25">
      <c r="A3480" t="str">
        <v>LN006982</v>
      </c>
      <c r="B3480" t="str">
        <v>CUST04093</v>
      </c>
      <c r="C3480" t="str">
        <v>Home</v>
      </c>
      <c r="D3480">
        <v>5586177</v>
      </c>
      <c r="E3480">
        <v>4591685.46</v>
      </c>
      <c r="F3480">
        <v>784</v>
      </c>
      <c r="G3480">
        <v>0.75</v>
      </c>
      <c r="H3480">
        <v>0</v>
      </c>
      <c r="I3480" t="str">
        <v>High</v>
      </c>
    </row>
    <row r="3481" spans="1:9" x14ac:dyDescent="0.25">
      <c r="A3481" t="str">
        <v>LN006983</v>
      </c>
      <c r="B3481" t="str">
        <v>CUST01955</v>
      </c>
      <c r="C3481" t="str">
        <v>Business</v>
      </c>
      <c r="D3481">
        <v>3822374</v>
      </c>
      <c r="E3481">
        <v>3289406.39</v>
      </c>
      <c r="F3481">
        <v>707</v>
      </c>
      <c r="G3481">
        <v>0.75</v>
      </c>
      <c r="H3481">
        <v>0</v>
      </c>
      <c r="I3481" t="str">
        <v>High</v>
      </c>
    </row>
    <row r="3482" spans="1:9" x14ac:dyDescent="0.25">
      <c r="A3482" t="str">
        <v>LN006991</v>
      </c>
      <c r="B3482" t="str">
        <v>CUST06697</v>
      </c>
      <c r="C3482" t="str">
        <v>Business</v>
      </c>
      <c r="D3482">
        <v>4689139</v>
      </c>
      <c r="E3482">
        <v>4567666.3499999996</v>
      </c>
      <c r="F3482">
        <v>686</v>
      </c>
      <c r="G3482">
        <v>0.75</v>
      </c>
      <c r="H3482">
        <v>0</v>
      </c>
      <c r="I3482" t="str">
        <v>High</v>
      </c>
    </row>
    <row r="3483" spans="1:9" x14ac:dyDescent="0.25">
      <c r="A3483" t="str">
        <v>LN006992</v>
      </c>
      <c r="B3483" t="str">
        <v>CUST02812</v>
      </c>
      <c r="C3483" t="str">
        <v>Personal</v>
      </c>
      <c r="D3483">
        <v>735528</v>
      </c>
      <c r="E3483">
        <v>0</v>
      </c>
      <c r="F3483">
        <v>775</v>
      </c>
      <c r="G3483">
        <v>0.75</v>
      </c>
      <c r="H3483">
        <v>0</v>
      </c>
      <c r="I3483" t="str">
        <v>High</v>
      </c>
    </row>
    <row r="3484" spans="1:9" x14ac:dyDescent="0.25">
      <c r="A3484" t="str">
        <v>LN006993</v>
      </c>
      <c r="B3484" t="str">
        <v>CUST00607</v>
      </c>
      <c r="C3484" t="str">
        <v>Personal</v>
      </c>
      <c r="D3484">
        <v>296070</v>
      </c>
      <c r="E3484">
        <v>261692.75</v>
      </c>
      <c r="F3484">
        <v>607</v>
      </c>
      <c r="G3484">
        <v>0.21679999999999999</v>
      </c>
      <c r="H3484">
        <v>0</v>
      </c>
      <c r="I3484" t="str">
        <v>High</v>
      </c>
    </row>
    <row r="3485" spans="1:9" x14ac:dyDescent="0.25">
      <c r="A3485" t="str">
        <v>LN006994</v>
      </c>
      <c r="B3485" t="str">
        <v>CUST01392</v>
      </c>
      <c r="C3485" t="str">
        <v>Personal</v>
      </c>
      <c r="D3485">
        <v>407977</v>
      </c>
      <c r="E3485">
        <v>291792.94</v>
      </c>
      <c r="F3485">
        <v>711</v>
      </c>
      <c r="G3485">
        <v>0.54069999999999996</v>
      </c>
      <c r="H3485">
        <v>0</v>
      </c>
      <c r="I3485" t="str">
        <v>High</v>
      </c>
    </row>
    <row r="3486" spans="1:9" x14ac:dyDescent="0.25">
      <c r="A3486" t="str">
        <v>LN006996</v>
      </c>
      <c r="B3486" t="str">
        <v>CUST02061</v>
      </c>
      <c r="C3486" t="str">
        <v>Auto</v>
      </c>
      <c r="D3486">
        <v>1428391</v>
      </c>
      <c r="E3486">
        <v>556214.19999999995</v>
      </c>
      <c r="F3486">
        <v>684</v>
      </c>
      <c r="G3486">
        <v>0.57410000000000005</v>
      </c>
      <c r="H3486">
        <v>0</v>
      </c>
      <c r="I3486" t="str">
        <v>High</v>
      </c>
    </row>
    <row r="3487" spans="1:9" x14ac:dyDescent="0.25">
      <c r="A3487" t="str">
        <v>LN006998</v>
      </c>
      <c r="B3487" t="str">
        <v>CUST00661</v>
      </c>
      <c r="C3487" t="str">
        <v>Business</v>
      </c>
      <c r="D3487">
        <v>2988871</v>
      </c>
      <c r="E3487">
        <v>1401939.43</v>
      </c>
      <c r="F3487">
        <v>754</v>
      </c>
      <c r="G3487">
        <v>0.75</v>
      </c>
      <c r="H3487">
        <v>0</v>
      </c>
      <c r="I3487" t="str">
        <v>High</v>
      </c>
    </row>
    <row r="3488" spans="1:9" x14ac:dyDescent="0.25">
      <c r="A3488" t="str">
        <v>LN007006</v>
      </c>
      <c r="B3488" t="str">
        <v>CUST01994</v>
      </c>
      <c r="C3488" t="str">
        <v>Home</v>
      </c>
      <c r="D3488">
        <v>5992966</v>
      </c>
      <c r="E3488">
        <v>4478885.91</v>
      </c>
      <c r="F3488">
        <v>756</v>
      </c>
      <c r="G3488">
        <v>0.75</v>
      </c>
      <c r="H3488">
        <v>1</v>
      </c>
      <c r="I3488" t="str">
        <v>High</v>
      </c>
    </row>
    <row r="3489" spans="1:9" x14ac:dyDescent="0.25">
      <c r="A3489" t="str">
        <v>LN007007</v>
      </c>
      <c r="B3489" t="str">
        <v>CUST01490</v>
      </c>
      <c r="C3489" t="str">
        <v>Home</v>
      </c>
      <c r="D3489">
        <v>4597132</v>
      </c>
      <c r="E3489">
        <v>4525145.82</v>
      </c>
      <c r="F3489">
        <v>609</v>
      </c>
      <c r="G3489">
        <v>0.61229999999999996</v>
      </c>
      <c r="H3489">
        <v>0</v>
      </c>
      <c r="I3489" t="str">
        <v>High</v>
      </c>
    </row>
    <row r="3490" spans="1:9" x14ac:dyDescent="0.25">
      <c r="A3490" t="str">
        <v>LN007009</v>
      </c>
      <c r="B3490" t="str">
        <v>CUST02114</v>
      </c>
      <c r="C3490" t="str">
        <v>Personal</v>
      </c>
      <c r="D3490">
        <v>485175</v>
      </c>
      <c r="E3490">
        <v>271971.23</v>
      </c>
      <c r="F3490">
        <v>669</v>
      </c>
      <c r="G3490">
        <v>0.63049999999999995</v>
      </c>
      <c r="H3490">
        <v>0</v>
      </c>
      <c r="I3490" t="str">
        <v>High</v>
      </c>
    </row>
    <row r="3491" spans="1:9" x14ac:dyDescent="0.25">
      <c r="A3491" t="str">
        <v>LN007012</v>
      </c>
      <c r="B3491" t="str">
        <v>CUST06770</v>
      </c>
      <c r="C3491" t="str">
        <v>Education</v>
      </c>
      <c r="D3491">
        <v>944973</v>
      </c>
      <c r="E3491">
        <v>908998.84</v>
      </c>
      <c r="F3491">
        <v>637</v>
      </c>
      <c r="G3491">
        <v>9.4899999999999998E-2</v>
      </c>
      <c r="H3491">
        <v>15</v>
      </c>
      <c r="I3491" t="str">
        <v>High</v>
      </c>
    </row>
    <row r="3492" spans="1:9" x14ac:dyDescent="0.25">
      <c r="A3492" t="str">
        <v>LN007014</v>
      </c>
      <c r="B3492" t="str">
        <v>CUST00522</v>
      </c>
      <c r="C3492" t="str">
        <v>Personal</v>
      </c>
      <c r="D3492">
        <v>447896</v>
      </c>
      <c r="E3492">
        <v>239569.23</v>
      </c>
      <c r="F3492">
        <v>695</v>
      </c>
      <c r="G3492">
        <v>0.75</v>
      </c>
      <c r="H3492">
        <v>0</v>
      </c>
      <c r="I3492" t="str">
        <v>High</v>
      </c>
    </row>
    <row r="3493" spans="1:9" x14ac:dyDescent="0.25">
      <c r="A3493" t="str">
        <v>LN007015</v>
      </c>
      <c r="B3493" t="str">
        <v>CUST05528</v>
      </c>
      <c r="C3493" t="str">
        <v>Home</v>
      </c>
      <c r="D3493">
        <v>3000725</v>
      </c>
      <c r="E3493">
        <v>2954927.2</v>
      </c>
      <c r="F3493">
        <v>733</v>
      </c>
      <c r="G3493">
        <v>0.75</v>
      </c>
      <c r="H3493">
        <v>7</v>
      </c>
      <c r="I3493" t="str">
        <v>High</v>
      </c>
    </row>
    <row r="3494" spans="1:9" x14ac:dyDescent="0.25">
      <c r="A3494" t="str">
        <v>LN007016</v>
      </c>
      <c r="B3494" t="str">
        <v>CUST06589</v>
      </c>
      <c r="C3494" t="str">
        <v>Business</v>
      </c>
      <c r="D3494">
        <v>1742426</v>
      </c>
      <c r="E3494">
        <v>1072145.8899999999</v>
      </c>
      <c r="F3494">
        <v>729</v>
      </c>
      <c r="G3494">
        <v>0.75</v>
      </c>
      <c r="H3494">
        <v>0</v>
      </c>
      <c r="I3494" t="str">
        <v>High</v>
      </c>
    </row>
    <row r="3495" spans="1:9" x14ac:dyDescent="0.25">
      <c r="A3495" t="str">
        <v>LN007021</v>
      </c>
      <c r="B3495" t="str">
        <v>CUST05522</v>
      </c>
      <c r="C3495" t="str">
        <v>Home</v>
      </c>
      <c r="D3495">
        <v>3717960</v>
      </c>
      <c r="E3495">
        <v>3571248.17</v>
      </c>
      <c r="F3495">
        <v>703</v>
      </c>
      <c r="G3495">
        <v>0.62419999999999998</v>
      </c>
      <c r="H3495">
        <v>0</v>
      </c>
      <c r="I3495" t="str">
        <v>High</v>
      </c>
    </row>
    <row r="3496" spans="1:9" x14ac:dyDescent="0.25">
      <c r="A3496" t="str">
        <v>LN007023</v>
      </c>
      <c r="B3496" t="str">
        <v>CUST03830</v>
      </c>
      <c r="C3496" t="str">
        <v>Business</v>
      </c>
      <c r="D3496">
        <v>1267806</v>
      </c>
      <c r="E3496">
        <v>840982.07</v>
      </c>
      <c r="F3496">
        <v>690</v>
      </c>
      <c r="G3496">
        <v>0.5121</v>
      </c>
      <c r="H3496">
        <v>0</v>
      </c>
      <c r="I3496" t="str">
        <v>High</v>
      </c>
    </row>
    <row r="3497" spans="1:9" x14ac:dyDescent="0.25">
      <c r="A3497" t="str">
        <v>LN007024</v>
      </c>
      <c r="B3497" t="str">
        <v>CUST04121</v>
      </c>
      <c r="C3497" t="str">
        <v>Education</v>
      </c>
      <c r="D3497">
        <v>1359533</v>
      </c>
      <c r="E3497">
        <v>1022922.9</v>
      </c>
      <c r="F3497">
        <v>695</v>
      </c>
      <c r="G3497">
        <v>0.6552</v>
      </c>
      <c r="H3497">
        <v>0</v>
      </c>
      <c r="I3497" t="str">
        <v>High</v>
      </c>
    </row>
    <row r="3498" spans="1:9" x14ac:dyDescent="0.25">
      <c r="A3498" t="str">
        <v>LN007029</v>
      </c>
      <c r="B3498" t="str">
        <v>CUST03261</v>
      </c>
      <c r="C3498" t="str">
        <v>Home</v>
      </c>
      <c r="D3498">
        <v>6987223</v>
      </c>
      <c r="E3498">
        <v>6339672.8399999999</v>
      </c>
      <c r="F3498">
        <v>715</v>
      </c>
      <c r="G3498">
        <v>0.75</v>
      </c>
      <c r="H3498">
        <v>0</v>
      </c>
      <c r="I3498" t="str">
        <v>High</v>
      </c>
    </row>
    <row r="3499" spans="1:9" x14ac:dyDescent="0.25">
      <c r="A3499" t="str">
        <v>LN007030</v>
      </c>
      <c r="B3499" t="str">
        <v>CUST05262</v>
      </c>
      <c r="C3499" t="str">
        <v>Personal</v>
      </c>
      <c r="D3499">
        <v>408641</v>
      </c>
      <c r="E3499">
        <v>97779.83</v>
      </c>
      <c r="F3499">
        <v>723</v>
      </c>
      <c r="G3499">
        <v>0.56110000000000004</v>
      </c>
      <c r="H3499">
        <v>7</v>
      </c>
      <c r="I3499" t="str">
        <v>High</v>
      </c>
    </row>
    <row r="3500" spans="1:9" x14ac:dyDescent="0.25">
      <c r="A3500" t="str">
        <v>LN007033</v>
      </c>
      <c r="B3500" t="str">
        <v>CUST02940</v>
      </c>
      <c r="C3500" t="str">
        <v>Auto</v>
      </c>
      <c r="D3500">
        <v>1661955</v>
      </c>
      <c r="E3500">
        <v>1356115.84</v>
      </c>
      <c r="F3500">
        <v>671</v>
      </c>
      <c r="G3500">
        <v>0.75</v>
      </c>
      <c r="H3500">
        <v>0</v>
      </c>
      <c r="I3500" t="str">
        <v>High</v>
      </c>
    </row>
    <row r="3501" spans="1:9" x14ac:dyDescent="0.25">
      <c r="A3501" t="str">
        <v>LN007034</v>
      </c>
      <c r="B3501" t="str">
        <v>CUST01686</v>
      </c>
      <c r="C3501" t="str">
        <v>Auto</v>
      </c>
      <c r="D3501">
        <v>1055421</v>
      </c>
      <c r="E3501">
        <v>641698.43999999994</v>
      </c>
      <c r="F3501">
        <v>715</v>
      </c>
      <c r="G3501">
        <v>0.5091</v>
      </c>
      <c r="H3501">
        <v>0</v>
      </c>
      <c r="I3501" t="str">
        <v>High</v>
      </c>
    </row>
    <row r="3502" spans="1:9" x14ac:dyDescent="0.25">
      <c r="A3502" t="str">
        <v>LN007035</v>
      </c>
      <c r="B3502" t="str">
        <v>CUST05572</v>
      </c>
      <c r="C3502" t="str">
        <v>Home</v>
      </c>
      <c r="D3502">
        <v>3632246</v>
      </c>
      <c r="E3502">
        <v>3533491.6</v>
      </c>
      <c r="F3502">
        <v>663</v>
      </c>
      <c r="G3502">
        <v>0.75</v>
      </c>
      <c r="H3502">
        <v>0</v>
      </c>
      <c r="I3502" t="str">
        <v>High</v>
      </c>
    </row>
    <row r="3503" spans="1:9" x14ac:dyDescent="0.25">
      <c r="A3503" t="str">
        <v>LN007038</v>
      </c>
      <c r="B3503" t="str">
        <v>CUST06503</v>
      </c>
      <c r="C3503" t="str">
        <v>Home</v>
      </c>
      <c r="D3503">
        <v>3215337</v>
      </c>
      <c r="E3503">
        <v>3131459.98</v>
      </c>
      <c r="F3503">
        <v>775</v>
      </c>
      <c r="G3503">
        <v>0.75</v>
      </c>
      <c r="H3503">
        <v>0</v>
      </c>
      <c r="I3503" t="str">
        <v>High</v>
      </c>
    </row>
    <row r="3504" spans="1:9" x14ac:dyDescent="0.25">
      <c r="A3504" t="str">
        <v>LN007039</v>
      </c>
      <c r="B3504" t="str">
        <v>CUST04592</v>
      </c>
      <c r="C3504" t="str">
        <v>Home</v>
      </c>
      <c r="D3504">
        <v>2941503</v>
      </c>
      <c r="E3504">
        <v>2840218.07</v>
      </c>
      <c r="F3504">
        <v>792</v>
      </c>
      <c r="G3504">
        <v>0.75</v>
      </c>
      <c r="H3504">
        <v>0</v>
      </c>
      <c r="I3504" t="str">
        <v>High</v>
      </c>
    </row>
    <row r="3505" spans="1:9" x14ac:dyDescent="0.25">
      <c r="A3505" t="str">
        <v>LN007040</v>
      </c>
      <c r="B3505" t="str">
        <v>CUST04200</v>
      </c>
      <c r="C3505" t="str">
        <v>Auto</v>
      </c>
      <c r="D3505">
        <v>997828</v>
      </c>
      <c r="E3505">
        <v>772636.59</v>
      </c>
      <c r="F3505">
        <v>710</v>
      </c>
      <c r="G3505">
        <v>0.5554</v>
      </c>
      <c r="H3505">
        <v>0</v>
      </c>
      <c r="I3505" t="str">
        <v>High</v>
      </c>
    </row>
    <row r="3506" spans="1:9" x14ac:dyDescent="0.25">
      <c r="A3506" t="str">
        <v>LN007042</v>
      </c>
      <c r="B3506" t="str">
        <v>CUST05015</v>
      </c>
      <c r="C3506" t="str">
        <v>Home</v>
      </c>
      <c r="D3506">
        <v>3477837</v>
      </c>
      <c r="E3506">
        <v>3437432.98</v>
      </c>
      <c r="F3506">
        <v>750</v>
      </c>
      <c r="G3506">
        <v>0.75</v>
      </c>
      <c r="H3506">
        <v>120</v>
      </c>
      <c r="I3506" t="str">
        <v>High</v>
      </c>
    </row>
    <row r="3507" spans="1:9" x14ac:dyDescent="0.25">
      <c r="A3507" t="str">
        <v>LN007043</v>
      </c>
      <c r="B3507" t="str">
        <v>CUST06594</v>
      </c>
      <c r="C3507" t="str">
        <v>Auto</v>
      </c>
      <c r="D3507">
        <v>1381064</v>
      </c>
      <c r="E3507">
        <v>942683.8</v>
      </c>
      <c r="F3507">
        <v>661</v>
      </c>
      <c r="G3507">
        <v>0.59309999999999996</v>
      </c>
      <c r="H3507">
        <v>0</v>
      </c>
      <c r="I3507" t="str">
        <v>High</v>
      </c>
    </row>
    <row r="3508" spans="1:9" x14ac:dyDescent="0.25">
      <c r="A3508" t="str">
        <v>LN007050</v>
      </c>
      <c r="B3508" t="str">
        <v>CUST00327</v>
      </c>
      <c r="C3508" t="str">
        <v>Home</v>
      </c>
      <c r="D3508">
        <v>3013193</v>
      </c>
      <c r="E3508">
        <v>2662842.64</v>
      </c>
      <c r="F3508">
        <v>734</v>
      </c>
      <c r="G3508">
        <v>0.52390000000000003</v>
      </c>
      <c r="H3508">
        <v>0</v>
      </c>
      <c r="I3508" t="str">
        <v>High</v>
      </c>
    </row>
    <row r="3509" spans="1:9" x14ac:dyDescent="0.25">
      <c r="A3509" t="str">
        <v>LN007051</v>
      </c>
      <c r="B3509" t="str">
        <v>CUST06367</v>
      </c>
      <c r="C3509" t="str">
        <v>Business</v>
      </c>
      <c r="D3509">
        <v>1046239</v>
      </c>
      <c r="E3509">
        <v>989180.73</v>
      </c>
      <c r="F3509">
        <v>727</v>
      </c>
      <c r="G3509">
        <v>0.62460000000000004</v>
      </c>
      <c r="H3509">
        <v>0</v>
      </c>
      <c r="I3509" t="str">
        <v>High</v>
      </c>
    </row>
    <row r="3510" spans="1:9" x14ac:dyDescent="0.25">
      <c r="A3510" t="str">
        <v>LN007052</v>
      </c>
      <c r="B3510" t="str">
        <v>CUST04372</v>
      </c>
      <c r="C3510" t="str">
        <v>Home</v>
      </c>
      <c r="D3510">
        <v>3357114</v>
      </c>
      <c r="E3510">
        <v>3233404.11</v>
      </c>
      <c r="F3510">
        <v>598</v>
      </c>
      <c r="G3510">
        <v>0.53820000000000001</v>
      </c>
      <c r="H3510">
        <v>0</v>
      </c>
      <c r="I3510" t="str">
        <v>High</v>
      </c>
    </row>
    <row r="3511" spans="1:9" x14ac:dyDescent="0.25">
      <c r="A3511" t="str">
        <v>LN007053</v>
      </c>
      <c r="B3511" t="str">
        <v>CUST04841</v>
      </c>
      <c r="C3511" t="str">
        <v>Business</v>
      </c>
      <c r="D3511">
        <v>3030864</v>
      </c>
      <c r="E3511">
        <v>2753324.83</v>
      </c>
      <c r="F3511">
        <v>742</v>
      </c>
      <c r="G3511">
        <v>0.75</v>
      </c>
      <c r="H3511">
        <v>0</v>
      </c>
      <c r="I3511" t="str">
        <v>High</v>
      </c>
    </row>
    <row r="3512" spans="1:9" x14ac:dyDescent="0.25">
      <c r="A3512" t="str">
        <v>LN007055</v>
      </c>
      <c r="B3512" t="str">
        <v>CUST00736</v>
      </c>
      <c r="C3512" t="str">
        <v>Home</v>
      </c>
      <c r="D3512">
        <v>5319721</v>
      </c>
      <c r="E3512">
        <v>5037499.04</v>
      </c>
      <c r="F3512">
        <v>747</v>
      </c>
      <c r="G3512">
        <v>0.75</v>
      </c>
      <c r="H3512">
        <v>0</v>
      </c>
      <c r="I3512" t="str">
        <v>High</v>
      </c>
    </row>
    <row r="3513" spans="1:9" x14ac:dyDescent="0.25">
      <c r="A3513" t="str">
        <v>LN007059</v>
      </c>
      <c r="B3513" t="str">
        <v>CUST06292</v>
      </c>
      <c r="C3513" t="str">
        <v>Business</v>
      </c>
      <c r="D3513">
        <v>4123839</v>
      </c>
      <c r="E3513">
        <v>2982432.54</v>
      </c>
      <c r="F3513">
        <v>680</v>
      </c>
      <c r="G3513">
        <v>0.65890000000000004</v>
      </c>
      <c r="H3513">
        <v>0</v>
      </c>
      <c r="I3513" t="str">
        <v>High</v>
      </c>
    </row>
    <row r="3514" spans="1:9" x14ac:dyDescent="0.25">
      <c r="A3514" t="str">
        <v>LN007062</v>
      </c>
      <c r="B3514" t="str">
        <v>CUST03131</v>
      </c>
      <c r="C3514" t="str">
        <v>Home</v>
      </c>
      <c r="D3514">
        <v>2557510</v>
      </c>
      <c r="E3514">
        <v>2088586.5</v>
      </c>
      <c r="F3514">
        <v>681</v>
      </c>
      <c r="G3514">
        <v>0.64749999999999996</v>
      </c>
      <c r="H3514">
        <v>0</v>
      </c>
      <c r="I3514" t="str">
        <v>High</v>
      </c>
    </row>
    <row r="3515" spans="1:9" x14ac:dyDescent="0.25">
      <c r="A3515" t="str">
        <v>LN007067</v>
      </c>
      <c r="B3515" t="str">
        <v>CUST03988</v>
      </c>
      <c r="C3515" t="str">
        <v>Personal</v>
      </c>
      <c r="D3515">
        <v>560911</v>
      </c>
      <c r="E3515">
        <v>483482.3</v>
      </c>
      <c r="F3515">
        <v>722</v>
      </c>
      <c r="G3515">
        <v>0.66369999999999996</v>
      </c>
      <c r="H3515">
        <v>0</v>
      </c>
      <c r="I3515" t="str">
        <v>High</v>
      </c>
    </row>
    <row r="3516" spans="1:9" x14ac:dyDescent="0.25">
      <c r="A3516" t="str">
        <v>LN007068</v>
      </c>
      <c r="B3516" t="str">
        <v>CUST01551</v>
      </c>
      <c r="C3516" t="str">
        <v>Home</v>
      </c>
      <c r="D3516">
        <v>5581545</v>
      </c>
      <c r="E3516">
        <v>4724688.5999999996</v>
      </c>
      <c r="F3516">
        <v>716</v>
      </c>
      <c r="G3516">
        <v>0.75</v>
      </c>
      <c r="H3516">
        <v>0</v>
      </c>
      <c r="I3516" t="str">
        <v>High</v>
      </c>
    </row>
    <row r="3517" spans="1:9" x14ac:dyDescent="0.25">
      <c r="A3517" t="str">
        <v>LN007071</v>
      </c>
      <c r="B3517" t="str">
        <v>CUST04020</v>
      </c>
      <c r="C3517" t="str">
        <v>Home</v>
      </c>
      <c r="D3517">
        <v>4088953</v>
      </c>
      <c r="E3517">
        <v>3299926.35</v>
      </c>
      <c r="F3517">
        <v>739</v>
      </c>
      <c r="G3517">
        <v>0.75</v>
      </c>
      <c r="H3517">
        <v>0</v>
      </c>
      <c r="I3517" t="str">
        <v>High</v>
      </c>
    </row>
    <row r="3518" spans="1:9" x14ac:dyDescent="0.25">
      <c r="A3518" t="str">
        <v>LN007072</v>
      </c>
      <c r="B3518" t="str">
        <v>CUST04924</v>
      </c>
      <c r="C3518" t="str">
        <v>Home</v>
      </c>
      <c r="D3518">
        <v>3917124</v>
      </c>
      <c r="E3518">
        <v>3852565.06</v>
      </c>
      <c r="F3518">
        <v>759</v>
      </c>
      <c r="G3518">
        <v>0.75</v>
      </c>
      <c r="H3518">
        <v>0</v>
      </c>
      <c r="I3518" t="str">
        <v>High</v>
      </c>
    </row>
    <row r="3519" spans="1:9" x14ac:dyDescent="0.25">
      <c r="A3519" t="str">
        <v>LN007076</v>
      </c>
      <c r="B3519" t="str">
        <v>CUST01172</v>
      </c>
      <c r="C3519" t="str">
        <v>Personal</v>
      </c>
      <c r="D3519">
        <v>365436</v>
      </c>
      <c r="E3519">
        <v>149205.46</v>
      </c>
      <c r="F3519">
        <v>624</v>
      </c>
      <c r="G3519">
        <v>0.36809999999999998</v>
      </c>
      <c r="H3519">
        <v>0</v>
      </c>
      <c r="I3519" t="str">
        <v>High</v>
      </c>
    </row>
    <row r="3520" spans="1:9" x14ac:dyDescent="0.25">
      <c r="A3520" t="str">
        <v>LN007077</v>
      </c>
      <c r="B3520" t="str">
        <v>CUST03141</v>
      </c>
      <c r="C3520" t="str">
        <v>Auto</v>
      </c>
      <c r="D3520">
        <v>1464243</v>
      </c>
      <c r="E3520">
        <v>1419843.5</v>
      </c>
      <c r="F3520">
        <v>638</v>
      </c>
      <c r="G3520">
        <v>0.63749999999999996</v>
      </c>
      <c r="H3520">
        <v>0</v>
      </c>
      <c r="I3520" t="str">
        <v>High</v>
      </c>
    </row>
    <row r="3521" spans="1:9" x14ac:dyDescent="0.25">
      <c r="A3521" t="str">
        <v>LN007079</v>
      </c>
      <c r="B3521" t="str">
        <v>CUST06600</v>
      </c>
      <c r="C3521" t="str">
        <v>Home</v>
      </c>
      <c r="D3521">
        <v>4935961</v>
      </c>
      <c r="E3521">
        <v>3696114.78</v>
      </c>
      <c r="F3521">
        <v>696</v>
      </c>
      <c r="G3521">
        <v>0.75</v>
      </c>
      <c r="H3521">
        <v>1</v>
      </c>
      <c r="I3521" t="str">
        <v>High</v>
      </c>
    </row>
    <row r="3522" spans="1:9" x14ac:dyDescent="0.25">
      <c r="A3522" t="str">
        <v>LN007080</v>
      </c>
      <c r="B3522" t="str">
        <v>CUST03004</v>
      </c>
      <c r="C3522" t="str">
        <v>Auto</v>
      </c>
      <c r="D3522">
        <v>911377</v>
      </c>
      <c r="E3522">
        <v>0</v>
      </c>
      <c r="F3522">
        <v>683</v>
      </c>
      <c r="G3522">
        <v>0.56140000000000001</v>
      </c>
      <c r="H3522">
        <v>0</v>
      </c>
      <c r="I3522" t="str">
        <v>High</v>
      </c>
    </row>
    <row r="3523" spans="1:9" x14ac:dyDescent="0.25">
      <c r="A3523" t="str">
        <v>LN007084</v>
      </c>
      <c r="B3523" t="str">
        <v>CUST00268</v>
      </c>
      <c r="C3523" t="str">
        <v>Home</v>
      </c>
      <c r="D3523">
        <v>5037358</v>
      </c>
      <c r="E3523">
        <v>4896445.8</v>
      </c>
      <c r="F3523">
        <v>688</v>
      </c>
      <c r="G3523">
        <v>0.75</v>
      </c>
      <c r="H3523">
        <v>0</v>
      </c>
      <c r="I3523" t="str">
        <v>High</v>
      </c>
    </row>
    <row r="3524" spans="1:9" x14ac:dyDescent="0.25">
      <c r="A3524" t="str">
        <v>LN007087</v>
      </c>
      <c r="B3524" t="str">
        <v>CUST04378</v>
      </c>
      <c r="C3524" t="str">
        <v>Auto</v>
      </c>
      <c r="D3524">
        <v>1186974</v>
      </c>
      <c r="E3524">
        <v>550086.59</v>
      </c>
      <c r="F3524">
        <v>760</v>
      </c>
      <c r="G3524">
        <v>0.69569999999999999</v>
      </c>
      <c r="H3524">
        <v>0</v>
      </c>
      <c r="I3524" t="str">
        <v>High</v>
      </c>
    </row>
    <row r="3525" spans="1:9" x14ac:dyDescent="0.25">
      <c r="A3525" t="str">
        <v>LN007088</v>
      </c>
      <c r="B3525" t="str">
        <v>CUST04065</v>
      </c>
      <c r="C3525" t="str">
        <v>Auto</v>
      </c>
      <c r="D3525">
        <v>1793522</v>
      </c>
      <c r="E3525">
        <v>1126973.3700000001</v>
      </c>
      <c r="F3525">
        <v>698</v>
      </c>
      <c r="G3525">
        <v>0.75</v>
      </c>
      <c r="H3525">
        <v>0</v>
      </c>
      <c r="I3525" t="str">
        <v>High</v>
      </c>
    </row>
    <row r="3526" spans="1:9" x14ac:dyDescent="0.25">
      <c r="A3526" t="str">
        <v>LN007090</v>
      </c>
      <c r="B3526" t="str">
        <v>CUST06544</v>
      </c>
      <c r="C3526" t="str">
        <v>Personal</v>
      </c>
      <c r="D3526">
        <v>680609</v>
      </c>
      <c r="E3526">
        <v>569286.17000000004</v>
      </c>
      <c r="F3526">
        <v>714</v>
      </c>
      <c r="G3526">
        <v>0.54049999999999998</v>
      </c>
      <c r="H3526">
        <v>0</v>
      </c>
      <c r="I3526" t="str">
        <v>High</v>
      </c>
    </row>
    <row r="3527" spans="1:9" x14ac:dyDescent="0.25">
      <c r="A3527" t="str">
        <v>LN007092</v>
      </c>
      <c r="B3527" t="str">
        <v>CUST02266</v>
      </c>
      <c r="C3527" t="str">
        <v>Business</v>
      </c>
      <c r="D3527">
        <v>3717919</v>
      </c>
      <c r="E3527">
        <v>0</v>
      </c>
      <c r="F3527">
        <v>764</v>
      </c>
      <c r="G3527">
        <v>0.75</v>
      </c>
      <c r="H3527">
        <v>0</v>
      </c>
      <c r="I3527" t="str">
        <v>High</v>
      </c>
    </row>
    <row r="3528" spans="1:9" x14ac:dyDescent="0.25">
      <c r="A3528" t="str">
        <v>LN007096</v>
      </c>
      <c r="B3528" t="str">
        <v>CUST00887</v>
      </c>
      <c r="C3528" t="str">
        <v>Auto</v>
      </c>
      <c r="D3528">
        <v>815382</v>
      </c>
      <c r="E3528">
        <v>777405.11</v>
      </c>
      <c r="F3528">
        <v>748</v>
      </c>
      <c r="G3528">
        <v>0.50219999999999998</v>
      </c>
      <c r="H3528">
        <v>0</v>
      </c>
      <c r="I3528" t="str">
        <v>High</v>
      </c>
    </row>
    <row r="3529" spans="1:9" x14ac:dyDescent="0.25">
      <c r="A3529" t="str">
        <v>LN007102</v>
      </c>
      <c r="B3529" t="str">
        <v>CUST05894</v>
      </c>
      <c r="C3529" t="str">
        <v>Personal</v>
      </c>
      <c r="D3529">
        <v>624228</v>
      </c>
      <c r="E3529">
        <v>0</v>
      </c>
      <c r="F3529">
        <v>687</v>
      </c>
      <c r="G3529">
        <v>0.65649999999999997</v>
      </c>
      <c r="H3529">
        <v>0</v>
      </c>
      <c r="I3529" t="str">
        <v>High</v>
      </c>
    </row>
    <row r="3530" spans="1:9" x14ac:dyDescent="0.25">
      <c r="A3530" t="str">
        <v>LN007103</v>
      </c>
      <c r="B3530" t="str">
        <v>CUST00359</v>
      </c>
      <c r="C3530" t="str">
        <v>Business</v>
      </c>
      <c r="D3530">
        <v>1636666</v>
      </c>
      <c r="E3530">
        <v>1605138.01</v>
      </c>
      <c r="F3530">
        <v>720</v>
      </c>
      <c r="G3530">
        <v>0.749</v>
      </c>
      <c r="H3530">
        <v>0</v>
      </c>
      <c r="I3530" t="str">
        <v>High</v>
      </c>
    </row>
    <row r="3531" spans="1:9" x14ac:dyDescent="0.25">
      <c r="A3531" t="str">
        <v>LN007104</v>
      </c>
      <c r="B3531" t="str">
        <v>CUST02390</v>
      </c>
      <c r="C3531" t="str">
        <v>Auto</v>
      </c>
      <c r="D3531">
        <v>1733098</v>
      </c>
      <c r="E3531">
        <v>225867</v>
      </c>
      <c r="F3531">
        <v>675</v>
      </c>
      <c r="G3531">
        <v>0.75</v>
      </c>
      <c r="H3531">
        <v>0</v>
      </c>
      <c r="I3531" t="str">
        <v>High</v>
      </c>
    </row>
    <row r="3532" spans="1:9" x14ac:dyDescent="0.25">
      <c r="A3532" t="str">
        <v>LN007109</v>
      </c>
      <c r="B3532" t="str">
        <v>CUST05237</v>
      </c>
      <c r="C3532" t="str">
        <v>Business</v>
      </c>
      <c r="D3532">
        <v>3945183</v>
      </c>
      <c r="E3532">
        <v>2829215.25</v>
      </c>
      <c r="F3532">
        <v>665</v>
      </c>
      <c r="G3532">
        <v>0.75</v>
      </c>
      <c r="H3532">
        <v>0</v>
      </c>
      <c r="I3532" t="str">
        <v>High</v>
      </c>
    </row>
    <row r="3533" spans="1:9" x14ac:dyDescent="0.25">
      <c r="A3533" t="str">
        <v>LN007111</v>
      </c>
      <c r="B3533" t="str">
        <v>CUST03409</v>
      </c>
      <c r="C3533" t="str">
        <v>Auto</v>
      </c>
      <c r="D3533">
        <v>1068602</v>
      </c>
      <c r="E3533">
        <v>204613.48</v>
      </c>
      <c r="F3533">
        <v>684</v>
      </c>
      <c r="G3533">
        <v>0.75</v>
      </c>
      <c r="H3533">
        <v>1</v>
      </c>
      <c r="I3533" t="str">
        <v>High</v>
      </c>
    </row>
    <row r="3534" spans="1:9" x14ac:dyDescent="0.25">
      <c r="A3534" t="str">
        <v>LN007113</v>
      </c>
      <c r="B3534" t="str">
        <v>CUST01398</v>
      </c>
      <c r="C3534" t="str">
        <v>Home</v>
      </c>
      <c r="D3534">
        <v>3001326</v>
      </c>
      <c r="E3534">
        <v>2716405.62</v>
      </c>
      <c r="F3534">
        <v>757</v>
      </c>
      <c r="G3534">
        <v>0.75</v>
      </c>
      <c r="H3534">
        <v>0</v>
      </c>
      <c r="I3534" t="str">
        <v>High</v>
      </c>
    </row>
    <row r="3535" spans="1:9" x14ac:dyDescent="0.25">
      <c r="A3535" t="str">
        <v>LN007116</v>
      </c>
      <c r="B3535" t="str">
        <v>CUST01872</v>
      </c>
      <c r="C3535" t="str">
        <v>Business</v>
      </c>
      <c r="D3535">
        <v>2401079</v>
      </c>
      <c r="E3535">
        <v>1532085.52</v>
      </c>
      <c r="F3535">
        <v>661</v>
      </c>
      <c r="G3535">
        <v>0.75</v>
      </c>
      <c r="H3535">
        <v>0</v>
      </c>
      <c r="I3535" t="str">
        <v>High</v>
      </c>
    </row>
    <row r="3536" spans="1:9" x14ac:dyDescent="0.25">
      <c r="A3536" t="str">
        <v>LN007120</v>
      </c>
      <c r="B3536" t="str">
        <v>CUST04485</v>
      </c>
      <c r="C3536" t="str">
        <v>Auto</v>
      </c>
      <c r="D3536">
        <v>1626147</v>
      </c>
      <c r="E3536">
        <v>1546308.93</v>
      </c>
      <c r="F3536">
        <v>625</v>
      </c>
      <c r="G3536">
        <v>0.75</v>
      </c>
      <c r="H3536">
        <v>7</v>
      </c>
      <c r="I3536" t="str">
        <v>High</v>
      </c>
    </row>
    <row r="3537" spans="1:9" x14ac:dyDescent="0.25">
      <c r="A3537" t="str">
        <v>LN007121</v>
      </c>
      <c r="B3537" t="str">
        <v>CUST00006</v>
      </c>
      <c r="C3537" t="str">
        <v>Business</v>
      </c>
      <c r="D3537">
        <v>1966461</v>
      </c>
      <c r="E3537">
        <v>1154119.55</v>
      </c>
      <c r="F3537">
        <v>595</v>
      </c>
      <c r="G3537">
        <v>0.75</v>
      </c>
      <c r="H3537">
        <v>0</v>
      </c>
      <c r="I3537" t="str">
        <v>High</v>
      </c>
    </row>
    <row r="3538" spans="1:9" x14ac:dyDescent="0.25">
      <c r="A3538" t="str">
        <v>LN007123</v>
      </c>
      <c r="B3538" t="str">
        <v>CUST03256</v>
      </c>
      <c r="C3538" t="str">
        <v>Home</v>
      </c>
      <c r="D3538">
        <v>5971187</v>
      </c>
      <c r="E3538">
        <v>5779016.7599999998</v>
      </c>
      <c r="F3538">
        <v>750</v>
      </c>
      <c r="G3538">
        <v>0.75</v>
      </c>
      <c r="H3538">
        <v>0</v>
      </c>
      <c r="I3538" t="str">
        <v>High</v>
      </c>
    </row>
    <row r="3539" spans="1:9" x14ac:dyDescent="0.25">
      <c r="A3539" t="str">
        <v>LN007126</v>
      </c>
      <c r="B3539" t="str">
        <v>CUST05414</v>
      </c>
      <c r="C3539" t="str">
        <v>Home</v>
      </c>
      <c r="D3539">
        <v>4579897</v>
      </c>
      <c r="E3539">
        <v>3656675.94</v>
      </c>
      <c r="F3539">
        <v>773</v>
      </c>
      <c r="G3539">
        <v>0.75</v>
      </c>
      <c r="H3539">
        <v>15</v>
      </c>
      <c r="I3539" t="str">
        <v>High</v>
      </c>
    </row>
    <row r="3540" spans="1:9" x14ac:dyDescent="0.25">
      <c r="A3540" t="str">
        <v>LN007128</v>
      </c>
      <c r="B3540" t="str">
        <v>CUST05516</v>
      </c>
      <c r="C3540" t="str">
        <v>Personal</v>
      </c>
      <c r="D3540">
        <v>474361</v>
      </c>
      <c r="E3540">
        <v>385465.39</v>
      </c>
      <c r="F3540">
        <v>646</v>
      </c>
      <c r="G3540">
        <v>0.12540000000000001</v>
      </c>
      <c r="H3540">
        <v>0</v>
      </c>
      <c r="I3540" t="str">
        <v>High</v>
      </c>
    </row>
    <row r="3541" spans="1:9" x14ac:dyDescent="0.25">
      <c r="A3541" t="str">
        <v>LN007129</v>
      </c>
      <c r="B3541" t="str">
        <v>CUST01696</v>
      </c>
      <c r="C3541" t="str">
        <v>Personal</v>
      </c>
      <c r="D3541">
        <v>716042</v>
      </c>
      <c r="E3541">
        <v>0</v>
      </c>
      <c r="F3541">
        <v>810</v>
      </c>
      <c r="G3541">
        <v>0.69130000000000003</v>
      </c>
      <c r="H3541">
        <v>0</v>
      </c>
      <c r="I3541" t="str">
        <v>High</v>
      </c>
    </row>
    <row r="3542" spans="1:9" x14ac:dyDescent="0.25">
      <c r="A3542" t="str">
        <v>LN007130</v>
      </c>
      <c r="B3542" t="str">
        <v>CUST05328</v>
      </c>
      <c r="C3542" t="str">
        <v>Business</v>
      </c>
      <c r="D3542">
        <v>2518351</v>
      </c>
      <c r="E3542">
        <v>0</v>
      </c>
      <c r="F3542">
        <v>621</v>
      </c>
      <c r="G3542">
        <v>0.75</v>
      </c>
      <c r="H3542">
        <v>1</v>
      </c>
      <c r="I3542" t="str">
        <v>High</v>
      </c>
    </row>
    <row r="3543" spans="1:9" x14ac:dyDescent="0.25">
      <c r="A3543" t="str">
        <v>LN007132</v>
      </c>
      <c r="B3543" t="str">
        <v>CUST05636</v>
      </c>
      <c r="C3543" t="str">
        <v>Home</v>
      </c>
      <c r="D3543">
        <v>4668087</v>
      </c>
      <c r="E3543">
        <v>4607421.54</v>
      </c>
      <c r="F3543">
        <v>675</v>
      </c>
      <c r="G3543">
        <v>0.75</v>
      </c>
      <c r="H3543">
        <v>0</v>
      </c>
      <c r="I3543" t="str">
        <v>High</v>
      </c>
    </row>
    <row r="3544" spans="1:9" x14ac:dyDescent="0.25">
      <c r="A3544" t="str">
        <v>LN007133</v>
      </c>
      <c r="B3544" t="str">
        <v>CUST01033</v>
      </c>
      <c r="C3544" t="str">
        <v>Auto</v>
      </c>
      <c r="D3544">
        <v>944733</v>
      </c>
      <c r="E3544">
        <v>344476.86</v>
      </c>
      <c r="F3544">
        <v>731</v>
      </c>
      <c r="G3544">
        <v>0.53359999999999996</v>
      </c>
      <c r="H3544">
        <v>0</v>
      </c>
      <c r="I3544" t="str">
        <v>High</v>
      </c>
    </row>
    <row r="3545" spans="1:9" x14ac:dyDescent="0.25">
      <c r="A3545" t="str">
        <v>LN007135</v>
      </c>
      <c r="B3545" t="str">
        <v>CUST00259</v>
      </c>
      <c r="C3545" t="str">
        <v>Home</v>
      </c>
      <c r="D3545">
        <v>3373609</v>
      </c>
      <c r="E3545">
        <v>3273143.57</v>
      </c>
      <c r="F3545">
        <v>611</v>
      </c>
      <c r="G3545">
        <v>0.52749999999999997</v>
      </c>
      <c r="H3545">
        <v>0</v>
      </c>
      <c r="I3545" t="str">
        <v>High</v>
      </c>
    </row>
    <row r="3546" spans="1:9" x14ac:dyDescent="0.25">
      <c r="A3546" t="str">
        <v>LN007137</v>
      </c>
      <c r="B3546" t="str">
        <v>CUST01117</v>
      </c>
      <c r="C3546" t="str">
        <v>Business</v>
      </c>
      <c r="D3546">
        <v>3709140</v>
      </c>
      <c r="E3546">
        <v>1869033.88</v>
      </c>
      <c r="F3546">
        <v>763</v>
      </c>
      <c r="G3546">
        <v>0.75</v>
      </c>
      <c r="H3546">
        <v>0</v>
      </c>
      <c r="I3546" t="str">
        <v>High</v>
      </c>
    </row>
    <row r="3547" spans="1:9" x14ac:dyDescent="0.25">
      <c r="A3547" t="str">
        <v>LN007138</v>
      </c>
      <c r="B3547" t="str">
        <v>CUST04871</v>
      </c>
      <c r="C3547" t="str">
        <v>Auto</v>
      </c>
      <c r="D3547">
        <v>543847</v>
      </c>
      <c r="E3547">
        <v>0</v>
      </c>
      <c r="F3547">
        <v>663</v>
      </c>
      <c r="G3547">
        <v>0.75</v>
      </c>
      <c r="H3547">
        <v>0</v>
      </c>
      <c r="I3547" t="str">
        <v>High</v>
      </c>
    </row>
    <row r="3548" spans="1:9" x14ac:dyDescent="0.25">
      <c r="A3548" t="str">
        <v>LN007139</v>
      </c>
      <c r="B3548" t="str">
        <v>CUST03713</v>
      </c>
      <c r="C3548" t="str">
        <v>Auto</v>
      </c>
      <c r="D3548">
        <v>677317</v>
      </c>
      <c r="E3548">
        <v>333277.07</v>
      </c>
      <c r="F3548">
        <v>625</v>
      </c>
      <c r="G3548">
        <v>0.4597</v>
      </c>
      <c r="H3548">
        <v>0</v>
      </c>
      <c r="I3548" t="str">
        <v>High</v>
      </c>
    </row>
    <row r="3549" spans="1:9" x14ac:dyDescent="0.25">
      <c r="A3549" t="str">
        <v>LN007140</v>
      </c>
      <c r="B3549" t="str">
        <v>CUST05716</v>
      </c>
      <c r="C3549" t="str">
        <v>Personal</v>
      </c>
      <c r="D3549">
        <v>547683</v>
      </c>
      <c r="E3549">
        <v>0</v>
      </c>
      <c r="F3549">
        <v>686</v>
      </c>
      <c r="G3549">
        <v>0.55510000000000004</v>
      </c>
      <c r="H3549">
        <v>0</v>
      </c>
      <c r="I3549" t="str">
        <v>High</v>
      </c>
    </row>
    <row r="3550" spans="1:9" x14ac:dyDescent="0.25">
      <c r="A3550" t="str">
        <v>LN007145</v>
      </c>
      <c r="B3550" t="str">
        <v>CUST01101</v>
      </c>
      <c r="C3550" t="str">
        <v>Business</v>
      </c>
      <c r="D3550">
        <v>2616231</v>
      </c>
      <c r="E3550">
        <v>1220725.28</v>
      </c>
      <c r="F3550">
        <v>764</v>
      </c>
      <c r="G3550">
        <v>0.75</v>
      </c>
      <c r="H3550">
        <v>0</v>
      </c>
      <c r="I3550" t="str">
        <v>High</v>
      </c>
    </row>
    <row r="3551" spans="1:9" x14ac:dyDescent="0.25">
      <c r="A3551" t="str">
        <v>LN007147</v>
      </c>
      <c r="B3551" t="str">
        <v>CUST02234</v>
      </c>
      <c r="C3551" t="str">
        <v>Education</v>
      </c>
      <c r="D3551">
        <v>1267899</v>
      </c>
      <c r="E3551">
        <v>1206319.02</v>
      </c>
      <c r="F3551">
        <v>635</v>
      </c>
      <c r="G3551">
        <v>0.58589999999999998</v>
      </c>
      <c r="H3551">
        <v>0</v>
      </c>
      <c r="I3551" t="str">
        <v>High</v>
      </c>
    </row>
    <row r="3552" spans="1:9" x14ac:dyDescent="0.25">
      <c r="A3552" t="str">
        <v>LN007148</v>
      </c>
      <c r="B3552" t="str">
        <v>CUST01712</v>
      </c>
      <c r="C3552" t="str">
        <v>Personal</v>
      </c>
      <c r="D3552">
        <v>572846</v>
      </c>
      <c r="E3552">
        <v>181582.37</v>
      </c>
      <c r="F3552">
        <v>674</v>
      </c>
      <c r="G3552">
        <v>0.59940000000000004</v>
      </c>
      <c r="H3552">
        <v>0</v>
      </c>
      <c r="I3552" t="str">
        <v>High</v>
      </c>
    </row>
    <row r="3553" spans="1:9" x14ac:dyDescent="0.25">
      <c r="A3553" t="str">
        <v>LN007151</v>
      </c>
      <c r="B3553" t="str">
        <v>CUST06942</v>
      </c>
      <c r="C3553" t="str">
        <v>Education</v>
      </c>
      <c r="D3553">
        <v>1364074</v>
      </c>
      <c r="E3553">
        <v>1182701.06</v>
      </c>
      <c r="F3553">
        <v>701</v>
      </c>
      <c r="G3553">
        <v>0.502</v>
      </c>
      <c r="H3553">
        <v>0</v>
      </c>
      <c r="I3553" t="str">
        <v>High</v>
      </c>
    </row>
    <row r="3554" spans="1:9" x14ac:dyDescent="0.25">
      <c r="A3554" t="str">
        <v>LN007152</v>
      </c>
      <c r="B3554" t="str">
        <v>CUST03747</v>
      </c>
      <c r="C3554" t="str">
        <v>Personal</v>
      </c>
      <c r="D3554">
        <v>117568</v>
      </c>
      <c r="E3554">
        <v>70511.02</v>
      </c>
      <c r="F3554">
        <v>640</v>
      </c>
      <c r="G3554">
        <v>0.05</v>
      </c>
      <c r="H3554">
        <v>0</v>
      </c>
      <c r="I3554" t="str">
        <v>High</v>
      </c>
    </row>
    <row r="3555" spans="1:9" x14ac:dyDescent="0.25">
      <c r="A3555" t="str">
        <v>LN007153</v>
      </c>
      <c r="B3555" t="str">
        <v>CUST05074</v>
      </c>
      <c r="C3555" t="str">
        <v>Business</v>
      </c>
      <c r="D3555">
        <v>1264324</v>
      </c>
      <c r="E3555">
        <v>1115256.07</v>
      </c>
      <c r="F3555">
        <v>702</v>
      </c>
      <c r="G3555">
        <v>0.75</v>
      </c>
      <c r="H3555">
        <v>0</v>
      </c>
      <c r="I3555" t="str">
        <v>High</v>
      </c>
    </row>
    <row r="3556" spans="1:9" x14ac:dyDescent="0.25">
      <c r="A3556" t="str">
        <v>LN007154</v>
      </c>
      <c r="B3556" t="str">
        <v>CUST03903</v>
      </c>
      <c r="C3556" t="str">
        <v>Business</v>
      </c>
      <c r="D3556">
        <v>1534784</v>
      </c>
      <c r="E3556">
        <v>0</v>
      </c>
      <c r="F3556">
        <v>748</v>
      </c>
      <c r="G3556">
        <v>0.75</v>
      </c>
      <c r="H3556">
        <v>0</v>
      </c>
      <c r="I3556" t="str">
        <v>High</v>
      </c>
    </row>
    <row r="3557" spans="1:9" x14ac:dyDescent="0.25">
      <c r="A3557" t="str">
        <v>LN007156</v>
      </c>
      <c r="B3557" t="str">
        <v>CUST03019</v>
      </c>
      <c r="C3557" t="str">
        <v>Education</v>
      </c>
      <c r="D3557">
        <v>942472</v>
      </c>
      <c r="E3557">
        <v>463018.22</v>
      </c>
      <c r="F3557">
        <v>770</v>
      </c>
      <c r="G3557">
        <v>0.56100000000000005</v>
      </c>
      <c r="H3557">
        <v>0</v>
      </c>
      <c r="I3557" t="str">
        <v>High</v>
      </c>
    </row>
    <row r="3558" spans="1:9" x14ac:dyDescent="0.25">
      <c r="A3558" t="str">
        <v>LN007161</v>
      </c>
      <c r="B3558" t="str">
        <v>CUST05571</v>
      </c>
      <c r="C3558" t="str">
        <v>Auto</v>
      </c>
      <c r="D3558">
        <v>1298069</v>
      </c>
      <c r="E3558">
        <v>1114991.3999999999</v>
      </c>
      <c r="F3558">
        <v>769</v>
      </c>
      <c r="G3558">
        <v>0.68489999999999995</v>
      </c>
      <c r="H3558">
        <v>0</v>
      </c>
      <c r="I3558" t="str">
        <v>High</v>
      </c>
    </row>
    <row r="3559" spans="1:9" x14ac:dyDescent="0.25">
      <c r="A3559" t="str">
        <v>LN007162</v>
      </c>
      <c r="B3559" t="str">
        <v>CUST05028</v>
      </c>
      <c r="C3559" t="str">
        <v>Home</v>
      </c>
      <c r="D3559">
        <v>5757328</v>
      </c>
      <c r="E3559">
        <v>5059777.0599999996</v>
      </c>
      <c r="F3559">
        <v>650</v>
      </c>
      <c r="G3559">
        <v>0.75</v>
      </c>
      <c r="H3559">
        <v>0</v>
      </c>
      <c r="I3559" t="str">
        <v>High</v>
      </c>
    </row>
    <row r="3560" spans="1:9" x14ac:dyDescent="0.25">
      <c r="A3560" t="str">
        <v>LN007164</v>
      </c>
      <c r="B3560" t="str">
        <v>CUST03988</v>
      </c>
      <c r="C3560" t="str">
        <v>Auto</v>
      </c>
      <c r="D3560">
        <v>1531990</v>
      </c>
      <c r="E3560">
        <v>1349284.16</v>
      </c>
      <c r="F3560">
        <v>743</v>
      </c>
      <c r="G3560">
        <v>0.56479999999999997</v>
      </c>
      <c r="H3560">
        <v>0</v>
      </c>
      <c r="I3560" t="str">
        <v>High</v>
      </c>
    </row>
    <row r="3561" spans="1:9" x14ac:dyDescent="0.25">
      <c r="A3561" t="str">
        <v>LN007166</v>
      </c>
      <c r="B3561" t="str">
        <v>CUST01775</v>
      </c>
      <c r="C3561" t="str">
        <v>Personal</v>
      </c>
      <c r="D3561">
        <v>508273</v>
      </c>
      <c r="E3561">
        <v>344615.45</v>
      </c>
      <c r="F3561">
        <v>649</v>
      </c>
      <c r="G3561">
        <v>0.4244</v>
      </c>
      <c r="H3561">
        <v>0</v>
      </c>
      <c r="I3561" t="str">
        <v>High</v>
      </c>
    </row>
    <row r="3562" spans="1:9" x14ac:dyDescent="0.25">
      <c r="A3562" t="str">
        <v>LN007167</v>
      </c>
      <c r="B3562" t="str">
        <v>CUST04524</v>
      </c>
      <c r="C3562" t="str">
        <v>Business</v>
      </c>
      <c r="D3562">
        <v>1659953</v>
      </c>
      <c r="E3562">
        <v>1214584.02</v>
      </c>
      <c r="F3562">
        <v>759</v>
      </c>
      <c r="G3562">
        <v>0.75</v>
      </c>
      <c r="H3562">
        <v>0</v>
      </c>
      <c r="I3562" t="str">
        <v>High</v>
      </c>
    </row>
    <row r="3563" spans="1:9" x14ac:dyDescent="0.25">
      <c r="A3563" t="str">
        <v>LN007168</v>
      </c>
      <c r="B3563" t="str">
        <v>CUST00806</v>
      </c>
      <c r="C3563" t="str">
        <v>Home</v>
      </c>
      <c r="D3563">
        <v>2730088</v>
      </c>
      <c r="E3563">
        <v>2709575.17</v>
      </c>
      <c r="F3563">
        <v>687</v>
      </c>
      <c r="G3563">
        <v>0.68740000000000001</v>
      </c>
      <c r="H3563">
        <v>30</v>
      </c>
      <c r="I3563" t="str">
        <v>High</v>
      </c>
    </row>
    <row r="3564" spans="1:9" x14ac:dyDescent="0.25">
      <c r="A3564" t="str">
        <v>LN007171</v>
      </c>
      <c r="B3564" t="str">
        <v>CUST02966</v>
      </c>
      <c r="C3564" t="str">
        <v>Home</v>
      </c>
      <c r="D3564">
        <v>2287907</v>
      </c>
      <c r="E3564">
        <v>2238840.2200000002</v>
      </c>
      <c r="F3564">
        <v>712</v>
      </c>
      <c r="G3564">
        <v>0.75</v>
      </c>
      <c r="H3564">
        <v>0</v>
      </c>
      <c r="I3564" t="str">
        <v>High</v>
      </c>
    </row>
    <row r="3565" spans="1:9" x14ac:dyDescent="0.25">
      <c r="A3565" t="str">
        <v>LN007172</v>
      </c>
      <c r="B3565" t="str">
        <v>CUST03224</v>
      </c>
      <c r="C3565" t="str">
        <v>Business</v>
      </c>
      <c r="D3565">
        <v>4894019</v>
      </c>
      <c r="E3565">
        <v>2428306.91</v>
      </c>
      <c r="F3565">
        <v>758</v>
      </c>
      <c r="G3565">
        <v>0.75</v>
      </c>
      <c r="H3565">
        <v>0</v>
      </c>
      <c r="I3565" t="str">
        <v>High</v>
      </c>
    </row>
    <row r="3566" spans="1:9" x14ac:dyDescent="0.25">
      <c r="A3566" t="str">
        <v>LN007175</v>
      </c>
      <c r="B3566" t="str">
        <v>CUST04901</v>
      </c>
      <c r="C3566" t="str">
        <v>Personal</v>
      </c>
      <c r="D3566">
        <v>468736</v>
      </c>
      <c r="E3566">
        <v>300269.76</v>
      </c>
      <c r="F3566">
        <v>634</v>
      </c>
      <c r="G3566">
        <v>7.8200000000000006E-2</v>
      </c>
      <c r="H3566">
        <v>30</v>
      </c>
      <c r="I3566" t="str">
        <v>High</v>
      </c>
    </row>
    <row r="3567" spans="1:9" x14ac:dyDescent="0.25">
      <c r="A3567" t="str">
        <v>LN007176</v>
      </c>
      <c r="B3567" t="str">
        <v>CUST05421</v>
      </c>
      <c r="C3567" t="str">
        <v>Home</v>
      </c>
      <c r="D3567">
        <v>6062979</v>
      </c>
      <c r="E3567">
        <v>4988981.22</v>
      </c>
      <c r="F3567">
        <v>701</v>
      </c>
      <c r="G3567">
        <v>0.75</v>
      </c>
      <c r="H3567">
        <v>0</v>
      </c>
      <c r="I3567" t="str">
        <v>High</v>
      </c>
    </row>
    <row r="3568" spans="1:9" x14ac:dyDescent="0.25">
      <c r="A3568" t="str">
        <v>LN007177</v>
      </c>
      <c r="B3568" t="str">
        <v>CUST05982</v>
      </c>
      <c r="C3568" t="str">
        <v>Business</v>
      </c>
      <c r="D3568">
        <v>2481570</v>
      </c>
      <c r="E3568">
        <v>0</v>
      </c>
      <c r="F3568">
        <v>634</v>
      </c>
      <c r="G3568">
        <v>0.75</v>
      </c>
      <c r="H3568">
        <v>0</v>
      </c>
      <c r="I3568" t="str">
        <v>High</v>
      </c>
    </row>
    <row r="3569" spans="1:9" x14ac:dyDescent="0.25">
      <c r="A3569" t="str">
        <v>LN007180</v>
      </c>
      <c r="B3569" t="str">
        <v>CUST05779</v>
      </c>
      <c r="C3569" t="str">
        <v>Home</v>
      </c>
      <c r="D3569">
        <v>4178053</v>
      </c>
      <c r="E3569">
        <v>3997021.89</v>
      </c>
      <c r="F3569">
        <v>656</v>
      </c>
      <c r="G3569">
        <v>0.75</v>
      </c>
      <c r="H3569">
        <v>0</v>
      </c>
      <c r="I3569" t="str">
        <v>High</v>
      </c>
    </row>
    <row r="3570" spans="1:9" x14ac:dyDescent="0.25">
      <c r="A3570" t="str">
        <v>LN007182</v>
      </c>
      <c r="B3570" t="str">
        <v>CUST06630</v>
      </c>
      <c r="C3570" t="str">
        <v>Home</v>
      </c>
      <c r="D3570">
        <v>5553045</v>
      </c>
      <c r="E3570">
        <v>4966502.78</v>
      </c>
      <c r="F3570">
        <v>799</v>
      </c>
      <c r="G3570">
        <v>0.75</v>
      </c>
      <c r="H3570">
        <v>0</v>
      </c>
      <c r="I3570" t="str">
        <v>High</v>
      </c>
    </row>
    <row r="3571" spans="1:9" x14ac:dyDescent="0.25">
      <c r="A3571" t="str">
        <v>LN007185</v>
      </c>
      <c r="B3571" t="str">
        <v>CUST02853</v>
      </c>
      <c r="C3571" t="str">
        <v>Personal</v>
      </c>
      <c r="D3571">
        <v>529752</v>
      </c>
      <c r="E3571">
        <v>445901.66</v>
      </c>
      <c r="F3571">
        <v>632</v>
      </c>
      <c r="G3571">
        <v>0.32129999999999997</v>
      </c>
      <c r="H3571">
        <v>1</v>
      </c>
      <c r="I3571" t="str">
        <v>High</v>
      </c>
    </row>
    <row r="3572" spans="1:9" x14ac:dyDescent="0.25">
      <c r="A3572" t="str">
        <v>LN007186</v>
      </c>
      <c r="B3572" t="str">
        <v>CUST02137</v>
      </c>
      <c r="C3572" t="str">
        <v>Business</v>
      </c>
      <c r="D3572">
        <v>1116811</v>
      </c>
      <c r="E3572">
        <v>0</v>
      </c>
      <c r="F3572">
        <v>804</v>
      </c>
      <c r="G3572">
        <v>0.75</v>
      </c>
      <c r="H3572">
        <v>0</v>
      </c>
      <c r="I3572" t="str">
        <v>High</v>
      </c>
    </row>
    <row r="3573" spans="1:9" x14ac:dyDescent="0.25">
      <c r="A3573" t="str">
        <v>LN007188</v>
      </c>
      <c r="B3573" t="str">
        <v>CUST06979</v>
      </c>
      <c r="C3573" t="str">
        <v>Home</v>
      </c>
      <c r="D3573">
        <v>6627281</v>
      </c>
      <c r="E3573">
        <v>6458305.7199999997</v>
      </c>
      <c r="F3573">
        <v>771</v>
      </c>
      <c r="G3573">
        <v>0.75</v>
      </c>
      <c r="H3573">
        <v>0</v>
      </c>
      <c r="I3573" t="str">
        <v>High</v>
      </c>
    </row>
    <row r="3574" spans="1:9" x14ac:dyDescent="0.25">
      <c r="A3574" t="str">
        <v>LN007189</v>
      </c>
      <c r="B3574" t="str">
        <v>CUST01783</v>
      </c>
      <c r="C3574" t="str">
        <v>Home</v>
      </c>
      <c r="D3574">
        <v>3724080</v>
      </c>
      <c r="E3574">
        <v>3491017.06</v>
      </c>
      <c r="F3574">
        <v>686</v>
      </c>
      <c r="G3574">
        <v>0.75</v>
      </c>
      <c r="H3574">
        <v>0</v>
      </c>
      <c r="I3574" t="str">
        <v>High</v>
      </c>
    </row>
    <row r="3575" spans="1:9" x14ac:dyDescent="0.25">
      <c r="A3575" t="str">
        <v>LN007191</v>
      </c>
      <c r="B3575" t="str">
        <v>CUST02759</v>
      </c>
      <c r="C3575" t="str">
        <v>Home</v>
      </c>
      <c r="D3575">
        <v>6479944</v>
      </c>
      <c r="E3575">
        <v>6214964.9500000002</v>
      </c>
      <c r="F3575">
        <v>632</v>
      </c>
      <c r="G3575">
        <v>0.75</v>
      </c>
      <c r="H3575">
        <v>0</v>
      </c>
      <c r="I3575" t="str">
        <v>High</v>
      </c>
    </row>
    <row r="3576" spans="1:9" x14ac:dyDescent="0.25">
      <c r="A3576" t="str">
        <v>LN007192</v>
      </c>
      <c r="B3576" t="str">
        <v>CUST03436</v>
      </c>
      <c r="C3576" t="str">
        <v>Home</v>
      </c>
      <c r="D3576">
        <v>4855051</v>
      </c>
      <c r="E3576">
        <v>4538155.87</v>
      </c>
      <c r="F3576">
        <v>728</v>
      </c>
      <c r="G3576">
        <v>0.53969999999999996</v>
      </c>
      <c r="H3576">
        <v>0</v>
      </c>
      <c r="I3576" t="str">
        <v>High</v>
      </c>
    </row>
    <row r="3577" spans="1:9" x14ac:dyDescent="0.25">
      <c r="A3577" t="str">
        <v>LN007194</v>
      </c>
      <c r="B3577" t="str">
        <v>CUST04706</v>
      </c>
      <c r="C3577" t="str">
        <v>Personal</v>
      </c>
      <c r="D3577">
        <v>515745</v>
      </c>
      <c r="E3577">
        <v>0</v>
      </c>
      <c r="F3577">
        <v>802</v>
      </c>
      <c r="G3577">
        <v>0.75</v>
      </c>
      <c r="H3577">
        <v>0</v>
      </c>
      <c r="I3577" t="str">
        <v>High</v>
      </c>
    </row>
    <row r="3578" spans="1:9" x14ac:dyDescent="0.25">
      <c r="A3578" t="str">
        <v>LN007195</v>
      </c>
      <c r="B3578" t="str">
        <v>CUST03343</v>
      </c>
      <c r="C3578" t="str">
        <v>Education</v>
      </c>
      <c r="D3578">
        <v>1256749</v>
      </c>
      <c r="E3578">
        <v>380736.24</v>
      </c>
      <c r="F3578">
        <v>822</v>
      </c>
      <c r="G3578">
        <v>0.62160000000000004</v>
      </c>
      <c r="H3578">
        <v>0</v>
      </c>
      <c r="I3578" t="str">
        <v>High</v>
      </c>
    </row>
    <row r="3579" spans="1:9" x14ac:dyDescent="0.25">
      <c r="A3579" t="str">
        <v>LN007197</v>
      </c>
      <c r="B3579" t="str">
        <v>CUST06620</v>
      </c>
      <c r="C3579" t="str">
        <v>Personal</v>
      </c>
      <c r="D3579">
        <v>469411</v>
      </c>
      <c r="E3579">
        <v>447783.17</v>
      </c>
      <c r="F3579">
        <v>645</v>
      </c>
      <c r="G3579">
        <v>0.22320000000000001</v>
      </c>
      <c r="H3579">
        <v>0</v>
      </c>
      <c r="I3579" t="str">
        <v>High</v>
      </c>
    </row>
    <row r="3580" spans="1:9" x14ac:dyDescent="0.25">
      <c r="A3580" t="str">
        <v>LN007198</v>
      </c>
      <c r="B3580" t="str">
        <v>CUST06871</v>
      </c>
      <c r="C3580" t="str">
        <v>Education</v>
      </c>
      <c r="D3580">
        <v>1391029</v>
      </c>
      <c r="E3580">
        <v>450557.19</v>
      </c>
      <c r="F3580">
        <v>684</v>
      </c>
      <c r="G3580">
        <v>0.75</v>
      </c>
      <c r="H3580">
        <v>0</v>
      </c>
      <c r="I3580" t="str">
        <v>High</v>
      </c>
    </row>
    <row r="3581" spans="1:9" x14ac:dyDescent="0.25">
      <c r="A3581" t="str">
        <v>LN007199</v>
      </c>
      <c r="B3581" t="str">
        <v>CUST02614</v>
      </c>
      <c r="C3581" t="str">
        <v>Business</v>
      </c>
      <c r="D3581">
        <v>695745</v>
      </c>
      <c r="E3581">
        <v>254643.96</v>
      </c>
      <c r="F3581">
        <v>685</v>
      </c>
      <c r="G3581">
        <v>0.75</v>
      </c>
      <c r="H3581">
        <v>15</v>
      </c>
      <c r="I3581" t="str">
        <v>High</v>
      </c>
    </row>
    <row r="3582" spans="1:9" x14ac:dyDescent="0.25">
      <c r="A3582" t="str">
        <v>LN007201</v>
      </c>
      <c r="B3582" t="str">
        <v>CUST03330</v>
      </c>
      <c r="C3582" t="str">
        <v>Home</v>
      </c>
      <c r="D3582">
        <v>3652697</v>
      </c>
      <c r="E3582">
        <v>3598276.5</v>
      </c>
      <c r="F3582">
        <v>709</v>
      </c>
      <c r="G3582">
        <v>0.75</v>
      </c>
      <c r="H3582">
        <v>0</v>
      </c>
      <c r="I3582" t="str">
        <v>High</v>
      </c>
    </row>
    <row r="3583" spans="1:9" x14ac:dyDescent="0.25">
      <c r="A3583" t="str">
        <v>LN007203</v>
      </c>
      <c r="B3583" t="str">
        <v>CUST00056</v>
      </c>
      <c r="C3583" t="str">
        <v>Home</v>
      </c>
      <c r="D3583">
        <v>4520774</v>
      </c>
      <c r="E3583">
        <v>4090249.56</v>
      </c>
      <c r="F3583">
        <v>822</v>
      </c>
      <c r="G3583">
        <v>0.56040000000000001</v>
      </c>
      <c r="H3583">
        <v>0</v>
      </c>
      <c r="I3583" t="str">
        <v>High</v>
      </c>
    </row>
    <row r="3584" spans="1:9" x14ac:dyDescent="0.25">
      <c r="A3584" t="str">
        <v>LN007205</v>
      </c>
      <c r="B3584" t="str">
        <v>CUST01776</v>
      </c>
      <c r="C3584" t="str">
        <v>Business</v>
      </c>
      <c r="D3584">
        <v>1738897</v>
      </c>
      <c r="E3584">
        <v>458564</v>
      </c>
      <c r="F3584">
        <v>654</v>
      </c>
      <c r="G3584">
        <v>0.75</v>
      </c>
      <c r="H3584">
        <v>0</v>
      </c>
      <c r="I3584" t="str">
        <v>High</v>
      </c>
    </row>
    <row r="3585" spans="1:9" x14ac:dyDescent="0.25">
      <c r="A3585" t="str">
        <v>LN007209</v>
      </c>
      <c r="B3585" t="str">
        <v>CUST03322</v>
      </c>
      <c r="C3585" t="str">
        <v>Home</v>
      </c>
      <c r="D3585">
        <v>5980904</v>
      </c>
      <c r="E3585">
        <v>5759952.2599999998</v>
      </c>
      <c r="F3585">
        <v>709</v>
      </c>
      <c r="G3585">
        <v>0.67749999999999999</v>
      </c>
      <c r="H3585">
        <v>0</v>
      </c>
      <c r="I3585" t="str">
        <v>High</v>
      </c>
    </row>
    <row r="3586" spans="1:9" x14ac:dyDescent="0.25">
      <c r="A3586" t="str">
        <v>LN007211</v>
      </c>
      <c r="B3586" t="str">
        <v>CUST05866</v>
      </c>
      <c r="C3586" t="str">
        <v>Home</v>
      </c>
      <c r="D3586">
        <v>5262346</v>
      </c>
      <c r="E3586">
        <v>4895023.2699999996</v>
      </c>
      <c r="F3586">
        <v>693</v>
      </c>
      <c r="G3586">
        <v>0.54100000000000004</v>
      </c>
      <c r="H3586">
        <v>0</v>
      </c>
      <c r="I3586" t="str">
        <v>High</v>
      </c>
    </row>
    <row r="3587" spans="1:9" x14ac:dyDescent="0.25">
      <c r="A3587" t="str">
        <v>LN007214</v>
      </c>
      <c r="B3587" t="str">
        <v>CUST01655</v>
      </c>
      <c r="C3587" t="str">
        <v>Home</v>
      </c>
      <c r="D3587">
        <v>3327937</v>
      </c>
      <c r="E3587">
        <v>3267222.47</v>
      </c>
      <c r="F3587">
        <v>719</v>
      </c>
      <c r="G3587">
        <v>0.57440000000000002</v>
      </c>
      <c r="H3587">
        <v>0</v>
      </c>
      <c r="I3587" t="str">
        <v>High</v>
      </c>
    </row>
    <row r="3588" spans="1:9" x14ac:dyDescent="0.25">
      <c r="A3588" t="str">
        <v>LN007216</v>
      </c>
      <c r="B3588" t="str">
        <v>CUST00343</v>
      </c>
      <c r="C3588" t="str">
        <v>Auto</v>
      </c>
      <c r="D3588">
        <v>1226418</v>
      </c>
      <c r="E3588">
        <v>728513.12</v>
      </c>
      <c r="F3588">
        <v>751</v>
      </c>
      <c r="G3588">
        <v>0.75</v>
      </c>
      <c r="H3588">
        <v>0</v>
      </c>
      <c r="I3588" t="str">
        <v>High</v>
      </c>
    </row>
    <row r="3589" spans="1:9" x14ac:dyDescent="0.25">
      <c r="A3589" t="str">
        <v>LN007219</v>
      </c>
      <c r="B3589" t="str">
        <v>CUST02169</v>
      </c>
      <c r="C3589" t="str">
        <v>Business</v>
      </c>
      <c r="D3589">
        <v>3099791</v>
      </c>
      <c r="E3589">
        <v>2010605.7</v>
      </c>
      <c r="F3589">
        <v>794</v>
      </c>
      <c r="G3589">
        <v>0.75</v>
      </c>
      <c r="H3589">
        <v>0</v>
      </c>
      <c r="I3589" t="str">
        <v>High</v>
      </c>
    </row>
    <row r="3590" spans="1:9" x14ac:dyDescent="0.25">
      <c r="A3590" t="str">
        <v>LN007220</v>
      </c>
      <c r="B3590" t="str">
        <v>CUST01894</v>
      </c>
      <c r="C3590" t="str">
        <v>Business</v>
      </c>
      <c r="D3590">
        <v>3708429</v>
      </c>
      <c r="E3590">
        <v>3242665.03</v>
      </c>
      <c r="F3590">
        <v>807</v>
      </c>
      <c r="G3590">
        <v>0.75</v>
      </c>
      <c r="H3590">
        <v>0</v>
      </c>
      <c r="I3590" t="str">
        <v>High</v>
      </c>
    </row>
    <row r="3591" spans="1:9" x14ac:dyDescent="0.25">
      <c r="A3591" t="str">
        <v>LN007221</v>
      </c>
      <c r="B3591" t="str">
        <v>CUST04913</v>
      </c>
      <c r="C3591" t="str">
        <v>Business</v>
      </c>
      <c r="D3591">
        <v>4051847</v>
      </c>
      <c r="E3591">
        <v>3864058.38</v>
      </c>
      <c r="F3591">
        <v>715</v>
      </c>
      <c r="G3591">
        <v>0.75</v>
      </c>
      <c r="H3591">
        <v>0</v>
      </c>
      <c r="I3591" t="str">
        <v>High</v>
      </c>
    </row>
    <row r="3592" spans="1:9" x14ac:dyDescent="0.25">
      <c r="A3592" t="str">
        <v>LN007222</v>
      </c>
      <c r="B3592" t="str">
        <v>CUST03461</v>
      </c>
      <c r="C3592" t="str">
        <v>Personal</v>
      </c>
      <c r="D3592">
        <v>686753</v>
      </c>
      <c r="E3592">
        <v>446550.87</v>
      </c>
      <c r="F3592">
        <v>759</v>
      </c>
      <c r="G3592">
        <v>0.52810000000000001</v>
      </c>
      <c r="H3592">
        <v>15</v>
      </c>
      <c r="I3592" t="str">
        <v>High</v>
      </c>
    </row>
    <row r="3593" spans="1:9" x14ac:dyDescent="0.25">
      <c r="A3593" t="str">
        <v>LN007225</v>
      </c>
      <c r="B3593" t="str">
        <v>CUST05404</v>
      </c>
      <c r="C3593" t="str">
        <v>Business</v>
      </c>
      <c r="D3593">
        <v>4792426</v>
      </c>
      <c r="E3593">
        <v>3869018.66</v>
      </c>
      <c r="F3593">
        <v>701</v>
      </c>
      <c r="G3593">
        <v>0.75</v>
      </c>
      <c r="H3593">
        <v>0</v>
      </c>
      <c r="I3593" t="str">
        <v>High</v>
      </c>
    </row>
    <row r="3594" spans="1:9" x14ac:dyDescent="0.25">
      <c r="A3594" t="str">
        <v>LN007226</v>
      </c>
      <c r="B3594" t="str">
        <v>CUST02805</v>
      </c>
      <c r="C3594" t="str">
        <v>Business</v>
      </c>
      <c r="D3594">
        <v>2720712</v>
      </c>
      <c r="E3594">
        <v>1521959.49</v>
      </c>
      <c r="F3594">
        <v>751</v>
      </c>
      <c r="G3594">
        <v>0.75</v>
      </c>
      <c r="H3594">
        <v>1</v>
      </c>
      <c r="I3594" t="str">
        <v>High</v>
      </c>
    </row>
    <row r="3595" spans="1:9" x14ac:dyDescent="0.25">
      <c r="A3595" t="str">
        <v>LN007229</v>
      </c>
      <c r="B3595" t="str">
        <v>CUST06068</v>
      </c>
      <c r="C3595" t="str">
        <v>Business</v>
      </c>
      <c r="D3595">
        <v>3086966</v>
      </c>
      <c r="E3595">
        <v>1186641.01</v>
      </c>
      <c r="F3595">
        <v>677</v>
      </c>
      <c r="G3595">
        <v>0.75</v>
      </c>
      <c r="H3595">
        <v>0</v>
      </c>
      <c r="I3595" t="str">
        <v>High</v>
      </c>
    </row>
    <row r="3596" spans="1:9" x14ac:dyDescent="0.25">
      <c r="A3596" t="str">
        <v>LN007232</v>
      </c>
      <c r="B3596" t="str">
        <v>CUST00126</v>
      </c>
      <c r="C3596" t="str">
        <v>Home</v>
      </c>
      <c r="D3596">
        <v>3928175</v>
      </c>
      <c r="E3596">
        <v>3917804.31</v>
      </c>
      <c r="F3596">
        <v>690</v>
      </c>
      <c r="G3596">
        <v>0.72640000000000005</v>
      </c>
      <c r="H3596">
        <v>0</v>
      </c>
      <c r="I3596" t="str">
        <v>High</v>
      </c>
    </row>
    <row r="3597" spans="1:9" x14ac:dyDescent="0.25">
      <c r="A3597" t="str">
        <v>LN007234</v>
      </c>
      <c r="B3597" t="str">
        <v>CUST04135</v>
      </c>
      <c r="C3597" t="str">
        <v>Home</v>
      </c>
      <c r="D3597">
        <v>2649547</v>
      </c>
      <c r="E3597">
        <v>2517171.84</v>
      </c>
      <c r="F3597">
        <v>739</v>
      </c>
      <c r="G3597">
        <v>0.75</v>
      </c>
      <c r="H3597">
        <v>0</v>
      </c>
      <c r="I3597" t="str">
        <v>High</v>
      </c>
    </row>
    <row r="3598" spans="1:9" x14ac:dyDescent="0.25">
      <c r="A3598" t="str">
        <v>LN007236</v>
      </c>
      <c r="B3598" t="str">
        <v>CUST05623</v>
      </c>
      <c r="C3598" t="str">
        <v>Home</v>
      </c>
      <c r="D3598">
        <v>5378750</v>
      </c>
      <c r="E3598">
        <v>4998741.03</v>
      </c>
      <c r="F3598">
        <v>573</v>
      </c>
      <c r="G3598">
        <v>0.75</v>
      </c>
      <c r="H3598">
        <v>0</v>
      </c>
      <c r="I3598" t="str">
        <v>High</v>
      </c>
    </row>
    <row r="3599" spans="1:9" x14ac:dyDescent="0.25">
      <c r="A3599" t="str">
        <v>LN007238</v>
      </c>
      <c r="B3599" t="str">
        <v>CUST00226</v>
      </c>
      <c r="C3599" t="str">
        <v>Business</v>
      </c>
      <c r="D3599">
        <v>3620733</v>
      </c>
      <c r="E3599">
        <v>2075859.04</v>
      </c>
      <c r="F3599">
        <v>691</v>
      </c>
      <c r="G3599">
        <v>0.75</v>
      </c>
      <c r="H3599">
        <v>0</v>
      </c>
      <c r="I3599" t="str">
        <v>High</v>
      </c>
    </row>
    <row r="3600" spans="1:9" x14ac:dyDescent="0.25">
      <c r="A3600" t="str">
        <v>LN007239</v>
      </c>
      <c r="B3600" t="str">
        <v>CUST00873</v>
      </c>
      <c r="C3600" t="str">
        <v>Auto</v>
      </c>
      <c r="D3600">
        <v>1279887</v>
      </c>
      <c r="E3600">
        <v>869999.55</v>
      </c>
      <c r="F3600">
        <v>759</v>
      </c>
      <c r="G3600">
        <v>0.72989999999999999</v>
      </c>
      <c r="H3600">
        <v>0</v>
      </c>
      <c r="I3600" t="str">
        <v>High</v>
      </c>
    </row>
    <row r="3601" spans="1:9" x14ac:dyDescent="0.25">
      <c r="A3601" t="str">
        <v>LN007240</v>
      </c>
      <c r="B3601" t="str">
        <v>CUST05606</v>
      </c>
      <c r="C3601" t="str">
        <v>Home</v>
      </c>
      <c r="D3601">
        <v>2604886</v>
      </c>
      <c r="E3601">
        <v>2591325.88</v>
      </c>
      <c r="F3601">
        <v>632</v>
      </c>
      <c r="G3601">
        <v>0.41799999999999998</v>
      </c>
      <c r="H3601">
        <v>0</v>
      </c>
      <c r="I3601" t="str">
        <v>High</v>
      </c>
    </row>
    <row r="3602" spans="1:9" x14ac:dyDescent="0.25">
      <c r="A3602" t="str">
        <v>LN007245</v>
      </c>
      <c r="B3602" t="str">
        <v>CUST06865</v>
      </c>
      <c r="C3602" t="str">
        <v>Personal</v>
      </c>
      <c r="D3602">
        <v>751240</v>
      </c>
      <c r="E3602">
        <v>0</v>
      </c>
      <c r="F3602">
        <v>707</v>
      </c>
      <c r="G3602">
        <v>0.64180000000000004</v>
      </c>
      <c r="H3602">
        <v>7</v>
      </c>
      <c r="I3602" t="str">
        <v>High</v>
      </c>
    </row>
    <row r="3603" spans="1:9" x14ac:dyDescent="0.25">
      <c r="A3603" t="str">
        <v>LN007246</v>
      </c>
      <c r="B3603" t="str">
        <v>CUST00825</v>
      </c>
      <c r="C3603" t="str">
        <v>Personal</v>
      </c>
      <c r="D3603">
        <v>89704</v>
      </c>
      <c r="E3603">
        <v>41397.199999999997</v>
      </c>
      <c r="F3603">
        <v>625</v>
      </c>
      <c r="G3603">
        <v>0.05</v>
      </c>
      <c r="H3603">
        <v>0</v>
      </c>
      <c r="I3603" t="str">
        <v>High</v>
      </c>
    </row>
    <row r="3604" spans="1:9" x14ac:dyDescent="0.25">
      <c r="A3604" t="str">
        <v>LN007248</v>
      </c>
      <c r="B3604" t="str">
        <v>CUST06377</v>
      </c>
      <c r="C3604" t="str">
        <v>Business</v>
      </c>
      <c r="D3604">
        <v>2691014</v>
      </c>
      <c r="E3604">
        <v>889805.16</v>
      </c>
      <c r="F3604">
        <v>761</v>
      </c>
      <c r="G3604">
        <v>0.75</v>
      </c>
      <c r="H3604">
        <v>0</v>
      </c>
      <c r="I3604" t="str">
        <v>High</v>
      </c>
    </row>
    <row r="3605" spans="1:9" x14ac:dyDescent="0.25">
      <c r="A3605" t="str">
        <v>LN007251</v>
      </c>
      <c r="B3605" t="str">
        <v>CUST00299</v>
      </c>
      <c r="C3605" t="str">
        <v>Business</v>
      </c>
      <c r="D3605">
        <v>2261599</v>
      </c>
      <c r="E3605">
        <v>0</v>
      </c>
      <c r="F3605">
        <v>702</v>
      </c>
      <c r="G3605">
        <v>0.75</v>
      </c>
      <c r="H3605">
        <v>1</v>
      </c>
      <c r="I3605" t="str">
        <v>High</v>
      </c>
    </row>
    <row r="3606" spans="1:9" x14ac:dyDescent="0.25">
      <c r="A3606" t="str">
        <v>LN007252</v>
      </c>
      <c r="B3606" t="str">
        <v>CUST03431</v>
      </c>
      <c r="C3606" t="str">
        <v>Business</v>
      </c>
      <c r="D3606">
        <v>4954100</v>
      </c>
      <c r="E3606">
        <v>0</v>
      </c>
      <c r="F3606">
        <v>747</v>
      </c>
      <c r="G3606">
        <v>0.75</v>
      </c>
      <c r="H3606">
        <v>0</v>
      </c>
      <c r="I3606" t="str">
        <v>High</v>
      </c>
    </row>
    <row r="3607" spans="1:9" x14ac:dyDescent="0.25">
      <c r="A3607" t="str">
        <v>LN007254</v>
      </c>
      <c r="B3607" t="str">
        <v>CUST06938</v>
      </c>
      <c r="C3607" t="str">
        <v>Business</v>
      </c>
      <c r="D3607">
        <v>996838</v>
      </c>
      <c r="E3607">
        <v>357017.28</v>
      </c>
      <c r="F3607">
        <v>616</v>
      </c>
      <c r="G3607">
        <v>0.38150000000000001</v>
      </c>
      <c r="H3607">
        <v>0</v>
      </c>
      <c r="I3607" t="str">
        <v>High</v>
      </c>
    </row>
    <row r="3608" spans="1:9" x14ac:dyDescent="0.25">
      <c r="A3608" t="str">
        <v>LN007257</v>
      </c>
      <c r="B3608" t="str">
        <v>CUST03228</v>
      </c>
      <c r="C3608" t="str">
        <v>Personal</v>
      </c>
      <c r="D3608">
        <v>240598</v>
      </c>
      <c r="E3608">
        <v>226484.29</v>
      </c>
      <c r="F3608">
        <v>641</v>
      </c>
      <c r="G3608">
        <v>9.3700000000000006E-2</v>
      </c>
      <c r="H3608">
        <v>7</v>
      </c>
      <c r="I3608" t="str">
        <v>High</v>
      </c>
    </row>
    <row r="3609" spans="1:9" x14ac:dyDescent="0.25">
      <c r="A3609" t="str">
        <v>LN007260</v>
      </c>
      <c r="B3609" t="str">
        <v>CUST02414</v>
      </c>
      <c r="C3609" t="str">
        <v>Home</v>
      </c>
      <c r="D3609">
        <v>6367231</v>
      </c>
      <c r="E3609">
        <v>5501078.4199999999</v>
      </c>
      <c r="F3609">
        <v>811</v>
      </c>
      <c r="G3609">
        <v>0.67149999999999999</v>
      </c>
      <c r="H3609">
        <v>0</v>
      </c>
      <c r="I3609" t="str">
        <v>High</v>
      </c>
    </row>
    <row r="3610" spans="1:9" x14ac:dyDescent="0.25">
      <c r="A3610" t="str">
        <v>LN007265</v>
      </c>
      <c r="B3610" t="str">
        <v>CUST06839</v>
      </c>
      <c r="C3610" t="str">
        <v>Education</v>
      </c>
      <c r="D3610">
        <v>665280</v>
      </c>
      <c r="E3610">
        <v>424250.83</v>
      </c>
      <c r="F3610">
        <v>772</v>
      </c>
      <c r="G3610">
        <v>0.75</v>
      </c>
      <c r="H3610">
        <v>0</v>
      </c>
      <c r="I3610" t="str">
        <v>High</v>
      </c>
    </row>
    <row r="3611" spans="1:9" x14ac:dyDescent="0.25">
      <c r="A3611" t="str">
        <v>LN007268</v>
      </c>
      <c r="B3611" t="str">
        <v>CUST01843</v>
      </c>
      <c r="C3611" t="str">
        <v>Home</v>
      </c>
      <c r="D3611">
        <v>3505805</v>
      </c>
      <c r="E3611">
        <v>3464457.46</v>
      </c>
      <c r="F3611">
        <v>698</v>
      </c>
      <c r="G3611">
        <v>0.75</v>
      </c>
      <c r="H3611">
        <v>0</v>
      </c>
      <c r="I3611" t="str">
        <v>High</v>
      </c>
    </row>
    <row r="3612" spans="1:9" x14ac:dyDescent="0.25">
      <c r="A3612" t="str">
        <v>LN007271</v>
      </c>
      <c r="B3612" t="str">
        <v>CUST00650</v>
      </c>
      <c r="C3612" t="str">
        <v>Personal</v>
      </c>
      <c r="D3612">
        <v>506827</v>
      </c>
      <c r="E3612">
        <v>216226.1</v>
      </c>
      <c r="F3612">
        <v>640</v>
      </c>
      <c r="G3612">
        <v>0.34320000000000001</v>
      </c>
      <c r="H3612">
        <v>0</v>
      </c>
      <c r="I3612" t="str">
        <v>High</v>
      </c>
    </row>
    <row r="3613" spans="1:9" x14ac:dyDescent="0.25">
      <c r="A3613" t="str">
        <v>LN007272</v>
      </c>
      <c r="B3613" t="str">
        <v>CUST05324</v>
      </c>
      <c r="C3613" t="str">
        <v>Business</v>
      </c>
      <c r="D3613">
        <v>1866874</v>
      </c>
      <c r="E3613">
        <v>1361026.7</v>
      </c>
      <c r="F3613">
        <v>811</v>
      </c>
      <c r="G3613">
        <v>0.75</v>
      </c>
      <c r="H3613">
        <v>1</v>
      </c>
      <c r="I3613" t="str">
        <v>High</v>
      </c>
    </row>
    <row r="3614" spans="1:9" x14ac:dyDescent="0.25">
      <c r="A3614" t="str">
        <v>LN007273</v>
      </c>
      <c r="B3614" t="str">
        <v>CUST02305</v>
      </c>
      <c r="C3614" t="str">
        <v>Auto</v>
      </c>
      <c r="D3614">
        <v>779779</v>
      </c>
      <c r="E3614">
        <v>658721.34</v>
      </c>
      <c r="F3614">
        <v>753</v>
      </c>
      <c r="G3614">
        <v>0.75</v>
      </c>
      <c r="H3614">
        <v>0</v>
      </c>
      <c r="I3614" t="str">
        <v>High</v>
      </c>
    </row>
    <row r="3615" spans="1:9" x14ac:dyDescent="0.25">
      <c r="A3615" t="str">
        <v>LN007275</v>
      </c>
      <c r="B3615" t="str">
        <v>CUST04253</v>
      </c>
      <c r="C3615" t="str">
        <v>Home</v>
      </c>
      <c r="D3615">
        <v>5666058</v>
      </c>
      <c r="E3615">
        <v>5563623.1200000001</v>
      </c>
      <c r="F3615">
        <v>550</v>
      </c>
      <c r="G3615">
        <v>0.72470000000000001</v>
      </c>
      <c r="H3615">
        <v>1</v>
      </c>
      <c r="I3615" t="str">
        <v>High</v>
      </c>
    </row>
    <row r="3616" spans="1:9" x14ac:dyDescent="0.25">
      <c r="A3616" t="str">
        <v>LN007278</v>
      </c>
      <c r="B3616" t="str">
        <v>CUST05334</v>
      </c>
      <c r="C3616" t="str">
        <v>Personal</v>
      </c>
      <c r="D3616">
        <v>793567</v>
      </c>
      <c r="E3616">
        <v>686365.56</v>
      </c>
      <c r="F3616">
        <v>638</v>
      </c>
      <c r="G3616">
        <v>0.1933</v>
      </c>
      <c r="H3616">
        <v>0</v>
      </c>
      <c r="I3616" t="str">
        <v>High</v>
      </c>
    </row>
    <row r="3617" spans="1:9" x14ac:dyDescent="0.25">
      <c r="A3617" t="str">
        <v>LN007279</v>
      </c>
      <c r="B3617" t="str">
        <v>CUST04511</v>
      </c>
      <c r="C3617" t="str">
        <v>Education</v>
      </c>
      <c r="D3617">
        <v>1171122</v>
      </c>
      <c r="E3617">
        <v>0</v>
      </c>
      <c r="F3617">
        <v>684</v>
      </c>
      <c r="G3617">
        <v>0.75</v>
      </c>
      <c r="H3617">
        <v>0</v>
      </c>
      <c r="I3617" t="str">
        <v>High</v>
      </c>
    </row>
    <row r="3618" spans="1:9" x14ac:dyDescent="0.25">
      <c r="A3618" t="str">
        <v>LN007280</v>
      </c>
      <c r="B3618" t="str">
        <v>CUST02479</v>
      </c>
      <c r="C3618" t="str">
        <v>Auto</v>
      </c>
      <c r="D3618">
        <v>1678466</v>
      </c>
      <c r="E3618">
        <v>1533696.2</v>
      </c>
      <c r="F3618">
        <v>653</v>
      </c>
      <c r="G3618">
        <v>0.63139999999999996</v>
      </c>
      <c r="H3618">
        <v>0</v>
      </c>
      <c r="I3618" t="str">
        <v>High</v>
      </c>
    </row>
    <row r="3619" spans="1:9" x14ac:dyDescent="0.25">
      <c r="A3619" t="str">
        <v>LN007281</v>
      </c>
      <c r="B3619" t="str">
        <v>CUST05932</v>
      </c>
      <c r="C3619" t="str">
        <v>Auto</v>
      </c>
      <c r="D3619">
        <v>1485061</v>
      </c>
      <c r="E3619">
        <v>1230176.54</v>
      </c>
      <c r="F3619">
        <v>727</v>
      </c>
      <c r="G3619">
        <v>0.50129999999999997</v>
      </c>
      <c r="H3619">
        <v>0</v>
      </c>
      <c r="I3619" t="str">
        <v>High</v>
      </c>
    </row>
    <row r="3620" spans="1:9" x14ac:dyDescent="0.25">
      <c r="A3620" t="str">
        <v>LN007286</v>
      </c>
      <c r="B3620" t="str">
        <v>CUST03369</v>
      </c>
      <c r="C3620" t="str">
        <v>Home</v>
      </c>
      <c r="D3620">
        <v>6238508</v>
      </c>
      <c r="E3620">
        <v>6176783.0599999996</v>
      </c>
      <c r="F3620">
        <v>805</v>
      </c>
      <c r="G3620">
        <v>0.64339999999999997</v>
      </c>
      <c r="H3620">
        <v>0</v>
      </c>
      <c r="I3620" t="str">
        <v>High</v>
      </c>
    </row>
    <row r="3621" spans="1:9" x14ac:dyDescent="0.25">
      <c r="A3621" t="str">
        <v>LN007288</v>
      </c>
      <c r="B3621" t="str">
        <v>CUST03634</v>
      </c>
      <c r="C3621" t="str">
        <v>Personal</v>
      </c>
      <c r="D3621">
        <v>737093</v>
      </c>
      <c r="E3621">
        <v>538622.59</v>
      </c>
      <c r="F3621">
        <v>602</v>
      </c>
      <c r="G3621">
        <v>0.2157</v>
      </c>
      <c r="H3621">
        <v>0</v>
      </c>
      <c r="I3621" t="str">
        <v>High</v>
      </c>
    </row>
    <row r="3622" spans="1:9" x14ac:dyDescent="0.25">
      <c r="A3622" t="str">
        <v>LN007289</v>
      </c>
      <c r="B3622" t="str">
        <v>CUST04513</v>
      </c>
      <c r="C3622" t="str">
        <v>Business</v>
      </c>
      <c r="D3622">
        <v>2152582</v>
      </c>
      <c r="E3622">
        <v>0</v>
      </c>
      <c r="F3622">
        <v>741</v>
      </c>
      <c r="G3622">
        <v>0.75</v>
      </c>
      <c r="H3622">
        <v>0</v>
      </c>
      <c r="I3622" t="str">
        <v>High</v>
      </c>
    </row>
    <row r="3623" spans="1:9" x14ac:dyDescent="0.25">
      <c r="A3623" t="str">
        <v>LN007290</v>
      </c>
      <c r="B3623" t="str">
        <v>CUST00106</v>
      </c>
      <c r="C3623" t="str">
        <v>Business</v>
      </c>
      <c r="D3623">
        <v>2324958</v>
      </c>
      <c r="E3623">
        <v>1132519.1599999999</v>
      </c>
      <c r="F3623">
        <v>665</v>
      </c>
      <c r="G3623">
        <v>0.75</v>
      </c>
      <c r="H3623">
        <v>0</v>
      </c>
      <c r="I3623" t="str">
        <v>High</v>
      </c>
    </row>
    <row r="3624" spans="1:9" x14ac:dyDescent="0.25">
      <c r="A3624" t="str">
        <v>LN007294</v>
      </c>
      <c r="B3624" t="str">
        <v>CUST03414</v>
      </c>
      <c r="C3624" t="str">
        <v>Home</v>
      </c>
      <c r="D3624">
        <v>4818305</v>
      </c>
      <c r="E3624">
        <v>4479489.7300000004</v>
      </c>
      <c r="F3624">
        <v>769</v>
      </c>
      <c r="G3624">
        <v>0.75</v>
      </c>
      <c r="H3624">
        <v>7</v>
      </c>
      <c r="I3624" t="str">
        <v>High</v>
      </c>
    </row>
    <row r="3625" spans="1:9" x14ac:dyDescent="0.25">
      <c r="A3625" t="str">
        <v>LN007298</v>
      </c>
      <c r="B3625" t="str">
        <v>CUST05172</v>
      </c>
      <c r="C3625" t="str">
        <v>Home</v>
      </c>
      <c r="D3625">
        <v>6618629</v>
      </c>
      <c r="E3625">
        <v>6370808.9500000002</v>
      </c>
      <c r="F3625">
        <v>769</v>
      </c>
      <c r="G3625">
        <v>0.75</v>
      </c>
      <c r="H3625">
        <v>0</v>
      </c>
      <c r="I3625" t="str">
        <v>High</v>
      </c>
    </row>
    <row r="3626" spans="1:9" x14ac:dyDescent="0.25">
      <c r="A3626" t="str">
        <v>LN007299</v>
      </c>
      <c r="B3626" t="str">
        <v>CUST05326</v>
      </c>
      <c r="C3626" t="str">
        <v>Home</v>
      </c>
      <c r="D3626">
        <v>1768669</v>
      </c>
      <c r="E3626">
        <v>1601676.18</v>
      </c>
      <c r="F3626">
        <v>639</v>
      </c>
      <c r="G3626">
        <v>0.47689999999999999</v>
      </c>
      <c r="H3626">
        <v>0</v>
      </c>
      <c r="I3626" t="str">
        <v>High</v>
      </c>
    </row>
    <row r="3627" spans="1:9" x14ac:dyDescent="0.25">
      <c r="A3627" t="str">
        <v>LN007300</v>
      </c>
      <c r="B3627" t="str">
        <v>CUST05414</v>
      </c>
      <c r="C3627" t="str">
        <v>Auto</v>
      </c>
      <c r="D3627">
        <v>1000843</v>
      </c>
      <c r="E3627">
        <v>618380.87</v>
      </c>
      <c r="F3627">
        <v>638</v>
      </c>
      <c r="G3627">
        <v>0.34010000000000001</v>
      </c>
      <c r="H3627">
        <v>0</v>
      </c>
      <c r="I3627" t="str">
        <v>High</v>
      </c>
    </row>
    <row r="3628" spans="1:9" x14ac:dyDescent="0.25">
      <c r="A3628" t="str">
        <v>LN007302</v>
      </c>
      <c r="B3628" t="str">
        <v>CUST06612</v>
      </c>
      <c r="C3628" t="str">
        <v>Home</v>
      </c>
      <c r="D3628">
        <v>6557823</v>
      </c>
      <c r="E3628">
        <v>6368501.5800000001</v>
      </c>
      <c r="F3628">
        <v>643</v>
      </c>
      <c r="G3628">
        <v>0.75</v>
      </c>
      <c r="H3628">
        <v>0</v>
      </c>
      <c r="I3628" t="str">
        <v>High</v>
      </c>
    </row>
    <row r="3629" spans="1:9" x14ac:dyDescent="0.25">
      <c r="A3629" t="str">
        <v>LN007304</v>
      </c>
      <c r="B3629" t="str">
        <v>CUST00149</v>
      </c>
      <c r="C3629" t="str">
        <v>Business</v>
      </c>
      <c r="D3629">
        <v>3431287</v>
      </c>
      <c r="E3629">
        <v>2126317.71</v>
      </c>
      <c r="F3629">
        <v>732</v>
      </c>
      <c r="G3629">
        <v>0.75</v>
      </c>
      <c r="H3629">
        <v>0</v>
      </c>
      <c r="I3629" t="str">
        <v>High</v>
      </c>
    </row>
    <row r="3630" spans="1:9" x14ac:dyDescent="0.25">
      <c r="A3630" t="str">
        <v>LN007311</v>
      </c>
      <c r="B3630" t="str">
        <v>CUST06767</v>
      </c>
      <c r="C3630" t="str">
        <v>Business</v>
      </c>
      <c r="D3630">
        <v>3711852</v>
      </c>
      <c r="E3630">
        <v>0</v>
      </c>
      <c r="F3630">
        <v>772</v>
      </c>
      <c r="G3630">
        <v>0.75</v>
      </c>
      <c r="H3630">
        <v>0</v>
      </c>
      <c r="I3630" t="str">
        <v>High</v>
      </c>
    </row>
    <row r="3631" spans="1:9" x14ac:dyDescent="0.25">
      <c r="A3631" t="str">
        <v>LN007312</v>
      </c>
      <c r="B3631" t="str">
        <v>CUST05534</v>
      </c>
      <c r="C3631" t="str">
        <v>Home</v>
      </c>
      <c r="D3631">
        <v>4343463</v>
      </c>
      <c r="E3631">
        <v>4244574.62</v>
      </c>
      <c r="F3631">
        <v>808</v>
      </c>
      <c r="G3631">
        <v>0.75</v>
      </c>
      <c r="H3631">
        <v>0</v>
      </c>
      <c r="I3631" t="str">
        <v>High</v>
      </c>
    </row>
    <row r="3632" spans="1:9" x14ac:dyDescent="0.25">
      <c r="A3632" t="str">
        <v>LN007316</v>
      </c>
      <c r="B3632" t="str">
        <v>CUST03605</v>
      </c>
      <c r="C3632" t="str">
        <v>Business</v>
      </c>
      <c r="D3632">
        <v>4930647</v>
      </c>
      <c r="E3632">
        <v>2838690.45</v>
      </c>
      <c r="F3632">
        <v>691</v>
      </c>
      <c r="G3632">
        <v>0.75</v>
      </c>
      <c r="H3632">
        <v>0</v>
      </c>
      <c r="I3632" t="str">
        <v>High</v>
      </c>
    </row>
    <row r="3633" spans="1:9" x14ac:dyDescent="0.25">
      <c r="A3633" t="str">
        <v>LN007319</v>
      </c>
      <c r="B3633" t="str">
        <v>CUST05472</v>
      </c>
      <c r="C3633" t="str">
        <v>Home</v>
      </c>
      <c r="D3633">
        <v>1392700</v>
      </c>
      <c r="E3633">
        <v>1221323.42</v>
      </c>
      <c r="F3633">
        <v>742</v>
      </c>
      <c r="G3633">
        <v>0.52600000000000002</v>
      </c>
      <c r="H3633">
        <v>0</v>
      </c>
      <c r="I3633" t="str">
        <v>High</v>
      </c>
    </row>
    <row r="3634" spans="1:9" x14ac:dyDescent="0.25">
      <c r="A3634" t="str">
        <v>LN007320</v>
      </c>
      <c r="B3634" t="str">
        <v>CUST02833</v>
      </c>
      <c r="C3634" t="str">
        <v>Business</v>
      </c>
      <c r="D3634">
        <v>4582765</v>
      </c>
      <c r="E3634">
        <v>3293622.03</v>
      </c>
      <c r="F3634">
        <v>719</v>
      </c>
      <c r="G3634">
        <v>0.75</v>
      </c>
      <c r="H3634">
        <v>0</v>
      </c>
      <c r="I3634" t="str">
        <v>High</v>
      </c>
    </row>
    <row r="3635" spans="1:9" x14ac:dyDescent="0.25">
      <c r="A3635" t="str">
        <v>LN007322</v>
      </c>
      <c r="B3635" t="str">
        <v>CUST00023</v>
      </c>
      <c r="C3635" t="str">
        <v>Home</v>
      </c>
      <c r="D3635">
        <v>4611523</v>
      </c>
      <c r="E3635">
        <v>4429797.83</v>
      </c>
      <c r="F3635">
        <v>640</v>
      </c>
      <c r="G3635">
        <v>0.74</v>
      </c>
      <c r="H3635">
        <v>0</v>
      </c>
      <c r="I3635" t="str">
        <v>High</v>
      </c>
    </row>
    <row r="3636" spans="1:9" x14ac:dyDescent="0.25">
      <c r="A3636" t="str">
        <v>LN007323</v>
      </c>
      <c r="B3636" t="str">
        <v>CUST02114</v>
      </c>
      <c r="C3636" t="str">
        <v>Home</v>
      </c>
      <c r="D3636">
        <v>3859758</v>
      </c>
      <c r="E3636">
        <v>3683760.01</v>
      </c>
      <c r="F3636">
        <v>717</v>
      </c>
      <c r="G3636">
        <v>0.55349999999999999</v>
      </c>
      <c r="H3636">
        <v>0</v>
      </c>
      <c r="I3636" t="str">
        <v>High</v>
      </c>
    </row>
    <row r="3637" spans="1:9" x14ac:dyDescent="0.25">
      <c r="A3637" t="str">
        <v>LN007324</v>
      </c>
      <c r="B3637" t="str">
        <v>CUST04746</v>
      </c>
      <c r="C3637" t="str">
        <v>Auto</v>
      </c>
      <c r="D3637">
        <v>535652</v>
      </c>
      <c r="E3637">
        <v>17778.89</v>
      </c>
      <c r="F3637">
        <v>785</v>
      </c>
      <c r="G3637">
        <v>0.65310000000000001</v>
      </c>
      <c r="H3637">
        <v>0</v>
      </c>
      <c r="I3637" t="str">
        <v>High</v>
      </c>
    </row>
    <row r="3638" spans="1:9" x14ac:dyDescent="0.25">
      <c r="A3638" t="str">
        <v>LN007328</v>
      </c>
      <c r="B3638" t="str">
        <v>CUST04500</v>
      </c>
      <c r="C3638" t="str">
        <v>Auto</v>
      </c>
      <c r="D3638">
        <v>995783</v>
      </c>
      <c r="E3638">
        <v>956374.8</v>
      </c>
      <c r="F3638">
        <v>738</v>
      </c>
      <c r="G3638">
        <v>0.66159999999999997</v>
      </c>
      <c r="H3638">
        <v>7</v>
      </c>
      <c r="I3638" t="str">
        <v>High</v>
      </c>
    </row>
    <row r="3639" spans="1:9" x14ac:dyDescent="0.25">
      <c r="A3639" t="str">
        <v>LN007332</v>
      </c>
      <c r="B3639" t="str">
        <v>CUST02324</v>
      </c>
      <c r="C3639" t="str">
        <v>Business</v>
      </c>
      <c r="D3639">
        <v>2000086</v>
      </c>
      <c r="E3639">
        <v>0</v>
      </c>
      <c r="F3639">
        <v>749</v>
      </c>
      <c r="G3639">
        <v>0.75</v>
      </c>
      <c r="H3639">
        <v>30</v>
      </c>
      <c r="I3639" t="str">
        <v>High</v>
      </c>
    </row>
    <row r="3640" spans="1:9" x14ac:dyDescent="0.25">
      <c r="A3640" t="str">
        <v>LN007333</v>
      </c>
      <c r="B3640" t="str">
        <v>CUST04824</v>
      </c>
      <c r="C3640" t="str">
        <v>Business</v>
      </c>
      <c r="D3640">
        <v>2638745</v>
      </c>
      <c r="E3640">
        <v>2491848.2999999998</v>
      </c>
      <c r="F3640">
        <v>673</v>
      </c>
      <c r="G3640">
        <v>0.75</v>
      </c>
      <c r="H3640">
        <v>0</v>
      </c>
      <c r="I3640" t="str">
        <v>High</v>
      </c>
    </row>
    <row r="3641" spans="1:9" x14ac:dyDescent="0.25">
      <c r="A3641" t="str">
        <v>LN007338</v>
      </c>
      <c r="B3641" t="str">
        <v>CUST06210</v>
      </c>
      <c r="C3641" t="str">
        <v>Personal</v>
      </c>
      <c r="D3641">
        <v>762958</v>
      </c>
      <c r="E3641">
        <v>305466.7</v>
      </c>
      <c r="F3641">
        <v>781</v>
      </c>
      <c r="G3641">
        <v>0.73419999999999996</v>
      </c>
      <c r="H3641">
        <v>0</v>
      </c>
      <c r="I3641" t="str">
        <v>High</v>
      </c>
    </row>
    <row r="3642" spans="1:9" x14ac:dyDescent="0.25">
      <c r="A3642" t="str">
        <v>LN007339</v>
      </c>
      <c r="B3642" t="str">
        <v>CUST03046</v>
      </c>
      <c r="C3642" t="str">
        <v>Auto</v>
      </c>
      <c r="D3642">
        <v>1569524</v>
      </c>
      <c r="E3642">
        <v>1221904.1100000001</v>
      </c>
      <c r="F3642">
        <v>693</v>
      </c>
      <c r="G3642">
        <v>0.75</v>
      </c>
      <c r="H3642">
        <v>0</v>
      </c>
      <c r="I3642" t="str">
        <v>High</v>
      </c>
    </row>
    <row r="3643" spans="1:9" x14ac:dyDescent="0.25">
      <c r="A3643" t="str">
        <v>LN007341</v>
      </c>
      <c r="B3643" t="str">
        <v>CUST06225</v>
      </c>
      <c r="C3643" t="str">
        <v>Business</v>
      </c>
      <c r="D3643">
        <v>2754011</v>
      </c>
      <c r="E3643">
        <v>0</v>
      </c>
      <c r="F3643">
        <v>795</v>
      </c>
      <c r="G3643">
        <v>0.75</v>
      </c>
      <c r="H3643">
        <v>0</v>
      </c>
      <c r="I3643" t="str">
        <v>High</v>
      </c>
    </row>
    <row r="3644" spans="1:9" x14ac:dyDescent="0.25">
      <c r="A3644" t="str">
        <v>LN007342</v>
      </c>
      <c r="B3644" t="str">
        <v>CUST05886</v>
      </c>
      <c r="C3644" t="str">
        <v>Home</v>
      </c>
      <c r="D3644">
        <v>6205290</v>
      </c>
      <c r="E3644">
        <v>6141796.8399999999</v>
      </c>
      <c r="F3644">
        <v>686</v>
      </c>
      <c r="G3644">
        <v>0.75</v>
      </c>
      <c r="H3644">
        <v>0</v>
      </c>
      <c r="I3644" t="str">
        <v>High</v>
      </c>
    </row>
    <row r="3645" spans="1:9" x14ac:dyDescent="0.25">
      <c r="A3645" t="str">
        <v>LN007345</v>
      </c>
      <c r="B3645" t="str">
        <v>CUST00100</v>
      </c>
      <c r="C3645" t="str">
        <v>Home</v>
      </c>
      <c r="D3645">
        <v>6566026</v>
      </c>
      <c r="E3645">
        <v>5713803.96</v>
      </c>
      <c r="F3645">
        <v>816</v>
      </c>
      <c r="G3645">
        <v>0.75</v>
      </c>
      <c r="H3645">
        <v>0</v>
      </c>
      <c r="I3645" t="str">
        <v>High</v>
      </c>
    </row>
    <row r="3646" spans="1:9" x14ac:dyDescent="0.25">
      <c r="A3646" t="str">
        <v>LN007346</v>
      </c>
      <c r="B3646" t="str">
        <v>CUST00854</v>
      </c>
      <c r="C3646" t="str">
        <v>Personal</v>
      </c>
      <c r="D3646">
        <v>210700</v>
      </c>
      <c r="E3646">
        <v>169008.34</v>
      </c>
      <c r="F3646">
        <v>600</v>
      </c>
      <c r="G3646">
        <v>0.1157</v>
      </c>
      <c r="H3646">
        <v>15</v>
      </c>
      <c r="I3646" t="str">
        <v>High</v>
      </c>
    </row>
    <row r="3647" spans="1:9" x14ac:dyDescent="0.25">
      <c r="A3647" t="str">
        <v>LN007347</v>
      </c>
      <c r="B3647" t="str">
        <v>CUST05025</v>
      </c>
      <c r="C3647" t="str">
        <v>Home</v>
      </c>
      <c r="D3647">
        <v>2765967</v>
      </c>
      <c r="E3647">
        <v>2757875.4</v>
      </c>
      <c r="F3647">
        <v>743</v>
      </c>
      <c r="G3647">
        <v>0.75</v>
      </c>
      <c r="H3647">
        <v>7</v>
      </c>
      <c r="I3647" t="str">
        <v>High</v>
      </c>
    </row>
    <row r="3648" spans="1:9" x14ac:dyDescent="0.25">
      <c r="A3648" t="str">
        <v>LN007348</v>
      </c>
      <c r="B3648" t="str">
        <v>CUST03922</v>
      </c>
      <c r="C3648" t="str">
        <v>Home</v>
      </c>
      <c r="D3648">
        <v>5339784</v>
      </c>
      <c r="E3648">
        <v>5335624.45</v>
      </c>
      <c r="F3648">
        <v>641</v>
      </c>
      <c r="G3648">
        <v>0.75</v>
      </c>
      <c r="H3648">
        <v>0</v>
      </c>
      <c r="I3648" t="str">
        <v>High</v>
      </c>
    </row>
    <row r="3649" spans="1:9" x14ac:dyDescent="0.25">
      <c r="A3649" t="str">
        <v>LN007350</v>
      </c>
      <c r="B3649" t="str">
        <v>CUST02168</v>
      </c>
      <c r="C3649" t="str">
        <v>Business</v>
      </c>
      <c r="D3649">
        <v>3245878</v>
      </c>
      <c r="E3649">
        <v>2215306.19</v>
      </c>
      <c r="F3649">
        <v>681</v>
      </c>
      <c r="G3649">
        <v>0.75</v>
      </c>
      <c r="H3649">
        <v>0</v>
      </c>
      <c r="I3649" t="str">
        <v>High</v>
      </c>
    </row>
    <row r="3650" spans="1:9" x14ac:dyDescent="0.25">
      <c r="A3650" t="str">
        <v>LN007351</v>
      </c>
      <c r="B3650" t="str">
        <v>CUST04015</v>
      </c>
      <c r="C3650" t="str">
        <v>Personal</v>
      </c>
      <c r="D3650">
        <v>673411</v>
      </c>
      <c r="E3650">
        <v>589111.91</v>
      </c>
      <c r="F3650">
        <v>696</v>
      </c>
      <c r="G3650">
        <v>0.5282</v>
      </c>
      <c r="H3650">
        <v>0</v>
      </c>
      <c r="I3650" t="str">
        <v>High</v>
      </c>
    </row>
    <row r="3651" spans="1:9" x14ac:dyDescent="0.25">
      <c r="A3651" t="str">
        <v>LN007353</v>
      </c>
      <c r="B3651" t="str">
        <v>CUST06468</v>
      </c>
      <c r="C3651" t="str">
        <v>Home</v>
      </c>
      <c r="D3651">
        <v>3816688</v>
      </c>
      <c r="E3651">
        <v>3295016.44</v>
      </c>
      <c r="F3651">
        <v>716</v>
      </c>
      <c r="G3651">
        <v>0.75</v>
      </c>
      <c r="H3651">
        <v>1</v>
      </c>
      <c r="I3651" t="str">
        <v>High</v>
      </c>
    </row>
    <row r="3652" spans="1:9" x14ac:dyDescent="0.25">
      <c r="A3652" t="str">
        <v>LN007354</v>
      </c>
      <c r="B3652" t="str">
        <v>CUST05120</v>
      </c>
      <c r="C3652" t="str">
        <v>Home</v>
      </c>
      <c r="D3652">
        <v>6582405</v>
      </c>
      <c r="E3652">
        <v>6309644.1600000001</v>
      </c>
      <c r="F3652">
        <v>659</v>
      </c>
      <c r="G3652">
        <v>0.75</v>
      </c>
      <c r="H3652">
        <v>0</v>
      </c>
      <c r="I3652" t="str">
        <v>High</v>
      </c>
    </row>
    <row r="3653" spans="1:9" x14ac:dyDescent="0.25">
      <c r="A3653" t="str">
        <v>LN007357</v>
      </c>
      <c r="B3653" t="str">
        <v>CUST04787</v>
      </c>
      <c r="C3653" t="str">
        <v>Business</v>
      </c>
      <c r="D3653">
        <v>1542461</v>
      </c>
      <c r="E3653">
        <v>915309.29</v>
      </c>
      <c r="F3653">
        <v>687</v>
      </c>
      <c r="G3653">
        <v>0.67749999999999999</v>
      </c>
      <c r="H3653">
        <v>0</v>
      </c>
      <c r="I3653" t="str">
        <v>High</v>
      </c>
    </row>
    <row r="3654" spans="1:9" x14ac:dyDescent="0.25">
      <c r="A3654" t="str">
        <v>LN007362</v>
      </c>
      <c r="B3654" t="str">
        <v>CUST06622</v>
      </c>
      <c r="C3654" t="str">
        <v>Home</v>
      </c>
      <c r="D3654">
        <v>5535975</v>
      </c>
      <c r="E3654">
        <v>5405974.3700000001</v>
      </c>
      <c r="F3654">
        <v>542</v>
      </c>
      <c r="G3654">
        <v>0.44579999999999997</v>
      </c>
      <c r="H3654">
        <v>0</v>
      </c>
      <c r="I3654" t="str">
        <v>High</v>
      </c>
    </row>
    <row r="3655" spans="1:9" x14ac:dyDescent="0.25">
      <c r="A3655" t="str">
        <v>LN007363</v>
      </c>
      <c r="B3655" t="str">
        <v>CUST00379</v>
      </c>
      <c r="C3655" t="str">
        <v>Home</v>
      </c>
      <c r="D3655">
        <v>5904020</v>
      </c>
      <c r="E3655">
        <v>4650133.6500000004</v>
      </c>
      <c r="F3655">
        <v>755</v>
      </c>
      <c r="G3655">
        <v>0.75</v>
      </c>
      <c r="H3655">
        <v>1</v>
      </c>
      <c r="I3655" t="str">
        <v>High</v>
      </c>
    </row>
    <row r="3656" spans="1:9" x14ac:dyDescent="0.25">
      <c r="A3656" t="str">
        <v>LN007364</v>
      </c>
      <c r="B3656" t="str">
        <v>CUST05139</v>
      </c>
      <c r="C3656" t="str">
        <v>Business</v>
      </c>
      <c r="D3656">
        <v>742567</v>
      </c>
      <c r="E3656">
        <v>149848.25</v>
      </c>
      <c r="F3656">
        <v>645</v>
      </c>
      <c r="G3656">
        <v>0.4768</v>
      </c>
      <c r="H3656">
        <v>0</v>
      </c>
      <c r="I3656" t="str">
        <v>High</v>
      </c>
    </row>
    <row r="3657" spans="1:9" x14ac:dyDescent="0.25">
      <c r="A3657" t="str">
        <v>LN007365</v>
      </c>
      <c r="B3657" t="str">
        <v>CUST04631</v>
      </c>
      <c r="C3657" t="str">
        <v>Home</v>
      </c>
      <c r="D3657">
        <v>4979328</v>
      </c>
      <c r="E3657">
        <v>4948682.4400000004</v>
      </c>
      <c r="F3657">
        <v>670</v>
      </c>
      <c r="G3657">
        <v>0.72699999999999998</v>
      </c>
      <c r="H3657">
        <v>0</v>
      </c>
      <c r="I3657" t="str">
        <v>High</v>
      </c>
    </row>
    <row r="3658" spans="1:9" x14ac:dyDescent="0.25">
      <c r="A3658" t="str">
        <v>LN007366</v>
      </c>
      <c r="B3658" t="str">
        <v>CUST04825</v>
      </c>
      <c r="C3658" t="str">
        <v>Home</v>
      </c>
      <c r="D3658">
        <v>6716125</v>
      </c>
      <c r="E3658">
        <v>6132562.0099999998</v>
      </c>
      <c r="F3658">
        <v>710</v>
      </c>
      <c r="G3658">
        <v>0.75</v>
      </c>
      <c r="H3658">
        <v>0</v>
      </c>
      <c r="I3658" t="str">
        <v>High</v>
      </c>
    </row>
    <row r="3659" spans="1:9" x14ac:dyDescent="0.25">
      <c r="A3659" t="str">
        <v>LN007367</v>
      </c>
      <c r="B3659" t="str">
        <v>CUST03195</v>
      </c>
      <c r="C3659" t="str">
        <v>Home</v>
      </c>
      <c r="D3659">
        <v>3951097</v>
      </c>
      <c r="E3659">
        <v>3919583.78</v>
      </c>
      <c r="F3659">
        <v>747</v>
      </c>
      <c r="G3659">
        <v>0.66420000000000001</v>
      </c>
      <c r="H3659">
        <v>0</v>
      </c>
      <c r="I3659" t="str">
        <v>High</v>
      </c>
    </row>
    <row r="3660" spans="1:9" x14ac:dyDescent="0.25">
      <c r="A3660" t="str">
        <v>LN007370</v>
      </c>
      <c r="B3660" t="str">
        <v>CUST05551</v>
      </c>
      <c r="C3660" t="str">
        <v>Business</v>
      </c>
      <c r="D3660">
        <v>2971344</v>
      </c>
      <c r="E3660">
        <v>1327824.07</v>
      </c>
      <c r="F3660">
        <v>674</v>
      </c>
      <c r="G3660">
        <v>0.75</v>
      </c>
      <c r="H3660">
        <v>0</v>
      </c>
      <c r="I3660" t="str">
        <v>High</v>
      </c>
    </row>
    <row r="3661" spans="1:9" x14ac:dyDescent="0.25">
      <c r="A3661" t="str">
        <v>LN007371</v>
      </c>
      <c r="B3661" t="str">
        <v>CUST00427</v>
      </c>
      <c r="C3661" t="str">
        <v>Auto</v>
      </c>
      <c r="D3661">
        <v>1485220</v>
      </c>
      <c r="E3661">
        <v>511103.79</v>
      </c>
      <c r="F3661">
        <v>675</v>
      </c>
      <c r="G3661">
        <v>0.58320000000000005</v>
      </c>
      <c r="H3661">
        <v>0</v>
      </c>
      <c r="I3661" t="str">
        <v>High</v>
      </c>
    </row>
    <row r="3662" spans="1:9" x14ac:dyDescent="0.25">
      <c r="A3662" t="str">
        <v>LN007372</v>
      </c>
      <c r="B3662" t="str">
        <v>CUST02252</v>
      </c>
      <c r="C3662" t="str">
        <v>Auto</v>
      </c>
      <c r="D3662">
        <v>1103595</v>
      </c>
      <c r="E3662">
        <v>244721.63</v>
      </c>
      <c r="F3662">
        <v>688</v>
      </c>
      <c r="G3662">
        <v>0.75</v>
      </c>
      <c r="H3662">
        <v>0</v>
      </c>
      <c r="I3662" t="str">
        <v>High</v>
      </c>
    </row>
    <row r="3663" spans="1:9" x14ac:dyDescent="0.25">
      <c r="A3663" t="str">
        <v>LN007377</v>
      </c>
      <c r="B3663" t="str">
        <v>CUST05697</v>
      </c>
      <c r="C3663" t="str">
        <v>Home</v>
      </c>
      <c r="D3663">
        <v>3203390</v>
      </c>
      <c r="E3663">
        <v>3138105.24</v>
      </c>
      <c r="F3663">
        <v>749</v>
      </c>
      <c r="G3663">
        <v>0.55459999999999998</v>
      </c>
      <c r="H3663">
        <v>0</v>
      </c>
      <c r="I3663" t="str">
        <v>High</v>
      </c>
    </row>
    <row r="3664" spans="1:9" x14ac:dyDescent="0.25">
      <c r="A3664" t="str">
        <v>LN007378</v>
      </c>
      <c r="B3664" t="str">
        <v>CUST02657</v>
      </c>
      <c r="C3664" t="str">
        <v>Home</v>
      </c>
      <c r="D3664">
        <v>3502426</v>
      </c>
      <c r="E3664">
        <v>3280424.31</v>
      </c>
      <c r="F3664">
        <v>691</v>
      </c>
      <c r="G3664">
        <v>0.68799999999999994</v>
      </c>
      <c r="H3664">
        <v>0</v>
      </c>
      <c r="I3664" t="str">
        <v>High</v>
      </c>
    </row>
    <row r="3665" spans="1:9" x14ac:dyDescent="0.25">
      <c r="A3665" t="str">
        <v>LN007379</v>
      </c>
      <c r="B3665" t="str">
        <v>CUST06972</v>
      </c>
      <c r="C3665" t="str">
        <v>Auto</v>
      </c>
      <c r="D3665">
        <v>1712272</v>
      </c>
      <c r="E3665">
        <v>1428182.2</v>
      </c>
      <c r="F3665">
        <v>611</v>
      </c>
      <c r="G3665">
        <v>0.49419999999999997</v>
      </c>
      <c r="H3665">
        <v>0</v>
      </c>
      <c r="I3665" t="str">
        <v>High</v>
      </c>
    </row>
    <row r="3666" spans="1:9" x14ac:dyDescent="0.25">
      <c r="A3666" t="str">
        <v>LN007382</v>
      </c>
      <c r="B3666" t="str">
        <v>CUST00577</v>
      </c>
      <c r="C3666" t="str">
        <v>Personal</v>
      </c>
      <c r="D3666">
        <v>671383</v>
      </c>
      <c r="E3666">
        <v>252170.26</v>
      </c>
      <c r="F3666">
        <v>707</v>
      </c>
      <c r="G3666">
        <v>0.60780000000000001</v>
      </c>
      <c r="H3666">
        <v>0</v>
      </c>
      <c r="I3666" t="str">
        <v>High</v>
      </c>
    </row>
    <row r="3667" spans="1:9" x14ac:dyDescent="0.25">
      <c r="A3667" t="str">
        <v>LN007383</v>
      </c>
      <c r="B3667" t="str">
        <v>CUST05459</v>
      </c>
      <c r="C3667" t="str">
        <v>Business</v>
      </c>
      <c r="D3667">
        <v>1498465</v>
      </c>
      <c r="E3667">
        <v>603247.5</v>
      </c>
      <c r="F3667">
        <v>693</v>
      </c>
      <c r="G3667">
        <v>0.75</v>
      </c>
      <c r="H3667">
        <v>0</v>
      </c>
      <c r="I3667" t="str">
        <v>High</v>
      </c>
    </row>
    <row r="3668" spans="1:9" x14ac:dyDescent="0.25">
      <c r="A3668" t="str">
        <v>LN007384</v>
      </c>
      <c r="B3668" t="str">
        <v>CUST03899</v>
      </c>
      <c r="C3668" t="str">
        <v>Auto</v>
      </c>
      <c r="D3668">
        <v>1138248</v>
      </c>
      <c r="E3668">
        <v>477306.86</v>
      </c>
      <c r="F3668">
        <v>689</v>
      </c>
      <c r="G3668">
        <v>0.75</v>
      </c>
      <c r="H3668">
        <v>1</v>
      </c>
      <c r="I3668" t="str">
        <v>High</v>
      </c>
    </row>
    <row r="3669" spans="1:9" x14ac:dyDescent="0.25">
      <c r="A3669" t="str">
        <v>LN007385</v>
      </c>
      <c r="B3669" t="str">
        <v>CUST01629</v>
      </c>
      <c r="C3669" t="str">
        <v>Auto</v>
      </c>
      <c r="D3669">
        <v>1123093</v>
      </c>
      <c r="E3669">
        <v>210773.49</v>
      </c>
      <c r="F3669">
        <v>709</v>
      </c>
      <c r="G3669">
        <v>0.75</v>
      </c>
      <c r="H3669">
        <v>0</v>
      </c>
      <c r="I3669" t="str">
        <v>High</v>
      </c>
    </row>
    <row r="3670" spans="1:9" x14ac:dyDescent="0.25">
      <c r="A3670" t="str">
        <v>LN007386</v>
      </c>
      <c r="B3670" t="str">
        <v>CUST01762</v>
      </c>
      <c r="C3670" t="str">
        <v>Personal</v>
      </c>
      <c r="D3670">
        <v>291308</v>
      </c>
      <c r="E3670">
        <v>211966.18</v>
      </c>
      <c r="F3670">
        <v>614</v>
      </c>
      <c r="G3670">
        <v>0.28570000000000001</v>
      </c>
      <c r="H3670">
        <v>0</v>
      </c>
      <c r="I3670" t="str">
        <v>High</v>
      </c>
    </row>
    <row r="3671" spans="1:9" x14ac:dyDescent="0.25">
      <c r="A3671" t="str">
        <v>LN007388</v>
      </c>
      <c r="B3671" t="str">
        <v>CUST03997</v>
      </c>
      <c r="C3671" t="str">
        <v>Business</v>
      </c>
      <c r="D3671">
        <v>2188058</v>
      </c>
      <c r="E3671">
        <v>981822.11</v>
      </c>
      <c r="F3671">
        <v>780</v>
      </c>
      <c r="G3671">
        <v>0.75</v>
      </c>
      <c r="H3671">
        <v>0</v>
      </c>
      <c r="I3671" t="str">
        <v>High</v>
      </c>
    </row>
    <row r="3672" spans="1:9" x14ac:dyDescent="0.25">
      <c r="A3672" t="str">
        <v>LN007389</v>
      </c>
      <c r="B3672" t="str">
        <v>CUST00928</v>
      </c>
      <c r="C3672" t="str">
        <v>Personal</v>
      </c>
      <c r="D3672">
        <v>772947</v>
      </c>
      <c r="E3672">
        <v>405795.27</v>
      </c>
      <c r="F3672">
        <v>765</v>
      </c>
      <c r="G3672">
        <v>0.75</v>
      </c>
      <c r="H3672">
        <v>0</v>
      </c>
      <c r="I3672" t="str">
        <v>High</v>
      </c>
    </row>
    <row r="3673" spans="1:9" x14ac:dyDescent="0.25">
      <c r="A3673" t="str">
        <v>LN007390</v>
      </c>
      <c r="B3673" t="str">
        <v>CUST02745</v>
      </c>
      <c r="C3673" t="str">
        <v>Home</v>
      </c>
      <c r="D3673">
        <v>2718710</v>
      </c>
      <c r="E3673">
        <v>2710046.74</v>
      </c>
      <c r="F3673">
        <v>709</v>
      </c>
      <c r="G3673">
        <v>0.67259999999999998</v>
      </c>
      <c r="H3673">
        <v>0</v>
      </c>
      <c r="I3673" t="str">
        <v>High</v>
      </c>
    </row>
    <row r="3674" spans="1:9" x14ac:dyDescent="0.25">
      <c r="A3674" t="str">
        <v>LN007391</v>
      </c>
      <c r="B3674" t="str">
        <v>CUST04412</v>
      </c>
      <c r="C3674" t="str">
        <v>Auto</v>
      </c>
      <c r="D3674">
        <v>626008</v>
      </c>
      <c r="E3674">
        <v>517775.83</v>
      </c>
      <c r="F3674">
        <v>619</v>
      </c>
      <c r="G3674">
        <v>0.17460000000000001</v>
      </c>
      <c r="H3674">
        <v>0</v>
      </c>
      <c r="I3674" t="str">
        <v>High</v>
      </c>
    </row>
    <row r="3675" spans="1:9" x14ac:dyDescent="0.25">
      <c r="A3675" t="str">
        <v>LN007396</v>
      </c>
      <c r="B3675" t="str">
        <v>CUST00038</v>
      </c>
      <c r="C3675" t="str">
        <v>Personal</v>
      </c>
      <c r="D3675">
        <v>416986</v>
      </c>
      <c r="E3675">
        <v>0</v>
      </c>
      <c r="F3675">
        <v>737</v>
      </c>
      <c r="G3675">
        <v>0.75</v>
      </c>
      <c r="H3675">
        <v>0</v>
      </c>
      <c r="I3675" t="str">
        <v>High</v>
      </c>
    </row>
    <row r="3676" spans="1:9" x14ac:dyDescent="0.25">
      <c r="A3676" t="str">
        <v>LN007397</v>
      </c>
      <c r="B3676" t="str">
        <v>CUST03370</v>
      </c>
      <c r="C3676" t="str">
        <v>Personal</v>
      </c>
      <c r="D3676">
        <v>55620</v>
      </c>
      <c r="E3676">
        <v>34942.15</v>
      </c>
      <c r="F3676">
        <v>633</v>
      </c>
      <c r="G3676">
        <v>5.4199999999999998E-2</v>
      </c>
      <c r="H3676">
        <v>0</v>
      </c>
      <c r="I3676" t="str">
        <v>High</v>
      </c>
    </row>
    <row r="3677" spans="1:9" x14ac:dyDescent="0.25">
      <c r="A3677" t="str">
        <v>LN007398</v>
      </c>
      <c r="B3677" t="str">
        <v>CUST02765</v>
      </c>
      <c r="C3677" t="str">
        <v>Business</v>
      </c>
      <c r="D3677">
        <v>718184</v>
      </c>
      <c r="E3677">
        <v>296676.56</v>
      </c>
      <c r="F3677">
        <v>607</v>
      </c>
      <c r="G3677">
        <v>0.65549999999999997</v>
      </c>
      <c r="H3677">
        <v>0</v>
      </c>
      <c r="I3677" t="str">
        <v>High</v>
      </c>
    </row>
    <row r="3678" spans="1:9" x14ac:dyDescent="0.25">
      <c r="A3678" t="str">
        <v>LN007402</v>
      </c>
      <c r="B3678" t="str">
        <v>CUST05940</v>
      </c>
      <c r="C3678" t="str">
        <v>Auto</v>
      </c>
      <c r="D3678">
        <v>633324</v>
      </c>
      <c r="E3678">
        <v>361010.01</v>
      </c>
      <c r="F3678">
        <v>714</v>
      </c>
      <c r="G3678">
        <v>0.53310000000000002</v>
      </c>
      <c r="H3678">
        <v>0</v>
      </c>
      <c r="I3678" t="str">
        <v>High</v>
      </c>
    </row>
    <row r="3679" spans="1:9" x14ac:dyDescent="0.25">
      <c r="A3679" t="str">
        <v>LN007403</v>
      </c>
      <c r="B3679" t="str">
        <v>CUST06522</v>
      </c>
      <c r="C3679" t="str">
        <v>Auto</v>
      </c>
      <c r="D3679">
        <v>926559</v>
      </c>
      <c r="E3679">
        <v>835948.73</v>
      </c>
      <c r="F3679">
        <v>641</v>
      </c>
      <c r="G3679">
        <v>0.35149999999999998</v>
      </c>
      <c r="H3679">
        <v>0</v>
      </c>
      <c r="I3679" t="str">
        <v>High</v>
      </c>
    </row>
    <row r="3680" spans="1:9" x14ac:dyDescent="0.25">
      <c r="A3680" t="str">
        <v>LN007404</v>
      </c>
      <c r="B3680" t="str">
        <v>CUST04112</v>
      </c>
      <c r="C3680" t="str">
        <v>Home</v>
      </c>
      <c r="D3680">
        <v>6201428</v>
      </c>
      <c r="E3680">
        <v>6130535.0099999998</v>
      </c>
      <c r="F3680">
        <v>726</v>
      </c>
      <c r="G3680">
        <v>0.75</v>
      </c>
      <c r="H3680">
        <v>0</v>
      </c>
      <c r="I3680" t="str">
        <v>High</v>
      </c>
    </row>
    <row r="3681" spans="1:9" x14ac:dyDescent="0.25">
      <c r="A3681" t="str">
        <v>LN007405</v>
      </c>
      <c r="B3681" t="str">
        <v>CUST00423</v>
      </c>
      <c r="C3681" t="str">
        <v>Home</v>
      </c>
      <c r="D3681">
        <v>4546046</v>
      </c>
      <c r="E3681">
        <v>3724902.52</v>
      </c>
      <c r="F3681">
        <v>748</v>
      </c>
      <c r="G3681">
        <v>0.75</v>
      </c>
      <c r="H3681">
        <v>0</v>
      </c>
      <c r="I3681" t="str">
        <v>High</v>
      </c>
    </row>
    <row r="3682" spans="1:9" x14ac:dyDescent="0.25">
      <c r="A3682" t="str">
        <v>LN007407</v>
      </c>
      <c r="B3682" t="str">
        <v>CUST04501</v>
      </c>
      <c r="C3682" t="str">
        <v>Auto</v>
      </c>
      <c r="D3682">
        <v>1659082</v>
      </c>
      <c r="E3682">
        <v>760395.27</v>
      </c>
      <c r="F3682">
        <v>648</v>
      </c>
      <c r="G3682">
        <v>0.73319999999999996</v>
      </c>
      <c r="H3682">
        <v>30</v>
      </c>
      <c r="I3682" t="str">
        <v>High</v>
      </c>
    </row>
    <row r="3683" spans="1:9" x14ac:dyDescent="0.25">
      <c r="A3683" t="str">
        <v>LN007408</v>
      </c>
      <c r="B3683" t="str">
        <v>CUST01356</v>
      </c>
      <c r="C3683" t="str">
        <v>Business</v>
      </c>
      <c r="D3683">
        <v>4976544</v>
      </c>
      <c r="E3683">
        <v>230821.49</v>
      </c>
      <c r="F3683">
        <v>699</v>
      </c>
      <c r="G3683">
        <v>0.75</v>
      </c>
      <c r="H3683">
        <v>90</v>
      </c>
      <c r="I3683" t="str">
        <v>High</v>
      </c>
    </row>
    <row r="3684" spans="1:9" x14ac:dyDescent="0.25">
      <c r="A3684" t="str">
        <v>LN007411</v>
      </c>
      <c r="B3684" t="str">
        <v>CUST02761</v>
      </c>
      <c r="C3684" t="str">
        <v>Home</v>
      </c>
      <c r="D3684">
        <v>4899030</v>
      </c>
      <c r="E3684">
        <v>4872963.05</v>
      </c>
      <c r="F3684">
        <v>613</v>
      </c>
      <c r="G3684">
        <v>0.75</v>
      </c>
      <c r="H3684">
        <v>0</v>
      </c>
      <c r="I3684" t="str">
        <v>High</v>
      </c>
    </row>
    <row r="3685" spans="1:9" x14ac:dyDescent="0.25">
      <c r="A3685" t="str">
        <v>LN007412</v>
      </c>
      <c r="B3685" t="str">
        <v>CUST02224</v>
      </c>
      <c r="C3685" t="str">
        <v>Home</v>
      </c>
      <c r="D3685">
        <v>2892958</v>
      </c>
      <c r="E3685">
        <v>2835891.7</v>
      </c>
      <c r="F3685">
        <v>751</v>
      </c>
      <c r="G3685">
        <v>0.69410000000000005</v>
      </c>
      <c r="H3685">
        <v>0</v>
      </c>
      <c r="I3685" t="str">
        <v>High</v>
      </c>
    </row>
    <row r="3686" spans="1:9" x14ac:dyDescent="0.25">
      <c r="A3686" t="str">
        <v>LN007414</v>
      </c>
      <c r="B3686" t="str">
        <v>CUST00928</v>
      </c>
      <c r="C3686" t="str">
        <v>Education</v>
      </c>
      <c r="D3686">
        <v>922157</v>
      </c>
      <c r="E3686">
        <v>831563.18</v>
      </c>
      <c r="F3686">
        <v>655</v>
      </c>
      <c r="G3686">
        <v>0.56640000000000001</v>
      </c>
      <c r="H3686">
        <v>0</v>
      </c>
      <c r="I3686" t="str">
        <v>High</v>
      </c>
    </row>
    <row r="3687" spans="1:9" x14ac:dyDescent="0.25">
      <c r="A3687" t="str">
        <v>LN007415</v>
      </c>
      <c r="B3687" t="str">
        <v>CUST04231</v>
      </c>
      <c r="C3687" t="str">
        <v>Home</v>
      </c>
      <c r="D3687">
        <v>6490491</v>
      </c>
      <c r="E3687">
        <v>6455372.1799999997</v>
      </c>
      <c r="F3687">
        <v>699</v>
      </c>
      <c r="G3687">
        <v>0.50380000000000003</v>
      </c>
      <c r="H3687">
        <v>30</v>
      </c>
      <c r="I3687" t="str">
        <v>High</v>
      </c>
    </row>
    <row r="3688" spans="1:9" x14ac:dyDescent="0.25">
      <c r="A3688" t="str">
        <v>LN007417</v>
      </c>
      <c r="B3688" t="str">
        <v>CUST04615</v>
      </c>
      <c r="C3688" t="str">
        <v>Personal</v>
      </c>
      <c r="D3688">
        <v>596820</v>
      </c>
      <c r="E3688">
        <v>377072.43</v>
      </c>
      <c r="F3688">
        <v>607</v>
      </c>
      <c r="G3688">
        <v>0.14299999999999999</v>
      </c>
      <c r="H3688">
        <v>0</v>
      </c>
      <c r="I3688" t="str">
        <v>High</v>
      </c>
    </row>
    <row r="3689" spans="1:9" x14ac:dyDescent="0.25">
      <c r="A3689" t="str">
        <v>LN007420</v>
      </c>
      <c r="B3689" t="str">
        <v>CUST01760</v>
      </c>
      <c r="C3689" t="str">
        <v>Auto</v>
      </c>
      <c r="D3689">
        <v>1795528</v>
      </c>
      <c r="E3689">
        <v>1764604.66</v>
      </c>
      <c r="F3689">
        <v>623</v>
      </c>
      <c r="G3689">
        <v>0.75</v>
      </c>
      <c r="H3689">
        <v>0</v>
      </c>
      <c r="I3689" t="str">
        <v>High</v>
      </c>
    </row>
    <row r="3690" spans="1:9" x14ac:dyDescent="0.25">
      <c r="A3690" t="str">
        <v>LN007423</v>
      </c>
      <c r="B3690" t="str">
        <v>CUST02617</v>
      </c>
      <c r="C3690" t="str">
        <v>Home</v>
      </c>
      <c r="D3690">
        <v>6110783</v>
      </c>
      <c r="E3690">
        <v>4702059.66</v>
      </c>
      <c r="F3690">
        <v>779</v>
      </c>
      <c r="G3690">
        <v>0.75</v>
      </c>
      <c r="H3690">
        <v>0</v>
      </c>
      <c r="I3690" t="str">
        <v>High</v>
      </c>
    </row>
    <row r="3691" spans="1:9" x14ac:dyDescent="0.25">
      <c r="A3691" t="str">
        <v>LN007425</v>
      </c>
      <c r="B3691" t="str">
        <v>CUST01763</v>
      </c>
      <c r="C3691" t="str">
        <v>Home</v>
      </c>
      <c r="D3691">
        <v>5884233</v>
      </c>
      <c r="E3691">
        <v>5875062.2000000002</v>
      </c>
      <c r="F3691">
        <v>592</v>
      </c>
      <c r="G3691">
        <v>0.40239999999999998</v>
      </c>
      <c r="H3691">
        <v>0</v>
      </c>
      <c r="I3691" t="str">
        <v>High</v>
      </c>
    </row>
    <row r="3692" spans="1:9" x14ac:dyDescent="0.25">
      <c r="A3692" t="str">
        <v>LN007426</v>
      </c>
      <c r="B3692" t="str">
        <v>CUST01909</v>
      </c>
      <c r="C3692" t="str">
        <v>Home</v>
      </c>
      <c r="D3692">
        <v>5478200</v>
      </c>
      <c r="E3692">
        <v>5123758.03</v>
      </c>
      <c r="F3692">
        <v>793</v>
      </c>
      <c r="G3692">
        <v>0.75</v>
      </c>
      <c r="H3692">
        <v>0</v>
      </c>
      <c r="I3692" t="str">
        <v>High</v>
      </c>
    </row>
    <row r="3693" spans="1:9" x14ac:dyDescent="0.25">
      <c r="A3693" t="str">
        <v>LN007427</v>
      </c>
      <c r="B3693" t="str">
        <v>CUST04001</v>
      </c>
      <c r="C3693" t="str">
        <v>Personal</v>
      </c>
      <c r="D3693">
        <v>445219</v>
      </c>
      <c r="E3693">
        <v>437568.8</v>
      </c>
      <c r="F3693">
        <v>641</v>
      </c>
      <c r="G3693">
        <v>0.05</v>
      </c>
      <c r="H3693">
        <v>0</v>
      </c>
      <c r="I3693" t="str">
        <v>High</v>
      </c>
    </row>
    <row r="3694" spans="1:9" x14ac:dyDescent="0.25">
      <c r="A3694" t="str">
        <v>LN007430</v>
      </c>
      <c r="B3694" t="str">
        <v>CUST01747</v>
      </c>
      <c r="C3694" t="str">
        <v>Auto</v>
      </c>
      <c r="D3694">
        <v>1244182</v>
      </c>
      <c r="E3694">
        <v>726635.41</v>
      </c>
      <c r="F3694">
        <v>680</v>
      </c>
      <c r="G3694">
        <v>0.58930000000000005</v>
      </c>
      <c r="H3694">
        <v>0</v>
      </c>
      <c r="I3694" t="str">
        <v>High</v>
      </c>
    </row>
    <row r="3695" spans="1:9" x14ac:dyDescent="0.25">
      <c r="A3695" t="str">
        <v>LN007433</v>
      </c>
      <c r="B3695" t="str">
        <v>CUST06123</v>
      </c>
      <c r="C3695" t="str">
        <v>Personal</v>
      </c>
      <c r="D3695">
        <v>325856</v>
      </c>
      <c r="E3695">
        <v>219778.35</v>
      </c>
      <c r="F3695">
        <v>599</v>
      </c>
      <c r="G3695">
        <v>0.1641</v>
      </c>
      <c r="H3695">
        <v>0</v>
      </c>
      <c r="I3695" t="str">
        <v>High</v>
      </c>
    </row>
    <row r="3696" spans="1:9" x14ac:dyDescent="0.25">
      <c r="A3696" t="str">
        <v>LN007436</v>
      </c>
      <c r="B3696" t="str">
        <v>CUST06583</v>
      </c>
      <c r="C3696" t="str">
        <v>Business</v>
      </c>
      <c r="D3696">
        <v>2038248</v>
      </c>
      <c r="E3696">
        <v>1364407.55</v>
      </c>
      <c r="F3696">
        <v>713</v>
      </c>
      <c r="G3696">
        <v>0.75</v>
      </c>
      <c r="H3696">
        <v>0</v>
      </c>
      <c r="I3696" t="str">
        <v>High</v>
      </c>
    </row>
    <row r="3697" spans="1:9" x14ac:dyDescent="0.25">
      <c r="A3697" t="str">
        <v>LN007439</v>
      </c>
      <c r="B3697" t="str">
        <v>CUST06702</v>
      </c>
      <c r="C3697" t="str">
        <v>Personal</v>
      </c>
      <c r="D3697">
        <v>381866</v>
      </c>
      <c r="E3697">
        <v>87274.35</v>
      </c>
      <c r="F3697">
        <v>626</v>
      </c>
      <c r="G3697">
        <v>0.22739999999999999</v>
      </c>
      <c r="H3697">
        <v>0</v>
      </c>
      <c r="I3697" t="str">
        <v>High</v>
      </c>
    </row>
    <row r="3698" spans="1:9" x14ac:dyDescent="0.25">
      <c r="A3698" t="str">
        <v>LN007441</v>
      </c>
      <c r="B3698" t="str">
        <v>CUST00582</v>
      </c>
      <c r="C3698" t="str">
        <v>Auto</v>
      </c>
      <c r="D3698">
        <v>767301</v>
      </c>
      <c r="E3698">
        <v>546335.37</v>
      </c>
      <c r="F3698">
        <v>755</v>
      </c>
      <c r="G3698">
        <v>0.51880000000000004</v>
      </c>
      <c r="H3698">
        <v>0</v>
      </c>
      <c r="I3698" t="str">
        <v>High</v>
      </c>
    </row>
    <row r="3699" spans="1:9" x14ac:dyDescent="0.25">
      <c r="A3699" t="str">
        <v>LN007444</v>
      </c>
      <c r="B3699" t="str">
        <v>CUST01393</v>
      </c>
      <c r="C3699" t="str">
        <v>Auto</v>
      </c>
      <c r="D3699">
        <v>1488866</v>
      </c>
      <c r="E3699">
        <v>1025689.85</v>
      </c>
      <c r="F3699">
        <v>611</v>
      </c>
      <c r="G3699">
        <v>0.64770000000000005</v>
      </c>
      <c r="H3699">
        <v>0</v>
      </c>
      <c r="I3699" t="str">
        <v>High</v>
      </c>
    </row>
    <row r="3700" spans="1:9" x14ac:dyDescent="0.25">
      <c r="A3700" t="str">
        <v>LN007445</v>
      </c>
      <c r="B3700" t="str">
        <v>CUST03792</v>
      </c>
      <c r="C3700" t="str">
        <v>Personal</v>
      </c>
      <c r="D3700">
        <v>603009</v>
      </c>
      <c r="E3700">
        <v>568911.98</v>
      </c>
      <c r="F3700">
        <v>726</v>
      </c>
      <c r="G3700">
        <v>0.62409999999999999</v>
      </c>
      <c r="H3700">
        <v>0</v>
      </c>
      <c r="I3700" t="str">
        <v>High</v>
      </c>
    </row>
    <row r="3701" spans="1:9" x14ac:dyDescent="0.25">
      <c r="A3701" t="str">
        <v>LN007449</v>
      </c>
      <c r="B3701" t="str">
        <v>CUST00617</v>
      </c>
      <c r="C3701" t="str">
        <v>Auto</v>
      </c>
      <c r="D3701">
        <v>849431</v>
      </c>
      <c r="E3701">
        <v>518763.43</v>
      </c>
      <c r="F3701">
        <v>786</v>
      </c>
      <c r="G3701">
        <v>0.54020000000000001</v>
      </c>
      <c r="H3701">
        <v>0</v>
      </c>
      <c r="I3701" t="str">
        <v>High</v>
      </c>
    </row>
    <row r="3702" spans="1:9" x14ac:dyDescent="0.25">
      <c r="A3702" t="str">
        <v>LN007450</v>
      </c>
      <c r="B3702" t="str">
        <v>CUST03945</v>
      </c>
      <c r="C3702" t="str">
        <v>Personal</v>
      </c>
      <c r="D3702">
        <v>606128</v>
      </c>
      <c r="E3702">
        <v>298269.95</v>
      </c>
      <c r="F3702">
        <v>767</v>
      </c>
      <c r="G3702">
        <v>0.60929999999999995</v>
      </c>
      <c r="H3702">
        <v>0</v>
      </c>
      <c r="I3702" t="str">
        <v>High</v>
      </c>
    </row>
    <row r="3703" spans="1:9" x14ac:dyDescent="0.25">
      <c r="A3703" t="str">
        <v>LN007451</v>
      </c>
      <c r="B3703" t="str">
        <v>CUST04579</v>
      </c>
      <c r="C3703" t="str">
        <v>Home</v>
      </c>
      <c r="D3703">
        <v>6669491</v>
      </c>
      <c r="E3703">
        <v>6232626.8700000001</v>
      </c>
      <c r="F3703">
        <v>641</v>
      </c>
      <c r="G3703">
        <v>0.57579999999999998</v>
      </c>
      <c r="H3703">
        <v>0</v>
      </c>
      <c r="I3703" t="str">
        <v>High</v>
      </c>
    </row>
    <row r="3704" spans="1:9" x14ac:dyDescent="0.25">
      <c r="A3704" t="str">
        <v>LN007453</v>
      </c>
      <c r="B3704" t="str">
        <v>CUST04389</v>
      </c>
      <c r="C3704" t="str">
        <v>Personal</v>
      </c>
      <c r="D3704">
        <v>405159</v>
      </c>
      <c r="E3704">
        <v>215350.35</v>
      </c>
      <c r="F3704">
        <v>636</v>
      </c>
      <c r="G3704">
        <v>0.21179999999999999</v>
      </c>
      <c r="H3704">
        <v>1</v>
      </c>
      <c r="I3704" t="str">
        <v>High</v>
      </c>
    </row>
    <row r="3705" spans="1:9" x14ac:dyDescent="0.25">
      <c r="A3705" t="str">
        <v>LN007454</v>
      </c>
      <c r="B3705" t="str">
        <v>CUST04438</v>
      </c>
      <c r="C3705" t="str">
        <v>Auto</v>
      </c>
      <c r="D3705">
        <v>1792307</v>
      </c>
      <c r="E3705">
        <v>816442.56</v>
      </c>
      <c r="F3705">
        <v>743</v>
      </c>
      <c r="G3705">
        <v>0.75</v>
      </c>
      <c r="H3705">
        <v>0</v>
      </c>
      <c r="I3705" t="str">
        <v>High</v>
      </c>
    </row>
    <row r="3706" spans="1:9" x14ac:dyDescent="0.25">
      <c r="A3706" t="str">
        <v>LN007455</v>
      </c>
      <c r="B3706" t="str">
        <v>CUST05181</v>
      </c>
      <c r="C3706" t="str">
        <v>Business</v>
      </c>
      <c r="D3706">
        <v>2586929</v>
      </c>
      <c r="E3706">
        <v>1635533.32</v>
      </c>
      <c r="F3706">
        <v>696</v>
      </c>
      <c r="G3706">
        <v>0.50460000000000005</v>
      </c>
      <c r="H3706">
        <v>0</v>
      </c>
      <c r="I3706" t="str">
        <v>High</v>
      </c>
    </row>
    <row r="3707" spans="1:9" x14ac:dyDescent="0.25">
      <c r="A3707" t="str">
        <v>LN007456</v>
      </c>
      <c r="B3707" t="str">
        <v>CUST05288</v>
      </c>
      <c r="C3707" t="str">
        <v>Business</v>
      </c>
      <c r="D3707">
        <v>2994435</v>
      </c>
      <c r="E3707">
        <v>2565168.1</v>
      </c>
      <c r="F3707">
        <v>703</v>
      </c>
      <c r="G3707">
        <v>0.75</v>
      </c>
      <c r="H3707">
        <v>0</v>
      </c>
      <c r="I3707" t="str">
        <v>High</v>
      </c>
    </row>
    <row r="3708" spans="1:9" x14ac:dyDescent="0.25">
      <c r="A3708" t="str">
        <v>LN007458</v>
      </c>
      <c r="B3708" t="str">
        <v>CUST02042</v>
      </c>
      <c r="C3708" t="str">
        <v>Home</v>
      </c>
      <c r="D3708">
        <v>1797113</v>
      </c>
      <c r="E3708">
        <v>1534459.83</v>
      </c>
      <c r="F3708">
        <v>730</v>
      </c>
      <c r="G3708">
        <v>0.54549999999999998</v>
      </c>
      <c r="H3708">
        <v>30</v>
      </c>
      <c r="I3708" t="str">
        <v>High</v>
      </c>
    </row>
    <row r="3709" spans="1:9" x14ac:dyDescent="0.25">
      <c r="A3709" t="str">
        <v>LN007459</v>
      </c>
      <c r="B3709" t="str">
        <v>CUST02197</v>
      </c>
      <c r="C3709" t="str">
        <v>Personal</v>
      </c>
      <c r="D3709">
        <v>94670</v>
      </c>
      <c r="E3709">
        <v>0</v>
      </c>
      <c r="F3709">
        <v>641</v>
      </c>
      <c r="G3709">
        <v>0.05</v>
      </c>
      <c r="H3709">
        <v>0</v>
      </c>
      <c r="I3709" t="str">
        <v>High</v>
      </c>
    </row>
    <row r="3710" spans="1:9" x14ac:dyDescent="0.25">
      <c r="A3710" t="str">
        <v>LN007461</v>
      </c>
      <c r="B3710" t="str">
        <v>CUST02342</v>
      </c>
      <c r="C3710" t="str">
        <v>Home</v>
      </c>
      <c r="D3710">
        <v>2340934</v>
      </c>
      <c r="E3710">
        <v>2210045.67</v>
      </c>
      <c r="F3710">
        <v>736</v>
      </c>
      <c r="G3710">
        <v>0.5161</v>
      </c>
      <c r="H3710">
        <v>0</v>
      </c>
      <c r="I3710" t="str">
        <v>High</v>
      </c>
    </row>
    <row r="3711" spans="1:9" x14ac:dyDescent="0.25">
      <c r="A3711" t="str">
        <v>LN007463</v>
      </c>
      <c r="B3711" t="str">
        <v>CUST04176</v>
      </c>
      <c r="C3711" t="str">
        <v>Business</v>
      </c>
      <c r="D3711">
        <v>1560685</v>
      </c>
      <c r="E3711">
        <v>0</v>
      </c>
      <c r="F3711">
        <v>757</v>
      </c>
      <c r="G3711">
        <v>0.75</v>
      </c>
      <c r="H3711">
        <v>0</v>
      </c>
      <c r="I3711" t="str">
        <v>High</v>
      </c>
    </row>
    <row r="3712" spans="1:9" x14ac:dyDescent="0.25">
      <c r="A3712" t="str">
        <v>LN007465</v>
      </c>
      <c r="B3712" t="str">
        <v>CUST04266</v>
      </c>
      <c r="C3712" t="str">
        <v>Home</v>
      </c>
      <c r="D3712">
        <v>6042930</v>
      </c>
      <c r="E3712">
        <v>5701524.4199999999</v>
      </c>
      <c r="F3712">
        <v>690</v>
      </c>
      <c r="G3712">
        <v>0.75</v>
      </c>
      <c r="H3712">
        <v>0</v>
      </c>
      <c r="I3712" t="str">
        <v>High</v>
      </c>
    </row>
    <row r="3713" spans="1:9" x14ac:dyDescent="0.25">
      <c r="A3713" t="str">
        <v>LN007466</v>
      </c>
      <c r="B3713" t="str">
        <v>CUST06525</v>
      </c>
      <c r="C3713" t="str">
        <v>Home</v>
      </c>
      <c r="D3713">
        <v>5908254</v>
      </c>
      <c r="E3713">
        <v>5698071.3099999996</v>
      </c>
      <c r="F3713">
        <v>820</v>
      </c>
      <c r="G3713">
        <v>0.75</v>
      </c>
      <c r="H3713">
        <v>0</v>
      </c>
      <c r="I3713" t="str">
        <v>High</v>
      </c>
    </row>
    <row r="3714" spans="1:9" x14ac:dyDescent="0.25">
      <c r="A3714" t="str">
        <v>LN007468</v>
      </c>
      <c r="B3714" t="str">
        <v>CUST02142</v>
      </c>
      <c r="C3714" t="str">
        <v>Auto</v>
      </c>
      <c r="D3714">
        <v>1024982</v>
      </c>
      <c r="E3714">
        <v>448738.21</v>
      </c>
      <c r="F3714">
        <v>699</v>
      </c>
      <c r="G3714">
        <v>0.59389999999999998</v>
      </c>
      <c r="H3714">
        <v>0</v>
      </c>
      <c r="I3714" t="str">
        <v>High</v>
      </c>
    </row>
    <row r="3715" spans="1:9" x14ac:dyDescent="0.25">
      <c r="A3715" t="str">
        <v>LN007471</v>
      </c>
      <c r="B3715" t="str">
        <v>CUST02082</v>
      </c>
      <c r="C3715" t="str">
        <v>Education</v>
      </c>
      <c r="D3715">
        <v>930701</v>
      </c>
      <c r="E3715">
        <v>0</v>
      </c>
      <c r="F3715">
        <v>691</v>
      </c>
      <c r="G3715">
        <v>0.55410000000000004</v>
      </c>
      <c r="H3715">
        <v>0</v>
      </c>
      <c r="I3715" t="str">
        <v>High</v>
      </c>
    </row>
    <row r="3716" spans="1:9" x14ac:dyDescent="0.25">
      <c r="A3716" t="str">
        <v>LN007473</v>
      </c>
      <c r="B3716" t="str">
        <v>CUST02441</v>
      </c>
      <c r="C3716" t="str">
        <v>Business</v>
      </c>
      <c r="D3716">
        <v>4654778</v>
      </c>
      <c r="E3716">
        <v>3467328.31</v>
      </c>
      <c r="F3716">
        <v>689</v>
      </c>
      <c r="G3716">
        <v>0.73629999999999995</v>
      </c>
      <c r="H3716">
        <v>0</v>
      </c>
      <c r="I3716" t="str">
        <v>High</v>
      </c>
    </row>
    <row r="3717" spans="1:9" x14ac:dyDescent="0.25">
      <c r="A3717" t="str">
        <v>LN007474</v>
      </c>
      <c r="B3717" t="str">
        <v>CUST05380</v>
      </c>
      <c r="C3717" t="str">
        <v>Home</v>
      </c>
      <c r="D3717">
        <v>6270431</v>
      </c>
      <c r="E3717">
        <v>6195079.8499999996</v>
      </c>
      <c r="F3717">
        <v>771</v>
      </c>
      <c r="G3717">
        <v>0.74719999999999998</v>
      </c>
      <c r="H3717">
        <v>0</v>
      </c>
      <c r="I3717" t="str">
        <v>High</v>
      </c>
    </row>
    <row r="3718" spans="1:9" x14ac:dyDescent="0.25">
      <c r="A3718" t="str">
        <v>LN007475</v>
      </c>
      <c r="B3718" t="str">
        <v>CUST03354</v>
      </c>
      <c r="C3718" t="str">
        <v>Home</v>
      </c>
      <c r="D3718">
        <v>5977851</v>
      </c>
      <c r="E3718">
        <v>5536319.0099999998</v>
      </c>
      <c r="F3718">
        <v>640</v>
      </c>
      <c r="G3718">
        <v>0.75</v>
      </c>
      <c r="H3718">
        <v>0</v>
      </c>
      <c r="I3718" t="str">
        <v>High</v>
      </c>
    </row>
    <row r="3719" spans="1:9" x14ac:dyDescent="0.25">
      <c r="A3719" t="str">
        <v>LN007476</v>
      </c>
      <c r="B3719" t="str">
        <v>CUST02785</v>
      </c>
      <c r="C3719" t="str">
        <v>Home</v>
      </c>
      <c r="D3719">
        <v>5375150</v>
      </c>
      <c r="E3719">
        <v>5196340.3099999996</v>
      </c>
      <c r="F3719">
        <v>699</v>
      </c>
      <c r="G3719">
        <v>0.6835</v>
      </c>
      <c r="H3719">
        <v>0</v>
      </c>
      <c r="I3719" t="str">
        <v>High</v>
      </c>
    </row>
    <row r="3720" spans="1:9" x14ac:dyDescent="0.25">
      <c r="A3720" t="str">
        <v>LN007477</v>
      </c>
      <c r="B3720" t="str">
        <v>CUST06282</v>
      </c>
      <c r="C3720" t="str">
        <v>Auto</v>
      </c>
      <c r="D3720">
        <v>1295101</v>
      </c>
      <c r="E3720">
        <v>788564.71</v>
      </c>
      <c r="F3720">
        <v>658</v>
      </c>
      <c r="G3720">
        <v>0.58609999999999995</v>
      </c>
      <c r="H3720">
        <v>0</v>
      </c>
      <c r="I3720" t="str">
        <v>High</v>
      </c>
    </row>
    <row r="3721" spans="1:9" x14ac:dyDescent="0.25">
      <c r="A3721" t="str">
        <v>LN007479</v>
      </c>
      <c r="B3721" t="str">
        <v>CUST04968</v>
      </c>
      <c r="C3721" t="str">
        <v>Business</v>
      </c>
      <c r="D3721">
        <v>2537335</v>
      </c>
      <c r="E3721">
        <v>0</v>
      </c>
      <c r="F3721">
        <v>784</v>
      </c>
      <c r="G3721">
        <v>0.75</v>
      </c>
      <c r="H3721">
        <v>0</v>
      </c>
      <c r="I3721" t="str">
        <v>High</v>
      </c>
    </row>
    <row r="3722" spans="1:9" x14ac:dyDescent="0.25">
      <c r="A3722" t="str">
        <v>LN007480</v>
      </c>
      <c r="B3722" t="str">
        <v>CUST06462</v>
      </c>
      <c r="C3722" t="str">
        <v>Home</v>
      </c>
      <c r="D3722">
        <v>4288789</v>
      </c>
      <c r="E3722">
        <v>3737752.41</v>
      </c>
      <c r="F3722">
        <v>749</v>
      </c>
      <c r="G3722">
        <v>0.75</v>
      </c>
      <c r="H3722">
        <v>0</v>
      </c>
      <c r="I3722" t="str">
        <v>High</v>
      </c>
    </row>
    <row r="3723" spans="1:9" x14ac:dyDescent="0.25">
      <c r="A3723" t="str">
        <v>LN007484</v>
      </c>
      <c r="B3723" t="str">
        <v>CUST02342</v>
      </c>
      <c r="C3723" t="str">
        <v>Home</v>
      </c>
      <c r="D3723">
        <v>5899292</v>
      </c>
      <c r="E3723">
        <v>5818189.2199999997</v>
      </c>
      <c r="F3723">
        <v>686</v>
      </c>
      <c r="G3723">
        <v>0.68059999999999998</v>
      </c>
      <c r="H3723">
        <v>7</v>
      </c>
      <c r="I3723" t="str">
        <v>High</v>
      </c>
    </row>
    <row r="3724" spans="1:9" x14ac:dyDescent="0.25">
      <c r="A3724" t="str">
        <v>LN007485</v>
      </c>
      <c r="B3724" t="str">
        <v>CUST01832</v>
      </c>
      <c r="C3724" t="str">
        <v>Home</v>
      </c>
      <c r="D3724">
        <v>3891912</v>
      </c>
      <c r="E3724">
        <v>3854631.21</v>
      </c>
      <c r="F3724">
        <v>616</v>
      </c>
      <c r="G3724">
        <v>0.75</v>
      </c>
      <c r="H3724">
        <v>0</v>
      </c>
      <c r="I3724" t="str">
        <v>High</v>
      </c>
    </row>
    <row r="3725" spans="1:9" x14ac:dyDescent="0.25">
      <c r="A3725" t="str">
        <v>LN007487</v>
      </c>
      <c r="B3725" t="str">
        <v>CUST03595</v>
      </c>
      <c r="C3725" t="str">
        <v>Home</v>
      </c>
      <c r="D3725">
        <v>3517477</v>
      </c>
      <c r="E3725">
        <v>3401499.11</v>
      </c>
      <c r="F3725">
        <v>645</v>
      </c>
      <c r="G3725">
        <v>0.46260000000000001</v>
      </c>
      <c r="H3725">
        <v>0</v>
      </c>
      <c r="I3725" t="str">
        <v>High</v>
      </c>
    </row>
    <row r="3726" spans="1:9" x14ac:dyDescent="0.25">
      <c r="A3726" t="str">
        <v>LN007488</v>
      </c>
      <c r="B3726" t="str">
        <v>CUST05458</v>
      </c>
      <c r="C3726" t="str">
        <v>Business</v>
      </c>
      <c r="D3726">
        <v>1860807</v>
      </c>
      <c r="E3726">
        <v>1232727.31</v>
      </c>
      <c r="F3726">
        <v>646</v>
      </c>
      <c r="G3726">
        <v>0.75</v>
      </c>
      <c r="H3726">
        <v>0</v>
      </c>
      <c r="I3726" t="str">
        <v>High</v>
      </c>
    </row>
    <row r="3727" spans="1:9" x14ac:dyDescent="0.25">
      <c r="A3727" t="str">
        <v>LN007491</v>
      </c>
      <c r="B3727" t="str">
        <v>CUST06207</v>
      </c>
      <c r="C3727" t="str">
        <v>Personal</v>
      </c>
      <c r="D3727">
        <v>653082</v>
      </c>
      <c r="E3727">
        <v>0</v>
      </c>
      <c r="F3727">
        <v>645</v>
      </c>
      <c r="G3727">
        <v>0.41089999999999999</v>
      </c>
      <c r="H3727">
        <v>0</v>
      </c>
      <c r="I3727" t="str">
        <v>High</v>
      </c>
    </row>
    <row r="3728" spans="1:9" x14ac:dyDescent="0.25">
      <c r="A3728" t="str">
        <v>LN007492</v>
      </c>
      <c r="B3728" t="str">
        <v>CUST00260</v>
      </c>
      <c r="C3728" t="str">
        <v>Home</v>
      </c>
      <c r="D3728">
        <v>5134881</v>
      </c>
      <c r="E3728">
        <v>4610633.8499999996</v>
      </c>
      <c r="F3728">
        <v>705</v>
      </c>
      <c r="G3728">
        <v>0.75</v>
      </c>
      <c r="H3728">
        <v>0</v>
      </c>
      <c r="I3728" t="str">
        <v>High</v>
      </c>
    </row>
    <row r="3729" spans="1:9" x14ac:dyDescent="0.25">
      <c r="A3729" t="str">
        <v>LN007494</v>
      </c>
      <c r="B3729" t="str">
        <v>CUST00061</v>
      </c>
      <c r="C3729" t="str">
        <v>Auto</v>
      </c>
      <c r="D3729">
        <v>1115519</v>
      </c>
      <c r="E3729">
        <v>304822.37</v>
      </c>
      <c r="F3729">
        <v>737</v>
      </c>
      <c r="G3729">
        <v>0.75</v>
      </c>
      <c r="H3729">
        <v>0</v>
      </c>
      <c r="I3729" t="str">
        <v>High</v>
      </c>
    </row>
    <row r="3730" spans="1:9" x14ac:dyDescent="0.25">
      <c r="A3730" t="str">
        <v>LN007495</v>
      </c>
      <c r="B3730" t="str">
        <v>CUST06109</v>
      </c>
      <c r="C3730" t="str">
        <v>Business</v>
      </c>
      <c r="D3730">
        <v>3529680</v>
      </c>
      <c r="E3730">
        <v>787484.21</v>
      </c>
      <c r="F3730">
        <v>711</v>
      </c>
      <c r="G3730">
        <v>0.75</v>
      </c>
      <c r="H3730">
        <v>0</v>
      </c>
      <c r="I3730" t="str">
        <v>High</v>
      </c>
    </row>
    <row r="3731" spans="1:9" x14ac:dyDescent="0.25">
      <c r="A3731" t="str">
        <v>LN007497</v>
      </c>
      <c r="B3731" t="str">
        <v>CUST00783</v>
      </c>
      <c r="C3731" t="str">
        <v>Personal</v>
      </c>
      <c r="D3731">
        <v>729455</v>
      </c>
      <c r="E3731">
        <v>0</v>
      </c>
      <c r="F3731">
        <v>702</v>
      </c>
      <c r="G3731">
        <v>0.75</v>
      </c>
      <c r="H3731">
        <v>0</v>
      </c>
      <c r="I3731" t="str">
        <v>High</v>
      </c>
    </row>
    <row r="3732" spans="1:9" x14ac:dyDescent="0.25">
      <c r="A3732" t="str">
        <v>LN007498</v>
      </c>
      <c r="B3732" t="str">
        <v>CUST01150</v>
      </c>
      <c r="C3732" t="str">
        <v>Business</v>
      </c>
      <c r="D3732">
        <v>2529700</v>
      </c>
      <c r="E3732">
        <v>1135293.98</v>
      </c>
      <c r="F3732">
        <v>728</v>
      </c>
      <c r="G3732">
        <v>0.75</v>
      </c>
      <c r="H3732">
        <v>1</v>
      </c>
      <c r="I3732" t="str">
        <v>High</v>
      </c>
    </row>
    <row r="3733" spans="1:9" x14ac:dyDescent="0.25">
      <c r="A3733" t="str">
        <v>LN007500</v>
      </c>
      <c r="B3733" t="str">
        <v>CUST02418</v>
      </c>
      <c r="C3733" t="str">
        <v>Auto</v>
      </c>
      <c r="D3733">
        <v>1022629</v>
      </c>
      <c r="E3733">
        <v>699802.87</v>
      </c>
      <c r="F3733">
        <v>703</v>
      </c>
      <c r="G3733">
        <v>0.5171</v>
      </c>
      <c r="H3733">
        <v>0</v>
      </c>
      <c r="I3733" t="str">
        <v>High</v>
      </c>
    </row>
    <row r="3734" spans="1:9" x14ac:dyDescent="0.25">
      <c r="A3734" t="str">
        <v>LN007504</v>
      </c>
      <c r="B3734" t="str">
        <v>CUST02576</v>
      </c>
      <c r="C3734" t="str">
        <v>Personal</v>
      </c>
      <c r="D3734">
        <v>489835</v>
      </c>
      <c r="E3734">
        <v>0</v>
      </c>
      <c r="F3734">
        <v>811</v>
      </c>
      <c r="G3734">
        <v>0.62109999999999999</v>
      </c>
      <c r="H3734">
        <v>0</v>
      </c>
      <c r="I3734" t="str">
        <v>High</v>
      </c>
    </row>
    <row r="3735" spans="1:9" x14ac:dyDescent="0.25">
      <c r="A3735" t="str">
        <v>LN007506</v>
      </c>
      <c r="B3735" t="str">
        <v>CUST04885</v>
      </c>
      <c r="C3735" t="str">
        <v>Business</v>
      </c>
      <c r="D3735">
        <v>1702120</v>
      </c>
      <c r="E3735">
        <v>479354.03</v>
      </c>
      <c r="F3735">
        <v>683</v>
      </c>
      <c r="G3735">
        <v>0.75</v>
      </c>
      <c r="H3735">
        <v>0</v>
      </c>
      <c r="I3735" t="str">
        <v>High</v>
      </c>
    </row>
    <row r="3736" spans="1:9" x14ac:dyDescent="0.25">
      <c r="A3736" t="str">
        <v>LN007507</v>
      </c>
      <c r="B3736" t="str">
        <v>CUST05848</v>
      </c>
      <c r="C3736" t="str">
        <v>Home</v>
      </c>
      <c r="D3736">
        <v>5145187</v>
      </c>
      <c r="E3736">
        <v>5047710.29</v>
      </c>
      <c r="F3736">
        <v>629</v>
      </c>
      <c r="G3736">
        <v>0.75</v>
      </c>
      <c r="H3736">
        <v>0</v>
      </c>
      <c r="I3736" t="str">
        <v>High</v>
      </c>
    </row>
    <row r="3737" spans="1:9" x14ac:dyDescent="0.25">
      <c r="A3737" t="str">
        <v>LN007512</v>
      </c>
      <c r="B3737" t="str">
        <v>CUST04122</v>
      </c>
      <c r="C3737" t="str">
        <v>Business</v>
      </c>
      <c r="D3737">
        <v>3987543</v>
      </c>
      <c r="E3737">
        <v>2554878.9700000002</v>
      </c>
      <c r="F3737">
        <v>632</v>
      </c>
      <c r="G3737">
        <v>0.75</v>
      </c>
      <c r="H3737">
        <v>0</v>
      </c>
      <c r="I3737" t="str">
        <v>High</v>
      </c>
    </row>
    <row r="3738" spans="1:9" x14ac:dyDescent="0.25">
      <c r="A3738" t="str">
        <v>LN007513</v>
      </c>
      <c r="B3738" t="str">
        <v>CUST03349</v>
      </c>
      <c r="C3738" t="str">
        <v>Personal</v>
      </c>
      <c r="D3738">
        <v>212721</v>
      </c>
      <c r="E3738">
        <v>40372.81</v>
      </c>
      <c r="F3738">
        <v>717</v>
      </c>
      <c r="G3738">
        <v>0.71160000000000001</v>
      </c>
      <c r="H3738">
        <v>0</v>
      </c>
      <c r="I3738" t="str">
        <v>High</v>
      </c>
    </row>
    <row r="3739" spans="1:9" x14ac:dyDescent="0.25">
      <c r="A3739" t="str">
        <v>LN007521</v>
      </c>
      <c r="B3739" t="str">
        <v>CUST02503</v>
      </c>
      <c r="C3739" t="str">
        <v>Home</v>
      </c>
      <c r="D3739">
        <v>3153970</v>
      </c>
      <c r="E3739">
        <v>3118996.42</v>
      </c>
      <c r="F3739">
        <v>758</v>
      </c>
      <c r="G3739">
        <v>0.75</v>
      </c>
      <c r="H3739">
        <v>0</v>
      </c>
      <c r="I3739" t="str">
        <v>High</v>
      </c>
    </row>
    <row r="3740" spans="1:9" x14ac:dyDescent="0.25">
      <c r="A3740" t="str">
        <v>LN007523</v>
      </c>
      <c r="B3740" t="str">
        <v>CUST04262</v>
      </c>
      <c r="C3740" t="str">
        <v>Auto</v>
      </c>
      <c r="D3740">
        <v>1698888</v>
      </c>
      <c r="E3740">
        <v>263675.65000000002</v>
      </c>
      <c r="F3740">
        <v>750</v>
      </c>
      <c r="G3740">
        <v>0.75</v>
      </c>
      <c r="H3740">
        <v>0</v>
      </c>
      <c r="I3740" t="str">
        <v>High</v>
      </c>
    </row>
    <row r="3741" spans="1:9" x14ac:dyDescent="0.25">
      <c r="A3741" t="str">
        <v>LN007524</v>
      </c>
      <c r="B3741" t="str">
        <v>CUST02937</v>
      </c>
      <c r="C3741" t="str">
        <v>Auto</v>
      </c>
      <c r="D3741">
        <v>1068924</v>
      </c>
      <c r="E3741">
        <v>448633.37</v>
      </c>
      <c r="F3741">
        <v>714</v>
      </c>
      <c r="G3741">
        <v>0.75</v>
      </c>
      <c r="H3741">
        <v>0</v>
      </c>
      <c r="I3741" t="str">
        <v>High</v>
      </c>
    </row>
    <row r="3742" spans="1:9" x14ac:dyDescent="0.25">
      <c r="A3742" t="str">
        <v>LN007525</v>
      </c>
      <c r="B3742" t="str">
        <v>CUST03655</v>
      </c>
      <c r="C3742" t="str">
        <v>Personal</v>
      </c>
      <c r="D3742">
        <v>635880</v>
      </c>
      <c r="E3742">
        <v>451062.68</v>
      </c>
      <c r="F3742">
        <v>676</v>
      </c>
      <c r="G3742">
        <v>0.55200000000000005</v>
      </c>
      <c r="H3742">
        <v>0</v>
      </c>
      <c r="I3742" t="str">
        <v>High</v>
      </c>
    </row>
    <row r="3743" spans="1:9" x14ac:dyDescent="0.25">
      <c r="A3743" t="str">
        <v>LN007526</v>
      </c>
      <c r="B3743" t="str">
        <v>CUST06351</v>
      </c>
      <c r="C3743" t="str">
        <v>Auto</v>
      </c>
      <c r="D3743">
        <v>1457138</v>
      </c>
      <c r="E3743">
        <v>0</v>
      </c>
      <c r="F3743">
        <v>697</v>
      </c>
      <c r="G3743">
        <v>0.73460000000000003</v>
      </c>
      <c r="H3743">
        <v>0</v>
      </c>
      <c r="I3743" t="str">
        <v>High</v>
      </c>
    </row>
    <row r="3744" spans="1:9" x14ac:dyDescent="0.25">
      <c r="A3744" t="str">
        <v>LN007528</v>
      </c>
      <c r="B3744" t="str">
        <v>CUST00020</v>
      </c>
      <c r="C3744" t="str">
        <v>Home</v>
      </c>
      <c r="D3744">
        <v>3648038</v>
      </c>
      <c r="E3744">
        <v>3627278</v>
      </c>
      <c r="F3744">
        <v>682</v>
      </c>
      <c r="G3744">
        <v>0.69910000000000005</v>
      </c>
      <c r="H3744">
        <v>0</v>
      </c>
      <c r="I3744" t="str">
        <v>High</v>
      </c>
    </row>
    <row r="3745" spans="1:9" x14ac:dyDescent="0.25">
      <c r="A3745" t="str">
        <v>LN007530</v>
      </c>
      <c r="B3745" t="str">
        <v>CUST05060</v>
      </c>
      <c r="C3745" t="str">
        <v>Personal</v>
      </c>
      <c r="D3745">
        <v>426555</v>
      </c>
      <c r="E3745">
        <v>177487.66</v>
      </c>
      <c r="F3745">
        <v>639</v>
      </c>
      <c r="G3745">
        <v>0.2802</v>
      </c>
      <c r="H3745">
        <v>0</v>
      </c>
      <c r="I3745" t="str">
        <v>High</v>
      </c>
    </row>
    <row r="3746" spans="1:9" x14ac:dyDescent="0.25">
      <c r="A3746" t="str">
        <v>LN007536</v>
      </c>
      <c r="B3746" t="str">
        <v>CUST05272</v>
      </c>
      <c r="C3746" t="str">
        <v>Auto</v>
      </c>
      <c r="D3746">
        <v>1201444</v>
      </c>
      <c r="E3746">
        <v>860098.71</v>
      </c>
      <c r="F3746">
        <v>659</v>
      </c>
      <c r="G3746">
        <v>0.58069999999999999</v>
      </c>
      <c r="H3746">
        <v>0</v>
      </c>
      <c r="I3746" t="str">
        <v>High</v>
      </c>
    </row>
    <row r="3747" spans="1:9" x14ac:dyDescent="0.25">
      <c r="A3747" t="str">
        <v>LN007539</v>
      </c>
      <c r="B3747" t="str">
        <v>CUST02026</v>
      </c>
      <c r="C3747" t="str">
        <v>Home</v>
      </c>
      <c r="D3747">
        <v>6174042</v>
      </c>
      <c r="E3747">
        <v>6101292.8700000001</v>
      </c>
      <c r="F3747">
        <v>729</v>
      </c>
      <c r="G3747">
        <v>0.75</v>
      </c>
      <c r="H3747">
        <v>0</v>
      </c>
      <c r="I3747" t="str">
        <v>High</v>
      </c>
    </row>
    <row r="3748" spans="1:9" x14ac:dyDescent="0.25">
      <c r="A3748" t="str">
        <v>LN007543</v>
      </c>
      <c r="B3748" t="str">
        <v>CUST01375</v>
      </c>
      <c r="C3748" t="str">
        <v>Auto</v>
      </c>
      <c r="D3748">
        <v>1152246</v>
      </c>
      <c r="E3748">
        <v>800282.26</v>
      </c>
      <c r="F3748">
        <v>701</v>
      </c>
      <c r="G3748">
        <v>0.66120000000000001</v>
      </c>
      <c r="H3748">
        <v>0</v>
      </c>
      <c r="I3748" t="str">
        <v>High</v>
      </c>
    </row>
    <row r="3749" spans="1:9" x14ac:dyDescent="0.25">
      <c r="A3749" t="str">
        <v>LN007544</v>
      </c>
      <c r="B3749" t="str">
        <v>CUST02179</v>
      </c>
      <c r="C3749" t="str">
        <v>Business</v>
      </c>
      <c r="D3749">
        <v>1221895</v>
      </c>
      <c r="E3749">
        <v>0</v>
      </c>
      <c r="F3749">
        <v>804</v>
      </c>
      <c r="G3749">
        <v>0.75</v>
      </c>
      <c r="H3749">
        <v>0</v>
      </c>
      <c r="I3749" t="str">
        <v>High</v>
      </c>
    </row>
    <row r="3750" spans="1:9" x14ac:dyDescent="0.25">
      <c r="A3750" t="str">
        <v>LN007545</v>
      </c>
      <c r="B3750" t="str">
        <v>CUST05667</v>
      </c>
      <c r="C3750" t="str">
        <v>Personal</v>
      </c>
      <c r="D3750">
        <v>568882</v>
      </c>
      <c r="E3750">
        <v>314523</v>
      </c>
      <c r="F3750">
        <v>751</v>
      </c>
      <c r="G3750">
        <v>0.63870000000000005</v>
      </c>
      <c r="H3750">
        <v>0</v>
      </c>
      <c r="I3750" t="str">
        <v>High</v>
      </c>
    </row>
    <row r="3751" spans="1:9" x14ac:dyDescent="0.25">
      <c r="A3751" t="str">
        <v>LN007547</v>
      </c>
      <c r="B3751" t="str">
        <v>CUST02330</v>
      </c>
      <c r="C3751" t="str">
        <v>Education</v>
      </c>
      <c r="D3751">
        <v>981608</v>
      </c>
      <c r="E3751">
        <v>439757.41</v>
      </c>
      <c r="F3751">
        <v>624</v>
      </c>
      <c r="G3751">
        <v>0.29530000000000001</v>
      </c>
      <c r="H3751">
        <v>0</v>
      </c>
      <c r="I3751" t="str">
        <v>High</v>
      </c>
    </row>
    <row r="3752" spans="1:9" x14ac:dyDescent="0.25">
      <c r="A3752" t="str">
        <v>LN007551</v>
      </c>
      <c r="B3752" t="str">
        <v>CUST05059</v>
      </c>
      <c r="C3752" t="str">
        <v>Business</v>
      </c>
      <c r="D3752">
        <v>4743522</v>
      </c>
      <c r="E3752">
        <v>2168408.9300000002</v>
      </c>
      <c r="F3752">
        <v>656</v>
      </c>
      <c r="G3752">
        <v>0.75</v>
      </c>
      <c r="H3752">
        <v>0</v>
      </c>
      <c r="I3752" t="str">
        <v>High</v>
      </c>
    </row>
    <row r="3753" spans="1:9" x14ac:dyDescent="0.25">
      <c r="A3753" t="str">
        <v>LN007552</v>
      </c>
      <c r="B3753" t="str">
        <v>CUST03054</v>
      </c>
      <c r="C3753" t="str">
        <v>Home</v>
      </c>
      <c r="D3753">
        <v>6267909</v>
      </c>
      <c r="E3753">
        <v>5591675.3099999996</v>
      </c>
      <c r="F3753">
        <v>664</v>
      </c>
      <c r="G3753">
        <v>0.75</v>
      </c>
      <c r="H3753">
        <v>0</v>
      </c>
      <c r="I3753" t="str">
        <v>High</v>
      </c>
    </row>
    <row r="3754" spans="1:9" x14ac:dyDescent="0.25">
      <c r="A3754" t="str">
        <v>LN007554</v>
      </c>
      <c r="B3754" t="str">
        <v>CUST01256</v>
      </c>
      <c r="C3754" t="str">
        <v>Home</v>
      </c>
      <c r="D3754">
        <v>2954820</v>
      </c>
      <c r="E3754">
        <v>2161763.33</v>
      </c>
      <c r="F3754">
        <v>714</v>
      </c>
      <c r="G3754">
        <v>0.56469999999999998</v>
      </c>
      <c r="H3754">
        <v>0</v>
      </c>
      <c r="I3754" t="str">
        <v>High</v>
      </c>
    </row>
    <row r="3755" spans="1:9" x14ac:dyDescent="0.25">
      <c r="A3755" t="str">
        <v>LN007556</v>
      </c>
      <c r="B3755" t="str">
        <v>CUST01586</v>
      </c>
      <c r="C3755" t="str">
        <v>Home</v>
      </c>
      <c r="D3755">
        <v>3112792</v>
      </c>
      <c r="E3755">
        <v>3024793.4</v>
      </c>
      <c r="F3755">
        <v>649</v>
      </c>
      <c r="G3755">
        <v>0.75</v>
      </c>
      <c r="H3755">
        <v>0</v>
      </c>
      <c r="I3755" t="str">
        <v>High</v>
      </c>
    </row>
    <row r="3756" spans="1:9" x14ac:dyDescent="0.25">
      <c r="A3756" t="str">
        <v>LN007561</v>
      </c>
      <c r="B3756" t="str">
        <v>CUST06916</v>
      </c>
      <c r="C3756" t="str">
        <v>Auto</v>
      </c>
      <c r="D3756">
        <v>1086008</v>
      </c>
      <c r="E3756">
        <v>822964.5</v>
      </c>
      <c r="F3756">
        <v>609</v>
      </c>
      <c r="G3756">
        <v>0.4864</v>
      </c>
      <c r="H3756">
        <v>7</v>
      </c>
      <c r="I3756" t="str">
        <v>High</v>
      </c>
    </row>
    <row r="3757" spans="1:9" x14ac:dyDescent="0.25">
      <c r="A3757" t="str">
        <v>LN007562</v>
      </c>
      <c r="B3757" t="str">
        <v>CUST03833</v>
      </c>
      <c r="C3757" t="str">
        <v>Auto</v>
      </c>
      <c r="D3757">
        <v>1504592</v>
      </c>
      <c r="E3757">
        <v>1144021.7</v>
      </c>
      <c r="F3757">
        <v>757</v>
      </c>
      <c r="G3757">
        <v>0.75</v>
      </c>
      <c r="H3757">
        <v>0</v>
      </c>
      <c r="I3757" t="str">
        <v>High</v>
      </c>
    </row>
    <row r="3758" spans="1:9" x14ac:dyDescent="0.25">
      <c r="A3758" t="str">
        <v>LN007563</v>
      </c>
      <c r="B3758" t="str">
        <v>CUST00451</v>
      </c>
      <c r="C3758" t="str">
        <v>Personal</v>
      </c>
      <c r="D3758">
        <v>712904</v>
      </c>
      <c r="E3758">
        <v>0</v>
      </c>
      <c r="F3758">
        <v>675</v>
      </c>
      <c r="G3758">
        <v>0.54910000000000003</v>
      </c>
      <c r="H3758">
        <v>0</v>
      </c>
      <c r="I3758" t="str">
        <v>High</v>
      </c>
    </row>
    <row r="3759" spans="1:9" x14ac:dyDescent="0.25">
      <c r="A3759" t="str">
        <v>LN007565</v>
      </c>
      <c r="B3759" t="str">
        <v>CUST05214</v>
      </c>
      <c r="C3759" t="str">
        <v>Home</v>
      </c>
      <c r="D3759">
        <v>5321069</v>
      </c>
      <c r="E3759">
        <v>5282203.24</v>
      </c>
      <c r="F3759">
        <v>713</v>
      </c>
      <c r="G3759">
        <v>0.75</v>
      </c>
      <c r="H3759">
        <v>120</v>
      </c>
      <c r="I3759" t="str">
        <v>High</v>
      </c>
    </row>
    <row r="3760" spans="1:9" x14ac:dyDescent="0.25">
      <c r="A3760" t="str">
        <v>LN007566</v>
      </c>
      <c r="B3760" t="str">
        <v>CUST02133</v>
      </c>
      <c r="C3760" t="str">
        <v>Business</v>
      </c>
      <c r="D3760">
        <v>693924</v>
      </c>
      <c r="E3760">
        <v>0</v>
      </c>
      <c r="F3760">
        <v>593</v>
      </c>
      <c r="G3760">
        <v>0.75</v>
      </c>
      <c r="H3760">
        <v>0</v>
      </c>
      <c r="I3760" t="str">
        <v>High</v>
      </c>
    </row>
    <row r="3761" spans="1:9" x14ac:dyDescent="0.25">
      <c r="A3761" t="str">
        <v>LN007567</v>
      </c>
      <c r="B3761" t="str">
        <v>CUST01018</v>
      </c>
      <c r="C3761" t="str">
        <v>Business</v>
      </c>
      <c r="D3761">
        <v>1125469</v>
      </c>
      <c r="E3761">
        <v>891945.2</v>
      </c>
      <c r="F3761">
        <v>613</v>
      </c>
      <c r="G3761">
        <v>0.254</v>
      </c>
      <c r="H3761">
        <v>0</v>
      </c>
      <c r="I3761" t="str">
        <v>High</v>
      </c>
    </row>
    <row r="3762" spans="1:9" x14ac:dyDescent="0.25">
      <c r="A3762" t="str">
        <v>LN007572</v>
      </c>
      <c r="B3762" t="str">
        <v>CUST00794</v>
      </c>
      <c r="C3762" t="str">
        <v>Home</v>
      </c>
      <c r="D3762">
        <v>4658107</v>
      </c>
      <c r="E3762">
        <v>4227901.08</v>
      </c>
      <c r="F3762">
        <v>785</v>
      </c>
      <c r="G3762">
        <v>0.51729999999999998</v>
      </c>
      <c r="H3762">
        <v>0</v>
      </c>
      <c r="I3762" t="str">
        <v>High</v>
      </c>
    </row>
    <row r="3763" spans="1:9" x14ac:dyDescent="0.25">
      <c r="A3763" t="str">
        <v>LN007573</v>
      </c>
      <c r="B3763" t="str">
        <v>CUST04901</v>
      </c>
      <c r="C3763" t="str">
        <v>Personal</v>
      </c>
      <c r="D3763">
        <v>738961</v>
      </c>
      <c r="E3763">
        <v>696989.38</v>
      </c>
      <c r="F3763">
        <v>636</v>
      </c>
      <c r="G3763">
        <v>0.12429999999999999</v>
      </c>
      <c r="H3763">
        <v>0</v>
      </c>
      <c r="I3763" t="str">
        <v>High</v>
      </c>
    </row>
    <row r="3764" spans="1:9" x14ac:dyDescent="0.25">
      <c r="A3764" t="str">
        <v>LN007576</v>
      </c>
      <c r="B3764" t="str">
        <v>CUST00865</v>
      </c>
      <c r="C3764" t="str">
        <v>Personal</v>
      </c>
      <c r="D3764">
        <v>271201</v>
      </c>
      <c r="E3764">
        <v>63032.51</v>
      </c>
      <c r="F3764">
        <v>575</v>
      </c>
      <c r="G3764">
        <v>0.30109999999999998</v>
      </c>
      <c r="H3764">
        <v>0</v>
      </c>
      <c r="I3764" t="str">
        <v>High</v>
      </c>
    </row>
    <row r="3765" spans="1:9" x14ac:dyDescent="0.25">
      <c r="A3765" t="str">
        <v>LN007577</v>
      </c>
      <c r="B3765" t="str">
        <v>CUST01085</v>
      </c>
      <c r="C3765" t="str">
        <v>Auto</v>
      </c>
      <c r="D3765">
        <v>543197</v>
      </c>
      <c r="E3765">
        <v>485386.9</v>
      </c>
      <c r="F3765">
        <v>637</v>
      </c>
      <c r="G3765">
        <v>0.29210000000000003</v>
      </c>
      <c r="H3765">
        <v>0</v>
      </c>
      <c r="I3765" t="str">
        <v>High</v>
      </c>
    </row>
    <row r="3766" spans="1:9" x14ac:dyDescent="0.25">
      <c r="A3766" t="str">
        <v>LN007580</v>
      </c>
      <c r="B3766" t="str">
        <v>CUST00257</v>
      </c>
      <c r="C3766" t="str">
        <v>Auto</v>
      </c>
      <c r="D3766">
        <v>1582780</v>
      </c>
      <c r="E3766">
        <v>1071075.54</v>
      </c>
      <c r="F3766">
        <v>771</v>
      </c>
      <c r="G3766">
        <v>0.75</v>
      </c>
      <c r="H3766">
        <v>0</v>
      </c>
      <c r="I3766" t="str">
        <v>High</v>
      </c>
    </row>
    <row r="3767" spans="1:9" x14ac:dyDescent="0.25">
      <c r="A3767" t="str">
        <v>LN007582</v>
      </c>
      <c r="B3767" t="str">
        <v>CUST04333</v>
      </c>
      <c r="C3767" t="str">
        <v>Home</v>
      </c>
      <c r="D3767">
        <v>5389383</v>
      </c>
      <c r="E3767">
        <v>4534915.18</v>
      </c>
      <c r="F3767">
        <v>827</v>
      </c>
      <c r="G3767">
        <v>0.75</v>
      </c>
      <c r="H3767">
        <v>0</v>
      </c>
      <c r="I3767" t="str">
        <v>High</v>
      </c>
    </row>
    <row r="3768" spans="1:9" x14ac:dyDescent="0.25">
      <c r="A3768" t="str">
        <v>LN007583</v>
      </c>
      <c r="B3768" t="str">
        <v>CUST03393</v>
      </c>
      <c r="C3768" t="str">
        <v>Personal</v>
      </c>
      <c r="D3768">
        <v>582416</v>
      </c>
      <c r="E3768">
        <v>380668.98</v>
      </c>
      <c r="F3768">
        <v>622</v>
      </c>
      <c r="G3768">
        <v>0.34350000000000003</v>
      </c>
      <c r="H3768">
        <v>0</v>
      </c>
      <c r="I3768" t="str">
        <v>High</v>
      </c>
    </row>
    <row r="3769" spans="1:9" x14ac:dyDescent="0.25">
      <c r="A3769" t="str">
        <v>LN007587</v>
      </c>
      <c r="B3769" t="str">
        <v>CUST03680</v>
      </c>
      <c r="C3769" t="str">
        <v>Home</v>
      </c>
      <c r="D3769">
        <v>5342334</v>
      </c>
      <c r="E3769">
        <v>5231707.01</v>
      </c>
      <c r="F3769">
        <v>790</v>
      </c>
      <c r="G3769">
        <v>0.57579999999999998</v>
      </c>
      <c r="H3769">
        <v>0</v>
      </c>
      <c r="I3769" t="str">
        <v>High</v>
      </c>
    </row>
    <row r="3770" spans="1:9" x14ac:dyDescent="0.25">
      <c r="A3770" t="str">
        <v>LN007588</v>
      </c>
      <c r="B3770" t="str">
        <v>CUST04345</v>
      </c>
      <c r="C3770" t="str">
        <v>Auto</v>
      </c>
      <c r="D3770">
        <v>677984</v>
      </c>
      <c r="E3770">
        <v>429468.1</v>
      </c>
      <c r="F3770">
        <v>703</v>
      </c>
      <c r="G3770">
        <v>0.51870000000000005</v>
      </c>
      <c r="H3770">
        <v>0</v>
      </c>
      <c r="I3770" t="str">
        <v>High</v>
      </c>
    </row>
    <row r="3771" spans="1:9" x14ac:dyDescent="0.25">
      <c r="A3771" t="str">
        <v>LN007591</v>
      </c>
      <c r="B3771" t="str">
        <v>CUST06573</v>
      </c>
      <c r="C3771" t="str">
        <v>Personal</v>
      </c>
      <c r="D3771">
        <v>629050</v>
      </c>
      <c r="E3771">
        <v>419054.57</v>
      </c>
      <c r="F3771">
        <v>719</v>
      </c>
      <c r="G3771">
        <v>0.72750000000000004</v>
      </c>
      <c r="H3771">
        <v>0</v>
      </c>
      <c r="I3771" t="str">
        <v>High</v>
      </c>
    </row>
    <row r="3772" spans="1:9" x14ac:dyDescent="0.25">
      <c r="A3772" t="str">
        <v>LN007593</v>
      </c>
      <c r="B3772" t="str">
        <v>CUST06814</v>
      </c>
      <c r="C3772" t="str">
        <v>Auto</v>
      </c>
      <c r="D3772">
        <v>704239</v>
      </c>
      <c r="E3772">
        <v>680545.04</v>
      </c>
      <c r="F3772">
        <v>639</v>
      </c>
      <c r="G3772">
        <v>0.3372</v>
      </c>
      <c r="H3772">
        <v>0</v>
      </c>
      <c r="I3772" t="str">
        <v>High</v>
      </c>
    </row>
    <row r="3773" spans="1:9" x14ac:dyDescent="0.25">
      <c r="A3773" t="str">
        <v>LN007594</v>
      </c>
      <c r="B3773" t="str">
        <v>CUST01744</v>
      </c>
      <c r="C3773" t="str">
        <v>Business</v>
      </c>
      <c r="D3773">
        <v>4925641</v>
      </c>
      <c r="E3773">
        <v>2919990.29</v>
      </c>
      <c r="F3773">
        <v>661</v>
      </c>
      <c r="G3773">
        <v>0.75</v>
      </c>
      <c r="H3773">
        <v>120</v>
      </c>
      <c r="I3773" t="str">
        <v>High</v>
      </c>
    </row>
    <row r="3774" spans="1:9" x14ac:dyDescent="0.25">
      <c r="A3774" t="str">
        <v>LN007596</v>
      </c>
      <c r="B3774" t="str">
        <v>CUST05632</v>
      </c>
      <c r="C3774" t="str">
        <v>Business</v>
      </c>
      <c r="D3774">
        <v>4365019</v>
      </c>
      <c r="E3774">
        <v>978365.12</v>
      </c>
      <c r="F3774">
        <v>700</v>
      </c>
      <c r="G3774">
        <v>0.75</v>
      </c>
      <c r="H3774">
        <v>15</v>
      </c>
      <c r="I3774" t="str">
        <v>High</v>
      </c>
    </row>
    <row r="3775" spans="1:9" x14ac:dyDescent="0.25">
      <c r="A3775" t="str">
        <v>LN007599</v>
      </c>
      <c r="B3775" t="str">
        <v>CUST01599</v>
      </c>
      <c r="C3775" t="str">
        <v>Business</v>
      </c>
      <c r="D3775">
        <v>1837080</v>
      </c>
      <c r="E3775">
        <v>1355693.5</v>
      </c>
      <c r="F3775">
        <v>653</v>
      </c>
      <c r="G3775">
        <v>0.75</v>
      </c>
      <c r="H3775">
        <v>0</v>
      </c>
      <c r="I3775" t="str">
        <v>High</v>
      </c>
    </row>
    <row r="3776" spans="1:9" x14ac:dyDescent="0.25">
      <c r="A3776" t="str">
        <v>LN007601</v>
      </c>
      <c r="B3776" t="str">
        <v>CUST02006</v>
      </c>
      <c r="C3776" t="str">
        <v>Auto</v>
      </c>
      <c r="D3776">
        <v>821730</v>
      </c>
      <c r="E3776">
        <v>227571.71</v>
      </c>
      <c r="F3776">
        <v>724</v>
      </c>
      <c r="G3776">
        <v>0.60970000000000002</v>
      </c>
      <c r="H3776">
        <v>0</v>
      </c>
      <c r="I3776" t="str">
        <v>High</v>
      </c>
    </row>
    <row r="3777" spans="1:9" x14ac:dyDescent="0.25">
      <c r="A3777" t="str">
        <v>LN007603</v>
      </c>
      <c r="B3777" t="str">
        <v>CUST05941</v>
      </c>
      <c r="C3777" t="str">
        <v>Auto</v>
      </c>
      <c r="D3777">
        <v>1437644</v>
      </c>
      <c r="E3777">
        <v>1224089.46</v>
      </c>
      <c r="F3777">
        <v>686</v>
      </c>
      <c r="G3777">
        <v>0.75</v>
      </c>
      <c r="H3777">
        <v>7</v>
      </c>
      <c r="I3777" t="str">
        <v>High</v>
      </c>
    </row>
    <row r="3778" spans="1:9" x14ac:dyDescent="0.25">
      <c r="A3778" t="str">
        <v>LN007604</v>
      </c>
      <c r="B3778" t="str">
        <v>CUST06553</v>
      </c>
      <c r="C3778" t="str">
        <v>Business</v>
      </c>
      <c r="D3778">
        <v>3322924</v>
      </c>
      <c r="E3778">
        <v>1224411.6599999999</v>
      </c>
      <c r="F3778">
        <v>747</v>
      </c>
      <c r="G3778">
        <v>0.68520000000000003</v>
      </c>
      <c r="H3778">
        <v>0</v>
      </c>
      <c r="I3778" t="str">
        <v>High</v>
      </c>
    </row>
    <row r="3779" spans="1:9" x14ac:dyDescent="0.25">
      <c r="A3779" t="str">
        <v>LN007609</v>
      </c>
      <c r="B3779" t="str">
        <v>CUST03710</v>
      </c>
      <c r="C3779" t="str">
        <v>Personal</v>
      </c>
      <c r="D3779">
        <v>587515</v>
      </c>
      <c r="E3779">
        <v>314963.7</v>
      </c>
      <c r="F3779">
        <v>641</v>
      </c>
      <c r="G3779">
        <v>0.2145</v>
      </c>
      <c r="H3779">
        <v>0</v>
      </c>
      <c r="I3779" t="str">
        <v>High</v>
      </c>
    </row>
    <row r="3780" spans="1:9" x14ac:dyDescent="0.25">
      <c r="A3780" t="str">
        <v>LN007612</v>
      </c>
      <c r="B3780" t="str">
        <v>CUST03761</v>
      </c>
      <c r="C3780" t="str">
        <v>Personal</v>
      </c>
      <c r="D3780">
        <v>421286</v>
      </c>
      <c r="E3780">
        <v>171603.81</v>
      </c>
      <c r="F3780">
        <v>758</v>
      </c>
      <c r="G3780">
        <v>0.74870000000000003</v>
      </c>
      <c r="H3780">
        <v>0</v>
      </c>
      <c r="I3780" t="str">
        <v>High</v>
      </c>
    </row>
    <row r="3781" spans="1:9" x14ac:dyDescent="0.25">
      <c r="A3781" t="str">
        <v>LN007613</v>
      </c>
      <c r="B3781" t="str">
        <v>CUST00388</v>
      </c>
      <c r="C3781" t="str">
        <v>Business</v>
      </c>
      <c r="D3781">
        <v>1169888</v>
      </c>
      <c r="E3781">
        <v>1130074.1299999999</v>
      </c>
      <c r="F3781">
        <v>694</v>
      </c>
      <c r="G3781">
        <v>0.75</v>
      </c>
      <c r="H3781">
        <v>0</v>
      </c>
      <c r="I3781" t="str">
        <v>High</v>
      </c>
    </row>
    <row r="3782" spans="1:9" x14ac:dyDescent="0.25">
      <c r="A3782" t="str">
        <v>LN007614</v>
      </c>
      <c r="B3782" t="str">
        <v>CUST06030</v>
      </c>
      <c r="C3782" t="str">
        <v>Home</v>
      </c>
      <c r="D3782">
        <v>3774848</v>
      </c>
      <c r="E3782">
        <v>3551776.43</v>
      </c>
      <c r="F3782">
        <v>645</v>
      </c>
      <c r="G3782">
        <v>0.46899999999999997</v>
      </c>
      <c r="H3782">
        <v>0</v>
      </c>
      <c r="I3782" t="str">
        <v>High</v>
      </c>
    </row>
    <row r="3783" spans="1:9" x14ac:dyDescent="0.25">
      <c r="A3783" t="str">
        <v>LN007615</v>
      </c>
      <c r="B3783" t="str">
        <v>CUST02159</v>
      </c>
      <c r="C3783" t="str">
        <v>Personal</v>
      </c>
      <c r="D3783">
        <v>430816</v>
      </c>
      <c r="E3783">
        <v>0</v>
      </c>
      <c r="F3783">
        <v>635</v>
      </c>
      <c r="G3783">
        <v>0.53610000000000002</v>
      </c>
      <c r="H3783">
        <v>0</v>
      </c>
      <c r="I3783" t="str">
        <v>High</v>
      </c>
    </row>
    <row r="3784" spans="1:9" x14ac:dyDescent="0.25">
      <c r="A3784" t="str">
        <v>LN007616</v>
      </c>
      <c r="B3784" t="str">
        <v>CUST03949</v>
      </c>
      <c r="C3784" t="str">
        <v>Home</v>
      </c>
      <c r="D3784">
        <v>6454964</v>
      </c>
      <c r="E3784">
        <v>6178082.4500000002</v>
      </c>
      <c r="F3784">
        <v>721</v>
      </c>
      <c r="G3784">
        <v>0.75</v>
      </c>
      <c r="H3784">
        <v>0</v>
      </c>
      <c r="I3784" t="str">
        <v>High</v>
      </c>
    </row>
    <row r="3785" spans="1:9" x14ac:dyDescent="0.25">
      <c r="A3785" t="str">
        <v>LN007618</v>
      </c>
      <c r="B3785" t="str">
        <v>CUST02628</v>
      </c>
      <c r="C3785" t="str">
        <v>Education</v>
      </c>
      <c r="D3785">
        <v>1073272</v>
      </c>
      <c r="E3785">
        <v>727815.15</v>
      </c>
      <c r="F3785">
        <v>637</v>
      </c>
      <c r="G3785">
        <v>0.4052</v>
      </c>
      <c r="H3785">
        <v>1</v>
      </c>
      <c r="I3785" t="str">
        <v>High</v>
      </c>
    </row>
    <row r="3786" spans="1:9" x14ac:dyDescent="0.25">
      <c r="A3786" t="str">
        <v>LN007619</v>
      </c>
      <c r="B3786" t="str">
        <v>CUST01361</v>
      </c>
      <c r="C3786" t="str">
        <v>Business</v>
      </c>
      <c r="D3786">
        <v>3021214</v>
      </c>
      <c r="E3786">
        <v>2396861.7400000002</v>
      </c>
      <c r="F3786">
        <v>774</v>
      </c>
      <c r="G3786">
        <v>0.75</v>
      </c>
      <c r="H3786">
        <v>0</v>
      </c>
      <c r="I3786" t="str">
        <v>High</v>
      </c>
    </row>
    <row r="3787" spans="1:9" x14ac:dyDescent="0.25">
      <c r="A3787" t="str">
        <v>LN007620</v>
      </c>
      <c r="B3787" t="str">
        <v>CUST00544</v>
      </c>
      <c r="C3787" t="str">
        <v>Home</v>
      </c>
      <c r="D3787">
        <v>4865917</v>
      </c>
      <c r="E3787">
        <v>4691429.68</v>
      </c>
      <c r="F3787">
        <v>647</v>
      </c>
      <c r="G3787">
        <v>0.75</v>
      </c>
      <c r="H3787">
        <v>0</v>
      </c>
      <c r="I3787" t="str">
        <v>High</v>
      </c>
    </row>
    <row r="3788" spans="1:9" x14ac:dyDescent="0.25">
      <c r="A3788" t="str">
        <v>LN007621</v>
      </c>
      <c r="B3788" t="str">
        <v>CUST02867</v>
      </c>
      <c r="C3788" t="str">
        <v>Business</v>
      </c>
      <c r="D3788">
        <v>2940026</v>
      </c>
      <c r="E3788">
        <v>2317132.3199999998</v>
      </c>
      <c r="F3788">
        <v>671</v>
      </c>
      <c r="G3788">
        <v>0.75</v>
      </c>
      <c r="H3788">
        <v>0</v>
      </c>
      <c r="I3788" t="str">
        <v>High</v>
      </c>
    </row>
    <row r="3789" spans="1:9" x14ac:dyDescent="0.25">
      <c r="A3789" t="str">
        <v>LN007625</v>
      </c>
      <c r="B3789" t="str">
        <v>CUST03531</v>
      </c>
      <c r="C3789" t="str">
        <v>Home</v>
      </c>
      <c r="D3789">
        <v>3989144</v>
      </c>
      <c r="E3789">
        <v>3869722.47</v>
      </c>
      <c r="F3789">
        <v>732</v>
      </c>
      <c r="G3789">
        <v>0.69610000000000005</v>
      </c>
      <c r="H3789">
        <v>1</v>
      </c>
      <c r="I3789" t="str">
        <v>High</v>
      </c>
    </row>
    <row r="3790" spans="1:9" x14ac:dyDescent="0.25">
      <c r="A3790" t="str">
        <v>LN007627</v>
      </c>
      <c r="B3790" t="str">
        <v>CUST01433</v>
      </c>
      <c r="C3790" t="str">
        <v>Business</v>
      </c>
      <c r="D3790">
        <v>2640967</v>
      </c>
      <c r="E3790">
        <v>530586.73</v>
      </c>
      <c r="F3790">
        <v>705</v>
      </c>
      <c r="G3790">
        <v>0.75</v>
      </c>
      <c r="H3790">
        <v>0</v>
      </c>
      <c r="I3790" t="str">
        <v>High</v>
      </c>
    </row>
    <row r="3791" spans="1:9" x14ac:dyDescent="0.25">
      <c r="A3791" t="str">
        <v>LN007628</v>
      </c>
      <c r="B3791" t="str">
        <v>CUST02681</v>
      </c>
      <c r="C3791" t="str">
        <v>Home</v>
      </c>
      <c r="D3791">
        <v>6520750</v>
      </c>
      <c r="E3791">
        <v>6081101.04</v>
      </c>
      <c r="F3791">
        <v>716</v>
      </c>
      <c r="G3791">
        <v>0.75</v>
      </c>
      <c r="H3791">
        <v>0</v>
      </c>
      <c r="I3791" t="str">
        <v>High</v>
      </c>
    </row>
    <row r="3792" spans="1:9" x14ac:dyDescent="0.25">
      <c r="A3792" t="str">
        <v>LN007629</v>
      </c>
      <c r="B3792" t="str">
        <v>CUST05050</v>
      </c>
      <c r="C3792" t="str">
        <v>Business</v>
      </c>
      <c r="D3792">
        <v>3913514</v>
      </c>
      <c r="E3792">
        <v>2343384.89</v>
      </c>
      <c r="F3792">
        <v>701</v>
      </c>
      <c r="G3792">
        <v>0.75</v>
      </c>
      <c r="H3792">
        <v>0</v>
      </c>
      <c r="I3792" t="str">
        <v>High</v>
      </c>
    </row>
    <row r="3793" spans="1:9" x14ac:dyDescent="0.25">
      <c r="A3793" t="str">
        <v>LN007630</v>
      </c>
      <c r="B3793" t="str">
        <v>CUST02276</v>
      </c>
      <c r="C3793" t="str">
        <v>Education</v>
      </c>
      <c r="D3793">
        <v>1151854</v>
      </c>
      <c r="E3793">
        <v>942467.76</v>
      </c>
      <c r="F3793">
        <v>633</v>
      </c>
      <c r="G3793">
        <v>0.33889999999999998</v>
      </c>
      <c r="H3793">
        <v>0</v>
      </c>
      <c r="I3793" t="str">
        <v>High</v>
      </c>
    </row>
    <row r="3794" spans="1:9" x14ac:dyDescent="0.25">
      <c r="A3794" t="str">
        <v>LN007631</v>
      </c>
      <c r="B3794" t="str">
        <v>CUST03714</v>
      </c>
      <c r="C3794" t="str">
        <v>Home</v>
      </c>
      <c r="D3794">
        <v>4085810</v>
      </c>
      <c r="E3794">
        <v>3277975.11</v>
      </c>
      <c r="F3794">
        <v>781</v>
      </c>
      <c r="G3794">
        <v>0.75</v>
      </c>
      <c r="H3794">
        <v>0</v>
      </c>
      <c r="I3794" t="str">
        <v>High</v>
      </c>
    </row>
    <row r="3795" spans="1:9" x14ac:dyDescent="0.25">
      <c r="A3795" t="str">
        <v>LN007632</v>
      </c>
      <c r="B3795" t="str">
        <v>CUST01274</v>
      </c>
      <c r="C3795" t="str">
        <v>Auto</v>
      </c>
      <c r="D3795">
        <v>1613501</v>
      </c>
      <c r="E3795">
        <v>1426920.26</v>
      </c>
      <c r="F3795">
        <v>549</v>
      </c>
      <c r="G3795">
        <v>0.32329999999999998</v>
      </c>
      <c r="H3795">
        <v>0</v>
      </c>
      <c r="I3795" t="str">
        <v>High</v>
      </c>
    </row>
    <row r="3796" spans="1:9" x14ac:dyDescent="0.25">
      <c r="A3796" t="str">
        <v>LN007633</v>
      </c>
      <c r="B3796" t="str">
        <v>CUST03840</v>
      </c>
      <c r="C3796" t="str">
        <v>Personal</v>
      </c>
      <c r="D3796">
        <v>531802</v>
      </c>
      <c r="E3796">
        <v>372932.83</v>
      </c>
      <c r="F3796">
        <v>727</v>
      </c>
      <c r="G3796">
        <v>0.61850000000000005</v>
      </c>
      <c r="H3796">
        <v>0</v>
      </c>
      <c r="I3796" t="str">
        <v>High</v>
      </c>
    </row>
    <row r="3797" spans="1:9" x14ac:dyDescent="0.25">
      <c r="A3797" t="str">
        <v>LN007634</v>
      </c>
      <c r="B3797" t="str">
        <v>CUST03708</v>
      </c>
      <c r="C3797" t="str">
        <v>Business</v>
      </c>
      <c r="D3797">
        <v>4498080</v>
      </c>
      <c r="E3797">
        <v>2706921.31</v>
      </c>
      <c r="F3797">
        <v>773</v>
      </c>
      <c r="G3797">
        <v>0.75</v>
      </c>
      <c r="H3797">
        <v>0</v>
      </c>
      <c r="I3797" t="str">
        <v>High</v>
      </c>
    </row>
    <row r="3798" spans="1:9" x14ac:dyDescent="0.25">
      <c r="A3798" t="str">
        <v>LN007637</v>
      </c>
      <c r="B3798" t="str">
        <v>CUST03357</v>
      </c>
      <c r="C3798" t="str">
        <v>Personal</v>
      </c>
      <c r="D3798">
        <v>666429</v>
      </c>
      <c r="E3798">
        <v>282625.88</v>
      </c>
      <c r="F3798">
        <v>732</v>
      </c>
      <c r="G3798">
        <v>0.61509999999999998</v>
      </c>
      <c r="H3798">
        <v>0</v>
      </c>
      <c r="I3798" t="str">
        <v>High</v>
      </c>
    </row>
    <row r="3799" spans="1:9" x14ac:dyDescent="0.25">
      <c r="A3799" t="str">
        <v>LN007640</v>
      </c>
      <c r="B3799" t="str">
        <v>CUST02981</v>
      </c>
      <c r="C3799" t="str">
        <v>Personal</v>
      </c>
      <c r="D3799">
        <v>366046</v>
      </c>
      <c r="E3799">
        <v>226893.26</v>
      </c>
      <c r="F3799">
        <v>773</v>
      </c>
      <c r="G3799">
        <v>0.61619999999999997</v>
      </c>
      <c r="H3799">
        <v>1</v>
      </c>
      <c r="I3799" t="str">
        <v>High</v>
      </c>
    </row>
    <row r="3800" spans="1:9" x14ac:dyDescent="0.25">
      <c r="A3800" t="str">
        <v>LN007641</v>
      </c>
      <c r="B3800" t="str">
        <v>CUST02617</v>
      </c>
      <c r="C3800" t="str">
        <v>Home</v>
      </c>
      <c r="D3800">
        <v>5295368</v>
      </c>
      <c r="E3800">
        <v>5242792.93</v>
      </c>
      <c r="F3800">
        <v>714</v>
      </c>
      <c r="G3800">
        <v>0.75</v>
      </c>
      <c r="H3800">
        <v>0</v>
      </c>
      <c r="I3800" t="str">
        <v>High</v>
      </c>
    </row>
    <row r="3801" spans="1:9" x14ac:dyDescent="0.25">
      <c r="A3801" t="str">
        <v>LN007646</v>
      </c>
      <c r="B3801" t="str">
        <v>CUST06476</v>
      </c>
      <c r="C3801" t="str">
        <v>Auto</v>
      </c>
      <c r="D3801">
        <v>1688559</v>
      </c>
      <c r="E3801">
        <v>979959.85</v>
      </c>
      <c r="F3801">
        <v>618</v>
      </c>
      <c r="G3801">
        <v>0.75</v>
      </c>
      <c r="H3801">
        <v>0</v>
      </c>
      <c r="I3801" t="str">
        <v>High</v>
      </c>
    </row>
    <row r="3802" spans="1:9" x14ac:dyDescent="0.25">
      <c r="A3802" t="str">
        <v>LN007647</v>
      </c>
      <c r="B3802" t="str">
        <v>CUST00534</v>
      </c>
      <c r="C3802" t="str">
        <v>Home</v>
      </c>
      <c r="D3802">
        <v>4701654</v>
      </c>
      <c r="E3802">
        <v>4310616.08</v>
      </c>
      <c r="F3802">
        <v>694</v>
      </c>
      <c r="G3802">
        <v>0.75</v>
      </c>
      <c r="H3802">
        <v>0</v>
      </c>
      <c r="I3802" t="str">
        <v>High</v>
      </c>
    </row>
    <row r="3803" spans="1:9" x14ac:dyDescent="0.25">
      <c r="A3803" t="str">
        <v>LN007649</v>
      </c>
      <c r="B3803" t="str">
        <v>CUST01493</v>
      </c>
      <c r="C3803" t="str">
        <v>Personal</v>
      </c>
      <c r="D3803">
        <v>655309</v>
      </c>
      <c r="E3803">
        <v>560830.51</v>
      </c>
      <c r="F3803">
        <v>624</v>
      </c>
      <c r="G3803">
        <v>0.2283</v>
      </c>
      <c r="H3803">
        <v>0</v>
      </c>
      <c r="I3803" t="str">
        <v>High</v>
      </c>
    </row>
    <row r="3804" spans="1:9" x14ac:dyDescent="0.25">
      <c r="A3804" t="str">
        <v>LN007655</v>
      </c>
      <c r="B3804" t="str">
        <v>CUST03670</v>
      </c>
      <c r="C3804" t="str">
        <v>Education</v>
      </c>
      <c r="D3804">
        <v>215227</v>
      </c>
      <c r="E3804">
        <v>206984.47</v>
      </c>
      <c r="F3804">
        <v>647</v>
      </c>
      <c r="G3804">
        <v>0.10979999999999999</v>
      </c>
      <c r="H3804">
        <v>0</v>
      </c>
      <c r="I3804" t="str">
        <v>High</v>
      </c>
    </row>
    <row r="3805" spans="1:9" x14ac:dyDescent="0.25">
      <c r="A3805" t="str">
        <v>LN007658</v>
      </c>
      <c r="B3805" t="str">
        <v>CUST06619</v>
      </c>
      <c r="C3805" t="str">
        <v>Auto</v>
      </c>
      <c r="D3805">
        <v>403397</v>
      </c>
      <c r="E3805">
        <v>172683.14</v>
      </c>
      <c r="F3805">
        <v>850</v>
      </c>
      <c r="G3805">
        <v>0.75</v>
      </c>
      <c r="H3805">
        <v>0</v>
      </c>
      <c r="I3805" t="str">
        <v>High</v>
      </c>
    </row>
    <row r="3806" spans="1:9" x14ac:dyDescent="0.25">
      <c r="A3806" t="str">
        <v>LN007659</v>
      </c>
      <c r="B3806" t="str">
        <v>CUST05138</v>
      </c>
      <c r="C3806" t="str">
        <v>Home</v>
      </c>
      <c r="D3806">
        <v>5325354</v>
      </c>
      <c r="E3806">
        <v>5152430</v>
      </c>
      <c r="F3806">
        <v>655</v>
      </c>
      <c r="G3806">
        <v>0.75</v>
      </c>
      <c r="H3806">
        <v>0</v>
      </c>
      <c r="I3806" t="str">
        <v>High</v>
      </c>
    </row>
    <row r="3807" spans="1:9" x14ac:dyDescent="0.25">
      <c r="A3807" t="str">
        <v>LN007660</v>
      </c>
      <c r="B3807" t="str">
        <v>CUST03468</v>
      </c>
      <c r="C3807" t="str">
        <v>Auto</v>
      </c>
      <c r="D3807">
        <v>1656958</v>
      </c>
      <c r="E3807">
        <v>1418811.82</v>
      </c>
      <c r="F3807">
        <v>687</v>
      </c>
      <c r="G3807">
        <v>0.74180000000000001</v>
      </c>
      <c r="H3807">
        <v>0</v>
      </c>
      <c r="I3807" t="str">
        <v>High</v>
      </c>
    </row>
    <row r="3808" spans="1:9" x14ac:dyDescent="0.25">
      <c r="A3808" t="str">
        <v>LN007661</v>
      </c>
      <c r="B3808" t="str">
        <v>CUST02045</v>
      </c>
      <c r="C3808" t="str">
        <v>Personal</v>
      </c>
      <c r="D3808">
        <v>742248</v>
      </c>
      <c r="E3808">
        <v>536756.57999999996</v>
      </c>
      <c r="F3808">
        <v>782</v>
      </c>
      <c r="G3808">
        <v>0.70409999999999995</v>
      </c>
      <c r="H3808">
        <v>0</v>
      </c>
      <c r="I3808" t="str">
        <v>High</v>
      </c>
    </row>
    <row r="3809" spans="1:9" x14ac:dyDescent="0.25">
      <c r="A3809" t="str">
        <v>LN007662</v>
      </c>
      <c r="B3809" t="str">
        <v>CUST02711</v>
      </c>
      <c r="C3809" t="str">
        <v>Auto</v>
      </c>
      <c r="D3809">
        <v>571917</v>
      </c>
      <c r="E3809">
        <v>164160.51</v>
      </c>
      <c r="F3809">
        <v>622</v>
      </c>
      <c r="G3809">
        <v>0.2079</v>
      </c>
      <c r="H3809">
        <v>90</v>
      </c>
      <c r="I3809" t="str">
        <v>High</v>
      </c>
    </row>
    <row r="3810" spans="1:9" x14ac:dyDescent="0.25">
      <c r="A3810" t="str">
        <v>LN007664</v>
      </c>
      <c r="B3810" t="str">
        <v>CUST03270</v>
      </c>
      <c r="C3810" t="str">
        <v>Home</v>
      </c>
      <c r="D3810">
        <v>5508192</v>
      </c>
      <c r="E3810">
        <v>5262233.9000000004</v>
      </c>
      <c r="F3810">
        <v>683</v>
      </c>
      <c r="G3810">
        <v>0.58889999999999998</v>
      </c>
      <c r="H3810">
        <v>0</v>
      </c>
      <c r="I3810" t="str">
        <v>High</v>
      </c>
    </row>
    <row r="3811" spans="1:9" x14ac:dyDescent="0.25">
      <c r="A3811" t="str">
        <v>LN007665</v>
      </c>
      <c r="B3811" t="str">
        <v>CUST04693</v>
      </c>
      <c r="C3811" t="str">
        <v>Personal</v>
      </c>
      <c r="D3811">
        <v>281930</v>
      </c>
      <c r="E3811">
        <v>168898.91</v>
      </c>
      <c r="F3811">
        <v>626</v>
      </c>
      <c r="G3811">
        <v>6.8500000000000005E-2</v>
      </c>
      <c r="H3811">
        <v>0</v>
      </c>
      <c r="I3811" t="str">
        <v>High</v>
      </c>
    </row>
    <row r="3812" spans="1:9" x14ac:dyDescent="0.25">
      <c r="A3812" t="str">
        <v>LN007669</v>
      </c>
      <c r="B3812" t="str">
        <v>CUST04332</v>
      </c>
      <c r="C3812" t="str">
        <v>Business</v>
      </c>
      <c r="D3812">
        <v>1123058</v>
      </c>
      <c r="E3812">
        <v>243013.61</v>
      </c>
      <c r="F3812">
        <v>674</v>
      </c>
      <c r="G3812">
        <v>0.75</v>
      </c>
      <c r="H3812">
        <v>0</v>
      </c>
      <c r="I3812" t="str">
        <v>High</v>
      </c>
    </row>
    <row r="3813" spans="1:9" x14ac:dyDescent="0.25">
      <c r="A3813" t="str">
        <v>LN007670</v>
      </c>
      <c r="B3813" t="str">
        <v>CUST05347</v>
      </c>
      <c r="C3813" t="str">
        <v>Personal</v>
      </c>
      <c r="D3813">
        <v>774279</v>
      </c>
      <c r="E3813">
        <v>180100.75</v>
      </c>
      <c r="F3813">
        <v>747</v>
      </c>
      <c r="G3813">
        <v>0.70450000000000002</v>
      </c>
      <c r="H3813">
        <v>0</v>
      </c>
      <c r="I3813" t="str">
        <v>High</v>
      </c>
    </row>
    <row r="3814" spans="1:9" x14ac:dyDescent="0.25">
      <c r="A3814" t="str">
        <v>LN007671</v>
      </c>
      <c r="B3814" t="str">
        <v>CUST05008</v>
      </c>
      <c r="C3814" t="str">
        <v>Education</v>
      </c>
      <c r="D3814">
        <v>214840</v>
      </c>
      <c r="E3814">
        <v>130653.53</v>
      </c>
      <c r="F3814">
        <v>638</v>
      </c>
      <c r="G3814">
        <v>0.13589999999999999</v>
      </c>
      <c r="H3814">
        <v>0</v>
      </c>
      <c r="I3814" t="str">
        <v>High</v>
      </c>
    </row>
    <row r="3815" spans="1:9" x14ac:dyDescent="0.25">
      <c r="A3815" t="str">
        <v>LN007673</v>
      </c>
      <c r="B3815" t="str">
        <v>CUST04290</v>
      </c>
      <c r="C3815" t="str">
        <v>Business</v>
      </c>
      <c r="D3815">
        <v>1642985</v>
      </c>
      <c r="E3815">
        <v>1378664.39</v>
      </c>
      <c r="F3815">
        <v>673</v>
      </c>
      <c r="G3815">
        <v>0.60550000000000004</v>
      </c>
      <c r="H3815">
        <v>1</v>
      </c>
      <c r="I3815" t="str">
        <v>High</v>
      </c>
    </row>
    <row r="3816" spans="1:9" x14ac:dyDescent="0.25">
      <c r="A3816" t="str">
        <v>LN007674</v>
      </c>
      <c r="B3816" t="str">
        <v>CUST04888</v>
      </c>
      <c r="C3816" t="str">
        <v>Home</v>
      </c>
      <c r="D3816">
        <v>4440483</v>
      </c>
      <c r="E3816">
        <v>3561377.28</v>
      </c>
      <c r="F3816">
        <v>850</v>
      </c>
      <c r="G3816">
        <v>0.75</v>
      </c>
      <c r="H3816">
        <v>0</v>
      </c>
      <c r="I3816" t="str">
        <v>High</v>
      </c>
    </row>
    <row r="3817" spans="1:9" x14ac:dyDescent="0.25">
      <c r="A3817" t="str">
        <v>LN007675</v>
      </c>
      <c r="B3817" t="str">
        <v>CUST02603</v>
      </c>
      <c r="C3817" t="str">
        <v>Home</v>
      </c>
      <c r="D3817">
        <v>5157999</v>
      </c>
      <c r="E3817">
        <v>4967841.38</v>
      </c>
      <c r="F3817">
        <v>794</v>
      </c>
      <c r="G3817">
        <v>0.75</v>
      </c>
      <c r="H3817">
        <v>0</v>
      </c>
      <c r="I3817" t="str">
        <v>High</v>
      </c>
    </row>
    <row r="3818" spans="1:9" x14ac:dyDescent="0.25">
      <c r="A3818" t="str">
        <v>LN007676</v>
      </c>
      <c r="B3818" t="str">
        <v>CUST01490</v>
      </c>
      <c r="C3818" t="str">
        <v>Auto</v>
      </c>
      <c r="D3818">
        <v>1622802</v>
      </c>
      <c r="E3818">
        <v>1127362.82</v>
      </c>
      <c r="F3818">
        <v>640</v>
      </c>
      <c r="G3818">
        <v>0.70709999999999995</v>
      </c>
      <c r="H3818">
        <v>15</v>
      </c>
      <c r="I3818" t="str">
        <v>High</v>
      </c>
    </row>
    <row r="3819" spans="1:9" x14ac:dyDescent="0.25">
      <c r="A3819" t="str">
        <v>LN007678</v>
      </c>
      <c r="B3819" t="str">
        <v>CUST03873</v>
      </c>
      <c r="C3819" t="str">
        <v>Business</v>
      </c>
      <c r="D3819">
        <v>1714927</v>
      </c>
      <c r="E3819">
        <v>1602913.29</v>
      </c>
      <c r="F3819">
        <v>759</v>
      </c>
      <c r="G3819">
        <v>0.75</v>
      </c>
      <c r="H3819">
        <v>0</v>
      </c>
      <c r="I3819" t="str">
        <v>High</v>
      </c>
    </row>
    <row r="3820" spans="1:9" x14ac:dyDescent="0.25">
      <c r="A3820" t="str">
        <v>LN007679</v>
      </c>
      <c r="B3820" t="str">
        <v>CUST03503</v>
      </c>
      <c r="C3820" t="str">
        <v>Personal</v>
      </c>
      <c r="D3820">
        <v>359473</v>
      </c>
      <c r="E3820">
        <v>319532.21999999997</v>
      </c>
      <c r="F3820">
        <v>548</v>
      </c>
      <c r="G3820">
        <v>0.1641</v>
      </c>
      <c r="H3820">
        <v>0</v>
      </c>
      <c r="I3820" t="str">
        <v>High</v>
      </c>
    </row>
    <row r="3821" spans="1:9" x14ac:dyDescent="0.25">
      <c r="A3821" t="str">
        <v>LN007681</v>
      </c>
      <c r="B3821" t="str">
        <v>CUST00670</v>
      </c>
      <c r="C3821" t="str">
        <v>Business</v>
      </c>
      <c r="D3821">
        <v>1685895</v>
      </c>
      <c r="E3821">
        <v>1439366.22</v>
      </c>
      <c r="F3821">
        <v>684</v>
      </c>
      <c r="G3821">
        <v>0.75</v>
      </c>
      <c r="H3821">
        <v>0</v>
      </c>
      <c r="I3821" t="str">
        <v>High</v>
      </c>
    </row>
    <row r="3822" spans="1:9" x14ac:dyDescent="0.25">
      <c r="A3822" t="str">
        <v>LN007682</v>
      </c>
      <c r="B3822" t="str">
        <v>CUST05015</v>
      </c>
      <c r="C3822" t="str">
        <v>Home</v>
      </c>
      <c r="D3822">
        <v>6963189</v>
      </c>
      <c r="E3822">
        <v>6773034.1699999999</v>
      </c>
      <c r="F3822">
        <v>626</v>
      </c>
      <c r="G3822">
        <v>0.75</v>
      </c>
      <c r="H3822">
        <v>60</v>
      </c>
      <c r="I3822" t="str">
        <v>High</v>
      </c>
    </row>
    <row r="3823" spans="1:9" x14ac:dyDescent="0.25">
      <c r="A3823" t="str">
        <v>LN007687</v>
      </c>
      <c r="B3823" t="str">
        <v>CUST03900</v>
      </c>
      <c r="C3823" t="str">
        <v>Education</v>
      </c>
      <c r="D3823">
        <v>747987</v>
      </c>
      <c r="E3823">
        <v>23630.87</v>
      </c>
      <c r="F3823">
        <v>757</v>
      </c>
      <c r="G3823">
        <v>0.75</v>
      </c>
      <c r="H3823">
        <v>0</v>
      </c>
      <c r="I3823" t="str">
        <v>High</v>
      </c>
    </row>
    <row r="3824" spans="1:9" x14ac:dyDescent="0.25">
      <c r="A3824" t="str">
        <v>LN007690</v>
      </c>
      <c r="B3824" t="str">
        <v>CUST02376</v>
      </c>
      <c r="C3824" t="str">
        <v>Education</v>
      </c>
      <c r="D3824">
        <v>407717</v>
      </c>
      <c r="E3824">
        <v>0</v>
      </c>
      <c r="F3824">
        <v>728</v>
      </c>
      <c r="G3824">
        <v>0.75</v>
      </c>
      <c r="H3824">
        <v>0</v>
      </c>
      <c r="I3824" t="str">
        <v>High</v>
      </c>
    </row>
    <row r="3825" spans="1:9" x14ac:dyDescent="0.25">
      <c r="A3825" t="str">
        <v>LN007692</v>
      </c>
      <c r="B3825" t="str">
        <v>CUST02277</v>
      </c>
      <c r="C3825" t="str">
        <v>Business</v>
      </c>
      <c r="D3825">
        <v>1565130</v>
      </c>
      <c r="E3825">
        <v>1184176.47</v>
      </c>
      <c r="F3825">
        <v>645</v>
      </c>
      <c r="G3825">
        <v>0.75</v>
      </c>
      <c r="H3825">
        <v>7</v>
      </c>
      <c r="I3825" t="str">
        <v>High</v>
      </c>
    </row>
    <row r="3826" spans="1:9" x14ac:dyDescent="0.25">
      <c r="A3826" t="str">
        <v>LN007693</v>
      </c>
      <c r="B3826" t="str">
        <v>CUST01085</v>
      </c>
      <c r="C3826" t="str">
        <v>Personal</v>
      </c>
      <c r="D3826">
        <v>292230</v>
      </c>
      <c r="E3826">
        <v>201497.79</v>
      </c>
      <c r="F3826">
        <v>654</v>
      </c>
      <c r="G3826">
        <v>0.51339999999999997</v>
      </c>
      <c r="H3826">
        <v>1</v>
      </c>
      <c r="I3826" t="str">
        <v>High</v>
      </c>
    </row>
    <row r="3827" spans="1:9" x14ac:dyDescent="0.25">
      <c r="A3827" t="str">
        <v>LN007695</v>
      </c>
      <c r="B3827" t="str">
        <v>CUST06274</v>
      </c>
      <c r="C3827" t="str">
        <v>Business</v>
      </c>
      <c r="D3827">
        <v>2057223</v>
      </c>
      <c r="E3827">
        <v>313706.25</v>
      </c>
      <c r="F3827">
        <v>740</v>
      </c>
      <c r="G3827">
        <v>0.75</v>
      </c>
      <c r="H3827">
        <v>0</v>
      </c>
      <c r="I3827" t="str">
        <v>High</v>
      </c>
    </row>
    <row r="3828" spans="1:9" x14ac:dyDescent="0.25">
      <c r="A3828" t="str">
        <v>LN007697</v>
      </c>
      <c r="B3828" t="str">
        <v>CUST04766</v>
      </c>
      <c r="C3828" t="str">
        <v>Home</v>
      </c>
      <c r="D3828">
        <v>5117312</v>
      </c>
      <c r="E3828">
        <v>5046448.18</v>
      </c>
      <c r="F3828">
        <v>735</v>
      </c>
      <c r="G3828">
        <v>0.59530000000000005</v>
      </c>
      <c r="H3828">
        <v>0</v>
      </c>
      <c r="I3828" t="str">
        <v>High</v>
      </c>
    </row>
    <row r="3829" spans="1:9" x14ac:dyDescent="0.25">
      <c r="A3829" t="str">
        <v>LN007698</v>
      </c>
      <c r="B3829" t="str">
        <v>CUST03467</v>
      </c>
      <c r="C3829" t="str">
        <v>Auto</v>
      </c>
      <c r="D3829">
        <v>1601950</v>
      </c>
      <c r="E3829">
        <v>1462491.08</v>
      </c>
      <c r="F3829">
        <v>648</v>
      </c>
      <c r="G3829">
        <v>0.75</v>
      </c>
      <c r="H3829">
        <v>0</v>
      </c>
      <c r="I3829" t="str">
        <v>High</v>
      </c>
    </row>
    <row r="3830" spans="1:9" x14ac:dyDescent="0.25">
      <c r="A3830" t="str">
        <v>LN007701</v>
      </c>
      <c r="B3830" t="str">
        <v>CUST01122</v>
      </c>
      <c r="C3830" t="str">
        <v>Business</v>
      </c>
      <c r="D3830">
        <v>1342110</v>
      </c>
      <c r="E3830">
        <v>571840.6</v>
      </c>
      <c r="F3830">
        <v>794</v>
      </c>
      <c r="G3830">
        <v>0.75</v>
      </c>
      <c r="H3830">
        <v>0</v>
      </c>
      <c r="I3830" t="str">
        <v>High</v>
      </c>
    </row>
    <row r="3831" spans="1:9" x14ac:dyDescent="0.25">
      <c r="A3831" t="str">
        <v>LN007702</v>
      </c>
      <c r="B3831" t="str">
        <v>CUST03094</v>
      </c>
      <c r="C3831" t="str">
        <v>Education</v>
      </c>
      <c r="D3831">
        <v>633360</v>
      </c>
      <c r="E3831">
        <v>100777.72</v>
      </c>
      <c r="F3831">
        <v>727</v>
      </c>
      <c r="G3831">
        <v>0.75</v>
      </c>
      <c r="H3831">
        <v>0</v>
      </c>
      <c r="I3831" t="str">
        <v>High</v>
      </c>
    </row>
    <row r="3832" spans="1:9" x14ac:dyDescent="0.25">
      <c r="A3832" t="str">
        <v>LN007707</v>
      </c>
      <c r="B3832" t="str">
        <v>CUST03672</v>
      </c>
      <c r="C3832" t="str">
        <v>Home</v>
      </c>
      <c r="D3832">
        <v>5125773</v>
      </c>
      <c r="E3832">
        <v>4490927.78</v>
      </c>
      <c r="F3832">
        <v>695</v>
      </c>
      <c r="G3832">
        <v>0.75</v>
      </c>
      <c r="H3832">
        <v>120</v>
      </c>
      <c r="I3832" t="str">
        <v>High</v>
      </c>
    </row>
    <row r="3833" spans="1:9" x14ac:dyDescent="0.25">
      <c r="A3833" t="str">
        <v>LN007708</v>
      </c>
      <c r="B3833" t="str">
        <v>CUST06009</v>
      </c>
      <c r="C3833" t="str">
        <v>Education</v>
      </c>
      <c r="D3833">
        <v>865381</v>
      </c>
      <c r="E3833">
        <v>467471.97</v>
      </c>
      <c r="F3833">
        <v>818</v>
      </c>
      <c r="G3833">
        <v>0.52780000000000005</v>
      </c>
      <c r="H3833">
        <v>0</v>
      </c>
      <c r="I3833" t="str">
        <v>High</v>
      </c>
    </row>
    <row r="3834" spans="1:9" x14ac:dyDescent="0.25">
      <c r="A3834" t="str">
        <v>LN007709</v>
      </c>
      <c r="B3834" t="str">
        <v>CUST03453</v>
      </c>
      <c r="C3834" t="str">
        <v>Home</v>
      </c>
      <c r="D3834">
        <v>3624046</v>
      </c>
      <c r="E3834">
        <v>3419121.59</v>
      </c>
      <c r="F3834">
        <v>701</v>
      </c>
      <c r="G3834">
        <v>0.55530000000000002</v>
      </c>
      <c r="H3834">
        <v>0</v>
      </c>
      <c r="I3834" t="str">
        <v>High</v>
      </c>
    </row>
    <row r="3835" spans="1:9" x14ac:dyDescent="0.25">
      <c r="A3835" t="str">
        <v>LN007710</v>
      </c>
      <c r="B3835" t="str">
        <v>CUST05828</v>
      </c>
      <c r="C3835" t="str">
        <v>Business</v>
      </c>
      <c r="D3835">
        <v>4114782</v>
      </c>
      <c r="E3835">
        <v>958987.97</v>
      </c>
      <c r="F3835">
        <v>740</v>
      </c>
      <c r="G3835">
        <v>0.75</v>
      </c>
      <c r="H3835">
        <v>0</v>
      </c>
      <c r="I3835" t="str">
        <v>High</v>
      </c>
    </row>
    <row r="3836" spans="1:9" x14ac:dyDescent="0.25">
      <c r="A3836" t="str">
        <v>LN007712</v>
      </c>
      <c r="B3836" t="str">
        <v>CUST00761</v>
      </c>
      <c r="C3836" t="str">
        <v>Home</v>
      </c>
      <c r="D3836">
        <v>2561049</v>
      </c>
      <c r="E3836">
        <v>2486065.91</v>
      </c>
      <c r="F3836">
        <v>581</v>
      </c>
      <c r="G3836">
        <v>0.72760000000000002</v>
      </c>
      <c r="H3836">
        <v>0</v>
      </c>
      <c r="I3836" t="str">
        <v>High</v>
      </c>
    </row>
    <row r="3837" spans="1:9" x14ac:dyDescent="0.25">
      <c r="A3837" t="str">
        <v>LN007714</v>
      </c>
      <c r="B3837" t="str">
        <v>CUST06015</v>
      </c>
      <c r="C3837" t="str">
        <v>Home</v>
      </c>
      <c r="D3837">
        <v>4448697</v>
      </c>
      <c r="E3837">
        <v>4422259.96</v>
      </c>
      <c r="F3837">
        <v>840</v>
      </c>
      <c r="G3837">
        <v>0.61460000000000004</v>
      </c>
      <c r="H3837">
        <v>0</v>
      </c>
      <c r="I3837" t="str">
        <v>High</v>
      </c>
    </row>
    <row r="3838" spans="1:9" x14ac:dyDescent="0.25">
      <c r="A3838" t="str">
        <v>LN007716</v>
      </c>
      <c r="B3838" t="str">
        <v>CUST03240</v>
      </c>
      <c r="C3838" t="str">
        <v>Business</v>
      </c>
      <c r="D3838">
        <v>3575985</v>
      </c>
      <c r="E3838">
        <v>3388243.98</v>
      </c>
      <c r="F3838">
        <v>731</v>
      </c>
      <c r="G3838">
        <v>0.58620000000000005</v>
      </c>
      <c r="H3838">
        <v>0</v>
      </c>
      <c r="I3838" t="str">
        <v>High</v>
      </c>
    </row>
    <row r="3839" spans="1:9" x14ac:dyDescent="0.25">
      <c r="A3839" t="str">
        <v>LN007719</v>
      </c>
      <c r="B3839" t="str">
        <v>CUST00296</v>
      </c>
      <c r="C3839" t="str">
        <v>Home</v>
      </c>
      <c r="D3839">
        <v>4098674</v>
      </c>
      <c r="E3839">
        <v>4015524.2</v>
      </c>
      <c r="F3839">
        <v>712</v>
      </c>
      <c r="G3839">
        <v>0.59289999999999998</v>
      </c>
      <c r="H3839">
        <v>0</v>
      </c>
      <c r="I3839" t="str">
        <v>High</v>
      </c>
    </row>
    <row r="3840" spans="1:9" x14ac:dyDescent="0.25">
      <c r="A3840" t="str">
        <v>LN007720</v>
      </c>
      <c r="B3840" t="str">
        <v>CUST04702</v>
      </c>
      <c r="C3840" t="str">
        <v>Business</v>
      </c>
      <c r="D3840">
        <v>3103510</v>
      </c>
      <c r="E3840">
        <v>718790.45</v>
      </c>
      <c r="F3840">
        <v>722</v>
      </c>
      <c r="G3840">
        <v>0.75</v>
      </c>
      <c r="H3840">
        <v>0</v>
      </c>
      <c r="I3840" t="str">
        <v>High</v>
      </c>
    </row>
    <row r="3841" spans="1:9" x14ac:dyDescent="0.25">
      <c r="A3841" t="str">
        <v>LN007722</v>
      </c>
      <c r="B3841" t="str">
        <v>CUST05180</v>
      </c>
      <c r="C3841" t="str">
        <v>Business</v>
      </c>
      <c r="D3841">
        <v>2986711</v>
      </c>
      <c r="E3841">
        <v>882838.74</v>
      </c>
      <c r="F3841">
        <v>733</v>
      </c>
      <c r="G3841">
        <v>0.75</v>
      </c>
      <c r="H3841">
        <v>0</v>
      </c>
      <c r="I3841" t="str">
        <v>High</v>
      </c>
    </row>
    <row r="3842" spans="1:9" x14ac:dyDescent="0.25">
      <c r="A3842" t="str">
        <v>LN007724</v>
      </c>
      <c r="B3842" t="str">
        <v>CUST06694</v>
      </c>
      <c r="C3842" t="str">
        <v>Education</v>
      </c>
      <c r="D3842">
        <v>105522</v>
      </c>
      <c r="E3842">
        <v>69056.69</v>
      </c>
      <c r="F3842">
        <v>688</v>
      </c>
      <c r="G3842">
        <v>0.1041</v>
      </c>
      <c r="H3842">
        <v>180</v>
      </c>
      <c r="I3842" t="str">
        <v>High</v>
      </c>
    </row>
    <row r="3843" spans="1:9" x14ac:dyDescent="0.25">
      <c r="A3843" t="str">
        <v>LN007725</v>
      </c>
      <c r="B3843" t="str">
        <v>CUST04557</v>
      </c>
      <c r="C3843" t="str">
        <v>Business</v>
      </c>
      <c r="D3843">
        <v>1132704</v>
      </c>
      <c r="E3843">
        <v>0</v>
      </c>
      <c r="F3843">
        <v>773</v>
      </c>
      <c r="G3843">
        <v>0.75</v>
      </c>
      <c r="H3843">
        <v>0</v>
      </c>
      <c r="I3843" t="str">
        <v>High</v>
      </c>
    </row>
    <row r="3844" spans="1:9" x14ac:dyDescent="0.25">
      <c r="A3844" t="str">
        <v>LN007727</v>
      </c>
      <c r="B3844" t="str">
        <v>CUST02971</v>
      </c>
      <c r="C3844" t="str">
        <v>Personal</v>
      </c>
      <c r="D3844">
        <v>497992</v>
      </c>
      <c r="E3844">
        <v>231067.44</v>
      </c>
      <c r="F3844">
        <v>727</v>
      </c>
      <c r="G3844">
        <v>0.51290000000000002</v>
      </c>
      <c r="H3844">
        <v>0</v>
      </c>
      <c r="I3844" t="str">
        <v>High</v>
      </c>
    </row>
    <row r="3845" spans="1:9" x14ac:dyDescent="0.25">
      <c r="A3845" t="str">
        <v>LN007729</v>
      </c>
      <c r="B3845" t="str">
        <v>CUST00831</v>
      </c>
      <c r="C3845" t="str">
        <v>Business</v>
      </c>
      <c r="D3845">
        <v>3513523</v>
      </c>
      <c r="E3845">
        <v>1525932.22</v>
      </c>
      <c r="F3845">
        <v>675</v>
      </c>
      <c r="G3845">
        <v>0.75</v>
      </c>
      <c r="H3845">
        <v>0</v>
      </c>
      <c r="I3845" t="str">
        <v>High</v>
      </c>
    </row>
    <row r="3846" spans="1:9" x14ac:dyDescent="0.25">
      <c r="A3846" t="str">
        <v>LN007730</v>
      </c>
      <c r="B3846" t="str">
        <v>CUST04682</v>
      </c>
      <c r="C3846" t="str">
        <v>Home</v>
      </c>
      <c r="D3846">
        <v>6251251</v>
      </c>
      <c r="E3846">
        <v>5421787.96</v>
      </c>
      <c r="F3846">
        <v>743</v>
      </c>
      <c r="G3846">
        <v>0.74009999999999998</v>
      </c>
      <c r="H3846">
        <v>0</v>
      </c>
      <c r="I3846" t="str">
        <v>High</v>
      </c>
    </row>
    <row r="3847" spans="1:9" x14ac:dyDescent="0.25">
      <c r="A3847" t="str">
        <v>LN007731</v>
      </c>
      <c r="B3847" t="str">
        <v>CUST00717</v>
      </c>
      <c r="C3847" t="str">
        <v>Home</v>
      </c>
      <c r="D3847">
        <v>3565526</v>
      </c>
      <c r="E3847">
        <v>3099424.2</v>
      </c>
      <c r="F3847">
        <v>710</v>
      </c>
      <c r="G3847">
        <v>0.75</v>
      </c>
      <c r="H3847">
        <v>0</v>
      </c>
      <c r="I3847" t="str">
        <v>High</v>
      </c>
    </row>
    <row r="3848" spans="1:9" x14ac:dyDescent="0.25">
      <c r="A3848" t="str">
        <v>LN007737</v>
      </c>
      <c r="B3848" t="str">
        <v>CUST06558</v>
      </c>
      <c r="C3848" t="str">
        <v>Business</v>
      </c>
      <c r="D3848">
        <v>1424097</v>
      </c>
      <c r="E3848">
        <v>1206197.23</v>
      </c>
      <c r="F3848">
        <v>679</v>
      </c>
      <c r="G3848">
        <v>0.75</v>
      </c>
      <c r="H3848">
        <v>1</v>
      </c>
      <c r="I3848" t="str">
        <v>High</v>
      </c>
    </row>
    <row r="3849" spans="1:9" x14ac:dyDescent="0.25">
      <c r="A3849" t="str">
        <v>LN007741</v>
      </c>
      <c r="B3849" t="str">
        <v>CUST01499</v>
      </c>
      <c r="C3849" t="str">
        <v>Auto</v>
      </c>
      <c r="D3849">
        <v>1351247</v>
      </c>
      <c r="E3849">
        <v>808557.89</v>
      </c>
      <c r="F3849">
        <v>607</v>
      </c>
      <c r="G3849">
        <v>0.38150000000000001</v>
      </c>
      <c r="H3849">
        <v>0</v>
      </c>
      <c r="I3849" t="str">
        <v>High</v>
      </c>
    </row>
    <row r="3850" spans="1:9" x14ac:dyDescent="0.25">
      <c r="A3850" t="str">
        <v>LN007743</v>
      </c>
      <c r="B3850" t="str">
        <v>CUST01400</v>
      </c>
      <c r="C3850" t="str">
        <v>Auto</v>
      </c>
      <c r="D3850">
        <v>1631203</v>
      </c>
      <c r="E3850">
        <v>408013.21</v>
      </c>
      <c r="F3850">
        <v>763</v>
      </c>
      <c r="G3850">
        <v>0.50970000000000004</v>
      </c>
      <c r="H3850">
        <v>0</v>
      </c>
      <c r="I3850" t="str">
        <v>High</v>
      </c>
    </row>
    <row r="3851" spans="1:9" x14ac:dyDescent="0.25">
      <c r="A3851" t="str">
        <v>LN007744</v>
      </c>
      <c r="B3851" t="str">
        <v>CUST03319</v>
      </c>
      <c r="C3851" t="str">
        <v>Personal</v>
      </c>
      <c r="D3851">
        <v>650978</v>
      </c>
      <c r="E3851">
        <v>511646.65</v>
      </c>
      <c r="F3851">
        <v>562</v>
      </c>
      <c r="G3851">
        <v>0.1661</v>
      </c>
      <c r="H3851">
        <v>0</v>
      </c>
      <c r="I3851" t="str">
        <v>High</v>
      </c>
    </row>
    <row r="3852" spans="1:9" x14ac:dyDescent="0.25">
      <c r="A3852" t="str">
        <v>LN007745</v>
      </c>
      <c r="B3852" t="str">
        <v>CUST05556</v>
      </c>
      <c r="C3852" t="str">
        <v>Home</v>
      </c>
      <c r="D3852">
        <v>2081049</v>
      </c>
      <c r="E3852">
        <v>1639671.7</v>
      </c>
      <c r="F3852">
        <v>719</v>
      </c>
      <c r="G3852">
        <v>0.66669999999999996</v>
      </c>
      <c r="H3852">
        <v>0</v>
      </c>
      <c r="I3852" t="str">
        <v>High</v>
      </c>
    </row>
    <row r="3853" spans="1:9" x14ac:dyDescent="0.25">
      <c r="A3853" t="str">
        <v>LN007746</v>
      </c>
      <c r="B3853" t="str">
        <v>CUST06882</v>
      </c>
      <c r="C3853" t="str">
        <v>Auto</v>
      </c>
      <c r="D3853">
        <v>1471253</v>
      </c>
      <c r="E3853">
        <v>922580.49</v>
      </c>
      <c r="F3853">
        <v>686</v>
      </c>
      <c r="G3853">
        <v>0.75</v>
      </c>
      <c r="H3853">
        <v>0</v>
      </c>
      <c r="I3853" t="str">
        <v>High</v>
      </c>
    </row>
    <row r="3854" spans="1:9" x14ac:dyDescent="0.25">
      <c r="A3854" t="str">
        <v>LN007747</v>
      </c>
      <c r="B3854" t="str">
        <v>CUST05904</v>
      </c>
      <c r="C3854" t="str">
        <v>Personal</v>
      </c>
      <c r="D3854">
        <v>378145</v>
      </c>
      <c r="E3854">
        <v>307616.13</v>
      </c>
      <c r="F3854">
        <v>726</v>
      </c>
      <c r="G3854">
        <v>0.59619999999999995</v>
      </c>
      <c r="H3854">
        <v>0</v>
      </c>
      <c r="I3854" t="str">
        <v>High</v>
      </c>
    </row>
    <row r="3855" spans="1:9" x14ac:dyDescent="0.25">
      <c r="A3855" t="str">
        <v>LN007752</v>
      </c>
      <c r="B3855" t="str">
        <v>CUST05247</v>
      </c>
      <c r="C3855" t="str">
        <v>Auto</v>
      </c>
      <c r="D3855">
        <v>1377024</v>
      </c>
      <c r="E3855">
        <v>1208367.42</v>
      </c>
      <c r="F3855">
        <v>674</v>
      </c>
      <c r="G3855">
        <v>0.73499999999999999</v>
      </c>
      <c r="H3855">
        <v>0</v>
      </c>
      <c r="I3855" t="str">
        <v>High</v>
      </c>
    </row>
    <row r="3856" spans="1:9" x14ac:dyDescent="0.25">
      <c r="A3856" t="str">
        <v>LN007753</v>
      </c>
      <c r="B3856" t="str">
        <v>CUST02776</v>
      </c>
      <c r="C3856" t="str">
        <v>Personal</v>
      </c>
      <c r="D3856">
        <v>385242</v>
      </c>
      <c r="E3856">
        <v>0</v>
      </c>
      <c r="F3856">
        <v>689</v>
      </c>
      <c r="G3856">
        <v>0.75</v>
      </c>
      <c r="H3856">
        <v>0</v>
      </c>
      <c r="I3856" t="str">
        <v>High</v>
      </c>
    </row>
    <row r="3857" spans="1:9" x14ac:dyDescent="0.25">
      <c r="A3857" t="str">
        <v>LN007754</v>
      </c>
      <c r="B3857" t="str">
        <v>CUST00375</v>
      </c>
      <c r="C3857" t="str">
        <v>Home</v>
      </c>
      <c r="D3857">
        <v>6897018</v>
      </c>
      <c r="E3857">
        <v>6612695.5199999996</v>
      </c>
      <c r="F3857">
        <v>754</v>
      </c>
      <c r="G3857">
        <v>0.75</v>
      </c>
      <c r="H3857">
        <v>0</v>
      </c>
      <c r="I3857" t="str">
        <v>High</v>
      </c>
    </row>
    <row r="3858" spans="1:9" x14ac:dyDescent="0.25">
      <c r="A3858" t="str">
        <v>LN007758</v>
      </c>
      <c r="B3858" t="str">
        <v>CUST03188</v>
      </c>
      <c r="C3858" t="str">
        <v>Business</v>
      </c>
      <c r="D3858">
        <v>1325986</v>
      </c>
      <c r="E3858">
        <v>879186.28</v>
      </c>
      <c r="F3858">
        <v>602</v>
      </c>
      <c r="G3858">
        <v>0.75</v>
      </c>
      <c r="H3858">
        <v>0</v>
      </c>
      <c r="I3858" t="str">
        <v>High</v>
      </c>
    </row>
    <row r="3859" spans="1:9" x14ac:dyDescent="0.25">
      <c r="A3859" t="str">
        <v>LN007759</v>
      </c>
      <c r="B3859" t="str">
        <v>CUST05169</v>
      </c>
      <c r="C3859" t="str">
        <v>Business</v>
      </c>
      <c r="D3859">
        <v>3279087</v>
      </c>
      <c r="E3859">
        <v>0</v>
      </c>
      <c r="F3859">
        <v>616</v>
      </c>
      <c r="G3859">
        <v>0.75</v>
      </c>
      <c r="H3859">
        <v>0</v>
      </c>
      <c r="I3859" t="str">
        <v>High</v>
      </c>
    </row>
    <row r="3860" spans="1:9" x14ac:dyDescent="0.25">
      <c r="A3860" t="str">
        <v>LN007766</v>
      </c>
      <c r="B3860" t="str">
        <v>CUST02172</v>
      </c>
      <c r="C3860" t="str">
        <v>Auto</v>
      </c>
      <c r="D3860">
        <v>1633795</v>
      </c>
      <c r="E3860">
        <v>945769.3</v>
      </c>
      <c r="F3860">
        <v>690</v>
      </c>
      <c r="G3860">
        <v>0.74160000000000004</v>
      </c>
      <c r="H3860">
        <v>0</v>
      </c>
      <c r="I3860" t="str">
        <v>High</v>
      </c>
    </row>
    <row r="3861" spans="1:9" x14ac:dyDescent="0.25">
      <c r="A3861" t="str">
        <v>LN007768</v>
      </c>
      <c r="B3861" t="str">
        <v>CUST06689</v>
      </c>
      <c r="C3861" t="str">
        <v>Home</v>
      </c>
      <c r="D3861">
        <v>4137933</v>
      </c>
      <c r="E3861">
        <v>4117742.2</v>
      </c>
      <c r="F3861">
        <v>736</v>
      </c>
      <c r="G3861">
        <v>0.51849999999999996</v>
      </c>
      <c r="H3861">
        <v>0</v>
      </c>
      <c r="I3861" t="str">
        <v>High</v>
      </c>
    </row>
    <row r="3862" spans="1:9" x14ac:dyDescent="0.25">
      <c r="A3862" t="str">
        <v>LN007769</v>
      </c>
      <c r="B3862" t="str">
        <v>CUST04087</v>
      </c>
      <c r="C3862" t="str">
        <v>Personal</v>
      </c>
      <c r="D3862">
        <v>144449</v>
      </c>
      <c r="E3862">
        <v>125459.18</v>
      </c>
      <c r="F3862">
        <v>648</v>
      </c>
      <c r="G3862">
        <v>5.04E-2</v>
      </c>
      <c r="H3862">
        <v>0</v>
      </c>
      <c r="I3862" t="str">
        <v>High</v>
      </c>
    </row>
    <row r="3863" spans="1:9" x14ac:dyDescent="0.25">
      <c r="A3863" t="str">
        <v>LN007770</v>
      </c>
      <c r="B3863" t="str">
        <v>CUST06627</v>
      </c>
      <c r="C3863" t="str">
        <v>Auto</v>
      </c>
      <c r="D3863">
        <v>1393762</v>
      </c>
      <c r="E3863">
        <v>544473.73</v>
      </c>
      <c r="F3863">
        <v>650</v>
      </c>
      <c r="G3863">
        <v>0.75</v>
      </c>
      <c r="H3863">
        <v>0</v>
      </c>
      <c r="I3863" t="str">
        <v>High</v>
      </c>
    </row>
    <row r="3864" spans="1:9" x14ac:dyDescent="0.25">
      <c r="A3864" t="str">
        <v>LN007772</v>
      </c>
      <c r="B3864" t="str">
        <v>CUST06161</v>
      </c>
      <c r="C3864" t="str">
        <v>Auto</v>
      </c>
      <c r="D3864">
        <v>467510</v>
      </c>
      <c r="E3864">
        <v>165907.68</v>
      </c>
      <c r="F3864">
        <v>687</v>
      </c>
      <c r="G3864">
        <v>0.53080000000000005</v>
      </c>
      <c r="H3864">
        <v>0</v>
      </c>
      <c r="I3864" t="str">
        <v>High</v>
      </c>
    </row>
    <row r="3865" spans="1:9" x14ac:dyDescent="0.25">
      <c r="A3865" t="str">
        <v>LN007774</v>
      </c>
      <c r="B3865" t="str">
        <v>CUST04194</v>
      </c>
      <c r="C3865" t="str">
        <v>Personal</v>
      </c>
      <c r="D3865">
        <v>587409</v>
      </c>
      <c r="E3865">
        <v>366653.66</v>
      </c>
      <c r="F3865">
        <v>642</v>
      </c>
      <c r="G3865">
        <v>0.16639999999999999</v>
      </c>
      <c r="H3865">
        <v>0</v>
      </c>
      <c r="I3865" t="str">
        <v>High</v>
      </c>
    </row>
    <row r="3866" spans="1:9" x14ac:dyDescent="0.25">
      <c r="A3866" t="str">
        <v>LN007775</v>
      </c>
      <c r="B3866" t="str">
        <v>CUST00303</v>
      </c>
      <c r="C3866" t="str">
        <v>Personal</v>
      </c>
      <c r="D3866">
        <v>510987</v>
      </c>
      <c r="E3866">
        <v>99304.97</v>
      </c>
      <c r="F3866">
        <v>689</v>
      </c>
      <c r="G3866">
        <v>0.75</v>
      </c>
      <c r="H3866">
        <v>0</v>
      </c>
      <c r="I3866" t="str">
        <v>High</v>
      </c>
    </row>
    <row r="3867" spans="1:9" x14ac:dyDescent="0.25">
      <c r="A3867" t="str">
        <v>LN007779</v>
      </c>
      <c r="B3867" t="str">
        <v>CUST00705</v>
      </c>
      <c r="C3867" t="str">
        <v>Business</v>
      </c>
      <c r="D3867">
        <v>2795922</v>
      </c>
      <c r="E3867">
        <v>445957.77</v>
      </c>
      <c r="F3867">
        <v>594</v>
      </c>
      <c r="G3867">
        <v>0.75</v>
      </c>
      <c r="H3867">
        <v>0</v>
      </c>
      <c r="I3867" t="str">
        <v>High</v>
      </c>
    </row>
    <row r="3868" spans="1:9" x14ac:dyDescent="0.25">
      <c r="A3868" t="str">
        <v>LN007782</v>
      </c>
      <c r="B3868" t="str">
        <v>CUST00783</v>
      </c>
      <c r="C3868" t="str">
        <v>Personal</v>
      </c>
      <c r="D3868">
        <v>714269</v>
      </c>
      <c r="E3868">
        <v>322501.24</v>
      </c>
      <c r="F3868">
        <v>728</v>
      </c>
      <c r="G3868">
        <v>0.75</v>
      </c>
      <c r="H3868">
        <v>0</v>
      </c>
      <c r="I3868" t="str">
        <v>High</v>
      </c>
    </row>
    <row r="3869" spans="1:9" x14ac:dyDescent="0.25">
      <c r="A3869" t="str">
        <v>LN007783</v>
      </c>
      <c r="B3869" t="str">
        <v>CUST03066</v>
      </c>
      <c r="C3869" t="str">
        <v>Business</v>
      </c>
      <c r="D3869">
        <v>4100139</v>
      </c>
      <c r="E3869">
        <v>3527807.71</v>
      </c>
      <c r="F3869">
        <v>645</v>
      </c>
      <c r="G3869">
        <v>0.75</v>
      </c>
      <c r="H3869">
        <v>0</v>
      </c>
      <c r="I3869" t="str">
        <v>High</v>
      </c>
    </row>
    <row r="3870" spans="1:9" x14ac:dyDescent="0.25">
      <c r="A3870" t="str">
        <v>LN007785</v>
      </c>
      <c r="B3870" t="str">
        <v>CUST03310</v>
      </c>
      <c r="C3870" t="str">
        <v>Business</v>
      </c>
      <c r="D3870">
        <v>4836223</v>
      </c>
      <c r="E3870">
        <v>4458305.7300000004</v>
      </c>
      <c r="F3870">
        <v>716</v>
      </c>
      <c r="G3870">
        <v>0.75</v>
      </c>
      <c r="H3870">
        <v>15</v>
      </c>
      <c r="I3870" t="str">
        <v>High</v>
      </c>
    </row>
    <row r="3871" spans="1:9" x14ac:dyDescent="0.25">
      <c r="A3871" t="str">
        <v>LN007786</v>
      </c>
      <c r="B3871" t="str">
        <v>CUST01882</v>
      </c>
      <c r="C3871" t="str">
        <v>Home</v>
      </c>
      <c r="D3871">
        <v>6375763</v>
      </c>
      <c r="E3871">
        <v>6228333.7000000002</v>
      </c>
      <c r="F3871">
        <v>796</v>
      </c>
      <c r="G3871">
        <v>0.75</v>
      </c>
      <c r="H3871">
        <v>0</v>
      </c>
      <c r="I3871" t="str">
        <v>High</v>
      </c>
    </row>
    <row r="3872" spans="1:9" x14ac:dyDescent="0.25">
      <c r="A3872" t="str">
        <v>LN007788</v>
      </c>
      <c r="B3872" t="str">
        <v>CUST00277</v>
      </c>
      <c r="C3872" t="str">
        <v>Business</v>
      </c>
      <c r="D3872">
        <v>4524562</v>
      </c>
      <c r="E3872">
        <v>2510458.7400000002</v>
      </c>
      <c r="F3872">
        <v>769</v>
      </c>
      <c r="G3872">
        <v>0.75</v>
      </c>
      <c r="H3872">
        <v>0</v>
      </c>
      <c r="I3872" t="str">
        <v>High</v>
      </c>
    </row>
    <row r="3873" spans="1:9" x14ac:dyDescent="0.25">
      <c r="A3873" t="str">
        <v>LN007790</v>
      </c>
      <c r="B3873" t="str">
        <v>CUST00948</v>
      </c>
      <c r="C3873" t="str">
        <v>Auto</v>
      </c>
      <c r="D3873">
        <v>1491577</v>
      </c>
      <c r="E3873">
        <v>787298.29</v>
      </c>
      <c r="F3873">
        <v>662</v>
      </c>
      <c r="G3873">
        <v>0.75</v>
      </c>
      <c r="H3873">
        <v>0</v>
      </c>
      <c r="I3873" t="str">
        <v>High</v>
      </c>
    </row>
    <row r="3874" spans="1:9" x14ac:dyDescent="0.25">
      <c r="A3874" t="str">
        <v>LN007791</v>
      </c>
      <c r="B3874" t="str">
        <v>CUST05629</v>
      </c>
      <c r="C3874" t="str">
        <v>Home</v>
      </c>
      <c r="D3874">
        <v>6164952</v>
      </c>
      <c r="E3874">
        <v>5572003.5099999998</v>
      </c>
      <c r="F3874">
        <v>698</v>
      </c>
      <c r="G3874">
        <v>0.5675</v>
      </c>
      <c r="H3874">
        <v>0</v>
      </c>
      <c r="I3874" t="str">
        <v>High</v>
      </c>
    </row>
    <row r="3875" spans="1:9" x14ac:dyDescent="0.25">
      <c r="A3875" t="str">
        <v>LN007792</v>
      </c>
      <c r="B3875" t="str">
        <v>CUST02826</v>
      </c>
      <c r="C3875" t="str">
        <v>Personal</v>
      </c>
      <c r="D3875">
        <v>312968</v>
      </c>
      <c r="E3875">
        <v>0</v>
      </c>
      <c r="F3875">
        <v>641</v>
      </c>
      <c r="G3875">
        <v>0.10780000000000001</v>
      </c>
      <c r="H3875">
        <v>0</v>
      </c>
      <c r="I3875" t="str">
        <v>High</v>
      </c>
    </row>
    <row r="3876" spans="1:9" x14ac:dyDescent="0.25">
      <c r="A3876" t="str">
        <v>LN007797</v>
      </c>
      <c r="B3876" t="str">
        <v>CUST03403</v>
      </c>
      <c r="C3876" t="str">
        <v>Business</v>
      </c>
      <c r="D3876">
        <v>2486326</v>
      </c>
      <c r="E3876">
        <v>1680326.31</v>
      </c>
      <c r="F3876">
        <v>658</v>
      </c>
      <c r="G3876">
        <v>0.75</v>
      </c>
      <c r="H3876">
        <v>0</v>
      </c>
      <c r="I3876" t="str">
        <v>High</v>
      </c>
    </row>
    <row r="3877" spans="1:9" x14ac:dyDescent="0.25">
      <c r="A3877" t="str">
        <v>LN007799</v>
      </c>
      <c r="B3877" t="str">
        <v>CUST01726</v>
      </c>
      <c r="C3877" t="str">
        <v>Personal</v>
      </c>
      <c r="D3877">
        <v>247341</v>
      </c>
      <c r="E3877">
        <v>205170.81</v>
      </c>
      <c r="F3877">
        <v>640</v>
      </c>
      <c r="G3877">
        <v>0.11650000000000001</v>
      </c>
      <c r="H3877">
        <v>0</v>
      </c>
      <c r="I3877" t="str">
        <v>High</v>
      </c>
    </row>
    <row r="3878" spans="1:9" x14ac:dyDescent="0.25">
      <c r="A3878" t="str">
        <v>LN007801</v>
      </c>
      <c r="B3878" t="str">
        <v>CUST04618</v>
      </c>
      <c r="C3878" t="str">
        <v>Personal</v>
      </c>
      <c r="D3878">
        <v>508235</v>
      </c>
      <c r="E3878">
        <v>0</v>
      </c>
      <c r="F3878">
        <v>778</v>
      </c>
      <c r="G3878">
        <v>0.75</v>
      </c>
      <c r="H3878">
        <v>0</v>
      </c>
      <c r="I3878" t="str">
        <v>High</v>
      </c>
    </row>
    <row r="3879" spans="1:9" x14ac:dyDescent="0.25">
      <c r="A3879" t="str">
        <v>LN007802</v>
      </c>
      <c r="B3879" t="str">
        <v>CUST01798</v>
      </c>
      <c r="C3879" t="str">
        <v>Personal</v>
      </c>
      <c r="D3879">
        <v>281973</v>
      </c>
      <c r="E3879">
        <v>167430.97</v>
      </c>
      <c r="F3879">
        <v>644</v>
      </c>
      <c r="G3879">
        <v>0.1067</v>
      </c>
      <c r="H3879">
        <v>0</v>
      </c>
      <c r="I3879" t="str">
        <v>High</v>
      </c>
    </row>
    <row r="3880" spans="1:9" x14ac:dyDescent="0.25">
      <c r="A3880" t="str">
        <v>LN007803</v>
      </c>
      <c r="B3880" t="str">
        <v>CUST04925</v>
      </c>
      <c r="C3880" t="str">
        <v>Business</v>
      </c>
      <c r="D3880">
        <v>3223570</v>
      </c>
      <c r="E3880">
        <v>3094844.03</v>
      </c>
      <c r="F3880">
        <v>725</v>
      </c>
      <c r="G3880">
        <v>0.75</v>
      </c>
      <c r="H3880">
        <v>0</v>
      </c>
      <c r="I3880" t="str">
        <v>High</v>
      </c>
    </row>
    <row r="3881" spans="1:9" x14ac:dyDescent="0.25">
      <c r="A3881" t="str">
        <v>LN007808</v>
      </c>
      <c r="B3881" t="str">
        <v>CUST03865</v>
      </c>
      <c r="C3881" t="str">
        <v>Business</v>
      </c>
      <c r="D3881">
        <v>4404486</v>
      </c>
      <c r="E3881">
        <v>556936.43999999994</v>
      </c>
      <c r="F3881">
        <v>667</v>
      </c>
      <c r="G3881">
        <v>0.75</v>
      </c>
      <c r="H3881">
        <v>0</v>
      </c>
      <c r="I3881" t="str">
        <v>High</v>
      </c>
    </row>
    <row r="3882" spans="1:9" x14ac:dyDescent="0.25">
      <c r="A3882" t="str">
        <v>LN007814</v>
      </c>
      <c r="B3882" t="str">
        <v>CUST02845</v>
      </c>
      <c r="C3882" t="str">
        <v>Home</v>
      </c>
      <c r="D3882">
        <v>2515444</v>
      </c>
      <c r="E3882">
        <v>2384047.2799999998</v>
      </c>
      <c r="F3882">
        <v>604</v>
      </c>
      <c r="G3882">
        <v>0.2467</v>
      </c>
      <c r="H3882">
        <v>0</v>
      </c>
      <c r="I3882" t="str">
        <v>High</v>
      </c>
    </row>
    <row r="3883" spans="1:9" x14ac:dyDescent="0.25">
      <c r="A3883" t="str">
        <v>LN007815</v>
      </c>
      <c r="B3883" t="str">
        <v>CUST06195</v>
      </c>
      <c r="C3883" t="str">
        <v>Personal</v>
      </c>
      <c r="D3883">
        <v>482565</v>
      </c>
      <c r="E3883">
        <v>61802.95</v>
      </c>
      <c r="F3883">
        <v>803</v>
      </c>
      <c r="G3883">
        <v>0.64539999999999997</v>
      </c>
      <c r="H3883">
        <v>0</v>
      </c>
      <c r="I3883" t="str">
        <v>High</v>
      </c>
    </row>
    <row r="3884" spans="1:9" x14ac:dyDescent="0.25">
      <c r="A3884" t="str">
        <v>LN007816</v>
      </c>
      <c r="B3884" t="str">
        <v>CUST06068</v>
      </c>
      <c r="C3884" t="str">
        <v>Home</v>
      </c>
      <c r="D3884">
        <v>3123679</v>
      </c>
      <c r="E3884">
        <v>2502470.23</v>
      </c>
      <c r="F3884">
        <v>684</v>
      </c>
      <c r="G3884">
        <v>0.75</v>
      </c>
      <c r="H3884">
        <v>0</v>
      </c>
      <c r="I3884" t="str">
        <v>High</v>
      </c>
    </row>
    <row r="3885" spans="1:9" x14ac:dyDescent="0.25">
      <c r="A3885" t="str">
        <v>LN007818</v>
      </c>
      <c r="B3885" t="str">
        <v>CUST02413</v>
      </c>
      <c r="C3885" t="str">
        <v>Business</v>
      </c>
      <c r="D3885">
        <v>2590348</v>
      </c>
      <c r="E3885">
        <v>1668798.46</v>
      </c>
      <c r="F3885">
        <v>788</v>
      </c>
      <c r="G3885">
        <v>0.65620000000000001</v>
      </c>
      <c r="H3885">
        <v>0</v>
      </c>
      <c r="I3885" t="str">
        <v>High</v>
      </c>
    </row>
    <row r="3886" spans="1:9" x14ac:dyDescent="0.25">
      <c r="A3886" t="str">
        <v>LN007819</v>
      </c>
      <c r="B3886" t="str">
        <v>CUST04561</v>
      </c>
      <c r="C3886" t="str">
        <v>Business</v>
      </c>
      <c r="D3886">
        <v>3833456</v>
      </c>
      <c r="E3886">
        <v>3681460.9</v>
      </c>
      <c r="F3886">
        <v>753</v>
      </c>
      <c r="G3886">
        <v>0.75</v>
      </c>
      <c r="H3886">
        <v>0</v>
      </c>
      <c r="I3886" t="str">
        <v>High</v>
      </c>
    </row>
    <row r="3887" spans="1:9" x14ac:dyDescent="0.25">
      <c r="A3887" t="str">
        <v>LN007820</v>
      </c>
      <c r="B3887" t="str">
        <v>CUST04907</v>
      </c>
      <c r="C3887" t="str">
        <v>Auto</v>
      </c>
      <c r="D3887">
        <v>1272497</v>
      </c>
      <c r="E3887">
        <v>881648.91</v>
      </c>
      <c r="F3887">
        <v>699</v>
      </c>
      <c r="G3887">
        <v>0.52449999999999997</v>
      </c>
      <c r="H3887">
        <v>0</v>
      </c>
      <c r="I3887" t="str">
        <v>High</v>
      </c>
    </row>
    <row r="3888" spans="1:9" x14ac:dyDescent="0.25">
      <c r="A3888" t="str">
        <v>LN007822</v>
      </c>
      <c r="B3888" t="str">
        <v>CUST03875</v>
      </c>
      <c r="C3888" t="str">
        <v>Home</v>
      </c>
      <c r="D3888">
        <v>6830671</v>
      </c>
      <c r="E3888">
        <v>5494382.9800000004</v>
      </c>
      <c r="F3888">
        <v>774</v>
      </c>
      <c r="G3888">
        <v>0.75</v>
      </c>
      <c r="H3888">
        <v>0</v>
      </c>
      <c r="I3888" t="str">
        <v>High</v>
      </c>
    </row>
    <row r="3889" spans="1:9" x14ac:dyDescent="0.25">
      <c r="A3889" t="str">
        <v>LN007823</v>
      </c>
      <c r="B3889" t="str">
        <v>CUST03391</v>
      </c>
      <c r="C3889" t="str">
        <v>Home</v>
      </c>
      <c r="D3889">
        <v>4790656</v>
      </c>
      <c r="E3889">
        <v>4598174.04</v>
      </c>
      <c r="F3889">
        <v>712</v>
      </c>
      <c r="G3889">
        <v>0.75</v>
      </c>
      <c r="H3889">
        <v>30</v>
      </c>
      <c r="I3889" t="str">
        <v>High</v>
      </c>
    </row>
    <row r="3890" spans="1:9" x14ac:dyDescent="0.25">
      <c r="A3890" t="str">
        <v>LN007825</v>
      </c>
      <c r="B3890" t="str">
        <v>CUST00720</v>
      </c>
      <c r="C3890" t="str">
        <v>Home</v>
      </c>
      <c r="D3890">
        <v>5332505</v>
      </c>
      <c r="E3890">
        <v>5185396.2</v>
      </c>
      <c r="F3890">
        <v>729</v>
      </c>
      <c r="G3890">
        <v>0.75</v>
      </c>
      <c r="H3890">
        <v>0</v>
      </c>
      <c r="I3890" t="str">
        <v>High</v>
      </c>
    </row>
    <row r="3891" spans="1:9" x14ac:dyDescent="0.25">
      <c r="A3891" t="str">
        <v>LN007826</v>
      </c>
      <c r="B3891" t="str">
        <v>CUST04733</v>
      </c>
      <c r="C3891" t="str">
        <v>Business</v>
      </c>
      <c r="D3891">
        <v>4880598</v>
      </c>
      <c r="E3891">
        <v>4233195.5199999996</v>
      </c>
      <c r="F3891">
        <v>665</v>
      </c>
      <c r="G3891">
        <v>0.75</v>
      </c>
      <c r="H3891">
        <v>0</v>
      </c>
      <c r="I3891" t="str">
        <v>High</v>
      </c>
    </row>
    <row r="3892" spans="1:9" x14ac:dyDescent="0.25">
      <c r="A3892" t="str">
        <v>LN007827</v>
      </c>
      <c r="B3892" t="str">
        <v>CUST03234</v>
      </c>
      <c r="C3892" t="str">
        <v>Business</v>
      </c>
      <c r="D3892">
        <v>1143627</v>
      </c>
      <c r="E3892">
        <v>674994.96</v>
      </c>
      <c r="F3892">
        <v>768</v>
      </c>
      <c r="G3892">
        <v>0.51180000000000003</v>
      </c>
      <c r="H3892">
        <v>0</v>
      </c>
      <c r="I3892" t="str">
        <v>High</v>
      </c>
    </row>
    <row r="3893" spans="1:9" x14ac:dyDescent="0.25">
      <c r="A3893" t="str">
        <v>LN007832</v>
      </c>
      <c r="B3893" t="str">
        <v>CUST01687</v>
      </c>
      <c r="C3893" t="str">
        <v>Home</v>
      </c>
      <c r="D3893">
        <v>6541406</v>
      </c>
      <c r="E3893">
        <v>5933066.0300000003</v>
      </c>
      <c r="F3893">
        <v>734</v>
      </c>
      <c r="G3893">
        <v>0.75</v>
      </c>
      <c r="H3893">
        <v>1</v>
      </c>
      <c r="I3893" t="str">
        <v>High</v>
      </c>
    </row>
    <row r="3894" spans="1:9" x14ac:dyDescent="0.25">
      <c r="A3894" t="str">
        <v>LN007834</v>
      </c>
      <c r="B3894" t="str">
        <v>CUST01993</v>
      </c>
      <c r="C3894" t="str">
        <v>Business</v>
      </c>
      <c r="D3894">
        <v>4691316</v>
      </c>
      <c r="E3894">
        <v>2119734.5099999998</v>
      </c>
      <c r="F3894">
        <v>672</v>
      </c>
      <c r="G3894">
        <v>0.75</v>
      </c>
      <c r="H3894">
        <v>0</v>
      </c>
      <c r="I3894" t="str">
        <v>High</v>
      </c>
    </row>
    <row r="3895" spans="1:9" x14ac:dyDescent="0.25">
      <c r="A3895" t="str">
        <v>LN007837</v>
      </c>
      <c r="B3895" t="str">
        <v>CUST04802</v>
      </c>
      <c r="C3895" t="str">
        <v>Auto</v>
      </c>
      <c r="D3895">
        <v>1625113</v>
      </c>
      <c r="E3895">
        <v>1258709.69</v>
      </c>
      <c r="F3895">
        <v>746</v>
      </c>
      <c r="G3895">
        <v>0.64849999999999997</v>
      </c>
      <c r="H3895">
        <v>0</v>
      </c>
      <c r="I3895" t="str">
        <v>High</v>
      </c>
    </row>
    <row r="3896" spans="1:9" x14ac:dyDescent="0.25">
      <c r="A3896" t="str">
        <v>LN007839</v>
      </c>
      <c r="B3896" t="str">
        <v>CUST06925</v>
      </c>
      <c r="C3896" t="str">
        <v>Home</v>
      </c>
      <c r="D3896">
        <v>6438576</v>
      </c>
      <c r="E3896">
        <v>5437310.9000000004</v>
      </c>
      <c r="F3896">
        <v>725</v>
      </c>
      <c r="G3896">
        <v>0.75</v>
      </c>
      <c r="H3896">
        <v>0</v>
      </c>
      <c r="I3896" t="str">
        <v>High</v>
      </c>
    </row>
    <row r="3897" spans="1:9" x14ac:dyDescent="0.25">
      <c r="A3897" t="str">
        <v>LN007841</v>
      </c>
      <c r="B3897" t="str">
        <v>CUST05038</v>
      </c>
      <c r="C3897" t="str">
        <v>Auto</v>
      </c>
      <c r="D3897">
        <v>1720755</v>
      </c>
      <c r="E3897">
        <v>0</v>
      </c>
      <c r="F3897">
        <v>758</v>
      </c>
      <c r="G3897">
        <v>0.75</v>
      </c>
      <c r="H3897">
        <v>0</v>
      </c>
      <c r="I3897" t="str">
        <v>High</v>
      </c>
    </row>
    <row r="3898" spans="1:9" x14ac:dyDescent="0.25">
      <c r="A3898" t="str">
        <v>LN007842</v>
      </c>
      <c r="B3898" t="str">
        <v>CUST03758</v>
      </c>
      <c r="C3898" t="str">
        <v>Home</v>
      </c>
      <c r="D3898">
        <v>3466923</v>
      </c>
      <c r="E3898">
        <v>3309514.24</v>
      </c>
      <c r="F3898">
        <v>719</v>
      </c>
      <c r="G3898">
        <v>0.75</v>
      </c>
      <c r="H3898">
        <v>0</v>
      </c>
      <c r="I3898" t="str">
        <v>High</v>
      </c>
    </row>
    <row r="3899" spans="1:9" x14ac:dyDescent="0.25">
      <c r="A3899" t="str">
        <v>LN007844</v>
      </c>
      <c r="B3899" t="str">
        <v>CUST06324</v>
      </c>
      <c r="C3899" t="str">
        <v>Home</v>
      </c>
      <c r="D3899">
        <v>5744086</v>
      </c>
      <c r="E3899">
        <v>5232519.25</v>
      </c>
      <c r="F3899">
        <v>650</v>
      </c>
      <c r="G3899">
        <v>0.69620000000000004</v>
      </c>
      <c r="H3899">
        <v>0</v>
      </c>
      <c r="I3899" t="str">
        <v>High</v>
      </c>
    </row>
    <row r="3900" spans="1:9" x14ac:dyDescent="0.25">
      <c r="A3900" t="str">
        <v>LN007846</v>
      </c>
      <c r="B3900" t="str">
        <v>CUST06418</v>
      </c>
      <c r="C3900" t="str">
        <v>Auto</v>
      </c>
      <c r="D3900">
        <v>1218250</v>
      </c>
      <c r="E3900">
        <v>965759.27</v>
      </c>
      <c r="F3900">
        <v>691</v>
      </c>
      <c r="G3900">
        <v>0.75</v>
      </c>
      <c r="H3900">
        <v>30</v>
      </c>
      <c r="I3900" t="str">
        <v>High</v>
      </c>
    </row>
    <row r="3901" spans="1:9" x14ac:dyDescent="0.25">
      <c r="A3901" t="str">
        <v>LN007848</v>
      </c>
      <c r="B3901" t="str">
        <v>CUST01129</v>
      </c>
      <c r="C3901" t="str">
        <v>Home</v>
      </c>
      <c r="D3901">
        <v>1151773</v>
      </c>
      <c r="E3901">
        <v>1099950.92</v>
      </c>
      <c r="F3901">
        <v>613</v>
      </c>
      <c r="G3901">
        <v>0.24610000000000001</v>
      </c>
      <c r="H3901">
        <v>120</v>
      </c>
      <c r="I3901" t="str">
        <v>High</v>
      </c>
    </row>
    <row r="3902" spans="1:9" x14ac:dyDescent="0.25">
      <c r="A3902" t="str">
        <v>LN007849</v>
      </c>
      <c r="B3902" t="str">
        <v>CUST00792</v>
      </c>
      <c r="C3902" t="str">
        <v>Personal</v>
      </c>
      <c r="D3902">
        <v>572875</v>
      </c>
      <c r="E3902">
        <v>467827.89</v>
      </c>
      <c r="F3902">
        <v>682</v>
      </c>
      <c r="G3902">
        <v>0.64329999999999998</v>
      </c>
      <c r="H3902">
        <v>0</v>
      </c>
      <c r="I3902" t="str">
        <v>High</v>
      </c>
    </row>
    <row r="3903" spans="1:9" x14ac:dyDescent="0.25">
      <c r="A3903" t="str">
        <v>LN007851</v>
      </c>
      <c r="B3903" t="str">
        <v>CUST03475</v>
      </c>
      <c r="C3903" t="str">
        <v>Personal</v>
      </c>
      <c r="D3903">
        <v>664728</v>
      </c>
      <c r="E3903">
        <v>364348.21</v>
      </c>
      <c r="F3903">
        <v>710</v>
      </c>
      <c r="G3903">
        <v>0.75</v>
      </c>
      <c r="H3903">
        <v>0</v>
      </c>
      <c r="I3903" t="str">
        <v>High</v>
      </c>
    </row>
    <row r="3904" spans="1:9" x14ac:dyDescent="0.25">
      <c r="A3904" t="str">
        <v>LN007852</v>
      </c>
      <c r="B3904" t="str">
        <v>CUST03434</v>
      </c>
      <c r="C3904" t="str">
        <v>Auto</v>
      </c>
      <c r="D3904">
        <v>1264006</v>
      </c>
      <c r="E3904">
        <v>870909.47</v>
      </c>
      <c r="F3904">
        <v>676</v>
      </c>
      <c r="G3904">
        <v>0.51790000000000003</v>
      </c>
      <c r="H3904">
        <v>0</v>
      </c>
      <c r="I3904" t="str">
        <v>High</v>
      </c>
    </row>
    <row r="3905" spans="1:9" x14ac:dyDescent="0.25">
      <c r="A3905" t="str">
        <v>LN007855</v>
      </c>
      <c r="B3905" t="str">
        <v>CUST02226</v>
      </c>
      <c r="C3905" t="str">
        <v>Home</v>
      </c>
      <c r="D3905">
        <v>6828523</v>
      </c>
      <c r="E3905">
        <v>6421985.5999999996</v>
      </c>
      <c r="F3905">
        <v>668</v>
      </c>
      <c r="G3905">
        <v>0.75</v>
      </c>
      <c r="H3905">
        <v>0</v>
      </c>
      <c r="I3905" t="str">
        <v>High</v>
      </c>
    </row>
    <row r="3906" spans="1:9" x14ac:dyDescent="0.25">
      <c r="A3906" t="str">
        <v>LN007865</v>
      </c>
      <c r="B3906" t="str">
        <v>CUST03050</v>
      </c>
      <c r="C3906" t="str">
        <v>Personal</v>
      </c>
      <c r="D3906">
        <v>528215</v>
      </c>
      <c r="E3906">
        <v>290553.82</v>
      </c>
      <c r="F3906">
        <v>620</v>
      </c>
      <c r="G3906">
        <v>0.17519999999999999</v>
      </c>
      <c r="H3906">
        <v>0</v>
      </c>
      <c r="I3906" t="str">
        <v>High</v>
      </c>
    </row>
    <row r="3907" spans="1:9" x14ac:dyDescent="0.25">
      <c r="A3907" t="str">
        <v>LN007866</v>
      </c>
      <c r="B3907" t="str">
        <v>CUST03361</v>
      </c>
      <c r="C3907" t="str">
        <v>Business</v>
      </c>
      <c r="D3907">
        <v>2408483</v>
      </c>
      <c r="E3907">
        <v>222006.79</v>
      </c>
      <c r="F3907">
        <v>710</v>
      </c>
      <c r="G3907">
        <v>0.75</v>
      </c>
      <c r="H3907">
        <v>0</v>
      </c>
      <c r="I3907" t="str">
        <v>High</v>
      </c>
    </row>
    <row r="3908" spans="1:9" x14ac:dyDescent="0.25">
      <c r="A3908" t="str">
        <v>LN007871</v>
      </c>
      <c r="B3908" t="str">
        <v>CUST05683</v>
      </c>
      <c r="C3908" t="str">
        <v>Education</v>
      </c>
      <c r="D3908">
        <v>1376018</v>
      </c>
      <c r="E3908">
        <v>1193729.68</v>
      </c>
      <c r="F3908">
        <v>631</v>
      </c>
      <c r="G3908">
        <v>0.41060000000000002</v>
      </c>
      <c r="H3908">
        <v>0</v>
      </c>
      <c r="I3908" t="str">
        <v>High</v>
      </c>
    </row>
    <row r="3909" spans="1:9" x14ac:dyDescent="0.25">
      <c r="A3909" t="str">
        <v>LN007873</v>
      </c>
      <c r="B3909" t="str">
        <v>CUST03603</v>
      </c>
      <c r="C3909" t="str">
        <v>Business</v>
      </c>
      <c r="D3909">
        <v>2566158</v>
      </c>
      <c r="E3909">
        <v>1651002.35</v>
      </c>
      <c r="F3909">
        <v>732</v>
      </c>
      <c r="G3909">
        <v>0.75</v>
      </c>
      <c r="H3909">
        <v>0</v>
      </c>
      <c r="I3909" t="str">
        <v>High</v>
      </c>
    </row>
    <row r="3910" spans="1:9" x14ac:dyDescent="0.25">
      <c r="A3910" t="str">
        <v>LN007874</v>
      </c>
      <c r="B3910" t="str">
        <v>CUST02107</v>
      </c>
      <c r="C3910" t="str">
        <v>Business</v>
      </c>
      <c r="D3910">
        <v>4641150</v>
      </c>
      <c r="E3910">
        <v>789893.25</v>
      </c>
      <c r="F3910">
        <v>801</v>
      </c>
      <c r="G3910">
        <v>0.75</v>
      </c>
      <c r="H3910">
        <v>7</v>
      </c>
      <c r="I3910" t="str">
        <v>High</v>
      </c>
    </row>
    <row r="3911" spans="1:9" x14ac:dyDescent="0.25">
      <c r="A3911" t="str">
        <v>LN007876</v>
      </c>
      <c r="B3911" t="str">
        <v>CUST06781</v>
      </c>
      <c r="C3911" t="str">
        <v>Home</v>
      </c>
      <c r="D3911">
        <v>4123191</v>
      </c>
      <c r="E3911">
        <v>3960546.29</v>
      </c>
      <c r="F3911">
        <v>774</v>
      </c>
      <c r="G3911">
        <v>0.63439999999999996</v>
      </c>
      <c r="H3911">
        <v>0</v>
      </c>
      <c r="I3911" t="str">
        <v>High</v>
      </c>
    </row>
    <row r="3912" spans="1:9" x14ac:dyDescent="0.25">
      <c r="A3912" t="str">
        <v>LN007877</v>
      </c>
      <c r="B3912" t="str">
        <v>CUST04950</v>
      </c>
      <c r="C3912" t="str">
        <v>Auto</v>
      </c>
      <c r="D3912">
        <v>1571702</v>
      </c>
      <c r="E3912">
        <v>481834.61</v>
      </c>
      <c r="F3912">
        <v>705</v>
      </c>
      <c r="G3912">
        <v>0.75</v>
      </c>
      <c r="H3912">
        <v>0</v>
      </c>
      <c r="I3912" t="str">
        <v>High</v>
      </c>
    </row>
    <row r="3913" spans="1:9" x14ac:dyDescent="0.25">
      <c r="A3913" t="str">
        <v>LN007878</v>
      </c>
      <c r="B3913" t="str">
        <v>CUST01043</v>
      </c>
      <c r="C3913" t="str">
        <v>Home</v>
      </c>
      <c r="D3913">
        <v>1434120</v>
      </c>
      <c r="E3913">
        <v>1349434.37</v>
      </c>
      <c r="F3913">
        <v>721</v>
      </c>
      <c r="G3913">
        <v>0.58699999999999997</v>
      </c>
      <c r="H3913">
        <v>0</v>
      </c>
      <c r="I3913" t="str">
        <v>High</v>
      </c>
    </row>
    <row r="3914" spans="1:9" x14ac:dyDescent="0.25">
      <c r="A3914" t="str">
        <v>LN007882</v>
      </c>
      <c r="B3914" t="str">
        <v>CUST04196</v>
      </c>
      <c r="C3914" t="str">
        <v>Home</v>
      </c>
      <c r="D3914">
        <v>4541368</v>
      </c>
      <c r="E3914">
        <v>4284793.74</v>
      </c>
      <c r="F3914">
        <v>725</v>
      </c>
      <c r="G3914">
        <v>0.75</v>
      </c>
      <c r="H3914">
        <v>0</v>
      </c>
      <c r="I3914" t="str">
        <v>High</v>
      </c>
    </row>
    <row r="3915" spans="1:9" x14ac:dyDescent="0.25">
      <c r="A3915" t="str">
        <v>LN007883</v>
      </c>
      <c r="B3915" t="str">
        <v>CUST04407</v>
      </c>
      <c r="C3915" t="str">
        <v>Home</v>
      </c>
      <c r="D3915">
        <v>2281853</v>
      </c>
      <c r="E3915">
        <v>1754282.1</v>
      </c>
      <c r="F3915">
        <v>774</v>
      </c>
      <c r="G3915">
        <v>0.5444</v>
      </c>
      <c r="H3915">
        <v>0</v>
      </c>
      <c r="I3915" t="str">
        <v>High</v>
      </c>
    </row>
    <row r="3916" spans="1:9" x14ac:dyDescent="0.25">
      <c r="A3916" t="str">
        <v>LN007884</v>
      </c>
      <c r="B3916" t="str">
        <v>CUST02413</v>
      </c>
      <c r="C3916" t="str">
        <v>Business</v>
      </c>
      <c r="D3916">
        <v>1176955</v>
      </c>
      <c r="E3916">
        <v>0</v>
      </c>
      <c r="F3916">
        <v>821</v>
      </c>
      <c r="G3916">
        <v>0.71830000000000005</v>
      </c>
      <c r="H3916">
        <v>0</v>
      </c>
      <c r="I3916" t="str">
        <v>High</v>
      </c>
    </row>
    <row r="3917" spans="1:9" x14ac:dyDescent="0.25">
      <c r="A3917" t="str">
        <v>LN007887</v>
      </c>
      <c r="B3917" t="str">
        <v>CUST04490</v>
      </c>
      <c r="C3917" t="str">
        <v>Personal</v>
      </c>
      <c r="D3917">
        <v>761017</v>
      </c>
      <c r="E3917">
        <v>736064.38</v>
      </c>
      <c r="F3917">
        <v>696</v>
      </c>
      <c r="G3917">
        <v>0.57889999999999997</v>
      </c>
      <c r="H3917">
        <v>15</v>
      </c>
      <c r="I3917" t="str">
        <v>High</v>
      </c>
    </row>
    <row r="3918" spans="1:9" x14ac:dyDescent="0.25">
      <c r="A3918" t="str">
        <v>LN007888</v>
      </c>
      <c r="B3918" t="str">
        <v>CUST05128</v>
      </c>
      <c r="C3918" t="str">
        <v>Home</v>
      </c>
      <c r="D3918">
        <v>6100732</v>
      </c>
      <c r="E3918">
        <v>5790350.8499999996</v>
      </c>
      <c r="F3918">
        <v>761</v>
      </c>
      <c r="G3918">
        <v>0.75</v>
      </c>
      <c r="H3918">
        <v>0</v>
      </c>
      <c r="I3918" t="str">
        <v>High</v>
      </c>
    </row>
    <row r="3919" spans="1:9" x14ac:dyDescent="0.25">
      <c r="A3919" t="str">
        <v>LN007892</v>
      </c>
      <c r="B3919" t="str">
        <v>CUST00354</v>
      </c>
      <c r="C3919" t="str">
        <v>Home</v>
      </c>
      <c r="D3919">
        <v>5667557</v>
      </c>
      <c r="E3919">
        <v>5662129.9100000001</v>
      </c>
      <c r="F3919">
        <v>763</v>
      </c>
      <c r="G3919">
        <v>0.75</v>
      </c>
      <c r="H3919">
        <v>0</v>
      </c>
      <c r="I3919" t="str">
        <v>High</v>
      </c>
    </row>
    <row r="3920" spans="1:9" x14ac:dyDescent="0.25">
      <c r="A3920" t="str">
        <v>LN007894</v>
      </c>
      <c r="B3920" t="str">
        <v>CUST03659</v>
      </c>
      <c r="C3920" t="str">
        <v>Home</v>
      </c>
      <c r="D3920">
        <v>5625250</v>
      </c>
      <c r="E3920">
        <v>5210101.82</v>
      </c>
      <c r="F3920">
        <v>635</v>
      </c>
      <c r="G3920">
        <v>0.75</v>
      </c>
      <c r="H3920">
        <v>0</v>
      </c>
      <c r="I3920" t="str">
        <v>High</v>
      </c>
    </row>
    <row r="3921" spans="1:9" x14ac:dyDescent="0.25">
      <c r="A3921" t="str">
        <v>LN007895</v>
      </c>
      <c r="B3921" t="str">
        <v>CUST03122</v>
      </c>
      <c r="C3921" t="str">
        <v>Home</v>
      </c>
      <c r="D3921">
        <v>4474413</v>
      </c>
      <c r="E3921">
        <v>3391983.76</v>
      </c>
      <c r="F3921">
        <v>724</v>
      </c>
      <c r="G3921">
        <v>0.75</v>
      </c>
      <c r="H3921">
        <v>0</v>
      </c>
      <c r="I3921" t="str">
        <v>High</v>
      </c>
    </row>
    <row r="3922" spans="1:9" x14ac:dyDescent="0.25">
      <c r="A3922" t="str">
        <v>LN007898</v>
      </c>
      <c r="B3922" t="str">
        <v>CUST06146</v>
      </c>
      <c r="C3922" t="str">
        <v>Home</v>
      </c>
      <c r="D3922">
        <v>5539659</v>
      </c>
      <c r="E3922">
        <v>5164508.8099999996</v>
      </c>
      <c r="F3922">
        <v>850</v>
      </c>
      <c r="G3922">
        <v>0.75</v>
      </c>
      <c r="H3922">
        <v>0</v>
      </c>
      <c r="I3922" t="str">
        <v>High</v>
      </c>
    </row>
    <row r="3923" spans="1:9" x14ac:dyDescent="0.25">
      <c r="A3923" t="str">
        <v>LN007900</v>
      </c>
      <c r="B3923" t="str">
        <v>CUST01722</v>
      </c>
      <c r="C3923" t="str">
        <v>Business</v>
      </c>
      <c r="D3923">
        <v>3100356</v>
      </c>
      <c r="E3923">
        <v>2584712.66</v>
      </c>
      <c r="F3923">
        <v>714</v>
      </c>
      <c r="G3923">
        <v>0.75</v>
      </c>
      <c r="H3923">
        <v>0</v>
      </c>
      <c r="I3923" t="str">
        <v>High</v>
      </c>
    </row>
    <row r="3924" spans="1:9" x14ac:dyDescent="0.25">
      <c r="A3924" t="str">
        <v>LN007901</v>
      </c>
      <c r="B3924" t="str">
        <v>CUST01481</v>
      </c>
      <c r="C3924" t="str">
        <v>Auto</v>
      </c>
      <c r="D3924">
        <v>656357</v>
      </c>
      <c r="E3924">
        <v>575819.41</v>
      </c>
      <c r="F3924">
        <v>642</v>
      </c>
      <c r="G3924">
        <v>0.49559999999999998</v>
      </c>
      <c r="H3924">
        <v>0</v>
      </c>
      <c r="I3924" t="str">
        <v>High</v>
      </c>
    </row>
    <row r="3925" spans="1:9" x14ac:dyDescent="0.25">
      <c r="A3925" t="str">
        <v>LN007902</v>
      </c>
      <c r="B3925" t="str">
        <v>CUST03260</v>
      </c>
      <c r="C3925" t="str">
        <v>Personal</v>
      </c>
      <c r="D3925">
        <v>366630</v>
      </c>
      <c r="E3925">
        <v>83631.75</v>
      </c>
      <c r="F3925">
        <v>606</v>
      </c>
      <c r="G3925">
        <v>0.49669999999999997</v>
      </c>
      <c r="H3925">
        <v>0</v>
      </c>
      <c r="I3925" t="str">
        <v>High</v>
      </c>
    </row>
    <row r="3926" spans="1:9" x14ac:dyDescent="0.25">
      <c r="A3926" t="str">
        <v>LN007907</v>
      </c>
      <c r="B3926" t="str">
        <v>CUST06970</v>
      </c>
      <c r="C3926" t="str">
        <v>Personal</v>
      </c>
      <c r="D3926">
        <v>217088</v>
      </c>
      <c r="E3926">
        <v>196180.76</v>
      </c>
      <c r="F3926">
        <v>628</v>
      </c>
      <c r="G3926">
        <v>0.23280000000000001</v>
      </c>
      <c r="H3926">
        <v>0</v>
      </c>
      <c r="I3926" t="str">
        <v>High</v>
      </c>
    </row>
    <row r="3927" spans="1:9" x14ac:dyDescent="0.25">
      <c r="A3927" t="str">
        <v>LN007909</v>
      </c>
      <c r="B3927" t="str">
        <v>CUST04248</v>
      </c>
      <c r="C3927" t="str">
        <v>Home</v>
      </c>
      <c r="D3927">
        <v>3257022</v>
      </c>
      <c r="E3927">
        <v>3195695.62</v>
      </c>
      <c r="F3927">
        <v>609</v>
      </c>
      <c r="G3927">
        <v>0.75</v>
      </c>
      <c r="H3927">
        <v>90</v>
      </c>
      <c r="I3927" t="str">
        <v>High</v>
      </c>
    </row>
    <row r="3928" spans="1:9" x14ac:dyDescent="0.25">
      <c r="A3928" t="str">
        <v>LN007910</v>
      </c>
      <c r="B3928" t="str">
        <v>CUST02060</v>
      </c>
      <c r="C3928" t="str">
        <v>Home</v>
      </c>
      <c r="D3928">
        <v>4287955</v>
      </c>
      <c r="E3928">
        <v>3885789.84</v>
      </c>
      <c r="F3928">
        <v>718</v>
      </c>
      <c r="G3928">
        <v>0.75</v>
      </c>
      <c r="H3928">
        <v>0</v>
      </c>
      <c r="I3928" t="str">
        <v>High</v>
      </c>
    </row>
    <row r="3929" spans="1:9" x14ac:dyDescent="0.25">
      <c r="A3929" t="str">
        <v>LN007911</v>
      </c>
      <c r="B3929" t="str">
        <v>CUST05055</v>
      </c>
      <c r="C3929" t="str">
        <v>Business</v>
      </c>
      <c r="D3929">
        <v>4475536</v>
      </c>
      <c r="E3929">
        <v>0</v>
      </c>
      <c r="F3929">
        <v>653</v>
      </c>
      <c r="G3929">
        <v>0.75</v>
      </c>
      <c r="H3929">
        <v>0</v>
      </c>
      <c r="I3929" t="str">
        <v>High</v>
      </c>
    </row>
    <row r="3930" spans="1:9" x14ac:dyDescent="0.25">
      <c r="A3930" t="str">
        <v>LN007914</v>
      </c>
      <c r="B3930" t="str">
        <v>CUST02605</v>
      </c>
      <c r="C3930" t="str">
        <v>Personal</v>
      </c>
      <c r="D3930">
        <v>766716</v>
      </c>
      <c r="E3930">
        <v>449815.49</v>
      </c>
      <c r="F3930">
        <v>649</v>
      </c>
      <c r="G3930">
        <v>0.28179999999999999</v>
      </c>
      <c r="H3930">
        <v>0</v>
      </c>
      <c r="I3930" t="str">
        <v>High</v>
      </c>
    </row>
    <row r="3931" spans="1:9" x14ac:dyDescent="0.25">
      <c r="A3931" t="str">
        <v>LN007915</v>
      </c>
      <c r="B3931" t="str">
        <v>CUST01025</v>
      </c>
      <c r="C3931" t="str">
        <v>Personal</v>
      </c>
      <c r="D3931">
        <v>267510</v>
      </c>
      <c r="E3931">
        <v>155360.98000000001</v>
      </c>
      <c r="F3931">
        <v>642</v>
      </c>
      <c r="G3931">
        <v>0.15809999999999999</v>
      </c>
      <c r="H3931">
        <v>0</v>
      </c>
      <c r="I3931" t="str">
        <v>High</v>
      </c>
    </row>
    <row r="3932" spans="1:9" x14ac:dyDescent="0.25">
      <c r="A3932" t="str">
        <v>LN007917</v>
      </c>
      <c r="B3932" t="str">
        <v>CUST05694</v>
      </c>
      <c r="C3932" t="str">
        <v>Auto</v>
      </c>
      <c r="D3932">
        <v>1619815</v>
      </c>
      <c r="E3932">
        <v>875090.08</v>
      </c>
      <c r="F3932">
        <v>656</v>
      </c>
      <c r="G3932">
        <v>0.75</v>
      </c>
      <c r="H3932">
        <v>1</v>
      </c>
      <c r="I3932" t="str">
        <v>High</v>
      </c>
    </row>
    <row r="3933" spans="1:9" x14ac:dyDescent="0.25">
      <c r="A3933" t="str">
        <v>LN007920</v>
      </c>
      <c r="B3933" t="str">
        <v>CUST02058</v>
      </c>
      <c r="C3933" t="str">
        <v>Home</v>
      </c>
      <c r="D3933">
        <v>5050667</v>
      </c>
      <c r="E3933">
        <v>3905357.26</v>
      </c>
      <c r="F3933">
        <v>775</v>
      </c>
      <c r="G3933">
        <v>0.67449999999999999</v>
      </c>
      <c r="H3933">
        <v>30</v>
      </c>
      <c r="I3933" t="str">
        <v>High</v>
      </c>
    </row>
    <row r="3934" spans="1:9" x14ac:dyDescent="0.25">
      <c r="A3934" t="str">
        <v>LN007921</v>
      </c>
      <c r="B3934" t="str">
        <v>CUST03397</v>
      </c>
      <c r="C3934" t="str">
        <v>Auto</v>
      </c>
      <c r="D3934">
        <v>910551</v>
      </c>
      <c r="E3934">
        <v>793186.25</v>
      </c>
      <c r="F3934">
        <v>804</v>
      </c>
      <c r="G3934">
        <v>0.65290000000000004</v>
      </c>
      <c r="H3934">
        <v>0</v>
      </c>
      <c r="I3934" t="str">
        <v>High</v>
      </c>
    </row>
    <row r="3935" spans="1:9" x14ac:dyDescent="0.25">
      <c r="A3935" t="str">
        <v>LN007924</v>
      </c>
      <c r="B3935" t="str">
        <v>CUST02418</v>
      </c>
      <c r="C3935" t="str">
        <v>Personal</v>
      </c>
      <c r="D3935">
        <v>595181</v>
      </c>
      <c r="E3935">
        <v>394484.33</v>
      </c>
      <c r="F3935">
        <v>627</v>
      </c>
      <c r="G3935">
        <v>0.1351</v>
      </c>
      <c r="H3935">
        <v>0</v>
      </c>
      <c r="I3935" t="str">
        <v>High</v>
      </c>
    </row>
    <row r="3936" spans="1:9" x14ac:dyDescent="0.25">
      <c r="A3936" t="str">
        <v>LN007925</v>
      </c>
      <c r="B3936" t="str">
        <v>CUST01375</v>
      </c>
      <c r="C3936" t="str">
        <v>Business</v>
      </c>
      <c r="D3936">
        <v>3204524</v>
      </c>
      <c r="E3936">
        <v>0</v>
      </c>
      <c r="F3936">
        <v>743</v>
      </c>
      <c r="G3936">
        <v>0.75</v>
      </c>
      <c r="H3936">
        <v>7</v>
      </c>
      <c r="I3936" t="str">
        <v>High</v>
      </c>
    </row>
    <row r="3937" spans="1:9" x14ac:dyDescent="0.25">
      <c r="A3937" t="str">
        <v>LN007926</v>
      </c>
      <c r="B3937" t="str">
        <v>CUST00245</v>
      </c>
      <c r="C3937" t="str">
        <v>Personal</v>
      </c>
      <c r="D3937">
        <v>600612</v>
      </c>
      <c r="E3937">
        <v>0</v>
      </c>
      <c r="F3937">
        <v>743</v>
      </c>
      <c r="G3937">
        <v>0.65149999999999997</v>
      </c>
      <c r="H3937">
        <v>0</v>
      </c>
      <c r="I3937" t="str">
        <v>High</v>
      </c>
    </row>
    <row r="3938" spans="1:9" x14ac:dyDescent="0.25">
      <c r="A3938" t="str">
        <v>LN007927</v>
      </c>
      <c r="B3938" t="str">
        <v>CUST06867</v>
      </c>
      <c r="C3938" t="str">
        <v>Business</v>
      </c>
      <c r="D3938">
        <v>4604530</v>
      </c>
      <c r="E3938">
        <v>3979724.17</v>
      </c>
      <c r="F3938">
        <v>775</v>
      </c>
      <c r="G3938">
        <v>0.75</v>
      </c>
      <c r="H3938">
        <v>0</v>
      </c>
      <c r="I3938" t="str">
        <v>High</v>
      </c>
    </row>
    <row r="3939" spans="1:9" x14ac:dyDescent="0.25">
      <c r="A3939" t="str">
        <v>LN007928</v>
      </c>
      <c r="B3939" t="str">
        <v>CUST00771</v>
      </c>
      <c r="C3939" t="str">
        <v>Business</v>
      </c>
      <c r="D3939">
        <v>2279866</v>
      </c>
      <c r="E3939">
        <v>1184484.71</v>
      </c>
      <c r="F3939">
        <v>824</v>
      </c>
      <c r="G3939">
        <v>0.75</v>
      </c>
      <c r="H3939">
        <v>0</v>
      </c>
      <c r="I3939" t="str">
        <v>High</v>
      </c>
    </row>
    <row r="3940" spans="1:9" x14ac:dyDescent="0.25">
      <c r="A3940" t="str">
        <v>LN007930</v>
      </c>
      <c r="B3940" t="str">
        <v>CUST02638</v>
      </c>
      <c r="C3940" t="str">
        <v>Personal</v>
      </c>
      <c r="D3940">
        <v>83259</v>
      </c>
      <c r="E3940">
        <v>66071.38</v>
      </c>
      <c r="F3940">
        <v>637</v>
      </c>
      <c r="G3940">
        <v>0.05</v>
      </c>
      <c r="H3940">
        <v>0</v>
      </c>
      <c r="I3940" t="str">
        <v>High</v>
      </c>
    </row>
    <row r="3941" spans="1:9" x14ac:dyDescent="0.25">
      <c r="A3941" t="str">
        <v>LN007932</v>
      </c>
      <c r="B3941" t="str">
        <v>CUST05301</v>
      </c>
      <c r="C3941" t="str">
        <v>Education</v>
      </c>
      <c r="D3941">
        <v>1487698</v>
      </c>
      <c r="E3941">
        <v>1355107.08</v>
      </c>
      <c r="F3941">
        <v>659</v>
      </c>
      <c r="G3941">
        <v>0.75</v>
      </c>
      <c r="H3941">
        <v>0</v>
      </c>
      <c r="I3941" t="str">
        <v>High</v>
      </c>
    </row>
    <row r="3942" spans="1:9" x14ac:dyDescent="0.25">
      <c r="A3942" t="str">
        <v>LN007933</v>
      </c>
      <c r="B3942" t="str">
        <v>CUST04855</v>
      </c>
      <c r="C3942" t="str">
        <v>Auto</v>
      </c>
      <c r="D3942">
        <v>1335414</v>
      </c>
      <c r="E3942">
        <v>640161.54</v>
      </c>
      <c r="F3942">
        <v>633</v>
      </c>
      <c r="G3942">
        <v>0.75</v>
      </c>
      <c r="H3942">
        <v>0</v>
      </c>
      <c r="I3942" t="str">
        <v>High</v>
      </c>
    </row>
    <row r="3943" spans="1:9" x14ac:dyDescent="0.25">
      <c r="A3943" t="str">
        <v>LN007935</v>
      </c>
      <c r="B3943" t="str">
        <v>CUST03190</v>
      </c>
      <c r="C3943" t="str">
        <v>Personal</v>
      </c>
      <c r="D3943">
        <v>293415</v>
      </c>
      <c r="E3943">
        <v>153606.85</v>
      </c>
      <c r="F3943">
        <v>577</v>
      </c>
      <c r="G3943">
        <v>0.21779999999999999</v>
      </c>
      <c r="H3943">
        <v>0</v>
      </c>
      <c r="I3943" t="str">
        <v>High</v>
      </c>
    </row>
    <row r="3944" spans="1:9" x14ac:dyDescent="0.25">
      <c r="A3944" t="str">
        <v>LN007937</v>
      </c>
      <c r="B3944" t="str">
        <v>CUST05485</v>
      </c>
      <c r="C3944" t="str">
        <v>Home</v>
      </c>
      <c r="D3944">
        <v>6360335</v>
      </c>
      <c r="E3944">
        <v>6244291.7800000003</v>
      </c>
      <c r="F3944">
        <v>732</v>
      </c>
      <c r="G3944">
        <v>0.75</v>
      </c>
      <c r="H3944">
        <v>0</v>
      </c>
      <c r="I3944" t="str">
        <v>High</v>
      </c>
    </row>
    <row r="3945" spans="1:9" x14ac:dyDescent="0.25">
      <c r="A3945" t="str">
        <v>LN007941</v>
      </c>
      <c r="B3945" t="str">
        <v>CUST01832</v>
      </c>
      <c r="C3945" t="str">
        <v>Home</v>
      </c>
      <c r="D3945">
        <v>6399737</v>
      </c>
      <c r="E3945">
        <v>6143444.1900000004</v>
      </c>
      <c r="F3945">
        <v>667</v>
      </c>
      <c r="G3945">
        <v>0.75</v>
      </c>
      <c r="H3945">
        <v>0</v>
      </c>
      <c r="I3945" t="str">
        <v>High</v>
      </c>
    </row>
    <row r="3946" spans="1:9" x14ac:dyDescent="0.25">
      <c r="A3946" t="str">
        <v>LN007942</v>
      </c>
      <c r="B3946" t="str">
        <v>CUST04244</v>
      </c>
      <c r="C3946" t="str">
        <v>Auto</v>
      </c>
      <c r="D3946">
        <v>773425</v>
      </c>
      <c r="E3946">
        <v>381537.83</v>
      </c>
      <c r="F3946">
        <v>687</v>
      </c>
      <c r="G3946">
        <v>0.52059999999999995</v>
      </c>
      <c r="H3946">
        <v>0</v>
      </c>
      <c r="I3946" t="str">
        <v>High</v>
      </c>
    </row>
    <row r="3947" spans="1:9" x14ac:dyDescent="0.25">
      <c r="A3947" t="str">
        <v>LN007943</v>
      </c>
      <c r="B3947" t="str">
        <v>CUST03605</v>
      </c>
      <c r="C3947" t="str">
        <v>Business</v>
      </c>
      <c r="D3947">
        <v>1019015</v>
      </c>
      <c r="E3947">
        <v>1006614.33</v>
      </c>
      <c r="F3947">
        <v>850</v>
      </c>
      <c r="G3947">
        <v>0.75</v>
      </c>
      <c r="H3947">
        <v>0</v>
      </c>
      <c r="I3947" t="str">
        <v>High</v>
      </c>
    </row>
    <row r="3948" spans="1:9" x14ac:dyDescent="0.25">
      <c r="A3948" t="str">
        <v>LN007945</v>
      </c>
      <c r="B3948" t="str">
        <v>CUST01105</v>
      </c>
      <c r="C3948" t="str">
        <v>Home</v>
      </c>
      <c r="D3948">
        <v>3883321</v>
      </c>
      <c r="E3948">
        <v>3856667.08</v>
      </c>
      <c r="F3948">
        <v>829</v>
      </c>
      <c r="G3948">
        <v>0.72070000000000001</v>
      </c>
      <c r="H3948">
        <v>0</v>
      </c>
      <c r="I3948" t="str">
        <v>High</v>
      </c>
    </row>
    <row r="3949" spans="1:9" x14ac:dyDescent="0.25">
      <c r="A3949" t="str">
        <v>LN007947</v>
      </c>
      <c r="B3949" t="str">
        <v>CUST03773</v>
      </c>
      <c r="C3949" t="str">
        <v>Auto</v>
      </c>
      <c r="D3949">
        <v>1241341</v>
      </c>
      <c r="E3949">
        <v>942347.48</v>
      </c>
      <c r="F3949">
        <v>671</v>
      </c>
      <c r="G3949">
        <v>0.75</v>
      </c>
      <c r="H3949">
        <v>0</v>
      </c>
      <c r="I3949" t="str">
        <v>High</v>
      </c>
    </row>
    <row r="3950" spans="1:9" x14ac:dyDescent="0.25">
      <c r="A3950" t="str">
        <v>LN007951</v>
      </c>
      <c r="B3950" t="str">
        <v>CUST06366</v>
      </c>
      <c r="C3950" t="str">
        <v>Business</v>
      </c>
      <c r="D3950">
        <v>1975422</v>
      </c>
      <c r="E3950">
        <v>0</v>
      </c>
      <c r="F3950">
        <v>659</v>
      </c>
      <c r="G3950">
        <v>0.75</v>
      </c>
      <c r="H3950">
        <v>0</v>
      </c>
      <c r="I3950" t="str">
        <v>High</v>
      </c>
    </row>
    <row r="3951" spans="1:9" x14ac:dyDescent="0.25">
      <c r="A3951" t="str">
        <v>LN007953</v>
      </c>
      <c r="B3951" t="str">
        <v>CUST06055</v>
      </c>
      <c r="C3951" t="str">
        <v>Auto</v>
      </c>
      <c r="D3951">
        <v>1383382</v>
      </c>
      <c r="E3951">
        <v>1118572.22</v>
      </c>
      <c r="F3951">
        <v>640</v>
      </c>
      <c r="G3951">
        <v>0.75</v>
      </c>
      <c r="H3951">
        <v>0</v>
      </c>
      <c r="I3951" t="str">
        <v>High</v>
      </c>
    </row>
    <row r="3952" spans="1:9" x14ac:dyDescent="0.25">
      <c r="A3952" t="str">
        <v>LN007955</v>
      </c>
      <c r="B3952" t="str">
        <v>CUST05721</v>
      </c>
      <c r="C3952" t="str">
        <v>Business</v>
      </c>
      <c r="D3952">
        <v>3837151</v>
      </c>
      <c r="E3952">
        <v>3563185.18</v>
      </c>
      <c r="F3952">
        <v>736</v>
      </c>
      <c r="G3952">
        <v>0.75</v>
      </c>
      <c r="H3952">
        <v>0</v>
      </c>
      <c r="I3952" t="str">
        <v>High</v>
      </c>
    </row>
    <row r="3953" spans="1:9" x14ac:dyDescent="0.25">
      <c r="A3953" t="str">
        <v>LN007956</v>
      </c>
      <c r="B3953" t="str">
        <v>CUST04511</v>
      </c>
      <c r="C3953" t="str">
        <v>Home</v>
      </c>
      <c r="D3953">
        <v>4803631</v>
      </c>
      <c r="E3953">
        <v>4627476.0199999996</v>
      </c>
      <c r="F3953">
        <v>725</v>
      </c>
      <c r="G3953">
        <v>0.75</v>
      </c>
      <c r="H3953">
        <v>0</v>
      </c>
      <c r="I3953" t="str">
        <v>High</v>
      </c>
    </row>
    <row r="3954" spans="1:9" x14ac:dyDescent="0.25">
      <c r="A3954" t="str">
        <v>LN007960</v>
      </c>
      <c r="B3954" t="str">
        <v>CUST01672</v>
      </c>
      <c r="C3954" t="str">
        <v>Personal</v>
      </c>
      <c r="D3954">
        <v>402691</v>
      </c>
      <c r="E3954">
        <v>235066.09</v>
      </c>
      <c r="F3954">
        <v>648</v>
      </c>
      <c r="G3954">
        <v>0.2117</v>
      </c>
      <c r="H3954">
        <v>0</v>
      </c>
      <c r="I3954" t="str">
        <v>High</v>
      </c>
    </row>
    <row r="3955" spans="1:9" x14ac:dyDescent="0.25">
      <c r="A3955" t="str">
        <v>LN007961</v>
      </c>
      <c r="B3955" t="str">
        <v>CUST05595</v>
      </c>
      <c r="C3955" t="str">
        <v>Business</v>
      </c>
      <c r="D3955">
        <v>3423807</v>
      </c>
      <c r="E3955">
        <v>2375266.54</v>
      </c>
      <c r="F3955">
        <v>747</v>
      </c>
      <c r="G3955">
        <v>0.75</v>
      </c>
      <c r="H3955">
        <v>1</v>
      </c>
      <c r="I3955" t="str">
        <v>High</v>
      </c>
    </row>
    <row r="3956" spans="1:9" x14ac:dyDescent="0.25">
      <c r="A3956" t="str">
        <v>LN007964</v>
      </c>
      <c r="B3956" t="str">
        <v>CUST01627</v>
      </c>
      <c r="C3956" t="str">
        <v>Home</v>
      </c>
      <c r="D3956">
        <v>2933731</v>
      </c>
      <c r="E3956">
        <v>2824745.19</v>
      </c>
      <c r="F3956">
        <v>681</v>
      </c>
      <c r="G3956">
        <v>0.75</v>
      </c>
      <c r="H3956">
        <v>0</v>
      </c>
      <c r="I3956" t="str">
        <v>High</v>
      </c>
    </row>
    <row r="3957" spans="1:9" x14ac:dyDescent="0.25">
      <c r="A3957" t="str">
        <v>LN007965</v>
      </c>
      <c r="B3957" t="str">
        <v>CUST02372</v>
      </c>
      <c r="C3957" t="str">
        <v>Auto</v>
      </c>
      <c r="D3957">
        <v>746344</v>
      </c>
      <c r="E3957">
        <v>694614.06</v>
      </c>
      <c r="F3957">
        <v>581</v>
      </c>
      <c r="G3957">
        <v>0.64939999999999998</v>
      </c>
      <c r="H3957">
        <v>0</v>
      </c>
      <c r="I3957" t="str">
        <v>High</v>
      </c>
    </row>
    <row r="3958" spans="1:9" x14ac:dyDescent="0.25">
      <c r="A3958" t="str">
        <v>LN007969</v>
      </c>
      <c r="B3958" t="str">
        <v>CUST02749</v>
      </c>
      <c r="C3958" t="str">
        <v>Home</v>
      </c>
      <c r="D3958">
        <v>5829712</v>
      </c>
      <c r="E3958">
        <v>5509000.6200000001</v>
      </c>
      <c r="F3958">
        <v>761</v>
      </c>
      <c r="G3958">
        <v>0.75</v>
      </c>
      <c r="H3958">
        <v>7</v>
      </c>
      <c r="I3958" t="str">
        <v>High</v>
      </c>
    </row>
    <row r="3959" spans="1:9" x14ac:dyDescent="0.25">
      <c r="A3959" t="str">
        <v>LN007971</v>
      </c>
      <c r="B3959" t="str">
        <v>CUST06936</v>
      </c>
      <c r="C3959" t="str">
        <v>Business</v>
      </c>
      <c r="D3959">
        <v>2438153</v>
      </c>
      <c r="E3959">
        <v>1481790.54</v>
      </c>
      <c r="F3959">
        <v>687</v>
      </c>
      <c r="G3959">
        <v>0.75</v>
      </c>
      <c r="H3959">
        <v>0</v>
      </c>
      <c r="I3959" t="str">
        <v>High</v>
      </c>
    </row>
    <row r="3960" spans="1:9" x14ac:dyDescent="0.25">
      <c r="A3960" t="str">
        <v>LN007974</v>
      </c>
      <c r="B3960" t="str">
        <v>CUST00807</v>
      </c>
      <c r="C3960" t="str">
        <v>Business</v>
      </c>
      <c r="D3960">
        <v>2906526</v>
      </c>
      <c r="E3960">
        <v>1685987.72</v>
      </c>
      <c r="F3960">
        <v>714</v>
      </c>
      <c r="G3960">
        <v>0.75</v>
      </c>
      <c r="H3960">
        <v>0</v>
      </c>
      <c r="I3960" t="str">
        <v>High</v>
      </c>
    </row>
    <row r="3961" spans="1:9" x14ac:dyDescent="0.25">
      <c r="A3961" t="str">
        <v>LN007975</v>
      </c>
      <c r="B3961" t="str">
        <v>CUST00201</v>
      </c>
      <c r="C3961" t="str">
        <v>Home</v>
      </c>
      <c r="D3961">
        <v>2360400</v>
      </c>
      <c r="E3961">
        <v>2121877.17</v>
      </c>
      <c r="F3961">
        <v>652</v>
      </c>
      <c r="G3961">
        <v>0.51239999999999997</v>
      </c>
      <c r="H3961">
        <v>15</v>
      </c>
      <c r="I3961" t="str">
        <v>High</v>
      </c>
    </row>
    <row r="3962" spans="1:9" x14ac:dyDescent="0.25">
      <c r="A3962" t="str">
        <v>LN007976</v>
      </c>
      <c r="B3962" t="str">
        <v>CUST06274</v>
      </c>
      <c r="C3962" t="str">
        <v>Personal</v>
      </c>
      <c r="D3962">
        <v>709065</v>
      </c>
      <c r="E3962">
        <v>485868.32</v>
      </c>
      <c r="F3962">
        <v>640</v>
      </c>
      <c r="G3962">
        <v>0.1527</v>
      </c>
      <c r="H3962">
        <v>0</v>
      </c>
      <c r="I3962" t="str">
        <v>High</v>
      </c>
    </row>
    <row r="3963" spans="1:9" x14ac:dyDescent="0.25">
      <c r="A3963" t="str">
        <v>LN007977</v>
      </c>
      <c r="B3963" t="str">
        <v>CUST00864</v>
      </c>
      <c r="C3963" t="str">
        <v>Business</v>
      </c>
      <c r="D3963">
        <v>2577956</v>
      </c>
      <c r="E3963">
        <v>1402879.38</v>
      </c>
      <c r="F3963">
        <v>758</v>
      </c>
      <c r="G3963">
        <v>0.66830000000000001</v>
      </c>
      <c r="H3963">
        <v>0</v>
      </c>
      <c r="I3963" t="str">
        <v>High</v>
      </c>
    </row>
    <row r="3964" spans="1:9" x14ac:dyDescent="0.25">
      <c r="A3964" t="str">
        <v>LN007979</v>
      </c>
      <c r="B3964" t="str">
        <v>CUST06382</v>
      </c>
      <c r="C3964" t="str">
        <v>Auto</v>
      </c>
      <c r="D3964">
        <v>944428</v>
      </c>
      <c r="E3964">
        <v>883131.32</v>
      </c>
      <c r="F3964">
        <v>639</v>
      </c>
      <c r="G3964">
        <v>0.30599999999999999</v>
      </c>
      <c r="H3964">
        <v>15</v>
      </c>
      <c r="I3964" t="str">
        <v>High</v>
      </c>
    </row>
    <row r="3965" spans="1:9" x14ac:dyDescent="0.25">
      <c r="A3965" t="str">
        <v>LN007981</v>
      </c>
      <c r="B3965" t="str">
        <v>CUST04319</v>
      </c>
      <c r="C3965" t="str">
        <v>Personal</v>
      </c>
      <c r="D3965">
        <v>625301</v>
      </c>
      <c r="E3965">
        <v>365176.24</v>
      </c>
      <c r="F3965">
        <v>649</v>
      </c>
      <c r="G3965">
        <v>0.33450000000000002</v>
      </c>
      <c r="H3965">
        <v>0</v>
      </c>
      <c r="I3965" t="str">
        <v>High</v>
      </c>
    </row>
    <row r="3966" spans="1:9" x14ac:dyDescent="0.25">
      <c r="A3966" t="str">
        <v>LN007983</v>
      </c>
      <c r="B3966" t="str">
        <v>CUST04133</v>
      </c>
      <c r="C3966" t="str">
        <v>Auto</v>
      </c>
      <c r="D3966">
        <v>1748659</v>
      </c>
      <c r="E3966">
        <v>1664586.15</v>
      </c>
      <c r="F3966">
        <v>762</v>
      </c>
      <c r="G3966">
        <v>0.75</v>
      </c>
      <c r="H3966">
        <v>0</v>
      </c>
      <c r="I3966" t="str">
        <v>High</v>
      </c>
    </row>
    <row r="3967" spans="1:9" x14ac:dyDescent="0.25">
      <c r="A3967" t="str">
        <v>LN007986</v>
      </c>
      <c r="B3967" t="str">
        <v>CUST01146</v>
      </c>
      <c r="C3967" t="str">
        <v>Education</v>
      </c>
      <c r="D3967">
        <v>748001</v>
      </c>
      <c r="E3967">
        <v>624941</v>
      </c>
      <c r="F3967">
        <v>724</v>
      </c>
      <c r="G3967">
        <v>0.52639999999999998</v>
      </c>
      <c r="H3967">
        <v>0</v>
      </c>
      <c r="I3967" t="str">
        <v>High</v>
      </c>
    </row>
    <row r="3968" spans="1:9" x14ac:dyDescent="0.25">
      <c r="A3968" t="str">
        <v>LN007987</v>
      </c>
      <c r="B3968" t="str">
        <v>CUST00241</v>
      </c>
      <c r="C3968" t="str">
        <v>Education</v>
      </c>
      <c r="D3968">
        <v>876696</v>
      </c>
      <c r="E3968">
        <v>451257.72</v>
      </c>
      <c r="F3968">
        <v>702</v>
      </c>
      <c r="G3968">
        <v>0.67510000000000003</v>
      </c>
      <c r="H3968">
        <v>0</v>
      </c>
      <c r="I3968" t="str">
        <v>High</v>
      </c>
    </row>
    <row r="3969" spans="1:9" x14ac:dyDescent="0.25">
      <c r="A3969" t="str">
        <v>LN007988</v>
      </c>
      <c r="B3969" t="str">
        <v>CUST02879</v>
      </c>
      <c r="C3969" t="str">
        <v>Home</v>
      </c>
      <c r="D3969">
        <v>5759524</v>
      </c>
      <c r="E3969">
        <v>4942505.83</v>
      </c>
      <c r="F3969">
        <v>663</v>
      </c>
      <c r="G3969">
        <v>0.75</v>
      </c>
      <c r="H3969">
        <v>0</v>
      </c>
      <c r="I3969" t="str">
        <v>High</v>
      </c>
    </row>
    <row r="3970" spans="1:9" x14ac:dyDescent="0.25">
      <c r="A3970" t="str">
        <v>LN007989</v>
      </c>
      <c r="B3970" t="str">
        <v>CUST02158</v>
      </c>
      <c r="C3970" t="str">
        <v>Education</v>
      </c>
      <c r="D3970">
        <v>1376859</v>
      </c>
      <c r="E3970">
        <v>1143936.3</v>
      </c>
      <c r="F3970">
        <v>776</v>
      </c>
      <c r="G3970">
        <v>0.75</v>
      </c>
      <c r="H3970">
        <v>0</v>
      </c>
      <c r="I3970" t="str">
        <v>High</v>
      </c>
    </row>
    <row r="3971" spans="1:9" x14ac:dyDescent="0.25">
      <c r="A3971" t="str">
        <v>LN007992</v>
      </c>
      <c r="B3971" t="str">
        <v>CUST05379</v>
      </c>
      <c r="C3971" t="str">
        <v>Personal</v>
      </c>
      <c r="D3971">
        <v>499155</v>
      </c>
      <c r="E3971">
        <v>47990.35</v>
      </c>
      <c r="F3971">
        <v>623</v>
      </c>
      <c r="G3971">
        <v>0.3296</v>
      </c>
      <c r="H3971">
        <v>0</v>
      </c>
      <c r="I3971" t="str">
        <v>High</v>
      </c>
    </row>
    <row r="3972" spans="1:9" x14ac:dyDescent="0.25">
      <c r="A3972" t="str">
        <v>LN007998</v>
      </c>
      <c r="B3972" t="str">
        <v>CUST01376</v>
      </c>
      <c r="C3972" t="str">
        <v>Home</v>
      </c>
      <c r="D3972">
        <v>2509687</v>
      </c>
      <c r="E3972">
        <v>2451174.36</v>
      </c>
      <c r="F3972">
        <v>597</v>
      </c>
      <c r="G3972">
        <v>0.37580000000000002</v>
      </c>
      <c r="H3972">
        <v>30</v>
      </c>
      <c r="I3972" t="str">
        <v>High</v>
      </c>
    </row>
    <row r="3973" spans="1:9" x14ac:dyDescent="0.25">
      <c r="A3973" t="str">
        <v>LN007999</v>
      </c>
      <c r="B3973" t="str">
        <v>CUST02876</v>
      </c>
      <c r="C3973" t="str">
        <v>Business</v>
      </c>
      <c r="D3973">
        <v>2195678</v>
      </c>
      <c r="E3973">
        <v>1719993.83</v>
      </c>
      <c r="F3973">
        <v>706</v>
      </c>
      <c r="G3973">
        <v>0.75</v>
      </c>
      <c r="H3973">
        <v>0</v>
      </c>
      <c r="I3973" t="str">
        <v>High</v>
      </c>
    </row>
    <row r="3974" spans="1:9" x14ac:dyDescent="0.25">
      <c r="A3974" t="str">
        <v>LN008004</v>
      </c>
      <c r="B3974" t="str">
        <v>CUST03442</v>
      </c>
      <c r="C3974" t="str">
        <v>Business</v>
      </c>
      <c r="D3974">
        <v>4907580</v>
      </c>
      <c r="E3974">
        <v>4142308.57</v>
      </c>
      <c r="F3974">
        <v>681</v>
      </c>
      <c r="G3974">
        <v>0.75</v>
      </c>
      <c r="H3974">
        <v>0</v>
      </c>
      <c r="I3974" t="str">
        <v>High</v>
      </c>
    </row>
    <row r="3975" spans="1:9" x14ac:dyDescent="0.25">
      <c r="A3975" t="str">
        <v>LN008008</v>
      </c>
      <c r="B3975" t="str">
        <v>CUST04241</v>
      </c>
      <c r="C3975" t="str">
        <v>Personal</v>
      </c>
      <c r="D3975">
        <v>716720</v>
      </c>
      <c r="E3975">
        <v>221020.4</v>
      </c>
      <c r="F3975">
        <v>692</v>
      </c>
      <c r="G3975">
        <v>0.66700000000000004</v>
      </c>
      <c r="H3975">
        <v>15</v>
      </c>
      <c r="I3975" t="str">
        <v>High</v>
      </c>
    </row>
    <row r="3976" spans="1:9" x14ac:dyDescent="0.25">
      <c r="A3976" t="str">
        <v>LN008012</v>
      </c>
      <c r="B3976" t="str">
        <v>CUST00605</v>
      </c>
      <c r="C3976" t="str">
        <v>Home</v>
      </c>
      <c r="D3976">
        <v>4378427</v>
      </c>
      <c r="E3976">
        <v>4192670.58</v>
      </c>
      <c r="F3976">
        <v>716</v>
      </c>
      <c r="G3976">
        <v>0.75</v>
      </c>
      <c r="H3976">
        <v>0</v>
      </c>
      <c r="I3976" t="str">
        <v>High</v>
      </c>
    </row>
    <row r="3977" spans="1:9" x14ac:dyDescent="0.25">
      <c r="A3977" t="str">
        <v>LN008015</v>
      </c>
      <c r="B3977" t="str">
        <v>CUST03432</v>
      </c>
      <c r="C3977" t="str">
        <v>Auto</v>
      </c>
      <c r="D3977">
        <v>922498</v>
      </c>
      <c r="E3977">
        <v>204492.12</v>
      </c>
      <c r="F3977">
        <v>689</v>
      </c>
      <c r="G3977">
        <v>0.75</v>
      </c>
      <c r="H3977">
        <v>1</v>
      </c>
      <c r="I3977" t="str">
        <v>High</v>
      </c>
    </row>
    <row r="3978" spans="1:9" x14ac:dyDescent="0.25">
      <c r="A3978" t="str">
        <v>LN008016</v>
      </c>
      <c r="B3978" t="str">
        <v>CUST04697</v>
      </c>
      <c r="C3978" t="str">
        <v>Education</v>
      </c>
      <c r="D3978">
        <v>830578</v>
      </c>
      <c r="E3978">
        <v>0</v>
      </c>
      <c r="F3978">
        <v>687</v>
      </c>
      <c r="G3978">
        <v>0.75</v>
      </c>
      <c r="H3978">
        <v>0</v>
      </c>
      <c r="I3978" t="str">
        <v>High</v>
      </c>
    </row>
    <row r="3979" spans="1:9" x14ac:dyDescent="0.25">
      <c r="A3979" t="str">
        <v>LN008017</v>
      </c>
      <c r="B3979" t="str">
        <v>CUST04963</v>
      </c>
      <c r="C3979" t="str">
        <v>Home</v>
      </c>
      <c r="D3979">
        <v>5101805</v>
      </c>
      <c r="E3979">
        <v>5017246.33</v>
      </c>
      <c r="F3979">
        <v>648</v>
      </c>
      <c r="G3979">
        <v>0.62350000000000005</v>
      </c>
      <c r="H3979">
        <v>0</v>
      </c>
      <c r="I3979" t="str">
        <v>High</v>
      </c>
    </row>
    <row r="3980" spans="1:9" x14ac:dyDescent="0.25">
      <c r="A3980" t="str">
        <v>LN008018</v>
      </c>
      <c r="B3980" t="str">
        <v>CUST01644</v>
      </c>
      <c r="C3980" t="str">
        <v>Auto</v>
      </c>
      <c r="D3980">
        <v>1754390</v>
      </c>
      <c r="E3980">
        <v>1580321.49</v>
      </c>
      <c r="F3980">
        <v>657</v>
      </c>
      <c r="G3980">
        <v>0.72829999999999995</v>
      </c>
      <c r="H3980">
        <v>0</v>
      </c>
      <c r="I3980" t="str">
        <v>High</v>
      </c>
    </row>
    <row r="3981" spans="1:9" x14ac:dyDescent="0.25">
      <c r="A3981" t="str">
        <v>LN008019</v>
      </c>
      <c r="B3981" t="str">
        <v>CUST05713</v>
      </c>
      <c r="C3981" t="str">
        <v>Home</v>
      </c>
      <c r="D3981">
        <v>5930669</v>
      </c>
      <c r="E3981">
        <v>5826151.3700000001</v>
      </c>
      <c r="F3981">
        <v>738</v>
      </c>
      <c r="G3981">
        <v>0.65110000000000001</v>
      </c>
      <c r="H3981">
        <v>60</v>
      </c>
      <c r="I3981" t="str">
        <v>High</v>
      </c>
    </row>
    <row r="3982" spans="1:9" x14ac:dyDescent="0.25">
      <c r="A3982" t="str">
        <v>LN008020</v>
      </c>
      <c r="B3982" t="str">
        <v>CUST01398</v>
      </c>
      <c r="C3982" t="str">
        <v>Business</v>
      </c>
      <c r="D3982">
        <v>2616126</v>
      </c>
      <c r="E3982">
        <v>2386674.35</v>
      </c>
      <c r="F3982">
        <v>581</v>
      </c>
      <c r="G3982">
        <v>0.75</v>
      </c>
      <c r="H3982">
        <v>0</v>
      </c>
      <c r="I3982" t="str">
        <v>High</v>
      </c>
    </row>
    <row r="3983" spans="1:9" x14ac:dyDescent="0.25">
      <c r="A3983" t="str">
        <v>LN008021</v>
      </c>
      <c r="B3983" t="str">
        <v>CUST05641</v>
      </c>
      <c r="C3983" t="str">
        <v>Home</v>
      </c>
      <c r="D3983">
        <v>3025535</v>
      </c>
      <c r="E3983">
        <v>2934777.4</v>
      </c>
      <c r="F3983">
        <v>742</v>
      </c>
      <c r="G3983">
        <v>0.75</v>
      </c>
      <c r="H3983">
        <v>0</v>
      </c>
      <c r="I3983" t="str">
        <v>High</v>
      </c>
    </row>
    <row r="3984" spans="1:9" x14ac:dyDescent="0.25">
      <c r="A3984" t="str">
        <v>LN008032</v>
      </c>
      <c r="B3984" t="str">
        <v>CUST02336</v>
      </c>
      <c r="C3984" t="str">
        <v>Auto</v>
      </c>
      <c r="D3984">
        <v>425472</v>
      </c>
      <c r="E3984">
        <v>148556.74</v>
      </c>
      <c r="F3984">
        <v>698</v>
      </c>
      <c r="G3984">
        <v>0.52490000000000003</v>
      </c>
      <c r="H3984">
        <v>0</v>
      </c>
      <c r="I3984" t="str">
        <v>High</v>
      </c>
    </row>
    <row r="3985" spans="1:9" x14ac:dyDescent="0.25">
      <c r="A3985" t="str">
        <v>LN008033</v>
      </c>
      <c r="B3985" t="str">
        <v>CUST03816</v>
      </c>
      <c r="C3985" t="str">
        <v>Personal</v>
      </c>
      <c r="D3985">
        <v>174754</v>
      </c>
      <c r="E3985">
        <v>114831.16</v>
      </c>
      <c r="F3985">
        <v>640</v>
      </c>
      <c r="G3985">
        <v>0.16650000000000001</v>
      </c>
      <c r="H3985">
        <v>0</v>
      </c>
      <c r="I3985" t="str">
        <v>High</v>
      </c>
    </row>
    <row r="3986" spans="1:9" x14ac:dyDescent="0.25">
      <c r="A3986" t="str">
        <v>LN008038</v>
      </c>
      <c r="B3986" t="str">
        <v>CUST02969</v>
      </c>
      <c r="C3986" t="str">
        <v>Business</v>
      </c>
      <c r="D3986">
        <v>4218766</v>
      </c>
      <c r="E3986">
        <v>0</v>
      </c>
      <c r="F3986">
        <v>708</v>
      </c>
      <c r="G3986">
        <v>0.75</v>
      </c>
      <c r="H3986">
        <v>0</v>
      </c>
      <c r="I3986" t="str">
        <v>High</v>
      </c>
    </row>
    <row r="3987" spans="1:9" x14ac:dyDescent="0.25">
      <c r="A3987" t="str">
        <v>LN008040</v>
      </c>
      <c r="B3987" t="str">
        <v>CUST04588</v>
      </c>
      <c r="C3987" t="str">
        <v>Business</v>
      </c>
      <c r="D3987">
        <v>2565526</v>
      </c>
      <c r="E3987">
        <v>2101430.7000000002</v>
      </c>
      <c r="F3987">
        <v>657</v>
      </c>
      <c r="G3987">
        <v>0.75</v>
      </c>
      <c r="H3987">
        <v>0</v>
      </c>
      <c r="I3987" t="str">
        <v>High</v>
      </c>
    </row>
    <row r="3988" spans="1:9" x14ac:dyDescent="0.25">
      <c r="A3988" t="str">
        <v>LN008042</v>
      </c>
      <c r="B3988" t="str">
        <v>CUST03046</v>
      </c>
      <c r="C3988" t="str">
        <v>Personal</v>
      </c>
      <c r="D3988">
        <v>639617</v>
      </c>
      <c r="E3988">
        <v>522891.5</v>
      </c>
      <c r="F3988">
        <v>666</v>
      </c>
      <c r="G3988">
        <v>0.64359999999999995</v>
      </c>
      <c r="H3988">
        <v>0</v>
      </c>
      <c r="I3988" t="str">
        <v>High</v>
      </c>
    </row>
    <row r="3989" spans="1:9" x14ac:dyDescent="0.25">
      <c r="A3989" t="str">
        <v>LN008045</v>
      </c>
      <c r="B3989" t="str">
        <v>CUST06955</v>
      </c>
      <c r="C3989" t="str">
        <v>Home</v>
      </c>
      <c r="D3989">
        <v>5973150</v>
      </c>
      <c r="E3989">
        <v>5905865.2699999996</v>
      </c>
      <c r="F3989">
        <v>727</v>
      </c>
      <c r="G3989">
        <v>0.75</v>
      </c>
      <c r="H3989">
        <v>0</v>
      </c>
      <c r="I3989" t="str">
        <v>High</v>
      </c>
    </row>
    <row r="3990" spans="1:9" x14ac:dyDescent="0.25">
      <c r="A3990" t="str">
        <v>LN008046</v>
      </c>
      <c r="B3990" t="str">
        <v>CUST05682</v>
      </c>
      <c r="C3990" t="str">
        <v>Personal</v>
      </c>
      <c r="D3990">
        <v>98339</v>
      </c>
      <c r="E3990">
        <v>27584.01</v>
      </c>
      <c r="F3990">
        <v>649</v>
      </c>
      <c r="G3990">
        <v>0.1115</v>
      </c>
      <c r="H3990">
        <v>0</v>
      </c>
      <c r="I3990" t="str">
        <v>High</v>
      </c>
    </row>
    <row r="3991" spans="1:9" x14ac:dyDescent="0.25">
      <c r="A3991" t="str">
        <v>LN008047</v>
      </c>
      <c r="B3991" t="str">
        <v>CUST05036</v>
      </c>
      <c r="C3991" t="str">
        <v>Auto</v>
      </c>
      <c r="D3991">
        <v>1082482</v>
      </c>
      <c r="E3991">
        <v>257994.5</v>
      </c>
      <c r="F3991">
        <v>664</v>
      </c>
      <c r="G3991">
        <v>0.63590000000000002</v>
      </c>
      <c r="H3991">
        <v>0</v>
      </c>
      <c r="I3991" t="str">
        <v>High</v>
      </c>
    </row>
    <row r="3992" spans="1:9" x14ac:dyDescent="0.25">
      <c r="A3992" t="str">
        <v>LN008049</v>
      </c>
      <c r="B3992" t="str">
        <v>CUST06880</v>
      </c>
      <c r="C3992" t="str">
        <v>Business</v>
      </c>
      <c r="D3992">
        <v>1915286</v>
      </c>
      <c r="E3992">
        <v>1795099.54</v>
      </c>
      <c r="F3992">
        <v>640</v>
      </c>
      <c r="G3992">
        <v>0.62970000000000004</v>
      </c>
      <c r="H3992">
        <v>0</v>
      </c>
      <c r="I3992" t="str">
        <v>High</v>
      </c>
    </row>
    <row r="3993" spans="1:9" x14ac:dyDescent="0.25">
      <c r="A3993" t="str">
        <v>LN008051</v>
      </c>
      <c r="B3993" t="str">
        <v>CUST02143</v>
      </c>
      <c r="C3993" t="str">
        <v>Personal</v>
      </c>
      <c r="D3993">
        <v>148325</v>
      </c>
      <c r="E3993">
        <v>91100.66</v>
      </c>
      <c r="F3993">
        <v>627</v>
      </c>
      <c r="G3993">
        <v>0.1963</v>
      </c>
      <c r="H3993">
        <v>0</v>
      </c>
      <c r="I3993" t="str">
        <v>High</v>
      </c>
    </row>
    <row r="3994" spans="1:9" x14ac:dyDescent="0.25">
      <c r="A3994" t="str">
        <v>LN008053</v>
      </c>
      <c r="B3994" t="str">
        <v>CUST06049</v>
      </c>
      <c r="C3994" t="str">
        <v>Business</v>
      </c>
      <c r="D3994">
        <v>4215192</v>
      </c>
      <c r="E3994">
        <v>632990.32999999996</v>
      </c>
      <c r="F3994">
        <v>714</v>
      </c>
      <c r="G3994">
        <v>0.75</v>
      </c>
      <c r="H3994">
        <v>0</v>
      </c>
      <c r="I3994" t="str">
        <v>High</v>
      </c>
    </row>
    <row r="3995" spans="1:9" x14ac:dyDescent="0.25">
      <c r="A3995" t="str">
        <v>LN008056</v>
      </c>
      <c r="B3995" t="str">
        <v>CUST00399</v>
      </c>
      <c r="C3995" t="str">
        <v>Home</v>
      </c>
      <c r="D3995">
        <v>1961795</v>
      </c>
      <c r="E3995">
        <v>1744999.3</v>
      </c>
      <c r="F3995">
        <v>766</v>
      </c>
      <c r="G3995">
        <v>0.73619999999999997</v>
      </c>
      <c r="H3995">
        <v>0</v>
      </c>
      <c r="I3995" t="str">
        <v>High</v>
      </c>
    </row>
    <row r="3996" spans="1:9" x14ac:dyDescent="0.25">
      <c r="A3996" t="str">
        <v>LN008062</v>
      </c>
      <c r="B3996" t="str">
        <v>CUST05020</v>
      </c>
      <c r="C3996" t="str">
        <v>Personal</v>
      </c>
      <c r="D3996">
        <v>119195</v>
      </c>
      <c r="E3996">
        <v>99058.3</v>
      </c>
      <c r="F3996">
        <v>615</v>
      </c>
      <c r="G3996">
        <v>0.05</v>
      </c>
      <c r="H3996">
        <v>0</v>
      </c>
      <c r="I3996" t="str">
        <v>High</v>
      </c>
    </row>
    <row r="3997" spans="1:9" x14ac:dyDescent="0.25">
      <c r="A3997" t="str">
        <v>LN008063</v>
      </c>
      <c r="B3997" t="str">
        <v>CUST00045</v>
      </c>
      <c r="C3997" t="str">
        <v>Business</v>
      </c>
      <c r="D3997">
        <v>4442504</v>
      </c>
      <c r="E3997">
        <v>0</v>
      </c>
      <c r="F3997">
        <v>699</v>
      </c>
      <c r="G3997">
        <v>0.75</v>
      </c>
      <c r="H3997">
        <v>0</v>
      </c>
      <c r="I3997" t="str">
        <v>High</v>
      </c>
    </row>
    <row r="3998" spans="1:9" x14ac:dyDescent="0.25">
      <c r="A3998" t="str">
        <v>LN008065</v>
      </c>
      <c r="B3998" t="str">
        <v>CUST06904</v>
      </c>
      <c r="C3998" t="str">
        <v>Business</v>
      </c>
      <c r="D3998">
        <v>3539426</v>
      </c>
      <c r="E3998">
        <v>2730493.42</v>
      </c>
      <c r="F3998">
        <v>774</v>
      </c>
      <c r="G3998">
        <v>0.75</v>
      </c>
      <c r="H3998">
        <v>0</v>
      </c>
      <c r="I3998" t="str">
        <v>High</v>
      </c>
    </row>
    <row r="3999" spans="1:9" x14ac:dyDescent="0.25">
      <c r="A3999" t="str">
        <v>LN008067</v>
      </c>
      <c r="B3999" t="str">
        <v>CUST01968</v>
      </c>
      <c r="C3999" t="str">
        <v>Home</v>
      </c>
      <c r="D3999">
        <v>2824501</v>
      </c>
      <c r="E3999">
        <v>2753083</v>
      </c>
      <c r="F3999">
        <v>641</v>
      </c>
      <c r="G3999">
        <v>0.45660000000000001</v>
      </c>
      <c r="H3999">
        <v>0</v>
      </c>
      <c r="I3999" t="str">
        <v>High</v>
      </c>
    </row>
    <row r="4000" spans="1:9" x14ac:dyDescent="0.25">
      <c r="A4000" t="str">
        <v>LN008069</v>
      </c>
      <c r="B4000" t="str">
        <v>CUST03171</v>
      </c>
      <c r="C4000" t="str">
        <v>Home</v>
      </c>
      <c r="D4000">
        <v>5404904</v>
      </c>
      <c r="E4000">
        <v>5073986.91</v>
      </c>
      <c r="F4000">
        <v>659</v>
      </c>
      <c r="G4000">
        <v>0.74580000000000002</v>
      </c>
      <c r="H4000">
        <v>0</v>
      </c>
      <c r="I4000" t="str">
        <v>High</v>
      </c>
    </row>
    <row r="4001" spans="1:9" x14ac:dyDescent="0.25">
      <c r="A4001" t="str">
        <v>LN008071</v>
      </c>
      <c r="B4001" t="str">
        <v>CUST05510</v>
      </c>
      <c r="C4001" t="str">
        <v>Home</v>
      </c>
      <c r="D4001">
        <v>4110943</v>
      </c>
      <c r="E4001">
        <v>3927466.61</v>
      </c>
      <c r="F4001">
        <v>718</v>
      </c>
      <c r="G4001">
        <v>0.75</v>
      </c>
      <c r="H4001">
        <v>0</v>
      </c>
      <c r="I4001" t="str">
        <v>High</v>
      </c>
    </row>
    <row r="4002" spans="1:9" x14ac:dyDescent="0.25">
      <c r="A4002" t="str">
        <v>LN008072</v>
      </c>
      <c r="B4002" t="str">
        <v>CUST04395</v>
      </c>
      <c r="C4002" t="str">
        <v>Home</v>
      </c>
      <c r="D4002">
        <v>3738909</v>
      </c>
      <c r="E4002">
        <v>3630264.42</v>
      </c>
      <c r="F4002">
        <v>720</v>
      </c>
      <c r="G4002">
        <v>0.75</v>
      </c>
      <c r="H4002">
        <v>0</v>
      </c>
      <c r="I4002" t="str">
        <v>High</v>
      </c>
    </row>
    <row r="4003" spans="1:9" x14ac:dyDescent="0.25">
      <c r="A4003" t="str">
        <v>LN008073</v>
      </c>
      <c r="B4003" t="str">
        <v>CUST03672</v>
      </c>
      <c r="C4003" t="str">
        <v>Auto</v>
      </c>
      <c r="D4003">
        <v>1649061</v>
      </c>
      <c r="E4003">
        <v>1446911.34</v>
      </c>
      <c r="F4003">
        <v>702</v>
      </c>
      <c r="G4003">
        <v>0.75</v>
      </c>
      <c r="H4003">
        <v>0</v>
      </c>
      <c r="I4003" t="str">
        <v>High</v>
      </c>
    </row>
    <row r="4004" spans="1:9" x14ac:dyDescent="0.25">
      <c r="A4004" t="str">
        <v>LN008075</v>
      </c>
      <c r="B4004" t="str">
        <v>CUST00494</v>
      </c>
      <c r="C4004" t="str">
        <v>Education</v>
      </c>
      <c r="D4004">
        <v>1200869</v>
      </c>
      <c r="E4004">
        <v>1139613.92</v>
      </c>
      <c r="F4004">
        <v>639</v>
      </c>
      <c r="G4004">
        <v>0.20730000000000001</v>
      </c>
      <c r="H4004">
        <v>0</v>
      </c>
      <c r="I4004" t="str">
        <v>High</v>
      </c>
    </row>
    <row r="4005" spans="1:9" x14ac:dyDescent="0.25">
      <c r="A4005" t="str">
        <v>LN008080</v>
      </c>
      <c r="B4005" t="str">
        <v>CUST05040</v>
      </c>
      <c r="C4005" t="str">
        <v>Home</v>
      </c>
      <c r="D4005">
        <v>5911866</v>
      </c>
      <c r="E4005">
        <v>5863269.2400000002</v>
      </c>
      <c r="F4005">
        <v>710</v>
      </c>
      <c r="G4005">
        <v>0.75</v>
      </c>
      <c r="H4005">
        <v>120</v>
      </c>
      <c r="I4005" t="str">
        <v>High</v>
      </c>
    </row>
    <row r="4006" spans="1:9" x14ac:dyDescent="0.25">
      <c r="A4006" t="str">
        <v>LN008085</v>
      </c>
      <c r="B4006" t="str">
        <v>CUST04857</v>
      </c>
      <c r="C4006" t="str">
        <v>Auto</v>
      </c>
      <c r="D4006">
        <v>1648631</v>
      </c>
      <c r="E4006">
        <v>1512405.37</v>
      </c>
      <c r="F4006">
        <v>633</v>
      </c>
      <c r="G4006">
        <v>0.28860000000000002</v>
      </c>
      <c r="H4006">
        <v>0</v>
      </c>
      <c r="I4006" t="str">
        <v>High</v>
      </c>
    </row>
    <row r="4007" spans="1:9" x14ac:dyDescent="0.25">
      <c r="A4007" t="str">
        <v>LN008087</v>
      </c>
      <c r="B4007" t="str">
        <v>CUST02148</v>
      </c>
      <c r="C4007" t="str">
        <v>Business</v>
      </c>
      <c r="D4007">
        <v>4816823</v>
      </c>
      <c r="E4007">
        <v>1759059.11</v>
      </c>
      <c r="F4007">
        <v>740</v>
      </c>
      <c r="G4007">
        <v>0.75</v>
      </c>
      <c r="H4007">
        <v>0</v>
      </c>
      <c r="I4007" t="str">
        <v>High</v>
      </c>
    </row>
    <row r="4008" spans="1:9" x14ac:dyDescent="0.25">
      <c r="A4008" t="str">
        <v>LN008088</v>
      </c>
      <c r="B4008" t="str">
        <v>CUST01452</v>
      </c>
      <c r="C4008" t="str">
        <v>Auto</v>
      </c>
      <c r="D4008">
        <v>504088</v>
      </c>
      <c r="E4008">
        <v>429725.82</v>
      </c>
      <c r="F4008">
        <v>639</v>
      </c>
      <c r="G4008">
        <v>0.23139999999999999</v>
      </c>
      <c r="H4008">
        <v>0</v>
      </c>
      <c r="I4008" t="str">
        <v>High</v>
      </c>
    </row>
    <row r="4009" spans="1:9" x14ac:dyDescent="0.25">
      <c r="A4009" t="str">
        <v>LN008089</v>
      </c>
      <c r="B4009" t="str">
        <v>CUST06335</v>
      </c>
      <c r="C4009" t="str">
        <v>Personal</v>
      </c>
      <c r="D4009">
        <v>679101</v>
      </c>
      <c r="E4009">
        <v>359730.88</v>
      </c>
      <c r="F4009">
        <v>697</v>
      </c>
      <c r="G4009">
        <v>0.62319999999999998</v>
      </c>
      <c r="H4009">
        <v>0</v>
      </c>
      <c r="I4009" t="str">
        <v>High</v>
      </c>
    </row>
    <row r="4010" spans="1:9" x14ac:dyDescent="0.25">
      <c r="A4010" t="str">
        <v>LN008090</v>
      </c>
      <c r="B4010" t="str">
        <v>CUST02308</v>
      </c>
      <c r="C4010" t="str">
        <v>Business</v>
      </c>
      <c r="D4010">
        <v>2272773</v>
      </c>
      <c r="E4010">
        <v>2042400.86</v>
      </c>
      <c r="F4010">
        <v>663</v>
      </c>
      <c r="G4010">
        <v>0.75</v>
      </c>
      <c r="H4010">
        <v>0</v>
      </c>
      <c r="I4010" t="str">
        <v>High</v>
      </c>
    </row>
    <row r="4011" spans="1:9" x14ac:dyDescent="0.25">
      <c r="A4011" t="str">
        <v>LN008091</v>
      </c>
      <c r="B4011" t="str">
        <v>CUST00502</v>
      </c>
      <c r="C4011" t="str">
        <v>Business</v>
      </c>
      <c r="D4011">
        <v>4111966</v>
      </c>
      <c r="E4011">
        <v>2380683.6800000002</v>
      </c>
      <c r="F4011">
        <v>685</v>
      </c>
      <c r="G4011">
        <v>0.75</v>
      </c>
      <c r="H4011">
        <v>0</v>
      </c>
      <c r="I4011" t="str">
        <v>High</v>
      </c>
    </row>
    <row r="4012" spans="1:9" x14ac:dyDescent="0.25">
      <c r="A4012" t="str">
        <v>LN008092</v>
      </c>
      <c r="B4012" t="str">
        <v>CUST05724</v>
      </c>
      <c r="C4012" t="str">
        <v>Home</v>
      </c>
      <c r="D4012">
        <v>5284915</v>
      </c>
      <c r="E4012">
        <v>5211389.37</v>
      </c>
      <c r="F4012">
        <v>655</v>
      </c>
      <c r="G4012">
        <v>0.75</v>
      </c>
      <c r="H4012">
        <v>0</v>
      </c>
      <c r="I4012" t="str">
        <v>High</v>
      </c>
    </row>
    <row r="4013" spans="1:9" x14ac:dyDescent="0.25">
      <c r="A4013" t="str">
        <v>LN008093</v>
      </c>
      <c r="B4013" t="str">
        <v>CUST02583</v>
      </c>
      <c r="C4013" t="str">
        <v>Auto</v>
      </c>
      <c r="D4013">
        <v>1247346</v>
      </c>
      <c r="E4013">
        <v>1008358.89</v>
      </c>
      <c r="F4013">
        <v>603</v>
      </c>
      <c r="G4013">
        <v>0.54879999999999995</v>
      </c>
      <c r="H4013">
        <v>30</v>
      </c>
      <c r="I4013" t="str">
        <v>High</v>
      </c>
    </row>
    <row r="4014" spans="1:9" x14ac:dyDescent="0.25">
      <c r="A4014" t="str">
        <v>LN008094</v>
      </c>
      <c r="B4014" t="str">
        <v>CUST01374</v>
      </c>
      <c r="C4014" t="str">
        <v>Business</v>
      </c>
      <c r="D4014">
        <v>4147942</v>
      </c>
      <c r="E4014">
        <v>3397783.38</v>
      </c>
      <c r="F4014">
        <v>633</v>
      </c>
      <c r="G4014">
        <v>0.75</v>
      </c>
      <c r="H4014">
        <v>0</v>
      </c>
      <c r="I4014" t="str">
        <v>High</v>
      </c>
    </row>
    <row r="4015" spans="1:9" x14ac:dyDescent="0.25">
      <c r="A4015" t="str">
        <v>LN008095</v>
      </c>
      <c r="B4015" t="str">
        <v>CUST04938</v>
      </c>
      <c r="C4015" t="str">
        <v>Home</v>
      </c>
      <c r="D4015">
        <v>5701469</v>
      </c>
      <c r="E4015">
        <v>5529951.3399999999</v>
      </c>
      <c r="F4015">
        <v>765</v>
      </c>
      <c r="G4015">
        <v>0.75</v>
      </c>
      <c r="H4015">
        <v>0</v>
      </c>
      <c r="I4015" t="str">
        <v>High</v>
      </c>
    </row>
    <row r="4016" spans="1:9" x14ac:dyDescent="0.25">
      <c r="A4016" t="str">
        <v>LN008096</v>
      </c>
      <c r="B4016" t="str">
        <v>CUST02349</v>
      </c>
      <c r="C4016" t="str">
        <v>Business</v>
      </c>
      <c r="D4016">
        <v>4612320</v>
      </c>
      <c r="E4016">
        <v>312940.86</v>
      </c>
      <c r="F4016">
        <v>678</v>
      </c>
      <c r="G4016">
        <v>0.75</v>
      </c>
      <c r="H4016">
        <v>0</v>
      </c>
      <c r="I4016" t="str">
        <v>High</v>
      </c>
    </row>
    <row r="4017" spans="1:9" x14ac:dyDescent="0.25">
      <c r="A4017" t="str">
        <v>LN008099</v>
      </c>
      <c r="B4017" t="str">
        <v>CUST03792</v>
      </c>
      <c r="C4017" t="str">
        <v>Home</v>
      </c>
      <c r="D4017">
        <v>4834103</v>
      </c>
      <c r="E4017">
        <v>4808177.41</v>
      </c>
      <c r="F4017">
        <v>724</v>
      </c>
      <c r="G4017">
        <v>0.75</v>
      </c>
      <c r="H4017">
        <v>0</v>
      </c>
      <c r="I4017" t="str">
        <v>High</v>
      </c>
    </row>
    <row r="4018" spans="1:9" x14ac:dyDescent="0.25">
      <c r="A4018" t="str">
        <v>LN008102</v>
      </c>
      <c r="B4018" t="str">
        <v>CUST06594</v>
      </c>
      <c r="C4018" t="str">
        <v>Business</v>
      </c>
      <c r="D4018">
        <v>1240589</v>
      </c>
      <c r="E4018">
        <v>915646.85</v>
      </c>
      <c r="F4018">
        <v>774</v>
      </c>
      <c r="G4018">
        <v>0.75</v>
      </c>
      <c r="H4018">
        <v>0</v>
      </c>
      <c r="I4018" t="str">
        <v>High</v>
      </c>
    </row>
    <row r="4019" spans="1:9" x14ac:dyDescent="0.25">
      <c r="A4019" t="str">
        <v>LN008103</v>
      </c>
      <c r="B4019" t="str">
        <v>CUST01364</v>
      </c>
      <c r="C4019" t="str">
        <v>Home</v>
      </c>
      <c r="D4019">
        <v>1244709</v>
      </c>
      <c r="E4019">
        <v>1234655.22</v>
      </c>
      <c r="F4019">
        <v>640</v>
      </c>
      <c r="G4019">
        <v>0.22689999999999999</v>
      </c>
      <c r="H4019">
        <v>0</v>
      </c>
      <c r="I4019" t="str">
        <v>High</v>
      </c>
    </row>
    <row r="4020" spans="1:9" x14ac:dyDescent="0.25">
      <c r="A4020" t="str">
        <v>LN008106</v>
      </c>
      <c r="B4020" t="str">
        <v>CUST04459</v>
      </c>
      <c r="C4020" t="str">
        <v>Auto</v>
      </c>
      <c r="D4020">
        <v>1654347</v>
      </c>
      <c r="E4020">
        <v>997184.81</v>
      </c>
      <c r="F4020">
        <v>734</v>
      </c>
      <c r="G4020">
        <v>0.56230000000000002</v>
      </c>
      <c r="H4020">
        <v>0</v>
      </c>
      <c r="I4020" t="str">
        <v>High</v>
      </c>
    </row>
    <row r="4021" spans="1:9" x14ac:dyDescent="0.25">
      <c r="A4021" t="str">
        <v>LN008110</v>
      </c>
      <c r="B4021" t="str">
        <v>CUST02549</v>
      </c>
      <c r="C4021" t="str">
        <v>Education</v>
      </c>
      <c r="D4021">
        <v>935223</v>
      </c>
      <c r="E4021">
        <v>387333.19</v>
      </c>
      <c r="F4021">
        <v>628</v>
      </c>
      <c r="G4021">
        <v>0.55069999999999997</v>
      </c>
      <c r="H4021">
        <v>0</v>
      </c>
      <c r="I4021" t="str">
        <v>High</v>
      </c>
    </row>
    <row r="4022" spans="1:9" x14ac:dyDescent="0.25">
      <c r="A4022" t="str">
        <v>LN008111</v>
      </c>
      <c r="B4022" t="str">
        <v>CUST06200</v>
      </c>
      <c r="C4022" t="str">
        <v>Home</v>
      </c>
      <c r="D4022">
        <v>6928163</v>
      </c>
      <c r="E4022">
        <v>6912447.5</v>
      </c>
      <c r="F4022">
        <v>749</v>
      </c>
      <c r="G4022">
        <v>0.75</v>
      </c>
      <c r="H4022">
        <v>0</v>
      </c>
      <c r="I4022" t="str">
        <v>High</v>
      </c>
    </row>
    <row r="4023" spans="1:9" x14ac:dyDescent="0.25">
      <c r="A4023" t="str">
        <v>LN008113</v>
      </c>
      <c r="B4023" t="str">
        <v>CUST02889</v>
      </c>
      <c r="C4023" t="str">
        <v>Business</v>
      </c>
      <c r="D4023">
        <v>2108238</v>
      </c>
      <c r="E4023">
        <v>1675454.5</v>
      </c>
      <c r="F4023">
        <v>729</v>
      </c>
      <c r="G4023">
        <v>0.75</v>
      </c>
      <c r="H4023">
        <v>0</v>
      </c>
      <c r="I4023" t="str">
        <v>High</v>
      </c>
    </row>
    <row r="4024" spans="1:9" x14ac:dyDescent="0.25">
      <c r="A4024" t="str">
        <v>LN008115</v>
      </c>
      <c r="B4024" t="str">
        <v>CUST04747</v>
      </c>
      <c r="C4024" t="str">
        <v>Home</v>
      </c>
      <c r="D4024">
        <v>5705754</v>
      </c>
      <c r="E4024">
        <v>5366509.08</v>
      </c>
      <c r="F4024">
        <v>723</v>
      </c>
      <c r="G4024">
        <v>0.75</v>
      </c>
      <c r="H4024">
        <v>0</v>
      </c>
      <c r="I4024" t="str">
        <v>High</v>
      </c>
    </row>
    <row r="4025" spans="1:9" x14ac:dyDescent="0.25">
      <c r="A4025" t="str">
        <v>LN008116</v>
      </c>
      <c r="B4025" t="str">
        <v>CUST02076</v>
      </c>
      <c r="C4025" t="str">
        <v>Personal</v>
      </c>
      <c r="D4025">
        <v>752039</v>
      </c>
      <c r="E4025">
        <v>661971.29</v>
      </c>
      <c r="F4025">
        <v>695</v>
      </c>
      <c r="G4025">
        <v>0.6381</v>
      </c>
      <c r="H4025">
        <v>7</v>
      </c>
      <c r="I4025" t="str">
        <v>High</v>
      </c>
    </row>
    <row r="4026" spans="1:9" x14ac:dyDescent="0.25">
      <c r="A4026" t="str">
        <v>LN008124</v>
      </c>
      <c r="B4026" t="str">
        <v>CUST03932</v>
      </c>
      <c r="C4026" t="str">
        <v>Auto</v>
      </c>
      <c r="D4026">
        <v>866531</v>
      </c>
      <c r="E4026">
        <v>743628.2</v>
      </c>
      <c r="F4026">
        <v>614</v>
      </c>
      <c r="G4026">
        <v>0.6391</v>
      </c>
      <c r="H4026">
        <v>0</v>
      </c>
      <c r="I4026" t="str">
        <v>High</v>
      </c>
    </row>
    <row r="4027" spans="1:9" x14ac:dyDescent="0.25">
      <c r="A4027" t="str">
        <v>LN008125</v>
      </c>
      <c r="B4027" t="str">
        <v>CUST06516</v>
      </c>
      <c r="C4027" t="str">
        <v>Personal</v>
      </c>
      <c r="D4027">
        <v>741696</v>
      </c>
      <c r="E4027">
        <v>661325.82999999996</v>
      </c>
      <c r="F4027">
        <v>722</v>
      </c>
      <c r="G4027">
        <v>0.71919999999999995</v>
      </c>
      <c r="H4027">
        <v>0</v>
      </c>
      <c r="I4027" t="str">
        <v>High</v>
      </c>
    </row>
    <row r="4028" spans="1:9" x14ac:dyDescent="0.25">
      <c r="A4028" t="str">
        <v>LN008128</v>
      </c>
      <c r="B4028" t="str">
        <v>CUST05449</v>
      </c>
      <c r="C4028" t="str">
        <v>Business</v>
      </c>
      <c r="D4028">
        <v>882110</v>
      </c>
      <c r="E4028">
        <v>0</v>
      </c>
      <c r="F4028">
        <v>695</v>
      </c>
      <c r="G4028">
        <v>0.75</v>
      </c>
      <c r="H4028">
        <v>0</v>
      </c>
      <c r="I4028" t="str">
        <v>High</v>
      </c>
    </row>
    <row r="4029" spans="1:9" x14ac:dyDescent="0.25">
      <c r="A4029" t="str">
        <v>LN008129</v>
      </c>
      <c r="B4029" t="str">
        <v>CUST06113</v>
      </c>
      <c r="C4029" t="str">
        <v>Business</v>
      </c>
      <c r="D4029">
        <v>2097439</v>
      </c>
      <c r="E4029">
        <v>1801078.77</v>
      </c>
      <c r="F4029">
        <v>768</v>
      </c>
      <c r="G4029">
        <v>0.55169999999999997</v>
      </c>
      <c r="H4029">
        <v>0</v>
      </c>
      <c r="I4029" t="str">
        <v>High</v>
      </c>
    </row>
    <row r="4030" spans="1:9" x14ac:dyDescent="0.25">
      <c r="A4030" t="str">
        <v>LN008133</v>
      </c>
      <c r="B4030" t="str">
        <v>CUST04682</v>
      </c>
      <c r="C4030" t="str">
        <v>Business</v>
      </c>
      <c r="D4030">
        <v>4716277</v>
      </c>
      <c r="E4030">
        <v>2551085.96</v>
      </c>
      <c r="F4030">
        <v>730</v>
      </c>
      <c r="G4030">
        <v>0.75</v>
      </c>
      <c r="H4030">
        <v>0</v>
      </c>
      <c r="I4030" t="str">
        <v>High</v>
      </c>
    </row>
    <row r="4031" spans="1:9" x14ac:dyDescent="0.25">
      <c r="A4031" t="str">
        <v>LN008134</v>
      </c>
      <c r="B4031" t="str">
        <v>CUST02499</v>
      </c>
      <c r="C4031" t="str">
        <v>Home</v>
      </c>
      <c r="D4031">
        <v>4057978</v>
      </c>
      <c r="E4031">
        <v>3285952.07</v>
      </c>
      <c r="F4031">
        <v>718</v>
      </c>
      <c r="G4031">
        <v>0.75</v>
      </c>
      <c r="H4031">
        <v>0</v>
      </c>
      <c r="I4031" t="str">
        <v>High</v>
      </c>
    </row>
    <row r="4032" spans="1:9" x14ac:dyDescent="0.25">
      <c r="A4032" t="str">
        <v>LN008137</v>
      </c>
      <c r="B4032" t="str">
        <v>CUST00854</v>
      </c>
      <c r="C4032" t="str">
        <v>Home</v>
      </c>
      <c r="D4032">
        <v>3030352</v>
      </c>
      <c r="E4032">
        <v>2665395.73</v>
      </c>
      <c r="F4032">
        <v>655</v>
      </c>
      <c r="G4032">
        <v>0.75</v>
      </c>
      <c r="H4032">
        <v>0</v>
      </c>
      <c r="I4032" t="str">
        <v>High</v>
      </c>
    </row>
    <row r="4033" spans="1:9" x14ac:dyDescent="0.25">
      <c r="A4033" t="str">
        <v>LN008138</v>
      </c>
      <c r="B4033" t="str">
        <v>CUST06498</v>
      </c>
      <c r="C4033" t="str">
        <v>Business</v>
      </c>
      <c r="D4033">
        <v>601169</v>
      </c>
      <c r="E4033">
        <v>470048.08</v>
      </c>
      <c r="F4033">
        <v>690</v>
      </c>
      <c r="G4033">
        <v>0.58679999999999999</v>
      </c>
      <c r="H4033">
        <v>0</v>
      </c>
      <c r="I4033" t="str">
        <v>High</v>
      </c>
    </row>
    <row r="4034" spans="1:9" x14ac:dyDescent="0.25">
      <c r="A4034" t="str">
        <v>LN008139</v>
      </c>
      <c r="B4034" t="str">
        <v>CUST06401</v>
      </c>
      <c r="C4034" t="str">
        <v>Home</v>
      </c>
      <c r="D4034">
        <v>6814725</v>
      </c>
      <c r="E4034">
        <v>6556983.1399999997</v>
      </c>
      <c r="F4034">
        <v>691</v>
      </c>
      <c r="G4034">
        <v>0.75</v>
      </c>
      <c r="H4034">
        <v>0</v>
      </c>
      <c r="I4034" t="str">
        <v>High</v>
      </c>
    </row>
    <row r="4035" spans="1:9" x14ac:dyDescent="0.25">
      <c r="A4035" t="str">
        <v>LN008141</v>
      </c>
      <c r="B4035" t="str">
        <v>CUST02261</v>
      </c>
      <c r="C4035" t="str">
        <v>Personal</v>
      </c>
      <c r="D4035">
        <v>683584</v>
      </c>
      <c r="E4035">
        <v>0</v>
      </c>
      <c r="F4035">
        <v>743</v>
      </c>
      <c r="G4035">
        <v>0.75</v>
      </c>
      <c r="H4035">
        <v>0</v>
      </c>
      <c r="I4035" t="str">
        <v>High</v>
      </c>
    </row>
    <row r="4036" spans="1:9" x14ac:dyDescent="0.25">
      <c r="A4036" t="str">
        <v>LN008144</v>
      </c>
      <c r="B4036" t="str">
        <v>CUST02820</v>
      </c>
      <c r="C4036" t="str">
        <v>Home</v>
      </c>
      <c r="D4036">
        <v>3781496</v>
      </c>
      <c r="E4036">
        <v>3598190.36</v>
      </c>
      <c r="F4036">
        <v>705</v>
      </c>
      <c r="G4036">
        <v>0.75</v>
      </c>
      <c r="H4036">
        <v>0</v>
      </c>
      <c r="I4036" t="str">
        <v>High</v>
      </c>
    </row>
    <row r="4037" spans="1:9" x14ac:dyDescent="0.25">
      <c r="A4037" t="str">
        <v>LN008145</v>
      </c>
      <c r="B4037" t="str">
        <v>CUST00725</v>
      </c>
      <c r="C4037" t="str">
        <v>Business</v>
      </c>
      <c r="D4037">
        <v>2460859</v>
      </c>
      <c r="E4037">
        <v>1005678.4</v>
      </c>
      <c r="F4037">
        <v>774</v>
      </c>
      <c r="G4037">
        <v>0.75</v>
      </c>
      <c r="H4037">
        <v>0</v>
      </c>
      <c r="I4037" t="str">
        <v>High</v>
      </c>
    </row>
    <row r="4038" spans="1:9" x14ac:dyDescent="0.25">
      <c r="A4038" t="str">
        <v>LN008148</v>
      </c>
      <c r="B4038" t="str">
        <v>CUST06054</v>
      </c>
      <c r="C4038" t="str">
        <v>Business</v>
      </c>
      <c r="D4038">
        <v>3535164</v>
      </c>
      <c r="E4038">
        <v>1502220.75</v>
      </c>
      <c r="F4038">
        <v>643</v>
      </c>
      <c r="G4038">
        <v>0.75</v>
      </c>
      <c r="H4038">
        <v>0</v>
      </c>
      <c r="I4038" t="str">
        <v>High</v>
      </c>
    </row>
    <row r="4039" spans="1:9" x14ac:dyDescent="0.25">
      <c r="A4039" t="str">
        <v>LN008155</v>
      </c>
      <c r="B4039" t="str">
        <v>CUST01616</v>
      </c>
      <c r="C4039" t="str">
        <v>Education</v>
      </c>
      <c r="D4039">
        <v>1437860</v>
      </c>
      <c r="E4039">
        <v>1160015.8</v>
      </c>
      <c r="F4039">
        <v>693</v>
      </c>
      <c r="G4039">
        <v>0.75</v>
      </c>
      <c r="H4039">
        <v>0</v>
      </c>
      <c r="I4039" t="str">
        <v>High</v>
      </c>
    </row>
    <row r="4040" spans="1:9" x14ac:dyDescent="0.25">
      <c r="A4040" t="str">
        <v>LN008157</v>
      </c>
      <c r="B4040" t="str">
        <v>CUST00705</v>
      </c>
      <c r="C4040" t="str">
        <v>Auto</v>
      </c>
      <c r="D4040">
        <v>1636161</v>
      </c>
      <c r="E4040">
        <v>252013.19</v>
      </c>
      <c r="F4040">
        <v>618</v>
      </c>
      <c r="G4040">
        <v>0.75</v>
      </c>
      <c r="H4040">
        <v>0</v>
      </c>
      <c r="I4040" t="str">
        <v>High</v>
      </c>
    </row>
    <row r="4041" spans="1:9" x14ac:dyDescent="0.25">
      <c r="A4041" t="str">
        <v>LN008158</v>
      </c>
      <c r="B4041" t="str">
        <v>CUST02950</v>
      </c>
      <c r="C4041" t="str">
        <v>Home</v>
      </c>
      <c r="D4041">
        <v>5888508</v>
      </c>
      <c r="E4041">
        <v>5581714.8499999996</v>
      </c>
      <c r="F4041">
        <v>644</v>
      </c>
      <c r="G4041">
        <v>0.68910000000000005</v>
      </c>
      <c r="H4041">
        <v>0</v>
      </c>
      <c r="I4041" t="str">
        <v>High</v>
      </c>
    </row>
    <row r="4042" spans="1:9" x14ac:dyDescent="0.25">
      <c r="A4042" t="str">
        <v>LN008160</v>
      </c>
      <c r="B4042" t="str">
        <v>CUST00345</v>
      </c>
      <c r="C4042" t="str">
        <v>Education</v>
      </c>
      <c r="D4042">
        <v>599748</v>
      </c>
      <c r="E4042">
        <v>447001.76</v>
      </c>
      <c r="F4042">
        <v>608</v>
      </c>
      <c r="G4042">
        <v>0.16600000000000001</v>
      </c>
      <c r="H4042">
        <v>0</v>
      </c>
      <c r="I4042" t="str">
        <v>High</v>
      </c>
    </row>
    <row r="4043" spans="1:9" x14ac:dyDescent="0.25">
      <c r="A4043" t="str">
        <v>LN008161</v>
      </c>
      <c r="B4043" t="str">
        <v>CUST01080</v>
      </c>
      <c r="C4043" t="str">
        <v>Business</v>
      </c>
      <c r="D4043">
        <v>3860286</v>
      </c>
      <c r="E4043">
        <v>0</v>
      </c>
      <c r="F4043">
        <v>629</v>
      </c>
      <c r="G4043">
        <v>0.75</v>
      </c>
      <c r="H4043">
        <v>0</v>
      </c>
      <c r="I4043" t="str">
        <v>High</v>
      </c>
    </row>
    <row r="4044" spans="1:9" x14ac:dyDescent="0.25">
      <c r="A4044" t="str">
        <v>LN008162</v>
      </c>
      <c r="B4044" t="str">
        <v>CUST05552</v>
      </c>
      <c r="C4044" t="str">
        <v>Personal</v>
      </c>
      <c r="D4044">
        <v>573277</v>
      </c>
      <c r="E4044">
        <v>113631.99</v>
      </c>
      <c r="F4044">
        <v>619</v>
      </c>
      <c r="G4044">
        <v>0.53610000000000002</v>
      </c>
      <c r="H4044">
        <v>0</v>
      </c>
      <c r="I4044" t="str">
        <v>High</v>
      </c>
    </row>
    <row r="4045" spans="1:9" x14ac:dyDescent="0.25">
      <c r="A4045" t="str">
        <v>LN008164</v>
      </c>
      <c r="B4045" t="str">
        <v>CUST02126</v>
      </c>
      <c r="C4045" t="str">
        <v>Home</v>
      </c>
      <c r="D4045">
        <v>5756020</v>
      </c>
      <c r="E4045">
        <v>5436832.1799999997</v>
      </c>
      <c r="F4045">
        <v>640</v>
      </c>
      <c r="G4045">
        <v>0.75</v>
      </c>
      <c r="H4045">
        <v>1</v>
      </c>
      <c r="I4045" t="str">
        <v>High</v>
      </c>
    </row>
    <row r="4046" spans="1:9" x14ac:dyDescent="0.25">
      <c r="A4046" t="str">
        <v>LN008166</v>
      </c>
      <c r="B4046" t="str">
        <v>CUST00378</v>
      </c>
      <c r="C4046" t="str">
        <v>Home</v>
      </c>
      <c r="D4046">
        <v>2118740</v>
      </c>
      <c r="E4046">
        <v>1677449.93</v>
      </c>
      <c r="F4046">
        <v>774</v>
      </c>
      <c r="G4046">
        <v>0.75</v>
      </c>
      <c r="H4046">
        <v>0</v>
      </c>
      <c r="I4046" t="str">
        <v>High</v>
      </c>
    </row>
    <row r="4047" spans="1:9" x14ac:dyDescent="0.25">
      <c r="A4047" t="str">
        <v>LN008184</v>
      </c>
      <c r="B4047" t="str">
        <v>CUST03163</v>
      </c>
      <c r="C4047" t="str">
        <v>Business</v>
      </c>
      <c r="D4047">
        <v>2570843</v>
      </c>
      <c r="E4047">
        <v>699954.98</v>
      </c>
      <c r="F4047">
        <v>689</v>
      </c>
      <c r="G4047">
        <v>0.75</v>
      </c>
      <c r="H4047">
        <v>0</v>
      </c>
      <c r="I4047" t="str">
        <v>High</v>
      </c>
    </row>
    <row r="4048" spans="1:9" x14ac:dyDescent="0.25">
      <c r="A4048" t="str">
        <v>LN008188</v>
      </c>
      <c r="B4048" t="str">
        <v>CUST00465</v>
      </c>
      <c r="C4048" t="str">
        <v>Business</v>
      </c>
      <c r="D4048">
        <v>2369180</v>
      </c>
      <c r="E4048">
        <v>1898600.94</v>
      </c>
      <c r="F4048">
        <v>649</v>
      </c>
      <c r="G4048">
        <v>0.40189999999999998</v>
      </c>
      <c r="H4048">
        <v>0</v>
      </c>
      <c r="I4048" t="str">
        <v>High</v>
      </c>
    </row>
    <row r="4049" spans="1:9" x14ac:dyDescent="0.25">
      <c r="A4049" t="str">
        <v>LN008189</v>
      </c>
      <c r="B4049" t="str">
        <v>CUST00935</v>
      </c>
      <c r="C4049" t="str">
        <v>Home</v>
      </c>
      <c r="D4049">
        <v>2276550</v>
      </c>
      <c r="E4049">
        <v>2130648.41</v>
      </c>
      <c r="F4049">
        <v>673</v>
      </c>
      <c r="G4049">
        <v>0.31740000000000002</v>
      </c>
      <c r="H4049">
        <v>60</v>
      </c>
      <c r="I4049" t="str">
        <v>High</v>
      </c>
    </row>
    <row r="4050" spans="1:9" x14ac:dyDescent="0.25">
      <c r="A4050" t="str">
        <v>LN008190</v>
      </c>
      <c r="B4050" t="str">
        <v>CUST05196</v>
      </c>
      <c r="C4050" t="str">
        <v>Home</v>
      </c>
      <c r="D4050">
        <v>5499136</v>
      </c>
      <c r="E4050">
        <v>5485148.3700000001</v>
      </c>
      <c r="F4050">
        <v>803</v>
      </c>
      <c r="G4050">
        <v>0.75</v>
      </c>
      <c r="H4050">
        <v>0</v>
      </c>
      <c r="I4050" t="str">
        <v>High</v>
      </c>
    </row>
    <row r="4051" spans="1:9" x14ac:dyDescent="0.25">
      <c r="A4051" t="str">
        <v>LN008191</v>
      </c>
      <c r="B4051" t="str">
        <v>CUST01216</v>
      </c>
      <c r="C4051" t="str">
        <v>Business</v>
      </c>
      <c r="D4051">
        <v>4964094</v>
      </c>
      <c r="E4051">
        <v>0</v>
      </c>
      <c r="F4051">
        <v>745</v>
      </c>
      <c r="G4051">
        <v>0.75</v>
      </c>
      <c r="H4051">
        <v>0</v>
      </c>
      <c r="I4051" t="str">
        <v>High</v>
      </c>
    </row>
    <row r="4052" spans="1:9" x14ac:dyDescent="0.25">
      <c r="A4052" t="str">
        <v>LN008192</v>
      </c>
      <c r="B4052" t="str">
        <v>CUST03641</v>
      </c>
      <c r="C4052" t="str">
        <v>Home</v>
      </c>
      <c r="D4052">
        <v>5100796</v>
      </c>
      <c r="E4052">
        <v>4440739.8499999996</v>
      </c>
      <c r="F4052">
        <v>725</v>
      </c>
      <c r="G4052">
        <v>0.72509999999999997</v>
      </c>
      <c r="H4052">
        <v>0</v>
      </c>
      <c r="I4052" t="str">
        <v>High</v>
      </c>
    </row>
    <row r="4053" spans="1:9" x14ac:dyDescent="0.25">
      <c r="A4053" t="str">
        <v>LN008194</v>
      </c>
      <c r="B4053" t="str">
        <v>CUST05867</v>
      </c>
      <c r="C4053" t="str">
        <v>Personal</v>
      </c>
      <c r="D4053">
        <v>647756</v>
      </c>
      <c r="E4053">
        <v>261746.96</v>
      </c>
      <c r="F4053">
        <v>771</v>
      </c>
      <c r="G4053">
        <v>0.67369999999999997</v>
      </c>
      <c r="H4053">
        <v>0</v>
      </c>
      <c r="I4053" t="str">
        <v>High</v>
      </c>
    </row>
    <row r="4054" spans="1:9" x14ac:dyDescent="0.25">
      <c r="A4054" t="str">
        <v>LN008195</v>
      </c>
      <c r="B4054" t="str">
        <v>CUST04299</v>
      </c>
      <c r="C4054" t="str">
        <v>Home</v>
      </c>
      <c r="D4054">
        <v>4706065</v>
      </c>
      <c r="E4054">
        <v>4422433.26</v>
      </c>
      <c r="F4054">
        <v>730</v>
      </c>
      <c r="G4054">
        <v>0.75</v>
      </c>
      <c r="H4054">
        <v>0</v>
      </c>
      <c r="I4054" t="str">
        <v>High</v>
      </c>
    </row>
    <row r="4055" spans="1:9" x14ac:dyDescent="0.25">
      <c r="A4055" t="str">
        <v>LN008197</v>
      </c>
      <c r="B4055" t="str">
        <v>CUST03969</v>
      </c>
      <c r="C4055" t="str">
        <v>Auto</v>
      </c>
      <c r="D4055">
        <v>876320</v>
      </c>
      <c r="E4055">
        <v>612622.18999999994</v>
      </c>
      <c r="F4055">
        <v>735</v>
      </c>
      <c r="G4055">
        <v>0.7177</v>
      </c>
      <c r="H4055">
        <v>0</v>
      </c>
      <c r="I4055" t="str">
        <v>High</v>
      </c>
    </row>
    <row r="4056" spans="1:9" x14ac:dyDescent="0.25">
      <c r="A4056" t="str">
        <v>LN008202</v>
      </c>
      <c r="B4056" t="str">
        <v>CUST02524</v>
      </c>
      <c r="C4056" t="str">
        <v>Home</v>
      </c>
      <c r="D4056">
        <v>6080701</v>
      </c>
      <c r="E4056">
        <v>6021857.8700000001</v>
      </c>
      <c r="F4056">
        <v>735</v>
      </c>
      <c r="G4056">
        <v>0.70179999999999998</v>
      </c>
      <c r="H4056">
        <v>90</v>
      </c>
      <c r="I4056" t="str">
        <v>High</v>
      </c>
    </row>
    <row r="4057" spans="1:9" x14ac:dyDescent="0.25">
      <c r="A4057" t="str">
        <v>LN008203</v>
      </c>
      <c r="B4057" t="str">
        <v>CUST04283</v>
      </c>
      <c r="C4057" t="str">
        <v>Business</v>
      </c>
      <c r="D4057">
        <v>1336187</v>
      </c>
      <c r="E4057">
        <v>0</v>
      </c>
      <c r="F4057">
        <v>701</v>
      </c>
      <c r="G4057">
        <v>0.75</v>
      </c>
      <c r="H4057">
        <v>0</v>
      </c>
      <c r="I4057" t="str">
        <v>High</v>
      </c>
    </row>
    <row r="4058" spans="1:9" x14ac:dyDescent="0.25">
      <c r="A4058" t="str">
        <v>LN008204</v>
      </c>
      <c r="B4058" t="str">
        <v>CUST05503</v>
      </c>
      <c r="C4058" t="str">
        <v>Home</v>
      </c>
      <c r="D4058">
        <v>3230230</v>
      </c>
      <c r="E4058">
        <v>2825169.19</v>
      </c>
      <c r="F4058">
        <v>620</v>
      </c>
      <c r="G4058">
        <v>0.75</v>
      </c>
      <c r="H4058">
        <v>0</v>
      </c>
      <c r="I4058" t="str">
        <v>High</v>
      </c>
    </row>
    <row r="4059" spans="1:9" x14ac:dyDescent="0.25">
      <c r="A4059" t="str">
        <v>LN008208</v>
      </c>
      <c r="B4059" t="str">
        <v>CUST02716</v>
      </c>
      <c r="C4059" t="str">
        <v>Personal</v>
      </c>
      <c r="D4059">
        <v>727909</v>
      </c>
      <c r="E4059">
        <v>301200.31</v>
      </c>
      <c r="F4059">
        <v>726</v>
      </c>
      <c r="G4059">
        <v>0.75</v>
      </c>
      <c r="H4059">
        <v>0</v>
      </c>
      <c r="I4059" t="str">
        <v>High</v>
      </c>
    </row>
    <row r="4060" spans="1:9" x14ac:dyDescent="0.25">
      <c r="A4060" t="str">
        <v>LN008209</v>
      </c>
      <c r="B4060" t="str">
        <v>CUST03792</v>
      </c>
      <c r="C4060" t="str">
        <v>Personal</v>
      </c>
      <c r="D4060">
        <v>781533</v>
      </c>
      <c r="E4060">
        <v>400097.73</v>
      </c>
      <c r="F4060">
        <v>587</v>
      </c>
      <c r="G4060">
        <v>0.75</v>
      </c>
      <c r="H4060">
        <v>0</v>
      </c>
      <c r="I4060" t="str">
        <v>High</v>
      </c>
    </row>
    <row r="4061" spans="1:9" x14ac:dyDescent="0.25">
      <c r="A4061" t="str">
        <v>LN008212</v>
      </c>
      <c r="B4061" t="str">
        <v>CUST01033</v>
      </c>
      <c r="C4061" t="str">
        <v>Education</v>
      </c>
      <c r="D4061">
        <v>696657</v>
      </c>
      <c r="E4061">
        <v>374186.23999999999</v>
      </c>
      <c r="F4061">
        <v>604</v>
      </c>
      <c r="G4061">
        <v>0.5323</v>
      </c>
      <c r="H4061">
        <v>0</v>
      </c>
      <c r="I4061" t="str">
        <v>High</v>
      </c>
    </row>
    <row r="4062" spans="1:9" x14ac:dyDescent="0.25">
      <c r="A4062" t="str">
        <v>LN008213</v>
      </c>
      <c r="B4062" t="str">
        <v>CUST06209</v>
      </c>
      <c r="C4062" t="str">
        <v>Personal</v>
      </c>
      <c r="D4062">
        <v>462665</v>
      </c>
      <c r="E4062">
        <v>176697.35</v>
      </c>
      <c r="F4062">
        <v>522</v>
      </c>
      <c r="G4062">
        <v>0.45419999999999999</v>
      </c>
      <c r="H4062">
        <v>0</v>
      </c>
      <c r="I4062" t="str">
        <v>High</v>
      </c>
    </row>
    <row r="4063" spans="1:9" x14ac:dyDescent="0.25">
      <c r="A4063" t="str">
        <v>LN008215</v>
      </c>
      <c r="B4063" t="str">
        <v>CUST04755</v>
      </c>
      <c r="C4063" t="str">
        <v>Home</v>
      </c>
      <c r="D4063">
        <v>2734268</v>
      </c>
      <c r="E4063">
        <v>2640781.14</v>
      </c>
      <c r="F4063">
        <v>658</v>
      </c>
      <c r="G4063">
        <v>0.56200000000000006</v>
      </c>
      <c r="H4063">
        <v>7</v>
      </c>
      <c r="I4063" t="str">
        <v>High</v>
      </c>
    </row>
    <row r="4064" spans="1:9" x14ac:dyDescent="0.25">
      <c r="A4064" t="str">
        <v>LN008216</v>
      </c>
      <c r="B4064" t="str">
        <v>CUST04282</v>
      </c>
      <c r="C4064" t="str">
        <v>Home</v>
      </c>
      <c r="D4064">
        <v>6939004</v>
      </c>
      <c r="E4064">
        <v>6696367.4199999999</v>
      </c>
      <c r="F4064">
        <v>727</v>
      </c>
      <c r="G4064">
        <v>0.75</v>
      </c>
      <c r="H4064">
        <v>0</v>
      </c>
      <c r="I4064" t="str">
        <v>High</v>
      </c>
    </row>
    <row r="4065" spans="1:9" x14ac:dyDescent="0.25">
      <c r="A4065" t="str">
        <v>LN008219</v>
      </c>
      <c r="B4065" t="str">
        <v>CUST06898</v>
      </c>
      <c r="C4065" t="str">
        <v>Personal</v>
      </c>
      <c r="D4065">
        <v>767144</v>
      </c>
      <c r="E4065">
        <v>565382.62</v>
      </c>
      <c r="F4065">
        <v>750</v>
      </c>
      <c r="G4065">
        <v>0.51070000000000004</v>
      </c>
      <c r="H4065">
        <v>0</v>
      </c>
      <c r="I4065" t="str">
        <v>High</v>
      </c>
    </row>
    <row r="4066" spans="1:9" x14ac:dyDescent="0.25">
      <c r="A4066" t="str">
        <v>LN008221</v>
      </c>
      <c r="B4066" t="str">
        <v>CUST06716</v>
      </c>
      <c r="C4066" t="str">
        <v>Business</v>
      </c>
      <c r="D4066">
        <v>1995030</v>
      </c>
      <c r="E4066">
        <v>1063903.1599999999</v>
      </c>
      <c r="F4066">
        <v>735</v>
      </c>
      <c r="G4066">
        <v>0.75</v>
      </c>
      <c r="H4066">
        <v>0</v>
      </c>
      <c r="I4066" t="str">
        <v>High</v>
      </c>
    </row>
    <row r="4067" spans="1:9" x14ac:dyDescent="0.25">
      <c r="A4067" t="str">
        <v>LN008223</v>
      </c>
      <c r="B4067" t="str">
        <v>CUST05448</v>
      </c>
      <c r="C4067" t="str">
        <v>Personal</v>
      </c>
      <c r="D4067">
        <v>752084</v>
      </c>
      <c r="E4067">
        <v>0</v>
      </c>
      <c r="F4067">
        <v>660</v>
      </c>
      <c r="G4067">
        <v>0.73809999999999998</v>
      </c>
      <c r="H4067">
        <v>0</v>
      </c>
      <c r="I4067" t="str">
        <v>High</v>
      </c>
    </row>
    <row r="4068" spans="1:9" x14ac:dyDescent="0.25">
      <c r="A4068" t="str">
        <v>LN008224</v>
      </c>
      <c r="B4068" t="str">
        <v>CUST00662</v>
      </c>
      <c r="C4068" t="str">
        <v>Business</v>
      </c>
      <c r="D4068">
        <v>2124334</v>
      </c>
      <c r="E4068">
        <v>0</v>
      </c>
      <c r="F4068">
        <v>635</v>
      </c>
      <c r="G4068">
        <v>0.75</v>
      </c>
      <c r="H4068">
        <v>0</v>
      </c>
      <c r="I4068" t="str">
        <v>High</v>
      </c>
    </row>
    <row r="4069" spans="1:9" x14ac:dyDescent="0.25">
      <c r="A4069" t="str">
        <v>LN008225</v>
      </c>
      <c r="B4069" t="str">
        <v>CUST02113</v>
      </c>
      <c r="C4069" t="str">
        <v>Personal</v>
      </c>
      <c r="D4069">
        <v>277822</v>
      </c>
      <c r="E4069">
        <v>0</v>
      </c>
      <c r="F4069">
        <v>620</v>
      </c>
      <c r="G4069">
        <v>0.2137</v>
      </c>
      <c r="H4069">
        <v>0</v>
      </c>
      <c r="I4069" t="str">
        <v>High</v>
      </c>
    </row>
    <row r="4070" spans="1:9" x14ac:dyDescent="0.25">
      <c r="A4070" t="str">
        <v>LN008226</v>
      </c>
      <c r="B4070" t="str">
        <v>CUST02304</v>
      </c>
      <c r="C4070" t="str">
        <v>Home</v>
      </c>
      <c r="D4070">
        <v>4133874</v>
      </c>
      <c r="E4070">
        <v>3801043.62</v>
      </c>
      <c r="F4070">
        <v>713</v>
      </c>
      <c r="G4070">
        <v>0.75</v>
      </c>
      <c r="H4070">
        <v>0</v>
      </c>
      <c r="I4070" t="str">
        <v>High</v>
      </c>
    </row>
    <row r="4071" spans="1:9" x14ac:dyDescent="0.25">
      <c r="A4071" t="str">
        <v>LN008230</v>
      </c>
      <c r="B4071" t="str">
        <v>CUST04389</v>
      </c>
      <c r="C4071" t="str">
        <v>Home</v>
      </c>
      <c r="D4071">
        <v>2809571</v>
      </c>
      <c r="E4071">
        <v>2563989.06</v>
      </c>
      <c r="F4071">
        <v>727</v>
      </c>
      <c r="G4071">
        <v>0.56540000000000001</v>
      </c>
      <c r="H4071">
        <v>0</v>
      </c>
      <c r="I4071" t="str">
        <v>High</v>
      </c>
    </row>
    <row r="4072" spans="1:9" x14ac:dyDescent="0.25">
      <c r="A4072" t="str">
        <v>LN008232</v>
      </c>
      <c r="B4072" t="str">
        <v>CUST02316</v>
      </c>
      <c r="C4072" t="str">
        <v>Home</v>
      </c>
      <c r="D4072">
        <v>3233701</v>
      </c>
      <c r="E4072">
        <v>2738372.53</v>
      </c>
      <c r="F4072">
        <v>734</v>
      </c>
      <c r="G4072">
        <v>0.70169999999999999</v>
      </c>
      <c r="H4072">
        <v>0</v>
      </c>
      <c r="I4072" t="str">
        <v>High</v>
      </c>
    </row>
    <row r="4073" spans="1:9" x14ac:dyDescent="0.25">
      <c r="A4073" t="str">
        <v>LN008235</v>
      </c>
      <c r="B4073" t="str">
        <v>CUST03003</v>
      </c>
      <c r="C4073" t="str">
        <v>Personal</v>
      </c>
      <c r="D4073">
        <v>670194</v>
      </c>
      <c r="E4073">
        <v>0</v>
      </c>
      <c r="F4073">
        <v>642</v>
      </c>
      <c r="G4073">
        <v>0.43669999999999998</v>
      </c>
      <c r="H4073">
        <v>0</v>
      </c>
      <c r="I4073" t="str">
        <v>High</v>
      </c>
    </row>
    <row r="4074" spans="1:9" x14ac:dyDescent="0.25">
      <c r="A4074" t="str">
        <v>LN008236</v>
      </c>
      <c r="B4074" t="str">
        <v>CUST01465</v>
      </c>
      <c r="C4074" t="str">
        <v>Home</v>
      </c>
      <c r="D4074">
        <v>3166774</v>
      </c>
      <c r="E4074">
        <v>2834214.91</v>
      </c>
      <c r="F4074">
        <v>670</v>
      </c>
      <c r="G4074">
        <v>0.55759999999999998</v>
      </c>
      <c r="H4074">
        <v>0</v>
      </c>
      <c r="I4074" t="str">
        <v>High</v>
      </c>
    </row>
    <row r="4075" spans="1:9" x14ac:dyDescent="0.25">
      <c r="A4075" t="str">
        <v>LN008237</v>
      </c>
      <c r="B4075" t="str">
        <v>CUST06155</v>
      </c>
      <c r="C4075" t="str">
        <v>Auto</v>
      </c>
      <c r="D4075">
        <v>1222424</v>
      </c>
      <c r="E4075">
        <v>1136309.81</v>
      </c>
      <c r="F4075">
        <v>737</v>
      </c>
      <c r="G4075">
        <v>0.56440000000000001</v>
      </c>
      <c r="H4075">
        <v>0</v>
      </c>
      <c r="I4075" t="str">
        <v>High</v>
      </c>
    </row>
    <row r="4076" spans="1:9" x14ac:dyDescent="0.25">
      <c r="A4076" t="str">
        <v>LN008238</v>
      </c>
      <c r="B4076" t="str">
        <v>CUST04214</v>
      </c>
      <c r="C4076" t="str">
        <v>Education</v>
      </c>
      <c r="D4076">
        <v>933000</v>
      </c>
      <c r="E4076">
        <v>884358.26</v>
      </c>
      <c r="F4076">
        <v>619</v>
      </c>
      <c r="G4076">
        <v>0.12520000000000001</v>
      </c>
      <c r="H4076">
        <v>1</v>
      </c>
      <c r="I4076" t="str">
        <v>High</v>
      </c>
    </row>
    <row r="4077" spans="1:9" x14ac:dyDescent="0.25">
      <c r="A4077" t="str">
        <v>LN008239</v>
      </c>
      <c r="B4077" t="str">
        <v>CUST04577</v>
      </c>
      <c r="C4077" t="str">
        <v>Auto</v>
      </c>
      <c r="D4077">
        <v>1699532</v>
      </c>
      <c r="E4077">
        <v>1457491.28</v>
      </c>
      <c r="F4077">
        <v>702</v>
      </c>
      <c r="G4077">
        <v>0.5504</v>
      </c>
      <c r="H4077">
        <v>0</v>
      </c>
      <c r="I4077" t="str">
        <v>High</v>
      </c>
    </row>
    <row r="4078" spans="1:9" x14ac:dyDescent="0.25">
      <c r="A4078" t="str">
        <v>LN008241</v>
      </c>
      <c r="B4078" t="str">
        <v>CUST05338</v>
      </c>
      <c r="C4078" t="str">
        <v>Auto</v>
      </c>
      <c r="D4078">
        <v>1066554</v>
      </c>
      <c r="E4078">
        <v>510603.4</v>
      </c>
      <c r="F4078">
        <v>793</v>
      </c>
      <c r="G4078">
        <v>0.51380000000000003</v>
      </c>
      <c r="H4078">
        <v>0</v>
      </c>
      <c r="I4078" t="str">
        <v>High</v>
      </c>
    </row>
    <row r="4079" spans="1:9" x14ac:dyDescent="0.25">
      <c r="A4079" t="str">
        <v>LN008242</v>
      </c>
      <c r="B4079" t="str">
        <v>CUST01339</v>
      </c>
      <c r="C4079" t="str">
        <v>Auto</v>
      </c>
      <c r="D4079">
        <v>907121</v>
      </c>
      <c r="E4079">
        <v>778244.02</v>
      </c>
      <c r="F4079">
        <v>745</v>
      </c>
      <c r="G4079">
        <v>0.71719999999999995</v>
      </c>
      <c r="H4079">
        <v>0</v>
      </c>
      <c r="I4079" t="str">
        <v>High</v>
      </c>
    </row>
    <row r="4080" spans="1:9" x14ac:dyDescent="0.25">
      <c r="A4080" t="str">
        <v>LN008244</v>
      </c>
      <c r="B4080" t="str">
        <v>CUST03767</v>
      </c>
      <c r="C4080" t="str">
        <v>Home</v>
      </c>
      <c r="D4080">
        <v>5713789</v>
      </c>
      <c r="E4080">
        <v>5196170.18</v>
      </c>
      <c r="F4080">
        <v>762</v>
      </c>
      <c r="G4080">
        <v>0.75</v>
      </c>
      <c r="H4080">
        <v>0</v>
      </c>
      <c r="I4080" t="str">
        <v>High</v>
      </c>
    </row>
    <row r="4081" spans="1:9" x14ac:dyDescent="0.25">
      <c r="A4081" t="str">
        <v>LN008248</v>
      </c>
      <c r="B4081" t="str">
        <v>CUST04932</v>
      </c>
      <c r="C4081" t="str">
        <v>Auto</v>
      </c>
      <c r="D4081">
        <v>757143</v>
      </c>
      <c r="E4081">
        <v>180010.22</v>
      </c>
      <c r="F4081">
        <v>713</v>
      </c>
      <c r="G4081">
        <v>0.61419999999999997</v>
      </c>
      <c r="H4081">
        <v>0</v>
      </c>
      <c r="I4081" t="str">
        <v>High</v>
      </c>
    </row>
    <row r="4082" spans="1:9" x14ac:dyDescent="0.25">
      <c r="A4082" t="str">
        <v>LN008249</v>
      </c>
      <c r="B4082" t="str">
        <v>CUST01651</v>
      </c>
      <c r="C4082" t="str">
        <v>Business</v>
      </c>
      <c r="D4082">
        <v>2682986</v>
      </c>
      <c r="E4082">
        <v>2245637.41</v>
      </c>
      <c r="F4082">
        <v>697</v>
      </c>
      <c r="G4082">
        <v>0.75</v>
      </c>
      <c r="H4082">
        <v>0</v>
      </c>
      <c r="I4082" t="str">
        <v>High</v>
      </c>
    </row>
    <row r="4083" spans="1:9" x14ac:dyDescent="0.25">
      <c r="A4083" t="str">
        <v>LN008251</v>
      </c>
      <c r="B4083" t="str">
        <v>CUST01544</v>
      </c>
      <c r="C4083" t="str">
        <v>Business</v>
      </c>
      <c r="D4083">
        <v>2355563</v>
      </c>
      <c r="E4083">
        <v>1446308.56</v>
      </c>
      <c r="F4083">
        <v>703</v>
      </c>
      <c r="G4083">
        <v>0.69020000000000004</v>
      </c>
      <c r="H4083">
        <v>0</v>
      </c>
      <c r="I4083" t="str">
        <v>High</v>
      </c>
    </row>
    <row r="4084" spans="1:9" x14ac:dyDescent="0.25">
      <c r="A4084" t="str">
        <v>LN008252</v>
      </c>
      <c r="B4084" t="str">
        <v>CUST00351</v>
      </c>
      <c r="C4084" t="str">
        <v>Business</v>
      </c>
      <c r="D4084">
        <v>3338809</v>
      </c>
      <c r="E4084">
        <v>468297.51</v>
      </c>
      <c r="F4084">
        <v>737</v>
      </c>
      <c r="G4084">
        <v>0.75</v>
      </c>
      <c r="H4084">
        <v>0</v>
      </c>
      <c r="I4084" t="str">
        <v>High</v>
      </c>
    </row>
    <row r="4085" spans="1:9" x14ac:dyDescent="0.25">
      <c r="A4085" t="str">
        <v>LN008254</v>
      </c>
      <c r="B4085" t="str">
        <v>CUST02823</v>
      </c>
      <c r="C4085" t="str">
        <v>Auto</v>
      </c>
      <c r="D4085">
        <v>1515732</v>
      </c>
      <c r="E4085">
        <v>1406166.04</v>
      </c>
      <c r="F4085">
        <v>648</v>
      </c>
      <c r="G4085">
        <v>0.62680000000000002</v>
      </c>
      <c r="H4085">
        <v>0</v>
      </c>
      <c r="I4085" t="str">
        <v>High</v>
      </c>
    </row>
    <row r="4086" spans="1:9" x14ac:dyDescent="0.25">
      <c r="A4086" t="str">
        <v>LN008256</v>
      </c>
      <c r="B4086" t="str">
        <v>CUST03218</v>
      </c>
      <c r="C4086" t="str">
        <v>Business</v>
      </c>
      <c r="D4086">
        <v>1586803</v>
      </c>
      <c r="E4086">
        <v>746163.38</v>
      </c>
      <c r="F4086">
        <v>682</v>
      </c>
      <c r="G4086">
        <v>0.75</v>
      </c>
      <c r="H4086">
        <v>90</v>
      </c>
      <c r="I4086" t="str">
        <v>High</v>
      </c>
    </row>
    <row r="4087" spans="1:9" x14ac:dyDescent="0.25">
      <c r="A4087" t="str">
        <v>LN008258</v>
      </c>
      <c r="B4087" t="str">
        <v>CUST04555</v>
      </c>
      <c r="C4087" t="str">
        <v>Business</v>
      </c>
      <c r="D4087">
        <v>3248055</v>
      </c>
      <c r="E4087">
        <v>2369300.59</v>
      </c>
      <c r="F4087">
        <v>756</v>
      </c>
      <c r="G4087">
        <v>0.69110000000000005</v>
      </c>
      <c r="H4087">
        <v>1</v>
      </c>
      <c r="I4087" t="str">
        <v>High</v>
      </c>
    </row>
    <row r="4088" spans="1:9" x14ac:dyDescent="0.25">
      <c r="A4088" t="str">
        <v>LN008259</v>
      </c>
      <c r="B4088" t="str">
        <v>CUST04751</v>
      </c>
      <c r="C4088" t="str">
        <v>Auto</v>
      </c>
      <c r="D4088">
        <v>1621439</v>
      </c>
      <c r="E4088">
        <v>1273249.6200000001</v>
      </c>
      <c r="F4088">
        <v>647</v>
      </c>
      <c r="G4088">
        <v>0.56100000000000005</v>
      </c>
      <c r="H4088">
        <v>0</v>
      </c>
      <c r="I4088" t="str">
        <v>High</v>
      </c>
    </row>
    <row r="4089" spans="1:9" x14ac:dyDescent="0.25">
      <c r="A4089" t="str">
        <v>LN008263</v>
      </c>
      <c r="B4089" t="str">
        <v>CUST05451</v>
      </c>
      <c r="C4089" t="str">
        <v>Education</v>
      </c>
      <c r="D4089">
        <v>1253865</v>
      </c>
      <c r="E4089">
        <v>929678.72</v>
      </c>
      <c r="F4089">
        <v>730</v>
      </c>
      <c r="G4089">
        <v>0.52590000000000003</v>
      </c>
      <c r="H4089">
        <v>0</v>
      </c>
      <c r="I4089" t="str">
        <v>High</v>
      </c>
    </row>
    <row r="4090" spans="1:9" x14ac:dyDescent="0.25">
      <c r="A4090" t="str">
        <v>LN008267</v>
      </c>
      <c r="B4090" t="str">
        <v>CUST00482</v>
      </c>
      <c r="C4090" t="str">
        <v>Auto</v>
      </c>
      <c r="D4090">
        <v>1560264</v>
      </c>
      <c r="E4090">
        <v>648912.32999999996</v>
      </c>
      <c r="F4090">
        <v>839</v>
      </c>
      <c r="G4090">
        <v>0.72529999999999994</v>
      </c>
      <c r="H4090">
        <v>0</v>
      </c>
      <c r="I4090" t="str">
        <v>High</v>
      </c>
    </row>
    <row r="4091" spans="1:9" x14ac:dyDescent="0.25">
      <c r="A4091" t="str">
        <v>LN008268</v>
      </c>
      <c r="B4091" t="str">
        <v>CUST03167</v>
      </c>
      <c r="C4091" t="str">
        <v>Home</v>
      </c>
      <c r="D4091">
        <v>4806413</v>
      </c>
      <c r="E4091">
        <v>4731363.4000000004</v>
      </c>
      <c r="F4091">
        <v>760</v>
      </c>
      <c r="G4091">
        <v>0.75</v>
      </c>
      <c r="H4091">
        <v>0</v>
      </c>
      <c r="I4091" t="str">
        <v>High</v>
      </c>
    </row>
    <row r="4092" spans="1:9" x14ac:dyDescent="0.25">
      <c r="A4092" t="str">
        <v>LN008270</v>
      </c>
      <c r="B4092" t="str">
        <v>CUST01386</v>
      </c>
      <c r="C4092" t="str">
        <v>Auto</v>
      </c>
      <c r="D4092">
        <v>1342565</v>
      </c>
      <c r="E4092">
        <v>369572.67</v>
      </c>
      <c r="F4092">
        <v>735</v>
      </c>
      <c r="G4092">
        <v>0.75</v>
      </c>
      <c r="H4092">
        <v>0</v>
      </c>
      <c r="I4092" t="str">
        <v>High</v>
      </c>
    </row>
    <row r="4093" spans="1:9" x14ac:dyDescent="0.25">
      <c r="A4093" t="str">
        <v>LN008271</v>
      </c>
      <c r="B4093" t="str">
        <v>CUST06553</v>
      </c>
      <c r="C4093" t="str">
        <v>Personal</v>
      </c>
      <c r="D4093">
        <v>455550</v>
      </c>
      <c r="E4093">
        <v>92126.04</v>
      </c>
      <c r="F4093">
        <v>692</v>
      </c>
      <c r="G4093">
        <v>0.66100000000000003</v>
      </c>
      <c r="H4093">
        <v>0</v>
      </c>
      <c r="I4093" t="str">
        <v>High</v>
      </c>
    </row>
    <row r="4094" spans="1:9" x14ac:dyDescent="0.25">
      <c r="A4094" t="str">
        <v>LN008274</v>
      </c>
      <c r="B4094" t="str">
        <v>CUST01533</v>
      </c>
      <c r="C4094" t="str">
        <v>Auto</v>
      </c>
      <c r="D4094">
        <v>1676870</v>
      </c>
      <c r="E4094">
        <v>1266576.28</v>
      </c>
      <c r="F4094">
        <v>798</v>
      </c>
      <c r="G4094">
        <v>0.54320000000000002</v>
      </c>
      <c r="H4094">
        <v>0</v>
      </c>
      <c r="I4094" t="str">
        <v>High</v>
      </c>
    </row>
    <row r="4095" spans="1:9" x14ac:dyDescent="0.25">
      <c r="A4095" t="str">
        <v>LN008277</v>
      </c>
      <c r="B4095" t="str">
        <v>CUST04587</v>
      </c>
      <c r="C4095" t="str">
        <v>Home</v>
      </c>
      <c r="D4095">
        <v>2753496</v>
      </c>
      <c r="E4095">
        <v>2410787.75</v>
      </c>
      <c r="F4095">
        <v>699</v>
      </c>
      <c r="G4095">
        <v>0.59789999999999999</v>
      </c>
      <c r="H4095">
        <v>0</v>
      </c>
      <c r="I4095" t="str">
        <v>High</v>
      </c>
    </row>
    <row r="4096" spans="1:9" x14ac:dyDescent="0.25">
      <c r="A4096" t="str">
        <v>LN008278</v>
      </c>
      <c r="B4096" t="str">
        <v>CUST04445</v>
      </c>
      <c r="C4096" t="str">
        <v>Home</v>
      </c>
      <c r="D4096">
        <v>4615879</v>
      </c>
      <c r="E4096">
        <v>4560901.0199999996</v>
      </c>
      <c r="F4096">
        <v>682</v>
      </c>
      <c r="G4096">
        <v>0.69440000000000002</v>
      </c>
      <c r="H4096">
        <v>0</v>
      </c>
      <c r="I4096" t="str">
        <v>High</v>
      </c>
    </row>
    <row r="4097" spans="1:9" x14ac:dyDescent="0.25">
      <c r="A4097" t="str">
        <v>LN008279</v>
      </c>
      <c r="B4097" t="str">
        <v>CUST00484</v>
      </c>
      <c r="C4097" t="str">
        <v>Home</v>
      </c>
      <c r="D4097">
        <v>6872120</v>
      </c>
      <c r="E4097">
        <v>5323540.49</v>
      </c>
      <c r="F4097">
        <v>741</v>
      </c>
      <c r="G4097">
        <v>0.75</v>
      </c>
      <c r="H4097">
        <v>0</v>
      </c>
      <c r="I4097" t="str">
        <v>High</v>
      </c>
    </row>
    <row r="4098" spans="1:9" x14ac:dyDescent="0.25">
      <c r="A4098" t="str">
        <v>LN008280</v>
      </c>
      <c r="B4098" t="str">
        <v>CUST04839</v>
      </c>
      <c r="C4098" t="str">
        <v>Personal</v>
      </c>
      <c r="D4098">
        <v>626896</v>
      </c>
      <c r="E4098">
        <v>87445.2</v>
      </c>
      <c r="F4098">
        <v>724</v>
      </c>
      <c r="G4098">
        <v>0.75</v>
      </c>
      <c r="H4098">
        <v>0</v>
      </c>
      <c r="I4098" t="str">
        <v>High</v>
      </c>
    </row>
    <row r="4099" spans="1:9" x14ac:dyDescent="0.25">
      <c r="A4099" t="str">
        <v>LN008282</v>
      </c>
      <c r="B4099" t="str">
        <v>CUST02856</v>
      </c>
      <c r="C4099" t="str">
        <v>Business</v>
      </c>
      <c r="D4099">
        <v>4492219</v>
      </c>
      <c r="E4099">
        <v>0</v>
      </c>
      <c r="F4099">
        <v>601</v>
      </c>
      <c r="G4099">
        <v>0.75</v>
      </c>
      <c r="H4099">
        <v>120</v>
      </c>
      <c r="I4099" t="str">
        <v>High</v>
      </c>
    </row>
    <row r="4100" spans="1:9" x14ac:dyDescent="0.25">
      <c r="A4100" t="str">
        <v>LN008283</v>
      </c>
      <c r="B4100" t="str">
        <v>CUST04313</v>
      </c>
      <c r="C4100" t="str">
        <v>Business</v>
      </c>
      <c r="D4100">
        <v>4287144</v>
      </c>
      <c r="E4100">
        <v>1444866.41</v>
      </c>
      <c r="F4100">
        <v>656</v>
      </c>
      <c r="G4100">
        <v>0.75</v>
      </c>
      <c r="H4100">
        <v>0</v>
      </c>
      <c r="I4100" t="str">
        <v>High</v>
      </c>
    </row>
    <row r="4101" spans="1:9" x14ac:dyDescent="0.25">
      <c r="A4101" t="str">
        <v>LN008284</v>
      </c>
      <c r="B4101" t="str">
        <v>CUST03013</v>
      </c>
      <c r="C4101" t="str">
        <v>Personal</v>
      </c>
      <c r="D4101">
        <v>754609</v>
      </c>
      <c r="E4101">
        <v>0</v>
      </c>
      <c r="F4101">
        <v>706</v>
      </c>
      <c r="G4101">
        <v>0.75</v>
      </c>
      <c r="H4101">
        <v>0</v>
      </c>
      <c r="I4101" t="str">
        <v>High</v>
      </c>
    </row>
    <row r="4102" spans="1:9" x14ac:dyDescent="0.25">
      <c r="A4102" t="str">
        <v>LN008286</v>
      </c>
      <c r="B4102" t="str">
        <v>CUST02822</v>
      </c>
      <c r="C4102" t="str">
        <v>Business</v>
      </c>
      <c r="D4102">
        <v>1188022</v>
      </c>
      <c r="E4102">
        <v>306087.17</v>
      </c>
      <c r="F4102">
        <v>798</v>
      </c>
      <c r="G4102">
        <v>0.52610000000000001</v>
      </c>
      <c r="H4102">
        <v>0</v>
      </c>
      <c r="I4102" t="str">
        <v>High</v>
      </c>
    </row>
    <row r="4103" spans="1:9" x14ac:dyDescent="0.25">
      <c r="A4103" t="str">
        <v>LN008287</v>
      </c>
      <c r="B4103" t="str">
        <v>CUST02810</v>
      </c>
      <c r="C4103" t="str">
        <v>Home</v>
      </c>
      <c r="D4103">
        <v>2828924</v>
      </c>
      <c r="E4103">
        <v>2576070.0499999998</v>
      </c>
      <c r="F4103">
        <v>658</v>
      </c>
      <c r="G4103">
        <v>0.75</v>
      </c>
      <c r="H4103">
        <v>0</v>
      </c>
      <c r="I4103" t="str">
        <v>High</v>
      </c>
    </row>
    <row r="4104" spans="1:9" x14ac:dyDescent="0.25">
      <c r="A4104" t="str">
        <v>LN008288</v>
      </c>
      <c r="B4104" t="str">
        <v>CUST02605</v>
      </c>
      <c r="C4104" t="str">
        <v>Personal</v>
      </c>
      <c r="D4104">
        <v>67779</v>
      </c>
      <c r="E4104">
        <v>14046.41</v>
      </c>
      <c r="F4104">
        <v>648</v>
      </c>
      <c r="G4104">
        <v>0.05</v>
      </c>
      <c r="H4104">
        <v>0</v>
      </c>
      <c r="I4104" t="str">
        <v>High</v>
      </c>
    </row>
    <row r="4105" spans="1:9" x14ac:dyDescent="0.25">
      <c r="A4105" t="str">
        <v>LN008290</v>
      </c>
      <c r="B4105" t="str">
        <v>CUST02049</v>
      </c>
      <c r="C4105" t="str">
        <v>Home</v>
      </c>
      <c r="D4105">
        <v>3728362</v>
      </c>
      <c r="E4105">
        <v>3205294.86</v>
      </c>
      <c r="F4105">
        <v>716</v>
      </c>
      <c r="G4105">
        <v>0.75</v>
      </c>
      <c r="H4105">
        <v>0</v>
      </c>
      <c r="I4105" t="str">
        <v>High</v>
      </c>
    </row>
    <row r="4106" spans="1:9" x14ac:dyDescent="0.25">
      <c r="A4106" t="str">
        <v>LN008291</v>
      </c>
      <c r="B4106" t="str">
        <v>CUST05312</v>
      </c>
      <c r="C4106" t="str">
        <v>Business</v>
      </c>
      <c r="D4106">
        <v>2639688</v>
      </c>
      <c r="E4106">
        <v>1451478.06</v>
      </c>
      <c r="F4106">
        <v>750</v>
      </c>
      <c r="G4106">
        <v>0.75</v>
      </c>
      <c r="H4106">
        <v>0</v>
      </c>
      <c r="I4106" t="str">
        <v>High</v>
      </c>
    </row>
    <row r="4107" spans="1:9" x14ac:dyDescent="0.25">
      <c r="A4107" t="str">
        <v>LN008293</v>
      </c>
      <c r="B4107" t="str">
        <v>CUST04852</v>
      </c>
      <c r="C4107" t="str">
        <v>Personal</v>
      </c>
      <c r="D4107">
        <v>730082</v>
      </c>
      <c r="E4107">
        <v>433302.49</v>
      </c>
      <c r="F4107">
        <v>719</v>
      </c>
      <c r="G4107">
        <v>0.56289999999999996</v>
      </c>
      <c r="H4107">
        <v>0</v>
      </c>
      <c r="I4107" t="str">
        <v>High</v>
      </c>
    </row>
    <row r="4108" spans="1:9" x14ac:dyDescent="0.25">
      <c r="A4108" t="str">
        <v>LN008294</v>
      </c>
      <c r="B4108" t="str">
        <v>CUST06269</v>
      </c>
      <c r="C4108" t="str">
        <v>Personal</v>
      </c>
      <c r="D4108">
        <v>195039</v>
      </c>
      <c r="E4108">
        <v>67887.11</v>
      </c>
      <c r="F4108">
        <v>645</v>
      </c>
      <c r="G4108">
        <v>0.05</v>
      </c>
      <c r="H4108">
        <v>0</v>
      </c>
      <c r="I4108" t="str">
        <v>High</v>
      </c>
    </row>
    <row r="4109" spans="1:9" x14ac:dyDescent="0.25">
      <c r="A4109" t="str">
        <v>LN008295</v>
      </c>
      <c r="B4109" t="str">
        <v>CUST04398</v>
      </c>
      <c r="C4109" t="str">
        <v>Education</v>
      </c>
      <c r="D4109">
        <v>1298997</v>
      </c>
      <c r="E4109">
        <v>1263745.18</v>
      </c>
      <c r="F4109">
        <v>640</v>
      </c>
      <c r="G4109">
        <v>0.60119999999999996</v>
      </c>
      <c r="H4109">
        <v>0</v>
      </c>
      <c r="I4109" t="str">
        <v>High</v>
      </c>
    </row>
    <row r="4110" spans="1:9" x14ac:dyDescent="0.25">
      <c r="A4110" t="str">
        <v>LN008296</v>
      </c>
      <c r="B4110" t="str">
        <v>CUST02524</v>
      </c>
      <c r="C4110" t="str">
        <v>Business</v>
      </c>
      <c r="D4110">
        <v>2534628</v>
      </c>
      <c r="E4110">
        <v>554715.92000000004</v>
      </c>
      <c r="F4110">
        <v>685</v>
      </c>
      <c r="G4110">
        <v>0.75</v>
      </c>
      <c r="H4110">
        <v>15</v>
      </c>
      <c r="I4110" t="str">
        <v>High</v>
      </c>
    </row>
    <row r="4111" spans="1:9" x14ac:dyDescent="0.25">
      <c r="A4111" t="str">
        <v>LN008297</v>
      </c>
      <c r="B4111" t="str">
        <v>CUST01587</v>
      </c>
      <c r="C4111" t="str">
        <v>Auto</v>
      </c>
      <c r="D4111">
        <v>1434570</v>
      </c>
      <c r="E4111">
        <v>564005.77</v>
      </c>
      <c r="F4111">
        <v>757</v>
      </c>
      <c r="G4111">
        <v>0.68379999999999996</v>
      </c>
      <c r="H4111">
        <v>0</v>
      </c>
      <c r="I4111" t="str">
        <v>High</v>
      </c>
    </row>
    <row r="4112" spans="1:9" x14ac:dyDescent="0.25">
      <c r="A4112" t="str">
        <v>LN008299</v>
      </c>
      <c r="B4112" t="str">
        <v>CUST06327</v>
      </c>
      <c r="C4112" t="str">
        <v>Personal</v>
      </c>
      <c r="D4112">
        <v>796952</v>
      </c>
      <c r="E4112">
        <v>185565.69</v>
      </c>
      <c r="F4112">
        <v>700</v>
      </c>
      <c r="G4112">
        <v>0.75</v>
      </c>
      <c r="H4112">
        <v>0</v>
      </c>
      <c r="I4112" t="str">
        <v>High</v>
      </c>
    </row>
    <row r="4113" spans="1:9" x14ac:dyDescent="0.25">
      <c r="A4113" t="str">
        <v>LN008301</v>
      </c>
      <c r="B4113" t="str">
        <v>CUST05169</v>
      </c>
      <c r="C4113" t="str">
        <v>Education</v>
      </c>
      <c r="D4113">
        <v>1137514</v>
      </c>
      <c r="E4113">
        <v>985110.81</v>
      </c>
      <c r="F4113">
        <v>651</v>
      </c>
      <c r="G4113">
        <v>0.6946</v>
      </c>
      <c r="H4113">
        <v>0</v>
      </c>
      <c r="I4113" t="str">
        <v>High</v>
      </c>
    </row>
    <row r="4114" spans="1:9" x14ac:dyDescent="0.25">
      <c r="A4114" t="str">
        <v>LN008304</v>
      </c>
      <c r="B4114" t="str">
        <v>CUST03983</v>
      </c>
      <c r="C4114" t="str">
        <v>Personal</v>
      </c>
      <c r="D4114">
        <v>360450</v>
      </c>
      <c r="E4114">
        <v>203918.45</v>
      </c>
      <c r="F4114">
        <v>633</v>
      </c>
      <c r="G4114">
        <v>0.17050000000000001</v>
      </c>
      <c r="H4114">
        <v>15</v>
      </c>
      <c r="I4114" t="str">
        <v>High</v>
      </c>
    </row>
    <row r="4115" spans="1:9" x14ac:dyDescent="0.25">
      <c r="A4115" t="str">
        <v>LN008305</v>
      </c>
      <c r="B4115" t="str">
        <v>CUST04346</v>
      </c>
      <c r="C4115" t="str">
        <v>Personal</v>
      </c>
      <c r="D4115">
        <v>408616</v>
      </c>
      <c r="E4115">
        <v>166174.82999999999</v>
      </c>
      <c r="F4115">
        <v>630</v>
      </c>
      <c r="G4115">
        <v>0.1996</v>
      </c>
      <c r="H4115">
        <v>0</v>
      </c>
      <c r="I4115" t="str">
        <v>High</v>
      </c>
    </row>
    <row r="4116" spans="1:9" x14ac:dyDescent="0.25">
      <c r="A4116" t="str">
        <v>LN008307</v>
      </c>
      <c r="B4116" t="str">
        <v>CUST00093</v>
      </c>
      <c r="C4116" t="str">
        <v>Personal</v>
      </c>
      <c r="D4116">
        <v>647884</v>
      </c>
      <c r="E4116">
        <v>0</v>
      </c>
      <c r="F4116">
        <v>618</v>
      </c>
      <c r="G4116">
        <v>0.50860000000000005</v>
      </c>
      <c r="H4116">
        <v>0</v>
      </c>
      <c r="I4116" t="str">
        <v>High</v>
      </c>
    </row>
    <row r="4117" spans="1:9" x14ac:dyDescent="0.25">
      <c r="A4117" t="str">
        <v>LN008309</v>
      </c>
      <c r="B4117" t="str">
        <v>CUST02722</v>
      </c>
      <c r="C4117" t="str">
        <v>Home</v>
      </c>
      <c r="D4117">
        <v>2448440</v>
      </c>
      <c r="E4117">
        <v>2231101.4700000002</v>
      </c>
      <c r="F4117">
        <v>745</v>
      </c>
      <c r="G4117">
        <v>0.75</v>
      </c>
      <c r="H4117">
        <v>0</v>
      </c>
      <c r="I4117" t="str">
        <v>High</v>
      </c>
    </row>
    <row r="4118" spans="1:9" x14ac:dyDescent="0.25">
      <c r="A4118" t="str">
        <v>LN008310</v>
      </c>
      <c r="B4118" t="str">
        <v>CUST03348</v>
      </c>
      <c r="C4118" t="str">
        <v>Home</v>
      </c>
      <c r="D4118">
        <v>1959119</v>
      </c>
      <c r="E4118">
        <v>1719444.13</v>
      </c>
      <c r="F4118">
        <v>686</v>
      </c>
      <c r="G4118">
        <v>0.62419999999999998</v>
      </c>
      <c r="H4118">
        <v>0</v>
      </c>
      <c r="I4118" t="str">
        <v>High</v>
      </c>
    </row>
    <row r="4119" spans="1:9" x14ac:dyDescent="0.25">
      <c r="A4119" t="str">
        <v>LN008311</v>
      </c>
      <c r="B4119" t="str">
        <v>CUST04467</v>
      </c>
      <c r="C4119" t="str">
        <v>Home</v>
      </c>
      <c r="D4119">
        <v>6870948</v>
      </c>
      <c r="E4119">
        <v>6757139.0499999998</v>
      </c>
      <c r="F4119">
        <v>750</v>
      </c>
      <c r="G4119">
        <v>0.75</v>
      </c>
      <c r="H4119">
        <v>0</v>
      </c>
      <c r="I4119" t="str">
        <v>High</v>
      </c>
    </row>
    <row r="4120" spans="1:9" x14ac:dyDescent="0.25">
      <c r="A4120" t="str">
        <v>LN008314</v>
      </c>
      <c r="B4120" t="str">
        <v>CUST01116</v>
      </c>
      <c r="C4120" t="str">
        <v>Auto</v>
      </c>
      <c r="D4120">
        <v>1482986</v>
      </c>
      <c r="E4120">
        <v>713200.82</v>
      </c>
      <c r="F4120">
        <v>607</v>
      </c>
      <c r="G4120">
        <v>0.75</v>
      </c>
      <c r="H4120">
        <v>1</v>
      </c>
      <c r="I4120" t="str">
        <v>High</v>
      </c>
    </row>
    <row r="4121" spans="1:9" x14ac:dyDescent="0.25">
      <c r="A4121" t="str">
        <v>LN008315</v>
      </c>
      <c r="B4121" t="str">
        <v>CUST04029</v>
      </c>
      <c r="C4121" t="str">
        <v>Home</v>
      </c>
      <c r="D4121">
        <v>5075439</v>
      </c>
      <c r="E4121">
        <v>4579019.08</v>
      </c>
      <c r="F4121">
        <v>718</v>
      </c>
      <c r="G4121">
        <v>0.75</v>
      </c>
      <c r="H4121">
        <v>0</v>
      </c>
      <c r="I4121" t="str">
        <v>High</v>
      </c>
    </row>
    <row r="4122" spans="1:9" x14ac:dyDescent="0.25">
      <c r="A4122" t="str">
        <v>LN008317</v>
      </c>
      <c r="B4122" t="str">
        <v>CUST04618</v>
      </c>
      <c r="C4122" t="str">
        <v>Business</v>
      </c>
      <c r="D4122">
        <v>648903</v>
      </c>
      <c r="E4122">
        <v>462303</v>
      </c>
      <c r="F4122">
        <v>683</v>
      </c>
      <c r="G4122">
        <v>0.52149999999999996</v>
      </c>
      <c r="H4122">
        <v>0</v>
      </c>
      <c r="I4122" t="str">
        <v>High</v>
      </c>
    </row>
    <row r="4123" spans="1:9" x14ac:dyDescent="0.25">
      <c r="A4123" t="str">
        <v>LN008320</v>
      </c>
      <c r="B4123" t="str">
        <v>CUST01448</v>
      </c>
      <c r="C4123" t="str">
        <v>Home</v>
      </c>
      <c r="D4123">
        <v>5180136</v>
      </c>
      <c r="E4123">
        <v>4855791.1900000004</v>
      </c>
      <c r="F4123">
        <v>781</v>
      </c>
      <c r="G4123">
        <v>0.75</v>
      </c>
      <c r="H4123">
        <v>15</v>
      </c>
      <c r="I4123" t="str">
        <v>High</v>
      </c>
    </row>
    <row r="4124" spans="1:9" x14ac:dyDescent="0.25">
      <c r="A4124" t="str">
        <v>LN008323</v>
      </c>
      <c r="B4124" t="str">
        <v>CUST02001</v>
      </c>
      <c r="C4124" t="str">
        <v>Personal</v>
      </c>
      <c r="D4124">
        <v>547508</v>
      </c>
      <c r="E4124">
        <v>0</v>
      </c>
      <c r="F4124">
        <v>747</v>
      </c>
      <c r="G4124">
        <v>0.59889999999999999</v>
      </c>
      <c r="H4124">
        <v>7</v>
      </c>
      <c r="I4124" t="str">
        <v>High</v>
      </c>
    </row>
    <row r="4125" spans="1:9" x14ac:dyDescent="0.25">
      <c r="A4125" t="str">
        <v>LN008326</v>
      </c>
      <c r="B4125" t="str">
        <v>CUST05271</v>
      </c>
      <c r="C4125" t="str">
        <v>Education</v>
      </c>
      <c r="D4125">
        <v>997748</v>
      </c>
      <c r="E4125">
        <v>901969.19</v>
      </c>
      <c r="F4125">
        <v>828</v>
      </c>
      <c r="G4125">
        <v>0.75</v>
      </c>
      <c r="H4125">
        <v>0</v>
      </c>
      <c r="I4125" t="str">
        <v>High</v>
      </c>
    </row>
    <row r="4126" spans="1:9" x14ac:dyDescent="0.25">
      <c r="A4126" t="str">
        <v>LN008327</v>
      </c>
      <c r="B4126" t="str">
        <v>CUST03110</v>
      </c>
      <c r="C4126" t="str">
        <v>Personal</v>
      </c>
      <c r="D4126">
        <v>145320</v>
      </c>
      <c r="E4126">
        <v>71733.929999999993</v>
      </c>
      <c r="F4126">
        <v>600</v>
      </c>
      <c r="G4126">
        <v>6.6799999999999998E-2</v>
      </c>
      <c r="H4126">
        <v>0</v>
      </c>
      <c r="I4126" t="str">
        <v>High</v>
      </c>
    </row>
    <row r="4127" spans="1:9" x14ac:dyDescent="0.25">
      <c r="A4127" t="str">
        <v>LN008328</v>
      </c>
      <c r="B4127" t="str">
        <v>CUST03648</v>
      </c>
      <c r="C4127" t="str">
        <v>Business</v>
      </c>
      <c r="D4127">
        <v>1058092</v>
      </c>
      <c r="E4127">
        <v>914880.3</v>
      </c>
      <c r="F4127">
        <v>736</v>
      </c>
      <c r="G4127">
        <v>0.71430000000000005</v>
      </c>
      <c r="H4127">
        <v>0</v>
      </c>
      <c r="I4127" t="str">
        <v>High</v>
      </c>
    </row>
    <row r="4128" spans="1:9" x14ac:dyDescent="0.25">
      <c r="A4128" t="str">
        <v>LN008329</v>
      </c>
      <c r="B4128" t="str">
        <v>CUST03380</v>
      </c>
      <c r="C4128" t="str">
        <v>Business</v>
      </c>
      <c r="D4128">
        <v>3395440</v>
      </c>
      <c r="E4128">
        <v>815862.36</v>
      </c>
      <c r="F4128">
        <v>733</v>
      </c>
      <c r="G4128">
        <v>0.75</v>
      </c>
      <c r="H4128">
        <v>0</v>
      </c>
      <c r="I4128" t="str">
        <v>High</v>
      </c>
    </row>
    <row r="4129" spans="1:9" x14ac:dyDescent="0.25">
      <c r="A4129" t="str">
        <v>LN008330</v>
      </c>
      <c r="B4129" t="str">
        <v>CUST02149</v>
      </c>
      <c r="C4129" t="str">
        <v>Home</v>
      </c>
      <c r="D4129">
        <v>4438829</v>
      </c>
      <c r="E4129">
        <v>3893435.75</v>
      </c>
      <c r="F4129">
        <v>756</v>
      </c>
      <c r="G4129">
        <v>0.75</v>
      </c>
      <c r="H4129">
        <v>0</v>
      </c>
      <c r="I4129" t="str">
        <v>High</v>
      </c>
    </row>
    <row r="4130" spans="1:9" x14ac:dyDescent="0.25">
      <c r="A4130" t="str">
        <v>LN008333</v>
      </c>
      <c r="B4130" t="str">
        <v>CUST01049</v>
      </c>
      <c r="C4130" t="str">
        <v>Education</v>
      </c>
      <c r="D4130">
        <v>945719</v>
      </c>
      <c r="E4130">
        <v>156153.9</v>
      </c>
      <c r="F4130">
        <v>733</v>
      </c>
      <c r="G4130">
        <v>0.75</v>
      </c>
      <c r="H4130">
        <v>0</v>
      </c>
      <c r="I4130" t="str">
        <v>High</v>
      </c>
    </row>
    <row r="4131" spans="1:9" x14ac:dyDescent="0.25">
      <c r="A4131" t="str">
        <v>LN008335</v>
      </c>
      <c r="B4131" t="str">
        <v>CUST05687</v>
      </c>
      <c r="C4131" t="str">
        <v>Education</v>
      </c>
      <c r="D4131">
        <v>1160998</v>
      </c>
      <c r="E4131">
        <v>486555.29</v>
      </c>
      <c r="F4131">
        <v>713</v>
      </c>
      <c r="G4131">
        <v>0.75</v>
      </c>
      <c r="H4131">
        <v>0</v>
      </c>
      <c r="I4131" t="str">
        <v>High</v>
      </c>
    </row>
    <row r="4132" spans="1:9" x14ac:dyDescent="0.25">
      <c r="A4132" t="str">
        <v>LN008336</v>
      </c>
      <c r="B4132" t="str">
        <v>CUST05002</v>
      </c>
      <c r="C4132" t="str">
        <v>Home</v>
      </c>
      <c r="D4132">
        <v>5142722</v>
      </c>
      <c r="E4132">
        <v>4670096.74</v>
      </c>
      <c r="F4132">
        <v>756</v>
      </c>
      <c r="G4132">
        <v>0.75</v>
      </c>
      <c r="H4132">
        <v>0</v>
      </c>
      <c r="I4132" t="str">
        <v>High</v>
      </c>
    </row>
    <row r="4133" spans="1:9" x14ac:dyDescent="0.25">
      <c r="A4133" t="str">
        <v>LN008337</v>
      </c>
      <c r="B4133" t="str">
        <v>CUST06519</v>
      </c>
      <c r="C4133" t="str">
        <v>Business</v>
      </c>
      <c r="D4133">
        <v>793523</v>
      </c>
      <c r="E4133">
        <v>111454.31</v>
      </c>
      <c r="F4133">
        <v>673</v>
      </c>
      <c r="G4133">
        <v>0.75</v>
      </c>
      <c r="H4133">
        <v>0</v>
      </c>
      <c r="I4133" t="str">
        <v>High</v>
      </c>
    </row>
    <row r="4134" spans="1:9" x14ac:dyDescent="0.25">
      <c r="A4134" t="str">
        <v>LN008338</v>
      </c>
      <c r="B4134" t="str">
        <v>CUST05075</v>
      </c>
      <c r="C4134" t="str">
        <v>Home</v>
      </c>
      <c r="D4134">
        <v>2109884</v>
      </c>
      <c r="E4134">
        <v>2099499.23</v>
      </c>
      <c r="F4134">
        <v>731</v>
      </c>
      <c r="G4134">
        <v>0.53320000000000001</v>
      </c>
      <c r="H4134">
        <v>0</v>
      </c>
      <c r="I4134" t="str">
        <v>High</v>
      </c>
    </row>
    <row r="4135" spans="1:9" x14ac:dyDescent="0.25">
      <c r="A4135" t="str">
        <v>LN008339</v>
      </c>
      <c r="B4135" t="str">
        <v>CUST05824</v>
      </c>
      <c r="C4135" t="str">
        <v>Home</v>
      </c>
      <c r="D4135">
        <v>6640618</v>
      </c>
      <c r="E4135">
        <v>6422085.5199999996</v>
      </c>
      <c r="F4135">
        <v>757</v>
      </c>
      <c r="G4135">
        <v>0.75</v>
      </c>
      <c r="H4135">
        <v>0</v>
      </c>
      <c r="I4135" t="str">
        <v>High</v>
      </c>
    </row>
    <row r="4136" spans="1:9" x14ac:dyDescent="0.25">
      <c r="A4136" t="str">
        <v>LN008343</v>
      </c>
      <c r="B4136" t="str">
        <v>CUST00694</v>
      </c>
      <c r="C4136" t="str">
        <v>Personal</v>
      </c>
      <c r="D4136">
        <v>52932</v>
      </c>
      <c r="E4136">
        <v>41237.360000000001</v>
      </c>
      <c r="F4136">
        <v>623</v>
      </c>
      <c r="G4136">
        <v>9.5399999999999999E-2</v>
      </c>
      <c r="H4136">
        <v>0</v>
      </c>
      <c r="I4136" t="str">
        <v>High</v>
      </c>
    </row>
    <row r="4137" spans="1:9" x14ac:dyDescent="0.25">
      <c r="A4137" t="str">
        <v>LN008345</v>
      </c>
      <c r="B4137" t="str">
        <v>CUST00270</v>
      </c>
      <c r="C4137" t="str">
        <v>Business</v>
      </c>
      <c r="D4137">
        <v>3055579</v>
      </c>
      <c r="E4137">
        <v>1400172.45</v>
      </c>
      <c r="F4137">
        <v>667</v>
      </c>
      <c r="G4137">
        <v>0.75</v>
      </c>
      <c r="H4137">
        <v>0</v>
      </c>
      <c r="I4137" t="str">
        <v>High</v>
      </c>
    </row>
    <row r="4138" spans="1:9" x14ac:dyDescent="0.25">
      <c r="A4138" t="str">
        <v>LN008349</v>
      </c>
      <c r="B4138" t="str">
        <v>CUST04577</v>
      </c>
      <c r="C4138" t="str">
        <v>Home</v>
      </c>
      <c r="D4138">
        <v>2886503</v>
      </c>
      <c r="E4138">
        <v>2615785.6</v>
      </c>
      <c r="F4138">
        <v>666</v>
      </c>
      <c r="G4138">
        <v>0.75</v>
      </c>
      <c r="H4138">
        <v>0</v>
      </c>
      <c r="I4138" t="str">
        <v>High</v>
      </c>
    </row>
    <row r="4139" spans="1:9" x14ac:dyDescent="0.25">
      <c r="A4139" t="str">
        <v>LN008350</v>
      </c>
      <c r="B4139" t="str">
        <v>CUST01338</v>
      </c>
      <c r="C4139" t="str">
        <v>Auto</v>
      </c>
      <c r="D4139">
        <v>1102701</v>
      </c>
      <c r="E4139">
        <v>836845.43</v>
      </c>
      <c r="F4139">
        <v>702</v>
      </c>
      <c r="G4139">
        <v>0.75</v>
      </c>
      <c r="H4139">
        <v>0</v>
      </c>
      <c r="I4139" t="str">
        <v>High</v>
      </c>
    </row>
    <row r="4140" spans="1:9" x14ac:dyDescent="0.25">
      <c r="A4140" t="str">
        <v>LN008351</v>
      </c>
      <c r="B4140" t="str">
        <v>CUST00756</v>
      </c>
      <c r="C4140" t="str">
        <v>Education</v>
      </c>
      <c r="D4140">
        <v>1474161</v>
      </c>
      <c r="E4140">
        <v>882388.64</v>
      </c>
      <c r="F4140">
        <v>728</v>
      </c>
      <c r="G4140">
        <v>0.75</v>
      </c>
      <c r="H4140">
        <v>0</v>
      </c>
      <c r="I4140" t="str">
        <v>High</v>
      </c>
    </row>
    <row r="4141" spans="1:9" x14ac:dyDescent="0.25">
      <c r="A4141" t="str">
        <v>LN008353</v>
      </c>
      <c r="B4141" t="str">
        <v>CUST03713</v>
      </c>
      <c r="C4141" t="str">
        <v>Business</v>
      </c>
      <c r="D4141">
        <v>1723650</v>
      </c>
      <c r="E4141">
        <v>1433539.1</v>
      </c>
      <c r="F4141">
        <v>665</v>
      </c>
      <c r="G4141">
        <v>0.73540000000000005</v>
      </c>
      <c r="H4141">
        <v>0</v>
      </c>
      <c r="I4141" t="str">
        <v>High</v>
      </c>
    </row>
    <row r="4142" spans="1:9" x14ac:dyDescent="0.25">
      <c r="A4142" t="str">
        <v>LN008354</v>
      </c>
      <c r="B4142" t="str">
        <v>CUST04045</v>
      </c>
      <c r="C4142" t="str">
        <v>Home</v>
      </c>
      <c r="D4142">
        <v>2527036</v>
      </c>
      <c r="E4142">
        <v>2387868.35</v>
      </c>
      <c r="F4142">
        <v>676</v>
      </c>
      <c r="G4142">
        <v>0.75</v>
      </c>
      <c r="H4142">
        <v>0</v>
      </c>
      <c r="I4142" t="str">
        <v>High</v>
      </c>
    </row>
    <row r="4143" spans="1:9" x14ac:dyDescent="0.25">
      <c r="A4143" t="str">
        <v>LN008358</v>
      </c>
      <c r="B4143" t="str">
        <v>CUST05011</v>
      </c>
      <c r="C4143" t="str">
        <v>Home</v>
      </c>
      <c r="D4143">
        <v>3068207</v>
      </c>
      <c r="E4143">
        <v>2862209.8</v>
      </c>
      <c r="F4143">
        <v>794</v>
      </c>
      <c r="G4143">
        <v>0.75</v>
      </c>
      <c r="H4143">
        <v>0</v>
      </c>
      <c r="I4143" t="str">
        <v>High</v>
      </c>
    </row>
    <row r="4144" spans="1:9" x14ac:dyDescent="0.25">
      <c r="A4144" t="str">
        <v>LN008362</v>
      </c>
      <c r="B4144" t="str">
        <v>CUST02441</v>
      </c>
      <c r="C4144" t="str">
        <v>Personal</v>
      </c>
      <c r="D4144">
        <v>685385</v>
      </c>
      <c r="E4144">
        <v>255395.72</v>
      </c>
      <c r="F4144">
        <v>628</v>
      </c>
      <c r="G4144">
        <v>0.63229999999999997</v>
      </c>
      <c r="H4144">
        <v>120</v>
      </c>
      <c r="I4144" t="str">
        <v>High</v>
      </c>
    </row>
    <row r="4145" spans="1:9" x14ac:dyDescent="0.25">
      <c r="A4145" t="str">
        <v>LN008364</v>
      </c>
      <c r="B4145" t="str">
        <v>CUST02967</v>
      </c>
      <c r="C4145" t="str">
        <v>Home</v>
      </c>
      <c r="D4145">
        <v>5966358</v>
      </c>
      <c r="E4145">
        <v>5531792.5800000001</v>
      </c>
      <c r="F4145">
        <v>739</v>
      </c>
      <c r="G4145">
        <v>0.55669999999999997</v>
      </c>
      <c r="H4145">
        <v>15</v>
      </c>
      <c r="I4145" t="str">
        <v>High</v>
      </c>
    </row>
    <row r="4146" spans="1:9" x14ac:dyDescent="0.25">
      <c r="A4146" t="str">
        <v>LN008365</v>
      </c>
      <c r="B4146" t="str">
        <v>CUST04937</v>
      </c>
      <c r="C4146" t="str">
        <v>Home</v>
      </c>
      <c r="D4146">
        <v>5952085</v>
      </c>
      <c r="E4146">
        <v>5790537.0899999999</v>
      </c>
      <c r="F4146">
        <v>653</v>
      </c>
      <c r="G4146">
        <v>0.52590000000000003</v>
      </c>
      <c r="H4146">
        <v>0</v>
      </c>
      <c r="I4146" t="str">
        <v>High</v>
      </c>
    </row>
    <row r="4147" spans="1:9" x14ac:dyDescent="0.25">
      <c r="A4147" t="str">
        <v>LN008367</v>
      </c>
      <c r="B4147" t="str">
        <v>CUST04127</v>
      </c>
      <c r="C4147" t="str">
        <v>Home</v>
      </c>
      <c r="D4147">
        <v>5652199</v>
      </c>
      <c r="E4147">
        <v>5180114.1500000004</v>
      </c>
      <c r="F4147">
        <v>729</v>
      </c>
      <c r="G4147">
        <v>0.60089999999999999</v>
      </c>
      <c r="H4147">
        <v>7</v>
      </c>
      <c r="I4147" t="str">
        <v>High</v>
      </c>
    </row>
    <row r="4148" spans="1:9" x14ac:dyDescent="0.25">
      <c r="A4148" t="str">
        <v>LN008372</v>
      </c>
      <c r="B4148" t="str">
        <v>CUST01164</v>
      </c>
      <c r="C4148" t="str">
        <v>Home</v>
      </c>
      <c r="D4148">
        <v>5940890</v>
      </c>
      <c r="E4148">
        <v>5841789.8499999996</v>
      </c>
      <c r="F4148">
        <v>695</v>
      </c>
      <c r="G4148">
        <v>0.75</v>
      </c>
      <c r="H4148">
        <v>0</v>
      </c>
      <c r="I4148" t="str">
        <v>High</v>
      </c>
    </row>
    <row r="4149" spans="1:9" x14ac:dyDescent="0.25">
      <c r="A4149" t="str">
        <v>LN008375</v>
      </c>
      <c r="B4149" t="str">
        <v>CUST04741</v>
      </c>
      <c r="C4149" t="str">
        <v>Auto</v>
      </c>
      <c r="D4149">
        <v>1709150</v>
      </c>
      <c r="E4149">
        <v>1544091.04</v>
      </c>
      <c r="F4149">
        <v>670</v>
      </c>
      <c r="G4149">
        <v>0.75</v>
      </c>
      <c r="H4149">
        <v>1</v>
      </c>
      <c r="I4149" t="str">
        <v>High</v>
      </c>
    </row>
    <row r="4150" spans="1:9" x14ac:dyDescent="0.25">
      <c r="A4150" t="str">
        <v>LN008381</v>
      </c>
      <c r="B4150" t="str">
        <v>CUST00897</v>
      </c>
      <c r="C4150" t="str">
        <v>Home</v>
      </c>
      <c r="D4150">
        <v>6199846</v>
      </c>
      <c r="E4150">
        <v>4620361.08</v>
      </c>
      <c r="F4150">
        <v>720</v>
      </c>
      <c r="G4150">
        <v>0.75</v>
      </c>
      <c r="H4150">
        <v>0</v>
      </c>
      <c r="I4150" t="str">
        <v>High</v>
      </c>
    </row>
    <row r="4151" spans="1:9" x14ac:dyDescent="0.25">
      <c r="A4151" t="str">
        <v>LN008383</v>
      </c>
      <c r="B4151" t="str">
        <v>CUST06155</v>
      </c>
      <c r="C4151" t="str">
        <v>Auto</v>
      </c>
      <c r="D4151">
        <v>1281891</v>
      </c>
      <c r="E4151">
        <v>1159433.81</v>
      </c>
      <c r="F4151">
        <v>736</v>
      </c>
      <c r="G4151">
        <v>0.68340000000000001</v>
      </c>
      <c r="H4151">
        <v>0</v>
      </c>
      <c r="I4151" t="str">
        <v>High</v>
      </c>
    </row>
    <row r="4152" spans="1:9" x14ac:dyDescent="0.25">
      <c r="A4152" t="str">
        <v>LN008384</v>
      </c>
      <c r="B4152" t="str">
        <v>CUST00209</v>
      </c>
      <c r="C4152" t="str">
        <v>Business</v>
      </c>
      <c r="D4152">
        <v>4911620</v>
      </c>
      <c r="E4152">
        <v>891630.63</v>
      </c>
      <c r="F4152">
        <v>642</v>
      </c>
      <c r="G4152">
        <v>0.75</v>
      </c>
      <c r="H4152">
        <v>0</v>
      </c>
      <c r="I4152" t="str">
        <v>High</v>
      </c>
    </row>
    <row r="4153" spans="1:9" x14ac:dyDescent="0.25">
      <c r="A4153" t="str">
        <v>LN008386</v>
      </c>
      <c r="B4153" t="str">
        <v>CUST04875</v>
      </c>
      <c r="C4153" t="str">
        <v>Home</v>
      </c>
      <c r="D4153">
        <v>3033968</v>
      </c>
      <c r="E4153">
        <v>2678390.4700000002</v>
      </c>
      <c r="F4153">
        <v>633</v>
      </c>
      <c r="G4153">
        <v>0.75</v>
      </c>
      <c r="H4153">
        <v>0</v>
      </c>
      <c r="I4153" t="str">
        <v>High</v>
      </c>
    </row>
    <row r="4154" spans="1:9" x14ac:dyDescent="0.25">
      <c r="A4154" t="str">
        <v>LN008390</v>
      </c>
      <c r="B4154" t="str">
        <v>CUST04864</v>
      </c>
      <c r="C4154" t="str">
        <v>Personal</v>
      </c>
      <c r="D4154">
        <v>624848</v>
      </c>
      <c r="E4154">
        <v>583187.15</v>
      </c>
      <c r="F4154">
        <v>671</v>
      </c>
      <c r="G4154">
        <v>0.56530000000000002</v>
      </c>
      <c r="H4154">
        <v>0</v>
      </c>
      <c r="I4154" t="str">
        <v>High</v>
      </c>
    </row>
    <row r="4155" spans="1:9" x14ac:dyDescent="0.25">
      <c r="A4155" t="str">
        <v>LN008393</v>
      </c>
      <c r="B4155" t="str">
        <v>CUST06379</v>
      </c>
      <c r="C4155" t="str">
        <v>Business</v>
      </c>
      <c r="D4155">
        <v>4881138</v>
      </c>
      <c r="E4155">
        <v>4443801.17</v>
      </c>
      <c r="F4155">
        <v>799</v>
      </c>
      <c r="G4155">
        <v>0.75</v>
      </c>
      <c r="H4155">
        <v>7</v>
      </c>
      <c r="I4155" t="str">
        <v>High</v>
      </c>
    </row>
    <row r="4156" spans="1:9" x14ac:dyDescent="0.25">
      <c r="A4156" t="str">
        <v>LN008394</v>
      </c>
      <c r="B4156" t="str">
        <v>CUST06403</v>
      </c>
      <c r="C4156" t="str">
        <v>Auto</v>
      </c>
      <c r="D4156">
        <v>1750911</v>
      </c>
      <c r="E4156">
        <v>648398.03</v>
      </c>
      <c r="F4156">
        <v>665</v>
      </c>
      <c r="G4156">
        <v>0.75</v>
      </c>
      <c r="H4156">
        <v>7</v>
      </c>
      <c r="I4156" t="str">
        <v>High</v>
      </c>
    </row>
    <row r="4157" spans="1:9" x14ac:dyDescent="0.25">
      <c r="A4157" t="str">
        <v>LN008397</v>
      </c>
      <c r="B4157" t="str">
        <v>CUST03021</v>
      </c>
      <c r="C4157" t="str">
        <v>Auto</v>
      </c>
      <c r="D4157">
        <v>1291459</v>
      </c>
      <c r="E4157">
        <v>1228829.42</v>
      </c>
      <c r="F4157">
        <v>741</v>
      </c>
      <c r="G4157">
        <v>0.75</v>
      </c>
      <c r="H4157">
        <v>1</v>
      </c>
      <c r="I4157" t="str">
        <v>High</v>
      </c>
    </row>
    <row r="4158" spans="1:9" x14ac:dyDescent="0.25">
      <c r="A4158" t="str">
        <v>LN008398</v>
      </c>
      <c r="B4158" t="str">
        <v>CUST03314</v>
      </c>
      <c r="C4158" t="str">
        <v>Home</v>
      </c>
      <c r="D4158">
        <v>5717221</v>
      </c>
      <c r="E4158">
        <v>5635481.1299999999</v>
      </c>
      <c r="F4158">
        <v>763</v>
      </c>
      <c r="G4158">
        <v>0.75</v>
      </c>
      <c r="H4158">
        <v>0</v>
      </c>
      <c r="I4158" t="str">
        <v>High</v>
      </c>
    </row>
    <row r="4159" spans="1:9" x14ac:dyDescent="0.25">
      <c r="A4159" t="str">
        <v>LN008399</v>
      </c>
      <c r="B4159" t="str">
        <v>CUST01204</v>
      </c>
      <c r="C4159" t="str">
        <v>Business</v>
      </c>
      <c r="D4159">
        <v>3513329</v>
      </c>
      <c r="E4159">
        <v>1415452.97</v>
      </c>
      <c r="F4159">
        <v>703</v>
      </c>
      <c r="G4159">
        <v>0.75</v>
      </c>
      <c r="H4159">
        <v>0</v>
      </c>
      <c r="I4159" t="str">
        <v>High</v>
      </c>
    </row>
    <row r="4160" spans="1:9" x14ac:dyDescent="0.25">
      <c r="A4160" t="str">
        <v>LN008400</v>
      </c>
      <c r="B4160" t="str">
        <v>CUST01617</v>
      </c>
      <c r="C4160" t="str">
        <v>Business</v>
      </c>
      <c r="D4160">
        <v>1366059</v>
      </c>
      <c r="E4160">
        <v>348699.87</v>
      </c>
      <c r="F4160">
        <v>722</v>
      </c>
      <c r="G4160">
        <v>0.75</v>
      </c>
      <c r="H4160">
        <v>0</v>
      </c>
      <c r="I4160" t="str">
        <v>High</v>
      </c>
    </row>
    <row r="4161" spans="1:9" x14ac:dyDescent="0.25">
      <c r="A4161" t="str">
        <v>LN008401</v>
      </c>
      <c r="B4161" t="str">
        <v>CUST06287</v>
      </c>
      <c r="C4161" t="str">
        <v>Home</v>
      </c>
      <c r="D4161">
        <v>3873918</v>
      </c>
      <c r="E4161">
        <v>3733617.32</v>
      </c>
      <c r="F4161">
        <v>693</v>
      </c>
      <c r="G4161">
        <v>0.75</v>
      </c>
      <c r="H4161">
        <v>0</v>
      </c>
      <c r="I4161" t="str">
        <v>High</v>
      </c>
    </row>
    <row r="4162" spans="1:9" x14ac:dyDescent="0.25">
      <c r="A4162" t="str">
        <v>LN008402</v>
      </c>
      <c r="B4162" t="str">
        <v>CUST02220</v>
      </c>
      <c r="C4162" t="str">
        <v>Business</v>
      </c>
      <c r="D4162">
        <v>2155407</v>
      </c>
      <c r="E4162">
        <v>1379991.92</v>
      </c>
      <c r="F4162">
        <v>631</v>
      </c>
      <c r="G4162">
        <v>0.75</v>
      </c>
      <c r="H4162">
        <v>0</v>
      </c>
      <c r="I4162" t="str">
        <v>High</v>
      </c>
    </row>
    <row r="4163" spans="1:9" x14ac:dyDescent="0.25">
      <c r="A4163" t="str">
        <v>LN008403</v>
      </c>
      <c r="B4163" t="str">
        <v>CUST03368</v>
      </c>
      <c r="C4163" t="str">
        <v>Auto</v>
      </c>
      <c r="D4163">
        <v>1788211</v>
      </c>
      <c r="E4163">
        <v>1028229.2</v>
      </c>
      <c r="F4163">
        <v>663</v>
      </c>
      <c r="G4163">
        <v>0.75</v>
      </c>
      <c r="H4163">
        <v>0</v>
      </c>
      <c r="I4163" t="str">
        <v>High</v>
      </c>
    </row>
    <row r="4164" spans="1:9" x14ac:dyDescent="0.25">
      <c r="A4164" t="str">
        <v>LN008406</v>
      </c>
      <c r="B4164" t="str">
        <v>CUST02075</v>
      </c>
      <c r="C4164" t="str">
        <v>Personal</v>
      </c>
      <c r="D4164">
        <v>93120</v>
      </c>
      <c r="E4164">
        <v>84135.26</v>
      </c>
      <c r="F4164">
        <v>594</v>
      </c>
      <c r="G4164">
        <v>0.05</v>
      </c>
      <c r="H4164">
        <v>15</v>
      </c>
      <c r="I4164" t="str">
        <v>High</v>
      </c>
    </row>
    <row r="4165" spans="1:9" x14ac:dyDescent="0.25">
      <c r="A4165" t="str">
        <v>LN008410</v>
      </c>
      <c r="B4165" t="str">
        <v>CUST03156</v>
      </c>
      <c r="C4165" t="str">
        <v>Home</v>
      </c>
      <c r="D4165">
        <v>6973636</v>
      </c>
      <c r="E4165">
        <v>6199213.9299999997</v>
      </c>
      <c r="F4165">
        <v>815</v>
      </c>
      <c r="G4165">
        <v>0.75</v>
      </c>
      <c r="H4165">
        <v>7</v>
      </c>
      <c r="I4165" t="str">
        <v>High</v>
      </c>
    </row>
    <row r="4166" spans="1:9" x14ac:dyDescent="0.25">
      <c r="A4166" t="str">
        <v>LN008411</v>
      </c>
      <c r="B4166" t="str">
        <v>CUST03134</v>
      </c>
      <c r="C4166" t="str">
        <v>Home</v>
      </c>
      <c r="D4166">
        <v>1689268</v>
      </c>
      <c r="E4166">
        <v>1442196.91</v>
      </c>
      <c r="F4166">
        <v>724</v>
      </c>
      <c r="G4166">
        <v>0.75</v>
      </c>
      <c r="H4166">
        <v>0</v>
      </c>
      <c r="I4166" t="str">
        <v>High</v>
      </c>
    </row>
    <row r="4167" spans="1:9" x14ac:dyDescent="0.25">
      <c r="A4167" t="str">
        <v>LN008412</v>
      </c>
      <c r="B4167" t="str">
        <v>CUST05625</v>
      </c>
      <c r="C4167" t="str">
        <v>Business</v>
      </c>
      <c r="D4167">
        <v>3494274</v>
      </c>
      <c r="E4167">
        <v>0</v>
      </c>
      <c r="F4167">
        <v>723</v>
      </c>
      <c r="G4167">
        <v>0.75</v>
      </c>
      <c r="H4167">
        <v>0</v>
      </c>
      <c r="I4167" t="str">
        <v>High</v>
      </c>
    </row>
    <row r="4168" spans="1:9" x14ac:dyDescent="0.25">
      <c r="A4168" t="str">
        <v>LN008414</v>
      </c>
      <c r="B4168" t="str">
        <v>CUST03449</v>
      </c>
      <c r="C4168" t="str">
        <v>Home</v>
      </c>
      <c r="D4168">
        <v>6814568</v>
      </c>
      <c r="E4168">
        <v>6296943.0499999998</v>
      </c>
      <c r="F4168">
        <v>609</v>
      </c>
      <c r="G4168">
        <v>0.74950000000000006</v>
      </c>
      <c r="H4168">
        <v>0</v>
      </c>
      <c r="I4168" t="str">
        <v>High</v>
      </c>
    </row>
    <row r="4169" spans="1:9" x14ac:dyDescent="0.25">
      <c r="A4169" t="str">
        <v>LN008415</v>
      </c>
      <c r="B4169" t="str">
        <v>CUST04469</v>
      </c>
      <c r="C4169" t="str">
        <v>Personal</v>
      </c>
      <c r="D4169">
        <v>686797</v>
      </c>
      <c r="E4169">
        <v>507368.98</v>
      </c>
      <c r="F4169">
        <v>674</v>
      </c>
      <c r="G4169">
        <v>0.54859999999999998</v>
      </c>
      <c r="H4169">
        <v>0</v>
      </c>
      <c r="I4169" t="str">
        <v>High</v>
      </c>
    </row>
    <row r="4170" spans="1:9" x14ac:dyDescent="0.25">
      <c r="A4170" t="str">
        <v>LN008420</v>
      </c>
      <c r="B4170" t="str">
        <v>CUST06859</v>
      </c>
      <c r="C4170" t="str">
        <v>Personal</v>
      </c>
      <c r="D4170">
        <v>698222</v>
      </c>
      <c r="E4170">
        <v>453516.19</v>
      </c>
      <c r="F4170">
        <v>621</v>
      </c>
      <c r="G4170">
        <v>0.36330000000000001</v>
      </c>
      <c r="H4170">
        <v>0</v>
      </c>
      <c r="I4170" t="str">
        <v>High</v>
      </c>
    </row>
    <row r="4171" spans="1:9" x14ac:dyDescent="0.25">
      <c r="A4171" t="str">
        <v>LN008421</v>
      </c>
      <c r="B4171" t="str">
        <v>CUST02314</v>
      </c>
      <c r="C4171" t="str">
        <v>Auto</v>
      </c>
      <c r="D4171">
        <v>1489020</v>
      </c>
      <c r="E4171">
        <v>828678.93</v>
      </c>
      <c r="F4171">
        <v>785</v>
      </c>
      <c r="G4171">
        <v>0.40860000000000002</v>
      </c>
      <c r="H4171">
        <v>90</v>
      </c>
      <c r="I4171" t="str">
        <v>High</v>
      </c>
    </row>
    <row r="4172" spans="1:9" x14ac:dyDescent="0.25">
      <c r="A4172" t="str">
        <v>LN008426</v>
      </c>
      <c r="B4172" t="str">
        <v>CUST01674</v>
      </c>
      <c r="C4172" t="str">
        <v>Personal</v>
      </c>
      <c r="D4172">
        <v>302048</v>
      </c>
      <c r="E4172">
        <v>0</v>
      </c>
      <c r="F4172">
        <v>682</v>
      </c>
      <c r="G4172">
        <v>0.623</v>
      </c>
      <c r="H4172">
        <v>0</v>
      </c>
      <c r="I4172" t="str">
        <v>High</v>
      </c>
    </row>
    <row r="4173" spans="1:9" x14ac:dyDescent="0.25">
      <c r="A4173" t="str">
        <v>LN008433</v>
      </c>
      <c r="B4173" t="str">
        <v>CUST05046</v>
      </c>
      <c r="C4173" t="str">
        <v>Personal</v>
      </c>
      <c r="D4173">
        <v>118201</v>
      </c>
      <c r="E4173">
        <v>110854.07</v>
      </c>
      <c r="F4173">
        <v>594</v>
      </c>
      <c r="G4173">
        <v>8.2100000000000006E-2</v>
      </c>
      <c r="H4173">
        <v>0</v>
      </c>
      <c r="I4173" t="str">
        <v>High</v>
      </c>
    </row>
    <row r="4174" spans="1:9" x14ac:dyDescent="0.25">
      <c r="A4174" t="str">
        <v>LN008434</v>
      </c>
      <c r="B4174" t="str">
        <v>CUST02105</v>
      </c>
      <c r="C4174" t="str">
        <v>Business</v>
      </c>
      <c r="D4174">
        <v>733816</v>
      </c>
      <c r="E4174">
        <v>0</v>
      </c>
      <c r="F4174">
        <v>732</v>
      </c>
      <c r="G4174">
        <v>0.73519999999999996</v>
      </c>
      <c r="H4174">
        <v>0</v>
      </c>
      <c r="I4174" t="str">
        <v>High</v>
      </c>
    </row>
    <row r="4175" spans="1:9" x14ac:dyDescent="0.25">
      <c r="A4175" t="str">
        <v>LN008435</v>
      </c>
      <c r="B4175" t="str">
        <v>CUST01386</v>
      </c>
      <c r="C4175" t="str">
        <v>Business</v>
      </c>
      <c r="D4175">
        <v>3996341</v>
      </c>
      <c r="E4175">
        <v>2695033.96</v>
      </c>
      <c r="F4175">
        <v>662</v>
      </c>
      <c r="G4175">
        <v>0.75</v>
      </c>
      <c r="H4175">
        <v>7</v>
      </c>
      <c r="I4175" t="str">
        <v>High</v>
      </c>
    </row>
    <row r="4176" spans="1:9" x14ac:dyDescent="0.25">
      <c r="A4176" t="str">
        <v>LN008436</v>
      </c>
      <c r="B4176" t="str">
        <v>CUST06196</v>
      </c>
      <c r="C4176" t="str">
        <v>Personal</v>
      </c>
      <c r="D4176">
        <v>714117</v>
      </c>
      <c r="E4176">
        <v>253599.52</v>
      </c>
      <c r="F4176">
        <v>694</v>
      </c>
      <c r="G4176">
        <v>0.63780000000000003</v>
      </c>
      <c r="H4176">
        <v>0</v>
      </c>
      <c r="I4176" t="str">
        <v>High</v>
      </c>
    </row>
    <row r="4177" spans="1:9" x14ac:dyDescent="0.25">
      <c r="A4177" t="str">
        <v>LN008437</v>
      </c>
      <c r="B4177" t="str">
        <v>CUST01392</v>
      </c>
      <c r="C4177" t="str">
        <v>Home</v>
      </c>
      <c r="D4177">
        <v>5006224</v>
      </c>
      <c r="E4177">
        <v>4247881.28</v>
      </c>
      <c r="F4177">
        <v>756</v>
      </c>
      <c r="G4177">
        <v>0.75</v>
      </c>
      <c r="H4177">
        <v>0</v>
      </c>
      <c r="I4177" t="str">
        <v>High</v>
      </c>
    </row>
    <row r="4178" spans="1:9" x14ac:dyDescent="0.25">
      <c r="A4178" t="str">
        <v>LN008439</v>
      </c>
      <c r="B4178" t="str">
        <v>CUST00156</v>
      </c>
      <c r="C4178" t="str">
        <v>Auto</v>
      </c>
      <c r="D4178">
        <v>1333830</v>
      </c>
      <c r="E4178">
        <v>1202189.4099999999</v>
      </c>
      <c r="F4178">
        <v>687</v>
      </c>
      <c r="G4178">
        <v>0.75</v>
      </c>
      <c r="H4178">
        <v>0</v>
      </c>
      <c r="I4178" t="str">
        <v>High</v>
      </c>
    </row>
    <row r="4179" spans="1:9" x14ac:dyDescent="0.25">
      <c r="A4179" t="str">
        <v>LN008444</v>
      </c>
      <c r="B4179" t="str">
        <v>CUST05047</v>
      </c>
      <c r="C4179" t="str">
        <v>Home</v>
      </c>
      <c r="D4179">
        <v>4540096</v>
      </c>
      <c r="E4179">
        <v>4290315.62</v>
      </c>
      <c r="F4179">
        <v>702</v>
      </c>
      <c r="G4179">
        <v>0.75</v>
      </c>
      <c r="H4179">
        <v>0</v>
      </c>
      <c r="I4179" t="str">
        <v>High</v>
      </c>
    </row>
    <row r="4180" spans="1:9" x14ac:dyDescent="0.25">
      <c r="A4180" t="str">
        <v>LN008446</v>
      </c>
      <c r="B4180" t="str">
        <v>CUST05936</v>
      </c>
      <c r="C4180" t="str">
        <v>Auto</v>
      </c>
      <c r="D4180">
        <v>1275081</v>
      </c>
      <c r="E4180">
        <v>613057.88</v>
      </c>
      <c r="F4180">
        <v>735</v>
      </c>
      <c r="G4180">
        <v>0.50409999999999999</v>
      </c>
      <c r="H4180">
        <v>0</v>
      </c>
      <c r="I4180" t="str">
        <v>High</v>
      </c>
    </row>
    <row r="4181" spans="1:9" x14ac:dyDescent="0.25">
      <c r="A4181" t="str">
        <v>LN008447</v>
      </c>
      <c r="B4181" t="str">
        <v>CUST05107</v>
      </c>
      <c r="C4181" t="str">
        <v>Auto</v>
      </c>
      <c r="D4181">
        <v>633100</v>
      </c>
      <c r="E4181">
        <v>316889.7</v>
      </c>
      <c r="F4181">
        <v>605</v>
      </c>
      <c r="G4181">
        <v>0.40579999999999999</v>
      </c>
      <c r="H4181">
        <v>0</v>
      </c>
      <c r="I4181" t="str">
        <v>High</v>
      </c>
    </row>
    <row r="4182" spans="1:9" x14ac:dyDescent="0.25">
      <c r="A4182" t="str">
        <v>LN008454</v>
      </c>
      <c r="B4182" t="str">
        <v>CUST02552</v>
      </c>
      <c r="C4182" t="str">
        <v>Home</v>
      </c>
      <c r="D4182">
        <v>6690443</v>
      </c>
      <c r="E4182">
        <v>6485887.1500000004</v>
      </c>
      <c r="F4182">
        <v>737</v>
      </c>
      <c r="G4182">
        <v>0.75</v>
      </c>
      <c r="H4182">
        <v>0</v>
      </c>
      <c r="I4182" t="str">
        <v>High</v>
      </c>
    </row>
    <row r="4183" spans="1:9" x14ac:dyDescent="0.25">
      <c r="A4183" t="str">
        <v>LN008455</v>
      </c>
      <c r="B4183" t="str">
        <v>CUST00263</v>
      </c>
      <c r="C4183" t="str">
        <v>Business</v>
      </c>
      <c r="D4183">
        <v>1784714</v>
      </c>
      <c r="E4183">
        <v>987749.12</v>
      </c>
      <c r="F4183">
        <v>717</v>
      </c>
      <c r="G4183">
        <v>0.75</v>
      </c>
      <c r="H4183">
        <v>0</v>
      </c>
      <c r="I4183" t="str">
        <v>High</v>
      </c>
    </row>
    <row r="4184" spans="1:9" x14ac:dyDescent="0.25">
      <c r="A4184" t="str">
        <v>LN008458</v>
      </c>
      <c r="B4184" t="str">
        <v>CUST04691</v>
      </c>
      <c r="C4184" t="str">
        <v>Home</v>
      </c>
      <c r="D4184">
        <v>3830344</v>
      </c>
      <c r="E4184">
        <v>3565793.33</v>
      </c>
      <c r="F4184">
        <v>692</v>
      </c>
      <c r="G4184">
        <v>0.65849999999999997</v>
      </c>
      <c r="H4184">
        <v>0</v>
      </c>
      <c r="I4184" t="str">
        <v>High</v>
      </c>
    </row>
    <row r="4185" spans="1:9" x14ac:dyDescent="0.25">
      <c r="A4185" t="str">
        <v>LN008459</v>
      </c>
      <c r="B4185" t="str">
        <v>CUST05243</v>
      </c>
      <c r="C4185" t="str">
        <v>Business</v>
      </c>
      <c r="D4185">
        <v>3532222</v>
      </c>
      <c r="E4185">
        <v>2043186.5</v>
      </c>
      <c r="F4185">
        <v>750</v>
      </c>
      <c r="G4185">
        <v>0.75</v>
      </c>
      <c r="H4185">
        <v>0</v>
      </c>
      <c r="I4185" t="str">
        <v>High</v>
      </c>
    </row>
    <row r="4186" spans="1:9" x14ac:dyDescent="0.25">
      <c r="A4186" t="str">
        <v>LN008461</v>
      </c>
      <c r="B4186" t="str">
        <v>CUST03004</v>
      </c>
      <c r="C4186" t="str">
        <v>Business</v>
      </c>
      <c r="D4186">
        <v>2350293</v>
      </c>
      <c r="E4186">
        <v>1503263.99</v>
      </c>
      <c r="F4186">
        <v>700</v>
      </c>
      <c r="G4186">
        <v>0.75</v>
      </c>
      <c r="H4186">
        <v>0</v>
      </c>
      <c r="I4186" t="str">
        <v>High</v>
      </c>
    </row>
    <row r="4187" spans="1:9" x14ac:dyDescent="0.25">
      <c r="A4187" t="str">
        <v>LN008462</v>
      </c>
      <c r="B4187" t="str">
        <v>CUST05976</v>
      </c>
      <c r="C4187" t="str">
        <v>Business</v>
      </c>
      <c r="D4187">
        <v>3486597</v>
      </c>
      <c r="E4187">
        <v>0</v>
      </c>
      <c r="F4187">
        <v>734</v>
      </c>
      <c r="G4187">
        <v>0.75</v>
      </c>
      <c r="H4187">
        <v>0</v>
      </c>
      <c r="I4187" t="str">
        <v>High</v>
      </c>
    </row>
    <row r="4188" spans="1:9" x14ac:dyDescent="0.25">
      <c r="A4188" t="str">
        <v>LN008463</v>
      </c>
      <c r="B4188" t="str">
        <v>CUST01748</v>
      </c>
      <c r="C4188" t="str">
        <v>Personal</v>
      </c>
      <c r="D4188">
        <v>474568</v>
      </c>
      <c r="E4188">
        <v>383745.36</v>
      </c>
      <c r="F4188">
        <v>602</v>
      </c>
      <c r="G4188">
        <v>0.1893</v>
      </c>
      <c r="H4188">
        <v>0</v>
      </c>
      <c r="I4188" t="str">
        <v>High</v>
      </c>
    </row>
    <row r="4189" spans="1:9" x14ac:dyDescent="0.25">
      <c r="A4189" t="str">
        <v>LN008464</v>
      </c>
      <c r="B4189" t="str">
        <v>CUST00852</v>
      </c>
      <c r="C4189" t="str">
        <v>Education</v>
      </c>
      <c r="D4189">
        <v>752862</v>
      </c>
      <c r="E4189">
        <v>719496.56</v>
      </c>
      <c r="F4189">
        <v>614</v>
      </c>
      <c r="G4189">
        <v>0.3649</v>
      </c>
      <c r="H4189">
        <v>1</v>
      </c>
      <c r="I4189" t="str">
        <v>High</v>
      </c>
    </row>
    <row r="4190" spans="1:9" x14ac:dyDescent="0.25">
      <c r="A4190" t="str">
        <v>LN008465</v>
      </c>
      <c r="B4190" t="str">
        <v>CUST06940</v>
      </c>
      <c r="C4190" t="str">
        <v>Business</v>
      </c>
      <c r="D4190">
        <v>3741723</v>
      </c>
      <c r="E4190">
        <v>2310904.2599999998</v>
      </c>
      <c r="F4190">
        <v>722</v>
      </c>
      <c r="G4190">
        <v>0.75</v>
      </c>
      <c r="H4190">
        <v>0</v>
      </c>
      <c r="I4190" t="str">
        <v>High</v>
      </c>
    </row>
    <row r="4191" spans="1:9" x14ac:dyDescent="0.25">
      <c r="A4191" t="str">
        <v>LN008467</v>
      </c>
      <c r="B4191" t="str">
        <v>CUST01446</v>
      </c>
      <c r="C4191" t="str">
        <v>Home</v>
      </c>
      <c r="D4191">
        <v>6664726</v>
      </c>
      <c r="E4191">
        <v>6039474.3200000003</v>
      </c>
      <c r="F4191">
        <v>670</v>
      </c>
      <c r="G4191">
        <v>0.75</v>
      </c>
      <c r="H4191">
        <v>0</v>
      </c>
      <c r="I4191" t="str">
        <v>High</v>
      </c>
    </row>
    <row r="4192" spans="1:9" x14ac:dyDescent="0.25">
      <c r="A4192" t="str">
        <v>LN008473</v>
      </c>
      <c r="B4192" t="str">
        <v>CUST00221</v>
      </c>
      <c r="C4192" t="str">
        <v>Home</v>
      </c>
      <c r="D4192">
        <v>6975410</v>
      </c>
      <c r="E4192">
        <v>6448370.7599999998</v>
      </c>
      <c r="F4192">
        <v>703</v>
      </c>
      <c r="G4192">
        <v>0.75</v>
      </c>
      <c r="H4192">
        <v>0</v>
      </c>
      <c r="I4192" t="str">
        <v>High</v>
      </c>
    </row>
    <row r="4193" spans="1:9" x14ac:dyDescent="0.25">
      <c r="A4193" t="str">
        <v>LN008475</v>
      </c>
      <c r="B4193" t="str">
        <v>CUST03326</v>
      </c>
      <c r="C4193" t="str">
        <v>Business</v>
      </c>
      <c r="D4193">
        <v>4475041</v>
      </c>
      <c r="E4193">
        <v>3007876.4</v>
      </c>
      <c r="F4193">
        <v>694</v>
      </c>
      <c r="G4193">
        <v>0.75</v>
      </c>
      <c r="H4193">
        <v>1</v>
      </c>
      <c r="I4193" t="str">
        <v>High</v>
      </c>
    </row>
    <row r="4194" spans="1:9" x14ac:dyDescent="0.25">
      <c r="A4194" t="str">
        <v>LN008477</v>
      </c>
      <c r="B4194" t="str">
        <v>CUST00840</v>
      </c>
      <c r="C4194" t="str">
        <v>Personal</v>
      </c>
      <c r="D4194">
        <v>399683</v>
      </c>
      <c r="E4194">
        <v>130408.62</v>
      </c>
      <c r="F4194">
        <v>734</v>
      </c>
      <c r="G4194">
        <v>0.5484</v>
      </c>
      <c r="H4194">
        <v>0</v>
      </c>
      <c r="I4194" t="str">
        <v>High</v>
      </c>
    </row>
    <row r="4195" spans="1:9" x14ac:dyDescent="0.25">
      <c r="A4195" t="str">
        <v>LN008480</v>
      </c>
      <c r="B4195" t="str">
        <v>CUST04016</v>
      </c>
      <c r="C4195" t="str">
        <v>Business</v>
      </c>
      <c r="D4195">
        <v>4271300</v>
      </c>
      <c r="E4195">
        <v>3678940</v>
      </c>
      <c r="F4195">
        <v>656</v>
      </c>
      <c r="G4195">
        <v>0.75</v>
      </c>
      <c r="H4195">
        <v>1</v>
      </c>
      <c r="I4195" t="str">
        <v>High</v>
      </c>
    </row>
    <row r="4196" spans="1:9" x14ac:dyDescent="0.25">
      <c r="A4196" t="str">
        <v>LN008484</v>
      </c>
      <c r="B4196" t="str">
        <v>CUST01345</v>
      </c>
      <c r="C4196" t="str">
        <v>Business</v>
      </c>
      <c r="D4196">
        <v>1783794</v>
      </c>
      <c r="E4196">
        <v>871361.98</v>
      </c>
      <c r="F4196">
        <v>777</v>
      </c>
      <c r="G4196">
        <v>0.75</v>
      </c>
      <c r="H4196">
        <v>0</v>
      </c>
      <c r="I4196" t="str">
        <v>High</v>
      </c>
    </row>
    <row r="4197" spans="1:9" x14ac:dyDescent="0.25">
      <c r="A4197" t="str">
        <v>LN008488</v>
      </c>
      <c r="B4197" t="str">
        <v>CUST04598</v>
      </c>
      <c r="C4197" t="str">
        <v>Home</v>
      </c>
      <c r="D4197">
        <v>2228028</v>
      </c>
      <c r="E4197">
        <v>2193405.35</v>
      </c>
      <c r="F4197">
        <v>695</v>
      </c>
      <c r="G4197">
        <v>0.75</v>
      </c>
      <c r="H4197">
        <v>0</v>
      </c>
      <c r="I4197" t="str">
        <v>High</v>
      </c>
    </row>
    <row r="4198" spans="1:9" x14ac:dyDescent="0.25">
      <c r="A4198" t="str">
        <v>LN008489</v>
      </c>
      <c r="B4198" t="str">
        <v>CUST04820</v>
      </c>
      <c r="C4198" t="str">
        <v>Personal</v>
      </c>
      <c r="D4198">
        <v>141868</v>
      </c>
      <c r="E4198">
        <v>117542.76</v>
      </c>
      <c r="F4198">
        <v>634</v>
      </c>
      <c r="G4198">
        <v>0.05</v>
      </c>
      <c r="H4198">
        <v>0</v>
      </c>
      <c r="I4198" t="str">
        <v>High</v>
      </c>
    </row>
    <row r="4199" spans="1:9" x14ac:dyDescent="0.25">
      <c r="A4199" t="str">
        <v>LN008490</v>
      </c>
      <c r="B4199" t="str">
        <v>CUST01853</v>
      </c>
      <c r="C4199" t="str">
        <v>Personal</v>
      </c>
      <c r="D4199">
        <v>659074</v>
      </c>
      <c r="E4199">
        <v>241634.49</v>
      </c>
      <c r="F4199">
        <v>649</v>
      </c>
      <c r="G4199">
        <v>0.43020000000000003</v>
      </c>
      <c r="H4199">
        <v>0</v>
      </c>
      <c r="I4199" t="str">
        <v>High</v>
      </c>
    </row>
    <row r="4200" spans="1:9" x14ac:dyDescent="0.25">
      <c r="A4200" t="str">
        <v>LN008493</v>
      </c>
      <c r="B4200" t="str">
        <v>CUST03551</v>
      </c>
      <c r="C4200" t="str">
        <v>Home</v>
      </c>
      <c r="D4200">
        <v>5272032</v>
      </c>
      <c r="E4200">
        <v>4157375.39</v>
      </c>
      <c r="F4200">
        <v>684</v>
      </c>
      <c r="G4200">
        <v>0.75</v>
      </c>
      <c r="H4200">
        <v>0</v>
      </c>
      <c r="I4200" t="str">
        <v>High</v>
      </c>
    </row>
    <row r="4201" spans="1:9" x14ac:dyDescent="0.25">
      <c r="A4201" t="str">
        <v>LN008494</v>
      </c>
      <c r="B4201" t="str">
        <v>CUST01334</v>
      </c>
      <c r="C4201" t="str">
        <v>Business</v>
      </c>
      <c r="D4201">
        <v>1509016</v>
      </c>
      <c r="E4201">
        <v>1234442.3500000001</v>
      </c>
      <c r="F4201">
        <v>661</v>
      </c>
      <c r="G4201">
        <v>0.75</v>
      </c>
      <c r="H4201">
        <v>0</v>
      </c>
      <c r="I4201" t="str">
        <v>High</v>
      </c>
    </row>
    <row r="4202" spans="1:9" x14ac:dyDescent="0.25">
      <c r="A4202" t="str">
        <v>LN008496</v>
      </c>
      <c r="B4202" t="str">
        <v>CUST03975</v>
      </c>
      <c r="C4202" t="str">
        <v>Business</v>
      </c>
      <c r="D4202">
        <v>4587096</v>
      </c>
      <c r="E4202">
        <v>3775794.43</v>
      </c>
      <c r="F4202">
        <v>687</v>
      </c>
      <c r="G4202">
        <v>0.75</v>
      </c>
      <c r="H4202">
        <v>0</v>
      </c>
      <c r="I4202" t="str">
        <v>High</v>
      </c>
    </row>
    <row r="4203" spans="1:9" x14ac:dyDescent="0.25">
      <c r="A4203" t="str">
        <v>LN008497</v>
      </c>
      <c r="B4203" t="str">
        <v>CUST04938</v>
      </c>
      <c r="C4203" t="str">
        <v>Business</v>
      </c>
      <c r="D4203">
        <v>1705387</v>
      </c>
      <c r="E4203">
        <v>345758.93</v>
      </c>
      <c r="F4203">
        <v>647</v>
      </c>
      <c r="G4203">
        <v>0.75</v>
      </c>
      <c r="H4203">
        <v>7</v>
      </c>
      <c r="I4203" t="str">
        <v>High</v>
      </c>
    </row>
    <row r="4204" spans="1:9" x14ac:dyDescent="0.25">
      <c r="A4204" t="str">
        <v>LN008498</v>
      </c>
      <c r="B4204" t="str">
        <v>CUST05883</v>
      </c>
      <c r="C4204" t="str">
        <v>Home</v>
      </c>
      <c r="D4204">
        <v>5739706</v>
      </c>
      <c r="E4204">
        <v>5287850.5199999996</v>
      </c>
      <c r="F4204">
        <v>711</v>
      </c>
      <c r="G4204">
        <v>0.75</v>
      </c>
      <c r="H4204">
        <v>0</v>
      </c>
      <c r="I4204" t="str">
        <v>High</v>
      </c>
    </row>
    <row r="4205" spans="1:9" x14ac:dyDescent="0.25">
      <c r="A4205" t="str">
        <v>LN008499</v>
      </c>
      <c r="B4205" t="str">
        <v>CUST01174</v>
      </c>
      <c r="C4205" t="str">
        <v>Personal</v>
      </c>
      <c r="D4205">
        <v>630745</v>
      </c>
      <c r="E4205">
        <v>600647.35</v>
      </c>
      <c r="F4205">
        <v>738</v>
      </c>
      <c r="G4205">
        <v>0.75</v>
      </c>
      <c r="H4205">
        <v>0</v>
      </c>
      <c r="I4205" t="str">
        <v>High</v>
      </c>
    </row>
    <row r="4206" spans="1:9" x14ac:dyDescent="0.25">
      <c r="A4206" t="str">
        <v>LN008501</v>
      </c>
      <c r="B4206" t="str">
        <v>CUST01113</v>
      </c>
      <c r="C4206" t="str">
        <v>Home</v>
      </c>
      <c r="D4206">
        <v>5086084</v>
      </c>
      <c r="E4206">
        <v>4635653.05</v>
      </c>
      <c r="F4206">
        <v>681</v>
      </c>
      <c r="G4206">
        <v>0.65510000000000002</v>
      </c>
      <c r="H4206">
        <v>0</v>
      </c>
      <c r="I4206" t="str">
        <v>High</v>
      </c>
    </row>
    <row r="4207" spans="1:9" x14ac:dyDescent="0.25">
      <c r="A4207" t="str">
        <v>LN008503</v>
      </c>
      <c r="B4207" t="str">
        <v>CUST04224</v>
      </c>
      <c r="C4207" t="str">
        <v>Personal</v>
      </c>
      <c r="D4207">
        <v>787263</v>
      </c>
      <c r="E4207">
        <v>748410.71</v>
      </c>
      <c r="F4207">
        <v>635</v>
      </c>
      <c r="G4207">
        <v>0.27539999999999998</v>
      </c>
      <c r="H4207">
        <v>0</v>
      </c>
      <c r="I4207" t="str">
        <v>High</v>
      </c>
    </row>
    <row r="4208" spans="1:9" x14ac:dyDescent="0.25">
      <c r="A4208" t="str">
        <v>LN008504</v>
      </c>
      <c r="B4208" t="str">
        <v>CUST00785</v>
      </c>
      <c r="C4208" t="str">
        <v>Business</v>
      </c>
      <c r="D4208">
        <v>2702773</v>
      </c>
      <c r="E4208">
        <v>0</v>
      </c>
      <c r="F4208">
        <v>746</v>
      </c>
      <c r="G4208">
        <v>0.75</v>
      </c>
      <c r="H4208">
        <v>0</v>
      </c>
      <c r="I4208" t="str">
        <v>High</v>
      </c>
    </row>
    <row r="4209" spans="1:9" x14ac:dyDescent="0.25">
      <c r="A4209" t="str">
        <v>LN008505</v>
      </c>
      <c r="B4209" t="str">
        <v>CUST01241</v>
      </c>
      <c r="C4209" t="str">
        <v>Personal</v>
      </c>
      <c r="D4209">
        <v>781094</v>
      </c>
      <c r="E4209">
        <v>346303.76</v>
      </c>
      <c r="F4209">
        <v>731</v>
      </c>
      <c r="G4209">
        <v>0.71260000000000001</v>
      </c>
      <c r="H4209">
        <v>0</v>
      </c>
      <c r="I4209" t="str">
        <v>High</v>
      </c>
    </row>
    <row r="4210" spans="1:9" x14ac:dyDescent="0.25">
      <c r="A4210" t="str">
        <v>LN008506</v>
      </c>
      <c r="B4210" t="str">
        <v>CUST01886</v>
      </c>
      <c r="C4210" t="str">
        <v>Auto</v>
      </c>
      <c r="D4210">
        <v>600675</v>
      </c>
      <c r="E4210">
        <v>548764.79</v>
      </c>
      <c r="F4210">
        <v>766</v>
      </c>
      <c r="G4210">
        <v>0.75</v>
      </c>
      <c r="H4210">
        <v>1</v>
      </c>
      <c r="I4210" t="str">
        <v>High</v>
      </c>
    </row>
    <row r="4211" spans="1:9" x14ac:dyDescent="0.25">
      <c r="A4211" t="str">
        <v>LN008507</v>
      </c>
      <c r="B4211" t="str">
        <v>CUST02728</v>
      </c>
      <c r="C4211" t="str">
        <v>Personal</v>
      </c>
      <c r="D4211">
        <v>743135</v>
      </c>
      <c r="E4211">
        <v>690780.49</v>
      </c>
      <c r="F4211">
        <v>664</v>
      </c>
      <c r="G4211">
        <v>0.75</v>
      </c>
      <c r="H4211">
        <v>120</v>
      </c>
      <c r="I4211" t="str">
        <v>High</v>
      </c>
    </row>
    <row r="4212" spans="1:9" x14ac:dyDescent="0.25">
      <c r="A4212" t="str">
        <v>LN008508</v>
      </c>
      <c r="B4212" t="str">
        <v>CUST05007</v>
      </c>
      <c r="C4212" t="str">
        <v>Auto</v>
      </c>
      <c r="D4212">
        <v>1192836</v>
      </c>
      <c r="E4212">
        <v>649895.62</v>
      </c>
      <c r="F4212">
        <v>623</v>
      </c>
      <c r="G4212">
        <v>0.70620000000000005</v>
      </c>
      <c r="H4212">
        <v>0</v>
      </c>
      <c r="I4212" t="str">
        <v>High</v>
      </c>
    </row>
    <row r="4213" spans="1:9" x14ac:dyDescent="0.25">
      <c r="A4213" t="str">
        <v>LN008509</v>
      </c>
      <c r="B4213" t="str">
        <v>CUST06413</v>
      </c>
      <c r="C4213" t="str">
        <v>Business</v>
      </c>
      <c r="D4213">
        <v>2515805</v>
      </c>
      <c r="E4213">
        <v>2027461.55</v>
      </c>
      <c r="F4213">
        <v>628</v>
      </c>
      <c r="G4213">
        <v>0.75</v>
      </c>
      <c r="H4213">
        <v>0</v>
      </c>
      <c r="I4213" t="str">
        <v>High</v>
      </c>
    </row>
    <row r="4214" spans="1:9" x14ac:dyDescent="0.25">
      <c r="A4214" t="str">
        <v>LN008511</v>
      </c>
      <c r="B4214" t="str">
        <v>CUST06085</v>
      </c>
      <c r="C4214" t="str">
        <v>Personal</v>
      </c>
      <c r="D4214">
        <v>266625</v>
      </c>
      <c r="E4214">
        <v>146787.67000000001</v>
      </c>
      <c r="F4214">
        <v>644</v>
      </c>
      <c r="G4214">
        <v>0.1072</v>
      </c>
      <c r="H4214">
        <v>15</v>
      </c>
      <c r="I4214" t="str">
        <v>High</v>
      </c>
    </row>
    <row r="4215" spans="1:9" x14ac:dyDescent="0.25">
      <c r="A4215" t="str">
        <v>LN008514</v>
      </c>
      <c r="B4215" t="str">
        <v>CUST04726</v>
      </c>
      <c r="C4215" t="str">
        <v>Auto</v>
      </c>
      <c r="D4215">
        <v>1549971</v>
      </c>
      <c r="E4215">
        <v>1229037.5900000001</v>
      </c>
      <c r="F4215">
        <v>697</v>
      </c>
      <c r="G4215">
        <v>0.75</v>
      </c>
      <c r="H4215">
        <v>0</v>
      </c>
      <c r="I4215" t="str">
        <v>High</v>
      </c>
    </row>
    <row r="4216" spans="1:9" x14ac:dyDescent="0.25">
      <c r="A4216" t="str">
        <v>LN008516</v>
      </c>
      <c r="B4216" t="str">
        <v>CUST06981</v>
      </c>
      <c r="C4216" t="str">
        <v>Personal</v>
      </c>
      <c r="D4216">
        <v>265495</v>
      </c>
      <c r="E4216">
        <v>34340.49</v>
      </c>
      <c r="F4216">
        <v>701</v>
      </c>
      <c r="G4216">
        <v>0.59009999999999996</v>
      </c>
      <c r="H4216">
        <v>0</v>
      </c>
      <c r="I4216" t="str">
        <v>High</v>
      </c>
    </row>
    <row r="4217" spans="1:9" x14ac:dyDescent="0.25">
      <c r="A4217" t="str">
        <v>LN008517</v>
      </c>
      <c r="B4217" t="str">
        <v>CUST04154</v>
      </c>
      <c r="C4217" t="str">
        <v>Business</v>
      </c>
      <c r="D4217">
        <v>3509990</v>
      </c>
      <c r="E4217">
        <v>2355069.5099999998</v>
      </c>
      <c r="F4217">
        <v>746</v>
      </c>
      <c r="G4217">
        <v>0.75</v>
      </c>
      <c r="H4217">
        <v>0</v>
      </c>
      <c r="I4217" t="str">
        <v>High</v>
      </c>
    </row>
    <row r="4218" spans="1:9" x14ac:dyDescent="0.25">
      <c r="A4218" t="str">
        <v>LN008518</v>
      </c>
      <c r="B4218" t="str">
        <v>CUST03502</v>
      </c>
      <c r="C4218" t="str">
        <v>Business</v>
      </c>
      <c r="D4218">
        <v>1911433</v>
      </c>
      <c r="E4218">
        <v>1773619.55</v>
      </c>
      <c r="F4218">
        <v>795</v>
      </c>
      <c r="G4218">
        <v>0.75</v>
      </c>
      <c r="H4218">
        <v>0</v>
      </c>
      <c r="I4218" t="str">
        <v>High</v>
      </c>
    </row>
    <row r="4219" spans="1:9" x14ac:dyDescent="0.25">
      <c r="A4219" t="str">
        <v>LN008519</v>
      </c>
      <c r="B4219" t="str">
        <v>CUST02694</v>
      </c>
      <c r="C4219" t="str">
        <v>Home</v>
      </c>
      <c r="D4219">
        <v>5588769</v>
      </c>
      <c r="E4219">
        <v>5144145.7300000004</v>
      </c>
      <c r="F4219">
        <v>759</v>
      </c>
      <c r="G4219">
        <v>0.51439999999999997</v>
      </c>
      <c r="H4219">
        <v>0</v>
      </c>
      <c r="I4219" t="str">
        <v>High</v>
      </c>
    </row>
    <row r="4220" spans="1:9" x14ac:dyDescent="0.25">
      <c r="A4220" t="str">
        <v>LN008520</v>
      </c>
      <c r="B4220" t="str">
        <v>CUST00477</v>
      </c>
      <c r="C4220" t="str">
        <v>Business</v>
      </c>
      <c r="D4220">
        <v>1175357</v>
      </c>
      <c r="E4220">
        <v>1010509.36</v>
      </c>
      <c r="F4220">
        <v>712</v>
      </c>
      <c r="G4220">
        <v>0.56820000000000004</v>
      </c>
      <c r="H4220">
        <v>0</v>
      </c>
      <c r="I4220" t="str">
        <v>High</v>
      </c>
    </row>
    <row r="4221" spans="1:9" x14ac:dyDescent="0.25">
      <c r="A4221" t="str">
        <v>LN008522</v>
      </c>
      <c r="B4221" t="str">
        <v>CUST05162</v>
      </c>
      <c r="C4221" t="str">
        <v>Home</v>
      </c>
      <c r="D4221">
        <v>2915373</v>
      </c>
      <c r="E4221">
        <v>2796592.41</v>
      </c>
      <c r="F4221">
        <v>776</v>
      </c>
      <c r="G4221">
        <v>0.75</v>
      </c>
      <c r="H4221">
        <v>0</v>
      </c>
      <c r="I4221" t="str">
        <v>High</v>
      </c>
    </row>
    <row r="4222" spans="1:9" x14ac:dyDescent="0.25">
      <c r="A4222" t="str">
        <v>LN008525</v>
      </c>
      <c r="B4222" t="str">
        <v>CUST00009</v>
      </c>
      <c r="C4222" t="str">
        <v>Home</v>
      </c>
      <c r="D4222">
        <v>1391463</v>
      </c>
      <c r="E4222">
        <v>1370290.16</v>
      </c>
      <c r="F4222">
        <v>646</v>
      </c>
      <c r="G4222">
        <v>0.26919999999999999</v>
      </c>
      <c r="H4222">
        <v>0</v>
      </c>
      <c r="I4222" t="str">
        <v>High</v>
      </c>
    </row>
    <row r="4223" spans="1:9" x14ac:dyDescent="0.25">
      <c r="A4223" t="str">
        <v>LN008527</v>
      </c>
      <c r="B4223" t="str">
        <v>CUST03006</v>
      </c>
      <c r="C4223" t="str">
        <v>Home</v>
      </c>
      <c r="D4223">
        <v>4086468</v>
      </c>
      <c r="E4223">
        <v>3890582.79</v>
      </c>
      <c r="F4223">
        <v>786</v>
      </c>
      <c r="G4223">
        <v>0.71740000000000004</v>
      </c>
      <c r="H4223">
        <v>0</v>
      </c>
      <c r="I4223" t="str">
        <v>High</v>
      </c>
    </row>
    <row r="4224" spans="1:9" x14ac:dyDescent="0.25">
      <c r="A4224" t="str">
        <v>LN008528</v>
      </c>
      <c r="B4224" t="str">
        <v>CUST06494</v>
      </c>
      <c r="C4224" t="str">
        <v>Education</v>
      </c>
      <c r="D4224">
        <v>837764</v>
      </c>
      <c r="E4224">
        <v>761754.12</v>
      </c>
      <c r="F4224">
        <v>639</v>
      </c>
      <c r="G4224">
        <v>0.35859999999999997</v>
      </c>
      <c r="H4224">
        <v>0</v>
      </c>
      <c r="I4224" t="str">
        <v>High</v>
      </c>
    </row>
    <row r="4225" spans="1:9" x14ac:dyDescent="0.25">
      <c r="A4225" t="str">
        <v>LN008529</v>
      </c>
      <c r="B4225" t="str">
        <v>CUST01292</v>
      </c>
      <c r="C4225" t="str">
        <v>Auto</v>
      </c>
      <c r="D4225">
        <v>1181128</v>
      </c>
      <c r="E4225">
        <v>986951.09</v>
      </c>
      <c r="F4225">
        <v>635</v>
      </c>
      <c r="G4225">
        <v>0.28539999999999999</v>
      </c>
      <c r="H4225">
        <v>120</v>
      </c>
      <c r="I4225" t="str">
        <v>High</v>
      </c>
    </row>
    <row r="4226" spans="1:9" x14ac:dyDescent="0.25">
      <c r="A4226" t="str">
        <v>LN008535</v>
      </c>
      <c r="B4226" t="str">
        <v>CUST05680</v>
      </c>
      <c r="C4226" t="str">
        <v>Home</v>
      </c>
      <c r="D4226">
        <v>3814938</v>
      </c>
      <c r="E4226">
        <v>3609473.15</v>
      </c>
      <c r="F4226">
        <v>724</v>
      </c>
      <c r="G4226">
        <v>0.66269999999999996</v>
      </c>
      <c r="H4226">
        <v>0</v>
      </c>
      <c r="I4226" t="str">
        <v>High</v>
      </c>
    </row>
    <row r="4227" spans="1:9" x14ac:dyDescent="0.25">
      <c r="A4227" t="str">
        <v>LN008540</v>
      </c>
      <c r="B4227" t="str">
        <v>CUST04031</v>
      </c>
      <c r="C4227" t="str">
        <v>Business</v>
      </c>
      <c r="D4227">
        <v>1366798</v>
      </c>
      <c r="E4227">
        <v>645411.39</v>
      </c>
      <c r="F4227">
        <v>756</v>
      </c>
      <c r="G4227">
        <v>0.68710000000000004</v>
      </c>
      <c r="H4227">
        <v>7</v>
      </c>
      <c r="I4227" t="str">
        <v>High</v>
      </c>
    </row>
    <row r="4228" spans="1:9" x14ac:dyDescent="0.25">
      <c r="A4228" t="str">
        <v>LN008541</v>
      </c>
      <c r="B4228" t="str">
        <v>CUST05785</v>
      </c>
      <c r="C4228" t="str">
        <v>Auto</v>
      </c>
      <c r="D4228">
        <v>1576122</v>
      </c>
      <c r="E4228">
        <v>573299.49</v>
      </c>
      <c r="F4228">
        <v>680</v>
      </c>
      <c r="G4228">
        <v>0.75</v>
      </c>
      <c r="H4228">
        <v>0</v>
      </c>
      <c r="I4228" t="str">
        <v>High</v>
      </c>
    </row>
    <row r="4229" spans="1:9" x14ac:dyDescent="0.25">
      <c r="A4229" t="str">
        <v>LN008544</v>
      </c>
      <c r="B4229" t="str">
        <v>CUST06846</v>
      </c>
      <c r="C4229" t="str">
        <v>Auto</v>
      </c>
      <c r="D4229">
        <v>1598931</v>
      </c>
      <c r="E4229">
        <v>968319.2</v>
      </c>
      <c r="F4229">
        <v>732</v>
      </c>
      <c r="G4229">
        <v>0.75</v>
      </c>
      <c r="H4229">
        <v>1</v>
      </c>
      <c r="I4229" t="str">
        <v>High</v>
      </c>
    </row>
    <row r="4230" spans="1:9" x14ac:dyDescent="0.25">
      <c r="A4230" t="str">
        <v>LN008545</v>
      </c>
      <c r="B4230" t="str">
        <v>CUST00704</v>
      </c>
      <c r="C4230" t="str">
        <v>Home</v>
      </c>
      <c r="D4230">
        <v>1863327</v>
      </c>
      <c r="E4230">
        <v>1522702.19</v>
      </c>
      <c r="F4230">
        <v>655</v>
      </c>
      <c r="G4230">
        <v>0.50849999999999995</v>
      </c>
      <c r="H4230">
        <v>0</v>
      </c>
      <c r="I4230" t="str">
        <v>High</v>
      </c>
    </row>
    <row r="4231" spans="1:9" x14ac:dyDescent="0.25">
      <c r="A4231" t="str">
        <v>LN008546</v>
      </c>
      <c r="B4231" t="str">
        <v>CUST03432</v>
      </c>
      <c r="C4231" t="str">
        <v>Home</v>
      </c>
      <c r="D4231">
        <v>6642081</v>
      </c>
      <c r="E4231">
        <v>6602209.8300000001</v>
      </c>
      <c r="F4231">
        <v>647</v>
      </c>
      <c r="G4231">
        <v>0.75</v>
      </c>
      <c r="H4231">
        <v>0</v>
      </c>
      <c r="I4231" t="str">
        <v>High</v>
      </c>
    </row>
    <row r="4232" spans="1:9" x14ac:dyDescent="0.25">
      <c r="A4232" t="str">
        <v>LN008548</v>
      </c>
      <c r="B4232" t="str">
        <v>CUST04115</v>
      </c>
      <c r="C4232" t="str">
        <v>Home</v>
      </c>
      <c r="D4232">
        <v>3161716</v>
      </c>
      <c r="E4232">
        <v>3078571.15</v>
      </c>
      <c r="F4232">
        <v>594</v>
      </c>
      <c r="G4232">
        <v>0.66510000000000002</v>
      </c>
      <c r="H4232">
        <v>0</v>
      </c>
      <c r="I4232" t="str">
        <v>High</v>
      </c>
    </row>
    <row r="4233" spans="1:9" x14ac:dyDescent="0.25">
      <c r="A4233" t="str">
        <v>LN008549</v>
      </c>
      <c r="B4233" t="str">
        <v>CUST03555</v>
      </c>
      <c r="C4233" t="str">
        <v>Home</v>
      </c>
      <c r="D4233">
        <v>6549489</v>
      </c>
      <c r="E4233">
        <v>4806180.04</v>
      </c>
      <c r="F4233">
        <v>508</v>
      </c>
      <c r="G4233">
        <v>0.75</v>
      </c>
      <c r="H4233">
        <v>0</v>
      </c>
      <c r="I4233" t="str">
        <v>High</v>
      </c>
    </row>
    <row r="4234" spans="1:9" x14ac:dyDescent="0.25">
      <c r="A4234" t="str">
        <v>LN008551</v>
      </c>
      <c r="B4234" t="str">
        <v>CUST05039</v>
      </c>
      <c r="C4234" t="str">
        <v>Business</v>
      </c>
      <c r="D4234">
        <v>2341635</v>
      </c>
      <c r="E4234">
        <v>1360782.65</v>
      </c>
      <c r="F4234">
        <v>735</v>
      </c>
      <c r="G4234">
        <v>0.59770000000000001</v>
      </c>
      <c r="H4234">
        <v>0</v>
      </c>
      <c r="I4234" t="str">
        <v>High</v>
      </c>
    </row>
    <row r="4235" spans="1:9" x14ac:dyDescent="0.25">
      <c r="A4235" t="str">
        <v>LN008553</v>
      </c>
      <c r="B4235" t="str">
        <v>CUST06645</v>
      </c>
      <c r="C4235" t="str">
        <v>Auto</v>
      </c>
      <c r="D4235">
        <v>1318589</v>
      </c>
      <c r="E4235">
        <v>713298.71</v>
      </c>
      <c r="F4235">
        <v>699</v>
      </c>
      <c r="G4235">
        <v>0.55359999999999998</v>
      </c>
      <c r="H4235">
        <v>0</v>
      </c>
      <c r="I4235" t="str">
        <v>High</v>
      </c>
    </row>
    <row r="4236" spans="1:9" x14ac:dyDescent="0.25">
      <c r="A4236" t="str">
        <v>LN008555</v>
      </c>
      <c r="B4236" t="str">
        <v>CUST06792</v>
      </c>
      <c r="C4236" t="str">
        <v>Home</v>
      </c>
      <c r="D4236">
        <v>1826436</v>
      </c>
      <c r="E4236">
        <v>1716528.92</v>
      </c>
      <c r="F4236">
        <v>699</v>
      </c>
      <c r="G4236">
        <v>0.61299999999999999</v>
      </c>
      <c r="H4236">
        <v>15</v>
      </c>
      <c r="I4236" t="str">
        <v>High</v>
      </c>
    </row>
    <row r="4237" spans="1:9" x14ac:dyDescent="0.25">
      <c r="A4237" t="str">
        <v>LN008556</v>
      </c>
      <c r="B4237" t="str">
        <v>CUST04443</v>
      </c>
      <c r="C4237" t="str">
        <v>Auto</v>
      </c>
      <c r="D4237">
        <v>1479295</v>
      </c>
      <c r="E4237">
        <v>331446.40999999997</v>
      </c>
      <c r="F4237">
        <v>777</v>
      </c>
      <c r="G4237">
        <v>0.75</v>
      </c>
      <c r="H4237">
        <v>0</v>
      </c>
      <c r="I4237" t="str">
        <v>High</v>
      </c>
    </row>
    <row r="4238" spans="1:9" x14ac:dyDescent="0.25">
      <c r="A4238" t="str">
        <v>LN008563</v>
      </c>
      <c r="B4238" t="str">
        <v>CUST03795</v>
      </c>
      <c r="C4238" t="str">
        <v>Auto</v>
      </c>
      <c r="D4238">
        <v>989846</v>
      </c>
      <c r="E4238">
        <v>910822.44</v>
      </c>
      <c r="F4238">
        <v>662</v>
      </c>
      <c r="G4238">
        <v>0.73699999999999999</v>
      </c>
      <c r="H4238">
        <v>0</v>
      </c>
      <c r="I4238" t="str">
        <v>High</v>
      </c>
    </row>
    <row r="4239" spans="1:9" x14ac:dyDescent="0.25">
      <c r="A4239" t="str">
        <v>LN008564</v>
      </c>
      <c r="B4239" t="str">
        <v>CUST00293</v>
      </c>
      <c r="C4239" t="str">
        <v>Business</v>
      </c>
      <c r="D4239">
        <v>3201907</v>
      </c>
      <c r="E4239">
        <v>3061247.26</v>
      </c>
      <c r="F4239">
        <v>718</v>
      </c>
      <c r="G4239">
        <v>0.75</v>
      </c>
      <c r="H4239">
        <v>0</v>
      </c>
      <c r="I4239" t="str">
        <v>High</v>
      </c>
    </row>
    <row r="4240" spans="1:9" x14ac:dyDescent="0.25">
      <c r="A4240" t="str">
        <v>LN008565</v>
      </c>
      <c r="B4240" t="str">
        <v>CUST03578</v>
      </c>
      <c r="C4240" t="str">
        <v>Home</v>
      </c>
      <c r="D4240">
        <v>4587987</v>
      </c>
      <c r="E4240">
        <v>4148141.3</v>
      </c>
      <c r="F4240">
        <v>773</v>
      </c>
      <c r="G4240">
        <v>0.66900000000000004</v>
      </c>
      <c r="H4240">
        <v>0</v>
      </c>
      <c r="I4240" t="str">
        <v>High</v>
      </c>
    </row>
    <row r="4241" spans="1:9" x14ac:dyDescent="0.25">
      <c r="A4241" t="str">
        <v>LN008566</v>
      </c>
      <c r="B4241" t="str">
        <v>CUST01379</v>
      </c>
      <c r="C4241" t="str">
        <v>Home</v>
      </c>
      <c r="D4241">
        <v>4000125</v>
      </c>
      <c r="E4241">
        <v>3920700.58</v>
      </c>
      <c r="F4241">
        <v>771</v>
      </c>
      <c r="G4241">
        <v>0.69620000000000004</v>
      </c>
      <c r="H4241">
        <v>0</v>
      </c>
      <c r="I4241" t="str">
        <v>High</v>
      </c>
    </row>
    <row r="4242" spans="1:9" x14ac:dyDescent="0.25">
      <c r="A4242" t="str">
        <v>LN008567</v>
      </c>
      <c r="B4242" t="str">
        <v>CUST02675</v>
      </c>
      <c r="C4242" t="str">
        <v>Business</v>
      </c>
      <c r="D4242">
        <v>853553</v>
      </c>
      <c r="E4242">
        <v>0</v>
      </c>
      <c r="F4242">
        <v>814</v>
      </c>
      <c r="G4242">
        <v>0.75</v>
      </c>
      <c r="H4242">
        <v>0</v>
      </c>
      <c r="I4242" t="str">
        <v>High</v>
      </c>
    </row>
    <row r="4243" spans="1:9" x14ac:dyDescent="0.25">
      <c r="A4243" t="str">
        <v>LN008568</v>
      </c>
      <c r="B4243" t="str">
        <v>CUST01842</v>
      </c>
      <c r="C4243" t="str">
        <v>Business</v>
      </c>
      <c r="D4243">
        <v>1590385</v>
      </c>
      <c r="E4243">
        <v>1328015.71</v>
      </c>
      <c r="F4243">
        <v>684</v>
      </c>
      <c r="G4243">
        <v>0.60770000000000002</v>
      </c>
      <c r="H4243">
        <v>0</v>
      </c>
      <c r="I4243" t="str">
        <v>High</v>
      </c>
    </row>
    <row r="4244" spans="1:9" x14ac:dyDescent="0.25">
      <c r="A4244" t="str">
        <v>LN008569</v>
      </c>
      <c r="B4244" t="str">
        <v>CUST00762</v>
      </c>
      <c r="C4244" t="str">
        <v>Home</v>
      </c>
      <c r="D4244">
        <v>6459014</v>
      </c>
      <c r="E4244">
        <v>6380855.25</v>
      </c>
      <c r="F4244">
        <v>679</v>
      </c>
      <c r="G4244">
        <v>0.71630000000000005</v>
      </c>
      <c r="H4244">
        <v>0</v>
      </c>
      <c r="I4244" t="str">
        <v>High</v>
      </c>
    </row>
    <row r="4245" spans="1:9" x14ac:dyDescent="0.25">
      <c r="A4245" t="str">
        <v>LN008571</v>
      </c>
      <c r="B4245" t="str">
        <v>CUST05572</v>
      </c>
      <c r="C4245" t="str">
        <v>Home</v>
      </c>
      <c r="D4245">
        <v>5272151</v>
      </c>
      <c r="E4245">
        <v>5072288.6399999997</v>
      </c>
      <c r="F4245">
        <v>784</v>
      </c>
      <c r="G4245">
        <v>0.75</v>
      </c>
      <c r="H4245">
        <v>0</v>
      </c>
      <c r="I4245" t="str">
        <v>High</v>
      </c>
    </row>
    <row r="4246" spans="1:9" x14ac:dyDescent="0.25">
      <c r="A4246" t="str">
        <v>LN008573</v>
      </c>
      <c r="B4246" t="str">
        <v>CUST06626</v>
      </c>
      <c r="C4246" t="str">
        <v>Personal</v>
      </c>
      <c r="D4246">
        <v>739013</v>
      </c>
      <c r="E4246">
        <v>0</v>
      </c>
      <c r="F4246">
        <v>744</v>
      </c>
      <c r="G4246">
        <v>0.52729999999999999</v>
      </c>
      <c r="H4246">
        <v>0</v>
      </c>
      <c r="I4246" t="str">
        <v>High</v>
      </c>
    </row>
    <row r="4247" spans="1:9" x14ac:dyDescent="0.25">
      <c r="A4247" t="str">
        <v>LN008575</v>
      </c>
      <c r="B4247" t="str">
        <v>CUST03543</v>
      </c>
      <c r="C4247" t="str">
        <v>Business</v>
      </c>
      <c r="D4247">
        <v>4249110</v>
      </c>
      <c r="E4247">
        <v>1125416.52</v>
      </c>
      <c r="F4247">
        <v>668</v>
      </c>
      <c r="G4247">
        <v>0.75</v>
      </c>
      <c r="H4247">
        <v>15</v>
      </c>
      <c r="I4247" t="str">
        <v>High</v>
      </c>
    </row>
    <row r="4248" spans="1:9" x14ac:dyDescent="0.25">
      <c r="A4248" t="str">
        <v>LN008583</v>
      </c>
      <c r="B4248" t="str">
        <v>CUST05941</v>
      </c>
      <c r="C4248" t="str">
        <v>Business</v>
      </c>
      <c r="D4248">
        <v>541174</v>
      </c>
      <c r="E4248">
        <v>426621.93</v>
      </c>
      <c r="F4248">
        <v>631</v>
      </c>
      <c r="G4248">
        <v>0.32790000000000002</v>
      </c>
      <c r="H4248">
        <v>0</v>
      </c>
      <c r="I4248" t="str">
        <v>High</v>
      </c>
    </row>
    <row r="4249" spans="1:9" x14ac:dyDescent="0.25">
      <c r="A4249" t="str">
        <v>LN008584</v>
      </c>
      <c r="B4249" t="str">
        <v>CUST01283</v>
      </c>
      <c r="C4249" t="str">
        <v>Personal</v>
      </c>
      <c r="D4249">
        <v>504364</v>
      </c>
      <c r="E4249">
        <v>474330.45</v>
      </c>
      <c r="F4249">
        <v>639</v>
      </c>
      <c r="G4249">
        <v>0.26729999999999998</v>
      </c>
      <c r="H4249">
        <v>1</v>
      </c>
      <c r="I4249" t="str">
        <v>High</v>
      </c>
    </row>
    <row r="4250" spans="1:9" x14ac:dyDescent="0.25">
      <c r="A4250" t="str">
        <v>LN008586</v>
      </c>
      <c r="B4250" t="str">
        <v>CUST05470</v>
      </c>
      <c r="C4250" t="str">
        <v>Home</v>
      </c>
      <c r="D4250">
        <v>6937958</v>
      </c>
      <c r="E4250">
        <v>6765211.0199999996</v>
      </c>
      <c r="F4250">
        <v>678</v>
      </c>
      <c r="G4250">
        <v>0.75</v>
      </c>
      <c r="H4250">
        <v>90</v>
      </c>
      <c r="I4250" t="str">
        <v>High</v>
      </c>
    </row>
    <row r="4251" spans="1:9" x14ac:dyDescent="0.25">
      <c r="A4251" t="str">
        <v>LN008587</v>
      </c>
      <c r="B4251" t="str">
        <v>CUST06246</v>
      </c>
      <c r="C4251" t="str">
        <v>Business</v>
      </c>
      <c r="D4251">
        <v>2699332</v>
      </c>
      <c r="E4251">
        <v>1885147.82</v>
      </c>
      <c r="F4251">
        <v>708</v>
      </c>
      <c r="G4251">
        <v>0.75</v>
      </c>
      <c r="H4251">
        <v>0</v>
      </c>
      <c r="I4251" t="str">
        <v>High</v>
      </c>
    </row>
    <row r="4252" spans="1:9" x14ac:dyDescent="0.25">
      <c r="A4252" t="str">
        <v>LN008588</v>
      </c>
      <c r="B4252" t="str">
        <v>CUST00642</v>
      </c>
      <c r="C4252" t="str">
        <v>Education</v>
      </c>
      <c r="D4252">
        <v>1452075</v>
      </c>
      <c r="E4252">
        <v>491709.75</v>
      </c>
      <c r="F4252">
        <v>663</v>
      </c>
      <c r="G4252">
        <v>0.6139</v>
      </c>
      <c r="H4252">
        <v>0</v>
      </c>
      <c r="I4252" t="str">
        <v>High</v>
      </c>
    </row>
    <row r="4253" spans="1:9" x14ac:dyDescent="0.25">
      <c r="A4253" t="str">
        <v>LN008589</v>
      </c>
      <c r="B4253" t="str">
        <v>CUST02334</v>
      </c>
      <c r="C4253" t="str">
        <v>Home</v>
      </c>
      <c r="D4253">
        <v>2927439</v>
      </c>
      <c r="E4253">
        <v>2640053.31</v>
      </c>
      <c r="F4253">
        <v>649</v>
      </c>
      <c r="G4253">
        <v>0.70369999999999999</v>
      </c>
      <c r="H4253">
        <v>0</v>
      </c>
      <c r="I4253" t="str">
        <v>High</v>
      </c>
    </row>
    <row r="4254" spans="1:9" x14ac:dyDescent="0.25">
      <c r="A4254" t="str">
        <v>LN008590</v>
      </c>
      <c r="B4254" t="str">
        <v>CUST05266</v>
      </c>
      <c r="C4254" t="str">
        <v>Auto</v>
      </c>
      <c r="D4254">
        <v>350816</v>
      </c>
      <c r="E4254">
        <v>300447.53000000003</v>
      </c>
      <c r="F4254">
        <v>625</v>
      </c>
      <c r="G4254">
        <v>0.19220000000000001</v>
      </c>
      <c r="H4254">
        <v>0</v>
      </c>
      <c r="I4254" t="str">
        <v>High</v>
      </c>
    </row>
    <row r="4255" spans="1:9" x14ac:dyDescent="0.25">
      <c r="A4255" t="str">
        <v>LN008591</v>
      </c>
      <c r="B4255" t="str">
        <v>CUST06115</v>
      </c>
      <c r="C4255" t="str">
        <v>Business</v>
      </c>
      <c r="D4255">
        <v>2562354</v>
      </c>
      <c r="E4255">
        <v>1980057.72</v>
      </c>
      <c r="F4255">
        <v>720</v>
      </c>
      <c r="G4255">
        <v>0.75</v>
      </c>
      <c r="H4255">
        <v>0</v>
      </c>
      <c r="I4255" t="str">
        <v>High</v>
      </c>
    </row>
    <row r="4256" spans="1:9" x14ac:dyDescent="0.25">
      <c r="A4256" t="str">
        <v>LN008594</v>
      </c>
      <c r="B4256" t="str">
        <v>CUST02326</v>
      </c>
      <c r="C4256" t="str">
        <v>Business</v>
      </c>
      <c r="D4256">
        <v>1852932</v>
      </c>
      <c r="E4256">
        <v>1313946.7</v>
      </c>
      <c r="F4256">
        <v>684</v>
      </c>
      <c r="G4256">
        <v>0.75</v>
      </c>
      <c r="H4256">
        <v>0</v>
      </c>
      <c r="I4256" t="str">
        <v>High</v>
      </c>
    </row>
    <row r="4257" spans="1:9" x14ac:dyDescent="0.25">
      <c r="A4257" t="str">
        <v>LN008596</v>
      </c>
      <c r="B4257" t="str">
        <v>CUST06683</v>
      </c>
      <c r="C4257" t="str">
        <v>Home</v>
      </c>
      <c r="D4257">
        <v>3167980</v>
      </c>
      <c r="E4257">
        <v>3039737.77</v>
      </c>
      <c r="F4257">
        <v>645</v>
      </c>
      <c r="G4257">
        <v>0.72319999999999995</v>
      </c>
      <c r="H4257">
        <v>90</v>
      </c>
      <c r="I4257" t="str">
        <v>High</v>
      </c>
    </row>
    <row r="4258" spans="1:9" x14ac:dyDescent="0.25">
      <c r="A4258" t="str">
        <v>LN008597</v>
      </c>
      <c r="B4258" t="str">
        <v>CUST00232</v>
      </c>
      <c r="C4258" t="str">
        <v>Home</v>
      </c>
      <c r="D4258">
        <v>5854944</v>
      </c>
      <c r="E4258">
        <v>5622382.3300000001</v>
      </c>
      <c r="F4258">
        <v>713</v>
      </c>
      <c r="G4258">
        <v>0.75</v>
      </c>
      <c r="H4258">
        <v>0</v>
      </c>
      <c r="I4258" t="str">
        <v>High</v>
      </c>
    </row>
    <row r="4259" spans="1:9" x14ac:dyDescent="0.25">
      <c r="A4259" t="str">
        <v>LN008598</v>
      </c>
      <c r="B4259" t="str">
        <v>CUST01671</v>
      </c>
      <c r="C4259" t="str">
        <v>Personal</v>
      </c>
      <c r="D4259">
        <v>510048</v>
      </c>
      <c r="E4259">
        <v>401031.53</v>
      </c>
      <c r="F4259">
        <v>588</v>
      </c>
      <c r="G4259">
        <v>0.54500000000000004</v>
      </c>
      <c r="H4259">
        <v>0</v>
      </c>
      <c r="I4259" t="str">
        <v>High</v>
      </c>
    </row>
    <row r="4260" spans="1:9" x14ac:dyDescent="0.25">
      <c r="A4260" t="str">
        <v>LN008599</v>
      </c>
      <c r="B4260" t="str">
        <v>CUST06206</v>
      </c>
      <c r="C4260" t="str">
        <v>Home</v>
      </c>
      <c r="D4260">
        <v>4270328</v>
      </c>
      <c r="E4260">
        <v>4039371.74</v>
      </c>
      <c r="F4260">
        <v>732</v>
      </c>
      <c r="G4260">
        <v>0.75</v>
      </c>
      <c r="H4260">
        <v>15</v>
      </c>
      <c r="I4260" t="str">
        <v>High</v>
      </c>
    </row>
    <row r="4261" spans="1:9" x14ac:dyDescent="0.25">
      <c r="A4261" t="str">
        <v>LN008601</v>
      </c>
      <c r="B4261" t="str">
        <v>CUST00079</v>
      </c>
      <c r="C4261" t="str">
        <v>Home</v>
      </c>
      <c r="D4261">
        <v>3521347</v>
      </c>
      <c r="E4261">
        <v>3390012.74</v>
      </c>
      <c r="F4261">
        <v>636</v>
      </c>
      <c r="G4261">
        <v>0.75</v>
      </c>
      <c r="H4261">
        <v>0</v>
      </c>
      <c r="I4261" t="str">
        <v>High</v>
      </c>
    </row>
    <row r="4262" spans="1:9" x14ac:dyDescent="0.25">
      <c r="A4262" t="str">
        <v>LN008602</v>
      </c>
      <c r="B4262" t="str">
        <v>CUST05510</v>
      </c>
      <c r="C4262" t="str">
        <v>Auto</v>
      </c>
      <c r="D4262">
        <v>878311</v>
      </c>
      <c r="E4262">
        <v>404229.55</v>
      </c>
      <c r="F4262">
        <v>735</v>
      </c>
      <c r="G4262">
        <v>0.51429999999999998</v>
      </c>
      <c r="H4262">
        <v>0</v>
      </c>
      <c r="I4262" t="str">
        <v>High</v>
      </c>
    </row>
    <row r="4263" spans="1:9" x14ac:dyDescent="0.25">
      <c r="A4263" t="str">
        <v>LN008603</v>
      </c>
      <c r="B4263" t="str">
        <v>CUST04958</v>
      </c>
      <c r="C4263" t="str">
        <v>Business</v>
      </c>
      <c r="D4263">
        <v>3726845</v>
      </c>
      <c r="E4263">
        <v>1679261.7</v>
      </c>
      <c r="F4263">
        <v>643</v>
      </c>
      <c r="G4263">
        <v>0.75</v>
      </c>
      <c r="H4263">
        <v>0</v>
      </c>
      <c r="I4263" t="str">
        <v>High</v>
      </c>
    </row>
    <row r="4264" spans="1:9" x14ac:dyDescent="0.25">
      <c r="A4264" t="str">
        <v>LN008610</v>
      </c>
      <c r="B4264" t="str">
        <v>CUST06284</v>
      </c>
      <c r="C4264" t="str">
        <v>Business</v>
      </c>
      <c r="D4264">
        <v>4728510</v>
      </c>
      <c r="E4264">
        <v>0</v>
      </c>
      <c r="F4264">
        <v>745</v>
      </c>
      <c r="G4264">
        <v>0.75</v>
      </c>
      <c r="H4264">
        <v>0</v>
      </c>
      <c r="I4264" t="str">
        <v>High</v>
      </c>
    </row>
    <row r="4265" spans="1:9" x14ac:dyDescent="0.25">
      <c r="A4265" t="str">
        <v>LN008613</v>
      </c>
      <c r="B4265" t="str">
        <v>CUST05145</v>
      </c>
      <c r="C4265" t="str">
        <v>Business</v>
      </c>
      <c r="D4265">
        <v>2810720</v>
      </c>
      <c r="E4265">
        <v>2571726.98</v>
      </c>
      <c r="F4265">
        <v>628</v>
      </c>
      <c r="G4265">
        <v>0.40179999999999999</v>
      </c>
      <c r="H4265">
        <v>0</v>
      </c>
      <c r="I4265" t="str">
        <v>High</v>
      </c>
    </row>
    <row r="4266" spans="1:9" x14ac:dyDescent="0.25">
      <c r="A4266" t="str">
        <v>LN008615</v>
      </c>
      <c r="B4266" t="str">
        <v>CUST06991</v>
      </c>
      <c r="C4266" t="str">
        <v>Personal</v>
      </c>
      <c r="D4266">
        <v>790721</v>
      </c>
      <c r="E4266">
        <v>403199.55</v>
      </c>
      <c r="F4266">
        <v>632</v>
      </c>
      <c r="G4266">
        <v>0.24379999999999999</v>
      </c>
      <c r="H4266">
        <v>0</v>
      </c>
      <c r="I4266" t="str">
        <v>High</v>
      </c>
    </row>
    <row r="4267" spans="1:9" x14ac:dyDescent="0.25">
      <c r="A4267" t="str">
        <v>LN008616</v>
      </c>
      <c r="B4267" t="str">
        <v>CUST01633</v>
      </c>
      <c r="C4267" t="str">
        <v>Business</v>
      </c>
      <c r="D4267">
        <v>3077202</v>
      </c>
      <c r="E4267">
        <v>0</v>
      </c>
      <c r="F4267">
        <v>751</v>
      </c>
      <c r="G4267">
        <v>0.75</v>
      </c>
      <c r="H4267">
        <v>0</v>
      </c>
      <c r="I4267" t="str">
        <v>High</v>
      </c>
    </row>
    <row r="4268" spans="1:9" x14ac:dyDescent="0.25">
      <c r="A4268" t="str">
        <v>LN008617</v>
      </c>
      <c r="B4268" t="str">
        <v>CUST03755</v>
      </c>
      <c r="C4268" t="str">
        <v>Business</v>
      </c>
      <c r="D4268">
        <v>4853534</v>
      </c>
      <c r="E4268">
        <v>1936087.31</v>
      </c>
      <c r="F4268">
        <v>662</v>
      </c>
      <c r="G4268">
        <v>0.75</v>
      </c>
      <c r="H4268">
        <v>30</v>
      </c>
      <c r="I4268" t="str">
        <v>High</v>
      </c>
    </row>
    <row r="4269" spans="1:9" x14ac:dyDescent="0.25">
      <c r="A4269" t="str">
        <v>LN008621</v>
      </c>
      <c r="B4269" t="str">
        <v>CUST03300</v>
      </c>
      <c r="C4269" t="str">
        <v>Business</v>
      </c>
      <c r="D4269">
        <v>1871957</v>
      </c>
      <c r="E4269">
        <v>668771.43000000005</v>
      </c>
      <c r="F4269">
        <v>695</v>
      </c>
      <c r="G4269">
        <v>0.75</v>
      </c>
      <c r="H4269">
        <v>0</v>
      </c>
      <c r="I4269" t="str">
        <v>High</v>
      </c>
    </row>
    <row r="4270" spans="1:9" x14ac:dyDescent="0.25">
      <c r="A4270" t="str">
        <v>LN008623</v>
      </c>
      <c r="B4270" t="str">
        <v>CUST06322</v>
      </c>
      <c r="C4270" t="str">
        <v>Home</v>
      </c>
      <c r="D4270">
        <v>4985469</v>
      </c>
      <c r="E4270">
        <v>4481974.42</v>
      </c>
      <c r="F4270">
        <v>743</v>
      </c>
      <c r="G4270">
        <v>0.75</v>
      </c>
      <c r="H4270">
        <v>0</v>
      </c>
      <c r="I4270" t="str">
        <v>High</v>
      </c>
    </row>
    <row r="4271" spans="1:9" x14ac:dyDescent="0.25">
      <c r="A4271" t="str">
        <v>LN008624</v>
      </c>
      <c r="B4271" t="str">
        <v>CUST04220</v>
      </c>
      <c r="C4271" t="str">
        <v>Business</v>
      </c>
      <c r="D4271">
        <v>3327274</v>
      </c>
      <c r="E4271">
        <v>713726.78</v>
      </c>
      <c r="F4271">
        <v>746</v>
      </c>
      <c r="G4271">
        <v>0.75</v>
      </c>
      <c r="H4271">
        <v>0</v>
      </c>
      <c r="I4271" t="str">
        <v>High</v>
      </c>
    </row>
    <row r="4272" spans="1:9" x14ac:dyDescent="0.25">
      <c r="A4272" t="str">
        <v>LN008625</v>
      </c>
      <c r="B4272" t="str">
        <v>CUST01064</v>
      </c>
      <c r="C4272" t="str">
        <v>Personal</v>
      </c>
      <c r="D4272">
        <v>542792</v>
      </c>
      <c r="E4272">
        <v>394382.47</v>
      </c>
      <c r="F4272">
        <v>664</v>
      </c>
      <c r="G4272">
        <v>0.5222</v>
      </c>
      <c r="H4272">
        <v>0</v>
      </c>
      <c r="I4272" t="str">
        <v>High</v>
      </c>
    </row>
    <row r="4273" spans="1:9" x14ac:dyDescent="0.25">
      <c r="A4273" t="str">
        <v>LN008626</v>
      </c>
      <c r="B4273" t="str">
        <v>CUST02911</v>
      </c>
      <c r="C4273" t="str">
        <v>Auto</v>
      </c>
      <c r="D4273">
        <v>1424997</v>
      </c>
      <c r="E4273">
        <v>802784.71</v>
      </c>
      <c r="F4273">
        <v>662</v>
      </c>
      <c r="G4273">
        <v>0.65269999999999995</v>
      </c>
      <c r="H4273">
        <v>0</v>
      </c>
      <c r="I4273" t="str">
        <v>High</v>
      </c>
    </row>
    <row r="4274" spans="1:9" x14ac:dyDescent="0.25">
      <c r="A4274" t="str">
        <v>LN008628</v>
      </c>
      <c r="B4274" t="str">
        <v>CUST06746</v>
      </c>
      <c r="C4274" t="str">
        <v>Business</v>
      </c>
      <c r="D4274">
        <v>3093208</v>
      </c>
      <c r="E4274">
        <v>0</v>
      </c>
      <c r="F4274">
        <v>710</v>
      </c>
      <c r="G4274">
        <v>0.75</v>
      </c>
      <c r="H4274">
        <v>0</v>
      </c>
      <c r="I4274" t="str">
        <v>High</v>
      </c>
    </row>
    <row r="4275" spans="1:9" x14ac:dyDescent="0.25">
      <c r="A4275" t="str">
        <v>LN008630</v>
      </c>
      <c r="B4275" t="str">
        <v>CUST04403</v>
      </c>
      <c r="C4275" t="str">
        <v>Auto</v>
      </c>
      <c r="D4275">
        <v>1364295</v>
      </c>
      <c r="E4275">
        <v>967126.79</v>
      </c>
      <c r="F4275">
        <v>642</v>
      </c>
      <c r="G4275">
        <v>0.48630000000000001</v>
      </c>
      <c r="H4275">
        <v>0</v>
      </c>
      <c r="I4275" t="str">
        <v>High</v>
      </c>
    </row>
    <row r="4276" spans="1:9" x14ac:dyDescent="0.25">
      <c r="A4276" t="str">
        <v>LN008631</v>
      </c>
      <c r="B4276" t="str">
        <v>CUST04588</v>
      </c>
      <c r="C4276" t="str">
        <v>Auto</v>
      </c>
      <c r="D4276">
        <v>1575497</v>
      </c>
      <c r="E4276">
        <v>1498714.62</v>
      </c>
      <c r="F4276">
        <v>671</v>
      </c>
      <c r="G4276">
        <v>0.75</v>
      </c>
      <c r="H4276">
        <v>0</v>
      </c>
      <c r="I4276" t="str">
        <v>High</v>
      </c>
    </row>
    <row r="4277" spans="1:9" x14ac:dyDescent="0.25">
      <c r="A4277" t="str">
        <v>LN008632</v>
      </c>
      <c r="B4277" t="str">
        <v>CUST00106</v>
      </c>
      <c r="C4277" t="str">
        <v>Personal</v>
      </c>
      <c r="D4277">
        <v>310458</v>
      </c>
      <c r="E4277">
        <v>208464.48</v>
      </c>
      <c r="F4277">
        <v>616</v>
      </c>
      <c r="G4277">
        <v>0.05</v>
      </c>
      <c r="H4277">
        <v>0</v>
      </c>
      <c r="I4277" t="str">
        <v>High</v>
      </c>
    </row>
    <row r="4278" spans="1:9" x14ac:dyDescent="0.25">
      <c r="A4278" t="str">
        <v>LN008634</v>
      </c>
      <c r="B4278" t="str">
        <v>CUST00222</v>
      </c>
      <c r="C4278" t="str">
        <v>Home</v>
      </c>
      <c r="D4278">
        <v>3354724</v>
      </c>
      <c r="E4278">
        <v>3230478.28</v>
      </c>
      <c r="F4278">
        <v>733</v>
      </c>
      <c r="G4278">
        <v>0.75</v>
      </c>
      <c r="H4278">
        <v>7</v>
      </c>
      <c r="I4278" t="str">
        <v>High</v>
      </c>
    </row>
    <row r="4279" spans="1:9" x14ac:dyDescent="0.25">
      <c r="A4279" t="str">
        <v>LN008636</v>
      </c>
      <c r="B4279" t="str">
        <v>CUST01206</v>
      </c>
      <c r="C4279" t="str">
        <v>Education</v>
      </c>
      <c r="D4279">
        <v>755161</v>
      </c>
      <c r="E4279">
        <v>634202.71</v>
      </c>
      <c r="F4279">
        <v>630</v>
      </c>
      <c r="G4279">
        <v>0.40400000000000003</v>
      </c>
      <c r="H4279">
        <v>7</v>
      </c>
      <c r="I4279" t="str">
        <v>High</v>
      </c>
    </row>
    <row r="4280" spans="1:9" x14ac:dyDescent="0.25">
      <c r="A4280" t="str">
        <v>LN008638</v>
      </c>
      <c r="B4280" t="str">
        <v>CUST02375</v>
      </c>
      <c r="C4280" t="str">
        <v>Home</v>
      </c>
      <c r="D4280">
        <v>3464134</v>
      </c>
      <c r="E4280">
        <v>3175212.17</v>
      </c>
      <c r="F4280">
        <v>706</v>
      </c>
      <c r="G4280">
        <v>0.75</v>
      </c>
      <c r="H4280">
        <v>0</v>
      </c>
      <c r="I4280" t="str">
        <v>High</v>
      </c>
    </row>
    <row r="4281" spans="1:9" x14ac:dyDescent="0.25">
      <c r="A4281" t="str">
        <v>LN008640</v>
      </c>
      <c r="B4281" t="str">
        <v>CUST06866</v>
      </c>
      <c r="C4281" t="str">
        <v>Auto</v>
      </c>
      <c r="D4281">
        <v>1307979</v>
      </c>
      <c r="E4281">
        <v>974659.56</v>
      </c>
      <c r="F4281">
        <v>611</v>
      </c>
      <c r="G4281">
        <v>0.56930000000000003</v>
      </c>
      <c r="H4281">
        <v>0</v>
      </c>
      <c r="I4281" t="str">
        <v>High</v>
      </c>
    </row>
    <row r="4282" spans="1:9" x14ac:dyDescent="0.25">
      <c r="A4282" t="str">
        <v>LN008645</v>
      </c>
      <c r="B4282" t="str">
        <v>CUST02568</v>
      </c>
      <c r="C4282" t="str">
        <v>Home</v>
      </c>
      <c r="D4282">
        <v>6664117</v>
      </c>
      <c r="E4282">
        <v>6595534.8799999999</v>
      </c>
      <c r="F4282">
        <v>656</v>
      </c>
      <c r="G4282">
        <v>0.56540000000000001</v>
      </c>
      <c r="H4282">
        <v>1</v>
      </c>
      <c r="I4282" t="str">
        <v>High</v>
      </c>
    </row>
    <row r="4283" spans="1:9" x14ac:dyDescent="0.25">
      <c r="A4283" t="str">
        <v>LN008649</v>
      </c>
      <c r="B4283" t="str">
        <v>CUST03148</v>
      </c>
      <c r="C4283" t="str">
        <v>Auto</v>
      </c>
      <c r="D4283">
        <v>1660093</v>
      </c>
      <c r="E4283">
        <v>1274661.82</v>
      </c>
      <c r="F4283">
        <v>694</v>
      </c>
      <c r="G4283">
        <v>0.75</v>
      </c>
      <c r="H4283">
        <v>0</v>
      </c>
      <c r="I4283" t="str">
        <v>High</v>
      </c>
    </row>
    <row r="4284" spans="1:9" x14ac:dyDescent="0.25">
      <c r="A4284" t="str">
        <v>LN008651</v>
      </c>
      <c r="B4284" t="str">
        <v>CUST02164</v>
      </c>
      <c r="C4284" t="str">
        <v>Personal</v>
      </c>
      <c r="D4284">
        <v>449428</v>
      </c>
      <c r="E4284">
        <v>162563.76</v>
      </c>
      <c r="F4284">
        <v>698</v>
      </c>
      <c r="G4284">
        <v>0.54390000000000005</v>
      </c>
      <c r="H4284">
        <v>0</v>
      </c>
      <c r="I4284" t="str">
        <v>High</v>
      </c>
    </row>
    <row r="4285" spans="1:9" x14ac:dyDescent="0.25">
      <c r="A4285" t="str">
        <v>LN008652</v>
      </c>
      <c r="B4285" t="str">
        <v>CUST00123</v>
      </c>
      <c r="C4285" t="str">
        <v>Home</v>
      </c>
      <c r="D4285">
        <v>1185126</v>
      </c>
      <c r="E4285">
        <v>1129146.27</v>
      </c>
      <c r="F4285">
        <v>553</v>
      </c>
      <c r="G4285">
        <v>0.25409999999999999</v>
      </c>
      <c r="H4285">
        <v>0</v>
      </c>
      <c r="I4285" t="str">
        <v>High</v>
      </c>
    </row>
    <row r="4286" spans="1:9" x14ac:dyDescent="0.25">
      <c r="A4286" t="str">
        <v>LN008655</v>
      </c>
      <c r="B4286" t="str">
        <v>CUST00658</v>
      </c>
      <c r="C4286" t="str">
        <v>Home</v>
      </c>
      <c r="D4286">
        <v>2855084</v>
      </c>
      <c r="E4286">
        <v>2753320.59</v>
      </c>
      <c r="F4286">
        <v>718</v>
      </c>
      <c r="G4286">
        <v>0.7147</v>
      </c>
      <c r="H4286">
        <v>0</v>
      </c>
      <c r="I4286" t="str">
        <v>High</v>
      </c>
    </row>
    <row r="4287" spans="1:9" x14ac:dyDescent="0.25">
      <c r="A4287" t="str">
        <v>LN008656</v>
      </c>
      <c r="B4287" t="str">
        <v>CUST05358</v>
      </c>
      <c r="C4287" t="str">
        <v>Home</v>
      </c>
      <c r="D4287">
        <v>3248415</v>
      </c>
      <c r="E4287">
        <v>3245712.46</v>
      </c>
      <c r="F4287">
        <v>682</v>
      </c>
      <c r="G4287">
        <v>0.69679999999999997</v>
      </c>
      <c r="H4287">
        <v>0</v>
      </c>
      <c r="I4287" t="str">
        <v>High</v>
      </c>
    </row>
    <row r="4288" spans="1:9" x14ac:dyDescent="0.25">
      <c r="A4288" t="str">
        <v>LN008657</v>
      </c>
      <c r="B4288" t="str">
        <v>CUST02370</v>
      </c>
      <c r="C4288" t="str">
        <v>Home</v>
      </c>
      <c r="D4288">
        <v>6841575</v>
      </c>
      <c r="E4288">
        <v>5878168.9500000002</v>
      </c>
      <c r="F4288">
        <v>722</v>
      </c>
      <c r="G4288">
        <v>0.75</v>
      </c>
      <c r="H4288">
        <v>90</v>
      </c>
      <c r="I4288" t="str">
        <v>High</v>
      </c>
    </row>
    <row r="4289" spans="1:9" x14ac:dyDescent="0.25">
      <c r="A4289" t="str">
        <v>LN008658</v>
      </c>
      <c r="B4289" t="str">
        <v>CUST00813</v>
      </c>
      <c r="C4289" t="str">
        <v>Personal</v>
      </c>
      <c r="D4289">
        <v>531776</v>
      </c>
      <c r="E4289">
        <v>435769.26</v>
      </c>
      <c r="F4289">
        <v>780</v>
      </c>
      <c r="G4289">
        <v>0.63349999999999995</v>
      </c>
      <c r="H4289">
        <v>0</v>
      </c>
      <c r="I4289" t="str">
        <v>High</v>
      </c>
    </row>
    <row r="4290" spans="1:9" x14ac:dyDescent="0.25">
      <c r="A4290" t="str">
        <v>LN008660</v>
      </c>
      <c r="B4290" t="str">
        <v>CUST00939</v>
      </c>
      <c r="C4290" t="str">
        <v>Business</v>
      </c>
      <c r="D4290">
        <v>2945787</v>
      </c>
      <c r="E4290">
        <v>0</v>
      </c>
      <c r="F4290">
        <v>630</v>
      </c>
      <c r="G4290">
        <v>0.75</v>
      </c>
      <c r="H4290">
        <v>0</v>
      </c>
      <c r="I4290" t="str">
        <v>High</v>
      </c>
    </row>
    <row r="4291" spans="1:9" x14ac:dyDescent="0.25">
      <c r="A4291" t="str">
        <v>LN008661</v>
      </c>
      <c r="B4291" t="str">
        <v>CUST01566</v>
      </c>
      <c r="C4291" t="str">
        <v>Home</v>
      </c>
      <c r="D4291">
        <v>6305329</v>
      </c>
      <c r="E4291">
        <v>5953459.7400000002</v>
      </c>
      <c r="F4291">
        <v>711</v>
      </c>
      <c r="G4291">
        <v>0.75</v>
      </c>
      <c r="H4291">
        <v>0</v>
      </c>
      <c r="I4291" t="str">
        <v>High</v>
      </c>
    </row>
    <row r="4292" spans="1:9" x14ac:dyDescent="0.25">
      <c r="A4292" t="str">
        <v>LN008664</v>
      </c>
      <c r="B4292" t="str">
        <v>CUST00191</v>
      </c>
      <c r="C4292" t="str">
        <v>Home</v>
      </c>
      <c r="D4292">
        <v>6548250</v>
      </c>
      <c r="E4292">
        <v>5896869.9800000004</v>
      </c>
      <c r="F4292">
        <v>666</v>
      </c>
      <c r="G4292">
        <v>0.75</v>
      </c>
      <c r="H4292">
        <v>0</v>
      </c>
      <c r="I4292" t="str">
        <v>High</v>
      </c>
    </row>
    <row r="4293" spans="1:9" x14ac:dyDescent="0.25">
      <c r="A4293" t="str">
        <v>LN008665</v>
      </c>
      <c r="B4293" t="str">
        <v>CUST04897</v>
      </c>
      <c r="C4293" t="str">
        <v>Home</v>
      </c>
      <c r="D4293">
        <v>2349652</v>
      </c>
      <c r="E4293">
        <v>2285515.15</v>
      </c>
      <c r="F4293">
        <v>657</v>
      </c>
      <c r="G4293">
        <v>0.73640000000000005</v>
      </c>
      <c r="H4293">
        <v>0</v>
      </c>
      <c r="I4293" t="str">
        <v>High</v>
      </c>
    </row>
    <row r="4294" spans="1:9" x14ac:dyDescent="0.25">
      <c r="A4294" t="str">
        <v>LN008666</v>
      </c>
      <c r="B4294" t="str">
        <v>CUST04694</v>
      </c>
      <c r="C4294" t="str">
        <v>Home</v>
      </c>
      <c r="D4294">
        <v>6405355</v>
      </c>
      <c r="E4294">
        <v>6234081.3300000001</v>
      </c>
      <c r="F4294">
        <v>661</v>
      </c>
      <c r="G4294">
        <v>0.75</v>
      </c>
      <c r="H4294">
        <v>0</v>
      </c>
      <c r="I4294" t="str">
        <v>High</v>
      </c>
    </row>
    <row r="4295" spans="1:9" x14ac:dyDescent="0.25">
      <c r="A4295" t="str">
        <v>LN008667</v>
      </c>
      <c r="B4295" t="str">
        <v>CUST01867</v>
      </c>
      <c r="C4295" t="str">
        <v>Auto</v>
      </c>
      <c r="D4295">
        <v>1274247</v>
      </c>
      <c r="E4295">
        <v>1059675.56</v>
      </c>
      <c r="F4295">
        <v>626</v>
      </c>
      <c r="G4295">
        <v>0.75</v>
      </c>
      <c r="H4295">
        <v>0</v>
      </c>
      <c r="I4295" t="str">
        <v>High</v>
      </c>
    </row>
    <row r="4296" spans="1:9" x14ac:dyDescent="0.25">
      <c r="A4296" t="str">
        <v>LN008668</v>
      </c>
      <c r="B4296" t="str">
        <v>CUST05279</v>
      </c>
      <c r="C4296" t="str">
        <v>Personal</v>
      </c>
      <c r="D4296">
        <v>422557</v>
      </c>
      <c r="E4296">
        <v>0</v>
      </c>
      <c r="F4296">
        <v>699</v>
      </c>
      <c r="G4296">
        <v>0.75</v>
      </c>
      <c r="H4296">
        <v>0</v>
      </c>
      <c r="I4296" t="str">
        <v>High</v>
      </c>
    </row>
    <row r="4297" spans="1:9" x14ac:dyDescent="0.25">
      <c r="A4297" t="str">
        <v>LN008671</v>
      </c>
      <c r="B4297" t="str">
        <v>CUST02095</v>
      </c>
      <c r="C4297" t="str">
        <v>Business</v>
      </c>
      <c r="D4297">
        <v>3939028</v>
      </c>
      <c r="E4297">
        <v>190152.46</v>
      </c>
      <c r="F4297">
        <v>800</v>
      </c>
      <c r="G4297">
        <v>0.75</v>
      </c>
      <c r="H4297">
        <v>15</v>
      </c>
      <c r="I4297" t="str">
        <v>High</v>
      </c>
    </row>
    <row r="4298" spans="1:9" x14ac:dyDescent="0.25">
      <c r="A4298" t="str">
        <v>LN008679</v>
      </c>
      <c r="B4298" t="str">
        <v>CUST03834</v>
      </c>
      <c r="C4298" t="str">
        <v>Home</v>
      </c>
      <c r="D4298">
        <v>5104379</v>
      </c>
      <c r="E4298">
        <v>4996760.04</v>
      </c>
      <c r="F4298">
        <v>682</v>
      </c>
      <c r="G4298">
        <v>0.75</v>
      </c>
      <c r="H4298">
        <v>0</v>
      </c>
      <c r="I4298" t="str">
        <v>High</v>
      </c>
    </row>
    <row r="4299" spans="1:9" x14ac:dyDescent="0.25">
      <c r="A4299" t="str">
        <v>LN008681</v>
      </c>
      <c r="B4299" t="str">
        <v>CUST05607</v>
      </c>
      <c r="C4299" t="str">
        <v>Personal</v>
      </c>
      <c r="D4299">
        <v>521469</v>
      </c>
      <c r="E4299">
        <v>360101.76</v>
      </c>
      <c r="F4299">
        <v>641</v>
      </c>
      <c r="G4299">
        <v>0.36370000000000002</v>
      </c>
      <c r="H4299">
        <v>0</v>
      </c>
      <c r="I4299" t="str">
        <v>High</v>
      </c>
    </row>
    <row r="4300" spans="1:9" x14ac:dyDescent="0.25">
      <c r="A4300" t="str">
        <v>LN008682</v>
      </c>
      <c r="B4300" t="str">
        <v>CUST00614</v>
      </c>
      <c r="C4300" t="str">
        <v>Education</v>
      </c>
      <c r="D4300">
        <v>949363</v>
      </c>
      <c r="E4300">
        <v>908170.97</v>
      </c>
      <c r="F4300">
        <v>647</v>
      </c>
      <c r="G4300">
        <v>0.1404</v>
      </c>
      <c r="H4300">
        <v>0</v>
      </c>
      <c r="I4300" t="str">
        <v>High</v>
      </c>
    </row>
    <row r="4301" spans="1:9" x14ac:dyDescent="0.25">
      <c r="A4301" t="str">
        <v>LN008684</v>
      </c>
      <c r="B4301" t="str">
        <v>CUST01326</v>
      </c>
      <c r="C4301" t="str">
        <v>Auto</v>
      </c>
      <c r="D4301">
        <v>1728179</v>
      </c>
      <c r="E4301">
        <v>374962.63</v>
      </c>
      <c r="F4301">
        <v>731</v>
      </c>
      <c r="G4301">
        <v>0.75</v>
      </c>
      <c r="H4301">
        <v>1</v>
      </c>
      <c r="I4301" t="str">
        <v>High</v>
      </c>
    </row>
    <row r="4302" spans="1:9" x14ac:dyDescent="0.25">
      <c r="A4302" t="str">
        <v>LN008690</v>
      </c>
      <c r="B4302" t="str">
        <v>CUST04629</v>
      </c>
      <c r="C4302" t="str">
        <v>Personal</v>
      </c>
      <c r="D4302">
        <v>274820</v>
      </c>
      <c r="E4302">
        <v>105250.93</v>
      </c>
      <c r="F4302">
        <v>639</v>
      </c>
      <c r="G4302">
        <v>0.17979999999999999</v>
      </c>
      <c r="H4302">
        <v>0</v>
      </c>
      <c r="I4302" t="str">
        <v>High</v>
      </c>
    </row>
    <row r="4303" spans="1:9" x14ac:dyDescent="0.25">
      <c r="A4303" t="str">
        <v>LN008691</v>
      </c>
      <c r="B4303" t="str">
        <v>CUST05043</v>
      </c>
      <c r="C4303" t="str">
        <v>Home</v>
      </c>
      <c r="D4303">
        <v>1548288</v>
      </c>
      <c r="E4303">
        <v>1380513.06</v>
      </c>
      <c r="F4303">
        <v>644</v>
      </c>
      <c r="G4303">
        <v>0.20419999999999999</v>
      </c>
      <c r="H4303">
        <v>0</v>
      </c>
      <c r="I4303" t="str">
        <v>High</v>
      </c>
    </row>
    <row r="4304" spans="1:9" x14ac:dyDescent="0.25">
      <c r="A4304" t="str">
        <v>LN008694</v>
      </c>
      <c r="B4304" t="str">
        <v>CUST01199</v>
      </c>
      <c r="C4304" t="str">
        <v>Personal</v>
      </c>
      <c r="D4304">
        <v>484389</v>
      </c>
      <c r="E4304">
        <v>392901.6</v>
      </c>
      <c r="F4304">
        <v>719</v>
      </c>
      <c r="G4304">
        <v>0.68330000000000002</v>
      </c>
      <c r="H4304">
        <v>0</v>
      </c>
      <c r="I4304" t="str">
        <v>High</v>
      </c>
    </row>
    <row r="4305" spans="1:9" x14ac:dyDescent="0.25">
      <c r="A4305" t="str">
        <v>LN008695</v>
      </c>
      <c r="B4305" t="str">
        <v>CUST02355</v>
      </c>
      <c r="C4305" t="str">
        <v>Home</v>
      </c>
      <c r="D4305">
        <v>1626822</v>
      </c>
      <c r="E4305">
        <v>1614017.71</v>
      </c>
      <c r="F4305">
        <v>665</v>
      </c>
      <c r="G4305">
        <v>0.6804</v>
      </c>
      <c r="H4305">
        <v>0</v>
      </c>
      <c r="I4305" t="str">
        <v>High</v>
      </c>
    </row>
    <row r="4306" spans="1:9" x14ac:dyDescent="0.25">
      <c r="A4306" t="str">
        <v>LN008696</v>
      </c>
      <c r="B4306" t="str">
        <v>CUST06190</v>
      </c>
      <c r="C4306" t="str">
        <v>Auto</v>
      </c>
      <c r="D4306">
        <v>1467770</v>
      </c>
      <c r="E4306">
        <v>228321.26</v>
      </c>
      <c r="F4306">
        <v>691</v>
      </c>
      <c r="G4306">
        <v>0.65249999999999997</v>
      </c>
      <c r="H4306">
        <v>0</v>
      </c>
      <c r="I4306" t="str">
        <v>High</v>
      </c>
    </row>
    <row r="4307" spans="1:9" x14ac:dyDescent="0.25">
      <c r="A4307" t="str">
        <v>LN008697</v>
      </c>
      <c r="B4307" t="str">
        <v>CUST06739</v>
      </c>
      <c r="C4307" t="str">
        <v>Business</v>
      </c>
      <c r="D4307">
        <v>2362507</v>
      </c>
      <c r="E4307">
        <v>322514.69</v>
      </c>
      <c r="F4307">
        <v>685</v>
      </c>
      <c r="G4307">
        <v>0.75</v>
      </c>
      <c r="H4307">
        <v>60</v>
      </c>
      <c r="I4307" t="str">
        <v>High</v>
      </c>
    </row>
    <row r="4308" spans="1:9" x14ac:dyDescent="0.25">
      <c r="A4308" t="str">
        <v>LN008701</v>
      </c>
      <c r="B4308" t="str">
        <v>CUST02796</v>
      </c>
      <c r="C4308" t="str">
        <v>Business</v>
      </c>
      <c r="D4308">
        <v>1809362</v>
      </c>
      <c r="E4308">
        <v>0</v>
      </c>
      <c r="F4308">
        <v>694</v>
      </c>
      <c r="G4308">
        <v>0.75</v>
      </c>
      <c r="H4308">
        <v>7</v>
      </c>
      <c r="I4308" t="str">
        <v>High</v>
      </c>
    </row>
    <row r="4309" spans="1:9" x14ac:dyDescent="0.25">
      <c r="A4309" t="str">
        <v>LN008703</v>
      </c>
      <c r="B4309" t="str">
        <v>CUST05675</v>
      </c>
      <c r="C4309" t="str">
        <v>Personal</v>
      </c>
      <c r="D4309">
        <v>650561</v>
      </c>
      <c r="E4309">
        <v>344699.96</v>
      </c>
      <c r="F4309">
        <v>749</v>
      </c>
      <c r="G4309">
        <v>0.51819999999999999</v>
      </c>
      <c r="H4309">
        <v>0</v>
      </c>
      <c r="I4309" t="str">
        <v>High</v>
      </c>
    </row>
    <row r="4310" spans="1:9" x14ac:dyDescent="0.25">
      <c r="A4310" t="str">
        <v>LN008706</v>
      </c>
      <c r="B4310" t="str">
        <v>CUST01188</v>
      </c>
      <c r="C4310" t="str">
        <v>Home</v>
      </c>
      <c r="D4310">
        <v>4654620</v>
      </c>
      <c r="E4310">
        <v>4380990.5599999996</v>
      </c>
      <c r="F4310">
        <v>762</v>
      </c>
      <c r="G4310">
        <v>0.75</v>
      </c>
      <c r="H4310">
        <v>0</v>
      </c>
      <c r="I4310" t="str">
        <v>High</v>
      </c>
    </row>
    <row r="4311" spans="1:9" x14ac:dyDescent="0.25">
      <c r="A4311" t="str">
        <v>LN008709</v>
      </c>
      <c r="B4311" t="str">
        <v>CUST05939</v>
      </c>
      <c r="C4311" t="str">
        <v>Personal</v>
      </c>
      <c r="D4311">
        <v>634052</v>
      </c>
      <c r="E4311">
        <v>178517.75</v>
      </c>
      <c r="F4311">
        <v>688</v>
      </c>
      <c r="G4311">
        <v>0.55320000000000003</v>
      </c>
      <c r="H4311">
        <v>1</v>
      </c>
      <c r="I4311" t="str">
        <v>High</v>
      </c>
    </row>
    <row r="4312" spans="1:9" x14ac:dyDescent="0.25">
      <c r="A4312" t="str">
        <v>LN008710</v>
      </c>
      <c r="B4312" t="str">
        <v>CUST00301</v>
      </c>
      <c r="C4312" t="str">
        <v>Auto</v>
      </c>
      <c r="D4312">
        <v>1083471</v>
      </c>
      <c r="E4312">
        <v>542931.56000000006</v>
      </c>
      <c r="F4312">
        <v>649</v>
      </c>
      <c r="G4312">
        <v>0.75</v>
      </c>
      <c r="H4312">
        <v>7</v>
      </c>
      <c r="I4312" t="str">
        <v>High</v>
      </c>
    </row>
    <row r="4313" spans="1:9" x14ac:dyDescent="0.25">
      <c r="A4313" t="str">
        <v>LN008713</v>
      </c>
      <c r="B4313" t="str">
        <v>CUST06430</v>
      </c>
      <c r="C4313" t="str">
        <v>Auto</v>
      </c>
      <c r="D4313">
        <v>1647129</v>
      </c>
      <c r="E4313">
        <v>1370859.32</v>
      </c>
      <c r="F4313">
        <v>722</v>
      </c>
      <c r="G4313">
        <v>0.63360000000000005</v>
      </c>
      <c r="H4313">
        <v>0</v>
      </c>
      <c r="I4313" t="str">
        <v>High</v>
      </c>
    </row>
    <row r="4314" spans="1:9" x14ac:dyDescent="0.25">
      <c r="A4314" t="str">
        <v>LN008715</v>
      </c>
      <c r="B4314" t="str">
        <v>CUST03955</v>
      </c>
      <c r="C4314" t="str">
        <v>Business</v>
      </c>
      <c r="D4314">
        <v>1318929</v>
      </c>
      <c r="E4314">
        <v>1150953.06</v>
      </c>
      <c r="F4314">
        <v>667</v>
      </c>
      <c r="G4314">
        <v>0.75</v>
      </c>
      <c r="H4314">
        <v>0</v>
      </c>
      <c r="I4314" t="str">
        <v>High</v>
      </c>
    </row>
    <row r="4315" spans="1:9" x14ac:dyDescent="0.25">
      <c r="A4315" t="str">
        <v>LN008716</v>
      </c>
      <c r="B4315" t="str">
        <v>CUST06998</v>
      </c>
      <c r="C4315" t="str">
        <v>Business</v>
      </c>
      <c r="D4315">
        <v>1286359</v>
      </c>
      <c r="E4315">
        <v>0</v>
      </c>
      <c r="F4315">
        <v>743</v>
      </c>
      <c r="G4315">
        <v>0.57520000000000004</v>
      </c>
      <c r="H4315">
        <v>0</v>
      </c>
      <c r="I4315" t="str">
        <v>High</v>
      </c>
    </row>
    <row r="4316" spans="1:9" x14ac:dyDescent="0.25">
      <c r="A4316" t="str">
        <v>LN008717</v>
      </c>
      <c r="B4316" t="str">
        <v>CUST02804</v>
      </c>
      <c r="C4316" t="str">
        <v>Home</v>
      </c>
      <c r="D4316">
        <v>5026273</v>
      </c>
      <c r="E4316">
        <v>3920316.31</v>
      </c>
      <c r="F4316">
        <v>786</v>
      </c>
      <c r="G4316">
        <v>0.75</v>
      </c>
      <c r="H4316">
        <v>0</v>
      </c>
      <c r="I4316" t="str">
        <v>High</v>
      </c>
    </row>
    <row r="4317" spans="1:9" x14ac:dyDescent="0.25">
      <c r="A4317" t="str">
        <v>LN008718</v>
      </c>
      <c r="B4317" t="str">
        <v>CUST03174</v>
      </c>
      <c r="C4317" t="str">
        <v>Auto</v>
      </c>
      <c r="D4317">
        <v>1266831</v>
      </c>
      <c r="E4317">
        <v>696003.96</v>
      </c>
      <c r="F4317">
        <v>667</v>
      </c>
      <c r="G4317">
        <v>0.57199999999999995</v>
      </c>
      <c r="H4317">
        <v>0</v>
      </c>
      <c r="I4317" t="str">
        <v>High</v>
      </c>
    </row>
    <row r="4318" spans="1:9" x14ac:dyDescent="0.25">
      <c r="A4318" t="str">
        <v>LN008719</v>
      </c>
      <c r="B4318" t="str">
        <v>CUST04608</v>
      </c>
      <c r="C4318" t="str">
        <v>Business</v>
      </c>
      <c r="D4318">
        <v>3085439</v>
      </c>
      <c r="E4318">
        <v>2520503.44</v>
      </c>
      <c r="F4318">
        <v>759</v>
      </c>
      <c r="G4318">
        <v>0.75</v>
      </c>
      <c r="H4318">
        <v>0</v>
      </c>
      <c r="I4318" t="str">
        <v>High</v>
      </c>
    </row>
    <row r="4319" spans="1:9" x14ac:dyDescent="0.25">
      <c r="A4319" t="str">
        <v>LN008721</v>
      </c>
      <c r="B4319" t="str">
        <v>CUST05565</v>
      </c>
      <c r="C4319" t="str">
        <v>Personal</v>
      </c>
      <c r="D4319">
        <v>599287</v>
      </c>
      <c r="E4319">
        <v>400277.94</v>
      </c>
      <c r="F4319">
        <v>747</v>
      </c>
      <c r="G4319">
        <v>0.75</v>
      </c>
      <c r="H4319">
        <v>0</v>
      </c>
      <c r="I4319" t="str">
        <v>High</v>
      </c>
    </row>
    <row r="4320" spans="1:9" x14ac:dyDescent="0.25">
      <c r="A4320" t="str">
        <v>LN008724</v>
      </c>
      <c r="B4320" t="str">
        <v>CUST01864</v>
      </c>
      <c r="C4320" t="str">
        <v>Home</v>
      </c>
      <c r="D4320">
        <v>5488660</v>
      </c>
      <c r="E4320">
        <v>5120458.6500000004</v>
      </c>
      <c r="F4320">
        <v>712</v>
      </c>
      <c r="G4320">
        <v>0.75</v>
      </c>
      <c r="H4320">
        <v>30</v>
      </c>
      <c r="I4320" t="str">
        <v>High</v>
      </c>
    </row>
    <row r="4321" spans="1:9" x14ac:dyDescent="0.25">
      <c r="A4321" t="str">
        <v>LN008727</v>
      </c>
      <c r="B4321" t="str">
        <v>CUST06468</v>
      </c>
      <c r="C4321" t="str">
        <v>Home</v>
      </c>
      <c r="D4321">
        <v>4501606</v>
      </c>
      <c r="E4321">
        <v>4419430.51</v>
      </c>
      <c r="F4321">
        <v>739</v>
      </c>
      <c r="G4321">
        <v>0.5675</v>
      </c>
      <c r="H4321">
        <v>0</v>
      </c>
      <c r="I4321" t="str">
        <v>High</v>
      </c>
    </row>
    <row r="4322" spans="1:9" x14ac:dyDescent="0.25">
      <c r="A4322" t="str">
        <v>LN008728</v>
      </c>
      <c r="B4322" t="str">
        <v>CUST02842</v>
      </c>
      <c r="C4322" t="str">
        <v>Personal</v>
      </c>
      <c r="D4322">
        <v>342350</v>
      </c>
      <c r="E4322">
        <v>46550.03</v>
      </c>
      <c r="F4322">
        <v>788</v>
      </c>
      <c r="G4322">
        <v>0.70499999999999996</v>
      </c>
      <c r="H4322">
        <v>0</v>
      </c>
      <c r="I4322" t="str">
        <v>High</v>
      </c>
    </row>
    <row r="4323" spans="1:9" x14ac:dyDescent="0.25">
      <c r="A4323" t="str">
        <v>LN008734</v>
      </c>
      <c r="B4323" t="str">
        <v>CUST02055</v>
      </c>
      <c r="C4323" t="str">
        <v>Home</v>
      </c>
      <c r="D4323">
        <v>6852599</v>
      </c>
      <c r="E4323">
        <v>6651326.8399999999</v>
      </c>
      <c r="F4323">
        <v>720</v>
      </c>
      <c r="G4323">
        <v>0.75</v>
      </c>
      <c r="H4323">
        <v>0</v>
      </c>
      <c r="I4323" t="str">
        <v>High</v>
      </c>
    </row>
    <row r="4324" spans="1:9" x14ac:dyDescent="0.25">
      <c r="A4324" t="str">
        <v>LN008735</v>
      </c>
      <c r="B4324" t="str">
        <v>CUST04791</v>
      </c>
      <c r="C4324" t="str">
        <v>Home</v>
      </c>
      <c r="D4324">
        <v>2700839</v>
      </c>
      <c r="E4324">
        <v>2354970.5099999998</v>
      </c>
      <c r="F4324">
        <v>734</v>
      </c>
      <c r="G4324">
        <v>0.71099999999999997</v>
      </c>
      <c r="H4324">
        <v>0</v>
      </c>
      <c r="I4324" t="str">
        <v>High</v>
      </c>
    </row>
    <row r="4325" spans="1:9" x14ac:dyDescent="0.25">
      <c r="A4325" t="str">
        <v>LN008736</v>
      </c>
      <c r="B4325" t="str">
        <v>CUST06121</v>
      </c>
      <c r="C4325" t="str">
        <v>Business</v>
      </c>
      <c r="D4325">
        <v>732864</v>
      </c>
      <c r="E4325">
        <v>0</v>
      </c>
      <c r="F4325">
        <v>756</v>
      </c>
      <c r="G4325">
        <v>0.65629999999999999</v>
      </c>
      <c r="H4325">
        <v>1</v>
      </c>
      <c r="I4325" t="str">
        <v>High</v>
      </c>
    </row>
    <row r="4326" spans="1:9" x14ac:dyDescent="0.25">
      <c r="A4326" t="str">
        <v>LN008737</v>
      </c>
      <c r="B4326" t="str">
        <v>CUST00104</v>
      </c>
      <c r="C4326" t="str">
        <v>Home</v>
      </c>
      <c r="D4326">
        <v>2788844</v>
      </c>
      <c r="E4326">
        <v>2266329.12</v>
      </c>
      <c r="F4326">
        <v>740</v>
      </c>
      <c r="G4326">
        <v>0.75</v>
      </c>
      <c r="H4326">
        <v>0</v>
      </c>
      <c r="I4326" t="str">
        <v>High</v>
      </c>
    </row>
    <row r="4327" spans="1:9" x14ac:dyDescent="0.25">
      <c r="A4327" t="str">
        <v>LN008740</v>
      </c>
      <c r="B4327" t="str">
        <v>CUST03660</v>
      </c>
      <c r="C4327" t="str">
        <v>Auto</v>
      </c>
      <c r="D4327">
        <v>1454977</v>
      </c>
      <c r="E4327">
        <v>1353801.58</v>
      </c>
      <c r="F4327">
        <v>727</v>
      </c>
      <c r="G4327">
        <v>0.75</v>
      </c>
      <c r="H4327">
        <v>0</v>
      </c>
      <c r="I4327" t="str">
        <v>High</v>
      </c>
    </row>
    <row r="4328" spans="1:9" x14ac:dyDescent="0.25">
      <c r="A4328" t="str">
        <v>LN008742</v>
      </c>
      <c r="B4328" t="str">
        <v>CUST05655</v>
      </c>
      <c r="C4328" t="str">
        <v>Home</v>
      </c>
      <c r="D4328">
        <v>2860215</v>
      </c>
      <c r="E4328">
        <v>2806415.3</v>
      </c>
      <c r="F4328">
        <v>615</v>
      </c>
      <c r="G4328">
        <v>0.23230000000000001</v>
      </c>
      <c r="H4328">
        <v>0</v>
      </c>
      <c r="I4328" t="str">
        <v>High</v>
      </c>
    </row>
    <row r="4329" spans="1:9" x14ac:dyDescent="0.25">
      <c r="A4329" t="str">
        <v>LN008743</v>
      </c>
      <c r="B4329" t="str">
        <v>CUST01066</v>
      </c>
      <c r="C4329" t="str">
        <v>Home</v>
      </c>
      <c r="D4329">
        <v>4292251</v>
      </c>
      <c r="E4329">
        <v>4289158.55</v>
      </c>
      <c r="F4329">
        <v>735</v>
      </c>
      <c r="G4329">
        <v>0.75</v>
      </c>
      <c r="H4329">
        <v>0</v>
      </c>
      <c r="I4329" t="str">
        <v>High</v>
      </c>
    </row>
    <row r="4330" spans="1:9" x14ac:dyDescent="0.25">
      <c r="A4330" t="str">
        <v>LN008744</v>
      </c>
      <c r="B4330" t="str">
        <v>CUST01899</v>
      </c>
      <c r="C4330" t="str">
        <v>Personal</v>
      </c>
      <c r="D4330">
        <v>439966</v>
      </c>
      <c r="E4330">
        <v>45103.19</v>
      </c>
      <c r="F4330">
        <v>646</v>
      </c>
      <c r="G4330">
        <v>0.44350000000000001</v>
      </c>
      <c r="H4330">
        <v>0</v>
      </c>
      <c r="I4330" t="str">
        <v>High</v>
      </c>
    </row>
    <row r="4331" spans="1:9" x14ac:dyDescent="0.25">
      <c r="A4331" t="str">
        <v>LN008746</v>
      </c>
      <c r="B4331" t="str">
        <v>CUST02614</v>
      </c>
      <c r="C4331" t="str">
        <v>Home</v>
      </c>
      <c r="D4331">
        <v>5731075</v>
      </c>
      <c r="E4331">
        <v>5623526.6600000001</v>
      </c>
      <c r="F4331">
        <v>735</v>
      </c>
      <c r="G4331">
        <v>0.53</v>
      </c>
      <c r="H4331">
        <v>15</v>
      </c>
      <c r="I4331" t="str">
        <v>High</v>
      </c>
    </row>
    <row r="4332" spans="1:9" x14ac:dyDescent="0.25">
      <c r="A4332" t="str">
        <v>LN008748</v>
      </c>
      <c r="B4332" t="str">
        <v>CUST01244</v>
      </c>
      <c r="C4332" t="str">
        <v>Personal</v>
      </c>
      <c r="D4332">
        <v>350913</v>
      </c>
      <c r="E4332">
        <v>292323.63</v>
      </c>
      <c r="F4332">
        <v>648</v>
      </c>
      <c r="G4332">
        <v>0.19919999999999999</v>
      </c>
      <c r="H4332">
        <v>7</v>
      </c>
      <c r="I4332" t="str">
        <v>High</v>
      </c>
    </row>
    <row r="4333" spans="1:9" x14ac:dyDescent="0.25">
      <c r="A4333" t="str">
        <v>LN008751</v>
      </c>
      <c r="B4333" t="str">
        <v>CUST02432</v>
      </c>
      <c r="C4333" t="str">
        <v>Auto</v>
      </c>
      <c r="D4333">
        <v>743071</v>
      </c>
      <c r="E4333">
        <v>660124.04</v>
      </c>
      <c r="F4333">
        <v>755</v>
      </c>
      <c r="G4333">
        <v>0.60370000000000001</v>
      </c>
      <c r="H4333">
        <v>0</v>
      </c>
      <c r="I4333" t="str">
        <v>High</v>
      </c>
    </row>
    <row r="4334" spans="1:9" x14ac:dyDescent="0.25">
      <c r="A4334" t="str">
        <v>LN008755</v>
      </c>
      <c r="B4334" t="str">
        <v>CUST00527</v>
      </c>
      <c r="C4334" t="str">
        <v>Business</v>
      </c>
      <c r="D4334">
        <v>4250544</v>
      </c>
      <c r="E4334">
        <v>1423172.39</v>
      </c>
      <c r="F4334">
        <v>640</v>
      </c>
      <c r="G4334">
        <v>0.75</v>
      </c>
      <c r="H4334">
        <v>0</v>
      </c>
      <c r="I4334" t="str">
        <v>High</v>
      </c>
    </row>
    <row r="4335" spans="1:9" x14ac:dyDescent="0.25">
      <c r="A4335" t="str">
        <v>LN008756</v>
      </c>
      <c r="B4335" t="str">
        <v>CUST00913</v>
      </c>
      <c r="C4335" t="str">
        <v>Business</v>
      </c>
      <c r="D4335">
        <v>2627137</v>
      </c>
      <c r="E4335">
        <v>1718917.61</v>
      </c>
      <c r="F4335">
        <v>770</v>
      </c>
      <c r="G4335">
        <v>0.75</v>
      </c>
      <c r="H4335">
        <v>0</v>
      </c>
      <c r="I4335" t="str">
        <v>High</v>
      </c>
    </row>
    <row r="4336" spans="1:9" x14ac:dyDescent="0.25">
      <c r="A4336" t="str">
        <v>LN008761</v>
      </c>
      <c r="B4336" t="str">
        <v>CUST02661</v>
      </c>
      <c r="C4336" t="str">
        <v>Personal</v>
      </c>
      <c r="D4336">
        <v>557998</v>
      </c>
      <c r="E4336">
        <v>104283.71</v>
      </c>
      <c r="F4336">
        <v>741</v>
      </c>
      <c r="G4336">
        <v>0.54459999999999997</v>
      </c>
      <c r="H4336">
        <v>0</v>
      </c>
      <c r="I4336" t="str">
        <v>High</v>
      </c>
    </row>
    <row r="4337" spans="1:9" x14ac:dyDescent="0.25">
      <c r="A4337" t="str">
        <v>LN008764</v>
      </c>
      <c r="B4337" t="str">
        <v>CUST06169</v>
      </c>
      <c r="C4337" t="str">
        <v>Business</v>
      </c>
      <c r="D4337">
        <v>1171047</v>
      </c>
      <c r="E4337">
        <v>1117767.52</v>
      </c>
      <c r="F4337">
        <v>670</v>
      </c>
      <c r="G4337">
        <v>0.65080000000000005</v>
      </c>
      <c r="H4337">
        <v>7</v>
      </c>
      <c r="I4337" t="str">
        <v>High</v>
      </c>
    </row>
    <row r="4338" spans="1:9" x14ac:dyDescent="0.25">
      <c r="A4338" t="str">
        <v>LN008767</v>
      </c>
      <c r="B4338" t="str">
        <v>CUST01615</v>
      </c>
      <c r="C4338" t="str">
        <v>Education</v>
      </c>
      <c r="D4338">
        <v>1022537</v>
      </c>
      <c r="E4338">
        <v>147550.82999999999</v>
      </c>
      <c r="F4338">
        <v>784</v>
      </c>
      <c r="G4338">
        <v>0.45550000000000002</v>
      </c>
      <c r="H4338">
        <v>60</v>
      </c>
      <c r="I4338" t="str">
        <v>High</v>
      </c>
    </row>
    <row r="4339" spans="1:9" x14ac:dyDescent="0.25">
      <c r="A4339" t="str">
        <v>LN008770</v>
      </c>
      <c r="B4339" t="str">
        <v>CUST05546</v>
      </c>
      <c r="C4339" t="str">
        <v>Personal</v>
      </c>
      <c r="D4339">
        <v>738366</v>
      </c>
      <c r="E4339">
        <v>255036.84</v>
      </c>
      <c r="F4339">
        <v>604</v>
      </c>
      <c r="G4339">
        <v>0.35599999999999998</v>
      </c>
      <c r="H4339">
        <v>1</v>
      </c>
      <c r="I4339" t="str">
        <v>High</v>
      </c>
    </row>
    <row r="4340" spans="1:9" x14ac:dyDescent="0.25">
      <c r="A4340" t="str">
        <v>LN008773</v>
      </c>
      <c r="B4340" t="str">
        <v>CUST06741</v>
      </c>
      <c r="C4340" t="str">
        <v>Home</v>
      </c>
      <c r="D4340">
        <v>1009362</v>
      </c>
      <c r="E4340">
        <v>991989.39</v>
      </c>
      <c r="F4340">
        <v>614</v>
      </c>
      <c r="G4340">
        <v>0.61760000000000004</v>
      </c>
      <c r="H4340">
        <v>7</v>
      </c>
      <c r="I4340" t="str">
        <v>High</v>
      </c>
    </row>
    <row r="4341" spans="1:9" x14ac:dyDescent="0.25">
      <c r="A4341" t="str">
        <v>LN008774</v>
      </c>
      <c r="B4341" t="str">
        <v>CUST05802</v>
      </c>
      <c r="C4341" t="str">
        <v>Home</v>
      </c>
      <c r="D4341">
        <v>6642593</v>
      </c>
      <c r="E4341">
        <v>6459730.8899999997</v>
      </c>
      <c r="F4341">
        <v>660</v>
      </c>
      <c r="G4341">
        <v>0.75</v>
      </c>
      <c r="H4341">
        <v>0</v>
      </c>
      <c r="I4341" t="str">
        <v>High</v>
      </c>
    </row>
    <row r="4342" spans="1:9" x14ac:dyDescent="0.25">
      <c r="A4342" t="str">
        <v>LN008777</v>
      </c>
      <c r="B4342" t="str">
        <v>CUST01669</v>
      </c>
      <c r="C4342" t="str">
        <v>Business</v>
      </c>
      <c r="D4342">
        <v>2940917</v>
      </c>
      <c r="E4342">
        <v>1105500.01</v>
      </c>
      <c r="F4342">
        <v>645</v>
      </c>
      <c r="G4342">
        <v>0.75</v>
      </c>
      <c r="H4342">
        <v>0</v>
      </c>
      <c r="I4342" t="str">
        <v>High</v>
      </c>
    </row>
    <row r="4343" spans="1:9" x14ac:dyDescent="0.25">
      <c r="A4343" t="str">
        <v>LN008781</v>
      </c>
      <c r="B4343" t="str">
        <v>CUST00087</v>
      </c>
      <c r="C4343" t="str">
        <v>Personal</v>
      </c>
      <c r="D4343">
        <v>619699</v>
      </c>
      <c r="E4343">
        <v>0</v>
      </c>
      <c r="F4343">
        <v>741</v>
      </c>
      <c r="G4343">
        <v>0.54410000000000003</v>
      </c>
      <c r="H4343">
        <v>0</v>
      </c>
      <c r="I4343" t="str">
        <v>High</v>
      </c>
    </row>
    <row r="4344" spans="1:9" x14ac:dyDescent="0.25">
      <c r="A4344" t="str">
        <v>LN008782</v>
      </c>
      <c r="B4344" t="str">
        <v>CUST04249</v>
      </c>
      <c r="C4344" t="str">
        <v>Business</v>
      </c>
      <c r="D4344">
        <v>2806143</v>
      </c>
      <c r="E4344">
        <v>1584381.24</v>
      </c>
      <c r="F4344">
        <v>703</v>
      </c>
      <c r="G4344">
        <v>0.75</v>
      </c>
      <c r="H4344">
        <v>0</v>
      </c>
      <c r="I4344" t="str">
        <v>High</v>
      </c>
    </row>
    <row r="4345" spans="1:9" x14ac:dyDescent="0.25">
      <c r="A4345" t="str">
        <v>LN008785</v>
      </c>
      <c r="B4345" t="str">
        <v>CUST01632</v>
      </c>
      <c r="C4345" t="str">
        <v>Auto</v>
      </c>
      <c r="D4345">
        <v>1230331</v>
      </c>
      <c r="E4345">
        <v>628072.97</v>
      </c>
      <c r="F4345">
        <v>652</v>
      </c>
      <c r="G4345">
        <v>0.59930000000000005</v>
      </c>
      <c r="H4345">
        <v>0</v>
      </c>
      <c r="I4345" t="str">
        <v>High</v>
      </c>
    </row>
    <row r="4346" spans="1:9" x14ac:dyDescent="0.25">
      <c r="A4346" t="str">
        <v>LN008786</v>
      </c>
      <c r="B4346" t="str">
        <v>CUST03449</v>
      </c>
      <c r="C4346" t="str">
        <v>Home</v>
      </c>
      <c r="D4346">
        <v>6547706</v>
      </c>
      <c r="E4346">
        <v>5960008.1100000003</v>
      </c>
      <c r="F4346">
        <v>611</v>
      </c>
      <c r="G4346">
        <v>0.75</v>
      </c>
      <c r="H4346">
        <v>0</v>
      </c>
      <c r="I4346" t="str">
        <v>High</v>
      </c>
    </row>
    <row r="4347" spans="1:9" x14ac:dyDescent="0.25">
      <c r="A4347" t="str">
        <v>LN008787</v>
      </c>
      <c r="B4347" t="str">
        <v>CUST02222</v>
      </c>
      <c r="C4347" t="str">
        <v>Home</v>
      </c>
      <c r="D4347">
        <v>6449713</v>
      </c>
      <c r="E4347">
        <v>6366052.5099999998</v>
      </c>
      <c r="F4347">
        <v>745</v>
      </c>
      <c r="G4347">
        <v>0.75</v>
      </c>
      <c r="H4347">
        <v>0</v>
      </c>
      <c r="I4347" t="str">
        <v>High</v>
      </c>
    </row>
    <row r="4348" spans="1:9" x14ac:dyDescent="0.25">
      <c r="A4348" t="str">
        <v>LN008788</v>
      </c>
      <c r="B4348" t="str">
        <v>CUST01165</v>
      </c>
      <c r="C4348" t="str">
        <v>Auto</v>
      </c>
      <c r="D4348">
        <v>1768325</v>
      </c>
      <c r="E4348">
        <v>1065857.43</v>
      </c>
      <c r="F4348">
        <v>705</v>
      </c>
      <c r="G4348">
        <v>0.50529999999999997</v>
      </c>
      <c r="H4348">
        <v>0</v>
      </c>
      <c r="I4348" t="str">
        <v>High</v>
      </c>
    </row>
    <row r="4349" spans="1:9" x14ac:dyDescent="0.25">
      <c r="A4349" t="str">
        <v>LN008789</v>
      </c>
      <c r="B4349" t="str">
        <v>CUST03758</v>
      </c>
      <c r="C4349" t="str">
        <v>Personal</v>
      </c>
      <c r="D4349">
        <v>360823</v>
      </c>
      <c r="E4349">
        <v>344025.13</v>
      </c>
      <c r="F4349">
        <v>629</v>
      </c>
      <c r="G4349">
        <v>0.26029999999999998</v>
      </c>
      <c r="H4349">
        <v>0</v>
      </c>
      <c r="I4349" t="str">
        <v>High</v>
      </c>
    </row>
    <row r="4350" spans="1:9" x14ac:dyDescent="0.25">
      <c r="A4350" t="str">
        <v>LN008794</v>
      </c>
      <c r="B4350" t="str">
        <v>CUST02254</v>
      </c>
      <c r="C4350" t="str">
        <v>Auto</v>
      </c>
      <c r="D4350">
        <v>692312</v>
      </c>
      <c r="E4350">
        <v>293441.98</v>
      </c>
      <c r="F4350">
        <v>648</v>
      </c>
      <c r="G4350">
        <v>0.29559999999999997</v>
      </c>
      <c r="H4350">
        <v>0</v>
      </c>
      <c r="I4350" t="str">
        <v>High</v>
      </c>
    </row>
    <row r="4351" spans="1:9" x14ac:dyDescent="0.25">
      <c r="A4351" t="str">
        <v>LN008796</v>
      </c>
      <c r="B4351" t="str">
        <v>CUST02268</v>
      </c>
      <c r="C4351" t="str">
        <v>Home</v>
      </c>
      <c r="D4351">
        <v>2745051</v>
      </c>
      <c r="E4351">
        <v>2714987.98</v>
      </c>
      <c r="F4351">
        <v>712</v>
      </c>
      <c r="G4351">
        <v>0.75</v>
      </c>
      <c r="H4351">
        <v>15</v>
      </c>
      <c r="I4351" t="str">
        <v>High</v>
      </c>
    </row>
    <row r="4352" spans="1:9" x14ac:dyDescent="0.25">
      <c r="A4352" t="str">
        <v>LN008800</v>
      </c>
      <c r="B4352" t="str">
        <v>CUST02534</v>
      </c>
      <c r="C4352" t="str">
        <v>Home</v>
      </c>
      <c r="D4352">
        <v>6797102</v>
      </c>
      <c r="E4352">
        <v>5068755.37</v>
      </c>
      <c r="F4352">
        <v>680</v>
      </c>
      <c r="G4352">
        <v>0.75</v>
      </c>
      <c r="H4352">
        <v>0</v>
      </c>
      <c r="I4352" t="str">
        <v>High</v>
      </c>
    </row>
    <row r="4353" spans="1:9" x14ac:dyDescent="0.25">
      <c r="A4353" t="str">
        <v>LN008802</v>
      </c>
      <c r="B4353" t="str">
        <v>CUST01850</v>
      </c>
      <c r="C4353" t="str">
        <v>Personal</v>
      </c>
      <c r="D4353">
        <v>581633</v>
      </c>
      <c r="E4353">
        <v>570794.78</v>
      </c>
      <c r="F4353">
        <v>649</v>
      </c>
      <c r="G4353">
        <v>0.33460000000000001</v>
      </c>
      <c r="H4353">
        <v>0</v>
      </c>
      <c r="I4353" t="str">
        <v>High</v>
      </c>
    </row>
    <row r="4354" spans="1:9" x14ac:dyDescent="0.25">
      <c r="A4354" t="str">
        <v>LN008803</v>
      </c>
      <c r="B4354" t="str">
        <v>CUST00378</v>
      </c>
      <c r="C4354" t="str">
        <v>Home</v>
      </c>
      <c r="D4354">
        <v>6236475</v>
      </c>
      <c r="E4354">
        <v>5485628.7000000002</v>
      </c>
      <c r="F4354">
        <v>766</v>
      </c>
      <c r="G4354">
        <v>0.74580000000000002</v>
      </c>
      <c r="H4354">
        <v>0</v>
      </c>
      <c r="I4354" t="str">
        <v>High</v>
      </c>
    </row>
    <row r="4355" spans="1:9" x14ac:dyDescent="0.25">
      <c r="A4355" t="str">
        <v>LN008804</v>
      </c>
      <c r="B4355" t="str">
        <v>CUST01672</v>
      </c>
      <c r="C4355" t="str">
        <v>Business</v>
      </c>
      <c r="D4355">
        <v>3980185</v>
      </c>
      <c r="E4355">
        <v>3617061.03</v>
      </c>
      <c r="F4355">
        <v>765</v>
      </c>
      <c r="G4355">
        <v>0.75</v>
      </c>
      <c r="H4355">
        <v>0</v>
      </c>
      <c r="I4355" t="str">
        <v>High</v>
      </c>
    </row>
    <row r="4356" spans="1:9" x14ac:dyDescent="0.25">
      <c r="A4356" t="str">
        <v>LN008806</v>
      </c>
      <c r="B4356" t="str">
        <v>CUST03563</v>
      </c>
      <c r="C4356" t="str">
        <v>Business</v>
      </c>
      <c r="D4356">
        <v>4879243</v>
      </c>
      <c r="E4356">
        <v>3977342.68</v>
      </c>
      <c r="F4356">
        <v>685</v>
      </c>
      <c r="G4356">
        <v>0.75</v>
      </c>
      <c r="H4356">
        <v>1</v>
      </c>
      <c r="I4356" t="str">
        <v>High</v>
      </c>
    </row>
    <row r="4357" spans="1:9" x14ac:dyDescent="0.25">
      <c r="A4357" t="str">
        <v>LN008807</v>
      </c>
      <c r="B4357" t="str">
        <v>CUST02388</v>
      </c>
      <c r="C4357" t="str">
        <v>Home</v>
      </c>
      <c r="D4357">
        <v>3705439</v>
      </c>
      <c r="E4357">
        <v>3252122.35</v>
      </c>
      <c r="F4357">
        <v>737</v>
      </c>
      <c r="G4357">
        <v>0.70840000000000003</v>
      </c>
      <c r="H4357">
        <v>0</v>
      </c>
      <c r="I4357" t="str">
        <v>High</v>
      </c>
    </row>
    <row r="4358" spans="1:9" x14ac:dyDescent="0.25">
      <c r="A4358" t="str">
        <v>LN008809</v>
      </c>
      <c r="B4358" t="str">
        <v>CUST00420</v>
      </c>
      <c r="C4358" t="str">
        <v>Personal</v>
      </c>
      <c r="D4358">
        <v>72700</v>
      </c>
      <c r="E4358">
        <v>37398.370000000003</v>
      </c>
      <c r="F4358">
        <v>584</v>
      </c>
      <c r="G4358">
        <v>0.05</v>
      </c>
      <c r="H4358">
        <v>0</v>
      </c>
      <c r="I4358" t="str">
        <v>High</v>
      </c>
    </row>
    <row r="4359" spans="1:9" x14ac:dyDescent="0.25">
      <c r="A4359" t="str">
        <v>LN008812</v>
      </c>
      <c r="B4359" t="str">
        <v>CUST03609</v>
      </c>
      <c r="C4359" t="str">
        <v>Home</v>
      </c>
      <c r="D4359">
        <v>5009230</v>
      </c>
      <c r="E4359">
        <v>4921272.25</v>
      </c>
      <c r="F4359">
        <v>747</v>
      </c>
      <c r="G4359">
        <v>0.75</v>
      </c>
      <c r="H4359">
        <v>0</v>
      </c>
      <c r="I4359" t="str">
        <v>High</v>
      </c>
    </row>
    <row r="4360" spans="1:9" x14ac:dyDescent="0.25">
      <c r="A4360" t="str">
        <v>LN008813</v>
      </c>
      <c r="B4360" t="str">
        <v>CUST00766</v>
      </c>
      <c r="C4360" t="str">
        <v>Business</v>
      </c>
      <c r="D4360">
        <v>4463155</v>
      </c>
      <c r="E4360">
        <v>0</v>
      </c>
      <c r="F4360">
        <v>665</v>
      </c>
      <c r="G4360">
        <v>0.75</v>
      </c>
      <c r="H4360">
        <v>0</v>
      </c>
      <c r="I4360" t="str">
        <v>High</v>
      </c>
    </row>
    <row r="4361" spans="1:9" x14ac:dyDescent="0.25">
      <c r="A4361" t="str">
        <v>LN008817</v>
      </c>
      <c r="B4361" t="str">
        <v>CUST02778</v>
      </c>
      <c r="C4361" t="str">
        <v>Auto</v>
      </c>
      <c r="D4361">
        <v>1233974</v>
      </c>
      <c r="E4361">
        <v>496352.09</v>
      </c>
      <c r="F4361">
        <v>757</v>
      </c>
      <c r="G4361">
        <v>0.63090000000000002</v>
      </c>
      <c r="H4361">
        <v>0</v>
      </c>
      <c r="I4361" t="str">
        <v>High</v>
      </c>
    </row>
    <row r="4362" spans="1:9" x14ac:dyDescent="0.25">
      <c r="A4362" t="str">
        <v>LN008820</v>
      </c>
      <c r="B4362" t="str">
        <v>CUST04271</v>
      </c>
      <c r="C4362" t="str">
        <v>Personal</v>
      </c>
      <c r="D4362">
        <v>475875</v>
      </c>
      <c r="E4362">
        <v>273917.51</v>
      </c>
      <c r="F4362">
        <v>624</v>
      </c>
      <c r="G4362">
        <v>0.25679999999999997</v>
      </c>
      <c r="H4362">
        <v>0</v>
      </c>
      <c r="I4362" t="str">
        <v>High</v>
      </c>
    </row>
    <row r="4363" spans="1:9" x14ac:dyDescent="0.25">
      <c r="A4363" t="str">
        <v>LN008821</v>
      </c>
      <c r="B4363" t="str">
        <v>CUST06976</v>
      </c>
      <c r="C4363" t="str">
        <v>Personal</v>
      </c>
      <c r="D4363">
        <v>479026</v>
      </c>
      <c r="E4363">
        <v>392017.73</v>
      </c>
      <c r="F4363">
        <v>639</v>
      </c>
      <c r="G4363">
        <v>0.2276</v>
      </c>
      <c r="H4363">
        <v>0</v>
      </c>
      <c r="I4363" t="str">
        <v>High</v>
      </c>
    </row>
    <row r="4364" spans="1:9" x14ac:dyDescent="0.25">
      <c r="A4364" t="str">
        <v>LN008822</v>
      </c>
      <c r="B4364" t="str">
        <v>CUST04039</v>
      </c>
      <c r="C4364" t="str">
        <v>Business</v>
      </c>
      <c r="D4364">
        <v>1386223</v>
      </c>
      <c r="E4364">
        <v>1282149.51</v>
      </c>
      <c r="F4364">
        <v>653</v>
      </c>
      <c r="G4364">
        <v>0.75</v>
      </c>
      <c r="H4364">
        <v>15</v>
      </c>
      <c r="I4364" t="str">
        <v>High</v>
      </c>
    </row>
    <row r="4365" spans="1:9" x14ac:dyDescent="0.25">
      <c r="A4365" t="str">
        <v>LN008825</v>
      </c>
      <c r="B4365" t="str">
        <v>CUST00354</v>
      </c>
      <c r="C4365" t="str">
        <v>Business</v>
      </c>
      <c r="D4365">
        <v>3256530</v>
      </c>
      <c r="E4365">
        <v>2375932.39</v>
      </c>
      <c r="F4365">
        <v>693</v>
      </c>
      <c r="G4365">
        <v>0.75</v>
      </c>
      <c r="H4365">
        <v>0</v>
      </c>
      <c r="I4365" t="str">
        <v>High</v>
      </c>
    </row>
    <row r="4366" spans="1:9" x14ac:dyDescent="0.25">
      <c r="A4366" t="str">
        <v>LN008826</v>
      </c>
      <c r="B4366" t="str">
        <v>CUST06693</v>
      </c>
      <c r="C4366" t="str">
        <v>Personal</v>
      </c>
      <c r="D4366">
        <v>219001</v>
      </c>
      <c r="E4366">
        <v>212334.01</v>
      </c>
      <c r="F4366">
        <v>645</v>
      </c>
      <c r="G4366">
        <v>0.05</v>
      </c>
      <c r="H4366">
        <v>0</v>
      </c>
      <c r="I4366" t="str">
        <v>High</v>
      </c>
    </row>
    <row r="4367" spans="1:9" x14ac:dyDescent="0.25">
      <c r="A4367" t="str">
        <v>LN008829</v>
      </c>
      <c r="B4367" t="str">
        <v>CUST06025</v>
      </c>
      <c r="C4367" t="str">
        <v>Home</v>
      </c>
      <c r="D4367">
        <v>5266462</v>
      </c>
      <c r="E4367">
        <v>5071690.08</v>
      </c>
      <c r="F4367">
        <v>675</v>
      </c>
      <c r="G4367">
        <v>0.64470000000000005</v>
      </c>
      <c r="H4367">
        <v>0</v>
      </c>
      <c r="I4367" t="str">
        <v>High</v>
      </c>
    </row>
    <row r="4368" spans="1:9" x14ac:dyDescent="0.25">
      <c r="A4368" t="str">
        <v>LN008831</v>
      </c>
      <c r="B4368" t="str">
        <v>CUST03602</v>
      </c>
      <c r="C4368" t="str">
        <v>Personal</v>
      </c>
      <c r="D4368">
        <v>691519</v>
      </c>
      <c r="E4368">
        <v>0</v>
      </c>
      <c r="F4368">
        <v>726</v>
      </c>
      <c r="G4368">
        <v>0.60929999999999995</v>
      </c>
      <c r="H4368">
        <v>0</v>
      </c>
      <c r="I4368" t="str">
        <v>High</v>
      </c>
    </row>
    <row r="4369" spans="1:9" x14ac:dyDescent="0.25">
      <c r="A4369" t="str">
        <v>LN008832</v>
      </c>
      <c r="B4369" t="str">
        <v>CUST01314</v>
      </c>
      <c r="C4369" t="str">
        <v>Home</v>
      </c>
      <c r="D4369">
        <v>5870359</v>
      </c>
      <c r="E4369">
        <v>5748631.5599999996</v>
      </c>
      <c r="F4369">
        <v>696</v>
      </c>
      <c r="G4369">
        <v>0.75</v>
      </c>
      <c r="H4369">
        <v>0</v>
      </c>
      <c r="I4369" t="str">
        <v>High</v>
      </c>
    </row>
    <row r="4370" spans="1:9" x14ac:dyDescent="0.25">
      <c r="A4370" t="str">
        <v>LN008833</v>
      </c>
      <c r="B4370" t="str">
        <v>CUST04027</v>
      </c>
      <c r="C4370" t="str">
        <v>Auto</v>
      </c>
      <c r="D4370">
        <v>1452958</v>
      </c>
      <c r="E4370">
        <v>1125989.8600000001</v>
      </c>
      <c r="F4370">
        <v>679</v>
      </c>
      <c r="G4370">
        <v>0.68440000000000001</v>
      </c>
      <c r="H4370">
        <v>0</v>
      </c>
      <c r="I4370" t="str">
        <v>High</v>
      </c>
    </row>
    <row r="4371" spans="1:9" x14ac:dyDescent="0.25">
      <c r="A4371" t="str">
        <v>LN008834</v>
      </c>
      <c r="B4371" t="str">
        <v>CUST03596</v>
      </c>
      <c r="C4371" t="str">
        <v>Home</v>
      </c>
      <c r="D4371">
        <v>6119164</v>
      </c>
      <c r="E4371">
        <v>5959611.2400000002</v>
      </c>
      <c r="F4371">
        <v>647</v>
      </c>
      <c r="G4371">
        <v>0.75</v>
      </c>
      <c r="H4371">
        <v>0</v>
      </c>
      <c r="I4371" t="str">
        <v>High</v>
      </c>
    </row>
    <row r="4372" spans="1:9" x14ac:dyDescent="0.25">
      <c r="A4372" t="str">
        <v>LN008835</v>
      </c>
      <c r="B4372" t="str">
        <v>CUST01628</v>
      </c>
      <c r="C4372" t="str">
        <v>Business</v>
      </c>
      <c r="D4372">
        <v>4575842</v>
      </c>
      <c r="E4372">
        <v>2420492.7400000002</v>
      </c>
      <c r="F4372">
        <v>679</v>
      </c>
      <c r="G4372">
        <v>0.72299999999999998</v>
      </c>
      <c r="H4372">
        <v>0</v>
      </c>
      <c r="I4372" t="str">
        <v>High</v>
      </c>
    </row>
    <row r="4373" spans="1:9" x14ac:dyDescent="0.25">
      <c r="A4373" t="str">
        <v>LN008837</v>
      </c>
      <c r="B4373" t="str">
        <v>CUST03936</v>
      </c>
      <c r="C4373" t="str">
        <v>Home</v>
      </c>
      <c r="D4373">
        <v>5636080</v>
      </c>
      <c r="E4373">
        <v>5232528</v>
      </c>
      <c r="F4373">
        <v>742</v>
      </c>
      <c r="G4373">
        <v>0.75</v>
      </c>
      <c r="H4373">
        <v>15</v>
      </c>
      <c r="I4373" t="str">
        <v>High</v>
      </c>
    </row>
    <row r="4374" spans="1:9" x14ac:dyDescent="0.25">
      <c r="A4374" t="str">
        <v>LN008839</v>
      </c>
      <c r="B4374" t="str">
        <v>CUST06716</v>
      </c>
      <c r="C4374" t="str">
        <v>Business</v>
      </c>
      <c r="D4374">
        <v>3171661</v>
      </c>
      <c r="E4374">
        <v>149760.57</v>
      </c>
      <c r="F4374">
        <v>674</v>
      </c>
      <c r="G4374">
        <v>0.75</v>
      </c>
      <c r="H4374">
        <v>0</v>
      </c>
      <c r="I4374" t="str">
        <v>High</v>
      </c>
    </row>
    <row r="4375" spans="1:9" x14ac:dyDescent="0.25">
      <c r="A4375" t="str">
        <v>LN008840</v>
      </c>
      <c r="B4375" t="str">
        <v>CUST04220</v>
      </c>
      <c r="C4375" t="str">
        <v>Personal</v>
      </c>
      <c r="D4375">
        <v>636228</v>
      </c>
      <c r="E4375">
        <v>370987.73</v>
      </c>
      <c r="F4375">
        <v>630</v>
      </c>
      <c r="G4375">
        <v>0.21440000000000001</v>
      </c>
      <c r="H4375">
        <v>30</v>
      </c>
      <c r="I4375" t="str">
        <v>High</v>
      </c>
    </row>
    <row r="4376" spans="1:9" x14ac:dyDescent="0.25">
      <c r="A4376" t="str">
        <v>LN008841</v>
      </c>
      <c r="B4376" t="str">
        <v>CUST00298</v>
      </c>
      <c r="C4376" t="str">
        <v>Auto</v>
      </c>
      <c r="D4376">
        <v>1397016</v>
      </c>
      <c r="E4376">
        <v>260792.83</v>
      </c>
      <c r="F4376">
        <v>740</v>
      </c>
      <c r="G4376">
        <v>0.75</v>
      </c>
      <c r="H4376">
        <v>0</v>
      </c>
      <c r="I4376" t="str">
        <v>High</v>
      </c>
    </row>
    <row r="4377" spans="1:9" x14ac:dyDescent="0.25">
      <c r="A4377" t="str">
        <v>LN008842</v>
      </c>
      <c r="B4377" t="str">
        <v>CUST03332</v>
      </c>
      <c r="C4377" t="str">
        <v>Business</v>
      </c>
      <c r="D4377">
        <v>2692455</v>
      </c>
      <c r="E4377">
        <v>529150.75</v>
      </c>
      <c r="F4377">
        <v>718</v>
      </c>
      <c r="G4377">
        <v>0.75</v>
      </c>
      <c r="H4377">
        <v>0</v>
      </c>
      <c r="I4377" t="str">
        <v>High</v>
      </c>
    </row>
    <row r="4378" spans="1:9" x14ac:dyDescent="0.25">
      <c r="A4378" t="str">
        <v>LN008843</v>
      </c>
      <c r="B4378" t="str">
        <v>CUST01989</v>
      </c>
      <c r="C4378" t="str">
        <v>Personal</v>
      </c>
      <c r="D4378">
        <v>146129</v>
      </c>
      <c r="E4378">
        <v>143633.60999999999</v>
      </c>
      <c r="F4378">
        <v>636</v>
      </c>
      <c r="G4378">
        <v>5.0099999999999999E-2</v>
      </c>
      <c r="H4378">
        <v>0</v>
      </c>
      <c r="I4378" t="str">
        <v>High</v>
      </c>
    </row>
    <row r="4379" spans="1:9" x14ac:dyDescent="0.25">
      <c r="A4379" t="str">
        <v>LN008844</v>
      </c>
      <c r="B4379" t="str">
        <v>CUST00584</v>
      </c>
      <c r="C4379" t="str">
        <v>Business</v>
      </c>
      <c r="D4379">
        <v>2644316</v>
      </c>
      <c r="E4379">
        <v>0</v>
      </c>
      <c r="F4379">
        <v>749</v>
      </c>
      <c r="G4379">
        <v>0.75</v>
      </c>
      <c r="H4379">
        <v>0</v>
      </c>
      <c r="I4379" t="str">
        <v>High</v>
      </c>
    </row>
    <row r="4380" spans="1:9" x14ac:dyDescent="0.25">
      <c r="A4380" t="str">
        <v>LN008845</v>
      </c>
      <c r="B4380" t="str">
        <v>CUST05623</v>
      </c>
      <c r="C4380" t="str">
        <v>Personal</v>
      </c>
      <c r="D4380">
        <v>150003</v>
      </c>
      <c r="E4380">
        <v>110330.19</v>
      </c>
      <c r="F4380">
        <v>555</v>
      </c>
      <c r="G4380">
        <v>5.5100000000000003E-2</v>
      </c>
      <c r="H4380">
        <v>0</v>
      </c>
      <c r="I4380" t="str">
        <v>High</v>
      </c>
    </row>
    <row r="4381" spans="1:9" x14ac:dyDescent="0.25">
      <c r="A4381" t="str">
        <v>LN008846</v>
      </c>
      <c r="B4381" t="str">
        <v>CUST02932</v>
      </c>
      <c r="C4381" t="str">
        <v>Auto</v>
      </c>
      <c r="D4381">
        <v>1646905</v>
      </c>
      <c r="E4381">
        <v>1526162.93</v>
      </c>
      <c r="F4381">
        <v>656</v>
      </c>
      <c r="G4381">
        <v>0.72970000000000002</v>
      </c>
      <c r="H4381">
        <v>0</v>
      </c>
      <c r="I4381" t="str">
        <v>High</v>
      </c>
    </row>
    <row r="4382" spans="1:9" x14ac:dyDescent="0.25">
      <c r="A4382" t="str">
        <v>LN008847</v>
      </c>
      <c r="B4382" t="str">
        <v>CUST04429</v>
      </c>
      <c r="C4382" t="str">
        <v>Business</v>
      </c>
      <c r="D4382">
        <v>4440316</v>
      </c>
      <c r="E4382">
        <v>1815495.04</v>
      </c>
      <c r="F4382">
        <v>799</v>
      </c>
      <c r="G4382">
        <v>0.75</v>
      </c>
      <c r="H4382">
        <v>0</v>
      </c>
      <c r="I4382" t="str">
        <v>High</v>
      </c>
    </row>
    <row r="4383" spans="1:9" x14ac:dyDescent="0.25">
      <c r="A4383" t="str">
        <v>LN008848</v>
      </c>
      <c r="B4383" t="str">
        <v>CUST03186</v>
      </c>
      <c r="C4383" t="str">
        <v>Auto</v>
      </c>
      <c r="D4383">
        <v>940451</v>
      </c>
      <c r="E4383">
        <v>876909.48</v>
      </c>
      <c r="F4383">
        <v>850</v>
      </c>
      <c r="G4383">
        <v>0.75</v>
      </c>
      <c r="H4383">
        <v>0</v>
      </c>
      <c r="I4383" t="str">
        <v>High</v>
      </c>
    </row>
    <row r="4384" spans="1:9" x14ac:dyDescent="0.25">
      <c r="A4384" t="str">
        <v>LN008849</v>
      </c>
      <c r="B4384" t="str">
        <v>CUST02312</v>
      </c>
      <c r="C4384" t="str">
        <v>Home</v>
      </c>
      <c r="D4384">
        <v>4316765</v>
      </c>
      <c r="E4384">
        <v>4201979.24</v>
      </c>
      <c r="F4384">
        <v>760</v>
      </c>
      <c r="G4384">
        <v>0.75</v>
      </c>
      <c r="H4384">
        <v>1</v>
      </c>
      <c r="I4384" t="str">
        <v>High</v>
      </c>
    </row>
    <row r="4385" spans="1:9" x14ac:dyDescent="0.25">
      <c r="A4385" t="str">
        <v>LN008851</v>
      </c>
      <c r="B4385" t="str">
        <v>CUST01112</v>
      </c>
      <c r="C4385" t="str">
        <v>Business</v>
      </c>
      <c r="D4385">
        <v>2214419</v>
      </c>
      <c r="E4385">
        <v>0</v>
      </c>
      <c r="F4385">
        <v>730</v>
      </c>
      <c r="G4385">
        <v>0.75</v>
      </c>
      <c r="H4385">
        <v>0</v>
      </c>
      <c r="I4385" t="str">
        <v>High</v>
      </c>
    </row>
    <row r="4386" spans="1:9" x14ac:dyDescent="0.25">
      <c r="A4386" t="str">
        <v>LN008852</v>
      </c>
      <c r="B4386" t="str">
        <v>CUST04374</v>
      </c>
      <c r="C4386" t="str">
        <v>Home</v>
      </c>
      <c r="D4386">
        <v>5053311</v>
      </c>
      <c r="E4386">
        <v>5038326.84</v>
      </c>
      <c r="F4386">
        <v>598</v>
      </c>
      <c r="G4386">
        <v>0.35360000000000003</v>
      </c>
      <c r="H4386">
        <v>0</v>
      </c>
      <c r="I4386" t="str">
        <v>High</v>
      </c>
    </row>
    <row r="4387" spans="1:9" x14ac:dyDescent="0.25">
      <c r="A4387" t="str">
        <v>LN008854</v>
      </c>
      <c r="B4387" t="str">
        <v>CUST02360</v>
      </c>
      <c r="C4387" t="str">
        <v>Auto</v>
      </c>
      <c r="D4387">
        <v>1324775</v>
      </c>
      <c r="E4387">
        <v>377195.99</v>
      </c>
      <c r="F4387">
        <v>621</v>
      </c>
      <c r="G4387">
        <v>0.75</v>
      </c>
      <c r="H4387">
        <v>0</v>
      </c>
      <c r="I4387" t="str">
        <v>High</v>
      </c>
    </row>
    <row r="4388" spans="1:9" x14ac:dyDescent="0.25">
      <c r="A4388" t="str">
        <v>LN008855</v>
      </c>
      <c r="B4388" t="str">
        <v>CUST00197</v>
      </c>
      <c r="C4388" t="str">
        <v>Home</v>
      </c>
      <c r="D4388">
        <v>6383586</v>
      </c>
      <c r="E4388">
        <v>5680877.5</v>
      </c>
      <c r="F4388">
        <v>771</v>
      </c>
      <c r="G4388">
        <v>0.75</v>
      </c>
      <c r="H4388">
        <v>0</v>
      </c>
      <c r="I4388" t="str">
        <v>High</v>
      </c>
    </row>
    <row r="4389" spans="1:9" x14ac:dyDescent="0.25">
      <c r="A4389" t="str">
        <v>LN008861</v>
      </c>
      <c r="B4389" t="str">
        <v>CUST02425</v>
      </c>
      <c r="C4389" t="str">
        <v>Home</v>
      </c>
      <c r="D4389">
        <v>6219489</v>
      </c>
      <c r="E4389">
        <v>5677581.8099999996</v>
      </c>
      <c r="F4389">
        <v>673</v>
      </c>
      <c r="G4389">
        <v>0.75</v>
      </c>
      <c r="H4389">
        <v>0</v>
      </c>
      <c r="I4389" t="str">
        <v>High</v>
      </c>
    </row>
    <row r="4390" spans="1:9" x14ac:dyDescent="0.25">
      <c r="A4390" t="str">
        <v>LN008863</v>
      </c>
      <c r="B4390" t="str">
        <v>CUST02626</v>
      </c>
      <c r="C4390" t="str">
        <v>Business</v>
      </c>
      <c r="D4390">
        <v>1826477</v>
      </c>
      <c r="E4390">
        <v>665125.34</v>
      </c>
      <c r="F4390">
        <v>705</v>
      </c>
      <c r="G4390">
        <v>0.75</v>
      </c>
      <c r="H4390">
        <v>0</v>
      </c>
      <c r="I4390" t="str">
        <v>High</v>
      </c>
    </row>
    <row r="4391" spans="1:9" x14ac:dyDescent="0.25">
      <c r="A4391" t="str">
        <v>LN008866</v>
      </c>
      <c r="B4391" t="str">
        <v>CUST05874</v>
      </c>
      <c r="C4391" t="str">
        <v>Auto</v>
      </c>
      <c r="D4391">
        <v>1688624</v>
      </c>
      <c r="E4391">
        <v>1084763.22</v>
      </c>
      <c r="F4391">
        <v>711</v>
      </c>
      <c r="G4391">
        <v>0.75</v>
      </c>
      <c r="H4391">
        <v>0</v>
      </c>
      <c r="I4391" t="str">
        <v>High</v>
      </c>
    </row>
    <row r="4392" spans="1:9" x14ac:dyDescent="0.25">
      <c r="A4392" t="str">
        <v>LN008867</v>
      </c>
      <c r="B4392" t="str">
        <v>CUST04236</v>
      </c>
      <c r="C4392" t="str">
        <v>Home</v>
      </c>
      <c r="D4392">
        <v>5314515</v>
      </c>
      <c r="E4392">
        <v>4466192.38</v>
      </c>
      <c r="F4392">
        <v>710</v>
      </c>
      <c r="G4392">
        <v>0.69979999999999998</v>
      </c>
      <c r="H4392">
        <v>1</v>
      </c>
      <c r="I4392" t="str">
        <v>High</v>
      </c>
    </row>
    <row r="4393" spans="1:9" x14ac:dyDescent="0.25">
      <c r="A4393" t="str">
        <v>LN008870</v>
      </c>
      <c r="B4393" t="str">
        <v>CUST02993</v>
      </c>
      <c r="C4393" t="str">
        <v>Personal</v>
      </c>
      <c r="D4393">
        <v>644518</v>
      </c>
      <c r="E4393">
        <v>568683.47</v>
      </c>
      <c r="F4393">
        <v>676</v>
      </c>
      <c r="G4393">
        <v>0.75</v>
      </c>
      <c r="H4393">
        <v>0</v>
      </c>
      <c r="I4393" t="str">
        <v>High</v>
      </c>
    </row>
    <row r="4394" spans="1:9" x14ac:dyDescent="0.25">
      <c r="A4394" t="str">
        <v>LN008871</v>
      </c>
      <c r="B4394" t="str">
        <v>CUST00529</v>
      </c>
      <c r="C4394" t="str">
        <v>Business</v>
      </c>
      <c r="D4394">
        <v>4667280</v>
      </c>
      <c r="E4394">
        <v>1577481.8</v>
      </c>
      <c r="F4394">
        <v>664</v>
      </c>
      <c r="G4394">
        <v>0.75</v>
      </c>
      <c r="H4394">
        <v>0</v>
      </c>
      <c r="I4394" t="str">
        <v>High</v>
      </c>
    </row>
    <row r="4395" spans="1:9" x14ac:dyDescent="0.25">
      <c r="A4395" t="str">
        <v>LN008873</v>
      </c>
      <c r="B4395" t="str">
        <v>CUST04016</v>
      </c>
      <c r="C4395" t="str">
        <v>Auto</v>
      </c>
      <c r="D4395">
        <v>987454</v>
      </c>
      <c r="E4395">
        <v>780845.96</v>
      </c>
      <c r="F4395">
        <v>776</v>
      </c>
      <c r="G4395">
        <v>0.53790000000000004</v>
      </c>
      <c r="H4395">
        <v>1</v>
      </c>
      <c r="I4395" t="str">
        <v>High</v>
      </c>
    </row>
    <row r="4396" spans="1:9" x14ac:dyDescent="0.25">
      <c r="A4396" t="str">
        <v>LN008875</v>
      </c>
      <c r="B4396" t="str">
        <v>CUST03896</v>
      </c>
      <c r="C4396" t="str">
        <v>Business</v>
      </c>
      <c r="D4396">
        <v>4394084</v>
      </c>
      <c r="E4396">
        <v>1751295.19</v>
      </c>
      <c r="F4396">
        <v>734</v>
      </c>
      <c r="G4396">
        <v>0.75</v>
      </c>
      <c r="H4396">
        <v>0</v>
      </c>
      <c r="I4396" t="str">
        <v>High</v>
      </c>
    </row>
    <row r="4397" spans="1:9" x14ac:dyDescent="0.25">
      <c r="A4397" t="str">
        <v>LN008879</v>
      </c>
      <c r="B4397" t="str">
        <v>CUST04033</v>
      </c>
      <c r="C4397" t="str">
        <v>Home</v>
      </c>
      <c r="D4397">
        <v>3214280</v>
      </c>
      <c r="E4397">
        <v>3125505.7</v>
      </c>
      <c r="F4397">
        <v>664</v>
      </c>
      <c r="G4397">
        <v>0.51590000000000003</v>
      </c>
      <c r="H4397">
        <v>0</v>
      </c>
      <c r="I4397" t="str">
        <v>High</v>
      </c>
    </row>
    <row r="4398" spans="1:9" x14ac:dyDescent="0.25">
      <c r="A4398" t="str">
        <v>LN008881</v>
      </c>
      <c r="B4398" t="str">
        <v>CUST02818</v>
      </c>
      <c r="C4398" t="str">
        <v>Auto</v>
      </c>
      <c r="D4398">
        <v>1787505</v>
      </c>
      <c r="E4398">
        <v>899323.95</v>
      </c>
      <c r="F4398">
        <v>723</v>
      </c>
      <c r="G4398">
        <v>0.53129999999999999</v>
      </c>
      <c r="H4398">
        <v>0</v>
      </c>
      <c r="I4398" t="str">
        <v>High</v>
      </c>
    </row>
    <row r="4399" spans="1:9" x14ac:dyDescent="0.25">
      <c r="A4399" t="str">
        <v>LN008882</v>
      </c>
      <c r="B4399" t="str">
        <v>CUST03836</v>
      </c>
      <c r="C4399" t="str">
        <v>Home</v>
      </c>
      <c r="D4399">
        <v>2949180</v>
      </c>
      <c r="E4399">
        <v>2692296.84</v>
      </c>
      <c r="F4399">
        <v>691</v>
      </c>
      <c r="G4399">
        <v>0.75</v>
      </c>
      <c r="H4399">
        <v>1</v>
      </c>
      <c r="I4399" t="str">
        <v>High</v>
      </c>
    </row>
    <row r="4400" spans="1:9" x14ac:dyDescent="0.25">
      <c r="A4400" t="str">
        <v>LN008884</v>
      </c>
      <c r="B4400" t="str">
        <v>CUST05477</v>
      </c>
      <c r="C4400" t="str">
        <v>Personal</v>
      </c>
      <c r="D4400">
        <v>549726</v>
      </c>
      <c r="E4400">
        <v>0</v>
      </c>
      <c r="F4400">
        <v>675</v>
      </c>
      <c r="G4400">
        <v>0.52249999999999996</v>
      </c>
      <c r="H4400">
        <v>0</v>
      </c>
      <c r="I4400" t="str">
        <v>High</v>
      </c>
    </row>
    <row r="4401" spans="1:9" x14ac:dyDescent="0.25">
      <c r="A4401" t="str">
        <v>LN008885</v>
      </c>
      <c r="B4401" t="str">
        <v>CUST02472</v>
      </c>
      <c r="C4401" t="str">
        <v>Education</v>
      </c>
      <c r="D4401">
        <v>113044</v>
      </c>
      <c r="E4401">
        <v>74726.36</v>
      </c>
      <c r="F4401">
        <v>626</v>
      </c>
      <c r="G4401">
        <v>5.8999999999999997E-2</v>
      </c>
      <c r="H4401">
        <v>0</v>
      </c>
      <c r="I4401" t="str">
        <v>High</v>
      </c>
    </row>
    <row r="4402" spans="1:9" x14ac:dyDescent="0.25">
      <c r="A4402" t="str">
        <v>LN008886</v>
      </c>
      <c r="B4402" t="str">
        <v>CUST00385</v>
      </c>
      <c r="C4402" t="str">
        <v>Auto</v>
      </c>
      <c r="D4402">
        <v>919694</v>
      </c>
      <c r="E4402">
        <v>674540.52</v>
      </c>
      <c r="F4402">
        <v>780</v>
      </c>
      <c r="G4402">
        <v>0.75</v>
      </c>
      <c r="H4402">
        <v>0</v>
      </c>
      <c r="I4402" t="str">
        <v>High</v>
      </c>
    </row>
    <row r="4403" spans="1:9" x14ac:dyDescent="0.25">
      <c r="A4403" t="str">
        <v>LN008888</v>
      </c>
      <c r="B4403" t="str">
        <v>CUST03353</v>
      </c>
      <c r="C4403" t="str">
        <v>Auto</v>
      </c>
      <c r="D4403">
        <v>841306</v>
      </c>
      <c r="E4403">
        <v>363288.98</v>
      </c>
      <c r="F4403">
        <v>755</v>
      </c>
      <c r="G4403">
        <v>0.63419999999999999</v>
      </c>
      <c r="H4403">
        <v>0</v>
      </c>
      <c r="I4403" t="str">
        <v>High</v>
      </c>
    </row>
    <row r="4404" spans="1:9" x14ac:dyDescent="0.25">
      <c r="A4404" t="str">
        <v>LN008889</v>
      </c>
      <c r="B4404" t="str">
        <v>CUST05332</v>
      </c>
      <c r="C4404" t="str">
        <v>Personal</v>
      </c>
      <c r="D4404">
        <v>737905</v>
      </c>
      <c r="E4404">
        <v>593916.38</v>
      </c>
      <c r="F4404">
        <v>608</v>
      </c>
      <c r="G4404">
        <v>0.23280000000000001</v>
      </c>
      <c r="H4404">
        <v>15</v>
      </c>
      <c r="I4404" t="str">
        <v>High</v>
      </c>
    </row>
    <row r="4405" spans="1:9" x14ac:dyDescent="0.25">
      <c r="A4405" t="str">
        <v>LN008892</v>
      </c>
      <c r="B4405" t="str">
        <v>CUST01046</v>
      </c>
      <c r="C4405" t="str">
        <v>Education</v>
      </c>
      <c r="D4405">
        <v>1428787</v>
      </c>
      <c r="E4405">
        <v>478215.49</v>
      </c>
      <c r="F4405">
        <v>691</v>
      </c>
      <c r="G4405">
        <v>0.75</v>
      </c>
      <c r="H4405">
        <v>0</v>
      </c>
      <c r="I4405" t="str">
        <v>High</v>
      </c>
    </row>
    <row r="4406" spans="1:9" x14ac:dyDescent="0.25">
      <c r="A4406" t="str">
        <v>LN008893</v>
      </c>
      <c r="B4406" t="str">
        <v>CUST02944</v>
      </c>
      <c r="C4406" t="str">
        <v>Business</v>
      </c>
      <c r="D4406">
        <v>2040652</v>
      </c>
      <c r="E4406">
        <v>1569550.04</v>
      </c>
      <c r="F4406">
        <v>692</v>
      </c>
      <c r="G4406">
        <v>0.75</v>
      </c>
      <c r="H4406">
        <v>0</v>
      </c>
      <c r="I4406" t="str">
        <v>High</v>
      </c>
    </row>
    <row r="4407" spans="1:9" x14ac:dyDescent="0.25">
      <c r="A4407" t="str">
        <v>LN008894</v>
      </c>
      <c r="B4407" t="str">
        <v>CUST02428</v>
      </c>
      <c r="C4407" t="str">
        <v>Home</v>
      </c>
      <c r="D4407">
        <v>4706998</v>
      </c>
      <c r="E4407">
        <v>4501049.3499999996</v>
      </c>
      <c r="F4407">
        <v>682</v>
      </c>
      <c r="G4407">
        <v>0.69899999999999995</v>
      </c>
      <c r="H4407">
        <v>0</v>
      </c>
      <c r="I4407" t="str">
        <v>High</v>
      </c>
    </row>
    <row r="4408" spans="1:9" x14ac:dyDescent="0.25">
      <c r="A4408" t="str">
        <v>LN008900</v>
      </c>
      <c r="B4408" t="str">
        <v>CUST05079</v>
      </c>
      <c r="C4408" t="str">
        <v>Business</v>
      </c>
      <c r="D4408">
        <v>3289820</v>
      </c>
      <c r="E4408">
        <v>2700843.25</v>
      </c>
      <c r="F4408">
        <v>710</v>
      </c>
      <c r="G4408">
        <v>0.75</v>
      </c>
      <c r="H4408">
        <v>0</v>
      </c>
      <c r="I4408" t="str">
        <v>High</v>
      </c>
    </row>
    <row r="4409" spans="1:9" x14ac:dyDescent="0.25">
      <c r="A4409" t="str">
        <v>LN008902</v>
      </c>
      <c r="B4409" t="str">
        <v>CUST04138</v>
      </c>
      <c r="C4409" t="str">
        <v>Business</v>
      </c>
      <c r="D4409">
        <v>2199180</v>
      </c>
      <c r="E4409">
        <v>1250906.3400000001</v>
      </c>
      <c r="F4409">
        <v>771</v>
      </c>
      <c r="G4409">
        <v>0.75</v>
      </c>
      <c r="H4409">
        <v>0</v>
      </c>
      <c r="I4409" t="str">
        <v>High</v>
      </c>
    </row>
    <row r="4410" spans="1:9" x14ac:dyDescent="0.25">
      <c r="A4410" t="str">
        <v>LN008906</v>
      </c>
      <c r="B4410" t="str">
        <v>CUST00653</v>
      </c>
      <c r="C4410" t="str">
        <v>Auto</v>
      </c>
      <c r="D4410">
        <v>1351092</v>
      </c>
      <c r="E4410">
        <v>532454.59</v>
      </c>
      <c r="F4410">
        <v>797</v>
      </c>
      <c r="G4410">
        <v>0.75</v>
      </c>
      <c r="H4410">
        <v>0</v>
      </c>
      <c r="I4410" t="str">
        <v>High</v>
      </c>
    </row>
    <row r="4411" spans="1:9" x14ac:dyDescent="0.25">
      <c r="A4411" t="str">
        <v>LN008908</v>
      </c>
      <c r="B4411" t="str">
        <v>CUST01117</v>
      </c>
      <c r="C4411" t="str">
        <v>Auto</v>
      </c>
      <c r="D4411">
        <v>1181966</v>
      </c>
      <c r="E4411">
        <v>362601.05</v>
      </c>
      <c r="F4411">
        <v>632</v>
      </c>
      <c r="G4411">
        <v>0.75</v>
      </c>
      <c r="H4411">
        <v>15</v>
      </c>
      <c r="I4411" t="str">
        <v>High</v>
      </c>
    </row>
    <row r="4412" spans="1:9" x14ac:dyDescent="0.25">
      <c r="A4412" t="str">
        <v>LN008909</v>
      </c>
      <c r="B4412" t="str">
        <v>CUST00489</v>
      </c>
      <c r="C4412" t="str">
        <v>Home</v>
      </c>
      <c r="D4412">
        <v>4617894</v>
      </c>
      <c r="E4412">
        <v>3446473.32</v>
      </c>
      <c r="F4412">
        <v>743</v>
      </c>
      <c r="G4412">
        <v>0.75</v>
      </c>
      <c r="H4412">
        <v>0</v>
      </c>
      <c r="I4412" t="str">
        <v>High</v>
      </c>
    </row>
    <row r="4413" spans="1:9" x14ac:dyDescent="0.25">
      <c r="A4413" t="str">
        <v>LN008910</v>
      </c>
      <c r="B4413" t="str">
        <v>CUST06467</v>
      </c>
      <c r="C4413" t="str">
        <v>Business</v>
      </c>
      <c r="D4413">
        <v>4358504</v>
      </c>
      <c r="E4413">
        <v>1763839.93</v>
      </c>
      <c r="F4413">
        <v>719</v>
      </c>
      <c r="G4413">
        <v>0.75</v>
      </c>
      <c r="H4413">
        <v>60</v>
      </c>
      <c r="I4413" t="str">
        <v>High</v>
      </c>
    </row>
    <row r="4414" spans="1:9" x14ac:dyDescent="0.25">
      <c r="A4414" t="str">
        <v>LN008911</v>
      </c>
      <c r="B4414" t="str">
        <v>CUST00876</v>
      </c>
      <c r="C4414" t="str">
        <v>Auto</v>
      </c>
      <c r="D4414">
        <v>1321005</v>
      </c>
      <c r="E4414">
        <v>924486.23</v>
      </c>
      <c r="F4414">
        <v>681</v>
      </c>
      <c r="G4414">
        <v>0.75</v>
      </c>
      <c r="H4414">
        <v>0</v>
      </c>
      <c r="I4414" t="str">
        <v>High</v>
      </c>
    </row>
    <row r="4415" spans="1:9" x14ac:dyDescent="0.25">
      <c r="A4415" t="str">
        <v>LN008914</v>
      </c>
      <c r="B4415" t="str">
        <v>CUST05513</v>
      </c>
      <c r="C4415" t="str">
        <v>Personal</v>
      </c>
      <c r="D4415">
        <v>261387</v>
      </c>
      <c r="E4415">
        <v>254807.88</v>
      </c>
      <c r="F4415">
        <v>625</v>
      </c>
      <c r="G4415">
        <v>0.21709999999999999</v>
      </c>
      <c r="H4415">
        <v>0</v>
      </c>
      <c r="I4415" t="str">
        <v>High</v>
      </c>
    </row>
    <row r="4416" spans="1:9" x14ac:dyDescent="0.25">
      <c r="A4416" t="str">
        <v>LN008916</v>
      </c>
      <c r="B4416" t="str">
        <v>CUST02168</v>
      </c>
      <c r="C4416" t="str">
        <v>Home</v>
      </c>
      <c r="D4416">
        <v>4171890</v>
      </c>
      <c r="E4416">
        <v>3721592.17</v>
      </c>
      <c r="F4416">
        <v>658</v>
      </c>
      <c r="G4416">
        <v>0.66959999999999997</v>
      </c>
      <c r="H4416">
        <v>0</v>
      </c>
      <c r="I4416" t="str">
        <v>High</v>
      </c>
    </row>
    <row r="4417" spans="1:9" x14ac:dyDescent="0.25">
      <c r="A4417" t="str">
        <v>LN008917</v>
      </c>
      <c r="B4417" t="str">
        <v>CUST00435</v>
      </c>
      <c r="C4417" t="str">
        <v>Home</v>
      </c>
      <c r="D4417">
        <v>5994135</v>
      </c>
      <c r="E4417">
        <v>5572879.7400000002</v>
      </c>
      <c r="F4417">
        <v>695</v>
      </c>
      <c r="G4417">
        <v>0.75</v>
      </c>
      <c r="H4417">
        <v>0</v>
      </c>
      <c r="I4417" t="str">
        <v>High</v>
      </c>
    </row>
    <row r="4418" spans="1:9" x14ac:dyDescent="0.25">
      <c r="A4418" t="str">
        <v>LN008919</v>
      </c>
      <c r="B4418" t="str">
        <v>CUST02823</v>
      </c>
      <c r="C4418" t="str">
        <v>Home</v>
      </c>
      <c r="D4418">
        <v>4799107</v>
      </c>
      <c r="E4418">
        <v>4547721.51</v>
      </c>
      <c r="F4418">
        <v>594</v>
      </c>
      <c r="G4418">
        <v>0.74</v>
      </c>
      <c r="H4418">
        <v>0</v>
      </c>
      <c r="I4418" t="str">
        <v>High</v>
      </c>
    </row>
    <row r="4419" spans="1:9" x14ac:dyDescent="0.25">
      <c r="A4419" t="str">
        <v>LN008921</v>
      </c>
      <c r="B4419" t="str">
        <v>CUST03721</v>
      </c>
      <c r="C4419" t="str">
        <v>Home</v>
      </c>
      <c r="D4419">
        <v>4990558</v>
      </c>
      <c r="E4419">
        <v>3823650.47</v>
      </c>
      <c r="F4419">
        <v>658</v>
      </c>
      <c r="G4419">
        <v>0.75</v>
      </c>
      <c r="H4419">
        <v>0</v>
      </c>
      <c r="I4419" t="str">
        <v>High</v>
      </c>
    </row>
    <row r="4420" spans="1:9" x14ac:dyDescent="0.25">
      <c r="A4420" t="str">
        <v>LN008922</v>
      </c>
      <c r="B4420" t="str">
        <v>CUST02496</v>
      </c>
      <c r="C4420" t="str">
        <v>Personal</v>
      </c>
      <c r="D4420">
        <v>599181</v>
      </c>
      <c r="E4420">
        <v>300889.86</v>
      </c>
      <c r="F4420">
        <v>628</v>
      </c>
      <c r="G4420">
        <v>0.15859999999999999</v>
      </c>
      <c r="H4420">
        <v>0</v>
      </c>
      <c r="I4420" t="str">
        <v>High</v>
      </c>
    </row>
    <row r="4421" spans="1:9" x14ac:dyDescent="0.25">
      <c r="A4421" t="str">
        <v>LN008925</v>
      </c>
      <c r="B4421" t="str">
        <v>CUST06157</v>
      </c>
      <c r="C4421" t="str">
        <v>Personal</v>
      </c>
      <c r="D4421">
        <v>438953</v>
      </c>
      <c r="E4421">
        <v>362296.04</v>
      </c>
      <c r="F4421">
        <v>744</v>
      </c>
      <c r="G4421">
        <v>0.51910000000000001</v>
      </c>
      <c r="H4421">
        <v>0</v>
      </c>
      <c r="I4421" t="str">
        <v>High</v>
      </c>
    </row>
    <row r="4422" spans="1:9" x14ac:dyDescent="0.25">
      <c r="A4422" t="str">
        <v>LN008926</v>
      </c>
      <c r="B4422" t="str">
        <v>CUST00444</v>
      </c>
      <c r="C4422" t="str">
        <v>Auto</v>
      </c>
      <c r="D4422">
        <v>1281184</v>
      </c>
      <c r="E4422">
        <v>1161337.25</v>
      </c>
      <c r="F4422">
        <v>732</v>
      </c>
      <c r="G4422">
        <v>0.62760000000000005</v>
      </c>
      <c r="H4422">
        <v>0</v>
      </c>
      <c r="I4422" t="str">
        <v>High</v>
      </c>
    </row>
    <row r="4423" spans="1:9" x14ac:dyDescent="0.25">
      <c r="A4423" t="str">
        <v>LN008927</v>
      </c>
      <c r="B4423" t="str">
        <v>CUST01124</v>
      </c>
      <c r="C4423" t="str">
        <v>Auto</v>
      </c>
      <c r="D4423">
        <v>708719</v>
      </c>
      <c r="E4423">
        <v>243167.14</v>
      </c>
      <c r="F4423">
        <v>740</v>
      </c>
      <c r="G4423">
        <v>0.53990000000000005</v>
      </c>
      <c r="H4423">
        <v>0</v>
      </c>
      <c r="I4423" t="str">
        <v>High</v>
      </c>
    </row>
    <row r="4424" spans="1:9" x14ac:dyDescent="0.25">
      <c r="A4424" t="str">
        <v>LN008928</v>
      </c>
      <c r="B4424" t="str">
        <v>CUST00725</v>
      </c>
      <c r="C4424" t="str">
        <v>Personal</v>
      </c>
      <c r="D4424">
        <v>222452</v>
      </c>
      <c r="E4424">
        <v>146068.67000000001</v>
      </c>
      <c r="F4424">
        <v>604</v>
      </c>
      <c r="G4424">
        <v>9.1600000000000001E-2</v>
      </c>
      <c r="H4424">
        <v>0</v>
      </c>
      <c r="I4424" t="str">
        <v>High</v>
      </c>
    </row>
    <row r="4425" spans="1:9" x14ac:dyDescent="0.25">
      <c r="A4425" t="str">
        <v>LN008930</v>
      </c>
      <c r="B4425" t="str">
        <v>CUST03637</v>
      </c>
      <c r="C4425" t="str">
        <v>Business</v>
      </c>
      <c r="D4425">
        <v>3377810</v>
      </c>
      <c r="E4425">
        <v>533361.42000000004</v>
      </c>
      <c r="F4425">
        <v>719</v>
      </c>
      <c r="G4425">
        <v>0.75</v>
      </c>
      <c r="H4425">
        <v>0</v>
      </c>
      <c r="I4425" t="str">
        <v>High</v>
      </c>
    </row>
    <row r="4426" spans="1:9" x14ac:dyDescent="0.25">
      <c r="A4426" t="str">
        <v>LN008931</v>
      </c>
      <c r="B4426" t="str">
        <v>CUST04282</v>
      </c>
      <c r="C4426" t="str">
        <v>Home</v>
      </c>
      <c r="D4426">
        <v>6539969</v>
      </c>
      <c r="E4426">
        <v>6442883.9299999997</v>
      </c>
      <c r="F4426">
        <v>641</v>
      </c>
      <c r="G4426">
        <v>0.75</v>
      </c>
      <c r="H4426">
        <v>30</v>
      </c>
      <c r="I4426" t="str">
        <v>High</v>
      </c>
    </row>
    <row r="4427" spans="1:9" x14ac:dyDescent="0.25">
      <c r="A4427" t="str">
        <v>LN008933</v>
      </c>
      <c r="B4427" t="str">
        <v>CUST02453</v>
      </c>
      <c r="C4427" t="str">
        <v>Personal</v>
      </c>
      <c r="D4427">
        <v>717060</v>
      </c>
      <c r="E4427">
        <v>429431.23</v>
      </c>
      <c r="F4427">
        <v>723</v>
      </c>
      <c r="G4427">
        <v>0.60909999999999997</v>
      </c>
      <c r="H4427">
        <v>0</v>
      </c>
      <c r="I4427" t="str">
        <v>High</v>
      </c>
    </row>
    <row r="4428" spans="1:9" x14ac:dyDescent="0.25">
      <c r="A4428" t="str">
        <v>LN008934</v>
      </c>
      <c r="B4428" t="str">
        <v>CUST00262</v>
      </c>
      <c r="C4428" t="str">
        <v>Auto</v>
      </c>
      <c r="D4428">
        <v>1188393</v>
      </c>
      <c r="E4428">
        <v>997715.89</v>
      </c>
      <c r="F4428">
        <v>712</v>
      </c>
      <c r="G4428">
        <v>0.55330000000000001</v>
      </c>
      <c r="H4428">
        <v>30</v>
      </c>
      <c r="I4428" t="str">
        <v>High</v>
      </c>
    </row>
    <row r="4429" spans="1:9" x14ac:dyDescent="0.25">
      <c r="A4429" t="str">
        <v>LN008935</v>
      </c>
      <c r="B4429" t="str">
        <v>CUST02534</v>
      </c>
      <c r="C4429" t="str">
        <v>Auto</v>
      </c>
      <c r="D4429">
        <v>1323625</v>
      </c>
      <c r="E4429">
        <v>588120.72</v>
      </c>
      <c r="F4429">
        <v>744</v>
      </c>
      <c r="G4429">
        <v>0.75</v>
      </c>
      <c r="H4429">
        <v>0</v>
      </c>
      <c r="I4429" t="str">
        <v>High</v>
      </c>
    </row>
    <row r="4430" spans="1:9" x14ac:dyDescent="0.25">
      <c r="A4430" t="str">
        <v>LN008938</v>
      </c>
      <c r="B4430" t="str">
        <v>CUST00972</v>
      </c>
      <c r="C4430" t="str">
        <v>Business</v>
      </c>
      <c r="D4430">
        <v>4736183</v>
      </c>
      <c r="E4430">
        <v>642065.87</v>
      </c>
      <c r="F4430">
        <v>636</v>
      </c>
      <c r="G4430">
        <v>0.75</v>
      </c>
      <c r="H4430">
        <v>0</v>
      </c>
      <c r="I4430" t="str">
        <v>High</v>
      </c>
    </row>
    <row r="4431" spans="1:9" x14ac:dyDescent="0.25">
      <c r="A4431" t="str">
        <v>LN008941</v>
      </c>
      <c r="B4431" t="str">
        <v>CUST04607</v>
      </c>
      <c r="C4431" t="str">
        <v>Home</v>
      </c>
      <c r="D4431">
        <v>6504744</v>
      </c>
      <c r="E4431">
        <v>6117434.5099999998</v>
      </c>
      <c r="F4431">
        <v>700</v>
      </c>
      <c r="G4431">
        <v>0.75</v>
      </c>
      <c r="H4431">
        <v>0</v>
      </c>
      <c r="I4431" t="str">
        <v>High</v>
      </c>
    </row>
    <row r="4432" spans="1:9" x14ac:dyDescent="0.25">
      <c r="A4432" t="str">
        <v>LN008942</v>
      </c>
      <c r="B4432" t="str">
        <v>CUST02610</v>
      </c>
      <c r="C4432" t="str">
        <v>Home</v>
      </c>
      <c r="D4432">
        <v>4396305</v>
      </c>
      <c r="E4432">
        <v>4212144.97</v>
      </c>
      <c r="F4432">
        <v>620</v>
      </c>
      <c r="G4432">
        <v>0.75</v>
      </c>
      <c r="H4432">
        <v>90</v>
      </c>
      <c r="I4432" t="str">
        <v>High</v>
      </c>
    </row>
    <row r="4433" spans="1:9" x14ac:dyDescent="0.25">
      <c r="A4433" t="str">
        <v>LN008943</v>
      </c>
      <c r="B4433" t="str">
        <v>CUST03507</v>
      </c>
      <c r="C4433" t="str">
        <v>Business</v>
      </c>
      <c r="D4433">
        <v>4558333</v>
      </c>
      <c r="E4433">
        <v>4342669.43</v>
      </c>
      <c r="F4433">
        <v>699</v>
      </c>
      <c r="G4433">
        <v>0.75</v>
      </c>
      <c r="H4433">
        <v>0</v>
      </c>
      <c r="I4433" t="str">
        <v>High</v>
      </c>
    </row>
    <row r="4434" spans="1:9" x14ac:dyDescent="0.25">
      <c r="A4434" t="str">
        <v>LN008944</v>
      </c>
      <c r="B4434" t="str">
        <v>CUST02938</v>
      </c>
      <c r="C4434" t="str">
        <v>Business</v>
      </c>
      <c r="D4434">
        <v>4114829</v>
      </c>
      <c r="E4434">
        <v>3040329.82</v>
      </c>
      <c r="F4434">
        <v>750</v>
      </c>
      <c r="G4434">
        <v>0.75</v>
      </c>
      <c r="H4434">
        <v>0</v>
      </c>
      <c r="I4434" t="str">
        <v>High</v>
      </c>
    </row>
    <row r="4435" spans="1:9" x14ac:dyDescent="0.25">
      <c r="A4435" t="str">
        <v>LN008945</v>
      </c>
      <c r="B4435" t="str">
        <v>CUST06823</v>
      </c>
      <c r="C4435" t="str">
        <v>Personal</v>
      </c>
      <c r="D4435">
        <v>475402</v>
      </c>
      <c r="E4435">
        <v>331264.24</v>
      </c>
      <c r="F4435">
        <v>634</v>
      </c>
      <c r="G4435">
        <v>0.41120000000000001</v>
      </c>
      <c r="H4435">
        <v>0</v>
      </c>
      <c r="I4435" t="str">
        <v>High</v>
      </c>
    </row>
    <row r="4436" spans="1:9" x14ac:dyDescent="0.25">
      <c r="A4436" t="str">
        <v>LN008946</v>
      </c>
      <c r="B4436" t="str">
        <v>CUST04835</v>
      </c>
      <c r="C4436" t="str">
        <v>Business</v>
      </c>
      <c r="D4436">
        <v>4270389</v>
      </c>
      <c r="E4436">
        <v>3086185.99</v>
      </c>
      <c r="F4436">
        <v>626</v>
      </c>
      <c r="G4436">
        <v>0.31319999999999998</v>
      </c>
      <c r="H4436">
        <v>0</v>
      </c>
      <c r="I4436" t="str">
        <v>High</v>
      </c>
    </row>
    <row r="4437" spans="1:9" x14ac:dyDescent="0.25">
      <c r="A4437" t="str">
        <v>LN008948</v>
      </c>
      <c r="B4437" t="str">
        <v>CUST04549</v>
      </c>
      <c r="C4437" t="str">
        <v>Business</v>
      </c>
      <c r="D4437">
        <v>2919525</v>
      </c>
      <c r="E4437">
        <v>2044218.92</v>
      </c>
      <c r="F4437">
        <v>731</v>
      </c>
      <c r="G4437">
        <v>0.75</v>
      </c>
      <c r="H4437">
        <v>0</v>
      </c>
      <c r="I4437" t="str">
        <v>High</v>
      </c>
    </row>
    <row r="4438" spans="1:9" x14ac:dyDescent="0.25">
      <c r="A4438" t="str">
        <v>LN008957</v>
      </c>
      <c r="B4438" t="str">
        <v>CUST06295</v>
      </c>
      <c r="C4438" t="str">
        <v>Auto</v>
      </c>
      <c r="D4438">
        <v>566634</v>
      </c>
      <c r="E4438">
        <v>297730.87</v>
      </c>
      <c r="F4438">
        <v>646</v>
      </c>
      <c r="G4438">
        <v>0.28100000000000003</v>
      </c>
      <c r="H4438">
        <v>1</v>
      </c>
      <c r="I4438" t="str">
        <v>High</v>
      </c>
    </row>
    <row r="4439" spans="1:9" x14ac:dyDescent="0.25">
      <c r="A4439" t="str">
        <v>LN008959</v>
      </c>
      <c r="B4439" t="str">
        <v>CUST02587</v>
      </c>
      <c r="C4439" t="str">
        <v>Auto</v>
      </c>
      <c r="D4439">
        <v>352758</v>
      </c>
      <c r="E4439">
        <v>178176.94</v>
      </c>
      <c r="F4439">
        <v>649</v>
      </c>
      <c r="G4439">
        <v>0.13370000000000001</v>
      </c>
      <c r="H4439">
        <v>0</v>
      </c>
      <c r="I4439" t="str">
        <v>High</v>
      </c>
    </row>
    <row r="4440" spans="1:9" x14ac:dyDescent="0.25">
      <c r="A4440" t="str">
        <v>LN008960</v>
      </c>
      <c r="B4440" t="str">
        <v>CUST00998</v>
      </c>
      <c r="C4440" t="str">
        <v>Business</v>
      </c>
      <c r="D4440">
        <v>3189045</v>
      </c>
      <c r="E4440">
        <v>2274200.61</v>
      </c>
      <c r="F4440">
        <v>693</v>
      </c>
      <c r="G4440">
        <v>0.75</v>
      </c>
      <c r="H4440">
        <v>0</v>
      </c>
      <c r="I4440" t="str">
        <v>High</v>
      </c>
    </row>
    <row r="4441" spans="1:9" x14ac:dyDescent="0.25">
      <c r="A4441" t="str">
        <v>LN008963</v>
      </c>
      <c r="B4441" t="str">
        <v>CUST04485</v>
      </c>
      <c r="C4441" t="str">
        <v>Home</v>
      </c>
      <c r="D4441">
        <v>2296439</v>
      </c>
      <c r="E4441">
        <v>2184977.46</v>
      </c>
      <c r="F4441">
        <v>654</v>
      </c>
      <c r="G4441">
        <v>0.32340000000000002</v>
      </c>
      <c r="H4441">
        <v>120</v>
      </c>
      <c r="I4441" t="str">
        <v>High</v>
      </c>
    </row>
    <row r="4442" spans="1:9" x14ac:dyDescent="0.25">
      <c r="A4442" t="str">
        <v>LN008968</v>
      </c>
      <c r="B4442" t="str">
        <v>CUST00284</v>
      </c>
      <c r="C4442" t="str">
        <v>Auto</v>
      </c>
      <c r="D4442">
        <v>1763688</v>
      </c>
      <c r="E4442">
        <v>1041501.99</v>
      </c>
      <c r="F4442">
        <v>777</v>
      </c>
      <c r="G4442">
        <v>0.70920000000000005</v>
      </c>
      <c r="H4442">
        <v>15</v>
      </c>
      <c r="I4442" t="str">
        <v>High</v>
      </c>
    </row>
    <row r="4443" spans="1:9" x14ac:dyDescent="0.25">
      <c r="A4443" t="str">
        <v>LN008969</v>
      </c>
      <c r="B4443" t="str">
        <v>CUST03639</v>
      </c>
      <c r="C4443" t="str">
        <v>Auto</v>
      </c>
      <c r="D4443">
        <v>1095665</v>
      </c>
      <c r="E4443">
        <v>899259.34</v>
      </c>
      <c r="F4443">
        <v>666</v>
      </c>
      <c r="G4443">
        <v>0.66600000000000004</v>
      </c>
      <c r="H4443">
        <v>0</v>
      </c>
      <c r="I4443" t="str">
        <v>High</v>
      </c>
    </row>
    <row r="4444" spans="1:9" x14ac:dyDescent="0.25">
      <c r="A4444" t="str">
        <v>LN008971</v>
      </c>
      <c r="B4444" t="str">
        <v>CUST03278</v>
      </c>
      <c r="C4444" t="str">
        <v>Personal</v>
      </c>
      <c r="D4444">
        <v>578096</v>
      </c>
      <c r="E4444">
        <v>316924.87</v>
      </c>
      <c r="F4444">
        <v>648</v>
      </c>
      <c r="G4444">
        <v>0.19070000000000001</v>
      </c>
      <c r="H4444">
        <v>0</v>
      </c>
      <c r="I4444" t="str">
        <v>High</v>
      </c>
    </row>
    <row r="4445" spans="1:9" x14ac:dyDescent="0.25">
      <c r="A4445" t="str">
        <v>LN008972</v>
      </c>
      <c r="B4445" t="str">
        <v>CUST05962</v>
      </c>
      <c r="C4445" t="str">
        <v>Auto</v>
      </c>
      <c r="D4445">
        <v>1340185</v>
      </c>
      <c r="E4445">
        <v>1140183.04</v>
      </c>
      <c r="F4445">
        <v>691</v>
      </c>
      <c r="G4445">
        <v>0.71340000000000003</v>
      </c>
      <c r="H4445">
        <v>0</v>
      </c>
      <c r="I4445" t="str">
        <v>High</v>
      </c>
    </row>
    <row r="4446" spans="1:9" x14ac:dyDescent="0.25">
      <c r="A4446" t="str">
        <v>LN008973</v>
      </c>
      <c r="B4446" t="str">
        <v>CUST03876</v>
      </c>
      <c r="C4446" t="str">
        <v>Personal</v>
      </c>
      <c r="D4446">
        <v>594533</v>
      </c>
      <c r="E4446">
        <v>348309.6</v>
      </c>
      <c r="F4446">
        <v>720</v>
      </c>
      <c r="G4446">
        <v>0.50219999999999998</v>
      </c>
      <c r="H4446">
        <v>30</v>
      </c>
      <c r="I4446" t="str">
        <v>High</v>
      </c>
    </row>
    <row r="4447" spans="1:9" x14ac:dyDescent="0.25">
      <c r="A4447" t="str">
        <v>LN008975</v>
      </c>
      <c r="B4447" t="str">
        <v>CUST03717</v>
      </c>
      <c r="C4447" t="str">
        <v>Home</v>
      </c>
      <c r="D4447">
        <v>6587563</v>
      </c>
      <c r="E4447">
        <v>5968188.5800000001</v>
      </c>
      <c r="F4447">
        <v>693</v>
      </c>
      <c r="G4447">
        <v>0.75</v>
      </c>
      <c r="H4447">
        <v>7</v>
      </c>
      <c r="I4447" t="str">
        <v>High</v>
      </c>
    </row>
    <row r="4448" spans="1:9" x14ac:dyDescent="0.25">
      <c r="A4448" t="str">
        <v>LN008976</v>
      </c>
      <c r="B4448" t="str">
        <v>CUST01439</v>
      </c>
      <c r="C4448" t="str">
        <v>Home</v>
      </c>
      <c r="D4448">
        <v>4808284</v>
      </c>
      <c r="E4448">
        <v>4743927.87</v>
      </c>
      <c r="F4448">
        <v>706</v>
      </c>
      <c r="G4448">
        <v>0.75</v>
      </c>
      <c r="H4448">
        <v>0</v>
      </c>
      <c r="I4448" t="str">
        <v>High</v>
      </c>
    </row>
    <row r="4449" spans="1:9" x14ac:dyDescent="0.25">
      <c r="A4449" t="str">
        <v>LN008978</v>
      </c>
      <c r="B4449" t="str">
        <v>CUST05397</v>
      </c>
      <c r="C4449" t="str">
        <v>Auto</v>
      </c>
      <c r="D4449">
        <v>1471064</v>
      </c>
      <c r="E4449">
        <v>1194022.18</v>
      </c>
      <c r="F4449">
        <v>674</v>
      </c>
      <c r="G4449">
        <v>0.58540000000000003</v>
      </c>
      <c r="H4449">
        <v>0</v>
      </c>
      <c r="I4449" t="str">
        <v>High</v>
      </c>
    </row>
    <row r="4450" spans="1:9" x14ac:dyDescent="0.25">
      <c r="A4450" t="str">
        <v>LN008980</v>
      </c>
      <c r="B4450" t="str">
        <v>CUST05282</v>
      </c>
      <c r="C4450" t="str">
        <v>Personal</v>
      </c>
      <c r="D4450">
        <v>202521</v>
      </c>
      <c r="E4450">
        <v>125967.99</v>
      </c>
      <c r="F4450">
        <v>639</v>
      </c>
      <c r="G4450">
        <v>8.1600000000000006E-2</v>
      </c>
      <c r="H4450">
        <v>0</v>
      </c>
      <c r="I4450" t="str">
        <v>High</v>
      </c>
    </row>
    <row r="4451" spans="1:9" x14ac:dyDescent="0.25">
      <c r="A4451" t="str">
        <v>LN008982</v>
      </c>
      <c r="B4451" t="str">
        <v>CUST03284</v>
      </c>
      <c r="C4451" t="str">
        <v>Auto</v>
      </c>
      <c r="D4451">
        <v>684269</v>
      </c>
      <c r="E4451">
        <v>510006.97</v>
      </c>
      <c r="F4451">
        <v>526</v>
      </c>
      <c r="G4451">
        <v>0.43</v>
      </c>
      <c r="H4451">
        <v>0</v>
      </c>
      <c r="I4451" t="str">
        <v>High</v>
      </c>
    </row>
    <row r="4452" spans="1:9" x14ac:dyDescent="0.25">
      <c r="A4452" t="str">
        <v>LN008987</v>
      </c>
      <c r="B4452" t="str">
        <v>CUST02838</v>
      </c>
      <c r="C4452" t="str">
        <v>Home</v>
      </c>
      <c r="D4452">
        <v>3059487</v>
      </c>
      <c r="E4452">
        <v>2941869.67</v>
      </c>
      <c r="F4452">
        <v>689</v>
      </c>
      <c r="G4452">
        <v>0.50249999999999995</v>
      </c>
      <c r="H4452">
        <v>0</v>
      </c>
      <c r="I4452" t="str">
        <v>High</v>
      </c>
    </row>
    <row r="4453" spans="1:9" x14ac:dyDescent="0.25">
      <c r="A4453" t="str">
        <v>LN008988</v>
      </c>
      <c r="B4453" t="str">
        <v>CUST06172</v>
      </c>
      <c r="C4453" t="str">
        <v>Business</v>
      </c>
      <c r="D4453">
        <v>4612665</v>
      </c>
      <c r="E4453">
        <v>0</v>
      </c>
      <c r="F4453">
        <v>806</v>
      </c>
      <c r="G4453">
        <v>0.75</v>
      </c>
      <c r="H4453">
        <v>0</v>
      </c>
      <c r="I4453" t="str">
        <v>High</v>
      </c>
    </row>
    <row r="4454" spans="1:9" x14ac:dyDescent="0.25">
      <c r="A4454" t="str">
        <v>LN008989</v>
      </c>
      <c r="B4454" t="str">
        <v>CUST06692</v>
      </c>
      <c r="C4454" t="str">
        <v>Education</v>
      </c>
      <c r="D4454">
        <v>460300</v>
      </c>
      <c r="E4454">
        <v>394431</v>
      </c>
      <c r="F4454">
        <v>732</v>
      </c>
      <c r="G4454">
        <v>0.73750000000000004</v>
      </c>
      <c r="H4454">
        <v>7</v>
      </c>
      <c r="I4454" t="str">
        <v>High</v>
      </c>
    </row>
    <row r="4455" spans="1:9" x14ac:dyDescent="0.25">
      <c r="A4455" t="str">
        <v>LN008991</v>
      </c>
      <c r="B4455" t="str">
        <v>CUST02144</v>
      </c>
      <c r="C4455" t="str">
        <v>Personal</v>
      </c>
      <c r="D4455">
        <v>506297</v>
      </c>
      <c r="E4455">
        <v>0</v>
      </c>
      <c r="F4455">
        <v>656</v>
      </c>
      <c r="G4455">
        <v>0.72099999999999997</v>
      </c>
      <c r="H4455">
        <v>0</v>
      </c>
      <c r="I4455" t="str">
        <v>High</v>
      </c>
    </row>
    <row r="4456" spans="1:9" x14ac:dyDescent="0.25">
      <c r="A4456" t="str">
        <v>LN008994</v>
      </c>
      <c r="B4456" t="str">
        <v>CUST05428</v>
      </c>
      <c r="C4456" t="str">
        <v>Home</v>
      </c>
      <c r="D4456">
        <v>5427905</v>
      </c>
      <c r="E4456">
        <v>5378603.9699999997</v>
      </c>
      <c r="F4456">
        <v>604</v>
      </c>
      <c r="G4456">
        <v>0.75</v>
      </c>
      <c r="H4456">
        <v>0</v>
      </c>
      <c r="I4456" t="str">
        <v>High</v>
      </c>
    </row>
    <row r="4457" spans="1:9" x14ac:dyDescent="0.25">
      <c r="A4457" t="str">
        <v>LN008997</v>
      </c>
      <c r="B4457" t="str">
        <v>CUST05403</v>
      </c>
      <c r="C4457" t="str">
        <v>Personal</v>
      </c>
      <c r="D4457">
        <v>746288</v>
      </c>
      <c r="E4457">
        <v>0</v>
      </c>
      <c r="F4457">
        <v>634</v>
      </c>
      <c r="G4457">
        <v>0.59830000000000005</v>
      </c>
      <c r="H4457">
        <v>0</v>
      </c>
      <c r="I4457" t="str">
        <v>High</v>
      </c>
    </row>
    <row r="4458" spans="1:9" x14ac:dyDescent="0.25">
      <c r="A4458" t="str">
        <v>LN008998</v>
      </c>
      <c r="B4458" t="str">
        <v>CUST01212</v>
      </c>
      <c r="C4458" t="str">
        <v>Business</v>
      </c>
      <c r="D4458">
        <v>587988</v>
      </c>
      <c r="E4458">
        <v>0</v>
      </c>
      <c r="F4458">
        <v>669</v>
      </c>
      <c r="G4458">
        <v>0.5171</v>
      </c>
      <c r="H4458">
        <v>0</v>
      </c>
      <c r="I4458" t="str">
        <v>High</v>
      </c>
    </row>
    <row r="4459" spans="1:9" x14ac:dyDescent="0.25">
      <c r="A4459" t="str">
        <v>LN009000</v>
      </c>
      <c r="B4459" t="str">
        <v>CUST02008</v>
      </c>
      <c r="C4459" t="str">
        <v>Business</v>
      </c>
      <c r="D4459">
        <v>4103217</v>
      </c>
      <c r="E4459">
        <v>2037258.05</v>
      </c>
      <c r="F4459">
        <v>680</v>
      </c>
      <c r="G4459">
        <v>0.75</v>
      </c>
      <c r="H4459">
        <v>0</v>
      </c>
      <c r="I4459" t="str">
        <v>High</v>
      </c>
    </row>
    <row r="4460" spans="1:9" x14ac:dyDescent="0.25">
      <c r="A4460" t="str">
        <v>LN009001</v>
      </c>
      <c r="B4460" t="str">
        <v>CUST03165</v>
      </c>
      <c r="C4460" t="str">
        <v>Business</v>
      </c>
      <c r="D4460">
        <v>3547686</v>
      </c>
      <c r="E4460">
        <v>0</v>
      </c>
      <c r="F4460">
        <v>771</v>
      </c>
      <c r="G4460">
        <v>0.75</v>
      </c>
      <c r="H4460">
        <v>0</v>
      </c>
      <c r="I4460" t="str">
        <v>High</v>
      </c>
    </row>
    <row r="4461" spans="1:9" x14ac:dyDescent="0.25">
      <c r="A4461" t="str">
        <v>LN009002</v>
      </c>
      <c r="B4461" t="str">
        <v>CUST05707</v>
      </c>
      <c r="C4461" t="str">
        <v>Home</v>
      </c>
      <c r="D4461">
        <v>6353827</v>
      </c>
      <c r="E4461">
        <v>6176102.8600000003</v>
      </c>
      <c r="F4461">
        <v>692</v>
      </c>
      <c r="G4461">
        <v>0.75</v>
      </c>
      <c r="H4461">
        <v>0</v>
      </c>
      <c r="I4461" t="str">
        <v>High</v>
      </c>
    </row>
    <row r="4462" spans="1:9" x14ac:dyDescent="0.25">
      <c r="A4462" t="str">
        <v>LN009003</v>
      </c>
      <c r="B4462" t="str">
        <v>CUST06358</v>
      </c>
      <c r="C4462" t="str">
        <v>Auto</v>
      </c>
      <c r="D4462">
        <v>394715</v>
      </c>
      <c r="E4462">
        <v>328868.18</v>
      </c>
      <c r="F4462">
        <v>706</v>
      </c>
      <c r="G4462">
        <v>0.59199999999999997</v>
      </c>
      <c r="H4462">
        <v>1</v>
      </c>
      <c r="I4462" t="str">
        <v>High</v>
      </c>
    </row>
    <row r="4463" spans="1:9" x14ac:dyDescent="0.25">
      <c r="A4463" t="str">
        <v>LN009008</v>
      </c>
      <c r="B4463" t="str">
        <v>CUST03579</v>
      </c>
      <c r="C4463" t="str">
        <v>Auto</v>
      </c>
      <c r="D4463">
        <v>971274</v>
      </c>
      <c r="E4463">
        <v>630580.1</v>
      </c>
      <c r="F4463">
        <v>693</v>
      </c>
      <c r="G4463">
        <v>0.58499999999999996</v>
      </c>
      <c r="H4463">
        <v>0</v>
      </c>
      <c r="I4463" t="str">
        <v>High</v>
      </c>
    </row>
    <row r="4464" spans="1:9" x14ac:dyDescent="0.25">
      <c r="A4464" t="str">
        <v>LN009009</v>
      </c>
      <c r="B4464" t="str">
        <v>CUST06207</v>
      </c>
      <c r="C4464" t="str">
        <v>Home</v>
      </c>
      <c r="D4464">
        <v>5372932</v>
      </c>
      <c r="E4464">
        <v>5051497.79</v>
      </c>
      <c r="F4464">
        <v>754</v>
      </c>
      <c r="G4464">
        <v>0.75</v>
      </c>
      <c r="H4464">
        <v>0</v>
      </c>
      <c r="I4464" t="str">
        <v>High</v>
      </c>
    </row>
    <row r="4465" spans="1:9" x14ac:dyDescent="0.25">
      <c r="A4465" t="str">
        <v>LN009022</v>
      </c>
      <c r="B4465" t="str">
        <v>CUST04113</v>
      </c>
      <c r="C4465" t="str">
        <v>Business</v>
      </c>
      <c r="D4465">
        <v>3148714</v>
      </c>
      <c r="E4465">
        <v>2235304.7999999998</v>
      </c>
      <c r="F4465">
        <v>682</v>
      </c>
      <c r="G4465">
        <v>0.75</v>
      </c>
      <c r="H4465">
        <v>120</v>
      </c>
      <c r="I4465" t="str">
        <v>High</v>
      </c>
    </row>
    <row r="4466" spans="1:9" x14ac:dyDescent="0.25">
      <c r="A4466" t="str">
        <v>LN009023</v>
      </c>
      <c r="B4466" t="str">
        <v>CUST02600</v>
      </c>
      <c r="C4466" t="str">
        <v>Home</v>
      </c>
      <c r="D4466">
        <v>4849844</v>
      </c>
      <c r="E4466">
        <v>4612587.0599999996</v>
      </c>
      <c r="F4466">
        <v>736</v>
      </c>
      <c r="G4466">
        <v>0.5867</v>
      </c>
      <c r="H4466">
        <v>0</v>
      </c>
      <c r="I4466" t="str">
        <v>High</v>
      </c>
    </row>
    <row r="4467" spans="1:9" x14ac:dyDescent="0.25">
      <c r="A4467" t="str">
        <v>LN009025</v>
      </c>
      <c r="B4467" t="str">
        <v>CUST06609</v>
      </c>
      <c r="C4467" t="str">
        <v>Home</v>
      </c>
      <c r="D4467">
        <v>4317300</v>
      </c>
      <c r="E4467">
        <v>3575075.85</v>
      </c>
      <c r="F4467">
        <v>668</v>
      </c>
      <c r="G4467">
        <v>0.75</v>
      </c>
      <c r="H4467">
        <v>0</v>
      </c>
      <c r="I4467" t="str">
        <v>High</v>
      </c>
    </row>
    <row r="4468" spans="1:9" x14ac:dyDescent="0.25">
      <c r="A4468" t="str">
        <v>LN009026</v>
      </c>
      <c r="B4468" t="str">
        <v>CUST02734</v>
      </c>
      <c r="C4468" t="str">
        <v>Home</v>
      </c>
      <c r="D4468">
        <v>4611356</v>
      </c>
      <c r="E4468">
        <v>3468777.29</v>
      </c>
      <c r="F4468">
        <v>725</v>
      </c>
      <c r="G4468">
        <v>0.75</v>
      </c>
      <c r="H4468">
        <v>0</v>
      </c>
      <c r="I4468" t="str">
        <v>High</v>
      </c>
    </row>
    <row r="4469" spans="1:9" x14ac:dyDescent="0.25">
      <c r="A4469" t="str">
        <v>LN009027</v>
      </c>
      <c r="B4469" t="str">
        <v>CUST00889</v>
      </c>
      <c r="C4469" t="str">
        <v>Auto</v>
      </c>
      <c r="D4469">
        <v>1477237</v>
      </c>
      <c r="E4469">
        <v>1100378.6599999999</v>
      </c>
      <c r="F4469">
        <v>600</v>
      </c>
      <c r="G4469">
        <v>0.75</v>
      </c>
      <c r="H4469">
        <v>0</v>
      </c>
      <c r="I4469" t="str">
        <v>High</v>
      </c>
    </row>
    <row r="4470" spans="1:9" x14ac:dyDescent="0.25">
      <c r="A4470" t="str">
        <v>LN009029</v>
      </c>
      <c r="B4470" t="str">
        <v>CUST04942</v>
      </c>
      <c r="C4470" t="str">
        <v>Business</v>
      </c>
      <c r="D4470">
        <v>1918945</v>
      </c>
      <c r="E4470">
        <v>873683.46</v>
      </c>
      <c r="F4470">
        <v>594</v>
      </c>
      <c r="G4470">
        <v>0.70369999999999999</v>
      </c>
      <c r="H4470">
        <v>0</v>
      </c>
      <c r="I4470" t="str">
        <v>High</v>
      </c>
    </row>
    <row r="4471" spans="1:9" x14ac:dyDescent="0.25">
      <c r="A4471" t="str">
        <v>LN009030</v>
      </c>
      <c r="B4471" t="str">
        <v>CUST05595</v>
      </c>
      <c r="C4471" t="str">
        <v>Home</v>
      </c>
      <c r="D4471">
        <v>3895198</v>
      </c>
      <c r="E4471">
        <v>3752183.14</v>
      </c>
      <c r="F4471">
        <v>719</v>
      </c>
      <c r="G4471">
        <v>0.75</v>
      </c>
      <c r="H4471">
        <v>7</v>
      </c>
      <c r="I4471" t="str">
        <v>High</v>
      </c>
    </row>
    <row r="4472" spans="1:9" x14ac:dyDescent="0.25">
      <c r="A4472" t="str">
        <v>LN009032</v>
      </c>
      <c r="B4472" t="str">
        <v>CUST04809</v>
      </c>
      <c r="C4472" t="str">
        <v>Auto</v>
      </c>
      <c r="D4472">
        <v>1496963</v>
      </c>
      <c r="E4472">
        <v>1400458.9</v>
      </c>
      <c r="F4472">
        <v>705</v>
      </c>
      <c r="G4472">
        <v>0.75</v>
      </c>
      <c r="H4472">
        <v>1</v>
      </c>
      <c r="I4472" t="str">
        <v>High</v>
      </c>
    </row>
    <row r="4473" spans="1:9" x14ac:dyDescent="0.25">
      <c r="A4473" t="str">
        <v>LN009035</v>
      </c>
      <c r="B4473" t="str">
        <v>CUST06596</v>
      </c>
      <c r="C4473" t="str">
        <v>Home</v>
      </c>
      <c r="D4473">
        <v>4819240</v>
      </c>
      <c r="E4473">
        <v>4400395.54</v>
      </c>
      <c r="F4473">
        <v>693</v>
      </c>
      <c r="G4473">
        <v>0.75</v>
      </c>
      <c r="H4473">
        <v>0</v>
      </c>
      <c r="I4473" t="str">
        <v>High</v>
      </c>
    </row>
    <row r="4474" spans="1:9" x14ac:dyDescent="0.25">
      <c r="A4474" t="str">
        <v>LN009036</v>
      </c>
      <c r="B4474" t="str">
        <v>CUST02606</v>
      </c>
      <c r="C4474" t="str">
        <v>Auto</v>
      </c>
      <c r="D4474">
        <v>1316926</v>
      </c>
      <c r="E4474">
        <v>463759.13</v>
      </c>
      <c r="F4474">
        <v>619</v>
      </c>
      <c r="G4474">
        <v>0.75</v>
      </c>
      <c r="H4474">
        <v>1</v>
      </c>
      <c r="I4474" t="str">
        <v>High</v>
      </c>
    </row>
    <row r="4475" spans="1:9" x14ac:dyDescent="0.25">
      <c r="A4475" t="str">
        <v>LN009037</v>
      </c>
      <c r="B4475" t="str">
        <v>CUST03810</v>
      </c>
      <c r="C4475" t="str">
        <v>Personal</v>
      </c>
      <c r="D4475">
        <v>781471</v>
      </c>
      <c r="E4475">
        <v>505663.03</v>
      </c>
      <c r="F4475">
        <v>575</v>
      </c>
      <c r="G4475">
        <v>0.37180000000000002</v>
      </c>
      <c r="H4475">
        <v>0</v>
      </c>
      <c r="I4475" t="str">
        <v>High</v>
      </c>
    </row>
    <row r="4476" spans="1:9" x14ac:dyDescent="0.25">
      <c r="A4476" t="str">
        <v>LN009041</v>
      </c>
      <c r="B4476" t="str">
        <v>CUST00738</v>
      </c>
      <c r="C4476" t="str">
        <v>Personal</v>
      </c>
      <c r="D4476">
        <v>483231</v>
      </c>
      <c r="E4476">
        <v>342834.28</v>
      </c>
      <c r="F4476">
        <v>641</v>
      </c>
      <c r="G4476">
        <v>0.21920000000000001</v>
      </c>
      <c r="H4476">
        <v>7</v>
      </c>
      <c r="I4476" t="str">
        <v>High</v>
      </c>
    </row>
    <row r="4477" spans="1:9" x14ac:dyDescent="0.25">
      <c r="A4477" t="str">
        <v>LN009042</v>
      </c>
      <c r="B4477" t="str">
        <v>CUST02789</v>
      </c>
      <c r="C4477" t="str">
        <v>Personal</v>
      </c>
      <c r="D4477">
        <v>519100</v>
      </c>
      <c r="E4477">
        <v>138023.9</v>
      </c>
      <c r="F4477">
        <v>693</v>
      </c>
      <c r="G4477">
        <v>0.50319999999999998</v>
      </c>
      <c r="H4477">
        <v>0</v>
      </c>
      <c r="I4477" t="str">
        <v>High</v>
      </c>
    </row>
    <row r="4478" spans="1:9" x14ac:dyDescent="0.25">
      <c r="A4478" t="str">
        <v>LN009043</v>
      </c>
      <c r="B4478" t="str">
        <v>CUST05695</v>
      </c>
      <c r="C4478" t="str">
        <v>Business</v>
      </c>
      <c r="D4478">
        <v>4488603</v>
      </c>
      <c r="E4478">
        <v>2725145.64</v>
      </c>
      <c r="F4478">
        <v>754</v>
      </c>
      <c r="G4478">
        <v>0.75</v>
      </c>
      <c r="H4478">
        <v>90</v>
      </c>
      <c r="I4478" t="str">
        <v>High</v>
      </c>
    </row>
    <row r="4479" spans="1:9" x14ac:dyDescent="0.25">
      <c r="A4479" t="str">
        <v>LN009045</v>
      </c>
      <c r="B4479" t="str">
        <v>CUST00380</v>
      </c>
      <c r="C4479" t="str">
        <v>Home</v>
      </c>
      <c r="D4479">
        <v>5947350</v>
      </c>
      <c r="E4479">
        <v>4923803.67</v>
      </c>
      <c r="F4479">
        <v>780</v>
      </c>
      <c r="G4479">
        <v>0.75</v>
      </c>
      <c r="H4479">
        <v>0</v>
      </c>
      <c r="I4479" t="str">
        <v>High</v>
      </c>
    </row>
    <row r="4480" spans="1:9" x14ac:dyDescent="0.25">
      <c r="A4480" t="str">
        <v>LN009047</v>
      </c>
      <c r="B4480" t="str">
        <v>CUST05127</v>
      </c>
      <c r="C4480" t="str">
        <v>Home</v>
      </c>
      <c r="D4480">
        <v>6570073</v>
      </c>
      <c r="E4480">
        <v>5887685.8700000001</v>
      </c>
      <c r="F4480">
        <v>712</v>
      </c>
      <c r="G4480">
        <v>0.63470000000000004</v>
      </c>
      <c r="H4480">
        <v>15</v>
      </c>
      <c r="I4480" t="str">
        <v>High</v>
      </c>
    </row>
    <row r="4481" spans="1:9" x14ac:dyDescent="0.25">
      <c r="A4481" t="str">
        <v>LN009048</v>
      </c>
      <c r="B4481" t="str">
        <v>CUST01916</v>
      </c>
      <c r="C4481" t="str">
        <v>Auto</v>
      </c>
      <c r="D4481">
        <v>1348579</v>
      </c>
      <c r="E4481">
        <v>1014685</v>
      </c>
      <c r="F4481">
        <v>727</v>
      </c>
      <c r="G4481">
        <v>0.65359999999999996</v>
      </c>
      <c r="H4481">
        <v>0</v>
      </c>
      <c r="I4481" t="str">
        <v>High</v>
      </c>
    </row>
    <row r="4482" spans="1:9" x14ac:dyDescent="0.25">
      <c r="A4482" t="str">
        <v>LN009049</v>
      </c>
      <c r="B4482" t="str">
        <v>CUST00872</v>
      </c>
      <c r="C4482" t="str">
        <v>Business</v>
      </c>
      <c r="D4482">
        <v>3851060</v>
      </c>
      <c r="E4482">
        <v>3278773.44</v>
      </c>
      <c r="F4482">
        <v>724</v>
      </c>
      <c r="G4482">
        <v>0.75</v>
      </c>
      <c r="H4482">
        <v>0</v>
      </c>
      <c r="I4482" t="str">
        <v>High</v>
      </c>
    </row>
    <row r="4483" spans="1:9" x14ac:dyDescent="0.25">
      <c r="A4483" t="str">
        <v>LN009051</v>
      </c>
      <c r="B4483" t="str">
        <v>CUST03285</v>
      </c>
      <c r="C4483" t="str">
        <v>Education</v>
      </c>
      <c r="D4483">
        <v>1238122</v>
      </c>
      <c r="E4483">
        <v>0</v>
      </c>
      <c r="F4483">
        <v>700</v>
      </c>
      <c r="G4483">
        <v>0.75</v>
      </c>
      <c r="H4483">
        <v>0</v>
      </c>
      <c r="I4483" t="str">
        <v>High</v>
      </c>
    </row>
    <row r="4484" spans="1:9" x14ac:dyDescent="0.25">
      <c r="A4484" t="str">
        <v>LN009054</v>
      </c>
      <c r="B4484" t="str">
        <v>CUST02897</v>
      </c>
      <c r="C4484" t="str">
        <v>Personal</v>
      </c>
      <c r="D4484">
        <v>648760</v>
      </c>
      <c r="E4484">
        <v>0</v>
      </c>
      <c r="F4484">
        <v>765</v>
      </c>
      <c r="G4484">
        <v>0.57120000000000004</v>
      </c>
      <c r="H4484">
        <v>0</v>
      </c>
      <c r="I4484" t="str">
        <v>High</v>
      </c>
    </row>
    <row r="4485" spans="1:9" x14ac:dyDescent="0.25">
      <c r="A4485" t="str">
        <v>LN009055</v>
      </c>
      <c r="B4485" t="str">
        <v>CUST06776</v>
      </c>
      <c r="C4485" t="str">
        <v>Auto</v>
      </c>
      <c r="D4485">
        <v>1370704</v>
      </c>
      <c r="E4485">
        <v>0</v>
      </c>
      <c r="F4485">
        <v>730</v>
      </c>
      <c r="G4485">
        <v>0.75</v>
      </c>
      <c r="H4485">
        <v>0</v>
      </c>
      <c r="I4485" t="str">
        <v>High</v>
      </c>
    </row>
    <row r="4486" spans="1:9" x14ac:dyDescent="0.25">
      <c r="A4486" t="str">
        <v>LN009056</v>
      </c>
      <c r="B4486" t="str">
        <v>CUST01076</v>
      </c>
      <c r="C4486" t="str">
        <v>Business</v>
      </c>
      <c r="D4486">
        <v>2767250</v>
      </c>
      <c r="E4486">
        <v>1671037.01</v>
      </c>
      <c r="F4486">
        <v>762</v>
      </c>
      <c r="G4486">
        <v>0.75</v>
      </c>
      <c r="H4486">
        <v>0</v>
      </c>
      <c r="I4486" t="str">
        <v>High</v>
      </c>
    </row>
    <row r="4487" spans="1:9" x14ac:dyDescent="0.25">
      <c r="A4487" t="str">
        <v>LN009057</v>
      </c>
      <c r="B4487" t="str">
        <v>CUST04683</v>
      </c>
      <c r="C4487" t="str">
        <v>Business</v>
      </c>
      <c r="D4487">
        <v>4135596</v>
      </c>
      <c r="E4487">
        <v>2329713</v>
      </c>
      <c r="F4487">
        <v>643</v>
      </c>
      <c r="G4487">
        <v>0.75</v>
      </c>
      <c r="H4487">
        <v>0</v>
      </c>
      <c r="I4487" t="str">
        <v>High</v>
      </c>
    </row>
    <row r="4488" spans="1:9" x14ac:dyDescent="0.25">
      <c r="A4488" t="str">
        <v>LN009060</v>
      </c>
      <c r="B4488" t="str">
        <v>CUST00681</v>
      </c>
      <c r="C4488" t="str">
        <v>Personal</v>
      </c>
      <c r="D4488">
        <v>334355</v>
      </c>
      <c r="E4488">
        <v>255223.22</v>
      </c>
      <c r="F4488">
        <v>638</v>
      </c>
      <c r="G4488">
        <v>0.19839999999999999</v>
      </c>
      <c r="H4488">
        <v>7</v>
      </c>
      <c r="I4488" t="str">
        <v>High</v>
      </c>
    </row>
    <row r="4489" spans="1:9" x14ac:dyDescent="0.25">
      <c r="A4489" t="str">
        <v>LN009061</v>
      </c>
      <c r="B4489" t="str">
        <v>CUST06402</v>
      </c>
      <c r="C4489" t="str">
        <v>Business</v>
      </c>
      <c r="D4489">
        <v>1450380</v>
      </c>
      <c r="E4489">
        <v>1115253.3600000001</v>
      </c>
      <c r="F4489">
        <v>809</v>
      </c>
      <c r="G4489">
        <v>0.62390000000000001</v>
      </c>
      <c r="H4489">
        <v>0</v>
      </c>
      <c r="I4489" t="str">
        <v>High</v>
      </c>
    </row>
    <row r="4490" spans="1:9" x14ac:dyDescent="0.25">
      <c r="A4490" t="str">
        <v>LN009062</v>
      </c>
      <c r="B4490" t="str">
        <v>CUST02896</v>
      </c>
      <c r="C4490" t="str">
        <v>Business</v>
      </c>
      <c r="D4490">
        <v>3092767</v>
      </c>
      <c r="E4490">
        <v>2455324.1</v>
      </c>
      <c r="F4490">
        <v>672</v>
      </c>
      <c r="G4490">
        <v>0.75</v>
      </c>
      <c r="H4490">
        <v>0</v>
      </c>
      <c r="I4490" t="str">
        <v>High</v>
      </c>
    </row>
    <row r="4491" spans="1:9" x14ac:dyDescent="0.25">
      <c r="A4491" t="str">
        <v>LN009063</v>
      </c>
      <c r="B4491" t="str">
        <v>CUST03973</v>
      </c>
      <c r="C4491" t="str">
        <v>Education</v>
      </c>
      <c r="D4491">
        <v>1291363</v>
      </c>
      <c r="E4491">
        <v>735742.08</v>
      </c>
      <c r="F4491">
        <v>629</v>
      </c>
      <c r="G4491">
        <v>0.38479999999999998</v>
      </c>
      <c r="H4491">
        <v>15</v>
      </c>
      <c r="I4491" t="str">
        <v>High</v>
      </c>
    </row>
    <row r="4492" spans="1:9" x14ac:dyDescent="0.25">
      <c r="A4492" t="str">
        <v>LN009064</v>
      </c>
      <c r="B4492" t="str">
        <v>CUST06390</v>
      </c>
      <c r="C4492" t="str">
        <v>Home</v>
      </c>
      <c r="D4492">
        <v>5001852</v>
      </c>
      <c r="E4492">
        <v>4412387.7300000004</v>
      </c>
      <c r="F4492">
        <v>669</v>
      </c>
      <c r="G4492">
        <v>0.55189999999999995</v>
      </c>
      <c r="H4492">
        <v>7</v>
      </c>
      <c r="I4492" t="str">
        <v>High</v>
      </c>
    </row>
    <row r="4493" spans="1:9" x14ac:dyDescent="0.25">
      <c r="A4493" t="str">
        <v>LN009065</v>
      </c>
      <c r="B4493" t="str">
        <v>CUST06203</v>
      </c>
      <c r="C4493" t="str">
        <v>Home</v>
      </c>
      <c r="D4493">
        <v>6597250</v>
      </c>
      <c r="E4493">
        <v>6313551.8099999996</v>
      </c>
      <c r="F4493">
        <v>660</v>
      </c>
      <c r="G4493">
        <v>0.75</v>
      </c>
      <c r="H4493">
        <v>1</v>
      </c>
      <c r="I4493" t="str">
        <v>High</v>
      </c>
    </row>
    <row r="4494" spans="1:9" x14ac:dyDescent="0.25">
      <c r="A4494" t="str">
        <v>LN009066</v>
      </c>
      <c r="B4494" t="str">
        <v>CUST00414</v>
      </c>
      <c r="C4494" t="str">
        <v>Home</v>
      </c>
      <c r="D4494">
        <v>5065526</v>
      </c>
      <c r="E4494">
        <v>4888436.45</v>
      </c>
      <c r="F4494">
        <v>716</v>
      </c>
      <c r="G4494">
        <v>0.75</v>
      </c>
      <c r="H4494">
        <v>0</v>
      </c>
      <c r="I4494" t="str">
        <v>High</v>
      </c>
    </row>
    <row r="4495" spans="1:9" x14ac:dyDescent="0.25">
      <c r="A4495" t="str">
        <v>LN009067</v>
      </c>
      <c r="B4495" t="str">
        <v>CUST05711</v>
      </c>
      <c r="C4495" t="str">
        <v>Personal</v>
      </c>
      <c r="D4495">
        <v>753925</v>
      </c>
      <c r="E4495">
        <v>583840.42000000004</v>
      </c>
      <c r="F4495">
        <v>726</v>
      </c>
      <c r="G4495">
        <v>0.75</v>
      </c>
      <c r="H4495">
        <v>0</v>
      </c>
      <c r="I4495" t="str">
        <v>High</v>
      </c>
    </row>
    <row r="4496" spans="1:9" x14ac:dyDescent="0.25">
      <c r="A4496" t="str">
        <v>LN009068</v>
      </c>
      <c r="B4496" t="str">
        <v>CUST03262</v>
      </c>
      <c r="C4496" t="str">
        <v>Home</v>
      </c>
      <c r="D4496">
        <v>6624230</v>
      </c>
      <c r="E4496">
        <v>6560822.4400000004</v>
      </c>
      <c r="F4496">
        <v>660</v>
      </c>
      <c r="G4496">
        <v>0.75</v>
      </c>
      <c r="H4496">
        <v>0</v>
      </c>
      <c r="I4496" t="str">
        <v>High</v>
      </c>
    </row>
    <row r="4497" spans="1:9" x14ac:dyDescent="0.25">
      <c r="A4497" t="str">
        <v>LN009073</v>
      </c>
      <c r="B4497" t="str">
        <v>CUST06090</v>
      </c>
      <c r="C4497" t="str">
        <v>Home</v>
      </c>
      <c r="D4497">
        <v>4677811</v>
      </c>
      <c r="E4497">
        <v>4578463.47</v>
      </c>
      <c r="F4497">
        <v>792</v>
      </c>
      <c r="G4497">
        <v>0.75</v>
      </c>
      <c r="H4497">
        <v>0</v>
      </c>
      <c r="I4497" t="str">
        <v>High</v>
      </c>
    </row>
    <row r="4498" spans="1:9" x14ac:dyDescent="0.25">
      <c r="A4498" t="str">
        <v>LN009076</v>
      </c>
      <c r="B4498" t="str">
        <v>CUST06834</v>
      </c>
      <c r="C4498" t="str">
        <v>Education</v>
      </c>
      <c r="D4498">
        <v>480150</v>
      </c>
      <c r="E4498">
        <v>299539.5</v>
      </c>
      <c r="F4498">
        <v>645</v>
      </c>
      <c r="G4498">
        <v>0.16339999999999999</v>
      </c>
      <c r="H4498">
        <v>0</v>
      </c>
      <c r="I4498" t="str">
        <v>High</v>
      </c>
    </row>
    <row r="4499" spans="1:9" x14ac:dyDescent="0.25">
      <c r="A4499" t="str">
        <v>LN009079</v>
      </c>
      <c r="B4499" t="str">
        <v>CUST04024</v>
      </c>
      <c r="C4499" t="str">
        <v>Auto</v>
      </c>
      <c r="D4499">
        <v>587236</v>
      </c>
      <c r="E4499">
        <v>402900.38</v>
      </c>
      <c r="F4499">
        <v>681</v>
      </c>
      <c r="G4499">
        <v>0.51759999999999995</v>
      </c>
      <c r="H4499">
        <v>15</v>
      </c>
      <c r="I4499" t="str">
        <v>High</v>
      </c>
    </row>
    <row r="4500" spans="1:9" x14ac:dyDescent="0.25">
      <c r="A4500" t="str">
        <v>LN009083</v>
      </c>
      <c r="B4500" t="str">
        <v>CUST03936</v>
      </c>
      <c r="C4500" t="str">
        <v>Personal</v>
      </c>
      <c r="D4500">
        <v>697503</v>
      </c>
      <c r="E4500">
        <v>592737.25</v>
      </c>
      <c r="F4500">
        <v>776</v>
      </c>
      <c r="G4500">
        <v>0.75</v>
      </c>
      <c r="H4500">
        <v>0</v>
      </c>
      <c r="I4500" t="str">
        <v>High</v>
      </c>
    </row>
    <row r="4501" spans="1:9" x14ac:dyDescent="0.25">
      <c r="A4501" t="str">
        <v>LN009085</v>
      </c>
      <c r="B4501" t="str">
        <v>CUST01165</v>
      </c>
      <c r="C4501" t="str">
        <v>Personal</v>
      </c>
      <c r="D4501">
        <v>147342</v>
      </c>
      <c r="E4501">
        <v>130738.06</v>
      </c>
      <c r="F4501">
        <v>607</v>
      </c>
      <c r="G4501">
        <v>7.1400000000000005E-2</v>
      </c>
      <c r="H4501">
        <v>0</v>
      </c>
      <c r="I4501" t="str">
        <v>High</v>
      </c>
    </row>
    <row r="4502" spans="1:9" x14ac:dyDescent="0.25">
      <c r="A4502" t="str">
        <v>LN009086</v>
      </c>
      <c r="B4502" t="str">
        <v>CUST00556</v>
      </c>
      <c r="C4502" t="str">
        <v>Personal</v>
      </c>
      <c r="D4502">
        <v>749653</v>
      </c>
      <c r="E4502">
        <v>432654.62</v>
      </c>
      <c r="F4502">
        <v>680</v>
      </c>
      <c r="G4502">
        <v>0.75</v>
      </c>
      <c r="H4502">
        <v>7</v>
      </c>
      <c r="I4502" t="str">
        <v>High</v>
      </c>
    </row>
    <row r="4503" spans="1:9" x14ac:dyDescent="0.25">
      <c r="A4503" t="str">
        <v>LN009088</v>
      </c>
      <c r="B4503" t="str">
        <v>CUST02250</v>
      </c>
      <c r="C4503" t="str">
        <v>Business</v>
      </c>
      <c r="D4503">
        <v>4227423</v>
      </c>
      <c r="E4503">
        <v>2297977.41</v>
      </c>
      <c r="F4503">
        <v>728</v>
      </c>
      <c r="G4503">
        <v>0.75</v>
      </c>
      <c r="H4503">
        <v>120</v>
      </c>
      <c r="I4503" t="str">
        <v>High</v>
      </c>
    </row>
    <row r="4504" spans="1:9" x14ac:dyDescent="0.25">
      <c r="A4504" t="str">
        <v>LN009090</v>
      </c>
      <c r="B4504" t="str">
        <v>CUST05554</v>
      </c>
      <c r="C4504" t="str">
        <v>Auto</v>
      </c>
      <c r="D4504">
        <v>1157496</v>
      </c>
      <c r="E4504">
        <v>544527.18999999994</v>
      </c>
      <c r="F4504">
        <v>668</v>
      </c>
      <c r="G4504">
        <v>0.56079999999999997</v>
      </c>
      <c r="H4504">
        <v>0</v>
      </c>
      <c r="I4504" t="str">
        <v>High</v>
      </c>
    </row>
    <row r="4505" spans="1:9" x14ac:dyDescent="0.25">
      <c r="A4505" t="str">
        <v>LN009093</v>
      </c>
      <c r="B4505" t="str">
        <v>CUST00297</v>
      </c>
      <c r="C4505" t="str">
        <v>Home</v>
      </c>
      <c r="D4505">
        <v>4333172</v>
      </c>
      <c r="E4505">
        <v>3936184.72</v>
      </c>
      <c r="F4505">
        <v>695</v>
      </c>
      <c r="G4505">
        <v>0.75</v>
      </c>
      <c r="H4505">
        <v>0</v>
      </c>
      <c r="I4505" t="str">
        <v>High</v>
      </c>
    </row>
    <row r="4506" spans="1:9" x14ac:dyDescent="0.25">
      <c r="A4506" t="str">
        <v>LN009094</v>
      </c>
      <c r="B4506" t="str">
        <v>CUST00095</v>
      </c>
      <c r="C4506" t="str">
        <v>Auto</v>
      </c>
      <c r="D4506">
        <v>1496415</v>
      </c>
      <c r="E4506">
        <v>1210276.43</v>
      </c>
      <c r="F4506">
        <v>762</v>
      </c>
      <c r="G4506">
        <v>0.75</v>
      </c>
      <c r="H4506">
        <v>0</v>
      </c>
      <c r="I4506" t="str">
        <v>High</v>
      </c>
    </row>
    <row r="4507" spans="1:9" x14ac:dyDescent="0.25">
      <c r="A4507" t="str">
        <v>LN009095</v>
      </c>
      <c r="B4507" t="str">
        <v>CUST03311</v>
      </c>
      <c r="C4507" t="str">
        <v>Home</v>
      </c>
      <c r="D4507">
        <v>6797985</v>
      </c>
      <c r="E4507">
        <v>6076898.7699999996</v>
      </c>
      <c r="F4507">
        <v>670</v>
      </c>
      <c r="G4507">
        <v>0.75</v>
      </c>
      <c r="H4507">
        <v>60</v>
      </c>
      <c r="I4507" t="str">
        <v>High</v>
      </c>
    </row>
    <row r="4508" spans="1:9" x14ac:dyDescent="0.25">
      <c r="A4508" t="str">
        <v>LN009096</v>
      </c>
      <c r="B4508" t="str">
        <v>CUST06334</v>
      </c>
      <c r="C4508" t="str">
        <v>Business</v>
      </c>
      <c r="D4508">
        <v>3074867</v>
      </c>
      <c r="E4508">
        <v>1310954.81</v>
      </c>
      <c r="F4508">
        <v>740</v>
      </c>
      <c r="G4508">
        <v>0.372</v>
      </c>
      <c r="H4508">
        <v>60</v>
      </c>
      <c r="I4508" t="str">
        <v>High</v>
      </c>
    </row>
    <row r="4509" spans="1:9" x14ac:dyDescent="0.25">
      <c r="A4509" t="str">
        <v>LN009099</v>
      </c>
      <c r="B4509" t="str">
        <v>CUST01336</v>
      </c>
      <c r="C4509" t="str">
        <v>Business</v>
      </c>
      <c r="D4509">
        <v>4880586</v>
      </c>
      <c r="E4509">
        <v>1559876.78</v>
      </c>
      <c r="F4509">
        <v>729</v>
      </c>
      <c r="G4509">
        <v>0.75</v>
      </c>
      <c r="H4509">
        <v>0</v>
      </c>
      <c r="I4509" t="str">
        <v>High</v>
      </c>
    </row>
    <row r="4510" spans="1:9" x14ac:dyDescent="0.25">
      <c r="A4510" t="str">
        <v>LN009100</v>
      </c>
      <c r="B4510" t="str">
        <v>CUST05143</v>
      </c>
      <c r="C4510" t="str">
        <v>Home</v>
      </c>
      <c r="D4510">
        <v>1936171</v>
      </c>
      <c r="E4510">
        <v>1724650.8</v>
      </c>
      <c r="F4510">
        <v>634</v>
      </c>
      <c r="G4510">
        <v>0.37040000000000001</v>
      </c>
      <c r="H4510">
        <v>0</v>
      </c>
      <c r="I4510" t="str">
        <v>High</v>
      </c>
    </row>
    <row r="4511" spans="1:9" x14ac:dyDescent="0.25">
      <c r="A4511" t="str">
        <v>LN009101</v>
      </c>
      <c r="B4511" t="str">
        <v>CUST03168</v>
      </c>
      <c r="C4511" t="str">
        <v>Auto</v>
      </c>
      <c r="D4511">
        <v>1600268</v>
      </c>
      <c r="E4511">
        <v>105992.87</v>
      </c>
      <c r="F4511">
        <v>654</v>
      </c>
      <c r="G4511">
        <v>0.75</v>
      </c>
      <c r="H4511">
        <v>0</v>
      </c>
      <c r="I4511" t="str">
        <v>High</v>
      </c>
    </row>
    <row r="4512" spans="1:9" x14ac:dyDescent="0.25">
      <c r="A4512" t="str">
        <v>LN009104</v>
      </c>
      <c r="B4512" t="str">
        <v>CUST01188</v>
      </c>
      <c r="C4512" t="str">
        <v>Auto</v>
      </c>
      <c r="D4512">
        <v>1719691</v>
      </c>
      <c r="E4512">
        <v>956063.27</v>
      </c>
      <c r="F4512">
        <v>692</v>
      </c>
      <c r="G4512">
        <v>0.75</v>
      </c>
      <c r="H4512">
        <v>0</v>
      </c>
      <c r="I4512" t="str">
        <v>High</v>
      </c>
    </row>
    <row r="4513" spans="1:9" x14ac:dyDescent="0.25">
      <c r="A4513" t="str">
        <v>LN009111</v>
      </c>
      <c r="B4513" t="str">
        <v>CUST03875</v>
      </c>
      <c r="C4513" t="str">
        <v>Business</v>
      </c>
      <c r="D4513">
        <v>4835726</v>
      </c>
      <c r="E4513">
        <v>4189969.18</v>
      </c>
      <c r="F4513">
        <v>747</v>
      </c>
      <c r="G4513">
        <v>0.75</v>
      </c>
      <c r="H4513">
        <v>0</v>
      </c>
      <c r="I4513" t="str">
        <v>High</v>
      </c>
    </row>
    <row r="4514" spans="1:9" x14ac:dyDescent="0.25">
      <c r="A4514" t="str">
        <v>LN009113</v>
      </c>
      <c r="B4514" t="str">
        <v>CUST02979</v>
      </c>
      <c r="C4514" t="str">
        <v>Home</v>
      </c>
      <c r="D4514">
        <v>4593350</v>
      </c>
      <c r="E4514">
        <v>4524308.3499999996</v>
      </c>
      <c r="F4514">
        <v>754</v>
      </c>
      <c r="G4514">
        <v>0.75</v>
      </c>
      <c r="H4514">
        <v>0</v>
      </c>
      <c r="I4514" t="str">
        <v>High</v>
      </c>
    </row>
    <row r="4515" spans="1:9" x14ac:dyDescent="0.25">
      <c r="A4515" t="str">
        <v>LN009118</v>
      </c>
      <c r="B4515" t="str">
        <v>CUST00981</v>
      </c>
      <c r="C4515" t="str">
        <v>Business</v>
      </c>
      <c r="D4515">
        <v>1449204</v>
      </c>
      <c r="E4515">
        <v>1317006.48</v>
      </c>
      <c r="F4515">
        <v>668</v>
      </c>
      <c r="G4515">
        <v>0.75</v>
      </c>
      <c r="H4515">
        <v>7</v>
      </c>
      <c r="I4515" t="str">
        <v>High</v>
      </c>
    </row>
    <row r="4516" spans="1:9" x14ac:dyDescent="0.25">
      <c r="A4516" t="str">
        <v>LN009119</v>
      </c>
      <c r="B4516" t="str">
        <v>CUST02951</v>
      </c>
      <c r="C4516" t="str">
        <v>Business</v>
      </c>
      <c r="D4516">
        <v>2024248</v>
      </c>
      <c r="E4516">
        <v>1802292.9</v>
      </c>
      <c r="F4516">
        <v>652</v>
      </c>
      <c r="G4516">
        <v>0.75</v>
      </c>
      <c r="H4516">
        <v>0</v>
      </c>
      <c r="I4516" t="str">
        <v>High</v>
      </c>
    </row>
    <row r="4517" spans="1:9" x14ac:dyDescent="0.25">
      <c r="A4517" t="str">
        <v>LN009120</v>
      </c>
      <c r="B4517" t="str">
        <v>CUST05286</v>
      </c>
      <c r="C4517" t="str">
        <v>Business</v>
      </c>
      <c r="D4517">
        <v>848715</v>
      </c>
      <c r="E4517">
        <v>826881.33</v>
      </c>
      <c r="F4517">
        <v>703</v>
      </c>
      <c r="G4517">
        <v>0.59279999999999999</v>
      </c>
      <c r="H4517">
        <v>0</v>
      </c>
      <c r="I4517" t="str">
        <v>High</v>
      </c>
    </row>
    <row r="4518" spans="1:9" x14ac:dyDescent="0.25">
      <c r="A4518" t="str">
        <v>LN009121</v>
      </c>
      <c r="B4518" t="str">
        <v>CUST05772</v>
      </c>
      <c r="C4518" t="str">
        <v>Business</v>
      </c>
      <c r="D4518">
        <v>3549472</v>
      </c>
      <c r="E4518">
        <v>2010860.1</v>
      </c>
      <c r="F4518">
        <v>682</v>
      </c>
      <c r="G4518">
        <v>0.75</v>
      </c>
      <c r="H4518">
        <v>0</v>
      </c>
      <c r="I4518" t="str">
        <v>High</v>
      </c>
    </row>
    <row r="4519" spans="1:9" x14ac:dyDescent="0.25">
      <c r="A4519" t="str">
        <v>LN009122</v>
      </c>
      <c r="B4519" t="str">
        <v>CUST04018</v>
      </c>
      <c r="C4519" t="str">
        <v>Home</v>
      </c>
      <c r="D4519">
        <v>6690960</v>
      </c>
      <c r="E4519">
        <v>5624635.7800000003</v>
      </c>
      <c r="F4519">
        <v>705</v>
      </c>
      <c r="G4519">
        <v>0.75</v>
      </c>
      <c r="H4519">
        <v>0</v>
      </c>
      <c r="I4519" t="str">
        <v>High</v>
      </c>
    </row>
    <row r="4520" spans="1:9" x14ac:dyDescent="0.25">
      <c r="A4520" t="str">
        <v>LN009123</v>
      </c>
      <c r="B4520" t="str">
        <v>CUST05484</v>
      </c>
      <c r="C4520" t="str">
        <v>Auto</v>
      </c>
      <c r="D4520">
        <v>1485195</v>
      </c>
      <c r="E4520">
        <v>1270772.04</v>
      </c>
      <c r="F4520">
        <v>698</v>
      </c>
      <c r="G4520">
        <v>0.75</v>
      </c>
      <c r="H4520">
        <v>0</v>
      </c>
      <c r="I4520" t="str">
        <v>High</v>
      </c>
    </row>
    <row r="4521" spans="1:9" x14ac:dyDescent="0.25">
      <c r="A4521" t="str">
        <v>LN009124</v>
      </c>
      <c r="B4521" t="str">
        <v>CUST03244</v>
      </c>
      <c r="C4521" t="str">
        <v>Business</v>
      </c>
      <c r="D4521">
        <v>4060761</v>
      </c>
      <c r="E4521">
        <v>3539987.1</v>
      </c>
      <c r="F4521">
        <v>739</v>
      </c>
      <c r="G4521">
        <v>0.75</v>
      </c>
      <c r="H4521">
        <v>0</v>
      </c>
      <c r="I4521" t="str">
        <v>High</v>
      </c>
    </row>
    <row r="4522" spans="1:9" x14ac:dyDescent="0.25">
      <c r="A4522" t="str">
        <v>LN009125</v>
      </c>
      <c r="B4522" t="str">
        <v>CUST02266</v>
      </c>
      <c r="C4522" t="str">
        <v>Home</v>
      </c>
      <c r="D4522">
        <v>1212575</v>
      </c>
      <c r="E4522">
        <v>1065694.77</v>
      </c>
      <c r="F4522">
        <v>761</v>
      </c>
      <c r="G4522">
        <v>0.69369999999999998</v>
      </c>
      <c r="H4522">
        <v>0</v>
      </c>
      <c r="I4522" t="str">
        <v>High</v>
      </c>
    </row>
    <row r="4523" spans="1:9" x14ac:dyDescent="0.25">
      <c r="A4523" t="str">
        <v>LN009127</v>
      </c>
      <c r="B4523" t="str">
        <v>CUST02201</v>
      </c>
      <c r="C4523" t="str">
        <v>Home</v>
      </c>
      <c r="D4523">
        <v>6250489</v>
      </c>
      <c r="E4523">
        <v>5054787.3899999997</v>
      </c>
      <c r="F4523">
        <v>721</v>
      </c>
      <c r="G4523">
        <v>0.75</v>
      </c>
      <c r="H4523">
        <v>0</v>
      </c>
      <c r="I4523" t="str">
        <v>High</v>
      </c>
    </row>
    <row r="4524" spans="1:9" x14ac:dyDescent="0.25">
      <c r="A4524" t="str">
        <v>LN009130</v>
      </c>
      <c r="B4524" t="str">
        <v>CUST02414</v>
      </c>
      <c r="C4524" t="str">
        <v>Business</v>
      </c>
      <c r="D4524">
        <v>4382697</v>
      </c>
      <c r="E4524">
        <v>3106759.06</v>
      </c>
      <c r="F4524">
        <v>744</v>
      </c>
      <c r="G4524">
        <v>0.75</v>
      </c>
      <c r="H4524">
        <v>0</v>
      </c>
      <c r="I4524" t="str">
        <v>High</v>
      </c>
    </row>
    <row r="4525" spans="1:9" x14ac:dyDescent="0.25">
      <c r="A4525" t="str">
        <v>LN009132</v>
      </c>
      <c r="B4525" t="str">
        <v>CUST01393</v>
      </c>
      <c r="C4525" t="str">
        <v>Education</v>
      </c>
      <c r="D4525">
        <v>123313</v>
      </c>
      <c r="E4525">
        <v>103578.46</v>
      </c>
      <c r="F4525">
        <v>584</v>
      </c>
      <c r="G4525">
        <v>0.1275</v>
      </c>
      <c r="H4525">
        <v>0</v>
      </c>
      <c r="I4525" t="str">
        <v>High</v>
      </c>
    </row>
    <row r="4526" spans="1:9" x14ac:dyDescent="0.25">
      <c r="A4526" t="str">
        <v>LN009134</v>
      </c>
      <c r="B4526" t="str">
        <v>CUST05466</v>
      </c>
      <c r="C4526" t="str">
        <v>Personal</v>
      </c>
      <c r="D4526">
        <v>780389</v>
      </c>
      <c r="E4526">
        <v>0</v>
      </c>
      <c r="F4526">
        <v>703</v>
      </c>
      <c r="G4526">
        <v>0.66600000000000004</v>
      </c>
      <c r="H4526">
        <v>0</v>
      </c>
      <c r="I4526" t="str">
        <v>High</v>
      </c>
    </row>
    <row r="4527" spans="1:9" x14ac:dyDescent="0.25">
      <c r="A4527" t="str">
        <v>LN009136</v>
      </c>
      <c r="B4527" t="str">
        <v>CUST01447</v>
      </c>
      <c r="C4527" t="str">
        <v>Home</v>
      </c>
      <c r="D4527">
        <v>3728878</v>
      </c>
      <c r="E4527">
        <v>3560233.08</v>
      </c>
      <c r="F4527">
        <v>741</v>
      </c>
      <c r="G4527">
        <v>0.75</v>
      </c>
      <c r="H4527">
        <v>1</v>
      </c>
      <c r="I4527" t="str">
        <v>High</v>
      </c>
    </row>
    <row r="4528" spans="1:9" x14ac:dyDescent="0.25">
      <c r="A4528" t="str">
        <v>LN009137</v>
      </c>
      <c r="B4528" t="str">
        <v>CUST03892</v>
      </c>
      <c r="C4528" t="str">
        <v>Auto</v>
      </c>
      <c r="D4528">
        <v>1691255</v>
      </c>
      <c r="E4528">
        <v>1093117.69</v>
      </c>
      <c r="F4528">
        <v>781</v>
      </c>
      <c r="G4528">
        <v>0.75</v>
      </c>
      <c r="H4528">
        <v>1</v>
      </c>
      <c r="I4528" t="str">
        <v>High</v>
      </c>
    </row>
    <row r="4529" spans="1:9" x14ac:dyDescent="0.25">
      <c r="A4529" t="str">
        <v>LN009139</v>
      </c>
      <c r="B4529" t="str">
        <v>CUST03055</v>
      </c>
      <c r="C4529" t="str">
        <v>Home</v>
      </c>
      <c r="D4529">
        <v>5022256</v>
      </c>
      <c r="E4529">
        <v>4624246.55</v>
      </c>
      <c r="F4529">
        <v>625</v>
      </c>
      <c r="G4529">
        <v>0.75</v>
      </c>
      <c r="H4529">
        <v>0</v>
      </c>
      <c r="I4529" t="str">
        <v>High</v>
      </c>
    </row>
    <row r="4530" spans="1:9" x14ac:dyDescent="0.25">
      <c r="A4530" t="str">
        <v>LN009140</v>
      </c>
      <c r="B4530" t="str">
        <v>CUST01644</v>
      </c>
      <c r="C4530" t="str">
        <v>Auto</v>
      </c>
      <c r="D4530">
        <v>1098064</v>
      </c>
      <c r="E4530">
        <v>710956.11</v>
      </c>
      <c r="F4530">
        <v>787</v>
      </c>
      <c r="G4530">
        <v>0.51060000000000005</v>
      </c>
      <c r="H4530">
        <v>0</v>
      </c>
      <c r="I4530" t="str">
        <v>High</v>
      </c>
    </row>
    <row r="4531" spans="1:9" x14ac:dyDescent="0.25">
      <c r="A4531" t="str">
        <v>LN009141</v>
      </c>
      <c r="B4531" t="str">
        <v>CUST02826</v>
      </c>
      <c r="C4531" t="str">
        <v>Home</v>
      </c>
      <c r="D4531">
        <v>4013514</v>
      </c>
      <c r="E4531">
        <v>3573955.7</v>
      </c>
      <c r="F4531">
        <v>765</v>
      </c>
      <c r="G4531">
        <v>0.75</v>
      </c>
      <c r="H4531">
        <v>0</v>
      </c>
      <c r="I4531" t="str">
        <v>High</v>
      </c>
    </row>
    <row r="4532" spans="1:9" x14ac:dyDescent="0.25">
      <c r="A4532" t="str">
        <v>LN009142</v>
      </c>
      <c r="B4532" t="str">
        <v>CUST00821</v>
      </c>
      <c r="C4532" t="str">
        <v>Personal</v>
      </c>
      <c r="D4532">
        <v>575065</v>
      </c>
      <c r="E4532">
        <v>355594.69</v>
      </c>
      <c r="F4532">
        <v>673</v>
      </c>
      <c r="G4532">
        <v>0.58640000000000003</v>
      </c>
      <c r="H4532">
        <v>0</v>
      </c>
      <c r="I4532" t="str">
        <v>High</v>
      </c>
    </row>
    <row r="4533" spans="1:9" x14ac:dyDescent="0.25">
      <c r="A4533" t="str">
        <v>LN009143</v>
      </c>
      <c r="B4533" t="str">
        <v>CUST06806</v>
      </c>
      <c r="C4533" t="str">
        <v>Business</v>
      </c>
      <c r="D4533">
        <v>3480310</v>
      </c>
      <c r="E4533">
        <v>0</v>
      </c>
      <c r="F4533">
        <v>685</v>
      </c>
      <c r="G4533">
        <v>0.75</v>
      </c>
      <c r="H4533">
        <v>0</v>
      </c>
      <c r="I4533" t="str">
        <v>High</v>
      </c>
    </row>
    <row r="4534" spans="1:9" x14ac:dyDescent="0.25">
      <c r="A4534" t="str">
        <v>LN009146</v>
      </c>
      <c r="B4534" t="str">
        <v>CUST00674</v>
      </c>
      <c r="C4534" t="str">
        <v>Home</v>
      </c>
      <c r="D4534">
        <v>5902058</v>
      </c>
      <c r="E4534">
        <v>5020749.9000000004</v>
      </c>
      <c r="F4534">
        <v>661</v>
      </c>
      <c r="G4534">
        <v>0.75</v>
      </c>
      <c r="H4534">
        <v>0</v>
      </c>
      <c r="I4534" t="str">
        <v>High</v>
      </c>
    </row>
    <row r="4535" spans="1:9" x14ac:dyDescent="0.25">
      <c r="A4535" t="str">
        <v>LN009148</v>
      </c>
      <c r="B4535" t="str">
        <v>CUST02684</v>
      </c>
      <c r="C4535" t="str">
        <v>Home</v>
      </c>
      <c r="D4535">
        <v>3994991</v>
      </c>
      <c r="E4535">
        <v>3789600.43</v>
      </c>
      <c r="F4535">
        <v>721</v>
      </c>
      <c r="G4535">
        <v>0.61439999999999995</v>
      </c>
      <c r="H4535">
        <v>0</v>
      </c>
      <c r="I4535" t="str">
        <v>High</v>
      </c>
    </row>
    <row r="4536" spans="1:9" x14ac:dyDescent="0.25">
      <c r="A4536" t="str">
        <v>LN009149</v>
      </c>
      <c r="B4536" t="str">
        <v>CUST05867</v>
      </c>
      <c r="C4536" t="str">
        <v>Home</v>
      </c>
      <c r="D4536">
        <v>2628404</v>
      </c>
      <c r="E4536">
        <v>2566640.31</v>
      </c>
      <c r="F4536">
        <v>633</v>
      </c>
      <c r="G4536">
        <v>0.4204</v>
      </c>
      <c r="H4536">
        <v>0</v>
      </c>
      <c r="I4536" t="str">
        <v>High</v>
      </c>
    </row>
    <row r="4537" spans="1:9" x14ac:dyDescent="0.25">
      <c r="A4537" t="str">
        <v>LN009150</v>
      </c>
      <c r="B4537" t="str">
        <v>CUST05872</v>
      </c>
      <c r="C4537" t="str">
        <v>Home</v>
      </c>
      <c r="D4537">
        <v>4281484</v>
      </c>
      <c r="E4537">
        <v>4062398.06</v>
      </c>
      <c r="F4537">
        <v>714</v>
      </c>
      <c r="G4537">
        <v>0.53610000000000002</v>
      </c>
      <c r="H4537">
        <v>30</v>
      </c>
      <c r="I4537" t="str">
        <v>High</v>
      </c>
    </row>
    <row r="4538" spans="1:9" x14ac:dyDescent="0.25">
      <c r="A4538" t="str">
        <v>LN009151</v>
      </c>
      <c r="B4538" t="str">
        <v>CUST02084</v>
      </c>
      <c r="C4538" t="str">
        <v>Home</v>
      </c>
      <c r="D4538">
        <v>6889942</v>
      </c>
      <c r="E4538">
        <v>6583602.9900000002</v>
      </c>
      <c r="F4538">
        <v>744</v>
      </c>
      <c r="G4538">
        <v>0.75</v>
      </c>
      <c r="H4538">
        <v>0</v>
      </c>
      <c r="I4538" t="str">
        <v>High</v>
      </c>
    </row>
    <row r="4539" spans="1:9" x14ac:dyDescent="0.25">
      <c r="A4539" t="str">
        <v>LN009155</v>
      </c>
      <c r="B4539" t="str">
        <v>CUST02399</v>
      </c>
      <c r="C4539" t="str">
        <v>Personal</v>
      </c>
      <c r="D4539">
        <v>174003</v>
      </c>
      <c r="E4539">
        <v>76267.44</v>
      </c>
      <c r="F4539">
        <v>605</v>
      </c>
      <c r="G4539">
        <v>0.1459</v>
      </c>
      <c r="H4539">
        <v>0</v>
      </c>
      <c r="I4539" t="str">
        <v>High</v>
      </c>
    </row>
    <row r="4540" spans="1:9" x14ac:dyDescent="0.25">
      <c r="A4540" t="str">
        <v>LN009157</v>
      </c>
      <c r="B4540" t="str">
        <v>CUST03033</v>
      </c>
      <c r="C4540" t="str">
        <v>Business</v>
      </c>
      <c r="D4540">
        <v>2835115</v>
      </c>
      <c r="E4540">
        <v>2793541.81</v>
      </c>
      <c r="F4540">
        <v>728</v>
      </c>
      <c r="G4540">
        <v>0.75</v>
      </c>
      <c r="H4540">
        <v>0</v>
      </c>
      <c r="I4540" t="str">
        <v>High</v>
      </c>
    </row>
    <row r="4541" spans="1:9" x14ac:dyDescent="0.25">
      <c r="A4541" t="str">
        <v>LN009160</v>
      </c>
      <c r="B4541" t="str">
        <v>CUST04920</v>
      </c>
      <c r="C4541" t="str">
        <v>Home</v>
      </c>
      <c r="D4541">
        <v>4186610</v>
      </c>
      <c r="E4541">
        <v>3955312.72</v>
      </c>
      <c r="F4541">
        <v>750</v>
      </c>
      <c r="G4541">
        <v>0.59470000000000001</v>
      </c>
      <c r="H4541">
        <v>0</v>
      </c>
      <c r="I4541" t="str">
        <v>High</v>
      </c>
    </row>
    <row r="4542" spans="1:9" x14ac:dyDescent="0.25">
      <c r="A4542" t="str">
        <v>LN009164</v>
      </c>
      <c r="B4542" t="str">
        <v>CUST02669</v>
      </c>
      <c r="C4542" t="str">
        <v>Home</v>
      </c>
      <c r="D4542">
        <v>2424681</v>
      </c>
      <c r="E4542">
        <v>2225783.64</v>
      </c>
      <c r="F4542">
        <v>564</v>
      </c>
      <c r="G4542">
        <v>0.505</v>
      </c>
      <c r="H4542">
        <v>0</v>
      </c>
      <c r="I4542" t="str">
        <v>High</v>
      </c>
    </row>
    <row r="4543" spans="1:9" x14ac:dyDescent="0.25">
      <c r="A4543" t="str">
        <v>LN009165</v>
      </c>
      <c r="B4543" t="str">
        <v>CUST06818</v>
      </c>
      <c r="C4543" t="str">
        <v>Business</v>
      </c>
      <c r="D4543">
        <v>4162077</v>
      </c>
      <c r="E4543">
        <v>3292887.27</v>
      </c>
      <c r="F4543">
        <v>623</v>
      </c>
      <c r="G4543">
        <v>0.75</v>
      </c>
      <c r="H4543">
        <v>7</v>
      </c>
      <c r="I4543" t="str">
        <v>High</v>
      </c>
    </row>
    <row r="4544" spans="1:9" x14ac:dyDescent="0.25">
      <c r="A4544" t="str">
        <v>LN009166</v>
      </c>
      <c r="B4544" t="str">
        <v>CUST03133</v>
      </c>
      <c r="C4544" t="str">
        <v>Education</v>
      </c>
      <c r="D4544">
        <v>774147</v>
      </c>
      <c r="E4544">
        <v>98625.42</v>
      </c>
      <c r="F4544">
        <v>708</v>
      </c>
      <c r="G4544">
        <v>0.75</v>
      </c>
      <c r="H4544">
        <v>0</v>
      </c>
      <c r="I4544" t="str">
        <v>High</v>
      </c>
    </row>
    <row r="4545" spans="1:9" x14ac:dyDescent="0.25">
      <c r="A4545" t="str">
        <v>LN009167</v>
      </c>
      <c r="B4545" t="str">
        <v>CUST00520</v>
      </c>
      <c r="C4545" t="str">
        <v>Business</v>
      </c>
      <c r="D4545">
        <v>3542565</v>
      </c>
      <c r="E4545">
        <v>2059869.56</v>
      </c>
      <c r="F4545">
        <v>809</v>
      </c>
      <c r="G4545">
        <v>0.75</v>
      </c>
      <c r="H4545">
        <v>0</v>
      </c>
      <c r="I4545" t="str">
        <v>High</v>
      </c>
    </row>
    <row r="4546" spans="1:9" x14ac:dyDescent="0.25">
      <c r="A4546" t="str">
        <v>LN009169</v>
      </c>
      <c r="B4546" t="str">
        <v>CUST05667</v>
      </c>
      <c r="C4546" t="str">
        <v>Personal</v>
      </c>
      <c r="D4546">
        <v>767888</v>
      </c>
      <c r="E4546">
        <v>475092.91</v>
      </c>
      <c r="F4546">
        <v>766</v>
      </c>
      <c r="G4546">
        <v>0.75</v>
      </c>
      <c r="H4546">
        <v>120</v>
      </c>
      <c r="I4546" t="str">
        <v>High</v>
      </c>
    </row>
    <row r="4547" spans="1:9" x14ac:dyDescent="0.25">
      <c r="A4547" t="str">
        <v>LN009170</v>
      </c>
      <c r="B4547" t="str">
        <v>CUST00656</v>
      </c>
      <c r="C4547" t="str">
        <v>Personal</v>
      </c>
      <c r="D4547">
        <v>473937</v>
      </c>
      <c r="E4547">
        <v>128488.19</v>
      </c>
      <c r="F4547">
        <v>631</v>
      </c>
      <c r="G4547">
        <v>0.6613</v>
      </c>
      <c r="H4547">
        <v>0</v>
      </c>
      <c r="I4547" t="str">
        <v>High</v>
      </c>
    </row>
    <row r="4548" spans="1:9" x14ac:dyDescent="0.25">
      <c r="A4548" t="str">
        <v>LN009172</v>
      </c>
      <c r="B4548" t="str">
        <v>CUST00704</v>
      </c>
      <c r="C4548" t="str">
        <v>Business</v>
      </c>
      <c r="D4548">
        <v>3318626</v>
      </c>
      <c r="E4548">
        <v>2463091.89</v>
      </c>
      <c r="F4548">
        <v>669</v>
      </c>
      <c r="G4548">
        <v>0.75</v>
      </c>
      <c r="H4548">
        <v>0</v>
      </c>
      <c r="I4548" t="str">
        <v>High</v>
      </c>
    </row>
    <row r="4549" spans="1:9" x14ac:dyDescent="0.25">
      <c r="A4549" t="str">
        <v>LN009179</v>
      </c>
      <c r="B4549" t="str">
        <v>CUST01825</v>
      </c>
      <c r="C4549" t="str">
        <v>Auto</v>
      </c>
      <c r="D4549">
        <v>1718735</v>
      </c>
      <c r="E4549">
        <v>576666.52</v>
      </c>
      <c r="F4549">
        <v>686</v>
      </c>
      <c r="G4549">
        <v>0.75</v>
      </c>
      <c r="H4549">
        <v>0</v>
      </c>
      <c r="I4549" t="str">
        <v>High</v>
      </c>
    </row>
    <row r="4550" spans="1:9" x14ac:dyDescent="0.25">
      <c r="A4550" t="str">
        <v>LN009181</v>
      </c>
      <c r="B4550" t="str">
        <v>CUST05047</v>
      </c>
      <c r="C4550" t="str">
        <v>Home</v>
      </c>
      <c r="D4550">
        <v>4060264</v>
      </c>
      <c r="E4550">
        <v>3783122.88</v>
      </c>
      <c r="F4550">
        <v>725</v>
      </c>
      <c r="G4550">
        <v>0.62280000000000002</v>
      </c>
      <c r="H4550">
        <v>0</v>
      </c>
      <c r="I4550" t="str">
        <v>High</v>
      </c>
    </row>
    <row r="4551" spans="1:9" x14ac:dyDescent="0.25">
      <c r="A4551" t="str">
        <v>LN009182</v>
      </c>
      <c r="B4551" t="str">
        <v>CUST01945</v>
      </c>
      <c r="C4551" t="str">
        <v>Home</v>
      </c>
      <c r="D4551">
        <v>6050617</v>
      </c>
      <c r="E4551">
        <v>5882122.04</v>
      </c>
      <c r="F4551">
        <v>732</v>
      </c>
      <c r="G4551">
        <v>0.75</v>
      </c>
      <c r="H4551">
        <v>0</v>
      </c>
      <c r="I4551" t="str">
        <v>High</v>
      </c>
    </row>
    <row r="4552" spans="1:9" x14ac:dyDescent="0.25">
      <c r="A4552" t="str">
        <v>LN009184</v>
      </c>
      <c r="B4552" t="str">
        <v>CUST04551</v>
      </c>
      <c r="C4552" t="str">
        <v>Auto</v>
      </c>
      <c r="D4552">
        <v>937033</v>
      </c>
      <c r="E4552">
        <v>860995.37</v>
      </c>
      <c r="F4552">
        <v>599</v>
      </c>
      <c r="G4552">
        <v>0.1903</v>
      </c>
      <c r="H4552">
        <v>0</v>
      </c>
      <c r="I4552" t="str">
        <v>High</v>
      </c>
    </row>
    <row r="4553" spans="1:9" x14ac:dyDescent="0.25">
      <c r="A4553" t="str">
        <v>LN009187</v>
      </c>
      <c r="B4553" t="str">
        <v>CUST02913</v>
      </c>
      <c r="C4553" t="str">
        <v>Auto</v>
      </c>
      <c r="D4553">
        <v>1070724</v>
      </c>
      <c r="E4553">
        <v>512987.75</v>
      </c>
      <c r="F4553">
        <v>621</v>
      </c>
      <c r="G4553">
        <v>0.67279999999999995</v>
      </c>
      <c r="H4553">
        <v>0</v>
      </c>
      <c r="I4553" t="str">
        <v>High</v>
      </c>
    </row>
    <row r="4554" spans="1:9" x14ac:dyDescent="0.25">
      <c r="A4554" t="str">
        <v>LN009188</v>
      </c>
      <c r="B4554" t="str">
        <v>CUST01782</v>
      </c>
      <c r="C4554" t="str">
        <v>Personal</v>
      </c>
      <c r="D4554">
        <v>564528</v>
      </c>
      <c r="E4554">
        <v>274801.49</v>
      </c>
      <c r="F4554">
        <v>622</v>
      </c>
      <c r="G4554">
        <v>0.16350000000000001</v>
      </c>
      <c r="H4554">
        <v>0</v>
      </c>
      <c r="I4554" t="str">
        <v>High</v>
      </c>
    </row>
    <row r="4555" spans="1:9" x14ac:dyDescent="0.25">
      <c r="A4555" t="str">
        <v>LN009189</v>
      </c>
      <c r="B4555" t="str">
        <v>CUST02705</v>
      </c>
      <c r="C4555" t="str">
        <v>Business</v>
      </c>
      <c r="D4555">
        <v>4669823</v>
      </c>
      <c r="E4555">
        <v>4121134.28</v>
      </c>
      <c r="F4555">
        <v>639</v>
      </c>
      <c r="G4555">
        <v>0.75</v>
      </c>
      <c r="H4555">
        <v>0</v>
      </c>
      <c r="I4555" t="str">
        <v>High</v>
      </c>
    </row>
    <row r="4556" spans="1:9" x14ac:dyDescent="0.25">
      <c r="A4556" t="str">
        <v>LN009191</v>
      </c>
      <c r="B4556" t="str">
        <v>CUST01146</v>
      </c>
      <c r="C4556" t="str">
        <v>Business</v>
      </c>
      <c r="D4556">
        <v>2216058</v>
      </c>
      <c r="E4556">
        <v>1894489.64</v>
      </c>
      <c r="F4556">
        <v>611</v>
      </c>
      <c r="G4556">
        <v>0.75</v>
      </c>
      <c r="H4556">
        <v>0</v>
      </c>
      <c r="I4556" t="str">
        <v>High</v>
      </c>
    </row>
    <row r="4557" spans="1:9" x14ac:dyDescent="0.25">
      <c r="A4557" t="str">
        <v>LN009193</v>
      </c>
      <c r="B4557" t="str">
        <v>CUST02680</v>
      </c>
      <c r="C4557" t="str">
        <v>Business</v>
      </c>
      <c r="D4557">
        <v>4829686</v>
      </c>
      <c r="E4557">
        <v>0</v>
      </c>
      <c r="F4557">
        <v>652</v>
      </c>
      <c r="G4557">
        <v>0.75</v>
      </c>
      <c r="H4557">
        <v>30</v>
      </c>
      <c r="I4557" t="str">
        <v>High</v>
      </c>
    </row>
    <row r="4558" spans="1:9" x14ac:dyDescent="0.25">
      <c r="A4558" t="str">
        <v>LN009198</v>
      </c>
      <c r="B4558" t="str">
        <v>CUST01161</v>
      </c>
      <c r="C4558" t="str">
        <v>Business</v>
      </c>
      <c r="D4558">
        <v>2578050</v>
      </c>
      <c r="E4558">
        <v>1678616.69</v>
      </c>
      <c r="F4558">
        <v>742</v>
      </c>
      <c r="G4558">
        <v>0.75</v>
      </c>
      <c r="H4558">
        <v>0</v>
      </c>
      <c r="I4558" t="str">
        <v>High</v>
      </c>
    </row>
    <row r="4559" spans="1:9" x14ac:dyDescent="0.25">
      <c r="A4559" t="str">
        <v>LN009200</v>
      </c>
      <c r="B4559" t="str">
        <v>CUST03447</v>
      </c>
      <c r="C4559" t="str">
        <v>Auto</v>
      </c>
      <c r="D4559">
        <v>1687758</v>
      </c>
      <c r="E4559">
        <v>765555.4</v>
      </c>
      <c r="F4559">
        <v>724</v>
      </c>
      <c r="G4559">
        <v>0.62019999999999997</v>
      </c>
      <c r="H4559">
        <v>0</v>
      </c>
      <c r="I4559" t="str">
        <v>High</v>
      </c>
    </row>
    <row r="4560" spans="1:9" x14ac:dyDescent="0.25">
      <c r="A4560" t="str">
        <v>LN009201</v>
      </c>
      <c r="B4560" t="str">
        <v>CUST06559</v>
      </c>
      <c r="C4560" t="str">
        <v>Business</v>
      </c>
      <c r="D4560">
        <v>2746476</v>
      </c>
      <c r="E4560">
        <v>2650410.33</v>
      </c>
      <c r="F4560">
        <v>746</v>
      </c>
      <c r="G4560">
        <v>0.51060000000000005</v>
      </c>
      <c r="H4560">
        <v>0</v>
      </c>
      <c r="I4560" t="str">
        <v>High</v>
      </c>
    </row>
    <row r="4561" spans="1:9" x14ac:dyDescent="0.25">
      <c r="A4561" t="str">
        <v>LN009202</v>
      </c>
      <c r="B4561" t="str">
        <v>CUST02268</v>
      </c>
      <c r="C4561" t="str">
        <v>Home</v>
      </c>
      <c r="D4561">
        <v>3891913</v>
      </c>
      <c r="E4561">
        <v>3633075.3</v>
      </c>
      <c r="F4561">
        <v>607</v>
      </c>
      <c r="G4561">
        <v>0.75</v>
      </c>
      <c r="H4561">
        <v>0</v>
      </c>
      <c r="I4561" t="str">
        <v>High</v>
      </c>
    </row>
    <row r="4562" spans="1:9" x14ac:dyDescent="0.25">
      <c r="A4562" t="str">
        <v>LN009203</v>
      </c>
      <c r="B4562" t="str">
        <v>CUST02446</v>
      </c>
      <c r="C4562" t="str">
        <v>Auto</v>
      </c>
      <c r="D4562">
        <v>1283599</v>
      </c>
      <c r="E4562">
        <v>625820.87</v>
      </c>
      <c r="F4562">
        <v>706</v>
      </c>
      <c r="G4562">
        <v>0.75</v>
      </c>
      <c r="H4562">
        <v>15</v>
      </c>
      <c r="I4562" t="str">
        <v>High</v>
      </c>
    </row>
    <row r="4563" spans="1:9" x14ac:dyDescent="0.25">
      <c r="A4563" t="str">
        <v>LN009204</v>
      </c>
      <c r="B4563" t="str">
        <v>CUST01083</v>
      </c>
      <c r="C4563" t="str">
        <v>Home</v>
      </c>
      <c r="D4563">
        <v>6720900</v>
      </c>
      <c r="E4563">
        <v>5445618.4199999999</v>
      </c>
      <c r="F4563">
        <v>705</v>
      </c>
      <c r="G4563">
        <v>0.75</v>
      </c>
      <c r="H4563">
        <v>0</v>
      </c>
      <c r="I4563" t="str">
        <v>High</v>
      </c>
    </row>
    <row r="4564" spans="1:9" x14ac:dyDescent="0.25">
      <c r="A4564" t="str">
        <v>LN009205</v>
      </c>
      <c r="B4564" t="str">
        <v>CUST02849</v>
      </c>
      <c r="C4564" t="str">
        <v>Business</v>
      </c>
      <c r="D4564">
        <v>653854</v>
      </c>
      <c r="E4564">
        <v>258655.94</v>
      </c>
      <c r="F4564">
        <v>609</v>
      </c>
      <c r="G4564">
        <v>0.34410000000000002</v>
      </c>
      <c r="H4564">
        <v>7</v>
      </c>
      <c r="I4564" t="str">
        <v>High</v>
      </c>
    </row>
    <row r="4565" spans="1:9" x14ac:dyDescent="0.25">
      <c r="A4565" t="str">
        <v>LN009207</v>
      </c>
      <c r="B4565" t="str">
        <v>CUST01168</v>
      </c>
      <c r="C4565" t="str">
        <v>Home</v>
      </c>
      <c r="D4565">
        <v>4009795</v>
      </c>
      <c r="E4565">
        <v>3794962.3</v>
      </c>
      <c r="F4565">
        <v>707</v>
      </c>
      <c r="G4565">
        <v>0.75</v>
      </c>
      <c r="H4565">
        <v>0</v>
      </c>
      <c r="I4565" t="str">
        <v>High</v>
      </c>
    </row>
    <row r="4566" spans="1:9" x14ac:dyDescent="0.25">
      <c r="A4566" t="str">
        <v>LN009211</v>
      </c>
      <c r="B4566" t="str">
        <v>CUST05195</v>
      </c>
      <c r="C4566" t="str">
        <v>Business</v>
      </c>
      <c r="D4566">
        <v>917962</v>
      </c>
      <c r="E4566">
        <v>448570.74</v>
      </c>
      <c r="F4566">
        <v>730</v>
      </c>
      <c r="G4566">
        <v>0.68700000000000006</v>
      </c>
      <c r="H4566">
        <v>0</v>
      </c>
      <c r="I4566" t="str">
        <v>High</v>
      </c>
    </row>
    <row r="4567" spans="1:9" x14ac:dyDescent="0.25">
      <c r="A4567" t="str">
        <v>LN009212</v>
      </c>
      <c r="B4567" t="str">
        <v>CUST03712</v>
      </c>
      <c r="C4567" t="str">
        <v>Business</v>
      </c>
      <c r="D4567">
        <v>2709759</v>
      </c>
      <c r="E4567">
        <v>2014223.65</v>
      </c>
      <c r="F4567">
        <v>656</v>
      </c>
      <c r="G4567">
        <v>0.72189999999999999</v>
      </c>
      <c r="H4567">
        <v>0</v>
      </c>
      <c r="I4567" t="str">
        <v>High</v>
      </c>
    </row>
    <row r="4568" spans="1:9" x14ac:dyDescent="0.25">
      <c r="A4568" t="str">
        <v>LN009214</v>
      </c>
      <c r="B4568" t="str">
        <v>CUST06522</v>
      </c>
      <c r="C4568" t="str">
        <v>Home</v>
      </c>
      <c r="D4568">
        <v>4527157</v>
      </c>
      <c r="E4568">
        <v>4455681.2300000004</v>
      </c>
      <c r="F4568">
        <v>765</v>
      </c>
      <c r="G4568">
        <v>0.55189999999999995</v>
      </c>
      <c r="H4568">
        <v>0</v>
      </c>
      <c r="I4568" t="str">
        <v>High</v>
      </c>
    </row>
    <row r="4569" spans="1:9" x14ac:dyDescent="0.25">
      <c r="A4569" t="str">
        <v>LN009217</v>
      </c>
      <c r="B4569" t="str">
        <v>CUST06987</v>
      </c>
      <c r="C4569" t="str">
        <v>Home</v>
      </c>
      <c r="D4569">
        <v>3038523</v>
      </c>
      <c r="E4569">
        <v>2948725.48</v>
      </c>
      <c r="F4569">
        <v>756</v>
      </c>
      <c r="G4569">
        <v>0.65349999999999997</v>
      </c>
      <c r="H4569">
        <v>0</v>
      </c>
      <c r="I4569" t="str">
        <v>High</v>
      </c>
    </row>
    <row r="4570" spans="1:9" x14ac:dyDescent="0.25">
      <c r="A4570" t="str">
        <v>LN009218</v>
      </c>
      <c r="B4570" t="str">
        <v>CUST00632</v>
      </c>
      <c r="C4570" t="str">
        <v>Business</v>
      </c>
      <c r="D4570">
        <v>2142970</v>
      </c>
      <c r="E4570">
        <v>0</v>
      </c>
      <c r="F4570">
        <v>727</v>
      </c>
      <c r="G4570">
        <v>0.75</v>
      </c>
      <c r="H4570">
        <v>120</v>
      </c>
      <c r="I4570" t="str">
        <v>High</v>
      </c>
    </row>
    <row r="4571" spans="1:9" x14ac:dyDescent="0.25">
      <c r="A4571" t="str">
        <v>LN009219</v>
      </c>
      <c r="B4571" t="str">
        <v>CUST06764</v>
      </c>
      <c r="C4571" t="str">
        <v>Business</v>
      </c>
      <c r="D4571">
        <v>3859067</v>
      </c>
      <c r="E4571">
        <v>763312.04</v>
      </c>
      <c r="F4571">
        <v>718</v>
      </c>
      <c r="G4571">
        <v>0.75</v>
      </c>
      <c r="H4571">
        <v>0</v>
      </c>
      <c r="I4571" t="str">
        <v>High</v>
      </c>
    </row>
    <row r="4572" spans="1:9" x14ac:dyDescent="0.25">
      <c r="A4572" t="str">
        <v>LN009223</v>
      </c>
      <c r="B4572" t="str">
        <v>CUST00481</v>
      </c>
      <c r="C4572" t="str">
        <v>Home</v>
      </c>
      <c r="D4572">
        <v>3959103</v>
      </c>
      <c r="E4572">
        <v>3911162.6</v>
      </c>
      <c r="F4572">
        <v>599</v>
      </c>
      <c r="G4572">
        <v>0.75</v>
      </c>
      <c r="H4572">
        <v>0</v>
      </c>
      <c r="I4572" t="str">
        <v>High</v>
      </c>
    </row>
    <row r="4573" spans="1:9" x14ac:dyDescent="0.25">
      <c r="A4573" t="str">
        <v>LN009225</v>
      </c>
      <c r="B4573" t="str">
        <v>CUST03802</v>
      </c>
      <c r="C4573" t="str">
        <v>Business</v>
      </c>
      <c r="D4573">
        <v>4509589</v>
      </c>
      <c r="E4573">
        <v>3561779.33</v>
      </c>
      <c r="F4573">
        <v>760</v>
      </c>
      <c r="G4573">
        <v>0.75</v>
      </c>
      <c r="H4573">
        <v>1</v>
      </c>
      <c r="I4573" t="str">
        <v>High</v>
      </c>
    </row>
    <row r="4574" spans="1:9" x14ac:dyDescent="0.25">
      <c r="A4574" t="str">
        <v>LN009226</v>
      </c>
      <c r="B4574" t="str">
        <v>CUST01115</v>
      </c>
      <c r="C4574" t="str">
        <v>Business</v>
      </c>
      <c r="D4574">
        <v>3195519</v>
      </c>
      <c r="E4574">
        <v>1573413.42</v>
      </c>
      <c r="F4574">
        <v>662</v>
      </c>
      <c r="G4574">
        <v>0.75</v>
      </c>
      <c r="H4574">
        <v>0</v>
      </c>
      <c r="I4574" t="str">
        <v>High</v>
      </c>
    </row>
    <row r="4575" spans="1:9" x14ac:dyDescent="0.25">
      <c r="A4575" t="str">
        <v>LN009227</v>
      </c>
      <c r="B4575" t="str">
        <v>CUST00354</v>
      </c>
      <c r="C4575" t="str">
        <v>Home</v>
      </c>
      <c r="D4575">
        <v>6855620</v>
      </c>
      <c r="E4575">
        <v>6785461.7599999998</v>
      </c>
      <c r="F4575">
        <v>680</v>
      </c>
      <c r="G4575">
        <v>0.75</v>
      </c>
      <c r="H4575">
        <v>0</v>
      </c>
      <c r="I4575" t="str">
        <v>High</v>
      </c>
    </row>
    <row r="4576" spans="1:9" x14ac:dyDescent="0.25">
      <c r="A4576" t="str">
        <v>LN009228</v>
      </c>
      <c r="B4576" t="str">
        <v>CUST01452</v>
      </c>
      <c r="C4576" t="str">
        <v>Business</v>
      </c>
      <c r="D4576">
        <v>3581362</v>
      </c>
      <c r="E4576">
        <v>1187362.19</v>
      </c>
      <c r="F4576">
        <v>711</v>
      </c>
      <c r="G4576">
        <v>0.75</v>
      </c>
      <c r="H4576">
        <v>0</v>
      </c>
      <c r="I4576" t="str">
        <v>High</v>
      </c>
    </row>
    <row r="4577" spans="1:9" x14ac:dyDescent="0.25">
      <c r="A4577" t="str">
        <v>LN009229</v>
      </c>
      <c r="B4577" t="str">
        <v>CUST02468</v>
      </c>
      <c r="C4577" t="str">
        <v>Home</v>
      </c>
      <c r="D4577">
        <v>4607626</v>
      </c>
      <c r="E4577">
        <v>4207485.43</v>
      </c>
      <c r="F4577">
        <v>787</v>
      </c>
      <c r="G4577">
        <v>0.75</v>
      </c>
      <c r="H4577">
        <v>0</v>
      </c>
      <c r="I4577" t="str">
        <v>High</v>
      </c>
    </row>
    <row r="4578" spans="1:9" x14ac:dyDescent="0.25">
      <c r="A4578" t="str">
        <v>LN009231</v>
      </c>
      <c r="B4578" t="str">
        <v>CUST05439</v>
      </c>
      <c r="C4578" t="str">
        <v>Home</v>
      </c>
      <c r="D4578">
        <v>3241691</v>
      </c>
      <c r="E4578">
        <v>3118074.09</v>
      </c>
      <c r="F4578">
        <v>693</v>
      </c>
      <c r="G4578">
        <v>0.75</v>
      </c>
      <c r="H4578">
        <v>0</v>
      </c>
      <c r="I4578" t="str">
        <v>High</v>
      </c>
    </row>
    <row r="4579" spans="1:9" x14ac:dyDescent="0.25">
      <c r="A4579" t="str">
        <v>LN009233</v>
      </c>
      <c r="B4579" t="str">
        <v>CUST01154</v>
      </c>
      <c r="C4579" t="str">
        <v>Business</v>
      </c>
      <c r="D4579">
        <v>4851774</v>
      </c>
      <c r="E4579">
        <v>3212822.17</v>
      </c>
      <c r="F4579">
        <v>721</v>
      </c>
      <c r="G4579">
        <v>0.75</v>
      </c>
      <c r="H4579">
        <v>0</v>
      </c>
      <c r="I4579" t="str">
        <v>High</v>
      </c>
    </row>
    <row r="4580" spans="1:9" x14ac:dyDescent="0.25">
      <c r="A4580" t="str">
        <v>LN009234</v>
      </c>
      <c r="B4580" t="str">
        <v>CUST01347</v>
      </c>
      <c r="C4580" t="str">
        <v>Home</v>
      </c>
      <c r="D4580">
        <v>2999814</v>
      </c>
      <c r="E4580">
        <v>2948088.32</v>
      </c>
      <c r="F4580">
        <v>673</v>
      </c>
      <c r="G4580">
        <v>0.62080000000000002</v>
      </c>
      <c r="H4580">
        <v>0</v>
      </c>
      <c r="I4580" t="str">
        <v>High</v>
      </c>
    </row>
    <row r="4581" spans="1:9" x14ac:dyDescent="0.25">
      <c r="A4581" t="str">
        <v>LN009236</v>
      </c>
      <c r="B4581" t="str">
        <v>CUST01864</v>
      </c>
      <c r="C4581" t="str">
        <v>Home</v>
      </c>
      <c r="D4581">
        <v>5674009</v>
      </c>
      <c r="E4581">
        <v>5311754.92</v>
      </c>
      <c r="F4581">
        <v>713</v>
      </c>
      <c r="G4581">
        <v>0.75</v>
      </c>
      <c r="H4581">
        <v>0</v>
      </c>
      <c r="I4581" t="str">
        <v>High</v>
      </c>
    </row>
    <row r="4582" spans="1:9" x14ac:dyDescent="0.25">
      <c r="A4582" t="str">
        <v>LN009240</v>
      </c>
      <c r="B4582" t="str">
        <v>CUST00229</v>
      </c>
      <c r="C4582" t="str">
        <v>Auto</v>
      </c>
      <c r="D4582">
        <v>1677052</v>
      </c>
      <c r="E4582">
        <v>710520.57</v>
      </c>
      <c r="F4582">
        <v>741</v>
      </c>
      <c r="G4582">
        <v>0.75</v>
      </c>
      <c r="H4582">
        <v>0</v>
      </c>
      <c r="I4582" t="str">
        <v>High</v>
      </c>
    </row>
    <row r="4583" spans="1:9" x14ac:dyDescent="0.25">
      <c r="A4583" t="str">
        <v>LN009242</v>
      </c>
      <c r="B4583" t="str">
        <v>CUST04778</v>
      </c>
      <c r="C4583" t="str">
        <v>Auto</v>
      </c>
      <c r="D4583">
        <v>1657931</v>
      </c>
      <c r="E4583">
        <v>1250138.54</v>
      </c>
      <c r="F4583">
        <v>677</v>
      </c>
      <c r="G4583">
        <v>0.75</v>
      </c>
      <c r="H4583">
        <v>0</v>
      </c>
      <c r="I4583" t="str">
        <v>High</v>
      </c>
    </row>
    <row r="4584" spans="1:9" x14ac:dyDescent="0.25">
      <c r="A4584" t="str">
        <v>LN009243</v>
      </c>
      <c r="B4584" t="str">
        <v>CUST06870</v>
      </c>
      <c r="C4584" t="str">
        <v>Auto</v>
      </c>
      <c r="D4584">
        <v>1768204</v>
      </c>
      <c r="E4584">
        <v>1446483.55</v>
      </c>
      <c r="F4584">
        <v>812</v>
      </c>
      <c r="G4584">
        <v>0.75</v>
      </c>
      <c r="H4584">
        <v>30</v>
      </c>
      <c r="I4584" t="str">
        <v>High</v>
      </c>
    </row>
    <row r="4585" spans="1:9" x14ac:dyDescent="0.25">
      <c r="A4585" t="str">
        <v>LN009244</v>
      </c>
      <c r="B4585" t="str">
        <v>CUST05852</v>
      </c>
      <c r="C4585" t="str">
        <v>Auto</v>
      </c>
      <c r="D4585">
        <v>1758068</v>
      </c>
      <c r="E4585">
        <v>386793.24</v>
      </c>
      <c r="F4585">
        <v>618</v>
      </c>
      <c r="G4585">
        <v>0.75</v>
      </c>
      <c r="H4585">
        <v>7</v>
      </c>
      <c r="I4585" t="str">
        <v>High</v>
      </c>
    </row>
    <row r="4586" spans="1:9" x14ac:dyDescent="0.25">
      <c r="A4586" t="str">
        <v>LN009245</v>
      </c>
      <c r="B4586" t="str">
        <v>CUST05174</v>
      </c>
      <c r="C4586" t="str">
        <v>Home</v>
      </c>
      <c r="D4586">
        <v>2395632</v>
      </c>
      <c r="E4586">
        <v>2347155.64</v>
      </c>
      <c r="F4586">
        <v>629</v>
      </c>
      <c r="G4586">
        <v>0.53700000000000003</v>
      </c>
      <c r="H4586">
        <v>1</v>
      </c>
      <c r="I4586" t="str">
        <v>High</v>
      </c>
    </row>
    <row r="4587" spans="1:9" x14ac:dyDescent="0.25">
      <c r="A4587" t="str">
        <v>LN009246</v>
      </c>
      <c r="B4587" t="str">
        <v>CUST01676</v>
      </c>
      <c r="C4587" t="str">
        <v>Business</v>
      </c>
      <c r="D4587">
        <v>2163482</v>
      </c>
      <c r="E4587">
        <v>0</v>
      </c>
      <c r="F4587">
        <v>722</v>
      </c>
      <c r="G4587">
        <v>0.75</v>
      </c>
      <c r="H4587">
        <v>7</v>
      </c>
      <c r="I4587" t="str">
        <v>High</v>
      </c>
    </row>
    <row r="4588" spans="1:9" x14ac:dyDescent="0.25">
      <c r="A4588" t="str">
        <v>LN009247</v>
      </c>
      <c r="B4588" t="str">
        <v>CUST06825</v>
      </c>
      <c r="C4588" t="str">
        <v>Home</v>
      </c>
      <c r="D4588">
        <v>4988725</v>
      </c>
      <c r="E4588">
        <v>4846192.8499999996</v>
      </c>
      <c r="F4588">
        <v>620</v>
      </c>
      <c r="G4588">
        <v>0.60489999999999999</v>
      </c>
      <c r="H4588">
        <v>0</v>
      </c>
      <c r="I4588" t="str">
        <v>High</v>
      </c>
    </row>
    <row r="4589" spans="1:9" x14ac:dyDescent="0.25">
      <c r="A4589" t="str">
        <v>LN009248</v>
      </c>
      <c r="B4589" t="str">
        <v>CUST02483</v>
      </c>
      <c r="C4589" t="str">
        <v>Home</v>
      </c>
      <c r="D4589">
        <v>5665069</v>
      </c>
      <c r="E4589">
        <v>5495979.9699999997</v>
      </c>
      <c r="F4589">
        <v>675</v>
      </c>
      <c r="G4589">
        <v>0.75</v>
      </c>
      <c r="H4589">
        <v>0</v>
      </c>
      <c r="I4589" t="str">
        <v>High</v>
      </c>
    </row>
    <row r="4590" spans="1:9" x14ac:dyDescent="0.25">
      <c r="A4590" t="str">
        <v>LN009249</v>
      </c>
      <c r="B4590" t="str">
        <v>CUST06741</v>
      </c>
      <c r="C4590" t="str">
        <v>Personal</v>
      </c>
      <c r="D4590">
        <v>760361</v>
      </c>
      <c r="E4590">
        <v>401285.53</v>
      </c>
      <c r="F4590">
        <v>737</v>
      </c>
      <c r="G4590">
        <v>0.75</v>
      </c>
      <c r="H4590">
        <v>0</v>
      </c>
      <c r="I4590" t="str">
        <v>High</v>
      </c>
    </row>
    <row r="4591" spans="1:9" x14ac:dyDescent="0.25">
      <c r="A4591" t="str">
        <v>LN009251</v>
      </c>
      <c r="B4591" t="str">
        <v>CUST03759</v>
      </c>
      <c r="C4591" t="str">
        <v>Personal</v>
      </c>
      <c r="D4591">
        <v>659098</v>
      </c>
      <c r="E4591">
        <v>0</v>
      </c>
      <c r="F4591">
        <v>725</v>
      </c>
      <c r="G4591">
        <v>0.69930000000000003</v>
      </c>
      <c r="H4591">
        <v>0</v>
      </c>
      <c r="I4591" t="str">
        <v>High</v>
      </c>
    </row>
    <row r="4592" spans="1:9" x14ac:dyDescent="0.25">
      <c r="A4592" t="str">
        <v>LN009254</v>
      </c>
      <c r="B4592" t="str">
        <v>CUST02639</v>
      </c>
      <c r="C4592" t="str">
        <v>Personal</v>
      </c>
      <c r="D4592">
        <v>176806</v>
      </c>
      <c r="E4592">
        <v>115655.21</v>
      </c>
      <c r="F4592">
        <v>622</v>
      </c>
      <c r="G4592">
        <v>8.7099999999999997E-2</v>
      </c>
      <c r="H4592">
        <v>0</v>
      </c>
      <c r="I4592" t="str">
        <v>High</v>
      </c>
    </row>
    <row r="4593" spans="1:9" x14ac:dyDescent="0.25">
      <c r="A4593" t="str">
        <v>LN009260</v>
      </c>
      <c r="B4593" t="str">
        <v>CUST03844</v>
      </c>
      <c r="C4593" t="str">
        <v>Personal</v>
      </c>
      <c r="D4593">
        <v>770873</v>
      </c>
      <c r="E4593">
        <v>487217.21</v>
      </c>
      <c r="F4593">
        <v>755</v>
      </c>
      <c r="G4593">
        <v>0.5091</v>
      </c>
      <c r="H4593">
        <v>0</v>
      </c>
      <c r="I4593" t="str">
        <v>High</v>
      </c>
    </row>
    <row r="4594" spans="1:9" x14ac:dyDescent="0.25">
      <c r="A4594" t="str">
        <v>LN009262</v>
      </c>
      <c r="B4594" t="str">
        <v>CUST01445</v>
      </c>
      <c r="C4594" t="str">
        <v>Home</v>
      </c>
      <c r="D4594">
        <v>6802687</v>
      </c>
      <c r="E4594">
        <v>5093580.8099999996</v>
      </c>
      <c r="F4594">
        <v>703</v>
      </c>
      <c r="G4594">
        <v>0.75</v>
      </c>
      <c r="H4594">
        <v>0</v>
      </c>
      <c r="I4594" t="str">
        <v>High</v>
      </c>
    </row>
    <row r="4595" spans="1:9" x14ac:dyDescent="0.25">
      <c r="A4595" t="str">
        <v>LN009263</v>
      </c>
      <c r="B4595" t="str">
        <v>CUST03018</v>
      </c>
      <c r="C4595" t="str">
        <v>Auto</v>
      </c>
      <c r="D4595">
        <v>839602</v>
      </c>
      <c r="E4595">
        <v>474787.97</v>
      </c>
      <c r="F4595">
        <v>768</v>
      </c>
      <c r="G4595">
        <v>0.75</v>
      </c>
      <c r="H4595">
        <v>0</v>
      </c>
      <c r="I4595" t="str">
        <v>High</v>
      </c>
    </row>
    <row r="4596" spans="1:9" x14ac:dyDescent="0.25">
      <c r="A4596" t="str">
        <v>LN009272</v>
      </c>
      <c r="B4596" t="str">
        <v>CUST00555</v>
      </c>
      <c r="C4596" t="str">
        <v>Home</v>
      </c>
      <c r="D4596">
        <v>3995918</v>
      </c>
      <c r="E4596">
        <v>3530696.61</v>
      </c>
      <c r="F4596">
        <v>707</v>
      </c>
      <c r="G4596">
        <v>0.75</v>
      </c>
      <c r="H4596">
        <v>0</v>
      </c>
      <c r="I4596" t="str">
        <v>High</v>
      </c>
    </row>
    <row r="4597" spans="1:9" x14ac:dyDescent="0.25">
      <c r="A4597" t="str">
        <v>LN009273</v>
      </c>
      <c r="B4597" t="str">
        <v>CUST00514</v>
      </c>
      <c r="C4597" t="str">
        <v>Auto</v>
      </c>
      <c r="D4597">
        <v>1653828</v>
      </c>
      <c r="E4597">
        <v>0</v>
      </c>
      <c r="F4597">
        <v>637</v>
      </c>
      <c r="G4597">
        <v>0.75</v>
      </c>
      <c r="H4597">
        <v>0</v>
      </c>
      <c r="I4597" t="str">
        <v>High</v>
      </c>
    </row>
    <row r="4598" spans="1:9" x14ac:dyDescent="0.25">
      <c r="A4598" t="str">
        <v>LN009274</v>
      </c>
      <c r="B4598" t="str">
        <v>CUST02135</v>
      </c>
      <c r="C4598" t="str">
        <v>Home</v>
      </c>
      <c r="D4598">
        <v>4913357</v>
      </c>
      <c r="E4598">
        <v>4657290.04</v>
      </c>
      <c r="F4598">
        <v>727</v>
      </c>
      <c r="G4598">
        <v>0.54459999999999997</v>
      </c>
      <c r="H4598">
        <v>0</v>
      </c>
      <c r="I4598" t="str">
        <v>High</v>
      </c>
    </row>
    <row r="4599" spans="1:9" x14ac:dyDescent="0.25">
      <c r="A4599" t="str">
        <v>LN009278</v>
      </c>
      <c r="B4599" t="str">
        <v>CUST06221</v>
      </c>
      <c r="C4599" t="str">
        <v>Home</v>
      </c>
      <c r="D4599">
        <v>3995966</v>
      </c>
      <c r="E4599">
        <v>3429350.78</v>
      </c>
      <c r="F4599">
        <v>678</v>
      </c>
      <c r="G4599">
        <v>0.75</v>
      </c>
      <c r="H4599">
        <v>0</v>
      </c>
      <c r="I4599" t="str">
        <v>High</v>
      </c>
    </row>
    <row r="4600" spans="1:9" x14ac:dyDescent="0.25">
      <c r="A4600" t="str">
        <v>LN009279</v>
      </c>
      <c r="B4600" t="str">
        <v>CUST05634</v>
      </c>
      <c r="C4600" t="str">
        <v>Personal</v>
      </c>
      <c r="D4600">
        <v>133523</v>
      </c>
      <c r="E4600">
        <v>126884.76</v>
      </c>
      <c r="F4600">
        <v>590</v>
      </c>
      <c r="G4600">
        <v>8.3799999999999999E-2</v>
      </c>
      <c r="H4600">
        <v>0</v>
      </c>
      <c r="I4600" t="str">
        <v>High</v>
      </c>
    </row>
    <row r="4601" spans="1:9" x14ac:dyDescent="0.25">
      <c r="A4601" t="str">
        <v>LN009280</v>
      </c>
      <c r="B4601" t="str">
        <v>CUST02548</v>
      </c>
      <c r="C4601" t="str">
        <v>Personal</v>
      </c>
      <c r="D4601">
        <v>497341</v>
      </c>
      <c r="E4601">
        <v>377512.86</v>
      </c>
      <c r="F4601">
        <v>577</v>
      </c>
      <c r="G4601">
        <v>0.23860000000000001</v>
      </c>
      <c r="H4601">
        <v>0</v>
      </c>
      <c r="I4601" t="str">
        <v>High</v>
      </c>
    </row>
    <row r="4602" spans="1:9" x14ac:dyDescent="0.25">
      <c r="A4602" t="str">
        <v>LN009282</v>
      </c>
      <c r="B4602" t="str">
        <v>CUST03638</v>
      </c>
      <c r="C4602" t="str">
        <v>Business</v>
      </c>
      <c r="D4602">
        <v>3419601</v>
      </c>
      <c r="E4602">
        <v>2927680.53</v>
      </c>
      <c r="F4602">
        <v>686</v>
      </c>
      <c r="G4602">
        <v>0.75</v>
      </c>
      <c r="H4602">
        <v>0</v>
      </c>
      <c r="I4602" t="str">
        <v>High</v>
      </c>
    </row>
    <row r="4603" spans="1:9" x14ac:dyDescent="0.25">
      <c r="A4603" t="str">
        <v>LN009283</v>
      </c>
      <c r="B4603" t="str">
        <v>CUST03879</v>
      </c>
      <c r="C4603" t="str">
        <v>Auto</v>
      </c>
      <c r="D4603">
        <v>1548088</v>
      </c>
      <c r="E4603">
        <v>467046.05</v>
      </c>
      <c r="F4603">
        <v>659</v>
      </c>
      <c r="G4603">
        <v>0.75</v>
      </c>
      <c r="H4603">
        <v>0</v>
      </c>
      <c r="I4603" t="str">
        <v>High</v>
      </c>
    </row>
    <row r="4604" spans="1:9" x14ac:dyDescent="0.25">
      <c r="A4604" t="str">
        <v>LN009285</v>
      </c>
      <c r="B4604" t="str">
        <v>CUST01305</v>
      </c>
      <c r="C4604" t="str">
        <v>Business</v>
      </c>
      <c r="D4604">
        <v>1900531</v>
      </c>
      <c r="E4604">
        <v>1438124.14</v>
      </c>
      <c r="F4604">
        <v>707</v>
      </c>
      <c r="G4604">
        <v>0.58069999999999999</v>
      </c>
      <c r="H4604">
        <v>15</v>
      </c>
      <c r="I4604" t="str">
        <v>High</v>
      </c>
    </row>
    <row r="4605" spans="1:9" x14ac:dyDescent="0.25">
      <c r="A4605" t="str">
        <v>LN009286</v>
      </c>
      <c r="B4605" t="str">
        <v>CUST00097</v>
      </c>
      <c r="C4605" t="str">
        <v>Auto</v>
      </c>
      <c r="D4605">
        <v>1648328</v>
      </c>
      <c r="E4605">
        <v>603759.4</v>
      </c>
      <c r="F4605">
        <v>696</v>
      </c>
      <c r="G4605">
        <v>0.72909999999999997</v>
      </c>
      <c r="H4605">
        <v>0</v>
      </c>
      <c r="I4605" t="str">
        <v>High</v>
      </c>
    </row>
    <row r="4606" spans="1:9" x14ac:dyDescent="0.25">
      <c r="A4606" t="str">
        <v>LN009288</v>
      </c>
      <c r="B4606" t="str">
        <v>CUST02781</v>
      </c>
      <c r="C4606" t="str">
        <v>Education</v>
      </c>
      <c r="D4606">
        <v>1118651</v>
      </c>
      <c r="E4606">
        <v>410603.53</v>
      </c>
      <c r="F4606">
        <v>639</v>
      </c>
      <c r="G4606">
        <v>0.47870000000000001</v>
      </c>
      <c r="H4606">
        <v>0</v>
      </c>
      <c r="I4606" t="str">
        <v>High</v>
      </c>
    </row>
    <row r="4607" spans="1:9" x14ac:dyDescent="0.25">
      <c r="A4607" t="str">
        <v>LN009289</v>
      </c>
      <c r="B4607" t="str">
        <v>CUST03336</v>
      </c>
      <c r="C4607" t="str">
        <v>Home</v>
      </c>
      <c r="D4607">
        <v>5754910</v>
      </c>
      <c r="E4607">
        <v>4903494.78</v>
      </c>
      <c r="F4607">
        <v>734</v>
      </c>
      <c r="G4607">
        <v>0.75</v>
      </c>
      <c r="H4607">
        <v>0</v>
      </c>
      <c r="I4607" t="str">
        <v>High</v>
      </c>
    </row>
    <row r="4608" spans="1:9" x14ac:dyDescent="0.25">
      <c r="A4608" t="str">
        <v>LN009295</v>
      </c>
      <c r="B4608" t="str">
        <v>CUST03414</v>
      </c>
      <c r="C4608" t="str">
        <v>Business</v>
      </c>
      <c r="D4608">
        <v>3108357</v>
      </c>
      <c r="E4608">
        <v>2426648.9</v>
      </c>
      <c r="F4608">
        <v>707</v>
      </c>
      <c r="G4608">
        <v>0.75</v>
      </c>
      <c r="H4608">
        <v>0</v>
      </c>
      <c r="I4608" t="str">
        <v>High</v>
      </c>
    </row>
    <row r="4609" spans="1:9" x14ac:dyDescent="0.25">
      <c r="A4609" t="str">
        <v>LN009296</v>
      </c>
      <c r="B4609" t="str">
        <v>CUST05794</v>
      </c>
      <c r="C4609" t="str">
        <v>Business</v>
      </c>
      <c r="D4609">
        <v>4904181</v>
      </c>
      <c r="E4609">
        <v>2832843.17</v>
      </c>
      <c r="F4609">
        <v>728</v>
      </c>
      <c r="G4609">
        <v>0.75</v>
      </c>
      <c r="H4609">
        <v>90</v>
      </c>
      <c r="I4609" t="str">
        <v>High</v>
      </c>
    </row>
    <row r="4610" spans="1:9" x14ac:dyDescent="0.25">
      <c r="A4610" t="str">
        <v>LN009297</v>
      </c>
      <c r="B4610" t="str">
        <v>CUST04203</v>
      </c>
      <c r="C4610" t="str">
        <v>Business</v>
      </c>
      <c r="D4610">
        <v>3495184</v>
      </c>
      <c r="E4610">
        <v>1242023.83</v>
      </c>
      <c r="F4610">
        <v>745</v>
      </c>
      <c r="G4610">
        <v>0.75</v>
      </c>
      <c r="H4610">
        <v>0</v>
      </c>
      <c r="I4610" t="str">
        <v>High</v>
      </c>
    </row>
    <row r="4611" spans="1:9" x14ac:dyDescent="0.25">
      <c r="A4611" t="str">
        <v>LN009299</v>
      </c>
      <c r="B4611" t="str">
        <v>CUST04685</v>
      </c>
      <c r="C4611" t="str">
        <v>Business</v>
      </c>
      <c r="D4611">
        <v>2623351</v>
      </c>
      <c r="E4611">
        <v>1349046.23</v>
      </c>
      <c r="F4611">
        <v>747</v>
      </c>
      <c r="G4611">
        <v>0.75</v>
      </c>
      <c r="H4611">
        <v>0</v>
      </c>
      <c r="I4611" t="str">
        <v>High</v>
      </c>
    </row>
    <row r="4612" spans="1:9" x14ac:dyDescent="0.25">
      <c r="A4612" t="str">
        <v>LN009300</v>
      </c>
      <c r="B4612" t="str">
        <v>CUST03175</v>
      </c>
      <c r="C4612" t="str">
        <v>Personal</v>
      </c>
      <c r="D4612">
        <v>636480</v>
      </c>
      <c r="E4612">
        <v>159329.89000000001</v>
      </c>
      <c r="F4612">
        <v>750</v>
      </c>
      <c r="G4612">
        <v>0.68810000000000004</v>
      </c>
      <c r="H4612">
        <v>0</v>
      </c>
      <c r="I4612" t="str">
        <v>High</v>
      </c>
    </row>
    <row r="4613" spans="1:9" x14ac:dyDescent="0.25">
      <c r="A4613" t="str">
        <v>LN009303</v>
      </c>
      <c r="B4613" t="str">
        <v>CUST03331</v>
      </c>
      <c r="C4613" t="str">
        <v>Business</v>
      </c>
      <c r="D4613">
        <v>4028414</v>
      </c>
      <c r="E4613">
        <v>0</v>
      </c>
      <c r="F4613">
        <v>752</v>
      </c>
      <c r="G4613">
        <v>0.75</v>
      </c>
      <c r="H4613">
        <v>0</v>
      </c>
      <c r="I4613" t="str">
        <v>High</v>
      </c>
    </row>
    <row r="4614" spans="1:9" x14ac:dyDescent="0.25">
      <c r="A4614" t="str">
        <v>LN009304</v>
      </c>
      <c r="B4614" t="str">
        <v>CUST06102</v>
      </c>
      <c r="C4614" t="str">
        <v>Home</v>
      </c>
      <c r="D4614">
        <v>4673562</v>
      </c>
      <c r="E4614">
        <v>3573616.32</v>
      </c>
      <c r="F4614">
        <v>703</v>
      </c>
      <c r="G4614">
        <v>0.75</v>
      </c>
      <c r="H4614">
        <v>0</v>
      </c>
      <c r="I4614" t="str">
        <v>High</v>
      </c>
    </row>
    <row r="4615" spans="1:9" x14ac:dyDescent="0.25">
      <c r="A4615" t="str">
        <v>LN009306</v>
      </c>
      <c r="B4615" t="str">
        <v>CUST00059</v>
      </c>
      <c r="C4615" t="str">
        <v>Personal</v>
      </c>
      <c r="D4615">
        <v>317288</v>
      </c>
      <c r="E4615">
        <v>293288.15999999997</v>
      </c>
      <c r="F4615">
        <v>631</v>
      </c>
      <c r="G4615">
        <v>9.9599999999999994E-2</v>
      </c>
      <c r="H4615">
        <v>0</v>
      </c>
      <c r="I4615" t="str">
        <v>High</v>
      </c>
    </row>
    <row r="4616" spans="1:9" x14ac:dyDescent="0.25">
      <c r="A4616" t="str">
        <v>LN009307</v>
      </c>
      <c r="B4616" t="str">
        <v>CUST00990</v>
      </c>
      <c r="C4616" t="str">
        <v>Personal</v>
      </c>
      <c r="D4616">
        <v>349223</v>
      </c>
      <c r="E4616">
        <v>192292.55</v>
      </c>
      <c r="F4616">
        <v>718</v>
      </c>
      <c r="G4616">
        <v>0.63360000000000005</v>
      </c>
      <c r="H4616">
        <v>0</v>
      </c>
      <c r="I4616" t="str">
        <v>High</v>
      </c>
    </row>
    <row r="4617" spans="1:9" x14ac:dyDescent="0.25">
      <c r="A4617" t="str">
        <v>LN009313</v>
      </c>
      <c r="B4617" t="str">
        <v>CUST06114</v>
      </c>
      <c r="C4617" t="str">
        <v>Auto</v>
      </c>
      <c r="D4617">
        <v>1709736</v>
      </c>
      <c r="E4617">
        <v>1450774.09</v>
      </c>
      <c r="F4617">
        <v>681</v>
      </c>
      <c r="G4617">
        <v>0.75</v>
      </c>
      <c r="H4617">
        <v>0</v>
      </c>
      <c r="I4617" t="str">
        <v>High</v>
      </c>
    </row>
    <row r="4618" spans="1:9" x14ac:dyDescent="0.25">
      <c r="A4618" t="str">
        <v>LN009314</v>
      </c>
      <c r="B4618" t="str">
        <v>CUST04982</v>
      </c>
      <c r="C4618" t="str">
        <v>Home</v>
      </c>
      <c r="D4618">
        <v>6424195</v>
      </c>
      <c r="E4618">
        <v>5935036.6900000004</v>
      </c>
      <c r="F4618">
        <v>700</v>
      </c>
      <c r="G4618">
        <v>0.75</v>
      </c>
      <c r="H4618">
        <v>90</v>
      </c>
      <c r="I4618" t="str">
        <v>High</v>
      </c>
    </row>
    <row r="4619" spans="1:9" x14ac:dyDescent="0.25">
      <c r="A4619" t="str">
        <v>LN009315</v>
      </c>
      <c r="B4619" t="str">
        <v>CUST05359</v>
      </c>
      <c r="C4619" t="str">
        <v>Home</v>
      </c>
      <c r="D4619">
        <v>3626416</v>
      </c>
      <c r="E4619">
        <v>3451279.77</v>
      </c>
      <c r="F4619">
        <v>724</v>
      </c>
      <c r="G4619">
        <v>0.75</v>
      </c>
      <c r="H4619">
        <v>0</v>
      </c>
      <c r="I4619" t="str">
        <v>High</v>
      </c>
    </row>
    <row r="4620" spans="1:9" x14ac:dyDescent="0.25">
      <c r="A4620" t="str">
        <v>LN009316</v>
      </c>
      <c r="B4620" t="str">
        <v>CUST05465</v>
      </c>
      <c r="C4620" t="str">
        <v>Personal</v>
      </c>
      <c r="D4620">
        <v>679260</v>
      </c>
      <c r="E4620">
        <v>596177.21</v>
      </c>
      <c r="F4620">
        <v>703</v>
      </c>
      <c r="G4620">
        <v>0.75</v>
      </c>
      <c r="H4620">
        <v>0</v>
      </c>
      <c r="I4620" t="str">
        <v>High</v>
      </c>
    </row>
    <row r="4621" spans="1:9" x14ac:dyDescent="0.25">
      <c r="A4621" t="str">
        <v>LN009317</v>
      </c>
      <c r="B4621" t="str">
        <v>CUST04450</v>
      </c>
      <c r="C4621" t="str">
        <v>Education</v>
      </c>
      <c r="D4621">
        <v>681265</v>
      </c>
      <c r="E4621">
        <v>422504.21</v>
      </c>
      <c r="F4621">
        <v>645</v>
      </c>
      <c r="G4621">
        <v>0.14449999999999999</v>
      </c>
      <c r="H4621">
        <v>0</v>
      </c>
      <c r="I4621" t="str">
        <v>High</v>
      </c>
    </row>
    <row r="4622" spans="1:9" x14ac:dyDescent="0.25">
      <c r="A4622" t="str">
        <v>LN009318</v>
      </c>
      <c r="B4622" t="str">
        <v>CUST01701</v>
      </c>
      <c r="C4622" t="str">
        <v>Home</v>
      </c>
      <c r="D4622">
        <v>4900137</v>
      </c>
      <c r="E4622">
        <v>4672555.22</v>
      </c>
      <c r="F4622">
        <v>730</v>
      </c>
      <c r="G4622">
        <v>0.52500000000000002</v>
      </c>
      <c r="H4622">
        <v>0</v>
      </c>
      <c r="I4622" t="str">
        <v>High</v>
      </c>
    </row>
    <row r="4623" spans="1:9" x14ac:dyDescent="0.25">
      <c r="A4623" t="str">
        <v>LN009320</v>
      </c>
      <c r="B4623" t="str">
        <v>CUST03842</v>
      </c>
      <c r="C4623" t="str">
        <v>Auto</v>
      </c>
      <c r="D4623">
        <v>1648122</v>
      </c>
      <c r="E4623">
        <v>841006.06</v>
      </c>
      <c r="F4623">
        <v>678</v>
      </c>
      <c r="G4623">
        <v>0.66979999999999995</v>
      </c>
      <c r="H4623">
        <v>0</v>
      </c>
      <c r="I4623" t="str">
        <v>High</v>
      </c>
    </row>
    <row r="4624" spans="1:9" x14ac:dyDescent="0.25">
      <c r="A4624" t="str">
        <v>LN009321</v>
      </c>
      <c r="B4624" t="str">
        <v>CUST06670</v>
      </c>
      <c r="C4624" t="str">
        <v>Personal</v>
      </c>
      <c r="D4624">
        <v>219128</v>
      </c>
      <c r="E4624">
        <v>140293.91</v>
      </c>
      <c r="F4624">
        <v>589</v>
      </c>
      <c r="G4624">
        <v>7.9799999999999996E-2</v>
      </c>
      <c r="H4624">
        <v>0</v>
      </c>
      <c r="I4624" t="str">
        <v>High</v>
      </c>
    </row>
    <row r="4625" spans="1:9" x14ac:dyDescent="0.25">
      <c r="A4625" t="str">
        <v>LN009322</v>
      </c>
      <c r="B4625" t="str">
        <v>CUST01134</v>
      </c>
      <c r="C4625" t="str">
        <v>Business</v>
      </c>
      <c r="D4625">
        <v>1712372</v>
      </c>
      <c r="E4625">
        <v>1274258.3799999999</v>
      </c>
      <c r="F4625">
        <v>626</v>
      </c>
      <c r="G4625">
        <v>0.60470000000000002</v>
      </c>
      <c r="H4625">
        <v>0</v>
      </c>
      <c r="I4625" t="str">
        <v>High</v>
      </c>
    </row>
    <row r="4626" spans="1:9" x14ac:dyDescent="0.25">
      <c r="A4626" t="str">
        <v>LN009323</v>
      </c>
      <c r="B4626" t="str">
        <v>CUST04746</v>
      </c>
      <c r="C4626" t="str">
        <v>Auto</v>
      </c>
      <c r="D4626">
        <v>567613</v>
      </c>
      <c r="E4626">
        <v>432514.9</v>
      </c>
      <c r="F4626">
        <v>628</v>
      </c>
      <c r="G4626">
        <v>0.13969999999999999</v>
      </c>
      <c r="H4626">
        <v>0</v>
      </c>
      <c r="I4626" t="str">
        <v>High</v>
      </c>
    </row>
    <row r="4627" spans="1:9" x14ac:dyDescent="0.25">
      <c r="A4627" t="str">
        <v>LN009324</v>
      </c>
      <c r="B4627" t="str">
        <v>CUST04717</v>
      </c>
      <c r="C4627" t="str">
        <v>Home</v>
      </c>
      <c r="D4627">
        <v>6778441</v>
      </c>
      <c r="E4627">
        <v>6405494.5199999996</v>
      </c>
      <c r="F4627">
        <v>707</v>
      </c>
      <c r="G4627">
        <v>0.75</v>
      </c>
      <c r="H4627">
        <v>7</v>
      </c>
      <c r="I4627" t="str">
        <v>High</v>
      </c>
    </row>
    <row r="4628" spans="1:9" x14ac:dyDescent="0.25">
      <c r="A4628" t="str">
        <v>LN009326</v>
      </c>
      <c r="B4628" t="str">
        <v>CUST00079</v>
      </c>
      <c r="C4628" t="str">
        <v>Business</v>
      </c>
      <c r="D4628">
        <v>4270071</v>
      </c>
      <c r="E4628">
        <v>2078898.33</v>
      </c>
      <c r="F4628">
        <v>669</v>
      </c>
      <c r="G4628">
        <v>0.75</v>
      </c>
      <c r="H4628">
        <v>7</v>
      </c>
      <c r="I4628" t="str">
        <v>High</v>
      </c>
    </row>
    <row r="4629" spans="1:9" x14ac:dyDescent="0.25">
      <c r="A4629" t="str">
        <v>LN009330</v>
      </c>
      <c r="B4629" t="str">
        <v>CUST02230</v>
      </c>
      <c r="C4629" t="str">
        <v>Education</v>
      </c>
      <c r="D4629">
        <v>1261229</v>
      </c>
      <c r="E4629">
        <v>1033930.33</v>
      </c>
      <c r="F4629">
        <v>694</v>
      </c>
      <c r="G4629">
        <v>0.55320000000000003</v>
      </c>
      <c r="H4629">
        <v>0</v>
      </c>
      <c r="I4629" t="str">
        <v>High</v>
      </c>
    </row>
    <row r="4630" spans="1:9" x14ac:dyDescent="0.25">
      <c r="A4630" t="str">
        <v>LN009333</v>
      </c>
      <c r="B4630" t="str">
        <v>CUST02651</v>
      </c>
      <c r="C4630" t="str">
        <v>Home</v>
      </c>
      <c r="D4630">
        <v>5867683</v>
      </c>
      <c r="E4630">
        <v>5853631.8099999996</v>
      </c>
      <c r="F4630">
        <v>713</v>
      </c>
      <c r="G4630">
        <v>0.75</v>
      </c>
      <c r="H4630">
        <v>1</v>
      </c>
      <c r="I4630" t="str">
        <v>High</v>
      </c>
    </row>
    <row r="4631" spans="1:9" x14ac:dyDescent="0.25">
      <c r="A4631" t="str">
        <v>LN009334</v>
      </c>
      <c r="B4631" t="str">
        <v>CUST06587</v>
      </c>
      <c r="C4631" t="str">
        <v>Auto</v>
      </c>
      <c r="D4631">
        <v>1114086</v>
      </c>
      <c r="E4631">
        <v>717364.23</v>
      </c>
      <c r="F4631">
        <v>755</v>
      </c>
      <c r="G4631">
        <v>0.55620000000000003</v>
      </c>
      <c r="H4631">
        <v>0</v>
      </c>
      <c r="I4631" t="str">
        <v>High</v>
      </c>
    </row>
    <row r="4632" spans="1:9" x14ac:dyDescent="0.25">
      <c r="A4632" t="str">
        <v>LN009338</v>
      </c>
      <c r="B4632" t="str">
        <v>CUST03599</v>
      </c>
      <c r="C4632" t="str">
        <v>Business</v>
      </c>
      <c r="D4632">
        <v>4815420</v>
      </c>
      <c r="E4632">
        <v>2945932.55</v>
      </c>
      <c r="F4632">
        <v>667</v>
      </c>
      <c r="G4632">
        <v>0.6764</v>
      </c>
      <c r="H4632">
        <v>0</v>
      </c>
      <c r="I4632" t="str">
        <v>High</v>
      </c>
    </row>
    <row r="4633" spans="1:9" x14ac:dyDescent="0.25">
      <c r="A4633" t="str">
        <v>LN009341</v>
      </c>
      <c r="B4633" t="str">
        <v>CUST00491</v>
      </c>
      <c r="C4633" t="str">
        <v>Auto</v>
      </c>
      <c r="D4633">
        <v>1300679</v>
      </c>
      <c r="E4633">
        <v>1111818.3400000001</v>
      </c>
      <c r="F4633">
        <v>720</v>
      </c>
      <c r="G4633">
        <v>0.75</v>
      </c>
      <c r="H4633">
        <v>0</v>
      </c>
      <c r="I4633" t="str">
        <v>High</v>
      </c>
    </row>
    <row r="4634" spans="1:9" x14ac:dyDescent="0.25">
      <c r="A4634" t="str">
        <v>LN009342</v>
      </c>
      <c r="B4634" t="str">
        <v>CUST01640</v>
      </c>
      <c r="C4634" t="str">
        <v>Home</v>
      </c>
      <c r="D4634">
        <v>5782198</v>
      </c>
      <c r="E4634">
        <v>4974825.59</v>
      </c>
      <c r="F4634">
        <v>644</v>
      </c>
      <c r="G4634">
        <v>0.75</v>
      </c>
      <c r="H4634">
        <v>0</v>
      </c>
      <c r="I4634" t="str">
        <v>High</v>
      </c>
    </row>
    <row r="4635" spans="1:9" x14ac:dyDescent="0.25">
      <c r="A4635" t="str">
        <v>LN009343</v>
      </c>
      <c r="B4635" t="str">
        <v>CUST04751</v>
      </c>
      <c r="C4635" t="str">
        <v>Business</v>
      </c>
      <c r="D4635">
        <v>1301462</v>
      </c>
      <c r="E4635">
        <v>601131.64</v>
      </c>
      <c r="F4635">
        <v>591</v>
      </c>
      <c r="G4635">
        <v>0.25119999999999998</v>
      </c>
      <c r="H4635">
        <v>0</v>
      </c>
      <c r="I4635" t="str">
        <v>High</v>
      </c>
    </row>
    <row r="4636" spans="1:9" x14ac:dyDescent="0.25">
      <c r="A4636" t="str">
        <v>LN009344</v>
      </c>
      <c r="B4636" t="str">
        <v>CUST04769</v>
      </c>
      <c r="C4636" t="str">
        <v>Education</v>
      </c>
      <c r="D4636">
        <v>1165224</v>
      </c>
      <c r="E4636">
        <v>937141.54</v>
      </c>
      <c r="F4636">
        <v>708</v>
      </c>
      <c r="G4636">
        <v>0.75</v>
      </c>
      <c r="H4636">
        <v>0</v>
      </c>
      <c r="I4636" t="str">
        <v>High</v>
      </c>
    </row>
    <row r="4637" spans="1:9" x14ac:dyDescent="0.25">
      <c r="A4637" t="str">
        <v>LN009347</v>
      </c>
      <c r="B4637" t="str">
        <v>CUST02539</v>
      </c>
      <c r="C4637" t="str">
        <v>Education</v>
      </c>
      <c r="D4637">
        <v>972028</v>
      </c>
      <c r="E4637">
        <v>762171.98</v>
      </c>
      <c r="F4637">
        <v>747</v>
      </c>
      <c r="G4637">
        <v>0.50390000000000001</v>
      </c>
      <c r="H4637">
        <v>0</v>
      </c>
      <c r="I4637" t="str">
        <v>High</v>
      </c>
    </row>
    <row r="4638" spans="1:9" x14ac:dyDescent="0.25">
      <c r="A4638" t="str">
        <v>LN009348</v>
      </c>
      <c r="B4638" t="str">
        <v>CUST06255</v>
      </c>
      <c r="C4638" t="str">
        <v>Business</v>
      </c>
      <c r="D4638">
        <v>2506173</v>
      </c>
      <c r="E4638">
        <v>2359505.41</v>
      </c>
      <c r="F4638">
        <v>742</v>
      </c>
      <c r="G4638">
        <v>0.75</v>
      </c>
      <c r="H4638">
        <v>0</v>
      </c>
      <c r="I4638" t="str">
        <v>High</v>
      </c>
    </row>
    <row r="4639" spans="1:9" x14ac:dyDescent="0.25">
      <c r="A4639" t="str">
        <v>LN009349</v>
      </c>
      <c r="B4639" t="str">
        <v>CUST05249</v>
      </c>
      <c r="C4639" t="str">
        <v>Auto</v>
      </c>
      <c r="D4639">
        <v>543788</v>
      </c>
      <c r="E4639">
        <v>302283.34999999998</v>
      </c>
      <c r="F4639">
        <v>636</v>
      </c>
      <c r="G4639">
        <v>0.75</v>
      </c>
      <c r="H4639">
        <v>0</v>
      </c>
      <c r="I4639" t="str">
        <v>High</v>
      </c>
    </row>
    <row r="4640" spans="1:9" x14ac:dyDescent="0.25">
      <c r="A4640" t="str">
        <v>LN009350</v>
      </c>
      <c r="B4640" t="str">
        <v>CUST06803</v>
      </c>
      <c r="C4640" t="str">
        <v>Business</v>
      </c>
      <c r="D4640">
        <v>1950378</v>
      </c>
      <c r="E4640">
        <v>255401.75</v>
      </c>
      <c r="F4640">
        <v>758</v>
      </c>
      <c r="G4640">
        <v>0.75</v>
      </c>
      <c r="H4640">
        <v>0</v>
      </c>
      <c r="I4640" t="str">
        <v>High</v>
      </c>
    </row>
    <row r="4641" spans="1:9" x14ac:dyDescent="0.25">
      <c r="A4641" t="str">
        <v>LN009352</v>
      </c>
      <c r="B4641" t="str">
        <v>CUST05081</v>
      </c>
      <c r="C4641" t="str">
        <v>Personal</v>
      </c>
      <c r="D4641">
        <v>602147</v>
      </c>
      <c r="E4641">
        <v>545900.71</v>
      </c>
      <c r="F4641">
        <v>752</v>
      </c>
      <c r="G4641">
        <v>0.75</v>
      </c>
      <c r="H4641">
        <v>0</v>
      </c>
      <c r="I4641" t="str">
        <v>High</v>
      </c>
    </row>
    <row r="4642" spans="1:9" x14ac:dyDescent="0.25">
      <c r="A4642" t="str">
        <v>LN009353</v>
      </c>
      <c r="B4642" t="str">
        <v>CUST04294</v>
      </c>
      <c r="C4642" t="str">
        <v>Business</v>
      </c>
      <c r="D4642">
        <v>2525176</v>
      </c>
      <c r="E4642">
        <v>0</v>
      </c>
      <c r="F4642">
        <v>758</v>
      </c>
      <c r="G4642">
        <v>0.75</v>
      </c>
      <c r="H4642">
        <v>1</v>
      </c>
      <c r="I4642" t="str">
        <v>High</v>
      </c>
    </row>
    <row r="4643" spans="1:9" x14ac:dyDescent="0.25">
      <c r="A4643" t="str">
        <v>LN009354</v>
      </c>
      <c r="B4643" t="str">
        <v>CUST05830</v>
      </c>
      <c r="C4643" t="str">
        <v>Personal</v>
      </c>
      <c r="D4643">
        <v>671172</v>
      </c>
      <c r="E4643">
        <v>356632.78</v>
      </c>
      <c r="F4643">
        <v>624</v>
      </c>
      <c r="G4643">
        <v>0.25609999999999999</v>
      </c>
      <c r="H4643">
        <v>0</v>
      </c>
      <c r="I4643" t="str">
        <v>High</v>
      </c>
    </row>
    <row r="4644" spans="1:9" x14ac:dyDescent="0.25">
      <c r="A4644" t="str">
        <v>LN009357</v>
      </c>
      <c r="B4644" t="str">
        <v>CUST06374</v>
      </c>
      <c r="C4644" t="str">
        <v>Education</v>
      </c>
      <c r="D4644">
        <v>1111042</v>
      </c>
      <c r="E4644">
        <v>791836.47</v>
      </c>
      <c r="F4644">
        <v>628</v>
      </c>
      <c r="G4644">
        <v>0.27729999999999999</v>
      </c>
      <c r="H4644">
        <v>0</v>
      </c>
      <c r="I4644" t="str">
        <v>High</v>
      </c>
    </row>
    <row r="4645" spans="1:9" x14ac:dyDescent="0.25">
      <c r="A4645" t="str">
        <v>LN009359</v>
      </c>
      <c r="B4645" t="str">
        <v>CUST03720</v>
      </c>
      <c r="C4645" t="str">
        <v>Business</v>
      </c>
      <c r="D4645">
        <v>3315447</v>
      </c>
      <c r="E4645">
        <v>2809947.15</v>
      </c>
      <c r="F4645">
        <v>652</v>
      </c>
      <c r="G4645">
        <v>0.75</v>
      </c>
      <c r="H4645">
        <v>0</v>
      </c>
      <c r="I4645" t="str">
        <v>High</v>
      </c>
    </row>
    <row r="4646" spans="1:9" x14ac:dyDescent="0.25">
      <c r="A4646" t="str">
        <v>LN009363</v>
      </c>
      <c r="B4646" t="str">
        <v>CUST00832</v>
      </c>
      <c r="C4646" t="str">
        <v>Home</v>
      </c>
      <c r="D4646">
        <v>3681328</v>
      </c>
      <c r="E4646">
        <v>3543328.61</v>
      </c>
      <c r="F4646">
        <v>773</v>
      </c>
      <c r="G4646">
        <v>0.63949999999999996</v>
      </c>
      <c r="H4646">
        <v>0</v>
      </c>
      <c r="I4646" t="str">
        <v>High</v>
      </c>
    </row>
    <row r="4647" spans="1:9" x14ac:dyDescent="0.25">
      <c r="A4647" t="str">
        <v>LN009366</v>
      </c>
      <c r="B4647" t="str">
        <v>CUST01427</v>
      </c>
      <c r="C4647" t="str">
        <v>Home</v>
      </c>
      <c r="D4647">
        <v>6485548</v>
      </c>
      <c r="E4647">
        <v>5964666.0999999996</v>
      </c>
      <c r="F4647">
        <v>739</v>
      </c>
      <c r="G4647">
        <v>0.75</v>
      </c>
      <c r="H4647">
        <v>0</v>
      </c>
      <c r="I4647" t="str">
        <v>High</v>
      </c>
    </row>
    <row r="4648" spans="1:9" x14ac:dyDescent="0.25">
      <c r="A4648" t="str">
        <v>LN009367</v>
      </c>
      <c r="B4648" t="str">
        <v>CUST04772</v>
      </c>
      <c r="C4648" t="str">
        <v>Home</v>
      </c>
      <c r="D4648">
        <v>6361839</v>
      </c>
      <c r="E4648">
        <v>6310909.8200000003</v>
      </c>
      <c r="F4648">
        <v>708</v>
      </c>
      <c r="G4648">
        <v>0.72489999999999999</v>
      </c>
      <c r="H4648">
        <v>0</v>
      </c>
      <c r="I4648" t="str">
        <v>High</v>
      </c>
    </row>
    <row r="4649" spans="1:9" x14ac:dyDescent="0.25">
      <c r="A4649" t="str">
        <v>LN009374</v>
      </c>
      <c r="B4649" t="str">
        <v>CUST01645</v>
      </c>
      <c r="C4649" t="str">
        <v>Business</v>
      </c>
      <c r="D4649">
        <v>4592528</v>
      </c>
      <c r="E4649">
        <v>786290.08</v>
      </c>
      <c r="F4649">
        <v>701</v>
      </c>
      <c r="G4649">
        <v>0.75</v>
      </c>
      <c r="H4649">
        <v>0</v>
      </c>
      <c r="I4649" t="str">
        <v>High</v>
      </c>
    </row>
    <row r="4650" spans="1:9" x14ac:dyDescent="0.25">
      <c r="A4650" t="str">
        <v>LN009376</v>
      </c>
      <c r="B4650" t="str">
        <v>CUST03490</v>
      </c>
      <c r="C4650" t="str">
        <v>Personal</v>
      </c>
      <c r="D4650">
        <v>524808</v>
      </c>
      <c r="E4650">
        <v>342743.22</v>
      </c>
      <c r="F4650">
        <v>637</v>
      </c>
      <c r="G4650">
        <v>0.2087</v>
      </c>
      <c r="H4650">
        <v>0</v>
      </c>
      <c r="I4650" t="str">
        <v>High</v>
      </c>
    </row>
    <row r="4651" spans="1:9" x14ac:dyDescent="0.25">
      <c r="A4651" t="str">
        <v>LN009377</v>
      </c>
      <c r="B4651" t="str">
        <v>CUST01800</v>
      </c>
      <c r="C4651" t="str">
        <v>Auto</v>
      </c>
      <c r="D4651">
        <v>1098993</v>
      </c>
      <c r="E4651">
        <v>861874.02</v>
      </c>
      <c r="F4651">
        <v>746</v>
      </c>
      <c r="G4651">
        <v>0.73419999999999996</v>
      </c>
      <c r="H4651">
        <v>0</v>
      </c>
      <c r="I4651" t="str">
        <v>High</v>
      </c>
    </row>
    <row r="4652" spans="1:9" x14ac:dyDescent="0.25">
      <c r="A4652" t="str">
        <v>LN009378</v>
      </c>
      <c r="B4652" t="str">
        <v>CUST03079</v>
      </c>
      <c r="C4652" t="str">
        <v>Home</v>
      </c>
      <c r="D4652">
        <v>6478031</v>
      </c>
      <c r="E4652">
        <v>6179828.3399999999</v>
      </c>
      <c r="F4652">
        <v>740</v>
      </c>
      <c r="G4652">
        <v>0.75</v>
      </c>
      <c r="H4652">
        <v>7</v>
      </c>
      <c r="I4652" t="str">
        <v>High</v>
      </c>
    </row>
    <row r="4653" spans="1:9" x14ac:dyDescent="0.25">
      <c r="A4653" t="str">
        <v>LN009379</v>
      </c>
      <c r="B4653" t="str">
        <v>CUST01217</v>
      </c>
      <c r="C4653" t="str">
        <v>Business</v>
      </c>
      <c r="D4653">
        <v>4346703</v>
      </c>
      <c r="E4653">
        <v>3479090.98</v>
      </c>
      <c r="F4653">
        <v>671</v>
      </c>
      <c r="G4653">
        <v>0.75</v>
      </c>
      <c r="H4653">
        <v>0</v>
      </c>
      <c r="I4653" t="str">
        <v>High</v>
      </c>
    </row>
    <row r="4654" spans="1:9" x14ac:dyDescent="0.25">
      <c r="A4654" t="str">
        <v>LN009383</v>
      </c>
      <c r="B4654" t="str">
        <v>CUST05731</v>
      </c>
      <c r="C4654" t="str">
        <v>Auto</v>
      </c>
      <c r="D4654">
        <v>896200</v>
      </c>
      <c r="E4654">
        <v>648799.68999999994</v>
      </c>
      <c r="F4654">
        <v>633</v>
      </c>
      <c r="G4654">
        <v>0.34250000000000003</v>
      </c>
      <c r="H4654">
        <v>0</v>
      </c>
      <c r="I4654" t="str">
        <v>High</v>
      </c>
    </row>
    <row r="4655" spans="1:9" x14ac:dyDescent="0.25">
      <c r="A4655" t="str">
        <v>LN009385</v>
      </c>
      <c r="B4655" t="str">
        <v>CUST00655</v>
      </c>
      <c r="C4655" t="str">
        <v>Home</v>
      </c>
      <c r="D4655">
        <v>4400350</v>
      </c>
      <c r="E4655">
        <v>4324180.8099999996</v>
      </c>
      <c r="F4655">
        <v>659</v>
      </c>
      <c r="G4655">
        <v>0.75</v>
      </c>
      <c r="H4655">
        <v>0</v>
      </c>
      <c r="I4655" t="str">
        <v>High</v>
      </c>
    </row>
    <row r="4656" spans="1:9" x14ac:dyDescent="0.25">
      <c r="A4656" t="str">
        <v>LN009386</v>
      </c>
      <c r="B4656" t="str">
        <v>CUST02096</v>
      </c>
      <c r="C4656" t="str">
        <v>Business</v>
      </c>
      <c r="D4656">
        <v>1640135</v>
      </c>
      <c r="E4656">
        <v>1114897.6399999999</v>
      </c>
      <c r="F4656">
        <v>683</v>
      </c>
      <c r="G4656">
        <v>0.75</v>
      </c>
      <c r="H4656">
        <v>0</v>
      </c>
      <c r="I4656" t="str">
        <v>High</v>
      </c>
    </row>
    <row r="4657" spans="1:9" x14ac:dyDescent="0.25">
      <c r="A4657" t="str">
        <v>LN009387</v>
      </c>
      <c r="B4657" t="str">
        <v>CUST01038</v>
      </c>
      <c r="C4657" t="str">
        <v>Business</v>
      </c>
      <c r="D4657">
        <v>4033360</v>
      </c>
      <c r="E4657">
        <v>2528200.4500000002</v>
      </c>
      <c r="F4657">
        <v>687</v>
      </c>
      <c r="G4657">
        <v>0.75</v>
      </c>
      <c r="H4657">
        <v>0</v>
      </c>
      <c r="I4657" t="str">
        <v>High</v>
      </c>
    </row>
    <row r="4658" spans="1:9" x14ac:dyDescent="0.25">
      <c r="A4658" t="str">
        <v>LN009389</v>
      </c>
      <c r="B4658" t="str">
        <v>CUST03451</v>
      </c>
      <c r="C4658" t="str">
        <v>Home</v>
      </c>
      <c r="D4658">
        <v>3486444</v>
      </c>
      <c r="E4658">
        <v>3305731.32</v>
      </c>
      <c r="F4658">
        <v>638</v>
      </c>
      <c r="G4658">
        <v>0.32879999999999998</v>
      </c>
      <c r="H4658">
        <v>0</v>
      </c>
      <c r="I4658" t="str">
        <v>High</v>
      </c>
    </row>
    <row r="4659" spans="1:9" x14ac:dyDescent="0.25">
      <c r="A4659" t="str">
        <v>LN009391</v>
      </c>
      <c r="B4659" t="str">
        <v>CUST05495</v>
      </c>
      <c r="C4659" t="str">
        <v>Business</v>
      </c>
      <c r="D4659">
        <v>3334689</v>
      </c>
      <c r="E4659">
        <v>2755665.15</v>
      </c>
      <c r="F4659">
        <v>687</v>
      </c>
      <c r="G4659">
        <v>0.75</v>
      </c>
      <c r="H4659">
        <v>0</v>
      </c>
      <c r="I4659" t="str">
        <v>High</v>
      </c>
    </row>
    <row r="4660" spans="1:9" x14ac:dyDescent="0.25">
      <c r="A4660" t="str">
        <v>LN009392</v>
      </c>
      <c r="B4660" t="str">
        <v>CUST03100</v>
      </c>
      <c r="C4660" t="str">
        <v>Business</v>
      </c>
      <c r="D4660">
        <v>4311022</v>
      </c>
      <c r="E4660">
        <v>1921564.98</v>
      </c>
      <c r="F4660">
        <v>850</v>
      </c>
      <c r="G4660">
        <v>0.75</v>
      </c>
      <c r="H4660">
        <v>0</v>
      </c>
      <c r="I4660" t="str">
        <v>High</v>
      </c>
    </row>
    <row r="4661" spans="1:9" x14ac:dyDescent="0.25">
      <c r="A4661" t="str">
        <v>LN009393</v>
      </c>
      <c r="B4661" t="str">
        <v>CUST01782</v>
      </c>
      <c r="C4661" t="str">
        <v>Personal</v>
      </c>
      <c r="D4661">
        <v>770950</v>
      </c>
      <c r="E4661">
        <v>499973.69</v>
      </c>
      <c r="F4661">
        <v>624</v>
      </c>
      <c r="G4661">
        <v>0.32679999999999998</v>
      </c>
      <c r="H4661">
        <v>0</v>
      </c>
      <c r="I4661" t="str">
        <v>High</v>
      </c>
    </row>
    <row r="4662" spans="1:9" x14ac:dyDescent="0.25">
      <c r="A4662" t="str">
        <v>LN009394</v>
      </c>
      <c r="B4662" t="str">
        <v>CUST00277</v>
      </c>
      <c r="C4662" t="str">
        <v>Auto</v>
      </c>
      <c r="D4662">
        <v>554103</v>
      </c>
      <c r="E4662">
        <v>373624.96</v>
      </c>
      <c r="F4662">
        <v>598</v>
      </c>
      <c r="G4662">
        <v>0.2152</v>
      </c>
      <c r="H4662">
        <v>0</v>
      </c>
      <c r="I4662" t="str">
        <v>High</v>
      </c>
    </row>
    <row r="4663" spans="1:9" x14ac:dyDescent="0.25">
      <c r="A4663" t="str">
        <v>LN009395</v>
      </c>
      <c r="B4663" t="str">
        <v>CUST06689</v>
      </c>
      <c r="C4663" t="str">
        <v>Home</v>
      </c>
      <c r="D4663">
        <v>6986971</v>
      </c>
      <c r="E4663">
        <v>6968167.4100000001</v>
      </c>
      <c r="F4663">
        <v>780</v>
      </c>
      <c r="G4663">
        <v>0.75</v>
      </c>
      <c r="H4663">
        <v>0</v>
      </c>
      <c r="I4663" t="str">
        <v>High</v>
      </c>
    </row>
    <row r="4664" spans="1:9" x14ac:dyDescent="0.25">
      <c r="A4664" t="str">
        <v>LN009398</v>
      </c>
      <c r="B4664" t="str">
        <v>CUST02035</v>
      </c>
      <c r="C4664" t="str">
        <v>Home</v>
      </c>
      <c r="D4664">
        <v>3572226</v>
      </c>
      <c r="E4664">
        <v>3503681.58</v>
      </c>
      <c r="F4664">
        <v>731</v>
      </c>
      <c r="G4664">
        <v>0.62329999999999997</v>
      </c>
      <c r="H4664">
        <v>0</v>
      </c>
      <c r="I4664" t="str">
        <v>High</v>
      </c>
    </row>
    <row r="4665" spans="1:9" x14ac:dyDescent="0.25">
      <c r="A4665" t="str">
        <v>LN009399</v>
      </c>
      <c r="B4665" t="str">
        <v>CUST05091</v>
      </c>
      <c r="C4665" t="str">
        <v>Home</v>
      </c>
      <c r="D4665">
        <v>4460854</v>
      </c>
      <c r="E4665">
        <v>4353663.12</v>
      </c>
      <c r="F4665">
        <v>748</v>
      </c>
      <c r="G4665">
        <v>0.58099999999999996</v>
      </c>
      <c r="H4665">
        <v>0</v>
      </c>
      <c r="I4665" t="str">
        <v>High</v>
      </c>
    </row>
    <row r="4666" spans="1:9" x14ac:dyDescent="0.25">
      <c r="A4666" t="str">
        <v>LN009401</v>
      </c>
      <c r="B4666" t="str">
        <v>CUST04957</v>
      </c>
      <c r="C4666" t="str">
        <v>Auto</v>
      </c>
      <c r="D4666">
        <v>629980</v>
      </c>
      <c r="E4666">
        <v>135696.67000000001</v>
      </c>
      <c r="F4666">
        <v>741</v>
      </c>
      <c r="G4666">
        <v>0.75</v>
      </c>
      <c r="H4666">
        <v>0</v>
      </c>
      <c r="I4666" t="str">
        <v>High</v>
      </c>
    </row>
    <row r="4667" spans="1:9" x14ac:dyDescent="0.25">
      <c r="A4667" t="str">
        <v>LN009403</v>
      </c>
      <c r="B4667" t="str">
        <v>CUST00040</v>
      </c>
      <c r="C4667" t="str">
        <v>Home</v>
      </c>
      <c r="D4667">
        <v>4254972</v>
      </c>
      <c r="E4667">
        <v>4192337.28</v>
      </c>
      <c r="F4667">
        <v>746</v>
      </c>
      <c r="G4667">
        <v>0.75</v>
      </c>
      <c r="H4667">
        <v>0</v>
      </c>
      <c r="I4667" t="str">
        <v>High</v>
      </c>
    </row>
    <row r="4668" spans="1:9" x14ac:dyDescent="0.25">
      <c r="A4668" t="str">
        <v>LN009406</v>
      </c>
      <c r="B4668" t="str">
        <v>CUST01559</v>
      </c>
      <c r="C4668" t="str">
        <v>Home</v>
      </c>
      <c r="D4668">
        <v>3963037</v>
      </c>
      <c r="E4668">
        <v>3813176.5</v>
      </c>
      <c r="F4668">
        <v>791</v>
      </c>
      <c r="G4668">
        <v>0.75</v>
      </c>
      <c r="H4668">
        <v>1</v>
      </c>
      <c r="I4668" t="str">
        <v>High</v>
      </c>
    </row>
    <row r="4669" spans="1:9" x14ac:dyDescent="0.25">
      <c r="A4669" t="str">
        <v>LN009408</v>
      </c>
      <c r="B4669" t="str">
        <v>CUST05383</v>
      </c>
      <c r="C4669" t="str">
        <v>Home</v>
      </c>
      <c r="D4669">
        <v>6934486</v>
      </c>
      <c r="E4669">
        <v>6703129.1900000004</v>
      </c>
      <c r="F4669">
        <v>803</v>
      </c>
      <c r="G4669">
        <v>0.59830000000000005</v>
      </c>
      <c r="H4669">
        <v>7</v>
      </c>
      <c r="I4669" t="str">
        <v>High</v>
      </c>
    </row>
    <row r="4670" spans="1:9" x14ac:dyDescent="0.25">
      <c r="A4670" t="str">
        <v>LN009410</v>
      </c>
      <c r="B4670" t="str">
        <v>CUST03391</v>
      </c>
      <c r="C4670" t="str">
        <v>Home</v>
      </c>
      <c r="D4670">
        <v>2339008</v>
      </c>
      <c r="E4670">
        <v>2104195.38</v>
      </c>
      <c r="F4670">
        <v>631</v>
      </c>
      <c r="G4670">
        <v>0.6341</v>
      </c>
      <c r="H4670">
        <v>0</v>
      </c>
      <c r="I4670" t="str">
        <v>High</v>
      </c>
    </row>
    <row r="4671" spans="1:9" x14ac:dyDescent="0.25">
      <c r="A4671" t="str">
        <v>LN009413</v>
      </c>
      <c r="B4671" t="str">
        <v>CUST03937</v>
      </c>
      <c r="C4671" t="str">
        <v>Education</v>
      </c>
      <c r="D4671">
        <v>806076</v>
      </c>
      <c r="E4671">
        <v>344713.3</v>
      </c>
      <c r="F4671">
        <v>601</v>
      </c>
      <c r="G4671">
        <v>0.75</v>
      </c>
      <c r="H4671">
        <v>0</v>
      </c>
      <c r="I4671" t="str">
        <v>High</v>
      </c>
    </row>
    <row r="4672" spans="1:9" x14ac:dyDescent="0.25">
      <c r="A4672" t="str">
        <v>LN009414</v>
      </c>
      <c r="B4672" t="str">
        <v>CUST00926</v>
      </c>
      <c r="C4672" t="str">
        <v>Personal</v>
      </c>
      <c r="D4672">
        <v>416582</v>
      </c>
      <c r="E4672">
        <v>321130.43</v>
      </c>
      <c r="F4672">
        <v>682</v>
      </c>
      <c r="G4672">
        <v>0.54659999999999997</v>
      </c>
      <c r="H4672">
        <v>15</v>
      </c>
      <c r="I4672" t="str">
        <v>High</v>
      </c>
    </row>
    <row r="4673" spans="1:9" x14ac:dyDescent="0.25">
      <c r="A4673" t="str">
        <v>LN009417</v>
      </c>
      <c r="B4673" t="str">
        <v>CUST00687</v>
      </c>
      <c r="C4673" t="str">
        <v>Auto</v>
      </c>
      <c r="D4673">
        <v>455142</v>
      </c>
      <c r="E4673">
        <v>0</v>
      </c>
      <c r="F4673">
        <v>812</v>
      </c>
      <c r="G4673">
        <v>0.55179999999999996</v>
      </c>
      <c r="H4673">
        <v>0</v>
      </c>
      <c r="I4673" t="str">
        <v>High</v>
      </c>
    </row>
    <row r="4674" spans="1:9" x14ac:dyDescent="0.25">
      <c r="A4674" t="str">
        <v>LN009419</v>
      </c>
      <c r="B4674" t="str">
        <v>CUST04046</v>
      </c>
      <c r="C4674" t="str">
        <v>Home</v>
      </c>
      <c r="D4674">
        <v>6369571</v>
      </c>
      <c r="E4674">
        <v>6322229.5999999996</v>
      </c>
      <c r="F4674">
        <v>684</v>
      </c>
      <c r="G4674">
        <v>0.75</v>
      </c>
      <c r="H4674">
        <v>7</v>
      </c>
      <c r="I4674" t="str">
        <v>High</v>
      </c>
    </row>
    <row r="4675" spans="1:9" x14ac:dyDescent="0.25">
      <c r="A4675" t="str">
        <v>LN009421</v>
      </c>
      <c r="B4675" t="str">
        <v>CUST03947</v>
      </c>
      <c r="C4675" t="str">
        <v>Business</v>
      </c>
      <c r="D4675">
        <v>3485525</v>
      </c>
      <c r="E4675">
        <v>3363078.64</v>
      </c>
      <c r="F4675">
        <v>684</v>
      </c>
      <c r="G4675">
        <v>0.75</v>
      </c>
      <c r="H4675">
        <v>0</v>
      </c>
      <c r="I4675" t="str">
        <v>High</v>
      </c>
    </row>
    <row r="4676" spans="1:9" x14ac:dyDescent="0.25">
      <c r="A4676" t="str">
        <v>LN009422</v>
      </c>
      <c r="B4676" t="str">
        <v>CUST00257</v>
      </c>
      <c r="C4676" t="str">
        <v>Home</v>
      </c>
      <c r="D4676">
        <v>6856503</v>
      </c>
      <c r="E4676">
        <v>6425852.7699999996</v>
      </c>
      <c r="F4676">
        <v>841</v>
      </c>
      <c r="G4676">
        <v>0.75</v>
      </c>
      <c r="H4676">
        <v>1</v>
      </c>
      <c r="I4676" t="str">
        <v>High</v>
      </c>
    </row>
    <row r="4677" spans="1:9" x14ac:dyDescent="0.25">
      <c r="A4677" t="str">
        <v>LN009424</v>
      </c>
      <c r="B4677" t="str">
        <v>CUST02917</v>
      </c>
      <c r="C4677" t="str">
        <v>Home</v>
      </c>
      <c r="D4677">
        <v>3140658</v>
      </c>
      <c r="E4677">
        <v>2531442.6800000002</v>
      </c>
      <c r="F4677">
        <v>764</v>
      </c>
      <c r="G4677">
        <v>0.75</v>
      </c>
      <c r="H4677">
        <v>0</v>
      </c>
      <c r="I4677" t="str">
        <v>High</v>
      </c>
    </row>
    <row r="4678" spans="1:9" x14ac:dyDescent="0.25">
      <c r="A4678" t="str">
        <v>LN009425</v>
      </c>
      <c r="B4678" t="str">
        <v>CUST02211</v>
      </c>
      <c r="C4678" t="str">
        <v>Business</v>
      </c>
      <c r="D4678">
        <v>4106793</v>
      </c>
      <c r="E4678">
        <v>3711899.77</v>
      </c>
      <c r="F4678">
        <v>817</v>
      </c>
      <c r="G4678">
        <v>0.75</v>
      </c>
      <c r="H4678">
        <v>0</v>
      </c>
      <c r="I4678" t="str">
        <v>High</v>
      </c>
    </row>
    <row r="4679" spans="1:9" x14ac:dyDescent="0.25">
      <c r="A4679" t="str">
        <v>LN009428</v>
      </c>
      <c r="B4679" t="str">
        <v>CUST04403</v>
      </c>
      <c r="C4679" t="str">
        <v>Business</v>
      </c>
      <c r="D4679">
        <v>4138455</v>
      </c>
      <c r="E4679">
        <v>189413.61</v>
      </c>
      <c r="F4679">
        <v>680</v>
      </c>
      <c r="G4679">
        <v>0.75</v>
      </c>
      <c r="H4679">
        <v>0</v>
      </c>
      <c r="I4679" t="str">
        <v>High</v>
      </c>
    </row>
    <row r="4680" spans="1:9" x14ac:dyDescent="0.25">
      <c r="A4680" t="str">
        <v>LN009430</v>
      </c>
      <c r="B4680" t="str">
        <v>CUST05506</v>
      </c>
      <c r="C4680" t="str">
        <v>Education</v>
      </c>
      <c r="D4680">
        <v>703667</v>
      </c>
      <c r="E4680">
        <v>499579.93</v>
      </c>
      <c r="F4680">
        <v>606</v>
      </c>
      <c r="G4680">
        <v>9.64E-2</v>
      </c>
      <c r="H4680">
        <v>0</v>
      </c>
      <c r="I4680" t="str">
        <v>High</v>
      </c>
    </row>
    <row r="4681" spans="1:9" x14ac:dyDescent="0.25">
      <c r="A4681" t="str">
        <v>LN009439</v>
      </c>
      <c r="B4681" t="str">
        <v>CUST02021</v>
      </c>
      <c r="C4681" t="str">
        <v>Personal</v>
      </c>
      <c r="D4681">
        <v>466658</v>
      </c>
      <c r="E4681">
        <v>346172.66</v>
      </c>
      <c r="F4681">
        <v>766</v>
      </c>
      <c r="G4681">
        <v>0.75</v>
      </c>
      <c r="H4681">
        <v>15</v>
      </c>
      <c r="I4681" t="str">
        <v>High</v>
      </c>
    </row>
    <row r="4682" spans="1:9" x14ac:dyDescent="0.25">
      <c r="A4682" t="str">
        <v>LN009440</v>
      </c>
      <c r="B4682" t="str">
        <v>CUST04648</v>
      </c>
      <c r="C4682" t="str">
        <v>Auto</v>
      </c>
      <c r="D4682">
        <v>1294917</v>
      </c>
      <c r="E4682">
        <v>1181357.58</v>
      </c>
      <c r="F4682">
        <v>701</v>
      </c>
      <c r="G4682">
        <v>0.52769999999999995</v>
      </c>
      <c r="H4682">
        <v>0</v>
      </c>
      <c r="I4682" t="str">
        <v>High</v>
      </c>
    </row>
    <row r="4683" spans="1:9" x14ac:dyDescent="0.25">
      <c r="A4683" t="str">
        <v>LN009441</v>
      </c>
      <c r="B4683" t="str">
        <v>CUST04271</v>
      </c>
      <c r="C4683" t="str">
        <v>Personal</v>
      </c>
      <c r="D4683">
        <v>319881</v>
      </c>
      <c r="E4683">
        <v>187121.2</v>
      </c>
      <c r="F4683">
        <v>630</v>
      </c>
      <c r="G4683">
        <v>0.14599999999999999</v>
      </c>
      <c r="H4683">
        <v>0</v>
      </c>
      <c r="I4683" t="str">
        <v>High</v>
      </c>
    </row>
    <row r="4684" spans="1:9" x14ac:dyDescent="0.25">
      <c r="A4684" t="str">
        <v>LN009444</v>
      </c>
      <c r="B4684" t="str">
        <v>CUST05902</v>
      </c>
      <c r="C4684" t="str">
        <v>Home</v>
      </c>
      <c r="D4684">
        <v>5278868</v>
      </c>
      <c r="E4684">
        <v>5160740.0999999996</v>
      </c>
      <c r="F4684">
        <v>603</v>
      </c>
      <c r="G4684">
        <v>0.75</v>
      </c>
      <c r="H4684">
        <v>0</v>
      </c>
      <c r="I4684" t="str">
        <v>High</v>
      </c>
    </row>
    <row r="4685" spans="1:9" x14ac:dyDescent="0.25">
      <c r="A4685" t="str">
        <v>LN009445</v>
      </c>
      <c r="B4685" t="str">
        <v>CUST04038</v>
      </c>
      <c r="C4685" t="str">
        <v>Home</v>
      </c>
      <c r="D4685">
        <v>4525600</v>
      </c>
      <c r="E4685">
        <v>4372524.17</v>
      </c>
      <c r="F4685">
        <v>648</v>
      </c>
      <c r="G4685">
        <v>0.75</v>
      </c>
      <c r="H4685">
        <v>0</v>
      </c>
      <c r="I4685" t="str">
        <v>High</v>
      </c>
    </row>
    <row r="4686" spans="1:9" x14ac:dyDescent="0.25">
      <c r="A4686" t="str">
        <v>LN009447</v>
      </c>
      <c r="B4686" t="str">
        <v>CUST00345</v>
      </c>
      <c r="C4686" t="str">
        <v>Business</v>
      </c>
      <c r="D4686">
        <v>4531910</v>
      </c>
      <c r="E4686">
        <v>1644964.99</v>
      </c>
      <c r="F4686">
        <v>638</v>
      </c>
      <c r="G4686">
        <v>0.75</v>
      </c>
      <c r="H4686">
        <v>0</v>
      </c>
      <c r="I4686" t="str">
        <v>High</v>
      </c>
    </row>
    <row r="4687" spans="1:9" x14ac:dyDescent="0.25">
      <c r="A4687" t="str">
        <v>LN009448</v>
      </c>
      <c r="B4687" t="str">
        <v>CUST06999</v>
      </c>
      <c r="C4687" t="str">
        <v>Auto</v>
      </c>
      <c r="D4687">
        <v>410538</v>
      </c>
      <c r="E4687">
        <v>336968.25</v>
      </c>
      <c r="F4687">
        <v>619</v>
      </c>
      <c r="G4687">
        <v>0.45529999999999998</v>
      </c>
      <c r="H4687">
        <v>1</v>
      </c>
      <c r="I4687" t="str">
        <v>High</v>
      </c>
    </row>
    <row r="4688" spans="1:9" x14ac:dyDescent="0.25">
      <c r="A4688" t="str">
        <v>LN009451</v>
      </c>
      <c r="B4688" t="str">
        <v>CUST04683</v>
      </c>
      <c r="C4688" t="str">
        <v>Home</v>
      </c>
      <c r="D4688">
        <v>5049683</v>
      </c>
      <c r="E4688">
        <v>4312508.33</v>
      </c>
      <c r="F4688">
        <v>695</v>
      </c>
      <c r="G4688">
        <v>0.75</v>
      </c>
      <c r="H4688">
        <v>0</v>
      </c>
      <c r="I4688" t="str">
        <v>High</v>
      </c>
    </row>
    <row r="4689" spans="1:9" x14ac:dyDescent="0.25">
      <c r="A4689" t="str">
        <v>LN009452</v>
      </c>
      <c r="B4689" t="str">
        <v>CUST02450</v>
      </c>
      <c r="C4689" t="str">
        <v>Auto</v>
      </c>
      <c r="D4689">
        <v>1196222</v>
      </c>
      <c r="E4689">
        <v>634341.98</v>
      </c>
      <c r="F4689">
        <v>719</v>
      </c>
      <c r="G4689">
        <v>0.75</v>
      </c>
      <c r="H4689">
        <v>0</v>
      </c>
      <c r="I4689" t="str">
        <v>High</v>
      </c>
    </row>
    <row r="4690" spans="1:9" x14ac:dyDescent="0.25">
      <c r="A4690" t="str">
        <v>LN009454</v>
      </c>
      <c r="B4690" t="str">
        <v>CUST04527</v>
      </c>
      <c r="C4690" t="str">
        <v>Personal</v>
      </c>
      <c r="D4690">
        <v>799904</v>
      </c>
      <c r="E4690">
        <v>737566.05</v>
      </c>
      <c r="F4690">
        <v>686</v>
      </c>
      <c r="G4690">
        <v>0.69299999999999995</v>
      </c>
      <c r="H4690">
        <v>0</v>
      </c>
      <c r="I4690" t="str">
        <v>High</v>
      </c>
    </row>
    <row r="4691" spans="1:9" x14ac:dyDescent="0.25">
      <c r="A4691" t="str">
        <v>LN009457</v>
      </c>
      <c r="B4691" t="str">
        <v>CUST00905</v>
      </c>
      <c r="C4691" t="str">
        <v>Home</v>
      </c>
      <c r="D4691">
        <v>5308244</v>
      </c>
      <c r="E4691">
        <v>4098621.14</v>
      </c>
      <c r="F4691">
        <v>654</v>
      </c>
      <c r="G4691">
        <v>0.71930000000000005</v>
      </c>
      <c r="H4691">
        <v>0</v>
      </c>
      <c r="I4691" t="str">
        <v>High</v>
      </c>
    </row>
    <row r="4692" spans="1:9" x14ac:dyDescent="0.25">
      <c r="A4692" t="str">
        <v>LN009458</v>
      </c>
      <c r="B4692" t="str">
        <v>CUST06149</v>
      </c>
      <c r="C4692" t="str">
        <v>Business</v>
      </c>
      <c r="D4692">
        <v>3951873</v>
      </c>
      <c r="E4692">
        <v>3853550.23</v>
      </c>
      <c r="F4692">
        <v>773</v>
      </c>
      <c r="G4692">
        <v>0.75</v>
      </c>
      <c r="H4692">
        <v>120</v>
      </c>
      <c r="I4692" t="str">
        <v>High</v>
      </c>
    </row>
    <row r="4693" spans="1:9" x14ac:dyDescent="0.25">
      <c r="A4693" t="str">
        <v>LN009461</v>
      </c>
      <c r="B4693" t="str">
        <v>CUST04797</v>
      </c>
      <c r="C4693" t="str">
        <v>Auto</v>
      </c>
      <c r="D4693">
        <v>1150376</v>
      </c>
      <c r="E4693">
        <v>0</v>
      </c>
      <c r="F4693">
        <v>721</v>
      </c>
      <c r="G4693">
        <v>0.75</v>
      </c>
      <c r="H4693">
        <v>0</v>
      </c>
      <c r="I4693" t="str">
        <v>High</v>
      </c>
    </row>
    <row r="4694" spans="1:9" x14ac:dyDescent="0.25">
      <c r="A4694" t="str">
        <v>LN009464</v>
      </c>
      <c r="B4694" t="str">
        <v>CUST02780</v>
      </c>
      <c r="C4694" t="str">
        <v>Home</v>
      </c>
      <c r="D4694">
        <v>3256971</v>
      </c>
      <c r="E4694">
        <v>3023967.94</v>
      </c>
      <c r="F4694">
        <v>739</v>
      </c>
      <c r="G4694">
        <v>0.71609999999999996</v>
      </c>
      <c r="H4694">
        <v>0</v>
      </c>
      <c r="I4694" t="str">
        <v>High</v>
      </c>
    </row>
    <row r="4695" spans="1:9" x14ac:dyDescent="0.25">
      <c r="A4695" t="str">
        <v>LN009465</v>
      </c>
      <c r="B4695" t="str">
        <v>CUST04994</v>
      </c>
      <c r="C4695" t="str">
        <v>Education</v>
      </c>
      <c r="D4695">
        <v>104856</v>
      </c>
      <c r="E4695">
        <v>0</v>
      </c>
      <c r="F4695">
        <v>645</v>
      </c>
      <c r="G4695">
        <v>0.05</v>
      </c>
      <c r="H4695">
        <v>0</v>
      </c>
      <c r="I4695" t="str">
        <v>High</v>
      </c>
    </row>
    <row r="4696" spans="1:9" x14ac:dyDescent="0.25">
      <c r="A4696" t="str">
        <v>LN009466</v>
      </c>
      <c r="B4696" t="str">
        <v>CUST04155</v>
      </c>
      <c r="C4696" t="str">
        <v>Business</v>
      </c>
      <c r="D4696">
        <v>2383759</v>
      </c>
      <c r="E4696">
        <v>1085762.7</v>
      </c>
      <c r="F4696">
        <v>740</v>
      </c>
      <c r="G4696">
        <v>0.75</v>
      </c>
      <c r="H4696">
        <v>0</v>
      </c>
      <c r="I4696" t="str">
        <v>High</v>
      </c>
    </row>
    <row r="4697" spans="1:9" x14ac:dyDescent="0.25">
      <c r="A4697" t="str">
        <v>LN009467</v>
      </c>
      <c r="B4697" t="str">
        <v>CUST00727</v>
      </c>
      <c r="C4697" t="str">
        <v>Business</v>
      </c>
      <c r="D4697">
        <v>1535575</v>
      </c>
      <c r="E4697">
        <v>1494968.82</v>
      </c>
      <c r="F4697">
        <v>623</v>
      </c>
      <c r="G4697">
        <v>0.75</v>
      </c>
      <c r="H4697">
        <v>0</v>
      </c>
      <c r="I4697" t="str">
        <v>High</v>
      </c>
    </row>
    <row r="4698" spans="1:9" x14ac:dyDescent="0.25">
      <c r="A4698" t="str">
        <v>LN009468</v>
      </c>
      <c r="B4698" t="str">
        <v>CUST05261</v>
      </c>
      <c r="C4698" t="str">
        <v>Business</v>
      </c>
      <c r="D4698">
        <v>3045601</v>
      </c>
      <c r="E4698">
        <v>0</v>
      </c>
      <c r="F4698">
        <v>676</v>
      </c>
      <c r="G4698">
        <v>0.75</v>
      </c>
      <c r="H4698">
        <v>0</v>
      </c>
      <c r="I4698" t="str">
        <v>High</v>
      </c>
    </row>
    <row r="4699" spans="1:9" x14ac:dyDescent="0.25">
      <c r="A4699" t="str">
        <v>LN009470</v>
      </c>
      <c r="B4699" t="str">
        <v>CUST01503</v>
      </c>
      <c r="C4699" t="str">
        <v>Home</v>
      </c>
      <c r="D4699">
        <v>5000015</v>
      </c>
      <c r="E4699">
        <v>4668388.3</v>
      </c>
      <c r="F4699">
        <v>650</v>
      </c>
      <c r="G4699">
        <v>0.75</v>
      </c>
      <c r="H4699">
        <v>0</v>
      </c>
      <c r="I4699" t="str">
        <v>High</v>
      </c>
    </row>
    <row r="4700" spans="1:9" x14ac:dyDescent="0.25">
      <c r="A4700" t="str">
        <v>LN009471</v>
      </c>
      <c r="B4700" t="str">
        <v>CUST03341</v>
      </c>
      <c r="C4700" t="str">
        <v>Home</v>
      </c>
      <c r="D4700">
        <v>2737379</v>
      </c>
      <c r="E4700">
        <v>2705723.89</v>
      </c>
      <c r="F4700">
        <v>679</v>
      </c>
      <c r="G4700">
        <v>0.75</v>
      </c>
      <c r="H4700">
        <v>0</v>
      </c>
      <c r="I4700" t="str">
        <v>High</v>
      </c>
    </row>
    <row r="4701" spans="1:9" x14ac:dyDescent="0.25">
      <c r="A4701" t="str">
        <v>LN009473</v>
      </c>
      <c r="B4701" t="str">
        <v>CUST00022</v>
      </c>
      <c r="C4701" t="str">
        <v>Business</v>
      </c>
      <c r="D4701">
        <v>3103297</v>
      </c>
      <c r="E4701">
        <v>316206.65000000002</v>
      </c>
      <c r="F4701">
        <v>666</v>
      </c>
      <c r="G4701">
        <v>0.75</v>
      </c>
      <c r="H4701">
        <v>0</v>
      </c>
      <c r="I4701" t="str">
        <v>High</v>
      </c>
    </row>
    <row r="4702" spans="1:9" x14ac:dyDescent="0.25">
      <c r="A4702" t="str">
        <v>LN009475</v>
      </c>
      <c r="B4702" t="str">
        <v>CUST00347</v>
      </c>
      <c r="C4702" t="str">
        <v>Business</v>
      </c>
      <c r="D4702">
        <v>3739499</v>
      </c>
      <c r="E4702">
        <v>249929.05</v>
      </c>
      <c r="F4702">
        <v>718</v>
      </c>
      <c r="G4702">
        <v>0.75</v>
      </c>
      <c r="H4702">
        <v>0</v>
      </c>
      <c r="I4702" t="str">
        <v>High</v>
      </c>
    </row>
    <row r="4703" spans="1:9" x14ac:dyDescent="0.25">
      <c r="A4703" t="str">
        <v>LN009477</v>
      </c>
      <c r="B4703" t="str">
        <v>CUST03432</v>
      </c>
      <c r="C4703" t="str">
        <v>Business</v>
      </c>
      <c r="D4703">
        <v>4416146</v>
      </c>
      <c r="E4703">
        <v>1788860.28</v>
      </c>
      <c r="F4703">
        <v>767</v>
      </c>
      <c r="G4703">
        <v>0.75</v>
      </c>
      <c r="H4703">
        <v>0</v>
      </c>
      <c r="I4703" t="str">
        <v>High</v>
      </c>
    </row>
    <row r="4704" spans="1:9" x14ac:dyDescent="0.25">
      <c r="A4704" t="str">
        <v>LN009478</v>
      </c>
      <c r="B4704" t="str">
        <v>CUST04587</v>
      </c>
      <c r="C4704" t="str">
        <v>Business</v>
      </c>
      <c r="D4704">
        <v>1500598</v>
      </c>
      <c r="E4704">
        <v>1166957.69</v>
      </c>
      <c r="F4704">
        <v>742</v>
      </c>
      <c r="G4704">
        <v>0.75</v>
      </c>
      <c r="H4704">
        <v>15</v>
      </c>
      <c r="I4704" t="str">
        <v>High</v>
      </c>
    </row>
    <row r="4705" spans="1:9" x14ac:dyDescent="0.25">
      <c r="A4705" t="str">
        <v>LN009485</v>
      </c>
      <c r="B4705" t="str">
        <v>CUST03778</v>
      </c>
      <c r="C4705" t="str">
        <v>Business</v>
      </c>
      <c r="D4705">
        <v>3477527</v>
      </c>
      <c r="E4705">
        <v>682010.04</v>
      </c>
      <c r="F4705">
        <v>718</v>
      </c>
      <c r="G4705">
        <v>0.75</v>
      </c>
      <c r="H4705">
        <v>0</v>
      </c>
      <c r="I4705" t="str">
        <v>High</v>
      </c>
    </row>
    <row r="4706" spans="1:9" x14ac:dyDescent="0.25">
      <c r="A4706" t="str">
        <v>LN009489</v>
      </c>
      <c r="B4706" t="str">
        <v>CUST01716</v>
      </c>
      <c r="C4706" t="str">
        <v>Personal</v>
      </c>
      <c r="D4706">
        <v>582523</v>
      </c>
      <c r="E4706">
        <v>357972.57</v>
      </c>
      <c r="F4706">
        <v>623</v>
      </c>
      <c r="G4706">
        <v>0.2797</v>
      </c>
      <c r="H4706">
        <v>0</v>
      </c>
      <c r="I4706" t="str">
        <v>High</v>
      </c>
    </row>
    <row r="4707" spans="1:9" x14ac:dyDescent="0.25">
      <c r="A4707" t="str">
        <v>LN009490</v>
      </c>
      <c r="B4707" t="str">
        <v>CUST00298</v>
      </c>
      <c r="C4707" t="str">
        <v>Home</v>
      </c>
      <c r="D4707">
        <v>5351711</v>
      </c>
      <c r="E4707">
        <v>4996187.0199999996</v>
      </c>
      <c r="F4707">
        <v>673</v>
      </c>
      <c r="G4707">
        <v>0.75</v>
      </c>
      <c r="H4707">
        <v>0</v>
      </c>
      <c r="I4707" t="str">
        <v>High</v>
      </c>
    </row>
    <row r="4708" spans="1:9" x14ac:dyDescent="0.25">
      <c r="A4708" t="str">
        <v>LN009492</v>
      </c>
      <c r="B4708" t="str">
        <v>CUST01424</v>
      </c>
      <c r="C4708" t="str">
        <v>Personal</v>
      </c>
      <c r="D4708">
        <v>527400</v>
      </c>
      <c r="E4708">
        <v>335905.01</v>
      </c>
      <c r="F4708">
        <v>689</v>
      </c>
      <c r="G4708">
        <v>0.54620000000000002</v>
      </c>
      <c r="H4708">
        <v>0</v>
      </c>
      <c r="I4708" t="str">
        <v>High</v>
      </c>
    </row>
    <row r="4709" spans="1:9" x14ac:dyDescent="0.25">
      <c r="A4709" t="str">
        <v>LN009495</v>
      </c>
      <c r="B4709" t="str">
        <v>CUST05078</v>
      </c>
      <c r="C4709" t="str">
        <v>Auto</v>
      </c>
      <c r="D4709">
        <v>1195454</v>
      </c>
      <c r="E4709">
        <v>308097.84000000003</v>
      </c>
      <c r="F4709">
        <v>754</v>
      </c>
      <c r="G4709">
        <v>0.75</v>
      </c>
      <c r="H4709">
        <v>0</v>
      </c>
      <c r="I4709" t="str">
        <v>High</v>
      </c>
    </row>
    <row r="4710" spans="1:9" x14ac:dyDescent="0.25">
      <c r="A4710" t="str">
        <v>LN009496</v>
      </c>
      <c r="B4710" t="str">
        <v>CUST05466</v>
      </c>
      <c r="C4710" t="str">
        <v>Home</v>
      </c>
      <c r="D4710">
        <v>2238750</v>
      </c>
      <c r="E4710">
        <v>2154904.41</v>
      </c>
      <c r="F4710">
        <v>723</v>
      </c>
      <c r="G4710">
        <v>0.75</v>
      </c>
      <c r="H4710">
        <v>0</v>
      </c>
      <c r="I4710" t="str">
        <v>High</v>
      </c>
    </row>
    <row r="4711" spans="1:9" x14ac:dyDescent="0.25">
      <c r="A4711" t="str">
        <v>LN009497</v>
      </c>
      <c r="B4711" t="str">
        <v>CUST00942</v>
      </c>
      <c r="C4711" t="str">
        <v>Home</v>
      </c>
      <c r="D4711">
        <v>5718696</v>
      </c>
      <c r="E4711">
        <v>5081480.3099999996</v>
      </c>
      <c r="F4711">
        <v>664</v>
      </c>
      <c r="G4711">
        <v>0.75</v>
      </c>
      <c r="H4711">
        <v>0</v>
      </c>
      <c r="I4711" t="str">
        <v>High</v>
      </c>
    </row>
    <row r="4712" spans="1:9" x14ac:dyDescent="0.25">
      <c r="A4712" t="str">
        <v>LN009500</v>
      </c>
      <c r="B4712" t="str">
        <v>CUST04747</v>
      </c>
      <c r="C4712" t="str">
        <v>Personal</v>
      </c>
      <c r="D4712">
        <v>226677</v>
      </c>
      <c r="E4712">
        <v>197533.59</v>
      </c>
      <c r="F4712">
        <v>606</v>
      </c>
      <c r="G4712">
        <v>0.05</v>
      </c>
      <c r="H4712">
        <v>0</v>
      </c>
      <c r="I4712" t="str">
        <v>High</v>
      </c>
    </row>
    <row r="4713" spans="1:9" x14ac:dyDescent="0.25">
      <c r="A4713" t="str">
        <v>LN009503</v>
      </c>
      <c r="B4713" t="str">
        <v>CUST02535</v>
      </c>
      <c r="C4713" t="str">
        <v>Home</v>
      </c>
      <c r="D4713">
        <v>4386273</v>
      </c>
      <c r="E4713">
        <v>4120738.67</v>
      </c>
      <c r="F4713">
        <v>731</v>
      </c>
      <c r="G4713">
        <v>0.69440000000000002</v>
      </c>
      <c r="H4713">
        <v>7</v>
      </c>
      <c r="I4713" t="str">
        <v>High</v>
      </c>
    </row>
    <row r="4714" spans="1:9" x14ac:dyDescent="0.25">
      <c r="A4714" t="str">
        <v>LN009504</v>
      </c>
      <c r="B4714" t="str">
        <v>CUST03069</v>
      </c>
      <c r="C4714" t="str">
        <v>Business</v>
      </c>
      <c r="D4714">
        <v>3217739</v>
      </c>
      <c r="E4714">
        <v>1420247.84</v>
      </c>
      <c r="F4714">
        <v>743</v>
      </c>
      <c r="G4714">
        <v>0.75</v>
      </c>
      <c r="H4714">
        <v>0</v>
      </c>
      <c r="I4714" t="str">
        <v>High</v>
      </c>
    </row>
    <row r="4715" spans="1:9" x14ac:dyDescent="0.25">
      <c r="A4715" t="str">
        <v>LN009505</v>
      </c>
      <c r="B4715" t="str">
        <v>CUST00502</v>
      </c>
      <c r="C4715" t="str">
        <v>Home</v>
      </c>
      <c r="D4715">
        <v>5351169</v>
      </c>
      <c r="E4715">
        <v>3935521.77</v>
      </c>
      <c r="F4715">
        <v>665</v>
      </c>
      <c r="G4715">
        <v>0.75</v>
      </c>
      <c r="H4715">
        <v>30</v>
      </c>
      <c r="I4715" t="str">
        <v>High</v>
      </c>
    </row>
    <row r="4716" spans="1:9" x14ac:dyDescent="0.25">
      <c r="A4716" t="str">
        <v>LN009507</v>
      </c>
      <c r="B4716" t="str">
        <v>CUST06283</v>
      </c>
      <c r="C4716" t="str">
        <v>Personal</v>
      </c>
      <c r="D4716">
        <v>488201</v>
      </c>
      <c r="E4716">
        <v>345161.71</v>
      </c>
      <c r="F4716">
        <v>613</v>
      </c>
      <c r="G4716">
        <v>0.60860000000000003</v>
      </c>
      <c r="H4716">
        <v>0</v>
      </c>
      <c r="I4716" t="str">
        <v>High</v>
      </c>
    </row>
    <row r="4717" spans="1:9" x14ac:dyDescent="0.25">
      <c r="A4717" t="str">
        <v>LN009515</v>
      </c>
      <c r="B4717" t="str">
        <v>CUST04685</v>
      </c>
      <c r="C4717" t="str">
        <v>Auto</v>
      </c>
      <c r="D4717">
        <v>1198791</v>
      </c>
      <c r="E4717">
        <v>233945.67</v>
      </c>
      <c r="F4717">
        <v>688</v>
      </c>
      <c r="G4717">
        <v>0.71589999999999998</v>
      </c>
      <c r="H4717">
        <v>0</v>
      </c>
      <c r="I4717" t="str">
        <v>High</v>
      </c>
    </row>
    <row r="4718" spans="1:9" x14ac:dyDescent="0.25">
      <c r="A4718" t="str">
        <v>LN009517</v>
      </c>
      <c r="B4718" t="str">
        <v>CUST06235</v>
      </c>
      <c r="C4718" t="str">
        <v>Home</v>
      </c>
      <c r="D4718">
        <v>5787462</v>
      </c>
      <c r="E4718">
        <v>5716853.9500000002</v>
      </c>
      <c r="F4718">
        <v>714</v>
      </c>
      <c r="G4718">
        <v>0.75</v>
      </c>
      <c r="H4718">
        <v>0</v>
      </c>
      <c r="I4718" t="str">
        <v>High</v>
      </c>
    </row>
    <row r="4719" spans="1:9" x14ac:dyDescent="0.25">
      <c r="A4719" t="str">
        <v>LN009519</v>
      </c>
      <c r="B4719" t="str">
        <v>CUST02830</v>
      </c>
      <c r="C4719" t="str">
        <v>Home</v>
      </c>
      <c r="D4719">
        <v>2273578</v>
      </c>
      <c r="E4719">
        <v>1924597.05</v>
      </c>
      <c r="F4719">
        <v>631</v>
      </c>
      <c r="G4719">
        <v>0.39150000000000001</v>
      </c>
      <c r="H4719">
        <v>1</v>
      </c>
      <c r="I4719" t="str">
        <v>High</v>
      </c>
    </row>
    <row r="4720" spans="1:9" x14ac:dyDescent="0.25">
      <c r="A4720" t="str">
        <v>LN009523</v>
      </c>
      <c r="B4720" t="str">
        <v>CUST01219</v>
      </c>
      <c r="C4720" t="str">
        <v>Business</v>
      </c>
      <c r="D4720">
        <v>4755790</v>
      </c>
      <c r="E4720">
        <v>3841405.37</v>
      </c>
      <c r="F4720">
        <v>704</v>
      </c>
      <c r="G4720">
        <v>0.75</v>
      </c>
      <c r="H4720">
        <v>60</v>
      </c>
      <c r="I4720" t="str">
        <v>High</v>
      </c>
    </row>
    <row r="4721" spans="1:9" x14ac:dyDescent="0.25">
      <c r="A4721" t="str">
        <v>LN009526</v>
      </c>
      <c r="B4721" t="str">
        <v>CUST01549</v>
      </c>
      <c r="C4721" t="str">
        <v>Home</v>
      </c>
      <c r="D4721">
        <v>6037133</v>
      </c>
      <c r="E4721">
        <v>5971315.54</v>
      </c>
      <c r="F4721">
        <v>690</v>
      </c>
      <c r="G4721">
        <v>0.75</v>
      </c>
      <c r="H4721">
        <v>15</v>
      </c>
      <c r="I4721" t="str">
        <v>High</v>
      </c>
    </row>
    <row r="4722" spans="1:9" x14ac:dyDescent="0.25">
      <c r="A4722" t="str">
        <v>LN009527</v>
      </c>
      <c r="B4722" t="str">
        <v>CUST05026</v>
      </c>
      <c r="C4722" t="str">
        <v>Business</v>
      </c>
      <c r="D4722">
        <v>1528424</v>
      </c>
      <c r="E4722">
        <v>816863.5</v>
      </c>
      <c r="F4722">
        <v>723</v>
      </c>
      <c r="G4722">
        <v>0.73109999999999997</v>
      </c>
      <c r="H4722">
        <v>0</v>
      </c>
      <c r="I4722" t="str">
        <v>High</v>
      </c>
    </row>
    <row r="4723" spans="1:9" x14ac:dyDescent="0.25">
      <c r="A4723" t="str">
        <v>LN009529</v>
      </c>
      <c r="B4723" t="str">
        <v>CUST01888</v>
      </c>
      <c r="C4723" t="str">
        <v>Business</v>
      </c>
      <c r="D4723">
        <v>1250279</v>
      </c>
      <c r="E4723">
        <v>439193.83</v>
      </c>
      <c r="F4723">
        <v>805</v>
      </c>
      <c r="G4723">
        <v>0.75</v>
      </c>
      <c r="H4723">
        <v>0</v>
      </c>
      <c r="I4723" t="str">
        <v>High</v>
      </c>
    </row>
    <row r="4724" spans="1:9" x14ac:dyDescent="0.25">
      <c r="A4724" t="str">
        <v>LN009530</v>
      </c>
      <c r="B4724" t="str">
        <v>CUST01730</v>
      </c>
      <c r="C4724" t="str">
        <v>Business</v>
      </c>
      <c r="D4724">
        <v>2208622</v>
      </c>
      <c r="E4724">
        <v>1427389.23</v>
      </c>
      <c r="F4724">
        <v>666</v>
      </c>
      <c r="G4724">
        <v>0.64610000000000001</v>
      </c>
      <c r="H4724">
        <v>0</v>
      </c>
      <c r="I4724" t="str">
        <v>High</v>
      </c>
    </row>
    <row r="4725" spans="1:9" x14ac:dyDescent="0.25">
      <c r="A4725" t="str">
        <v>LN009533</v>
      </c>
      <c r="B4725" t="str">
        <v>CUST02676</v>
      </c>
      <c r="C4725" t="str">
        <v>Home</v>
      </c>
      <c r="D4725">
        <v>1058967</v>
      </c>
      <c r="E4725">
        <v>985764.38</v>
      </c>
      <c r="F4725">
        <v>673</v>
      </c>
      <c r="G4725">
        <v>0.63600000000000001</v>
      </c>
      <c r="H4725">
        <v>0</v>
      </c>
      <c r="I4725" t="str">
        <v>High</v>
      </c>
    </row>
    <row r="4726" spans="1:9" x14ac:dyDescent="0.25">
      <c r="A4726" t="str">
        <v>LN009534</v>
      </c>
      <c r="B4726" t="str">
        <v>CUST00182</v>
      </c>
      <c r="C4726" t="str">
        <v>Business</v>
      </c>
      <c r="D4726">
        <v>4260320</v>
      </c>
      <c r="E4726">
        <v>3580156.36</v>
      </c>
      <c r="F4726">
        <v>765</v>
      </c>
      <c r="G4726">
        <v>0.75</v>
      </c>
      <c r="H4726">
        <v>7</v>
      </c>
      <c r="I4726" t="str">
        <v>High</v>
      </c>
    </row>
    <row r="4727" spans="1:9" x14ac:dyDescent="0.25">
      <c r="A4727" t="str">
        <v>LN009535</v>
      </c>
      <c r="B4727" t="str">
        <v>CUST04549</v>
      </c>
      <c r="C4727" t="str">
        <v>Home</v>
      </c>
      <c r="D4727">
        <v>3177769</v>
      </c>
      <c r="E4727">
        <v>3155449.41</v>
      </c>
      <c r="F4727">
        <v>746</v>
      </c>
      <c r="G4727">
        <v>0.71989999999999998</v>
      </c>
      <c r="H4727">
        <v>0</v>
      </c>
      <c r="I4727" t="str">
        <v>High</v>
      </c>
    </row>
    <row r="4728" spans="1:9" x14ac:dyDescent="0.25">
      <c r="A4728" t="str">
        <v>LN009536</v>
      </c>
      <c r="B4728" t="str">
        <v>CUST04009</v>
      </c>
      <c r="C4728" t="str">
        <v>Home</v>
      </c>
      <c r="D4728">
        <v>6905227</v>
      </c>
      <c r="E4728">
        <v>6869216.2599999998</v>
      </c>
      <c r="F4728">
        <v>744</v>
      </c>
      <c r="G4728">
        <v>0.75</v>
      </c>
      <c r="H4728">
        <v>0</v>
      </c>
      <c r="I4728" t="str">
        <v>High</v>
      </c>
    </row>
    <row r="4729" spans="1:9" x14ac:dyDescent="0.25">
      <c r="A4729" t="str">
        <v>LN009540</v>
      </c>
      <c r="B4729" t="str">
        <v>CUST03645</v>
      </c>
      <c r="C4729" t="str">
        <v>Auto</v>
      </c>
      <c r="D4729">
        <v>1198465</v>
      </c>
      <c r="E4729">
        <v>1135814.54</v>
      </c>
      <c r="F4729">
        <v>721</v>
      </c>
      <c r="G4729">
        <v>0.6522</v>
      </c>
      <c r="H4729">
        <v>0</v>
      </c>
      <c r="I4729" t="str">
        <v>High</v>
      </c>
    </row>
    <row r="4730" spans="1:9" x14ac:dyDescent="0.25">
      <c r="A4730" t="str">
        <v>LN009541</v>
      </c>
      <c r="B4730" t="str">
        <v>CUST06788</v>
      </c>
      <c r="C4730" t="str">
        <v>Personal</v>
      </c>
      <c r="D4730">
        <v>547544</v>
      </c>
      <c r="E4730">
        <v>305937.89</v>
      </c>
      <c r="F4730">
        <v>627</v>
      </c>
      <c r="G4730">
        <v>0.27210000000000001</v>
      </c>
      <c r="H4730">
        <v>0</v>
      </c>
      <c r="I4730" t="str">
        <v>High</v>
      </c>
    </row>
    <row r="4731" spans="1:9" x14ac:dyDescent="0.25">
      <c r="A4731" t="str">
        <v>LN009544</v>
      </c>
      <c r="B4731" t="str">
        <v>CUST03702</v>
      </c>
      <c r="C4731" t="str">
        <v>Home</v>
      </c>
      <c r="D4731">
        <v>3394427</v>
      </c>
      <c r="E4731">
        <v>3125419.51</v>
      </c>
      <c r="F4731">
        <v>711</v>
      </c>
      <c r="G4731">
        <v>0.75</v>
      </c>
      <c r="H4731">
        <v>0</v>
      </c>
      <c r="I4731" t="str">
        <v>High</v>
      </c>
    </row>
    <row r="4732" spans="1:9" x14ac:dyDescent="0.25">
      <c r="A4732" t="str">
        <v>LN009550</v>
      </c>
      <c r="B4732" t="str">
        <v>CUST02267</v>
      </c>
      <c r="C4732" t="str">
        <v>Business</v>
      </c>
      <c r="D4732">
        <v>1695088</v>
      </c>
      <c r="E4732">
        <v>1477189.16</v>
      </c>
      <c r="F4732">
        <v>657</v>
      </c>
      <c r="G4732">
        <v>0.53010000000000002</v>
      </c>
      <c r="H4732">
        <v>120</v>
      </c>
      <c r="I4732" t="str">
        <v>High</v>
      </c>
    </row>
    <row r="4733" spans="1:9" x14ac:dyDescent="0.25">
      <c r="A4733" t="str">
        <v>LN009551</v>
      </c>
      <c r="B4733" t="str">
        <v>CUST05869</v>
      </c>
      <c r="C4733" t="str">
        <v>Personal</v>
      </c>
      <c r="D4733">
        <v>760529</v>
      </c>
      <c r="E4733">
        <v>368920.16</v>
      </c>
      <c r="F4733">
        <v>606</v>
      </c>
      <c r="G4733">
        <v>0.75</v>
      </c>
      <c r="H4733">
        <v>1</v>
      </c>
      <c r="I4733" t="str">
        <v>High</v>
      </c>
    </row>
    <row r="4734" spans="1:9" x14ac:dyDescent="0.25">
      <c r="A4734" t="str">
        <v>LN009552</v>
      </c>
      <c r="B4734" t="str">
        <v>CUST03609</v>
      </c>
      <c r="C4734" t="str">
        <v>Business</v>
      </c>
      <c r="D4734">
        <v>3620165</v>
      </c>
      <c r="E4734">
        <v>1104320.32</v>
      </c>
      <c r="F4734">
        <v>678</v>
      </c>
      <c r="G4734">
        <v>0.75</v>
      </c>
      <c r="H4734">
        <v>0</v>
      </c>
      <c r="I4734" t="str">
        <v>High</v>
      </c>
    </row>
    <row r="4735" spans="1:9" x14ac:dyDescent="0.25">
      <c r="A4735" t="str">
        <v>LN009553</v>
      </c>
      <c r="B4735" t="str">
        <v>CUST02459</v>
      </c>
      <c r="C4735" t="str">
        <v>Auto</v>
      </c>
      <c r="D4735">
        <v>1140324</v>
      </c>
      <c r="E4735">
        <v>396146.68</v>
      </c>
      <c r="F4735">
        <v>735</v>
      </c>
      <c r="G4735">
        <v>0.73199999999999998</v>
      </c>
      <c r="H4735">
        <v>0</v>
      </c>
      <c r="I4735" t="str">
        <v>High</v>
      </c>
    </row>
    <row r="4736" spans="1:9" x14ac:dyDescent="0.25">
      <c r="A4736" t="str">
        <v>LN009554</v>
      </c>
      <c r="B4736" t="str">
        <v>CUST05320</v>
      </c>
      <c r="C4736" t="str">
        <v>Auto</v>
      </c>
      <c r="D4736">
        <v>1088679</v>
      </c>
      <c r="E4736">
        <v>909998.55</v>
      </c>
      <c r="F4736">
        <v>775</v>
      </c>
      <c r="G4736">
        <v>0.60650000000000004</v>
      </c>
      <c r="H4736">
        <v>0</v>
      </c>
      <c r="I4736" t="str">
        <v>High</v>
      </c>
    </row>
    <row r="4737" spans="1:9" x14ac:dyDescent="0.25">
      <c r="A4737" t="str">
        <v>LN009557</v>
      </c>
      <c r="B4737" t="str">
        <v>CUST02621</v>
      </c>
      <c r="C4737" t="str">
        <v>Personal</v>
      </c>
      <c r="D4737">
        <v>776623</v>
      </c>
      <c r="E4737">
        <v>0</v>
      </c>
      <c r="F4737">
        <v>632</v>
      </c>
      <c r="G4737">
        <v>0.7167</v>
      </c>
      <c r="H4737">
        <v>0</v>
      </c>
      <c r="I4737" t="str">
        <v>High</v>
      </c>
    </row>
    <row r="4738" spans="1:9" x14ac:dyDescent="0.25">
      <c r="A4738" t="str">
        <v>LN009558</v>
      </c>
      <c r="B4738" t="str">
        <v>CUST05005</v>
      </c>
      <c r="C4738" t="str">
        <v>Home</v>
      </c>
      <c r="D4738">
        <v>5255234</v>
      </c>
      <c r="E4738">
        <v>5032550</v>
      </c>
      <c r="F4738">
        <v>681</v>
      </c>
      <c r="G4738">
        <v>0.75</v>
      </c>
      <c r="H4738">
        <v>120</v>
      </c>
      <c r="I4738" t="str">
        <v>High</v>
      </c>
    </row>
    <row r="4739" spans="1:9" x14ac:dyDescent="0.25">
      <c r="A4739" t="str">
        <v>LN009559</v>
      </c>
      <c r="B4739" t="str">
        <v>CUST06857</v>
      </c>
      <c r="C4739" t="str">
        <v>Auto</v>
      </c>
      <c r="D4739">
        <v>1185881</v>
      </c>
      <c r="E4739">
        <v>778750.75</v>
      </c>
      <c r="F4739">
        <v>606</v>
      </c>
      <c r="G4739">
        <v>0.75</v>
      </c>
      <c r="H4739">
        <v>0</v>
      </c>
      <c r="I4739" t="str">
        <v>High</v>
      </c>
    </row>
    <row r="4740" spans="1:9" x14ac:dyDescent="0.25">
      <c r="A4740" t="str">
        <v>LN009563</v>
      </c>
      <c r="B4740" t="str">
        <v>CUST01243</v>
      </c>
      <c r="C4740" t="str">
        <v>Auto</v>
      </c>
      <c r="D4740">
        <v>1240639</v>
      </c>
      <c r="E4740">
        <v>506223.39</v>
      </c>
      <c r="F4740">
        <v>640</v>
      </c>
      <c r="G4740">
        <v>0.48549999999999999</v>
      </c>
      <c r="H4740">
        <v>0</v>
      </c>
      <c r="I4740" t="str">
        <v>High</v>
      </c>
    </row>
    <row r="4741" spans="1:9" x14ac:dyDescent="0.25">
      <c r="A4741" t="str">
        <v>LN009564</v>
      </c>
      <c r="B4741" t="str">
        <v>CUST05601</v>
      </c>
      <c r="C4741" t="str">
        <v>Home</v>
      </c>
      <c r="D4741">
        <v>5525329</v>
      </c>
      <c r="E4741">
        <v>5249231.95</v>
      </c>
      <c r="F4741">
        <v>701</v>
      </c>
      <c r="G4741">
        <v>0.75</v>
      </c>
      <c r="H4741">
        <v>0</v>
      </c>
      <c r="I4741" t="str">
        <v>High</v>
      </c>
    </row>
    <row r="4742" spans="1:9" x14ac:dyDescent="0.25">
      <c r="A4742" t="str">
        <v>LN009565</v>
      </c>
      <c r="B4742" t="str">
        <v>CUST01629</v>
      </c>
      <c r="C4742" t="str">
        <v>Home</v>
      </c>
      <c r="D4742">
        <v>6657859</v>
      </c>
      <c r="E4742">
        <v>6209968.8300000001</v>
      </c>
      <c r="F4742">
        <v>726</v>
      </c>
      <c r="G4742">
        <v>0.67969999999999997</v>
      </c>
      <c r="H4742">
        <v>0</v>
      </c>
      <c r="I4742" t="str">
        <v>High</v>
      </c>
    </row>
    <row r="4743" spans="1:9" x14ac:dyDescent="0.25">
      <c r="A4743" t="str">
        <v>LN009568</v>
      </c>
      <c r="B4743" t="str">
        <v>CUST01656</v>
      </c>
      <c r="C4743" t="str">
        <v>Business</v>
      </c>
      <c r="D4743">
        <v>3396546</v>
      </c>
      <c r="E4743">
        <v>548538.23</v>
      </c>
      <c r="F4743">
        <v>671</v>
      </c>
      <c r="G4743">
        <v>0.75</v>
      </c>
      <c r="H4743">
        <v>0</v>
      </c>
      <c r="I4743" t="str">
        <v>High</v>
      </c>
    </row>
    <row r="4744" spans="1:9" x14ac:dyDescent="0.25">
      <c r="A4744" t="str">
        <v>LN009569</v>
      </c>
      <c r="B4744" t="str">
        <v>CUST01993</v>
      </c>
      <c r="C4744" t="str">
        <v>Home</v>
      </c>
      <c r="D4744">
        <v>3825825</v>
      </c>
      <c r="E4744">
        <v>3317861.58</v>
      </c>
      <c r="F4744">
        <v>763</v>
      </c>
      <c r="G4744">
        <v>0.75</v>
      </c>
      <c r="H4744">
        <v>0</v>
      </c>
      <c r="I4744" t="str">
        <v>High</v>
      </c>
    </row>
    <row r="4745" spans="1:9" x14ac:dyDescent="0.25">
      <c r="A4745" t="str">
        <v>LN009570</v>
      </c>
      <c r="B4745" t="str">
        <v>CUST04283</v>
      </c>
      <c r="C4745" t="str">
        <v>Education</v>
      </c>
      <c r="D4745">
        <v>1242647</v>
      </c>
      <c r="E4745">
        <v>348708.77</v>
      </c>
      <c r="F4745">
        <v>729</v>
      </c>
      <c r="G4745">
        <v>0.67059999999999997</v>
      </c>
      <c r="H4745">
        <v>0</v>
      </c>
      <c r="I4745" t="str">
        <v>High</v>
      </c>
    </row>
    <row r="4746" spans="1:9" x14ac:dyDescent="0.25">
      <c r="A4746" t="str">
        <v>LN009571</v>
      </c>
      <c r="B4746" t="str">
        <v>CUST06694</v>
      </c>
      <c r="C4746" t="str">
        <v>Home</v>
      </c>
      <c r="D4746">
        <v>5799009</v>
      </c>
      <c r="E4746">
        <v>5483440.2699999996</v>
      </c>
      <c r="F4746">
        <v>708</v>
      </c>
      <c r="G4746">
        <v>0.5827</v>
      </c>
      <c r="H4746">
        <v>0</v>
      </c>
      <c r="I4746" t="str">
        <v>High</v>
      </c>
    </row>
    <row r="4747" spans="1:9" x14ac:dyDescent="0.25">
      <c r="A4747" t="str">
        <v>LN009572</v>
      </c>
      <c r="B4747" t="str">
        <v>CUST01342</v>
      </c>
      <c r="C4747" t="str">
        <v>Personal</v>
      </c>
      <c r="D4747">
        <v>773056</v>
      </c>
      <c r="E4747">
        <v>244512.1</v>
      </c>
      <c r="F4747">
        <v>687</v>
      </c>
      <c r="G4747">
        <v>0.69240000000000002</v>
      </c>
      <c r="H4747">
        <v>0</v>
      </c>
      <c r="I4747" t="str">
        <v>High</v>
      </c>
    </row>
    <row r="4748" spans="1:9" x14ac:dyDescent="0.25">
      <c r="A4748" t="str">
        <v>LN009573</v>
      </c>
      <c r="B4748" t="str">
        <v>CUST06331</v>
      </c>
      <c r="C4748" t="str">
        <v>Personal</v>
      </c>
      <c r="D4748">
        <v>715056</v>
      </c>
      <c r="E4748">
        <v>160370.95000000001</v>
      </c>
      <c r="F4748">
        <v>659</v>
      </c>
      <c r="G4748">
        <v>0.75</v>
      </c>
      <c r="H4748">
        <v>0</v>
      </c>
      <c r="I4748" t="str">
        <v>High</v>
      </c>
    </row>
    <row r="4749" spans="1:9" x14ac:dyDescent="0.25">
      <c r="A4749" t="str">
        <v>LN009575</v>
      </c>
      <c r="B4749" t="str">
        <v>CUST01563</v>
      </c>
      <c r="C4749" t="str">
        <v>Home</v>
      </c>
      <c r="D4749">
        <v>2470651</v>
      </c>
      <c r="E4749">
        <v>2348889.9900000002</v>
      </c>
      <c r="F4749">
        <v>707</v>
      </c>
      <c r="G4749">
        <v>0.57989999999999997</v>
      </c>
      <c r="H4749">
        <v>7</v>
      </c>
      <c r="I4749" t="str">
        <v>High</v>
      </c>
    </row>
    <row r="4750" spans="1:9" x14ac:dyDescent="0.25">
      <c r="A4750" t="str">
        <v>LN009576</v>
      </c>
      <c r="B4750" t="str">
        <v>CUST06076</v>
      </c>
      <c r="C4750" t="str">
        <v>Personal</v>
      </c>
      <c r="D4750">
        <v>671675</v>
      </c>
      <c r="E4750">
        <v>297939.31</v>
      </c>
      <c r="F4750">
        <v>626</v>
      </c>
      <c r="G4750">
        <v>0.33279999999999998</v>
      </c>
      <c r="H4750">
        <v>0</v>
      </c>
      <c r="I4750" t="str">
        <v>High</v>
      </c>
    </row>
    <row r="4751" spans="1:9" x14ac:dyDescent="0.25">
      <c r="A4751" t="str">
        <v>LN009577</v>
      </c>
      <c r="B4751" t="str">
        <v>CUST06102</v>
      </c>
      <c r="C4751" t="str">
        <v>Auto</v>
      </c>
      <c r="D4751">
        <v>1591472</v>
      </c>
      <c r="E4751">
        <v>1466393.76</v>
      </c>
      <c r="F4751">
        <v>697</v>
      </c>
      <c r="G4751">
        <v>0.5786</v>
      </c>
      <c r="H4751">
        <v>0</v>
      </c>
      <c r="I4751" t="str">
        <v>High</v>
      </c>
    </row>
    <row r="4752" spans="1:9" x14ac:dyDescent="0.25">
      <c r="A4752" t="str">
        <v>LN009578</v>
      </c>
      <c r="B4752" t="str">
        <v>CUST04471</v>
      </c>
      <c r="C4752" t="str">
        <v>Education</v>
      </c>
      <c r="D4752">
        <v>866974</v>
      </c>
      <c r="E4752">
        <v>562968.29</v>
      </c>
      <c r="F4752">
        <v>761</v>
      </c>
      <c r="G4752">
        <v>0.59350000000000003</v>
      </c>
      <c r="H4752">
        <v>0</v>
      </c>
      <c r="I4752" t="str">
        <v>High</v>
      </c>
    </row>
    <row r="4753" spans="1:9" x14ac:dyDescent="0.25">
      <c r="A4753" t="str">
        <v>LN009581</v>
      </c>
      <c r="B4753" t="str">
        <v>CUST06549</v>
      </c>
      <c r="C4753" t="str">
        <v>Personal</v>
      </c>
      <c r="D4753">
        <v>646568</v>
      </c>
      <c r="E4753">
        <v>244168.04</v>
      </c>
      <c r="F4753">
        <v>753</v>
      </c>
      <c r="G4753">
        <v>0.75</v>
      </c>
      <c r="H4753">
        <v>0</v>
      </c>
      <c r="I4753" t="str">
        <v>High</v>
      </c>
    </row>
    <row r="4754" spans="1:9" x14ac:dyDescent="0.25">
      <c r="A4754" t="str">
        <v>LN009594</v>
      </c>
      <c r="B4754" t="str">
        <v>CUST06528</v>
      </c>
      <c r="C4754" t="str">
        <v>Home</v>
      </c>
      <c r="D4754">
        <v>4384086</v>
      </c>
      <c r="E4754">
        <v>4129824.74</v>
      </c>
      <c r="F4754">
        <v>693</v>
      </c>
      <c r="G4754">
        <v>0.54630000000000001</v>
      </c>
      <c r="H4754">
        <v>0</v>
      </c>
      <c r="I4754" t="str">
        <v>High</v>
      </c>
    </row>
    <row r="4755" spans="1:9" x14ac:dyDescent="0.25">
      <c r="A4755" t="str">
        <v>LN009597</v>
      </c>
      <c r="B4755" t="str">
        <v>CUST06102</v>
      </c>
      <c r="C4755" t="str">
        <v>Home</v>
      </c>
      <c r="D4755">
        <v>5847620</v>
      </c>
      <c r="E4755">
        <v>5757278.2699999996</v>
      </c>
      <c r="F4755">
        <v>624</v>
      </c>
      <c r="G4755">
        <v>0.30890000000000001</v>
      </c>
      <c r="H4755">
        <v>0</v>
      </c>
      <c r="I4755" t="str">
        <v>High</v>
      </c>
    </row>
    <row r="4756" spans="1:9" x14ac:dyDescent="0.25">
      <c r="A4756" t="str">
        <v>LN009600</v>
      </c>
      <c r="B4756" t="str">
        <v>CUST06049</v>
      </c>
      <c r="C4756" t="str">
        <v>Home</v>
      </c>
      <c r="D4756">
        <v>1452395</v>
      </c>
      <c r="E4756">
        <v>1397274.94</v>
      </c>
      <c r="F4756">
        <v>602</v>
      </c>
      <c r="G4756">
        <v>0.53480000000000005</v>
      </c>
      <c r="H4756">
        <v>0</v>
      </c>
      <c r="I4756" t="str">
        <v>High</v>
      </c>
    </row>
    <row r="4757" spans="1:9" x14ac:dyDescent="0.25">
      <c r="A4757" t="str">
        <v>LN009601</v>
      </c>
      <c r="B4757" t="str">
        <v>CUST01413</v>
      </c>
      <c r="C4757" t="str">
        <v>Personal</v>
      </c>
      <c r="D4757">
        <v>55004</v>
      </c>
      <c r="E4757">
        <v>26469.15</v>
      </c>
      <c r="F4757">
        <v>575</v>
      </c>
      <c r="G4757">
        <v>0.05</v>
      </c>
      <c r="H4757">
        <v>0</v>
      </c>
      <c r="I4757" t="str">
        <v>High</v>
      </c>
    </row>
    <row r="4758" spans="1:9" x14ac:dyDescent="0.25">
      <c r="A4758" t="str">
        <v>LN009604</v>
      </c>
      <c r="B4758" t="str">
        <v>CUST05152</v>
      </c>
      <c r="C4758" t="str">
        <v>Personal</v>
      </c>
      <c r="D4758">
        <v>261736</v>
      </c>
      <c r="E4758">
        <v>0</v>
      </c>
      <c r="F4758">
        <v>677</v>
      </c>
      <c r="G4758">
        <v>0.75</v>
      </c>
      <c r="H4758">
        <v>0</v>
      </c>
      <c r="I4758" t="str">
        <v>High</v>
      </c>
    </row>
    <row r="4759" spans="1:9" x14ac:dyDescent="0.25">
      <c r="A4759" t="str">
        <v>LN009607</v>
      </c>
      <c r="B4759" t="str">
        <v>CUST00983</v>
      </c>
      <c r="C4759" t="str">
        <v>Education</v>
      </c>
      <c r="D4759">
        <v>923580</v>
      </c>
      <c r="E4759">
        <v>153003.51</v>
      </c>
      <c r="F4759">
        <v>702</v>
      </c>
      <c r="G4759">
        <v>0.56310000000000004</v>
      </c>
      <c r="H4759">
        <v>0</v>
      </c>
      <c r="I4759" t="str">
        <v>High</v>
      </c>
    </row>
    <row r="4760" spans="1:9" x14ac:dyDescent="0.25">
      <c r="A4760" t="str">
        <v>LN009608</v>
      </c>
      <c r="B4760" t="str">
        <v>CUST04146</v>
      </c>
      <c r="C4760" t="str">
        <v>Home</v>
      </c>
      <c r="D4760">
        <v>4077354</v>
      </c>
      <c r="E4760">
        <v>3124553.46</v>
      </c>
      <c r="F4760">
        <v>697</v>
      </c>
      <c r="G4760">
        <v>0.75</v>
      </c>
      <c r="H4760">
        <v>1</v>
      </c>
      <c r="I4760" t="str">
        <v>High</v>
      </c>
    </row>
    <row r="4761" spans="1:9" x14ac:dyDescent="0.25">
      <c r="A4761" t="str">
        <v>LN009609</v>
      </c>
      <c r="B4761" t="str">
        <v>CUST03605</v>
      </c>
      <c r="C4761" t="str">
        <v>Personal</v>
      </c>
      <c r="D4761">
        <v>531654</v>
      </c>
      <c r="E4761">
        <v>406538.12</v>
      </c>
      <c r="F4761">
        <v>647</v>
      </c>
      <c r="G4761">
        <v>0.1905</v>
      </c>
      <c r="H4761">
        <v>0</v>
      </c>
      <c r="I4761" t="str">
        <v>High</v>
      </c>
    </row>
    <row r="4762" spans="1:9" x14ac:dyDescent="0.25">
      <c r="A4762" t="str">
        <v>LN009611</v>
      </c>
      <c r="B4762" t="str">
        <v>CUST02139</v>
      </c>
      <c r="C4762" t="str">
        <v>Auto</v>
      </c>
      <c r="D4762">
        <v>1392545</v>
      </c>
      <c r="E4762">
        <v>689016.39</v>
      </c>
      <c r="F4762">
        <v>710</v>
      </c>
      <c r="G4762">
        <v>0.6996</v>
      </c>
      <c r="H4762">
        <v>0</v>
      </c>
      <c r="I4762" t="str">
        <v>High</v>
      </c>
    </row>
    <row r="4763" spans="1:9" x14ac:dyDescent="0.25">
      <c r="A4763" t="str">
        <v>LN009612</v>
      </c>
      <c r="B4763" t="str">
        <v>CUST05818</v>
      </c>
      <c r="C4763" t="str">
        <v>Personal</v>
      </c>
      <c r="D4763">
        <v>278335</v>
      </c>
      <c r="E4763">
        <v>205857.11</v>
      </c>
      <c r="F4763">
        <v>628</v>
      </c>
      <c r="G4763">
        <v>0.1346</v>
      </c>
      <c r="H4763">
        <v>0</v>
      </c>
      <c r="I4763" t="str">
        <v>High</v>
      </c>
    </row>
    <row r="4764" spans="1:9" x14ac:dyDescent="0.25">
      <c r="A4764" t="str">
        <v>LN009613</v>
      </c>
      <c r="B4764" t="str">
        <v>CUST04161</v>
      </c>
      <c r="C4764" t="str">
        <v>Business</v>
      </c>
      <c r="D4764">
        <v>2807296</v>
      </c>
      <c r="E4764">
        <v>1475775.92</v>
      </c>
      <c r="F4764">
        <v>736</v>
      </c>
      <c r="G4764">
        <v>0.75</v>
      </c>
      <c r="H4764">
        <v>7</v>
      </c>
      <c r="I4764" t="str">
        <v>High</v>
      </c>
    </row>
    <row r="4765" spans="1:9" x14ac:dyDescent="0.25">
      <c r="A4765" t="str">
        <v>LN009615</v>
      </c>
      <c r="B4765" t="str">
        <v>CUST01089</v>
      </c>
      <c r="C4765" t="str">
        <v>Business</v>
      </c>
      <c r="D4765">
        <v>1695029</v>
      </c>
      <c r="E4765">
        <v>620082.75</v>
      </c>
      <c r="F4765">
        <v>666</v>
      </c>
      <c r="G4765">
        <v>0.75</v>
      </c>
      <c r="H4765">
        <v>0</v>
      </c>
      <c r="I4765" t="str">
        <v>High</v>
      </c>
    </row>
    <row r="4766" spans="1:9" x14ac:dyDescent="0.25">
      <c r="A4766" t="str">
        <v>LN009616</v>
      </c>
      <c r="B4766" t="str">
        <v>CUST05555</v>
      </c>
      <c r="C4766" t="str">
        <v>Business</v>
      </c>
      <c r="D4766">
        <v>2481108</v>
      </c>
      <c r="E4766">
        <v>1721683.73</v>
      </c>
      <c r="F4766">
        <v>719</v>
      </c>
      <c r="G4766">
        <v>0.75</v>
      </c>
      <c r="H4766">
        <v>0</v>
      </c>
      <c r="I4766" t="str">
        <v>High</v>
      </c>
    </row>
    <row r="4767" spans="1:9" x14ac:dyDescent="0.25">
      <c r="A4767" t="str">
        <v>LN009618</v>
      </c>
      <c r="B4767" t="str">
        <v>CUST06174</v>
      </c>
      <c r="C4767" t="str">
        <v>Business</v>
      </c>
      <c r="D4767">
        <v>3093089</v>
      </c>
      <c r="E4767">
        <v>1720167.04</v>
      </c>
      <c r="F4767">
        <v>690</v>
      </c>
      <c r="G4767">
        <v>0.75</v>
      </c>
      <c r="H4767">
        <v>0</v>
      </c>
      <c r="I4767" t="str">
        <v>High</v>
      </c>
    </row>
    <row r="4768" spans="1:9" x14ac:dyDescent="0.25">
      <c r="A4768" t="str">
        <v>LN009621</v>
      </c>
      <c r="B4768" t="str">
        <v>CUST02234</v>
      </c>
      <c r="C4768" t="str">
        <v>Home</v>
      </c>
      <c r="D4768">
        <v>5709803</v>
      </c>
      <c r="E4768">
        <v>5578524.3499999996</v>
      </c>
      <c r="F4768">
        <v>776</v>
      </c>
      <c r="G4768">
        <v>0.75</v>
      </c>
      <c r="H4768">
        <v>1</v>
      </c>
      <c r="I4768" t="str">
        <v>High</v>
      </c>
    </row>
    <row r="4769" spans="1:9" x14ac:dyDescent="0.25">
      <c r="A4769" t="str">
        <v>LN009622</v>
      </c>
      <c r="B4769" t="str">
        <v>CUST00518</v>
      </c>
      <c r="C4769" t="str">
        <v>Personal</v>
      </c>
      <c r="D4769">
        <v>462840</v>
      </c>
      <c r="E4769">
        <v>0</v>
      </c>
      <c r="F4769">
        <v>706</v>
      </c>
      <c r="G4769">
        <v>0.75</v>
      </c>
      <c r="H4769">
        <v>0</v>
      </c>
      <c r="I4769" t="str">
        <v>High</v>
      </c>
    </row>
    <row r="4770" spans="1:9" x14ac:dyDescent="0.25">
      <c r="A4770" t="str">
        <v>LN009625</v>
      </c>
      <c r="B4770" t="str">
        <v>CUST02031</v>
      </c>
      <c r="C4770" t="str">
        <v>Home</v>
      </c>
      <c r="D4770">
        <v>6533245</v>
      </c>
      <c r="E4770">
        <v>6209423.7699999996</v>
      </c>
      <c r="F4770">
        <v>714</v>
      </c>
      <c r="G4770">
        <v>0.75</v>
      </c>
      <c r="H4770">
        <v>0</v>
      </c>
      <c r="I4770" t="str">
        <v>High</v>
      </c>
    </row>
    <row r="4771" spans="1:9" x14ac:dyDescent="0.25">
      <c r="A4771" t="str">
        <v>LN009626</v>
      </c>
      <c r="B4771" t="str">
        <v>CUST06162</v>
      </c>
      <c r="C4771" t="str">
        <v>Personal</v>
      </c>
      <c r="D4771">
        <v>522453</v>
      </c>
      <c r="E4771">
        <v>183514.88</v>
      </c>
      <c r="F4771">
        <v>634</v>
      </c>
      <c r="G4771">
        <v>0.51949999999999996</v>
      </c>
      <c r="H4771">
        <v>0</v>
      </c>
      <c r="I4771" t="str">
        <v>High</v>
      </c>
    </row>
    <row r="4772" spans="1:9" x14ac:dyDescent="0.25">
      <c r="A4772" t="str">
        <v>LN009628</v>
      </c>
      <c r="B4772" t="str">
        <v>CUST01533</v>
      </c>
      <c r="C4772" t="str">
        <v>Business</v>
      </c>
      <c r="D4772">
        <v>3899465</v>
      </c>
      <c r="E4772">
        <v>1320000.53</v>
      </c>
      <c r="F4772">
        <v>673</v>
      </c>
      <c r="G4772">
        <v>0.75</v>
      </c>
      <c r="H4772">
        <v>0</v>
      </c>
      <c r="I4772" t="str">
        <v>High</v>
      </c>
    </row>
    <row r="4773" spans="1:9" x14ac:dyDescent="0.25">
      <c r="A4773" t="str">
        <v>LN009630</v>
      </c>
      <c r="B4773" t="str">
        <v>CUST00308</v>
      </c>
      <c r="C4773" t="str">
        <v>Home</v>
      </c>
      <c r="D4773">
        <v>5857220</v>
      </c>
      <c r="E4773">
        <v>5604633.8600000003</v>
      </c>
      <c r="F4773">
        <v>603</v>
      </c>
      <c r="G4773">
        <v>0.42830000000000001</v>
      </c>
      <c r="H4773">
        <v>1</v>
      </c>
      <c r="I4773" t="str">
        <v>High</v>
      </c>
    </row>
    <row r="4774" spans="1:9" x14ac:dyDescent="0.25">
      <c r="A4774" t="str">
        <v>LN009633</v>
      </c>
      <c r="B4774" t="str">
        <v>CUST05953</v>
      </c>
      <c r="C4774" t="str">
        <v>Personal</v>
      </c>
      <c r="D4774">
        <v>685196</v>
      </c>
      <c r="E4774">
        <v>602441.97</v>
      </c>
      <c r="F4774">
        <v>691</v>
      </c>
      <c r="G4774">
        <v>0.54590000000000005</v>
      </c>
      <c r="H4774">
        <v>0</v>
      </c>
      <c r="I4774" t="str">
        <v>High</v>
      </c>
    </row>
    <row r="4775" spans="1:9" x14ac:dyDescent="0.25">
      <c r="A4775" t="str">
        <v>LN009634</v>
      </c>
      <c r="B4775" t="str">
        <v>CUST06214</v>
      </c>
      <c r="C4775" t="str">
        <v>Auto</v>
      </c>
      <c r="D4775">
        <v>1464169</v>
      </c>
      <c r="E4775">
        <v>322681.52</v>
      </c>
      <c r="F4775">
        <v>703</v>
      </c>
      <c r="G4775">
        <v>0.75</v>
      </c>
      <c r="H4775">
        <v>0</v>
      </c>
      <c r="I4775" t="str">
        <v>High</v>
      </c>
    </row>
    <row r="4776" spans="1:9" x14ac:dyDescent="0.25">
      <c r="A4776" t="str">
        <v>LN009637</v>
      </c>
      <c r="B4776" t="str">
        <v>CUST05863</v>
      </c>
      <c r="C4776" t="str">
        <v>Business</v>
      </c>
      <c r="D4776">
        <v>1527343</v>
      </c>
      <c r="E4776">
        <v>1064616.1399999999</v>
      </c>
      <c r="F4776">
        <v>632</v>
      </c>
      <c r="G4776">
        <v>0.49559999999999998</v>
      </c>
      <c r="H4776">
        <v>30</v>
      </c>
      <c r="I4776" t="str">
        <v>High</v>
      </c>
    </row>
    <row r="4777" spans="1:9" x14ac:dyDescent="0.25">
      <c r="A4777" t="str">
        <v>LN009638</v>
      </c>
      <c r="B4777" t="str">
        <v>CUST00733</v>
      </c>
      <c r="C4777" t="str">
        <v>Personal</v>
      </c>
      <c r="D4777">
        <v>453435</v>
      </c>
      <c r="E4777">
        <v>421004.09</v>
      </c>
      <c r="F4777">
        <v>642</v>
      </c>
      <c r="G4777">
        <v>0.15959999999999999</v>
      </c>
      <c r="H4777">
        <v>15</v>
      </c>
      <c r="I4777" t="str">
        <v>High</v>
      </c>
    </row>
    <row r="4778" spans="1:9" x14ac:dyDescent="0.25">
      <c r="A4778" t="str">
        <v>LN009639</v>
      </c>
      <c r="B4778" t="str">
        <v>CUST04944</v>
      </c>
      <c r="C4778" t="str">
        <v>Home</v>
      </c>
      <c r="D4778">
        <v>1921627</v>
      </c>
      <c r="E4778">
        <v>1790039.33</v>
      </c>
      <c r="F4778">
        <v>639</v>
      </c>
      <c r="G4778">
        <v>0.3049</v>
      </c>
      <c r="H4778">
        <v>120</v>
      </c>
      <c r="I4778" t="str">
        <v>High</v>
      </c>
    </row>
    <row r="4779" spans="1:9" x14ac:dyDescent="0.25">
      <c r="A4779" t="str">
        <v>LN009641</v>
      </c>
      <c r="B4779" t="str">
        <v>CUST06347</v>
      </c>
      <c r="C4779" t="str">
        <v>Home</v>
      </c>
      <c r="D4779">
        <v>2218101</v>
      </c>
      <c r="E4779">
        <v>2140662.36</v>
      </c>
      <c r="F4779">
        <v>628</v>
      </c>
      <c r="G4779">
        <v>0.75</v>
      </c>
      <c r="H4779">
        <v>0</v>
      </c>
      <c r="I4779" t="str">
        <v>High</v>
      </c>
    </row>
    <row r="4780" spans="1:9" x14ac:dyDescent="0.25">
      <c r="A4780" t="str">
        <v>LN009642</v>
      </c>
      <c r="B4780" t="str">
        <v>CUST02733</v>
      </c>
      <c r="C4780" t="str">
        <v>Home</v>
      </c>
      <c r="D4780">
        <v>5592010</v>
      </c>
      <c r="E4780">
        <v>5246684.25</v>
      </c>
      <c r="F4780">
        <v>665</v>
      </c>
      <c r="G4780">
        <v>0.75</v>
      </c>
      <c r="H4780">
        <v>0</v>
      </c>
      <c r="I4780" t="str">
        <v>High</v>
      </c>
    </row>
    <row r="4781" spans="1:9" x14ac:dyDescent="0.25">
      <c r="A4781" t="str">
        <v>LN009643</v>
      </c>
      <c r="B4781" t="str">
        <v>CUST02310</v>
      </c>
      <c r="C4781" t="str">
        <v>Personal</v>
      </c>
      <c r="D4781">
        <v>456228</v>
      </c>
      <c r="E4781">
        <v>0</v>
      </c>
      <c r="F4781">
        <v>625</v>
      </c>
      <c r="G4781">
        <v>0.2626</v>
      </c>
      <c r="H4781">
        <v>0</v>
      </c>
      <c r="I4781" t="str">
        <v>High</v>
      </c>
    </row>
    <row r="4782" spans="1:9" x14ac:dyDescent="0.25">
      <c r="A4782" t="str">
        <v>LN009646</v>
      </c>
      <c r="B4782" t="str">
        <v>CUST04782</v>
      </c>
      <c r="C4782" t="str">
        <v>Auto</v>
      </c>
      <c r="D4782">
        <v>1389173</v>
      </c>
      <c r="E4782">
        <v>868712.82</v>
      </c>
      <c r="F4782">
        <v>631</v>
      </c>
      <c r="G4782">
        <v>0.52500000000000002</v>
      </c>
      <c r="H4782">
        <v>0</v>
      </c>
      <c r="I4782" t="str">
        <v>High</v>
      </c>
    </row>
    <row r="4783" spans="1:9" x14ac:dyDescent="0.25">
      <c r="A4783" t="str">
        <v>LN009648</v>
      </c>
      <c r="B4783" t="str">
        <v>CUST03477</v>
      </c>
      <c r="C4783" t="str">
        <v>Home</v>
      </c>
      <c r="D4783">
        <v>5708907</v>
      </c>
      <c r="E4783">
        <v>5137427.34</v>
      </c>
      <c r="F4783">
        <v>658</v>
      </c>
      <c r="G4783">
        <v>0.75</v>
      </c>
      <c r="H4783">
        <v>0</v>
      </c>
      <c r="I4783" t="str">
        <v>High</v>
      </c>
    </row>
    <row r="4784" spans="1:9" x14ac:dyDescent="0.25">
      <c r="A4784" t="str">
        <v>LN009649</v>
      </c>
      <c r="B4784" t="str">
        <v>CUST06733</v>
      </c>
      <c r="C4784" t="str">
        <v>Auto</v>
      </c>
      <c r="D4784">
        <v>924260</v>
      </c>
      <c r="E4784">
        <v>831166.44</v>
      </c>
      <c r="F4784">
        <v>760</v>
      </c>
      <c r="G4784">
        <v>0.56730000000000003</v>
      </c>
      <c r="H4784">
        <v>15</v>
      </c>
      <c r="I4784" t="str">
        <v>High</v>
      </c>
    </row>
    <row r="4785" spans="1:9" x14ac:dyDescent="0.25">
      <c r="A4785" t="str">
        <v>LN009651</v>
      </c>
      <c r="B4785" t="str">
        <v>CUST04002</v>
      </c>
      <c r="C4785" t="str">
        <v>Personal</v>
      </c>
      <c r="D4785">
        <v>788487</v>
      </c>
      <c r="E4785">
        <v>402079.89</v>
      </c>
      <c r="F4785">
        <v>645</v>
      </c>
      <c r="G4785">
        <v>0.11799999999999999</v>
      </c>
      <c r="H4785">
        <v>0</v>
      </c>
      <c r="I4785" t="str">
        <v>High</v>
      </c>
    </row>
    <row r="4786" spans="1:9" x14ac:dyDescent="0.25">
      <c r="A4786" t="str">
        <v>LN009655</v>
      </c>
      <c r="B4786" t="str">
        <v>CUST03898</v>
      </c>
      <c r="C4786" t="str">
        <v>Home</v>
      </c>
      <c r="D4786">
        <v>2618123</v>
      </c>
      <c r="E4786">
        <v>2568985.71</v>
      </c>
      <c r="F4786">
        <v>732</v>
      </c>
      <c r="G4786">
        <v>0.75</v>
      </c>
      <c r="H4786">
        <v>0</v>
      </c>
      <c r="I4786" t="str">
        <v>High</v>
      </c>
    </row>
    <row r="4787" spans="1:9" x14ac:dyDescent="0.25">
      <c r="A4787" t="str">
        <v>LN009656</v>
      </c>
      <c r="B4787" t="str">
        <v>CUST02256</v>
      </c>
      <c r="C4787" t="str">
        <v>Auto</v>
      </c>
      <c r="D4787">
        <v>980928</v>
      </c>
      <c r="E4787">
        <v>759913.49</v>
      </c>
      <c r="F4787">
        <v>625</v>
      </c>
      <c r="G4787">
        <v>0.60119999999999996</v>
      </c>
      <c r="H4787">
        <v>0</v>
      </c>
      <c r="I4787" t="str">
        <v>High</v>
      </c>
    </row>
    <row r="4788" spans="1:9" x14ac:dyDescent="0.25">
      <c r="A4788" t="str">
        <v>LN009657</v>
      </c>
      <c r="B4788" t="str">
        <v>CUST01631</v>
      </c>
      <c r="C4788" t="str">
        <v>Business</v>
      </c>
      <c r="D4788">
        <v>4980692</v>
      </c>
      <c r="E4788">
        <v>1689878.79</v>
      </c>
      <c r="F4788">
        <v>614</v>
      </c>
      <c r="G4788">
        <v>0.75</v>
      </c>
      <c r="H4788">
        <v>7</v>
      </c>
      <c r="I4788" t="str">
        <v>High</v>
      </c>
    </row>
    <row r="4789" spans="1:9" x14ac:dyDescent="0.25">
      <c r="A4789" t="str">
        <v>LN009658</v>
      </c>
      <c r="B4789" t="str">
        <v>CUST00916</v>
      </c>
      <c r="C4789" t="str">
        <v>Personal</v>
      </c>
      <c r="D4789">
        <v>643067</v>
      </c>
      <c r="E4789">
        <v>0</v>
      </c>
      <c r="F4789">
        <v>647</v>
      </c>
      <c r="G4789">
        <v>0.41560000000000002</v>
      </c>
      <c r="H4789">
        <v>0</v>
      </c>
      <c r="I4789" t="str">
        <v>High</v>
      </c>
    </row>
    <row r="4790" spans="1:9" x14ac:dyDescent="0.25">
      <c r="A4790" t="str">
        <v>LN009660</v>
      </c>
      <c r="B4790" t="str">
        <v>CUST02630</v>
      </c>
      <c r="C4790" t="str">
        <v>Education</v>
      </c>
      <c r="D4790">
        <v>940749</v>
      </c>
      <c r="E4790">
        <v>681059.64</v>
      </c>
      <c r="F4790">
        <v>792</v>
      </c>
      <c r="G4790">
        <v>0.58289999999999997</v>
      </c>
      <c r="H4790">
        <v>0</v>
      </c>
      <c r="I4790" t="str">
        <v>High</v>
      </c>
    </row>
    <row r="4791" spans="1:9" x14ac:dyDescent="0.25">
      <c r="A4791" t="str">
        <v>LN009661</v>
      </c>
      <c r="B4791" t="str">
        <v>CUST03016</v>
      </c>
      <c r="C4791" t="str">
        <v>Auto</v>
      </c>
      <c r="D4791">
        <v>910406</v>
      </c>
      <c r="E4791">
        <v>400688.18</v>
      </c>
      <c r="F4791">
        <v>650</v>
      </c>
      <c r="G4791">
        <v>0.75</v>
      </c>
      <c r="H4791">
        <v>0</v>
      </c>
      <c r="I4791" t="str">
        <v>High</v>
      </c>
    </row>
    <row r="4792" spans="1:9" x14ac:dyDescent="0.25">
      <c r="A4792" t="str">
        <v>LN009669</v>
      </c>
      <c r="B4792" t="str">
        <v>CUST04899</v>
      </c>
      <c r="C4792" t="str">
        <v>Auto</v>
      </c>
      <c r="D4792">
        <v>1714465</v>
      </c>
      <c r="E4792">
        <v>1320321.27</v>
      </c>
      <c r="F4792">
        <v>578</v>
      </c>
      <c r="G4792">
        <v>0.74839999999999995</v>
      </c>
      <c r="H4792">
        <v>0</v>
      </c>
      <c r="I4792" t="str">
        <v>High</v>
      </c>
    </row>
    <row r="4793" spans="1:9" x14ac:dyDescent="0.25">
      <c r="A4793" t="str">
        <v>LN009670</v>
      </c>
      <c r="B4793" t="str">
        <v>CUST04247</v>
      </c>
      <c r="C4793" t="str">
        <v>Education</v>
      </c>
      <c r="D4793">
        <v>1489684</v>
      </c>
      <c r="E4793">
        <v>992556.5</v>
      </c>
      <c r="F4793">
        <v>664</v>
      </c>
      <c r="G4793">
        <v>0.69140000000000001</v>
      </c>
      <c r="H4793">
        <v>0</v>
      </c>
      <c r="I4793" t="str">
        <v>High</v>
      </c>
    </row>
    <row r="4794" spans="1:9" x14ac:dyDescent="0.25">
      <c r="A4794" t="str">
        <v>LN009671</v>
      </c>
      <c r="B4794" t="str">
        <v>CUST03331</v>
      </c>
      <c r="C4794" t="str">
        <v>Home</v>
      </c>
      <c r="D4794">
        <v>6595956</v>
      </c>
      <c r="E4794">
        <v>5811739.3600000003</v>
      </c>
      <c r="F4794">
        <v>697</v>
      </c>
      <c r="G4794">
        <v>0.62780000000000002</v>
      </c>
      <c r="H4794">
        <v>30</v>
      </c>
      <c r="I4794" t="str">
        <v>High</v>
      </c>
    </row>
    <row r="4795" spans="1:9" x14ac:dyDescent="0.25">
      <c r="A4795" t="str">
        <v>LN009672</v>
      </c>
      <c r="B4795" t="str">
        <v>CUST05417</v>
      </c>
      <c r="C4795" t="str">
        <v>Auto</v>
      </c>
      <c r="D4795">
        <v>1392254</v>
      </c>
      <c r="E4795">
        <v>400310.62</v>
      </c>
      <c r="F4795">
        <v>644</v>
      </c>
      <c r="G4795">
        <v>0.75</v>
      </c>
      <c r="H4795">
        <v>0</v>
      </c>
      <c r="I4795" t="str">
        <v>High</v>
      </c>
    </row>
    <row r="4796" spans="1:9" x14ac:dyDescent="0.25">
      <c r="A4796" t="str">
        <v>LN009673</v>
      </c>
      <c r="B4796" t="str">
        <v>CUST06594</v>
      </c>
      <c r="C4796" t="str">
        <v>Home</v>
      </c>
      <c r="D4796">
        <v>4821367</v>
      </c>
      <c r="E4796">
        <v>3845065.78</v>
      </c>
      <c r="F4796">
        <v>689</v>
      </c>
      <c r="G4796">
        <v>0.75</v>
      </c>
      <c r="H4796">
        <v>0</v>
      </c>
      <c r="I4796" t="str">
        <v>High</v>
      </c>
    </row>
    <row r="4797" spans="1:9" x14ac:dyDescent="0.25">
      <c r="A4797" t="str">
        <v>LN009676</v>
      </c>
      <c r="B4797" t="str">
        <v>CUST03156</v>
      </c>
      <c r="C4797" t="str">
        <v>Auto</v>
      </c>
      <c r="D4797">
        <v>656760</v>
      </c>
      <c r="E4797">
        <v>423881.54</v>
      </c>
      <c r="F4797">
        <v>646</v>
      </c>
      <c r="G4797">
        <v>0.4279</v>
      </c>
      <c r="H4797">
        <v>0</v>
      </c>
      <c r="I4797" t="str">
        <v>High</v>
      </c>
    </row>
    <row r="4798" spans="1:9" x14ac:dyDescent="0.25">
      <c r="A4798" t="str">
        <v>LN009677</v>
      </c>
      <c r="B4798" t="str">
        <v>CUST05375</v>
      </c>
      <c r="C4798" t="str">
        <v>Business</v>
      </c>
      <c r="D4798">
        <v>1533092</v>
      </c>
      <c r="E4798">
        <v>991056.48</v>
      </c>
      <c r="F4798">
        <v>644</v>
      </c>
      <c r="G4798">
        <v>0.56879999999999997</v>
      </c>
      <c r="H4798">
        <v>0</v>
      </c>
      <c r="I4798" t="str">
        <v>High</v>
      </c>
    </row>
    <row r="4799" spans="1:9" x14ac:dyDescent="0.25">
      <c r="A4799" t="str">
        <v>LN009679</v>
      </c>
      <c r="B4799" t="str">
        <v>CUST00771</v>
      </c>
      <c r="C4799" t="str">
        <v>Home</v>
      </c>
      <c r="D4799">
        <v>6201744</v>
      </c>
      <c r="E4799">
        <v>5956567.04</v>
      </c>
      <c r="F4799">
        <v>701</v>
      </c>
      <c r="G4799">
        <v>0.75</v>
      </c>
      <c r="H4799">
        <v>120</v>
      </c>
      <c r="I4799" t="str">
        <v>High</v>
      </c>
    </row>
    <row r="4800" spans="1:9" x14ac:dyDescent="0.25">
      <c r="A4800" t="str">
        <v>LN009681</v>
      </c>
      <c r="B4800" t="str">
        <v>CUST05591</v>
      </c>
      <c r="C4800" t="str">
        <v>Home</v>
      </c>
      <c r="D4800">
        <v>4562450</v>
      </c>
      <c r="E4800">
        <v>4549080.8</v>
      </c>
      <c r="F4800">
        <v>729</v>
      </c>
      <c r="G4800">
        <v>0.66620000000000001</v>
      </c>
      <c r="H4800">
        <v>0</v>
      </c>
      <c r="I4800" t="str">
        <v>High</v>
      </c>
    </row>
    <row r="4801" spans="1:9" x14ac:dyDescent="0.25">
      <c r="A4801" t="str">
        <v>LN009685</v>
      </c>
      <c r="B4801" t="str">
        <v>CUST02322</v>
      </c>
      <c r="C4801" t="str">
        <v>Home</v>
      </c>
      <c r="D4801">
        <v>2519754</v>
      </c>
      <c r="E4801">
        <v>2469438.77</v>
      </c>
      <c r="F4801">
        <v>638</v>
      </c>
      <c r="G4801">
        <v>0.57340000000000002</v>
      </c>
      <c r="H4801">
        <v>0</v>
      </c>
      <c r="I4801" t="str">
        <v>High</v>
      </c>
    </row>
    <row r="4802" spans="1:9" x14ac:dyDescent="0.25">
      <c r="A4802" t="str">
        <v>LN009686</v>
      </c>
      <c r="B4802" t="str">
        <v>CUST00028</v>
      </c>
      <c r="C4802" t="str">
        <v>Home</v>
      </c>
      <c r="D4802">
        <v>2593883</v>
      </c>
      <c r="E4802">
        <v>2506591.02</v>
      </c>
      <c r="F4802">
        <v>719</v>
      </c>
      <c r="G4802">
        <v>0.72399999999999998</v>
      </c>
      <c r="H4802">
        <v>0</v>
      </c>
      <c r="I4802" t="str">
        <v>High</v>
      </c>
    </row>
    <row r="4803" spans="1:9" x14ac:dyDescent="0.25">
      <c r="A4803" t="str">
        <v>LN009691</v>
      </c>
      <c r="B4803" t="str">
        <v>CUST01200</v>
      </c>
      <c r="C4803" t="str">
        <v>Business</v>
      </c>
      <c r="D4803">
        <v>4792437</v>
      </c>
      <c r="E4803">
        <v>2933624.02</v>
      </c>
      <c r="F4803">
        <v>781</v>
      </c>
      <c r="G4803">
        <v>0.75</v>
      </c>
      <c r="H4803">
        <v>0</v>
      </c>
      <c r="I4803" t="str">
        <v>High</v>
      </c>
    </row>
    <row r="4804" spans="1:9" x14ac:dyDescent="0.25">
      <c r="A4804" t="str">
        <v>LN009692</v>
      </c>
      <c r="B4804" t="str">
        <v>CUST06173</v>
      </c>
      <c r="C4804" t="str">
        <v>Home</v>
      </c>
      <c r="D4804">
        <v>4320145</v>
      </c>
      <c r="E4804">
        <v>4136766.99</v>
      </c>
      <c r="F4804">
        <v>763</v>
      </c>
      <c r="G4804">
        <v>0.59870000000000001</v>
      </c>
      <c r="H4804">
        <v>0</v>
      </c>
      <c r="I4804" t="str">
        <v>High</v>
      </c>
    </row>
    <row r="4805" spans="1:9" x14ac:dyDescent="0.25">
      <c r="A4805" t="str">
        <v>LN009693</v>
      </c>
      <c r="B4805" t="str">
        <v>CUST01792</v>
      </c>
      <c r="C4805" t="str">
        <v>Home</v>
      </c>
      <c r="D4805">
        <v>4253740</v>
      </c>
      <c r="E4805">
        <v>3799916.27</v>
      </c>
      <c r="F4805">
        <v>697</v>
      </c>
      <c r="G4805">
        <v>0.61109999999999998</v>
      </c>
      <c r="H4805">
        <v>0</v>
      </c>
      <c r="I4805" t="str">
        <v>High</v>
      </c>
    </row>
    <row r="4806" spans="1:9" x14ac:dyDescent="0.25">
      <c r="A4806" t="str">
        <v>LN009694</v>
      </c>
      <c r="B4806" t="str">
        <v>CUST00600</v>
      </c>
      <c r="C4806" t="str">
        <v>Business</v>
      </c>
      <c r="D4806">
        <v>3770845</v>
      </c>
      <c r="E4806">
        <v>639450.78</v>
      </c>
      <c r="F4806">
        <v>730</v>
      </c>
      <c r="G4806">
        <v>0.75</v>
      </c>
      <c r="H4806">
        <v>0</v>
      </c>
      <c r="I4806" t="str">
        <v>High</v>
      </c>
    </row>
    <row r="4807" spans="1:9" x14ac:dyDescent="0.25">
      <c r="A4807" t="str">
        <v>LN009696</v>
      </c>
      <c r="B4807" t="str">
        <v>CUST02630</v>
      </c>
      <c r="C4807" t="str">
        <v>Home</v>
      </c>
      <c r="D4807">
        <v>5258967</v>
      </c>
      <c r="E4807">
        <v>5132012.41</v>
      </c>
      <c r="F4807">
        <v>707</v>
      </c>
      <c r="G4807">
        <v>0.75</v>
      </c>
      <c r="H4807">
        <v>0</v>
      </c>
      <c r="I4807" t="str">
        <v>High</v>
      </c>
    </row>
    <row r="4808" spans="1:9" x14ac:dyDescent="0.25">
      <c r="A4808" t="str">
        <v>LN009697</v>
      </c>
      <c r="B4808" t="str">
        <v>CUST06587</v>
      </c>
      <c r="C4808" t="str">
        <v>Personal</v>
      </c>
      <c r="D4808">
        <v>795040</v>
      </c>
      <c r="E4808">
        <v>398570.26</v>
      </c>
      <c r="F4808">
        <v>638</v>
      </c>
      <c r="G4808">
        <v>0.28189999999999998</v>
      </c>
      <c r="H4808">
        <v>0</v>
      </c>
      <c r="I4808" t="str">
        <v>High</v>
      </c>
    </row>
    <row r="4809" spans="1:9" x14ac:dyDescent="0.25">
      <c r="A4809" t="str">
        <v>LN009698</v>
      </c>
      <c r="B4809" t="str">
        <v>CUST06535</v>
      </c>
      <c r="C4809" t="str">
        <v>Education</v>
      </c>
      <c r="D4809">
        <v>808266</v>
      </c>
      <c r="E4809">
        <v>769444.17</v>
      </c>
      <c r="F4809">
        <v>581</v>
      </c>
      <c r="G4809">
        <v>0.38329999999999997</v>
      </c>
      <c r="H4809">
        <v>0</v>
      </c>
      <c r="I4809" t="str">
        <v>High</v>
      </c>
    </row>
    <row r="4810" spans="1:9" x14ac:dyDescent="0.25">
      <c r="A4810" t="str">
        <v>LN009699</v>
      </c>
      <c r="B4810" t="str">
        <v>CUST04209</v>
      </c>
      <c r="C4810" t="str">
        <v>Home</v>
      </c>
      <c r="D4810">
        <v>5980598</v>
      </c>
      <c r="E4810">
        <v>5869456.2999999998</v>
      </c>
      <c r="F4810">
        <v>748</v>
      </c>
      <c r="G4810">
        <v>0.75</v>
      </c>
      <c r="H4810">
        <v>0</v>
      </c>
      <c r="I4810" t="str">
        <v>High</v>
      </c>
    </row>
    <row r="4811" spans="1:9" x14ac:dyDescent="0.25">
      <c r="A4811" t="str">
        <v>LN009700</v>
      </c>
      <c r="B4811" t="str">
        <v>CUST06784</v>
      </c>
      <c r="C4811" t="str">
        <v>Education</v>
      </c>
      <c r="D4811">
        <v>618996</v>
      </c>
      <c r="E4811">
        <v>446584.23</v>
      </c>
      <c r="F4811">
        <v>688</v>
      </c>
      <c r="G4811">
        <v>0.59250000000000003</v>
      </c>
      <c r="H4811">
        <v>0</v>
      </c>
      <c r="I4811" t="str">
        <v>High</v>
      </c>
    </row>
    <row r="4812" spans="1:9" x14ac:dyDescent="0.25">
      <c r="A4812" t="str">
        <v>LN009701</v>
      </c>
      <c r="B4812" t="str">
        <v>CUST00562</v>
      </c>
      <c r="C4812" t="str">
        <v>Education</v>
      </c>
      <c r="D4812">
        <v>983911</v>
      </c>
      <c r="E4812">
        <v>147865.87</v>
      </c>
      <c r="F4812">
        <v>787</v>
      </c>
      <c r="G4812">
        <v>0.54279999999999995</v>
      </c>
      <c r="H4812">
        <v>0</v>
      </c>
      <c r="I4812" t="str">
        <v>High</v>
      </c>
    </row>
    <row r="4813" spans="1:9" x14ac:dyDescent="0.25">
      <c r="A4813" t="str">
        <v>LN009702</v>
      </c>
      <c r="B4813" t="str">
        <v>CUST00348</v>
      </c>
      <c r="C4813" t="str">
        <v>Personal</v>
      </c>
      <c r="D4813">
        <v>300349</v>
      </c>
      <c r="E4813">
        <v>0</v>
      </c>
      <c r="F4813">
        <v>634</v>
      </c>
      <c r="G4813">
        <v>0.2457</v>
      </c>
      <c r="H4813">
        <v>0</v>
      </c>
      <c r="I4813" t="str">
        <v>High</v>
      </c>
    </row>
    <row r="4814" spans="1:9" x14ac:dyDescent="0.25">
      <c r="A4814" t="str">
        <v>LN009704</v>
      </c>
      <c r="B4814" t="str">
        <v>CUST04949</v>
      </c>
      <c r="C4814" t="str">
        <v>Education</v>
      </c>
      <c r="D4814">
        <v>576851</v>
      </c>
      <c r="E4814">
        <v>438297.99</v>
      </c>
      <c r="F4814">
        <v>645</v>
      </c>
      <c r="G4814">
        <v>0.1278</v>
      </c>
      <c r="H4814">
        <v>7</v>
      </c>
      <c r="I4814" t="str">
        <v>High</v>
      </c>
    </row>
    <row r="4815" spans="1:9" x14ac:dyDescent="0.25">
      <c r="A4815" t="str">
        <v>LN009707</v>
      </c>
      <c r="B4815" t="str">
        <v>CUST01803</v>
      </c>
      <c r="C4815" t="str">
        <v>Personal</v>
      </c>
      <c r="D4815">
        <v>249012</v>
      </c>
      <c r="E4815">
        <v>193536.86</v>
      </c>
      <c r="F4815">
        <v>603</v>
      </c>
      <c r="G4815">
        <v>0.22539999999999999</v>
      </c>
      <c r="H4815">
        <v>0</v>
      </c>
      <c r="I4815" t="str">
        <v>High</v>
      </c>
    </row>
    <row r="4816" spans="1:9" x14ac:dyDescent="0.25">
      <c r="A4816" t="str">
        <v>LN009708</v>
      </c>
      <c r="B4816" t="str">
        <v>CUST02187</v>
      </c>
      <c r="C4816" t="str">
        <v>Home</v>
      </c>
      <c r="D4816">
        <v>5039690</v>
      </c>
      <c r="E4816">
        <v>4462543.54</v>
      </c>
      <c r="F4816">
        <v>749</v>
      </c>
      <c r="G4816">
        <v>0.75</v>
      </c>
      <c r="H4816">
        <v>0</v>
      </c>
      <c r="I4816" t="str">
        <v>High</v>
      </c>
    </row>
    <row r="4817" spans="1:9" x14ac:dyDescent="0.25">
      <c r="A4817" t="str">
        <v>LN009710</v>
      </c>
      <c r="B4817" t="str">
        <v>CUST01891</v>
      </c>
      <c r="C4817" t="str">
        <v>Home</v>
      </c>
      <c r="D4817">
        <v>6506497</v>
      </c>
      <c r="E4817">
        <v>6295076.0599999996</v>
      </c>
      <c r="F4817">
        <v>737</v>
      </c>
      <c r="G4817">
        <v>0.75</v>
      </c>
      <c r="H4817">
        <v>0</v>
      </c>
      <c r="I4817" t="str">
        <v>High</v>
      </c>
    </row>
    <row r="4818" spans="1:9" x14ac:dyDescent="0.25">
      <c r="A4818" t="str">
        <v>LN009715</v>
      </c>
      <c r="B4818" t="str">
        <v>CUST04407</v>
      </c>
      <c r="C4818" t="str">
        <v>Home</v>
      </c>
      <c r="D4818">
        <v>3366697</v>
      </c>
      <c r="E4818">
        <v>3024911.27</v>
      </c>
      <c r="F4818">
        <v>743</v>
      </c>
      <c r="G4818">
        <v>0.75</v>
      </c>
      <c r="H4818">
        <v>0</v>
      </c>
      <c r="I4818" t="str">
        <v>High</v>
      </c>
    </row>
    <row r="4819" spans="1:9" x14ac:dyDescent="0.25">
      <c r="A4819" t="str">
        <v>LN009723</v>
      </c>
      <c r="B4819" t="str">
        <v>CUST00397</v>
      </c>
      <c r="C4819" t="str">
        <v>Auto</v>
      </c>
      <c r="D4819">
        <v>1491091</v>
      </c>
      <c r="E4819">
        <v>1304741.3600000001</v>
      </c>
      <c r="F4819">
        <v>819</v>
      </c>
      <c r="G4819">
        <v>0.75</v>
      </c>
      <c r="H4819">
        <v>0</v>
      </c>
      <c r="I4819" t="str">
        <v>High</v>
      </c>
    </row>
    <row r="4820" spans="1:9" x14ac:dyDescent="0.25">
      <c r="A4820" t="str">
        <v>LN009724</v>
      </c>
      <c r="B4820" t="str">
        <v>CUST06666</v>
      </c>
      <c r="C4820" t="str">
        <v>Auto</v>
      </c>
      <c r="D4820">
        <v>1404672</v>
      </c>
      <c r="E4820">
        <v>604864.15</v>
      </c>
      <c r="F4820">
        <v>778</v>
      </c>
      <c r="G4820">
        <v>0.75</v>
      </c>
      <c r="H4820">
        <v>0</v>
      </c>
      <c r="I4820" t="str">
        <v>High</v>
      </c>
    </row>
    <row r="4821" spans="1:9" x14ac:dyDescent="0.25">
      <c r="A4821" t="str">
        <v>LN009726</v>
      </c>
      <c r="B4821" t="str">
        <v>CUST02034</v>
      </c>
      <c r="C4821" t="str">
        <v>Business</v>
      </c>
      <c r="D4821">
        <v>3817647</v>
      </c>
      <c r="E4821">
        <v>3028201.4</v>
      </c>
      <c r="F4821">
        <v>715</v>
      </c>
      <c r="G4821">
        <v>0.75</v>
      </c>
      <c r="H4821">
        <v>0</v>
      </c>
      <c r="I4821" t="str">
        <v>High</v>
      </c>
    </row>
    <row r="4822" spans="1:9" x14ac:dyDescent="0.25">
      <c r="A4822" t="str">
        <v>LN009733</v>
      </c>
      <c r="B4822" t="str">
        <v>CUST02272</v>
      </c>
      <c r="C4822" t="str">
        <v>Home</v>
      </c>
      <c r="D4822">
        <v>2866511</v>
      </c>
      <c r="E4822">
        <v>2784307.74</v>
      </c>
      <c r="F4822">
        <v>755</v>
      </c>
      <c r="G4822">
        <v>0.60880000000000001</v>
      </c>
      <c r="H4822">
        <v>1</v>
      </c>
      <c r="I4822" t="str">
        <v>High</v>
      </c>
    </row>
    <row r="4823" spans="1:9" x14ac:dyDescent="0.25">
      <c r="A4823" t="str">
        <v>LN009737</v>
      </c>
      <c r="B4823" t="str">
        <v>CUST05147</v>
      </c>
      <c r="C4823" t="str">
        <v>Auto</v>
      </c>
      <c r="D4823">
        <v>896762</v>
      </c>
      <c r="E4823">
        <v>582560.77</v>
      </c>
      <c r="F4823">
        <v>625</v>
      </c>
      <c r="G4823">
        <v>0.749</v>
      </c>
      <c r="H4823">
        <v>7</v>
      </c>
      <c r="I4823" t="str">
        <v>High</v>
      </c>
    </row>
    <row r="4824" spans="1:9" x14ac:dyDescent="0.25">
      <c r="A4824" t="str">
        <v>LN009743</v>
      </c>
      <c r="B4824" t="str">
        <v>CUST06604</v>
      </c>
      <c r="C4824" t="str">
        <v>Business</v>
      </c>
      <c r="D4824">
        <v>4997432</v>
      </c>
      <c r="E4824">
        <v>2152179.85</v>
      </c>
      <c r="F4824">
        <v>735</v>
      </c>
      <c r="G4824">
        <v>0.75</v>
      </c>
      <c r="H4824">
        <v>0</v>
      </c>
      <c r="I4824" t="str">
        <v>High</v>
      </c>
    </row>
    <row r="4825" spans="1:9" x14ac:dyDescent="0.25">
      <c r="A4825" t="str">
        <v>LN009744</v>
      </c>
      <c r="B4825" t="str">
        <v>CUST02000</v>
      </c>
      <c r="C4825" t="str">
        <v>Auto</v>
      </c>
      <c r="D4825">
        <v>1537672</v>
      </c>
      <c r="E4825">
        <v>1460955.26</v>
      </c>
      <c r="F4825">
        <v>705</v>
      </c>
      <c r="G4825">
        <v>0.52459999999999996</v>
      </c>
      <c r="H4825">
        <v>7</v>
      </c>
      <c r="I4825" t="str">
        <v>High</v>
      </c>
    </row>
    <row r="4826" spans="1:9" x14ac:dyDescent="0.25">
      <c r="A4826" t="str">
        <v>LN009750</v>
      </c>
      <c r="B4826" t="str">
        <v>CUST04498</v>
      </c>
      <c r="C4826" t="str">
        <v>Business</v>
      </c>
      <c r="D4826">
        <v>3282106</v>
      </c>
      <c r="E4826">
        <v>2223647.39</v>
      </c>
      <c r="F4826">
        <v>699</v>
      </c>
      <c r="G4826">
        <v>0.75</v>
      </c>
      <c r="H4826">
        <v>0</v>
      </c>
      <c r="I4826" t="str">
        <v>High</v>
      </c>
    </row>
    <row r="4827" spans="1:9" x14ac:dyDescent="0.25">
      <c r="A4827" t="str">
        <v>LN009753</v>
      </c>
      <c r="B4827" t="str">
        <v>CUST06971</v>
      </c>
      <c r="C4827" t="str">
        <v>Home</v>
      </c>
      <c r="D4827">
        <v>4033743</v>
      </c>
      <c r="E4827">
        <v>3914748.86</v>
      </c>
      <c r="F4827">
        <v>601</v>
      </c>
      <c r="G4827">
        <v>0.38790000000000002</v>
      </c>
      <c r="H4827">
        <v>7</v>
      </c>
      <c r="I4827" t="str">
        <v>High</v>
      </c>
    </row>
    <row r="4828" spans="1:9" x14ac:dyDescent="0.25">
      <c r="A4828" t="str">
        <v>LN009754</v>
      </c>
      <c r="B4828" t="str">
        <v>CUST02932</v>
      </c>
      <c r="C4828" t="str">
        <v>Education</v>
      </c>
      <c r="D4828">
        <v>434199</v>
      </c>
      <c r="E4828">
        <v>324035.19</v>
      </c>
      <c r="F4828">
        <v>714</v>
      </c>
      <c r="G4828">
        <v>0.55589999999999995</v>
      </c>
      <c r="H4828">
        <v>0</v>
      </c>
      <c r="I4828" t="str">
        <v>High</v>
      </c>
    </row>
    <row r="4829" spans="1:9" x14ac:dyDescent="0.25">
      <c r="A4829" t="str">
        <v>LN009757</v>
      </c>
      <c r="B4829" t="str">
        <v>CUST00683</v>
      </c>
      <c r="C4829" t="str">
        <v>Personal</v>
      </c>
      <c r="D4829">
        <v>709805</v>
      </c>
      <c r="E4829">
        <v>367963.32</v>
      </c>
      <c r="F4829">
        <v>600</v>
      </c>
      <c r="G4829">
        <v>0.20549999999999999</v>
      </c>
      <c r="H4829">
        <v>0</v>
      </c>
      <c r="I4829" t="str">
        <v>High</v>
      </c>
    </row>
    <row r="4830" spans="1:9" x14ac:dyDescent="0.25">
      <c r="A4830" t="str">
        <v>LN009760</v>
      </c>
      <c r="B4830" t="str">
        <v>CUST04961</v>
      </c>
      <c r="C4830" t="str">
        <v>Auto</v>
      </c>
      <c r="D4830">
        <v>1064784</v>
      </c>
      <c r="E4830">
        <v>770115.74</v>
      </c>
      <c r="F4830">
        <v>742</v>
      </c>
      <c r="G4830">
        <v>0.75</v>
      </c>
      <c r="H4830">
        <v>0</v>
      </c>
      <c r="I4830" t="str">
        <v>High</v>
      </c>
    </row>
    <row r="4831" spans="1:9" x14ac:dyDescent="0.25">
      <c r="A4831" t="str">
        <v>LN009761</v>
      </c>
      <c r="B4831" t="str">
        <v>CUST00122</v>
      </c>
      <c r="C4831" t="str">
        <v>Business</v>
      </c>
      <c r="D4831">
        <v>3937280</v>
      </c>
      <c r="E4831">
        <v>2676047.62</v>
      </c>
      <c r="F4831">
        <v>711</v>
      </c>
      <c r="G4831">
        <v>0.75</v>
      </c>
      <c r="H4831">
        <v>0</v>
      </c>
      <c r="I4831" t="str">
        <v>High</v>
      </c>
    </row>
    <row r="4832" spans="1:9" x14ac:dyDescent="0.25">
      <c r="A4832" t="str">
        <v>LN009763</v>
      </c>
      <c r="B4832" t="str">
        <v>CUST06697</v>
      </c>
      <c r="C4832" t="str">
        <v>Business</v>
      </c>
      <c r="D4832">
        <v>1070787</v>
      </c>
      <c r="E4832">
        <v>74859.25</v>
      </c>
      <c r="F4832">
        <v>733</v>
      </c>
      <c r="G4832">
        <v>0.75</v>
      </c>
      <c r="H4832">
        <v>0</v>
      </c>
      <c r="I4832" t="str">
        <v>High</v>
      </c>
    </row>
    <row r="4833" spans="1:9" x14ac:dyDescent="0.25">
      <c r="A4833" t="str">
        <v>LN009764</v>
      </c>
      <c r="B4833" t="str">
        <v>CUST06103</v>
      </c>
      <c r="C4833" t="str">
        <v>Business</v>
      </c>
      <c r="D4833">
        <v>1683782</v>
      </c>
      <c r="E4833">
        <v>808934.59</v>
      </c>
      <c r="F4833">
        <v>645</v>
      </c>
      <c r="G4833">
        <v>0.75</v>
      </c>
      <c r="H4833">
        <v>30</v>
      </c>
      <c r="I4833" t="str">
        <v>High</v>
      </c>
    </row>
    <row r="4834" spans="1:9" x14ac:dyDescent="0.25">
      <c r="A4834" t="str">
        <v>LN009765</v>
      </c>
      <c r="B4834" t="str">
        <v>CUST04319</v>
      </c>
      <c r="C4834" t="str">
        <v>Business</v>
      </c>
      <c r="D4834">
        <v>2664755</v>
      </c>
      <c r="E4834">
        <v>1769096.76</v>
      </c>
      <c r="F4834">
        <v>710</v>
      </c>
      <c r="G4834">
        <v>0.75</v>
      </c>
      <c r="H4834">
        <v>0</v>
      </c>
      <c r="I4834" t="str">
        <v>High</v>
      </c>
    </row>
    <row r="4835" spans="1:9" x14ac:dyDescent="0.25">
      <c r="A4835" t="str">
        <v>LN009766</v>
      </c>
      <c r="B4835" t="str">
        <v>CUST01690</v>
      </c>
      <c r="C4835" t="str">
        <v>Personal</v>
      </c>
      <c r="D4835">
        <v>739830</v>
      </c>
      <c r="E4835">
        <v>0</v>
      </c>
      <c r="F4835">
        <v>632</v>
      </c>
      <c r="G4835">
        <v>0.66479999999999995</v>
      </c>
      <c r="H4835">
        <v>0</v>
      </c>
      <c r="I4835" t="str">
        <v>High</v>
      </c>
    </row>
    <row r="4836" spans="1:9" x14ac:dyDescent="0.25">
      <c r="A4836" t="str">
        <v>LN009769</v>
      </c>
      <c r="B4836" t="str">
        <v>CUST01675</v>
      </c>
      <c r="C4836" t="str">
        <v>Business</v>
      </c>
      <c r="D4836">
        <v>1234972</v>
      </c>
      <c r="E4836">
        <v>241360.61</v>
      </c>
      <c r="F4836">
        <v>669</v>
      </c>
      <c r="G4836">
        <v>0.622</v>
      </c>
      <c r="H4836">
        <v>15</v>
      </c>
      <c r="I4836" t="str">
        <v>High</v>
      </c>
    </row>
    <row r="4837" spans="1:9" x14ac:dyDescent="0.25">
      <c r="A4837" t="str">
        <v>LN009771</v>
      </c>
      <c r="B4837" t="str">
        <v>CUST01597</v>
      </c>
      <c r="C4837" t="str">
        <v>Education</v>
      </c>
      <c r="D4837">
        <v>247231</v>
      </c>
      <c r="E4837">
        <v>209890.96</v>
      </c>
      <c r="F4837">
        <v>634</v>
      </c>
      <c r="G4837">
        <v>0.1701</v>
      </c>
      <c r="H4837">
        <v>0</v>
      </c>
      <c r="I4837" t="str">
        <v>High</v>
      </c>
    </row>
    <row r="4838" spans="1:9" x14ac:dyDescent="0.25">
      <c r="A4838" t="str">
        <v>LN009774</v>
      </c>
      <c r="B4838" t="str">
        <v>CUST04820</v>
      </c>
      <c r="C4838" t="str">
        <v>Home</v>
      </c>
      <c r="D4838">
        <v>5216107</v>
      </c>
      <c r="E4838">
        <v>4613423.5199999996</v>
      </c>
      <c r="F4838">
        <v>766</v>
      </c>
      <c r="G4838">
        <v>0.75</v>
      </c>
      <c r="H4838">
        <v>0</v>
      </c>
      <c r="I4838" t="str">
        <v>High</v>
      </c>
    </row>
    <row r="4839" spans="1:9" x14ac:dyDescent="0.25">
      <c r="A4839" t="str">
        <v>LN009778</v>
      </c>
      <c r="B4839" t="str">
        <v>CUST06260</v>
      </c>
      <c r="C4839" t="str">
        <v>Business</v>
      </c>
      <c r="D4839">
        <v>3761909</v>
      </c>
      <c r="E4839">
        <v>884644.4</v>
      </c>
      <c r="F4839">
        <v>741</v>
      </c>
      <c r="G4839">
        <v>0.75</v>
      </c>
      <c r="H4839">
        <v>0</v>
      </c>
      <c r="I4839" t="str">
        <v>High</v>
      </c>
    </row>
    <row r="4840" spans="1:9" x14ac:dyDescent="0.25">
      <c r="A4840" t="str">
        <v>LN009779</v>
      </c>
      <c r="B4840" t="str">
        <v>CUST06857</v>
      </c>
      <c r="C4840" t="str">
        <v>Home</v>
      </c>
      <c r="D4840">
        <v>6769339</v>
      </c>
      <c r="E4840">
        <v>6699300.54</v>
      </c>
      <c r="F4840">
        <v>772</v>
      </c>
      <c r="G4840">
        <v>0.75</v>
      </c>
      <c r="H4840">
        <v>0</v>
      </c>
      <c r="I4840" t="str">
        <v>High</v>
      </c>
    </row>
    <row r="4841" spans="1:9" x14ac:dyDescent="0.25">
      <c r="A4841" t="str">
        <v>LN009780</v>
      </c>
      <c r="B4841" t="str">
        <v>CUST02827</v>
      </c>
      <c r="C4841" t="str">
        <v>Auto</v>
      </c>
      <c r="D4841">
        <v>975364</v>
      </c>
      <c r="E4841">
        <v>361226.77</v>
      </c>
      <c r="F4841">
        <v>803</v>
      </c>
      <c r="G4841">
        <v>0.75</v>
      </c>
      <c r="H4841">
        <v>0</v>
      </c>
      <c r="I4841" t="str">
        <v>High</v>
      </c>
    </row>
    <row r="4842" spans="1:9" x14ac:dyDescent="0.25">
      <c r="A4842" t="str">
        <v>LN009781</v>
      </c>
      <c r="B4842" t="str">
        <v>CUST02902</v>
      </c>
      <c r="C4842" t="str">
        <v>Home</v>
      </c>
      <c r="D4842">
        <v>5162857</v>
      </c>
      <c r="E4842">
        <v>5077548.3</v>
      </c>
      <c r="F4842">
        <v>676</v>
      </c>
      <c r="G4842">
        <v>0.75</v>
      </c>
      <c r="H4842">
        <v>0</v>
      </c>
      <c r="I4842" t="str">
        <v>High</v>
      </c>
    </row>
    <row r="4843" spans="1:9" x14ac:dyDescent="0.25">
      <c r="A4843" t="str">
        <v>LN009782</v>
      </c>
      <c r="B4843" t="str">
        <v>CUST05949</v>
      </c>
      <c r="C4843" t="str">
        <v>Home</v>
      </c>
      <c r="D4843">
        <v>2993878</v>
      </c>
      <c r="E4843">
        <v>2798033.74</v>
      </c>
      <c r="F4843">
        <v>625</v>
      </c>
      <c r="G4843">
        <v>0.75</v>
      </c>
      <c r="H4843">
        <v>0</v>
      </c>
      <c r="I4843" t="str">
        <v>High</v>
      </c>
    </row>
    <row r="4844" spans="1:9" x14ac:dyDescent="0.25">
      <c r="A4844" t="str">
        <v>LN009783</v>
      </c>
      <c r="B4844" t="str">
        <v>CUST02721</v>
      </c>
      <c r="C4844" t="str">
        <v>Auto</v>
      </c>
      <c r="D4844">
        <v>1681450</v>
      </c>
      <c r="E4844">
        <v>1251264.3700000001</v>
      </c>
      <c r="F4844">
        <v>736</v>
      </c>
      <c r="G4844">
        <v>0.75</v>
      </c>
      <c r="H4844">
        <v>0</v>
      </c>
      <c r="I4844" t="str">
        <v>High</v>
      </c>
    </row>
    <row r="4845" spans="1:9" x14ac:dyDescent="0.25">
      <c r="A4845" t="str">
        <v>LN009784</v>
      </c>
      <c r="B4845" t="str">
        <v>CUST04522</v>
      </c>
      <c r="C4845" t="str">
        <v>Business</v>
      </c>
      <c r="D4845">
        <v>2609430</v>
      </c>
      <c r="E4845">
        <v>2300455.98</v>
      </c>
      <c r="F4845">
        <v>702</v>
      </c>
      <c r="G4845">
        <v>0.63080000000000003</v>
      </c>
      <c r="H4845">
        <v>7</v>
      </c>
      <c r="I4845" t="str">
        <v>High</v>
      </c>
    </row>
    <row r="4846" spans="1:9" x14ac:dyDescent="0.25">
      <c r="A4846" t="str">
        <v>LN009785</v>
      </c>
      <c r="B4846" t="str">
        <v>CUST01028</v>
      </c>
      <c r="C4846" t="str">
        <v>Home</v>
      </c>
      <c r="D4846">
        <v>2881563</v>
      </c>
      <c r="E4846">
        <v>2696736.26</v>
      </c>
      <c r="F4846">
        <v>656</v>
      </c>
      <c r="G4846">
        <v>0.51139999999999997</v>
      </c>
      <c r="H4846">
        <v>0</v>
      </c>
      <c r="I4846" t="str">
        <v>High</v>
      </c>
    </row>
    <row r="4847" spans="1:9" x14ac:dyDescent="0.25">
      <c r="A4847" t="str">
        <v>LN009788</v>
      </c>
      <c r="B4847" t="str">
        <v>CUST02971</v>
      </c>
      <c r="C4847" t="str">
        <v>Personal</v>
      </c>
      <c r="D4847">
        <v>610753</v>
      </c>
      <c r="E4847">
        <v>301554.18</v>
      </c>
      <c r="F4847">
        <v>720</v>
      </c>
      <c r="G4847">
        <v>0.75</v>
      </c>
      <c r="H4847">
        <v>30</v>
      </c>
      <c r="I4847" t="str">
        <v>High</v>
      </c>
    </row>
    <row r="4848" spans="1:9" x14ac:dyDescent="0.25">
      <c r="A4848" t="str">
        <v>LN009789</v>
      </c>
      <c r="B4848" t="str">
        <v>CUST02424</v>
      </c>
      <c r="C4848" t="str">
        <v>Home</v>
      </c>
      <c r="D4848">
        <v>3073703</v>
      </c>
      <c r="E4848">
        <v>3021967.96</v>
      </c>
      <c r="F4848">
        <v>819</v>
      </c>
      <c r="G4848">
        <v>0.73650000000000004</v>
      </c>
      <c r="H4848">
        <v>0</v>
      </c>
      <c r="I4848" t="str">
        <v>High</v>
      </c>
    </row>
    <row r="4849" spans="1:9" x14ac:dyDescent="0.25">
      <c r="A4849" t="str">
        <v>LN009792</v>
      </c>
      <c r="B4849" t="str">
        <v>CUST02025</v>
      </c>
      <c r="C4849" t="str">
        <v>Home</v>
      </c>
      <c r="D4849">
        <v>3532698</v>
      </c>
      <c r="E4849">
        <v>3448568.22</v>
      </c>
      <c r="F4849">
        <v>771</v>
      </c>
      <c r="G4849">
        <v>0.65310000000000001</v>
      </c>
      <c r="H4849">
        <v>0</v>
      </c>
      <c r="I4849" t="str">
        <v>High</v>
      </c>
    </row>
    <row r="4850" spans="1:9" x14ac:dyDescent="0.25">
      <c r="A4850" t="str">
        <v>LN009795</v>
      </c>
      <c r="B4850" t="str">
        <v>CUST06867</v>
      </c>
      <c r="C4850" t="str">
        <v>Home</v>
      </c>
      <c r="D4850">
        <v>6643551</v>
      </c>
      <c r="E4850">
        <v>5303167.67</v>
      </c>
      <c r="F4850">
        <v>818</v>
      </c>
      <c r="G4850">
        <v>0.75</v>
      </c>
      <c r="H4850">
        <v>0</v>
      </c>
      <c r="I4850" t="str">
        <v>High</v>
      </c>
    </row>
    <row r="4851" spans="1:9" x14ac:dyDescent="0.25">
      <c r="A4851" t="str">
        <v>LN009796</v>
      </c>
      <c r="B4851" t="str">
        <v>CUST01420</v>
      </c>
      <c r="C4851" t="str">
        <v>Auto</v>
      </c>
      <c r="D4851">
        <v>1715798</v>
      </c>
      <c r="E4851">
        <v>1563023.73</v>
      </c>
      <c r="F4851">
        <v>612</v>
      </c>
      <c r="G4851">
        <v>0.61809999999999998</v>
      </c>
      <c r="H4851">
        <v>0</v>
      </c>
      <c r="I4851" t="str">
        <v>High</v>
      </c>
    </row>
    <row r="4852" spans="1:9" x14ac:dyDescent="0.25">
      <c r="A4852" t="str">
        <v>LN009797</v>
      </c>
      <c r="B4852" t="str">
        <v>CUST01839</v>
      </c>
      <c r="C4852" t="str">
        <v>Business</v>
      </c>
      <c r="D4852">
        <v>3469776</v>
      </c>
      <c r="E4852">
        <v>1603131.72</v>
      </c>
      <c r="F4852">
        <v>636</v>
      </c>
      <c r="G4852">
        <v>0.75</v>
      </c>
      <c r="H4852">
        <v>0</v>
      </c>
      <c r="I4852" t="str">
        <v>High</v>
      </c>
    </row>
    <row r="4853" spans="1:9" x14ac:dyDescent="0.25">
      <c r="A4853" t="str">
        <v>LN009799</v>
      </c>
      <c r="B4853" t="str">
        <v>CUST06875</v>
      </c>
      <c r="C4853" t="str">
        <v>Home</v>
      </c>
      <c r="D4853">
        <v>2753390</v>
      </c>
      <c r="E4853">
        <v>2551063.4300000002</v>
      </c>
      <c r="F4853">
        <v>785</v>
      </c>
      <c r="G4853">
        <v>0.75</v>
      </c>
      <c r="H4853">
        <v>0</v>
      </c>
      <c r="I4853" t="str">
        <v>High</v>
      </c>
    </row>
    <row r="4854" spans="1:9" x14ac:dyDescent="0.25">
      <c r="A4854" t="str">
        <v>LN009800</v>
      </c>
      <c r="B4854" t="str">
        <v>CUST02996</v>
      </c>
      <c r="C4854" t="str">
        <v>Business</v>
      </c>
      <c r="D4854">
        <v>3714439</v>
      </c>
      <c r="E4854">
        <v>0</v>
      </c>
      <c r="F4854">
        <v>698</v>
      </c>
      <c r="G4854">
        <v>0.75</v>
      </c>
      <c r="H4854">
        <v>0</v>
      </c>
      <c r="I4854" t="str">
        <v>High</v>
      </c>
    </row>
    <row r="4855" spans="1:9" x14ac:dyDescent="0.25">
      <c r="A4855" t="str">
        <v>LN009802</v>
      </c>
      <c r="B4855" t="str">
        <v>CUST06888</v>
      </c>
      <c r="C4855" t="str">
        <v>Personal</v>
      </c>
      <c r="D4855">
        <v>468568</v>
      </c>
      <c r="E4855">
        <v>265939.87</v>
      </c>
      <c r="F4855">
        <v>637</v>
      </c>
      <c r="G4855">
        <v>0.17069999999999999</v>
      </c>
      <c r="H4855">
        <v>0</v>
      </c>
      <c r="I4855" t="str">
        <v>High</v>
      </c>
    </row>
    <row r="4856" spans="1:9" x14ac:dyDescent="0.25">
      <c r="A4856" t="str">
        <v>LN009804</v>
      </c>
      <c r="B4856" t="str">
        <v>CUST00372</v>
      </c>
      <c r="C4856" t="str">
        <v>Auto</v>
      </c>
      <c r="D4856">
        <v>1359473</v>
      </c>
      <c r="E4856">
        <v>916317.82</v>
      </c>
      <c r="F4856">
        <v>716</v>
      </c>
      <c r="G4856">
        <v>0.75</v>
      </c>
      <c r="H4856">
        <v>0</v>
      </c>
      <c r="I4856" t="str">
        <v>High</v>
      </c>
    </row>
    <row r="4857" spans="1:9" x14ac:dyDescent="0.25">
      <c r="A4857" t="str">
        <v>LN009805</v>
      </c>
      <c r="B4857" t="str">
        <v>CUST05487</v>
      </c>
      <c r="C4857" t="str">
        <v>Home</v>
      </c>
      <c r="D4857">
        <v>5353767</v>
      </c>
      <c r="E4857">
        <v>5315938.37</v>
      </c>
      <c r="F4857">
        <v>669</v>
      </c>
      <c r="G4857">
        <v>0.75</v>
      </c>
      <c r="H4857">
        <v>0</v>
      </c>
      <c r="I4857" t="str">
        <v>High</v>
      </c>
    </row>
    <row r="4858" spans="1:9" x14ac:dyDescent="0.25">
      <c r="A4858" t="str">
        <v>LN009808</v>
      </c>
      <c r="B4858" t="str">
        <v>CUST02212</v>
      </c>
      <c r="C4858" t="str">
        <v>Auto</v>
      </c>
      <c r="D4858">
        <v>1011813</v>
      </c>
      <c r="E4858">
        <v>906374.91</v>
      </c>
      <c r="F4858">
        <v>717</v>
      </c>
      <c r="G4858">
        <v>0.67369999999999997</v>
      </c>
      <c r="H4858">
        <v>7</v>
      </c>
      <c r="I4858" t="str">
        <v>High</v>
      </c>
    </row>
    <row r="4859" spans="1:9" x14ac:dyDescent="0.25">
      <c r="A4859" t="str">
        <v>LN009809</v>
      </c>
      <c r="B4859" t="str">
        <v>CUST01621</v>
      </c>
      <c r="C4859" t="str">
        <v>Business</v>
      </c>
      <c r="D4859">
        <v>3646455</v>
      </c>
      <c r="E4859">
        <v>3129486.36</v>
      </c>
      <c r="F4859">
        <v>702</v>
      </c>
      <c r="G4859">
        <v>0.75</v>
      </c>
      <c r="H4859">
        <v>0</v>
      </c>
      <c r="I4859" t="str">
        <v>High</v>
      </c>
    </row>
    <row r="4860" spans="1:9" x14ac:dyDescent="0.25">
      <c r="A4860" t="str">
        <v>LN009810</v>
      </c>
      <c r="B4860" t="str">
        <v>CUST05871</v>
      </c>
      <c r="C4860" t="str">
        <v>Home</v>
      </c>
      <c r="D4860">
        <v>1460496</v>
      </c>
      <c r="E4860">
        <v>1420759.38</v>
      </c>
      <c r="F4860">
        <v>625</v>
      </c>
      <c r="G4860">
        <v>0.30280000000000001</v>
      </c>
      <c r="H4860">
        <v>30</v>
      </c>
      <c r="I4860" t="str">
        <v>High</v>
      </c>
    </row>
    <row r="4861" spans="1:9" x14ac:dyDescent="0.25">
      <c r="A4861" t="str">
        <v>LN009812</v>
      </c>
      <c r="B4861" t="str">
        <v>CUST01441</v>
      </c>
      <c r="C4861" t="str">
        <v>Education</v>
      </c>
      <c r="D4861">
        <v>253835</v>
      </c>
      <c r="E4861">
        <v>222515.51</v>
      </c>
      <c r="F4861">
        <v>632</v>
      </c>
      <c r="G4861">
        <v>9.35E-2</v>
      </c>
      <c r="H4861">
        <v>0</v>
      </c>
      <c r="I4861" t="str">
        <v>High</v>
      </c>
    </row>
    <row r="4862" spans="1:9" x14ac:dyDescent="0.25">
      <c r="A4862" t="str">
        <v>LN009814</v>
      </c>
      <c r="B4862" t="str">
        <v>CUST06413</v>
      </c>
      <c r="C4862" t="str">
        <v>Education</v>
      </c>
      <c r="D4862">
        <v>1444697</v>
      </c>
      <c r="E4862">
        <v>667635.96</v>
      </c>
      <c r="F4862">
        <v>730</v>
      </c>
      <c r="G4862">
        <v>0.56769999999999998</v>
      </c>
      <c r="H4862">
        <v>0</v>
      </c>
      <c r="I4862" t="str">
        <v>High</v>
      </c>
    </row>
    <row r="4863" spans="1:9" x14ac:dyDescent="0.25">
      <c r="A4863" t="str">
        <v>LN009815</v>
      </c>
      <c r="B4863" t="str">
        <v>CUST00264</v>
      </c>
      <c r="C4863" t="str">
        <v>Business</v>
      </c>
      <c r="D4863">
        <v>2914384</v>
      </c>
      <c r="E4863">
        <v>2221603.98</v>
      </c>
      <c r="F4863">
        <v>742</v>
      </c>
      <c r="G4863">
        <v>0.75</v>
      </c>
      <c r="H4863">
        <v>15</v>
      </c>
      <c r="I4863" t="str">
        <v>High</v>
      </c>
    </row>
    <row r="4864" spans="1:9" x14ac:dyDescent="0.25">
      <c r="A4864" t="str">
        <v>LN009818</v>
      </c>
      <c r="B4864" t="str">
        <v>CUST02061</v>
      </c>
      <c r="C4864" t="str">
        <v>Home</v>
      </c>
      <c r="D4864">
        <v>5673917</v>
      </c>
      <c r="E4864">
        <v>5402017.4299999997</v>
      </c>
      <c r="F4864">
        <v>633</v>
      </c>
      <c r="G4864">
        <v>0.75</v>
      </c>
      <c r="H4864">
        <v>0</v>
      </c>
      <c r="I4864" t="str">
        <v>High</v>
      </c>
    </row>
    <row r="4865" spans="1:9" x14ac:dyDescent="0.25">
      <c r="A4865" t="str">
        <v>LN009819</v>
      </c>
      <c r="B4865" t="str">
        <v>CUST01826</v>
      </c>
      <c r="C4865" t="str">
        <v>Home</v>
      </c>
      <c r="D4865">
        <v>4647621</v>
      </c>
      <c r="E4865">
        <v>4346194.6900000004</v>
      </c>
      <c r="F4865">
        <v>711</v>
      </c>
      <c r="G4865">
        <v>0.75</v>
      </c>
      <c r="H4865">
        <v>0</v>
      </c>
      <c r="I4865" t="str">
        <v>High</v>
      </c>
    </row>
    <row r="4866" spans="1:9" x14ac:dyDescent="0.25">
      <c r="A4866" t="str">
        <v>LN009821</v>
      </c>
      <c r="B4866" t="str">
        <v>CUST02559</v>
      </c>
      <c r="C4866" t="str">
        <v>Auto</v>
      </c>
      <c r="D4866">
        <v>1089343</v>
      </c>
      <c r="E4866">
        <v>838571.96</v>
      </c>
      <c r="F4866">
        <v>745</v>
      </c>
      <c r="G4866">
        <v>0.53759999999999997</v>
      </c>
      <c r="H4866">
        <v>0</v>
      </c>
      <c r="I4866" t="str">
        <v>High</v>
      </c>
    </row>
    <row r="4867" spans="1:9" x14ac:dyDescent="0.25">
      <c r="A4867" t="str">
        <v>LN009823</v>
      </c>
      <c r="B4867" t="str">
        <v>CUST04043</v>
      </c>
      <c r="C4867" t="str">
        <v>Auto</v>
      </c>
      <c r="D4867">
        <v>1176240</v>
      </c>
      <c r="E4867">
        <v>892273.63</v>
      </c>
      <c r="F4867">
        <v>750</v>
      </c>
      <c r="G4867">
        <v>0.65410000000000001</v>
      </c>
      <c r="H4867">
        <v>0</v>
      </c>
      <c r="I4867" t="str">
        <v>High</v>
      </c>
    </row>
    <row r="4868" spans="1:9" x14ac:dyDescent="0.25">
      <c r="A4868" t="str">
        <v>LN009827</v>
      </c>
      <c r="B4868" t="str">
        <v>CUST00557</v>
      </c>
      <c r="C4868" t="str">
        <v>Home</v>
      </c>
      <c r="D4868">
        <v>5183216</v>
      </c>
      <c r="E4868">
        <v>3974576.23</v>
      </c>
      <c r="F4868">
        <v>630</v>
      </c>
      <c r="G4868">
        <v>0.75</v>
      </c>
      <c r="H4868">
        <v>0</v>
      </c>
      <c r="I4868" t="str">
        <v>High</v>
      </c>
    </row>
    <row r="4869" spans="1:9" x14ac:dyDescent="0.25">
      <c r="A4869" t="str">
        <v>LN009828</v>
      </c>
      <c r="B4869" t="str">
        <v>CUST02372</v>
      </c>
      <c r="C4869" t="str">
        <v>Home</v>
      </c>
      <c r="D4869">
        <v>6428486</v>
      </c>
      <c r="E4869">
        <v>6036748.6100000003</v>
      </c>
      <c r="F4869">
        <v>766</v>
      </c>
      <c r="G4869">
        <v>0.75</v>
      </c>
      <c r="H4869">
        <v>7</v>
      </c>
      <c r="I4869" t="str">
        <v>High</v>
      </c>
    </row>
    <row r="4870" spans="1:9" x14ac:dyDescent="0.25">
      <c r="A4870" t="str">
        <v>LN009830</v>
      </c>
      <c r="B4870" t="str">
        <v>CUST00504</v>
      </c>
      <c r="C4870" t="str">
        <v>Auto</v>
      </c>
      <c r="D4870">
        <v>1719953</v>
      </c>
      <c r="E4870">
        <v>583618.81999999995</v>
      </c>
      <c r="F4870">
        <v>612</v>
      </c>
      <c r="G4870">
        <v>0.75</v>
      </c>
      <c r="H4870">
        <v>0</v>
      </c>
      <c r="I4870" t="str">
        <v>High</v>
      </c>
    </row>
    <row r="4871" spans="1:9" x14ac:dyDescent="0.25">
      <c r="A4871" t="str">
        <v>LN009831</v>
      </c>
      <c r="B4871" t="str">
        <v>CUST05946</v>
      </c>
      <c r="C4871" t="str">
        <v>Home</v>
      </c>
      <c r="D4871">
        <v>4098765</v>
      </c>
      <c r="E4871">
        <v>3850849.82</v>
      </c>
      <c r="F4871">
        <v>524</v>
      </c>
      <c r="G4871">
        <v>0.75</v>
      </c>
      <c r="H4871">
        <v>0</v>
      </c>
      <c r="I4871" t="str">
        <v>High</v>
      </c>
    </row>
    <row r="4872" spans="1:9" x14ac:dyDescent="0.25">
      <c r="A4872" t="str">
        <v>LN009832</v>
      </c>
      <c r="B4872" t="str">
        <v>CUST01265</v>
      </c>
      <c r="C4872" t="str">
        <v>Business</v>
      </c>
      <c r="D4872">
        <v>2910380</v>
      </c>
      <c r="E4872">
        <v>1724677.47</v>
      </c>
      <c r="F4872">
        <v>595</v>
      </c>
      <c r="G4872">
        <v>0.75</v>
      </c>
      <c r="H4872">
        <v>0</v>
      </c>
      <c r="I4872" t="str">
        <v>High</v>
      </c>
    </row>
    <row r="4873" spans="1:9" x14ac:dyDescent="0.25">
      <c r="A4873" t="str">
        <v>LN009834</v>
      </c>
      <c r="B4873" t="str">
        <v>CUST01973</v>
      </c>
      <c r="C4873" t="str">
        <v>Business</v>
      </c>
      <c r="D4873">
        <v>4362982</v>
      </c>
      <c r="E4873">
        <v>3753648.8</v>
      </c>
      <c r="F4873">
        <v>811</v>
      </c>
      <c r="G4873">
        <v>0.75</v>
      </c>
      <c r="H4873">
        <v>0</v>
      </c>
      <c r="I4873" t="str">
        <v>High</v>
      </c>
    </row>
    <row r="4874" spans="1:9" x14ac:dyDescent="0.25">
      <c r="A4874" t="str">
        <v>LN009837</v>
      </c>
      <c r="B4874" t="str">
        <v>CUST06057</v>
      </c>
      <c r="C4874" t="str">
        <v>Business</v>
      </c>
      <c r="D4874">
        <v>4543700</v>
      </c>
      <c r="E4874">
        <v>1616228.64</v>
      </c>
      <c r="F4874">
        <v>759</v>
      </c>
      <c r="G4874">
        <v>0.75</v>
      </c>
      <c r="H4874">
        <v>7</v>
      </c>
      <c r="I4874" t="str">
        <v>High</v>
      </c>
    </row>
    <row r="4875" spans="1:9" x14ac:dyDescent="0.25">
      <c r="A4875" t="str">
        <v>LN009839</v>
      </c>
      <c r="B4875" t="str">
        <v>CUST01805</v>
      </c>
      <c r="C4875" t="str">
        <v>Auto</v>
      </c>
      <c r="D4875">
        <v>531226</v>
      </c>
      <c r="E4875">
        <v>493520.56</v>
      </c>
      <c r="F4875">
        <v>590</v>
      </c>
      <c r="G4875">
        <v>0.2059</v>
      </c>
      <c r="H4875">
        <v>0</v>
      </c>
      <c r="I4875" t="str">
        <v>High</v>
      </c>
    </row>
    <row r="4876" spans="1:9" x14ac:dyDescent="0.25">
      <c r="A4876" t="str">
        <v>LN009841</v>
      </c>
      <c r="B4876" t="str">
        <v>CUST00519</v>
      </c>
      <c r="C4876" t="str">
        <v>Business</v>
      </c>
      <c r="D4876">
        <v>3409236</v>
      </c>
      <c r="E4876">
        <v>2062191.84</v>
      </c>
      <c r="F4876">
        <v>679</v>
      </c>
      <c r="G4876">
        <v>0.75</v>
      </c>
      <c r="H4876">
        <v>0</v>
      </c>
      <c r="I4876" t="str">
        <v>High</v>
      </c>
    </row>
    <row r="4877" spans="1:9" x14ac:dyDescent="0.25">
      <c r="A4877" t="str">
        <v>LN009842</v>
      </c>
      <c r="B4877" t="str">
        <v>CUST04500</v>
      </c>
      <c r="C4877" t="str">
        <v>Business</v>
      </c>
      <c r="D4877">
        <v>1469441</v>
      </c>
      <c r="E4877">
        <v>0</v>
      </c>
      <c r="F4877">
        <v>649</v>
      </c>
      <c r="G4877">
        <v>0.56130000000000002</v>
      </c>
      <c r="H4877">
        <v>0</v>
      </c>
      <c r="I4877" t="str">
        <v>High</v>
      </c>
    </row>
    <row r="4878" spans="1:9" x14ac:dyDescent="0.25">
      <c r="A4878" t="str">
        <v>LN009846</v>
      </c>
      <c r="B4878" t="str">
        <v>CUST06336</v>
      </c>
      <c r="C4878" t="str">
        <v>Home</v>
      </c>
      <c r="D4878">
        <v>6639916</v>
      </c>
      <c r="E4878">
        <v>6507321.1200000001</v>
      </c>
      <c r="F4878">
        <v>718</v>
      </c>
      <c r="G4878">
        <v>0.7248</v>
      </c>
      <c r="H4878">
        <v>0</v>
      </c>
      <c r="I4878" t="str">
        <v>High</v>
      </c>
    </row>
    <row r="4879" spans="1:9" x14ac:dyDescent="0.25">
      <c r="A4879" t="str">
        <v>LN009847</v>
      </c>
      <c r="B4879" t="str">
        <v>CUST03797</v>
      </c>
      <c r="C4879" t="str">
        <v>Business</v>
      </c>
      <c r="D4879">
        <v>3679732</v>
      </c>
      <c r="E4879">
        <v>2989304.67</v>
      </c>
      <c r="F4879">
        <v>708</v>
      </c>
      <c r="G4879">
        <v>0.75</v>
      </c>
      <c r="H4879">
        <v>0</v>
      </c>
      <c r="I4879" t="str">
        <v>High</v>
      </c>
    </row>
    <row r="4880" spans="1:9" x14ac:dyDescent="0.25">
      <c r="A4880" t="str">
        <v>LN009848</v>
      </c>
      <c r="B4880" t="str">
        <v>CUST01602</v>
      </c>
      <c r="C4880" t="str">
        <v>Home</v>
      </c>
      <c r="D4880">
        <v>6524275</v>
      </c>
      <c r="E4880">
        <v>6158894.2400000002</v>
      </c>
      <c r="F4880">
        <v>785</v>
      </c>
      <c r="G4880">
        <v>0.75</v>
      </c>
      <c r="H4880">
        <v>0</v>
      </c>
      <c r="I4880" t="str">
        <v>High</v>
      </c>
    </row>
    <row r="4881" spans="1:9" x14ac:dyDescent="0.25">
      <c r="A4881" t="str">
        <v>LN009849</v>
      </c>
      <c r="B4881" t="str">
        <v>CUST05857</v>
      </c>
      <c r="C4881" t="str">
        <v>Auto</v>
      </c>
      <c r="D4881">
        <v>1622594</v>
      </c>
      <c r="E4881">
        <v>881848.61</v>
      </c>
      <c r="F4881">
        <v>615</v>
      </c>
      <c r="G4881">
        <v>0.75</v>
      </c>
      <c r="H4881">
        <v>0</v>
      </c>
      <c r="I4881" t="str">
        <v>High</v>
      </c>
    </row>
    <row r="4882" spans="1:9" x14ac:dyDescent="0.25">
      <c r="A4882" t="str">
        <v>LN009850</v>
      </c>
      <c r="B4882" t="str">
        <v>CUST04598</v>
      </c>
      <c r="C4882" t="str">
        <v>Home</v>
      </c>
      <c r="D4882">
        <v>5975686</v>
      </c>
      <c r="E4882">
        <v>5393417.0199999996</v>
      </c>
      <c r="F4882">
        <v>710</v>
      </c>
      <c r="G4882">
        <v>0.75</v>
      </c>
      <c r="H4882">
        <v>0</v>
      </c>
      <c r="I4882" t="str">
        <v>High</v>
      </c>
    </row>
    <row r="4883" spans="1:9" x14ac:dyDescent="0.25">
      <c r="A4883" t="str">
        <v>LN009852</v>
      </c>
      <c r="B4883" t="str">
        <v>CUST05457</v>
      </c>
      <c r="C4883" t="str">
        <v>Business</v>
      </c>
      <c r="D4883">
        <v>1441997</v>
      </c>
      <c r="E4883">
        <v>1068932.52</v>
      </c>
      <c r="F4883">
        <v>723</v>
      </c>
      <c r="G4883">
        <v>0.57479999999999998</v>
      </c>
      <c r="H4883">
        <v>0</v>
      </c>
      <c r="I4883" t="str">
        <v>High</v>
      </c>
    </row>
    <row r="4884" spans="1:9" x14ac:dyDescent="0.25">
      <c r="A4884" t="str">
        <v>LN009853</v>
      </c>
      <c r="B4884" t="str">
        <v>CUST02002</v>
      </c>
      <c r="C4884" t="str">
        <v>Personal</v>
      </c>
      <c r="D4884">
        <v>554228</v>
      </c>
      <c r="E4884">
        <v>291033.84000000003</v>
      </c>
      <c r="F4884">
        <v>787</v>
      </c>
      <c r="G4884">
        <v>0.58879999999999999</v>
      </c>
      <c r="H4884">
        <v>0</v>
      </c>
      <c r="I4884" t="str">
        <v>High</v>
      </c>
    </row>
    <row r="4885" spans="1:9" x14ac:dyDescent="0.25">
      <c r="A4885" t="str">
        <v>LN009854</v>
      </c>
      <c r="B4885" t="str">
        <v>CUST06012</v>
      </c>
      <c r="C4885" t="str">
        <v>Auto</v>
      </c>
      <c r="D4885">
        <v>1516193</v>
      </c>
      <c r="E4885">
        <v>1378889.88</v>
      </c>
      <c r="F4885">
        <v>721</v>
      </c>
      <c r="G4885">
        <v>0.75</v>
      </c>
      <c r="H4885">
        <v>1</v>
      </c>
      <c r="I4885" t="str">
        <v>High</v>
      </c>
    </row>
    <row r="4886" spans="1:9" x14ac:dyDescent="0.25">
      <c r="A4886" t="str">
        <v>LN009855</v>
      </c>
      <c r="B4886" t="str">
        <v>CUST00560</v>
      </c>
      <c r="C4886" t="str">
        <v>Business</v>
      </c>
      <c r="D4886">
        <v>1052783</v>
      </c>
      <c r="E4886">
        <v>911949.53</v>
      </c>
      <c r="F4886">
        <v>690</v>
      </c>
      <c r="G4886">
        <v>0.58489999999999998</v>
      </c>
      <c r="H4886">
        <v>0</v>
      </c>
      <c r="I4886" t="str">
        <v>High</v>
      </c>
    </row>
    <row r="4887" spans="1:9" x14ac:dyDescent="0.25">
      <c r="A4887" t="str">
        <v>LN009857</v>
      </c>
      <c r="B4887" t="str">
        <v>CUST02085</v>
      </c>
      <c r="C4887" t="str">
        <v>Personal</v>
      </c>
      <c r="D4887">
        <v>628811</v>
      </c>
      <c r="E4887">
        <v>600333.92000000004</v>
      </c>
      <c r="F4887">
        <v>622</v>
      </c>
      <c r="G4887">
        <v>0.41510000000000002</v>
      </c>
      <c r="H4887">
        <v>0</v>
      </c>
      <c r="I4887" t="str">
        <v>High</v>
      </c>
    </row>
    <row r="4888" spans="1:9" x14ac:dyDescent="0.25">
      <c r="A4888" t="str">
        <v>LN009858</v>
      </c>
      <c r="B4888" t="str">
        <v>CUST01345</v>
      </c>
      <c r="C4888" t="str">
        <v>Auto</v>
      </c>
      <c r="D4888">
        <v>1247742</v>
      </c>
      <c r="E4888">
        <v>994614.05</v>
      </c>
      <c r="F4888">
        <v>675</v>
      </c>
      <c r="G4888">
        <v>0.70169999999999999</v>
      </c>
      <c r="H4888">
        <v>0</v>
      </c>
      <c r="I4888" t="str">
        <v>High</v>
      </c>
    </row>
    <row r="4889" spans="1:9" x14ac:dyDescent="0.25">
      <c r="A4889" t="str">
        <v>LN009859</v>
      </c>
      <c r="B4889" t="str">
        <v>CUST06494</v>
      </c>
      <c r="C4889" t="str">
        <v>Personal</v>
      </c>
      <c r="D4889">
        <v>441175</v>
      </c>
      <c r="E4889">
        <v>101692.1</v>
      </c>
      <c r="F4889">
        <v>643</v>
      </c>
      <c r="G4889">
        <v>0.56499999999999995</v>
      </c>
      <c r="H4889">
        <v>0</v>
      </c>
      <c r="I4889" t="str">
        <v>High</v>
      </c>
    </row>
    <row r="4890" spans="1:9" x14ac:dyDescent="0.25">
      <c r="A4890" t="str">
        <v>LN009861</v>
      </c>
      <c r="B4890" t="str">
        <v>CUST04086</v>
      </c>
      <c r="C4890" t="str">
        <v>Business</v>
      </c>
      <c r="D4890">
        <v>4674946</v>
      </c>
      <c r="E4890">
        <v>2114737.12</v>
      </c>
      <c r="F4890">
        <v>605</v>
      </c>
      <c r="G4890">
        <v>0.75</v>
      </c>
      <c r="H4890">
        <v>0</v>
      </c>
      <c r="I4890" t="str">
        <v>High</v>
      </c>
    </row>
    <row r="4891" spans="1:9" x14ac:dyDescent="0.25">
      <c r="A4891" t="str">
        <v>LN009862</v>
      </c>
      <c r="B4891" t="str">
        <v>CUST06022</v>
      </c>
      <c r="C4891" t="str">
        <v>Home</v>
      </c>
      <c r="D4891">
        <v>2717190</v>
      </c>
      <c r="E4891">
        <v>2619313.36</v>
      </c>
      <c r="F4891">
        <v>715</v>
      </c>
      <c r="G4891">
        <v>0.75</v>
      </c>
      <c r="H4891">
        <v>0</v>
      </c>
      <c r="I4891" t="str">
        <v>High</v>
      </c>
    </row>
    <row r="4892" spans="1:9" x14ac:dyDescent="0.25">
      <c r="A4892" t="str">
        <v>LN009867</v>
      </c>
      <c r="B4892" t="str">
        <v>CUST01928</v>
      </c>
      <c r="C4892" t="str">
        <v>Home</v>
      </c>
      <c r="D4892">
        <v>4659523</v>
      </c>
      <c r="E4892">
        <v>4627411.97</v>
      </c>
      <c r="F4892">
        <v>713</v>
      </c>
      <c r="G4892">
        <v>0.75</v>
      </c>
      <c r="H4892">
        <v>0</v>
      </c>
      <c r="I4892" t="str">
        <v>High</v>
      </c>
    </row>
    <row r="4893" spans="1:9" x14ac:dyDescent="0.25">
      <c r="A4893" t="str">
        <v>LN009869</v>
      </c>
      <c r="B4893" t="str">
        <v>CUST04666</v>
      </c>
      <c r="C4893" t="str">
        <v>Business</v>
      </c>
      <c r="D4893">
        <v>2831921</v>
      </c>
      <c r="E4893">
        <v>2239040.7200000002</v>
      </c>
      <c r="F4893">
        <v>713</v>
      </c>
      <c r="G4893">
        <v>0.75</v>
      </c>
      <c r="H4893">
        <v>0</v>
      </c>
      <c r="I4893" t="str">
        <v>High</v>
      </c>
    </row>
    <row r="4894" spans="1:9" x14ac:dyDescent="0.25">
      <c r="A4894" t="str">
        <v>LN009874</v>
      </c>
      <c r="B4894" t="str">
        <v>CUST05772</v>
      </c>
      <c r="C4894" t="str">
        <v>Personal</v>
      </c>
      <c r="D4894">
        <v>764783</v>
      </c>
      <c r="E4894">
        <v>545431.07999999996</v>
      </c>
      <c r="F4894">
        <v>723</v>
      </c>
      <c r="G4894">
        <v>0.64549999999999996</v>
      </c>
      <c r="H4894">
        <v>0</v>
      </c>
      <c r="I4894" t="str">
        <v>High</v>
      </c>
    </row>
    <row r="4895" spans="1:9" x14ac:dyDescent="0.25">
      <c r="A4895" t="str">
        <v>LN009878</v>
      </c>
      <c r="B4895" t="str">
        <v>CUST02242</v>
      </c>
      <c r="C4895" t="str">
        <v>Home</v>
      </c>
      <c r="D4895">
        <v>1308156</v>
      </c>
      <c r="E4895">
        <v>1224652.28</v>
      </c>
      <c r="F4895">
        <v>718</v>
      </c>
      <c r="G4895">
        <v>0.58089999999999997</v>
      </c>
      <c r="H4895">
        <v>0</v>
      </c>
      <c r="I4895" t="str">
        <v>High</v>
      </c>
    </row>
    <row r="4896" spans="1:9" x14ac:dyDescent="0.25">
      <c r="A4896" t="str">
        <v>LN009879</v>
      </c>
      <c r="B4896" t="str">
        <v>CUST02152</v>
      </c>
      <c r="C4896" t="str">
        <v>Auto</v>
      </c>
      <c r="D4896">
        <v>653511</v>
      </c>
      <c r="E4896">
        <v>124935.29</v>
      </c>
      <c r="F4896">
        <v>692</v>
      </c>
      <c r="G4896">
        <v>0.54790000000000005</v>
      </c>
      <c r="H4896">
        <v>15</v>
      </c>
      <c r="I4896" t="str">
        <v>High</v>
      </c>
    </row>
    <row r="4897" spans="1:9" x14ac:dyDescent="0.25">
      <c r="A4897" t="str">
        <v>LN009880</v>
      </c>
      <c r="B4897" t="str">
        <v>CUST01456</v>
      </c>
      <c r="C4897" t="str">
        <v>Home</v>
      </c>
      <c r="D4897">
        <v>1289609</v>
      </c>
      <c r="E4897">
        <v>1270864.23</v>
      </c>
      <c r="F4897">
        <v>701</v>
      </c>
      <c r="G4897">
        <v>0.55069999999999997</v>
      </c>
      <c r="H4897">
        <v>0</v>
      </c>
      <c r="I4897" t="str">
        <v>High</v>
      </c>
    </row>
    <row r="4898" spans="1:9" x14ac:dyDescent="0.25">
      <c r="A4898" t="str">
        <v>LN009881</v>
      </c>
      <c r="B4898" t="str">
        <v>CUST01171</v>
      </c>
      <c r="C4898" t="str">
        <v>Home</v>
      </c>
      <c r="D4898">
        <v>4674275</v>
      </c>
      <c r="E4898">
        <v>4598658.6900000004</v>
      </c>
      <c r="F4898">
        <v>604</v>
      </c>
      <c r="G4898">
        <v>0.75</v>
      </c>
      <c r="H4898">
        <v>0</v>
      </c>
      <c r="I4898" t="str">
        <v>High</v>
      </c>
    </row>
    <row r="4899" spans="1:9" x14ac:dyDescent="0.25">
      <c r="A4899" t="str">
        <v>LN009883</v>
      </c>
      <c r="B4899" t="str">
        <v>CUST05619</v>
      </c>
      <c r="C4899" t="str">
        <v>Home</v>
      </c>
      <c r="D4899">
        <v>3251634</v>
      </c>
      <c r="E4899">
        <v>3087553.72</v>
      </c>
      <c r="F4899">
        <v>635</v>
      </c>
      <c r="G4899">
        <v>0.21829999999999999</v>
      </c>
      <c r="H4899">
        <v>0</v>
      </c>
      <c r="I4899" t="str">
        <v>High</v>
      </c>
    </row>
    <row r="4900" spans="1:9" x14ac:dyDescent="0.25">
      <c r="A4900" t="str">
        <v>LN009884</v>
      </c>
      <c r="B4900" t="str">
        <v>CUST01603</v>
      </c>
      <c r="C4900" t="str">
        <v>Business</v>
      </c>
      <c r="D4900">
        <v>4990315</v>
      </c>
      <c r="E4900">
        <v>3771348.29</v>
      </c>
      <c r="F4900">
        <v>637</v>
      </c>
      <c r="G4900">
        <v>0.75</v>
      </c>
      <c r="H4900">
        <v>0</v>
      </c>
      <c r="I4900" t="str">
        <v>High</v>
      </c>
    </row>
    <row r="4901" spans="1:9" x14ac:dyDescent="0.25">
      <c r="A4901" t="str">
        <v>LN009886</v>
      </c>
      <c r="B4901" t="str">
        <v>CUST06317</v>
      </c>
      <c r="C4901" t="str">
        <v>Auto</v>
      </c>
      <c r="D4901">
        <v>1613138</v>
      </c>
      <c r="E4901">
        <v>1482172.58</v>
      </c>
      <c r="F4901">
        <v>619</v>
      </c>
      <c r="G4901">
        <v>0.75</v>
      </c>
      <c r="H4901">
        <v>0</v>
      </c>
      <c r="I4901" t="str">
        <v>High</v>
      </c>
    </row>
    <row r="4902" spans="1:9" x14ac:dyDescent="0.25">
      <c r="A4902" t="str">
        <v>LN009887</v>
      </c>
      <c r="B4902" t="str">
        <v>CUST01802</v>
      </c>
      <c r="C4902" t="str">
        <v>Business</v>
      </c>
      <c r="D4902">
        <v>4514429</v>
      </c>
      <c r="E4902">
        <v>4188399.82</v>
      </c>
      <c r="F4902">
        <v>753</v>
      </c>
      <c r="G4902">
        <v>0.75</v>
      </c>
      <c r="H4902">
        <v>0</v>
      </c>
      <c r="I4902" t="str">
        <v>High</v>
      </c>
    </row>
    <row r="4903" spans="1:9" x14ac:dyDescent="0.25">
      <c r="A4903" t="str">
        <v>LN009890</v>
      </c>
      <c r="B4903" t="str">
        <v>CUST03753</v>
      </c>
      <c r="C4903" t="str">
        <v>Personal</v>
      </c>
      <c r="D4903">
        <v>582499</v>
      </c>
      <c r="E4903">
        <v>432770.68</v>
      </c>
      <c r="F4903">
        <v>636</v>
      </c>
      <c r="G4903">
        <v>0.33660000000000001</v>
      </c>
      <c r="H4903">
        <v>0</v>
      </c>
      <c r="I4903" t="str">
        <v>High</v>
      </c>
    </row>
    <row r="4904" spans="1:9" x14ac:dyDescent="0.25">
      <c r="A4904" t="str">
        <v>LN009891</v>
      </c>
      <c r="B4904" t="str">
        <v>CUST03337</v>
      </c>
      <c r="C4904" t="str">
        <v>Auto</v>
      </c>
      <c r="D4904">
        <v>1363950</v>
      </c>
      <c r="E4904">
        <v>703413.93</v>
      </c>
      <c r="F4904">
        <v>681</v>
      </c>
      <c r="G4904">
        <v>0.59670000000000001</v>
      </c>
      <c r="H4904">
        <v>0</v>
      </c>
      <c r="I4904" t="str">
        <v>High</v>
      </c>
    </row>
    <row r="4905" spans="1:9" x14ac:dyDescent="0.25">
      <c r="A4905" t="str">
        <v>LN009894</v>
      </c>
      <c r="B4905" t="str">
        <v>CUST06041</v>
      </c>
      <c r="C4905" t="str">
        <v>Auto</v>
      </c>
      <c r="D4905">
        <v>1414514</v>
      </c>
      <c r="E4905">
        <v>1340338.48</v>
      </c>
      <c r="F4905">
        <v>659</v>
      </c>
      <c r="G4905">
        <v>0.75</v>
      </c>
      <c r="H4905">
        <v>0</v>
      </c>
      <c r="I4905" t="str">
        <v>High</v>
      </c>
    </row>
    <row r="4906" spans="1:9" x14ac:dyDescent="0.25">
      <c r="A4906" t="str">
        <v>LN009896</v>
      </c>
      <c r="B4906" t="str">
        <v>CUST02920</v>
      </c>
      <c r="C4906" t="str">
        <v>Personal</v>
      </c>
      <c r="D4906">
        <v>119255</v>
      </c>
      <c r="E4906">
        <v>112186.6</v>
      </c>
      <c r="F4906">
        <v>570</v>
      </c>
      <c r="G4906">
        <v>0.05</v>
      </c>
      <c r="H4906">
        <v>0</v>
      </c>
      <c r="I4906" t="str">
        <v>High</v>
      </c>
    </row>
    <row r="4907" spans="1:9" x14ac:dyDescent="0.25">
      <c r="A4907" t="str">
        <v>LN009897</v>
      </c>
      <c r="B4907" t="str">
        <v>CUST02957</v>
      </c>
      <c r="C4907" t="str">
        <v>Auto</v>
      </c>
      <c r="D4907">
        <v>1451401</v>
      </c>
      <c r="E4907">
        <v>899614.89</v>
      </c>
      <c r="F4907">
        <v>772</v>
      </c>
      <c r="G4907">
        <v>0.75</v>
      </c>
      <c r="H4907">
        <v>0</v>
      </c>
      <c r="I4907" t="str">
        <v>High</v>
      </c>
    </row>
    <row r="4908" spans="1:9" x14ac:dyDescent="0.25">
      <c r="A4908" t="str">
        <v>LN009898</v>
      </c>
      <c r="B4908" t="str">
        <v>CUST02897</v>
      </c>
      <c r="C4908" t="str">
        <v>Auto</v>
      </c>
      <c r="D4908">
        <v>1406709</v>
      </c>
      <c r="E4908">
        <v>1106694.8500000001</v>
      </c>
      <c r="F4908">
        <v>648</v>
      </c>
      <c r="G4908">
        <v>0.24229999999999999</v>
      </c>
      <c r="H4908">
        <v>0</v>
      </c>
      <c r="I4908" t="str">
        <v>High</v>
      </c>
    </row>
    <row r="4909" spans="1:9" x14ac:dyDescent="0.25">
      <c r="A4909" t="str">
        <v>LN009903</v>
      </c>
      <c r="B4909" t="str">
        <v>CUST02786</v>
      </c>
      <c r="C4909" t="str">
        <v>Personal</v>
      </c>
      <c r="D4909">
        <v>599225</v>
      </c>
      <c r="E4909">
        <v>0</v>
      </c>
      <c r="F4909">
        <v>610</v>
      </c>
      <c r="G4909">
        <v>0.23680000000000001</v>
      </c>
      <c r="H4909">
        <v>0</v>
      </c>
      <c r="I4909" t="str">
        <v>High</v>
      </c>
    </row>
    <row r="4910" spans="1:9" x14ac:dyDescent="0.25">
      <c r="A4910" t="str">
        <v>LN009904</v>
      </c>
      <c r="B4910" t="str">
        <v>CUST02877</v>
      </c>
      <c r="C4910" t="str">
        <v>Home</v>
      </c>
      <c r="D4910">
        <v>5159499</v>
      </c>
      <c r="E4910">
        <v>4870206.7699999996</v>
      </c>
      <c r="F4910">
        <v>667</v>
      </c>
      <c r="G4910">
        <v>0.75</v>
      </c>
      <c r="H4910">
        <v>90</v>
      </c>
      <c r="I4910" t="str">
        <v>High</v>
      </c>
    </row>
    <row r="4911" spans="1:9" x14ac:dyDescent="0.25">
      <c r="A4911" t="str">
        <v>LN009905</v>
      </c>
      <c r="B4911" t="str">
        <v>CUST05988</v>
      </c>
      <c r="C4911" t="str">
        <v>Business</v>
      </c>
      <c r="D4911">
        <v>4603804</v>
      </c>
      <c r="E4911">
        <v>3373612.04</v>
      </c>
      <c r="F4911">
        <v>683</v>
      </c>
      <c r="G4911">
        <v>0.75</v>
      </c>
      <c r="H4911">
        <v>0</v>
      </c>
      <c r="I4911" t="str">
        <v>High</v>
      </c>
    </row>
    <row r="4912" spans="1:9" x14ac:dyDescent="0.25">
      <c r="A4912" t="str">
        <v>LN009906</v>
      </c>
      <c r="B4912" t="str">
        <v>CUST04592</v>
      </c>
      <c r="C4912" t="str">
        <v>Home</v>
      </c>
      <c r="D4912">
        <v>4356254</v>
      </c>
      <c r="E4912">
        <v>4134839.4</v>
      </c>
      <c r="F4912">
        <v>729</v>
      </c>
      <c r="G4912">
        <v>0.56479999999999997</v>
      </c>
      <c r="H4912">
        <v>0</v>
      </c>
      <c r="I4912" t="str">
        <v>High</v>
      </c>
    </row>
    <row r="4913" spans="1:9" x14ac:dyDescent="0.25">
      <c r="A4913" t="str">
        <v>LN009907</v>
      </c>
      <c r="B4913" t="str">
        <v>CUST01122</v>
      </c>
      <c r="C4913" t="str">
        <v>Business</v>
      </c>
      <c r="D4913">
        <v>1261330</v>
      </c>
      <c r="E4913">
        <v>632160.55000000005</v>
      </c>
      <c r="F4913">
        <v>708</v>
      </c>
      <c r="G4913">
        <v>0.56000000000000005</v>
      </c>
      <c r="H4913">
        <v>0</v>
      </c>
      <c r="I4913" t="str">
        <v>High</v>
      </c>
    </row>
    <row r="4914" spans="1:9" x14ac:dyDescent="0.25">
      <c r="A4914" t="str">
        <v>LN009913</v>
      </c>
      <c r="B4914" t="str">
        <v>CUST04593</v>
      </c>
      <c r="C4914" t="str">
        <v>Personal</v>
      </c>
      <c r="D4914">
        <v>629610</v>
      </c>
      <c r="E4914">
        <v>581214.13</v>
      </c>
      <c r="F4914">
        <v>731</v>
      </c>
      <c r="G4914">
        <v>0.51239999999999997</v>
      </c>
      <c r="H4914">
        <v>0</v>
      </c>
      <c r="I4914" t="str">
        <v>High</v>
      </c>
    </row>
    <row r="4915" spans="1:9" x14ac:dyDescent="0.25">
      <c r="A4915" t="str">
        <v>LN009916</v>
      </c>
      <c r="B4915" t="str">
        <v>CUST04460</v>
      </c>
      <c r="C4915" t="str">
        <v>Business</v>
      </c>
      <c r="D4915">
        <v>1663690</v>
      </c>
      <c r="E4915">
        <v>0</v>
      </c>
      <c r="F4915">
        <v>737</v>
      </c>
      <c r="G4915">
        <v>0.75</v>
      </c>
      <c r="H4915">
        <v>0</v>
      </c>
      <c r="I4915" t="str">
        <v>High</v>
      </c>
    </row>
    <row r="4916" spans="1:9" x14ac:dyDescent="0.25">
      <c r="A4916" t="str">
        <v>LN009920</v>
      </c>
      <c r="B4916" t="str">
        <v>CUST03734</v>
      </c>
      <c r="C4916" t="str">
        <v>Home</v>
      </c>
      <c r="D4916">
        <v>5202897</v>
      </c>
      <c r="E4916">
        <v>5135461.87</v>
      </c>
      <c r="F4916">
        <v>710</v>
      </c>
      <c r="G4916">
        <v>0.50339999999999996</v>
      </c>
      <c r="H4916">
        <v>0</v>
      </c>
      <c r="I4916" t="str">
        <v>High</v>
      </c>
    </row>
    <row r="4917" spans="1:9" x14ac:dyDescent="0.25">
      <c r="A4917" t="str">
        <v>LN009922</v>
      </c>
      <c r="B4917" t="str">
        <v>CUST02697</v>
      </c>
      <c r="C4917" t="str">
        <v>Business</v>
      </c>
      <c r="D4917">
        <v>4595062</v>
      </c>
      <c r="E4917">
        <v>0</v>
      </c>
      <c r="F4917">
        <v>720</v>
      </c>
      <c r="G4917">
        <v>0.75</v>
      </c>
      <c r="H4917">
        <v>0</v>
      </c>
      <c r="I4917" t="str">
        <v>High</v>
      </c>
    </row>
    <row r="4918" spans="1:9" x14ac:dyDescent="0.25">
      <c r="A4918" t="str">
        <v>LN009924</v>
      </c>
      <c r="B4918" t="str">
        <v>CUST02300</v>
      </c>
      <c r="C4918" t="str">
        <v>Auto</v>
      </c>
      <c r="D4918">
        <v>1614531</v>
      </c>
      <c r="E4918">
        <v>546978.16</v>
      </c>
      <c r="F4918">
        <v>779</v>
      </c>
      <c r="G4918">
        <v>0.58919999999999995</v>
      </c>
      <c r="H4918">
        <v>0</v>
      </c>
      <c r="I4918" t="str">
        <v>High</v>
      </c>
    </row>
    <row r="4919" spans="1:9" x14ac:dyDescent="0.25">
      <c r="A4919" t="str">
        <v>LN009925</v>
      </c>
      <c r="B4919" t="str">
        <v>CUST01012</v>
      </c>
      <c r="C4919" t="str">
        <v>Home</v>
      </c>
      <c r="D4919">
        <v>4917833</v>
      </c>
      <c r="E4919">
        <v>4841813.22</v>
      </c>
      <c r="F4919">
        <v>809</v>
      </c>
      <c r="G4919">
        <v>0.65539999999999998</v>
      </c>
      <c r="H4919">
        <v>0</v>
      </c>
      <c r="I4919" t="str">
        <v>High</v>
      </c>
    </row>
    <row r="4920" spans="1:9" x14ac:dyDescent="0.25">
      <c r="A4920" t="str">
        <v>LN009926</v>
      </c>
      <c r="B4920" t="str">
        <v>CUST05590</v>
      </c>
      <c r="C4920" t="str">
        <v>Personal</v>
      </c>
      <c r="D4920">
        <v>344707</v>
      </c>
      <c r="E4920">
        <v>0</v>
      </c>
      <c r="F4920">
        <v>612</v>
      </c>
      <c r="G4920">
        <v>0.64449999999999996</v>
      </c>
      <c r="H4920">
        <v>1</v>
      </c>
      <c r="I4920" t="str">
        <v>High</v>
      </c>
    </row>
    <row r="4921" spans="1:9" x14ac:dyDescent="0.25">
      <c r="A4921" t="str">
        <v>LN009927</v>
      </c>
      <c r="B4921" t="str">
        <v>CUST04684</v>
      </c>
      <c r="C4921" t="str">
        <v>Home</v>
      </c>
      <c r="D4921">
        <v>4876378</v>
      </c>
      <c r="E4921">
        <v>4828793.53</v>
      </c>
      <c r="F4921">
        <v>619</v>
      </c>
      <c r="G4921">
        <v>0.75</v>
      </c>
      <c r="H4921">
        <v>0</v>
      </c>
      <c r="I4921" t="str">
        <v>High</v>
      </c>
    </row>
    <row r="4922" spans="1:9" x14ac:dyDescent="0.25">
      <c r="A4922" t="str">
        <v>LN009928</v>
      </c>
      <c r="B4922" t="str">
        <v>CUST01288</v>
      </c>
      <c r="C4922" t="str">
        <v>Business</v>
      </c>
      <c r="D4922">
        <v>4291121</v>
      </c>
      <c r="E4922">
        <v>4140468.23</v>
      </c>
      <c r="F4922">
        <v>648</v>
      </c>
      <c r="G4922">
        <v>0.75</v>
      </c>
      <c r="H4922">
        <v>0</v>
      </c>
      <c r="I4922" t="str">
        <v>High</v>
      </c>
    </row>
    <row r="4923" spans="1:9" x14ac:dyDescent="0.25">
      <c r="A4923" t="str">
        <v>LN009929</v>
      </c>
      <c r="B4923" t="str">
        <v>CUST04139</v>
      </c>
      <c r="C4923" t="str">
        <v>Education</v>
      </c>
      <c r="D4923">
        <v>1300692</v>
      </c>
      <c r="E4923">
        <v>899976.01</v>
      </c>
      <c r="F4923">
        <v>615</v>
      </c>
      <c r="G4923">
        <v>0.50080000000000002</v>
      </c>
      <c r="H4923">
        <v>1</v>
      </c>
      <c r="I4923" t="str">
        <v>High</v>
      </c>
    </row>
    <row r="4924" spans="1:9" x14ac:dyDescent="0.25">
      <c r="A4924" t="str">
        <v>LN009930</v>
      </c>
      <c r="B4924" t="str">
        <v>CUST00916</v>
      </c>
      <c r="C4924" t="str">
        <v>Business</v>
      </c>
      <c r="D4924">
        <v>2010038</v>
      </c>
      <c r="E4924">
        <v>827378.24</v>
      </c>
      <c r="F4924">
        <v>850</v>
      </c>
      <c r="G4924">
        <v>0.75</v>
      </c>
      <c r="H4924">
        <v>7</v>
      </c>
      <c r="I4924" t="str">
        <v>High</v>
      </c>
    </row>
    <row r="4925" spans="1:9" x14ac:dyDescent="0.25">
      <c r="A4925" t="str">
        <v>LN009931</v>
      </c>
      <c r="B4925" t="str">
        <v>CUST00036</v>
      </c>
      <c r="C4925" t="str">
        <v>Education</v>
      </c>
      <c r="D4925">
        <v>1344722</v>
      </c>
      <c r="E4925">
        <v>1174797.82</v>
      </c>
      <c r="F4925">
        <v>773</v>
      </c>
      <c r="G4925">
        <v>0.75</v>
      </c>
      <c r="H4925">
        <v>0</v>
      </c>
      <c r="I4925" t="str">
        <v>High</v>
      </c>
    </row>
    <row r="4926" spans="1:9" x14ac:dyDescent="0.25">
      <c r="A4926" t="str">
        <v>LN009935</v>
      </c>
      <c r="B4926" t="str">
        <v>CUST04627</v>
      </c>
      <c r="C4926" t="str">
        <v>Personal</v>
      </c>
      <c r="D4926">
        <v>690540</v>
      </c>
      <c r="E4926">
        <v>0</v>
      </c>
      <c r="F4926">
        <v>643</v>
      </c>
      <c r="G4926">
        <v>0.51470000000000005</v>
      </c>
      <c r="H4926">
        <v>0</v>
      </c>
      <c r="I4926" t="str">
        <v>High</v>
      </c>
    </row>
    <row r="4927" spans="1:9" x14ac:dyDescent="0.25">
      <c r="A4927" t="str">
        <v>LN009936</v>
      </c>
      <c r="B4927" t="str">
        <v>CUST05111</v>
      </c>
      <c r="C4927" t="str">
        <v>Personal</v>
      </c>
      <c r="D4927">
        <v>699845</v>
      </c>
      <c r="E4927">
        <v>494294.97</v>
      </c>
      <c r="F4927">
        <v>588</v>
      </c>
      <c r="G4927">
        <v>0.14990000000000001</v>
      </c>
      <c r="H4927">
        <v>0</v>
      </c>
      <c r="I4927" t="str">
        <v>High</v>
      </c>
    </row>
    <row r="4928" spans="1:9" x14ac:dyDescent="0.25">
      <c r="A4928" t="str">
        <v>LN009937</v>
      </c>
      <c r="B4928" t="str">
        <v>CUST00717</v>
      </c>
      <c r="C4928" t="str">
        <v>Home</v>
      </c>
      <c r="D4928">
        <v>1940765</v>
      </c>
      <c r="E4928">
        <v>1496234.71</v>
      </c>
      <c r="F4928">
        <v>611</v>
      </c>
      <c r="G4928">
        <v>0.45</v>
      </c>
      <c r="H4928">
        <v>0</v>
      </c>
      <c r="I4928" t="str">
        <v>High</v>
      </c>
    </row>
    <row r="4929" spans="1:9" x14ac:dyDescent="0.25">
      <c r="A4929" t="str">
        <v>LN009938</v>
      </c>
      <c r="B4929" t="str">
        <v>CUST01722</v>
      </c>
      <c r="C4929" t="str">
        <v>Auto</v>
      </c>
      <c r="D4929">
        <v>1669237</v>
      </c>
      <c r="E4929">
        <v>1615632.35</v>
      </c>
      <c r="F4929">
        <v>753</v>
      </c>
      <c r="G4929">
        <v>0.75</v>
      </c>
      <c r="H4929">
        <v>0</v>
      </c>
      <c r="I4929" t="str">
        <v>High</v>
      </c>
    </row>
    <row r="4930" spans="1:9" x14ac:dyDescent="0.25">
      <c r="A4930" t="str">
        <v>LN009939</v>
      </c>
      <c r="B4930" t="str">
        <v>CUST00615</v>
      </c>
      <c r="C4930" t="str">
        <v>Business</v>
      </c>
      <c r="D4930">
        <v>4827721</v>
      </c>
      <c r="E4930">
        <v>0</v>
      </c>
      <c r="F4930">
        <v>679</v>
      </c>
      <c r="G4930">
        <v>0.75</v>
      </c>
      <c r="H4930">
        <v>0</v>
      </c>
      <c r="I4930" t="str">
        <v>High</v>
      </c>
    </row>
    <row r="4931" spans="1:9" x14ac:dyDescent="0.25">
      <c r="A4931" t="str">
        <v>LN009940</v>
      </c>
      <c r="B4931" t="str">
        <v>CUST06660</v>
      </c>
      <c r="C4931" t="str">
        <v>Education</v>
      </c>
      <c r="D4931">
        <v>1338979</v>
      </c>
      <c r="E4931">
        <v>405590.35</v>
      </c>
      <c r="F4931">
        <v>659</v>
      </c>
      <c r="G4931">
        <v>0.75</v>
      </c>
      <c r="H4931">
        <v>0</v>
      </c>
      <c r="I4931" t="str">
        <v>High</v>
      </c>
    </row>
    <row r="4932" spans="1:9" x14ac:dyDescent="0.25">
      <c r="A4932" t="str">
        <v>LN009941</v>
      </c>
      <c r="B4932" t="str">
        <v>CUST06895</v>
      </c>
      <c r="C4932" t="str">
        <v>Business</v>
      </c>
      <c r="D4932">
        <v>3161121</v>
      </c>
      <c r="E4932">
        <v>442937.96</v>
      </c>
      <c r="F4932">
        <v>811</v>
      </c>
      <c r="G4932">
        <v>0.75</v>
      </c>
      <c r="H4932">
        <v>0</v>
      </c>
      <c r="I4932" t="str">
        <v>High</v>
      </c>
    </row>
    <row r="4933" spans="1:9" x14ac:dyDescent="0.25">
      <c r="A4933" t="str">
        <v>LN009944</v>
      </c>
      <c r="B4933" t="str">
        <v>CUST04458</v>
      </c>
      <c r="C4933" t="str">
        <v>Auto</v>
      </c>
      <c r="D4933">
        <v>1421173</v>
      </c>
      <c r="E4933">
        <v>362377.88</v>
      </c>
      <c r="F4933">
        <v>672</v>
      </c>
      <c r="G4933">
        <v>0.71350000000000002</v>
      </c>
      <c r="H4933">
        <v>180</v>
      </c>
      <c r="I4933" t="str">
        <v>High</v>
      </c>
    </row>
    <row r="4934" spans="1:9" x14ac:dyDescent="0.25">
      <c r="A4934" t="str">
        <v>LN009947</v>
      </c>
      <c r="B4934" t="str">
        <v>CUST05140</v>
      </c>
      <c r="C4934" t="str">
        <v>Personal</v>
      </c>
      <c r="D4934">
        <v>602657</v>
      </c>
      <c r="E4934">
        <v>221824.96</v>
      </c>
      <c r="F4934">
        <v>633</v>
      </c>
      <c r="G4934">
        <v>0.50560000000000005</v>
      </c>
      <c r="H4934">
        <v>0</v>
      </c>
      <c r="I4934" t="str">
        <v>High</v>
      </c>
    </row>
    <row r="4935" spans="1:9" x14ac:dyDescent="0.25">
      <c r="A4935" t="str">
        <v>LN009949</v>
      </c>
      <c r="B4935" t="str">
        <v>CUST02362</v>
      </c>
      <c r="C4935" t="str">
        <v>Home</v>
      </c>
      <c r="D4935">
        <v>1720745</v>
      </c>
      <c r="E4935">
        <v>1368862.28</v>
      </c>
      <c r="F4935">
        <v>603</v>
      </c>
      <c r="G4935">
        <v>0.15720000000000001</v>
      </c>
      <c r="H4935">
        <v>30</v>
      </c>
      <c r="I4935" t="str">
        <v>High</v>
      </c>
    </row>
    <row r="4936" spans="1:9" x14ac:dyDescent="0.25">
      <c r="A4936" t="str">
        <v>LN009950</v>
      </c>
      <c r="B4936" t="str">
        <v>CUST01351</v>
      </c>
      <c r="C4936" t="str">
        <v>Home</v>
      </c>
      <c r="D4936">
        <v>6808842</v>
      </c>
      <c r="E4936">
        <v>6725394.6100000003</v>
      </c>
      <c r="F4936">
        <v>696</v>
      </c>
      <c r="G4936">
        <v>0.75</v>
      </c>
      <c r="H4936">
        <v>0</v>
      </c>
      <c r="I4936" t="str">
        <v>High</v>
      </c>
    </row>
    <row r="4937" spans="1:9" x14ac:dyDescent="0.25">
      <c r="A4937" t="str">
        <v>LN009951</v>
      </c>
      <c r="B4937" t="str">
        <v>CUST06051</v>
      </c>
      <c r="C4937" t="str">
        <v>Home</v>
      </c>
      <c r="D4937">
        <v>3345462</v>
      </c>
      <c r="E4937">
        <v>2518678.62</v>
      </c>
      <c r="F4937">
        <v>667</v>
      </c>
      <c r="G4937">
        <v>0.75</v>
      </c>
      <c r="H4937">
        <v>1</v>
      </c>
      <c r="I4937" t="str">
        <v>High</v>
      </c>
    </row>
    <row r="4938" spans="1:9" x14ac:dyDescent="0.25">
      <c r="A4938" t="str">
        <v>LN009952</v>
      </c>
      <c r="B4938" t="str">
        <v>CUST06087</v>
      </c>
      <c r="C4938" t="str">
        <v>Auto</v>
      </c>
      <c r="D4938">
        <v>949915</v>
      </c>
      <c r="E4938">
        <v>901925.48</v>
      </c>
      <c r="F4938">
        <v>733</v>
      </c>
      <c r="G4938">
        <v>0.75</v>
      </c>
      <c r="H4938">
        <v>7</v>
      </c>
      <c r="I4938" t="str">
        <v>High</v>
      </c>
    </row>
    <row r="4939" spans="1:9" x14ac:dyDescent="0.25">
      <c r="A4939" t="str">
        <v>LN009953</v>
      </c>
      <c r="B4939" t="str">
        <v>CUST05230</v>
      </c>
      <c r="C4939" t="str">
        <v>Home</v>
      </c>
      <c r="D4939">
        <v>3042191</v>
      </c>
      <c r="E4939">
        <v>2896498.01</v>
      </c>
      <c r="F4939">
        <v>690</v>
      </c>
      <c r="G4939">
        <v>0.57509999999999994</v>
      </c>
      <c r="H4939">
        <v>0</v>
      </c>
      <c r="I4939" t="str">
        <v>High</v>
      </c>
    </row>
    <row r="4940" spans="1:9" x14ac:dyDescent="0.25">
      <c r="A4940" t="str">
        <v>LN009958</v>
      </c>
      <c r="B4940" t="str">
        <v>CUST03151</v>
      </c>
      <c r="C4940" t="str">
        <v>Education</v>
      </c>
      <c r="D4940">
        <v>634417</v>
      </c>
      <c r="E4940">
        <v>0</v>
      </c>
      <c r="F4940">
        <v>691</v>
      </c>
      <c r="G4940">
        <v>0.7329</v>
      </c>
      <c r="H4940">
        <v>0</v>
      </c>
      <c r="I4940" t="str">
        <v>High</v>
      </c>
    </row>
    <row r="4941" spans="1:9" x14ac:dyDescent="0.25">
      <c r="A4941" t="str">
        <v>LN009960</v>
      </c>
      <c r="B4941" t="str">
        <v>CUST04695</v>
      </c>
      <c r="C4941" t="str">
        <v>Personal</v>
      </c>
      <c r="D4941">
        <v>398527</v>
      </c>
      <c r="E4941">
        <v>55859.31</v>
      </c>
      <c r="F4941">
        <v>759</v>
      </c>
      <c r="G4941">
        <v>0.5524</v>
      </c>
      <c r="H4941">
        <v>0</v>
      </c>
      <c r="I4941" t="str">
        <v>High</v>
      </c>
    </row>
    <row r="4942" spans="1:9" x14ac:dyDescent="0.25">
      <c r="A4942" t="str">
        <v>LN009962</v>
      </c>
      <c r="B4942" t="str">
        <v>CUST02472</v>
      </c>
      <c r="C4942" t="str">
        <v>Auto</v>
      </c>
      <c r="D4942">
        <v>1661815</v>
      </c>
      <c r="E4942">
        <v>1606489.91</v>
      </c>
      <c r="F4942">
        <v>682</v>
      </c>
      <c r="G4942">
        <v>0.5121</v>
      </c>
      <c r="H4942">
        <v>7</v>
      </c>
      <c r="I4942" t="str">
        <v>High</v>
      </c>
    </row>
    <row r="4943" spans="1:9" x14ac:dyDescent="0.25">
      <c r="A4943" t="str">
        <v>LN009963</v>
      </c>
      <c r="B4943" t="str">
        <v>CUST05652</v>
      </c>
      <c r="C4943" t="str">
        <v>Home</v>
      </c>
      <c r="D4943">
        <v>1446230</v>
      </c>
      <c r="E4943">
        <v>1407133.96</v>
      </c>
      <c r="F4943">
        <v>647</v>
      </c>
      <c r="G4943">
        <v>0.28310000000000002</v>
      </c>
      <c r="H4943">
        <v>0</v>
      </c>
      <c r="I4943" t="str">
        <v>High</v>
      </c>
    </row>
    <row r="4944" spans="1:9" x14ac:dyDescent="0.25">
      <c r="A4944" t="str">
        <v>LN009965</v>
      </c>
      <c r="B4944" t="str">
        <v>CUST00310</v>
      </c>
      <c r="C4944" t="str">
        <v>Home</v>
      </c>
      <c r="D4944">
        <v>6197525</v>
      </c>
      <c r="E4944">
        <v>6153068.1200000001</v>
      </c>
      <c r="F4944">
        <v>703</v>
      </c>
      <c r="G4944">
        <v>0.75</v>
      </c>
      <c r="H4944">
        <v>0</v>
      </c>
      <c r="I4944" t="str">
        <v>High</v>
      </c>
    </row>
    <row r="4945" spans="1:9" x14ac:dyDescent="0.25">
      <c r="A4945" t="str">
        <v>LN009967</v>
      </c>
      <c r="B4945" t="str">
        <v>CUST02506</v>
      </c>
      <c r="C4945" t="str">
        <v>Auto</v>
      </c>
      <c r="D4945">
        <v>1127581</v>
      </c>
      <c r="E4945">
        <v>0</v>
      </c>
      <c r="F4945">
        <v>694</v>
      </c>
      <c r="G4945">
        <v>0.5464</v>
      </c>
      <c r="H4945">
        <v>0</v>
      </c>
      <c r="I4945" t="str">
        <v>High</v>
      </c>
    </row>
    <row r="4946" spans="1:9" x14ac:dyDescent="0.25">
      <c r="A4946" t="str">
        <v>LN009968</v>
      </c>
      <c r="B4946" t="str">
        <v>CUST02780</v>
      </c>
      <c r="C4946" t="str">
        <v>Personal</v>
      </c>
      <c r="D4946">
        <v>139292</v>
      </c>
      <c r="E4946">
        <v>124096.86</v>
      </c>
      <c r="F4946">
        <v>643</v>
      </c>
      <c r="G4946">
        <v>6.7000000000000004E-2</v>
      </c>
      <c r="H4946">
        <v>1</v>
      </c>
      <c r="I4946" t="str">
        <v>High</v>
      </c>
    </row>
    <row r="4947" spans="1:9" x14ac:dyDescent="0.25">
      <c r="A4947" t="str">
        <v>LN009971</v>
      </c>
      <c r="B4947" t="str">
        <v>CUST04597</v>
      </c>
      <c r="C4947" t="str">
        <v>Personal</v>
      </c>
      <c r="D4947">
        <v>54194</v>
      </c>
      <c r="E4947">
        <v>36031.17</v>
      </c>
      <c r="F4947">
        <v>640</v>
      </c>
      <c r="G4947">
        <v>6.7699999999999996E-2</v>
      </c>
      <c r="H4947">
        <v>0</v>
      </c>
      <c r="I4947" t="str">
        <v>High</v>
      </c>
    </row>
    <row r="4948" spans="1:9" x14ac:dyDescent="0.25">
      <c r="A4948" t="str">
        <v>LN009972</v>
      </c>
      <c r="B4948" t="str">
        <v>CUST00837</v>
      </c>
      <c r="C4948" t="str">
        <v>Business</v>
      </c>
      <c r="D4948">
        <v>4010143</v>
      </c>
      <c r="E4948">
        <v>3745208.24</v>
      </c>
      <c r="F4948">
        <v>724</v>
      </c>
      <c r="G4948">
        <v>0.75</v>
      </c>
      <c r="H4948">
        <v>0</v>
      </c>
      <c r="I4948" t="str">
        <v>High</v>
      </c>
    </row>
    <row r="4949" spans="1:9" x14ac:dyDescent="0.25">
      <c r="A4949" t="str">
        <v>LN009973</v>
      </c>
      <c r="B4949" t="str">
        <v>CUST06404</v>
      </c>
      <c r="C4949" t="str">
        <v>Business</v>
      </c>
      <c r="D4949">
        <v>3277435</v>
      </c>
      <c r="E4949">
        <v>2832801.33</v>
      </c>
      <c r="F4949">
        <v>600</v>
      </c>
      <c r="G4949">
        <v>0.51739999999999997</v>
      </c>
      <c r="H4949">
        <v>0</v>
      </c>
      <c r="I4949" t="str">
        <v>High</v>
      </c>
    </row>
    <row r="4950" spans="1:9" x14ac:dyDescent="0.25">
      <c r="A4950" t="str">
        <v>LN009975</v>
      </c>
      <c r="B4950" t="str">
        <v>CUST02556</v>
      </c>
      <c r="C4950" t="str">
        <v>Home</v>
      </c>
      <c r="D4950">
        <v>6574359</v>
      </c>
      <c r="E4950">
        <v>6297389.6600000001</v>
      </c>
      <c r="F4950">
        <v>698</v>
      </c>
      <c r="G4950">
        <v>0.75</v>
      </c>
      <c r="H4950">
        <v>0</v>
      </c>
      <c r="I4950" t="str">
        <v>High</v>
      </c>
    </row>
    <row r="4951" spans="1:9" x14ac:dyDescent="0.25">
      <c r="A4951" t="str">
        <v>LN009977</v>
      </c>
      <c r="B4951" t="str">
        <v>CUST02840</v>
      </c>
      <c r="C4951" t="str">
        <v>Home</v>
      </c>
      <c r="D4951">
        <v>2258532</v>
      </c>
      <c r="E4951">
        <v>2046279.62</v>
      </c>
      <c r="F4951">
        <v>663</v>
      </c>
      <c r="G4951">
        <v>0.68630000000000002</v>
      </c>
      <c r="H4951">
        <v>0</v>
      </c>
      <c r="I4951" t="str">
        <v>High</v>
      </c>
    </row>
    <row r="4952" spans="1:9" x14ac:dyDescent="0.25">
      <c r="A4952" t="str">
        <v>LN009981</v>
      </c>
      <c r="B4952" t="str">
        <v>CUST02995</v>
      </c>
      <c r="C4952" t="str">
        <v>Personal</v>
      </c>
      <c r="D4952">
        <v>301754</v>
      </c>
      <c r="E4952">
        <v>245396.42</v>
      </c>
      <c r="F4952">
        <v>783</v>
      </c>
      <c r="G4952">
        <v>0.59840000000000004</v>
      </c>
      <c r="H4952">
        <v>0</v>
      </c>
      <c r="I4952" t="str">
        <v>High</v>
      </c>
    </row>
    <row r="4953" spans="1:9" x14ac:dyDescent="0.25">
      <c r="A4953" t="str">
        <v>LN009982</v>
      </c>
      <c r="B4953" t="str">
        <v>CUST06578</v>
      </c>
      <c r="C4953" t="str">
        <v>Auto</v>
      </c>
      <c r="D4953">
        <v>1311193</v>
      </c>
      <c r="E4953">
        <v>1225631.1100000001</v>
      </c>
      <c r="F4953">
        <v>729</v>
      </c>
      <c r="G4953">
        <v>0.75</v>
      </c>
      <c r="H4953">
        <v>1</v>
      </c>
      <c r="I4953" t="str">
        <v>High</v>
      </c>
    </row>
    <row r="4954" spans="1:9" x14ac:dyDescent="0.25">
      <c r="A4954" t="str">
        <v>LN009984</v>
      </c>
      <c r="B4954" t="str">
        <v>CUST01493</v>
      </c>
      <c r="C4954" t="str">
        <v>Business</v>
      </c>
      <c r="D4954">
        <v>2619528</v>
      </c>
      <c r="E4954">
        <v>1792277.44</v>
      </c>
      <c r="F4954">
        <v>668</v>
      </c>
      <c r="G4954">
        <v>0.75</v>
      </c>
      <c r="H4954">
        <v>0</v>
      </c>
      <c r="I4954" t="str">
        <v>High</v>
      </c>
    </row>
    <row r="4955" spans="1:9" x14ac:dyDescent="0.25">
      <c r="A4955" t="str">
        <v>LN009985</v>
      </c>
      <c r="B4955" t="str">
        <v>CUST02032</v>
      </c>
      <c r="C4955" t="str">
        <v>Business</v>
      </c>
      <c r="D4955">
        <v>4523781</v>
      </c>
      <c r="E4955">
        <v>4390453.1500000004</v>
      </c>
      <c r="F4955">
        <v>710</v>
      </c>
      <c r="G4955">
        <v>0.75</v>
      </c>
      <c r="H4955">
        <v>0</v>
      </c>
      <c r="I4955" t="str">
        <v>High</v>
      </c>
    </row>
    <row r="4956" spans="1:9" x14ac:dyDescent="0.25">
      <c r="A4956" t="str">
        <v>LN009987</v>
      </c>
      <c r="B4956" t="str">
        <v>CUST05679</v>
      </c>
      <c r="C4956" t="str">
        <v>Personal</v>
      </c>
      <c r="D4956">
        <v>470082</v>
      </c>
      <c r="E4956">
        <v>65517.88</v>
      </c>
      <c r="F4956">
        <v>698</v>
      </c>
      <c r="G4956">
        <v>0.75</v>
      </c>
      <c r="H4956">
        <v>0</v>
      </c>
      <c r="I4956" t="str">
        <v>High</v>
      </c>
    </row>
    <row r="4957" spans="1:9" x14ac:dyDescent="0.25">
      <c r="A4957" t="str">
        <v>LN009993</v>
      </c>
      <c r="B4957" t="str">
        <v>CUST03867</v>
      </c>
      <c r="C4957" t="str">
        <v>Home</v>
      </c>
      <c r="D4957">
        <v>3813722</v>
      </c>
      <c r="E4957">
        <v>3489447.29</v>
      </c>
      <c r="F4957">
        <v>672</v>
      </c>
      <c r="G4957">
        <v>0.75</v>
      </c>
      <c r="H4957">
        <v>0</v>
      </c>
      <c r="I4957" t="str">
        <v>High</v>
      </c>
    </row>
    <row r="4958" spans="1:9" x14ac:dyDescent="0.25">
      <c r="A4958" t="str">
        <v>LN009994</v>
      </c>
      <c r="B4958" t="str">
        <v>CUST03385</v>
      </c>
      <c r="C4958" t="str">
        <v>Education</v>
      </c>
      <c r="D4958">
        <v>947557</v>
      </c>
      <c r="E4958">
        <v>864555.9</v>
      </c>
      <c r="F4958">
        <v>642</v>
      </c>
      <c r="G4958">
        <v>0.7319</v>
      </c>
      <c r="H4958">
        <v>0</v>
      </c>
      <c r="I4958" t="str">
        <v>High</v>
      </c>
    </row>
    <row r="4959" spans="1:9" x14ac:dyDescent="0.25">
      <c r="A4959" t="str">
        <v>LN009996</v>
      </c>
      <c r="B4959" t="str">
        <v>CUST05259</v>
      </c>
      <c r="C4959" t="str">
        <v>Business</v>
      </c>
      <c r="D4959">
        <v>1527631</v>
      </c>
      <c r="E4959">
        <v>1093257.54</v>
      </c>
      <c r="F4959">
        <v>806</v>
      </c>
      <c r="G4959">
        <v>0.75</v>
      </c>
      <c r="H4959">
        <v>0</v>
      </c>
      <c r="I4959" t="str">
        <v>High</v>
      </c>
    </row>
    <row r="4960" spans="1:9" x14ac:dyDescent="0.25">
      <c r="A4960" t="str">
        <v>LN009997</v>
      </c>
      <c r="B4960" t="str">
        <v>CUST02087</v>
      </c>
      <c r="C4960" t="str">
        <v>Business</v>
      </c>
      <c r="D4960">
        <v>3878794</v>
      </c>
      <c r="E4960">
        <v>1513868.3</v>
      </c>
      <c r="F4960">
        <v>668</v>
      </c>
      <c r="G4960">
        <v>0.75</v>
      </c>
      <c r="H4960">
        <v>15</v>
      </c>
      <c r="I4960" t="str">
        <v>High</v>
      </c>
    </row>
    <row r="4961" spans="1:9" x14ac:dyDescent="0.25">
      <c r="A4961" t="str">
        <v>LN009998</v>
      </c>
      <c r="B4961" t="str">
        <v>CUST04546</v>
      </c>
      <c r="C4961" t="str">
        <v>Business</v>
      </c>
      <c r="D4961">
        <v>4367319</v>
      </c>
      <c r="E4961">
        <v>2235782.7400000002</v>
      </c>
      <c r="F4961">
        <v>652</v>
      </c>
      <c r="G4961">
        <v>0.75</v>
      </c>
      <c r="H4961">
        <v>0</v>
      </c>
      <c r="I4961" t="str">
        <v>High</v>
      </c>
    </row>
    <row r="4962" spans="1:9" x14ac:dyDescent="0.25">
      <c r="A4962" t="str">
        <v>LN009999</v>
      </c>
      <c r="B4962" t="str">
        <v>CUST02207</v>
      </c>
      <c r="C4962" t="str">
        <v>Home</v>
      </c>
      <c r="D4962">
        <v>6966312</v>
      </c>
      <c r="E4962">
        <v>6830485.8200000003</v>
      </c>
      <c r="F4962">
        <v>678</v>
      </c>
      <c r="G4962">
        <v>0.75</v>
      </c>
      <c r="H4962">
        <v>0</v>
      </c>
      <c r="I4962" t="str">
        <v>High</v>
      </c>
    </row>
  </sheetData>
  <mergeCells count="8">
    <mergeCell ref="A1:J2"/>
    <mergeCell ref="A29:H29"/>
    <mergeCell ref="A4:D4"/>
    <mergeCell ref="G5:K5"/>
    <mergeCell ref="G12:J12"/>
    <mergeCell ref="G20:J20"/>
    <mergeCell ref="A12:E12"/>
    <mergeCell ref="A20:B20"/>
  </mergeCells>
  <conditionalFormatting sqref="G7">
    <cfRule type="cellIs" dxfId="7" priority="10" operator="equal">
      <formula>$G$7</formula>
    </cfRule>
  </conditionalFormatting>
  <conditionalFormatting sqref="G8">
    <cfRule type="cellIs" dxfId="6" priority="11" operator="equal">
      <formula>$G$8</formula>
    </cfRule>
    <cfRule type="cellIs" priority="12" operator="equal">
      <formula>"Medium"</formula>
    </cfRule>
  </conditionalFormatting>
  <conditionalFormatting sqref="G9">
    <cfRule type="cellIs" dxfId="5" priority="13" operator="equal">
      <formula>$G$9</formula>
    </cfRule>
  </conditionalFormatting>
  <conditionalFormatting sqref="G22:G26">
    <cfRule type="duplicateValues" dxfId="4" priority="14"/>
  </conditionalFormatting>
  <conditionalFormatting sqref="G15:H15 J15">
    <cfRule type="duplicateValues" dxfId="3" priority="4"/>
  </conditionalFormatting>
  <conditionalFormatting sqref="G16:H16 J16">
    <cfRule type="duplicateValues" dxfId="2" priority="3"/>
  </conditionalFormatting>
  <conditionalFormatting sqref="G17:H17 J17">
    <cfRule type="duplicateValues" dxfId="1" priority="2"/>
  </conditionalFormatting>
  <conditionalFormatting sqref="G18:H18 J18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1D28-3DC3-4191-90A5-69C9B6B744BB}">
  <sheetPr codeName="Sheet8">
    <tabColor theme="4" tint="0.59999389629810485"/>
  </sheetPr>
  <dimension ref="A1:L47"/>
  <sheetViews>
    <sheetView showGridLines="0" showRowColHeaders="0" workbookViewId="0">
      <selection activeCell="T30" sqref="T30"/>
    </sheetView>
  </sheetViews>
  <sheetFormatPr defaultRowHeight="15" x14ac:dyDescent="0.25"/>
  <cols>
    <col min="1" max="1" width="10.42578125" bestFit="1" customWidth="1"/>
    <col min="2" max="2" width="16.140625" bestFit="1" customWidth="1"/>
    <col min="3" max="3" width="22.7109375" bestFit="1" customWidth="1"/>
    <col min="4" max="4" width="16.140625" bestFit="1" customWidth="1"/>
    <col min="5" max="5" width="15.28515625" bestFit="1" customWidth="1"/>
    <col min="6" max="6" width="18.140625" bestFit="1" customWidth="1"/>
    <col min="8" max="8" width="17.140625" customWidth="1"/>
    <col min="9" max="9" width="14.42578125" bestFit="1" customWidth="1"/>
    <col min="10" max="10" width="20.85546875" bestFit="1" customWidth="1"/>
    <col min="11" max="11" width="16.140625" bestFit="1" customWidth="1"/>
    <col min="12" max="12" width="19.85546875" bestFit="1" customWidth="1"/>
  </cols>
  <sheetData>
    <row r="1" spans="1:12" ht="15" customHeight="1" x14ac:dyDescent="0.4">
      <c r="A1" s="98" t="s">
        <v>237</v>
      </c>
      <c r="B1" s="98"/>
      <c r="C1" s="98"/>
      <c r="D1" s="98"/>
      <c r="E1" s="98"/>
      <c r="F1" s="98"/>
      <c r="G1" s="42"/>
      <c r="H1" s="42"/>
      <c r="I1" s="42"/>
      <c r="J1" s="42"/>
    </row>
    <row r="2" spans="1:12" ht="15" customHeight="1" x14ac:dyDescent="0.4">
      <c r="A2" s="98"/>
      <c r="B2" s="98"/>
      <c r="C2" s="98"/>
      <c r="D2" s="98"/>
      <c r="E2" s="98"/>
      <c r="F2" s="98"/>
      <c r="G2" s="42"/>
      <c r="H2" s="42"/>
      <c r="I2" s="42"/>
      <c r="J2" s="42"/>
    </row>
    <row r="4" spans="1:12" x14ac:dyDescent="0.25">
      <c r="A4" s="97" t="s">
        <v>241</v>
      </c>
      <c r="B4" s="97"/>
      <c r="C4" s="97"/>
      <c r="D4" s="97"/>
      <c r="E4" s="97"/>
      <c r="H4" s="97" t="s">
        <v>242</v>
      </c>
      <c r="I4" s="97"/>
      <c r="J4" s="97"/>
      <c r="K4" s="97"/>
      <c r="L4" s="97"/>
    </row>
    <row r="5" spans="1:12" s="4" customFormat="1" x14ac:dyDescent="0.25">
      <c r="A5" s="4" t="s">
        <v>191</v>
      </c>
      <c r="B5" s="4" t="s">
        <v>192</v>
      </c>
      <c r="C5" s="4" t="s">
        <v>238</v>
      </c>
      <c r="D5" s="4" t="s">
        <v>239</v>
      </c>
      <c r="E5" s="4" t="s">
        <v>206</v>
      </c>
      <c r="F5" s="4" t="s">
        <v>240</v>
      </c>
      <c r="H5" s="4" t="s">
        <v>193</v>
      </c>
      <c r="I5" s="4" t="s">
        <v>194</v>
      </c>
      <c r="J5" s="4" t="s">
        <v>195</v>
      </c>
      <c r="K5" s="4" t="s">
        <v>239</v>
      </c>
      <c r="L5" s="4" t="s">
        <v>243</v>
      </c>
    </row>
    <row r="6" spans="1:12" x14ac:dyDescent="0.25">
      <c r="A6" s="43">
        <f>DATE(YEAR(MIN(tblLoansRaw[Loan_Start_Date])),MONTH(MIN(tblLoansRaw[Loan_Start_Date])),1)</f>
        <v>44927</v>
      </c>
      <c r="B6">
        <f>COUNTIFS(tblLoansRaw[Loan_Start_Date],"&gt;="&amp;A6,tblLoansRaw[Loan_Start_Date],"&lt;"&amp;EDATE(A6,1))</f>
        <v>224</v>
      </c>
      <c r="C6" s="44">
        <f>SUMIFS(tblLoansRaw[Loan_Amount],tblLoansRaw[Loan_Start_Date],"&gt;="&amp;A6,tblLoansRaw[Loan_Start_Date],"&lt;"&amp;EDATE(A6,1))</f>
        <v>361763546</v>
      </c>
      <c r="D6" s="44">
        <f>IFERROR(C6/B6,0)</f>
        <v>1615015.830357143</v>
      </c>
      <c r="E6">
        <f>COUNTIFS(tblLoansRaw[Loan_Start_Date],"&gt;="&amp;A6,tblLoansRaw[Loan_Start_Date],"&lt;"&amp;EDATE(A6,1),tblLoansRaw[Default_Flag],1)</f>
        <v>2</v>
      </c>
      <c r="F6" s="45">
        <f>IFERROR(E6/B6,0)</f>
        <v>8.9285714285714281E-3</v>
      </c>
      <c r="H6" s="43">
        <f>EDATE(MAX($A$6:$A$47),1)</f>
        <v>46204</v>
      </c>
      <c r="I6">
        <f>MAX(0,ROUND(_xlfn.FORECAST.ETS(H6,$B$6:$B$47,$A$6:$A$47),0))</f>
        <v>241</v>
      </c>
      <c r="J6" s="46">
        <f>MAX(0,_xlfn.FORECAST.ETS(H6,$C$6:$C$47,$A$6:$A$47))</f>
        <v>402368954.19312334</v>
      </c>
      <c r="K6" s="46">
        <f>IFERROR(J6/I6,0)</f>
        <v>1669580.7227930429</v>
      </c>
      <c r="L6" s="10">
        <f>MAX(0,MIN(1,_xlfn.FORECAST.ETS(H6,$F$6:$F$47,$A$6:$A$47)))</f>
        <v>2.38131645963084E-2</v>
      </c>
    </row>
    <row r="7" spans="1:12" x14ac:dyDescent="0.25">
      <c r="A7" s="43">
        <f>EDATE(A6,1)</f>
        <v>44958</v>
      </c>
      <c r="B7">
        <f>COUNTIFS(tblLoansRaw[Loan_Start_Date],"&gt;="&amp;A7,tblLoansRaw[Loan_Start_Date],"&lt;"&amp;EDATE(A7,1))</f>
        <v>201</v>
      </c>
      <c r="C7" s="44">
        <f>SUMIFS(tblLoansRaw[Loan_Amount],tblLoansRaw[Loan_Start_Date],"&gt;="&amp;A7,tblLoansRaw[Loan_Start_Date],"&lt;"&amp;EDATE(A7,1))</f>
        <v>339733005</v>
      </c>
      <c r="D7" s="44">
        <f t="shared" ref="D7:D47" si="0">IFERROR(C7/B7,0)</f>
        <v>1690213.9552238807</v>
      </c>
      <c r="E7">
        <f>COUNTIFS(tblLoansRaw[Loan_Start_Date],"&gt;="&amp;A7,tblLoansRaw[Loan_Start_Date],"&lt;"&amp;EDATE(A7,1),tblLoansRaw[Default_Flag],1)</f>
        <v>5</v>
      </c>
      <c r="F7" s="45">
        <f t="shared" ref="F7:F47" si="1">IFERROR(E7/B7,0)</f>
        <v>2.4875621890547265E-2</v>
      </c>
      <c r="H7" s="43">
        <f>EDATE(H6,1)</f>
        <v>46235</v>
      </c>
      <c r="I7">
        <f t="shared" ref="I7:I17" si="2">MAX(0,ROUND(_xlfn.FORECAST.ETS(H7,$B$6:$B$47,$A$6:$A$47),0))</f>
        <v>242</v>
      </c>
      <c r="J7" s="46">
        <f t="shared" ref="J7:J17" si="3">MAX(0,_xlfn.FORECAST.ETS(H7,$C$6:$C$47,$A$6:$A$47))</f>
        <v>402926468.40968853</v>
      </c>
      <c r="K7" s="46">
        <f t="shared" ref="K7:K17" si="4">IFERROR(J7/I7,0)</f>
        <v>1664985.4066516056</v>
      </c>
      <c r="L7" s="10">
        <f t="shared" ref="L7:L17" si="5">MAX(0,MIN(1,_xlfn.FORECAST.ETS(H7,$F$6:$F$47,$A$6:$A$47)))</f>
        <v>2.3979303185563364E-2</v>
      </c>
    </row>
    <row r="8" spans="1:12" x14ac:dyDescent="0.25">
      <c r="A8" s="43">
        <f t="shared" ref="A8:A47" si="6">EDATE(A7,1)</f>
        <v>44986</v>
      </c>
      <c r="B8">
        <f>COUNTIFS(tblLoansRaw[Loan_Start_Date],"&gt;="&amp;A8,tblLoansRaw[Loan_Start_Date],"&lt;"&amp;EDATE(A8,1))</f>
        <v>230</v>
      </c>
      <c r="C8" s="44">
        <f>SUMIFS(tblLoansRaw[Loan_Amount],tblLoansRaw[Loan_Start_Date],"&gt;="&amp;A8,tblLoansRaw[Loan_Start_Date],"&lt;"&amp;EDATE(A8,1))</f>
        <v>433780358</v>
      </c>
      <c r="D8" s="44">
        <f t="shared" si="0"/>
        <v>1886001.5565217391</v>
      </c>
      <c r="E8">
        <f>COUNTIFS(tblLoansRaw[Loan_Start_Date],"&gt;="&amp;A8,tblLoansRaw[Loan_Start_Date],"&lt;"&amp;EDATE(A8,1),tblLoansRaw[Default_Flag],1)</f>
        <v>4</v>
      </c>
      <c r="F8" s="45">
        <f t="shared" si="1"/>
        <v>1.7391304347826087E-2</v>
      </c>
      <c r="H8" s="43">
        <f t="shared" ref="H8:H17" si="7">EDATE(H7,1)</f>
        <v>46266</v>
      </c>
      <c r="I8">
        <f t="shared" si="2"/>
        <v>242</v>
      </c>
      <c r="J8" s="46">
        <f t="shared" si="3"/>
        <v>403483982.62625372</v>
      </c>
      <c r="K8" s="46">
        <f t="shared" si="4"/>
        <v>1667289.1844060072</v>
      </c>
      <c r="L8" s="10">
        <f t="shared" si="5"/>
        <v>2.4145441774818328E-2</v>
      </c>
    </row>
    <row r="9" spans="1:12" x14ac:dyDescent="0.25">
      <c r="A9" s="43">
        <f t="shared" si="6"/>
        <v>45017</v>
      </c>
      <c r="B9">
        <f>COUNTIFS(tblLoansRaw[Loan_Start_Date],"&gt;="&amp;A9,tblLoansRaw[Loan_Start_Date],"&lt;"&amp;EDATE(A9,1))</f>
        <v>244</v>
      </c>
      <c r="C9" s="44">
        <f>SUMIFS(tblLoansRaw[Loan_Amount],tblLoansRaw[Loan_Start_Date],"&gt;="&amp;A9,tblLoansRaw[Loan_Start_Date],"&lt;"&amp;EDATE(A9,1))</f>
        <v>448044841</v>
      </c>
      <c r="D9" s="44">
        <f t="shared" si="0"/>
        <v>1836249.3483606558</v>
      </c>
      <c r="E9">
        <f>COUNTIFS(tblLoansRaw[Loan_Start_Date],"&gt;="&amp;A9,tblLoansRaw[Loan_Start_Date],"&lt;"&amp;EDATE(A9,1),tblLoansRaw[Default_Flag],1)</f>
        <v>4</v>
      </c>
      <c r="F9" s="45">
        <f t="shared" si="1"/>
        <v>1.6393442622950821E-2</v>
      </c>
      <c r="H9" s="43">
        <f t="shared" si="7"/>
        <v>46296</v>
      </c>
      <c r="I9">
        <f t="shared" si="2"/>
        <v>242</v>
      </c>
      <c r="J9" s="46">
        <f t="shared" si="3"/>
        <v>404041496.84281892</v>
      </c>
      <c r="K9" s="46">
        <f t="shared" si="4"/>
        <v>1669592.9621604087</v>
      </c>
      <c r="L9" s="10">
        <f t="shared" si="5"/>
        <v>2.4311580364073292E-2</v>
      </c>
    </row>
    <row r="10" spans="1:12" x14ac:dyDescent="0.25">
      <c r="A10" s="43">
        <f t="shared" si="6"/>
        <v>45047</v>
      </c>
      <c r="B10">
        <f>COUNTIFS(tblLoansRaw[Loan_Start_Date],"&gt;="&amp;A10,tblLoansRaw[Loan_Start_Date],"&lt;"&amp;EDATE(A10,1))</f>
        <v>215</v>
      </c>
      <c r="C10" s="44">
        <f>SUMIFS(tblLoansRaw[Loan_Amount],tblLoansRaw[Loan_Start_Date],"&gt;="&amp;A10,tblLoansRaw[Loan_Start_Date],"&lt;"&amp;EDATE(A10,1))</f>
        <v>352244916</v>
      </c>
      <c r="D10" s="44">
        <f t="shared" si="0"/>
        <v>1638348.4465116279</v>
      </c>
      <c r="E10">
        <f>COUNTIFS(tblLoansRaw[Loan_Start_Date],"&gt;="&amp;A10,tblLoansRaw[Loan_Start_Date],"&lt;"&amp;EDATE(A10,1),tblLoansRaw[Default_Flag],1)</f>
        <v>3</v>
      </c>
      <c r="F10" s="45">
        <f t="shared" si="1"/>
        <v>1.3953488372093023E-2</v>
      </c>
      <c r="H10" s="43">
        <f t="shared" si="7"/>
        <v>46327</v>
      </c>
      <c r="I10">
        <f t="shared" si="2"/>
        <v>242</v>
      </c>
      <c r="J10" s="46">
        <f t="shared" si="3"/>
        <v>404599011.05938411</v>
      </c>
      <c r="K10" s="46">
        <f t="shared" si="4"/>
        <v>1671896.7399148103</v>
      </c>
      <c r="L10" s="10">
        <f t="shared" si="5"/>
        <v>2.4477718953328256E-2</v>
      </c>
    </row>
    <row r="11" spans="1:12" x14ac:dyDescent="0.25">
      <c r="A11" s="43">
        <f t="shared" si="6"/>
        <v>45078</v>
      </c>
      <c r="B11">
        <f>COUNTIFS(tblLoansRaw[Loan_Start_Date],"&gt;="&amp;A11,tblLoansRaw[Loan_Start_Date],"&lt;"&amp;EDATE(A11,1))</f>
        <v>255</v>
      </c>
      <c r="C11" s="44">
        <f>SUMIFS(tblLoansRaw[Loan_Amount],tblLoansRaw[Loan_Start_Date],"&gt;="&amp;A11,tblLoansRaw[Loan_Start_Date],"&lt;"&amp;EDATE(A11,1))</f>
        <v>397379314</v>
      </c>
      <c r="D11" s="44">
        <f t="shared" si="0"/>
        <v>1558350.2509803921</v>
      </c>
      <c r="E11">
        <f>COUNTIFS(tblLoansRaw[Loan_Start_Date],"&gt;="&amp;A11,tblLoansRaw[Loan_Start_Date],"&lt;"&amp;EDATE(A11,1),tblLoansRaw[Default_Flag],1)</f>
        <v>5</v>
      </c>
      <c r="F11" s="45">
        <f t="shared" si="1"/>
        <v>1.9607843137254902E-2</v>
      </c>
      <c r="H11" s="43">
        <f t="shared" si="7"/>
        <v>46357</v>
      </c>
      <c r="I11">
        <f t="shared" si="2"/>
        <v>243</v>
      </c>
      <c r="J11" s="46">
        <f t="shared" si="3"/>
        <v>405156525.2759493</v>
      </c>
      <c r="K11" s="46">
        <f t="shared" si="4"/>
        <v>1667310.8036047297</v>
      </c>
      <c r="L11" s="10">
        <f t="shared" si="5"/>
        <v>2.464385754258322E-2</v>
      </c>
    </row>
    <row r="12" spans="1:12" x14ac:dyDescent="0.25">
      <c r="A12" s="43">
        <f t="shared" si="6"/>
        <v>45108</v>
      </c>
      <c r="B12">
        <f>COUNTIFS(tblLoansRaw[Loan_Start_Date],"&gt;="&amp;A12,tblLoansRaw[Loan_Start_Date],"&lt;"&amp;EDATE(A12,1))</f>
        <v>237</v>
      </c>
      <c r="C12" s="44">
        <f>SUMIFS(tblLoansRaw[Loan_Amount],tblLoansRaw[Loan_Start_Date],"&gt;="&amp;A12,tblLoansRaw[Loan_Start_Date],"&lt;"&amp;EDATE(A12,1))</f>
        <v>385360202</v>
      </c>
      <c r="D12" s="44">
        <f t="shared" si="0"/>
        <v>1625992.4135021097</v>
      </c>
      <c r="E12">
        <f>COUNTIFS(tblLoansRaw[Loan_Start_Date],"&gt;="&amp;A12,tblLoansRaw[Loan_Start_Date],"&lt;"&amp;EDATE(A12,1),tblLoansRaw[Default_Flag],1)</f>
        <v>5</v>
      </c>
      <c r="F12" s="45">
        <f t="shared" si="1"/>
        <v>2.1097046413502109E-2</v>
      </c>
      <c r="H12" s="43">
        <f t="shared" si="7"/>
        <v>46388</v>
      </c>
      <c r="I12">
        <f t="shared" si="2"/>
        <v>243</v>
      </c>
      <c r="J12" s="46">
        <f t="shared" si="3"/>
        <v>405714039.49251449</v>
      </c>
      <c r="K12" s="46">
        <f t="shared" si="4"/>
        <v>1669605.1007922408</v>
      </c>
      <c r="L12" s="10">
        <f t="shared" si="5"/>
        <v>2.4809996131838184E-2</v>
      </c>
    </row>
    <row r="13" spans="1:12" x14ac:dyDescent="0.25">
      <c r="A13" s="43">
        <f t="shared" si="6"/>
        <v>45139</v>
      </c>
      <c r="B13">
        <f>COUNTIFS(tblLoansRaw[Loan_Start_Date],"&gt;="&amp;A13,tblLoansRaw[Loan_Start_Date],"&lt;"&amp;EDATE(A13,1))</f>
        <v>249</v>
      </c>
      <c r="C13" s="44">
        <f>SUMIFS(tblLoansRaw[Loan_Amount],tblLoansRaw[Loan_Start_Date],"&gt;="&amp;A13,tblLoansRaw[Loan_Start_Date],"&lt;"&amp;EDATE(A13,1))</f>
        <v>377397472</v>
      </c>
      <c r="D13" s="44">
        <f t="shared" si="0"/>
        <v>1515652.4979919679</v>
      </c>
      <c r="E13">
        <f>COUNTIFS(tblLoansRaw[Loan_Start_Date],"&gt;="&amp;A13,tblLoansRaw[Loan_Start_Date],"&lt;"&amp;EDATE(A13,1),tblLoansRaw[Default_Flag],1)</f>
        <v>6</v>
      </c>
      <c r="F13" s="45">
        <f t="shared" si="1"/>
        <v>2.4096385542168676E-2</v>
      </c>
      <c r="H13" s="43">
        <f t="shared" si="7"/>
        <v>46419</v>
      </c>
      <c r="I13">
        <f t="shared" si="2"/>
        <v>243</v>
      </c>
      <c r="J13" s="46">
        <f t="shared" si="3"/>
        <v>406271553.70907968</v>
      </c>
      <c r="K13" s="46">
        <f t="shared" si="4"/>
        <v>1671899.3979797517</v>
      </c>
      <c r="L13" s="10">
        <f t="shared" si="5"/>
        <v>2.4976134721093148E-2</v>
      </c>
    </row>
    <row r="14" spans="1:12" x14ac:dyDescent="0.25">
      <c r="A14" s="43">
        <f t="shared" si="6"/>
        <v>45170</v>
      </c>
      <c r="B14">
        <f>COUNTIFS(tblLoansRaw[Loan_Start_Date],"&gt;="&amp;A14,tblLoansRaw[Loan_Start_Date],"&lt;"&amp;EDATE(A14,1))</f>
        <v>210</v>
      </c>
      <c r="C14" s="44">
        <f>SUMIFS(tblLoansRaw[Loan_Amount],tblLoansRaw[Loan_Start_Date],"&gt;="&amp;A14,tblLoansRaw[Loan_Start_Date],"&lt;"&amp;EDATE(A14,1))</f>
        <v>351432487</v>
      </c>
      <c r="D14" s="44">
        <f t="shared" si="0"/>
        <v>1673488.0333333334</v>
      </c>
      <c r="E14">
        <f>COUNTIFS(tblLoansRaw[Loan_Start_Date],"&gt;="&amp;A14,tblLoansRaw[Loan_Start_Date],"&lt;"&amp;EDATE(A14,1),tblLoansRaw[Default_Flag],1)</f>
        <v>7</v>
      </c>
      <c r="F14" s="45">
        <f t="shared" si="1"/>
        <v>3.3333333333333333E-2</v>
      </c>
      <c r="H14" s="43">
        <f t="shared" si="7"/>
        <v>46447</v>
      </c>
      <c r="I14">
        <f t="shared" si="2"/>
        <v>244</v>
      </c>
      <c r="J14" s="46">
        <f t="shared" si="3"/>
        <v>406829067.92564481</v>
      </c>
      <c r="K14" s="46">
        <f t="shared" si="4"/>
        <v>1667332.245596905</v>
      </c>
      <c r="L14" s="10">
        <f t="shared" si="5"/>
        <v>2.5142273310348111E-2</v>
      </c>
    </row>
    <row r="15" spans="1:12" x14ac:dyDescent="0.25">
      <c r="A15" s="43">
        <f t="shared" si="6"/>
        <v>45200</v>
      </c>
      <c r="B15">
        <f>COUNTIFS(tblLoansRaw[Loan_Start_Date],"&gt;="&amp;A15,tblLoansRaw[Loan_Start_Date],"&lt;"&amp;EDATE(A15,1))</f>
        <v>226</v>
      </c>
      <c r="C15" s="44">
        <f>SUMIFS(tblLoansRaw[Loan_Amount],tblLoansRaw[Loan_Start_Date],"&gt;="&amp;A15,tblLoansRaw[Loan_Start_Date],"&lt;"&amp;EDATE(A15,1))</f>
        <v>387022385</v>
      </c>
      <c r="D15" s="44">
        <f t="shared" si="0"/>
        <v>1712488.4292035399</v>
      </c>
      <c r="E15">
        <f>COUNTIFS(tblLoansRaw[Loan_Start_Date],"&gt;="&amp;A15,tblLoansRaw[Loan_Start_Date],"&lt;"&amp;EDATE(A15,1),tblLoansRaw[Default_Flag],1)</f>
        <v>4</v>
      </c>
      <c r="F15" s="45">
        <f t="shared" si="1"/>
        <v>1.7699115044247787E-2</v>
      </c>
      <c r="H15" s="43">
        <f t="shared" si="7"/>
        <v>46478</v>
      </c>
      <c r="I15">
        <f t="shared" si="2"/>
        <v>244</v>
      </c>
      <c r="J15" s="46">
        <f t="shared" si="3"/>
        <v>407386582.14221001</v>
      </c>
      <c r="K15" s="46">
        <f t="shared" si="4"/>
        <v>1669617.1399270901</v>
      </c>
      <c r="L15" s="10">
        <f t="shared" si="5"/>
        <v>2.5308411899603075E-2</v>
      </c>
    </row>
    <row r="16" spans="1:12" x14ac:dyDescent="0.25">
      <c r="A16" s="43">
        <f t="shared" si="6"/>
        <v>45231</v>
      </c>
      <c r="B16">
        <f>COUNTIFS(tblLoansRaw[Loan_Start_Date],"&gt;="&amp;A16,tblLoansRaw[Loan_Start_Date],"&lt;"&amp;EDATE(A16,1))</f>
        <v>228</v>
      </c>
      <c r="C16" s="44">
        <f>SUMIFS(tblLoansRaw[Loan_Amount],tblLoansRaw[Loan_Start_Date],"&gt;="&amp;A16,tblLoansRaw[Loan_Start_Date],"&lt;"&amp;EDATE(A16,1))</f>
        <v>342384825</v>
      </c>
      <c r="D16" s="44">
        <f t="shared" si="0"/>
        <v>1501687.8289473683</v>
      </c>
      <c r="E16">
        <f>COUNTIFS(tblLoansRaw[Loan_Start_Date],"&gt;="&amp;A16,tblLoansRaw[Loan_Start_Date],"&lt;"&amp;EDATE(A16,1),tblLoansRaw[Default_Flag],1)</f>
        <v>4</v>
      </c>
      <c r="F16" s="45">
        <f t="shared" si="1"/>
        <v>1.7543859649122806E-2</v>
      </c>
      <c r="H16" s="43">
        <f t="shared" si="7"/>
        <v>46508</v>
      </c>
      <c r="I16">
        <f t="shared" si="2"/>
        <v>244</v>
      </c>
      <c r="J16" s="46">
        <f t="shared" si="3"/>
        <v>407944096.3587752</v>
      </c>
      <c r="K16" s="46">
        <f t="shared" si="4"/>
        <v>1671902.0342572755</v>
      </c>
      <c r="L16" s="10">
        <f t="shared" si="5"/>
        <v>2.5474550488858039E-2</v>
      </c>
    </row>
    <row r="17" spans="1:12" x14ac:dyDescent="0.25">
      <c r="A17" s="43">
        <f t="shared" si="6"/>
        <v>45261</v>
      </c>
      <c r="B17">
        <f>COUNTIFS(tblLoansRaw[Loan_Start_Date],"&gt;="&amp;A17,tblLoansRaw[Loan_Start_Date],"&lt;"&amp;EDATE(A17,1))</f>
        <v>226</v>
      </c>
      <c r="C17" s="44">
        <f>SUMIFS(tblLoansRaw[Loan_Amount],tblLoansRaw[Loan_Start_Date],"&gt;="&amp;A17,tblLoansRaw[Loan_Start_Date],"&lt;"&amp;EDATE(A17,1))</f>
        <v>389758403</v>
      </c>
      <c r="D17" s="44">
        <f t="shared" si="0"/>
        <v>1724594.7035398229</v>
      </c>
      <c r="E17">
        <f>COUNTIFS(tblLoansRaw[Loan_Start_Date],"&gt;="&amp;A17,tblLoansRaw[Loan_Start_Date],"&lt;"&amp;EDATE(A17,1),tblLoansRaw[Default_Flag],1)</f>
        <v>7</v>
      </c>
      <c r="F17" s="45">
        <f t="shared" si="1"/>
        <v>3.0973451327433628E-2</v>
      </c>
      <c r="H17" s="43">
        <f t="shared" si="7"/>
        <v>46539</v>
      </c>
      <c r="I17">
        <f t="shared" si="2"/>
        <v>245</v>
      </c>
      <c r="J17" s="46">
        <f t="shared" si="3"/>
        <v>408501610.57534039</v>
      </c>
      <c r="K17" s="46">
        <f t="shared" si="4"/>
        <v>1667353.5125524097</v>
      </c>
      <c r="L17" s="10">
        <f t="shared" si="5"/>
        <v>2.5640689078113003E-2</v>
      </c>
    </row>
    <row r="18" spans="1:12" x14ac:dyDescent="0.25">
      <c r="A18" s="43">
        <f t="shared" si="6"/>
        <v>45292</v>
      </c>
      <c r="B18">
        <f>COUNTIFS(tblLoansRaw[Loan_Start_Date],"&gt;="&amp;A18,tblLoansRaw[Loan_Start_Date],"&lt;"&amp;EDATE(A18,1))</f>
        <v>225</v>
      </c>
      <c r="C18" s="44">
        <f>SUMIFS(tblLoansRaw[Loan_Amount],tblLoansRaw[Loan_Start_Date],"&gt;="&amp;A18,tblLoansRaw[Loan_Start_Date],"&lt;"&amp;EDATE(A18,1))</f>
        <v>415801755</v>
      </c>
      <c r="D18" s="44">
        <f t="shared" si="0"/>
        <v>1848007.8</v>
      </c>
      <c r="E18">
        <f>COUNTIFS(tblLoansRaw[Loan_Start_Date],"&gt;="&amp;A18,tblLoansRaw[Loan_Start_Date],"&lt;"&amp;EDATE(A18,1),tblLoansRaw[Default_Flag],1)</f>
        <v>3</v>
      </c>
      <c r="F18" s="45">
        <f t="shared" si="1"/>
        <v>1.3333333333333334E-2</v>
      </c>
      <c r="H18" s="43"/>
    </row>
    <row r="19" spans="1:12" x14ac:dyDescent="0.25">
      <c r="A19" s="43">
        <f t="shared" si="6"/>
        <v>45323</v>
      </c>
      <c r="B19">
        <f>COUNTIFS(tblLoansRaw[Loan_Start_Date],"&gt;="&amp;A19,tblLoansRaw[Loan_Start_Date],"&lt;"&amp;EDATE(A19,1))</f>
        <v>257</v>
      </c>
      <c r="C19" s="44">
        <f>SUMIFS(tblLoansRaw[Loan_Amount],tblLoansRaw[Loan_Start_Date],"&gt;="&amp;A19,tblLoansRaw[Loan_Start_Date],"&lt;"&amp;EDATE(A19,1))</f>
        <v>449109837</v>
      </c>
      <c r="D19" s="44">
        <f t="shared" si="0"/>
        <v>1747509.093385214</v>
      </c>
      <c r="E19">
        <f>COUNTIFS(tblLoansRaw[Loan_Start_Date],"&gt;="&amp;A19,tblLoansRaw[Loan_Start_Date],"&lt;"&amp;EDATE(A19,1),tblLoansRaw[Default_Flag],1)</f>
        <v>4</v>
      </c>
      <c r="F19" s="45">
        <f t="shared" si="1"/>
        <v>1.556420233463035E-2</v>
      </c>
      <c r="H19" s="43"/>
    </row>
    <row r="20" spans="1:12" x14ac:dyDescent="0.25">
      <c r="A20" s="43">
        <f t="shared" si="6"/>
        <v>45352</v>
      </c>
      <c r="B20">
        <f>COUNTIFS(tblLoansRaw[Loan_Start_Date],"&gt;="&amp;A20,tblLoansRaw[Loan_Start_Date],"&lt;"&amp;EDATE(A20,1))</f>
        <v>264</v>
      </c>
      <c r="C20" s="44">
        <f>SUMIFS(tblLoansRaw[Loan_Amount],tblLoansRaw[Loan_Start_Date],"&gt;="&amp;A20,tblLoansRaw[Loan_Start_Date],"&lt;"&amp;EDATE(A20,1))</f>
        <v>435910928</v>
      </c>
      <c r="D20" s="44">
        <f t="shared" si="0"/>
        <v>1651177.7575757576</v>
      </c>
      <c r="E20">
        <f>COUNTIFS(tblLoansRaw[Loan_Start_Date],"&gt;="&amp;A20,tblLoansRaw[Loan_Start_Date],"&lt;"&amp;EDATE(A20,1),tblLoansRaw[Default_Flag],1)</f>
        <v>3</v>
      </c>
      <c r="F20" s="45">
        <f t="shared" si="1"/>
        <v>1.1363636363636364E-2</v>
      </c>
      <c r="H20" s="12" t="s">
        <v>233</v>
      </c>
      <c r="I20" s="12"/>
      <c r="J20" s="12" t="s">
        <v>244</v>
      </c>
      <c r="K20" s="5"/>
    </row>
    <row r="21" spans="1:12" x14ac:dyDescent="0.25">
      <c r="A21" s="43">
        <f t="shared" si="6"/>
        <v>45383</v>
      </c>
      <c r="B21">
        <f>COUNTIFS(tblLoansRaw[Loan_Start_Date],"&gt;="&amp;A21,tblLoansRaw[Loan_Start_Date],"&lt;"&amp;EDATE(A21,1))</f>
        <v>250</v>
      </c>
      <c r="C21" s="44">
        <f>SUMIFS(tblLoansRaw[Loan_Amount],tblLoansRaw[Loan_Start_Date],"&gt;="&amp;A21,tblLoansRaw[Loan_Start_Date],"&lt;"&amp;EDATE(A21,1))</f>
        <v>401230970</v>
      </c>
      <c r="D21" s="44">
        <f t="shared" si="0"/>
        <v>1604923.88</v>
      </c>
      <c r="E21">
        <f>COUNTIFS(tblLoansRaw[Loan_Start_Date],"&gt;="&amp;A21,tblLoansRaw[Loan_Start_Date],"&lt;"&amp;EDATE(A21,1),tblLoansRaw[Default_Flag],1)</f>
        <v>6</v>
      </c>
      <c r="F21" s="45">
        <f t="shared" si="1"/>
        <v>2.4E-2</v>
      </c>
      <c r="H21" s="100" t="s">
        <v>245</v>
      </c>
      <c r="I21" s="100"/>
      <c r="J21" t="s">
        <v>251</v>
      </c>
    </row>
    <row r="22" spans="1:12" x14ac:dyDescent="0.25">
      <c r="A22" s="43">
        <f t="shared" si="6"/>
        <v>45413</v>
      </c>
      <c r="B22">
        <f>COUNTIFS(tblLoansRaw[Loan_Start_Date],"&gt;="&amp;A22,tblLoansRaw[Loan_Start_Date],"&lt;"&amp;EDATE(A22,1))</f>
        <v>232</v>
      </c>
      <c r="C22" s="44">
        <f>SUMIFS(tblLoansRaw[Loan_Amount],tblLoansRaw[Loan_Start_Date],"&gt;="&amp;A22,tblLoansRaw[Loan_Start_Date],"&lt;"&amp;EDATE(A22,1))</f>
        <v>335016317</v>
      </c>
      <c r="D22" s="44">
        <f t="shared" si="0"/>
        <v>1444035.8491379311</v>
      </c>
      <c r="E22">
        <f>COUNTIFS(tblLoansRaw[Loan_Start_Date],"&gt;="&amp;A22,tblLoansRaw[Loan_Start_Date],"&lt;"&amp;EDATE(A22,1),tblLoansRaw[Default_Flag],1)</f>
        <v>7</v>
      </c>
      <c r="F22" s="45">
        <f t="shared" si="1"/>
        <v>3.017241379310345E-2</v>
      </c>
      <c r="H22" s="100" t="s">
        <v>246</v>
      </c>
      <c r="I22" s="100"/>
      <c r="J22">
        <f>SUM(I6:I17)</f>
        <v>2915</v>
      </c>
    </row>
    <row r="23" spans="1:12" x14ac:dyDescent="0.25">
      <c r="A23" s="43">
        <f t="shared" si="6"/>
        <v>45444</v>
      </c>
      <c r="B23">
        <f>COUNTIFS(tblLoansRaw[Loan_Start_Date],"&gt;="&amp;A23,tblLoansRaw[Loan_Start_Date],"&lt;"&amp;EDATE(A23,1))</f>
        <v>239</v>
      </c>
      <c r="C23" s="44">
        <f>SUMIFS(tblLoansRaw[Loan_Amount],tblLoansRaw[Loan_Start_Date],"&gt;="&amp;A23,tblLoansRaw[Loan_Start_Date],"&lt;"&amp;EDATE(A23,1))</f>
        <v>409119174</v>
      </c>
      <c r="D23" s="44">
        <f t="shared" si="0"/>
        <v>1711795.7071129708</v>
      </c>
      <c r="E23">
        <f>COUNTIFS(tblLoansRaw[Loan_Start_Date],"&gt;="&amp;A23,tblLoansRaw[Loan_Start_Date],"&lt;"&amp;EDATE(A23,1),tblLoansRaw[Default_Flag],1)</f>
        <v>2</v>
      </c>
      <c r="F23" s="45">
        <f t="shared" si="1"/>
        <v>8.368200836820083E-3</v>
      </c>
      <c r="H23" s="100" t="s">
        <v>247</v>
      </c>
      <c r="I23" s="100"/>
      <c r="J23" s="47">
        <f>SUM(J6:J17)</f>
        <v>4865223388.6107826</v>
      </c>
    </row>
    <row r="24" spans="1:12" x14ac:dyDescent="0.25">
      <c r="A24" s="43">
        <f t="shared" si="6"/>
        <v>45474</v>
      </c>
      <c r="B24">
        <f>COUNTIFS(tblLoansRaw[Loan_Start_Date],"&gt;="&amp;A24,tblLoansRaw[Loan_Start_Date],"&lt;"&amp;EDATE(A24,1))</f>
        <v>248</v>
      </c>
      <c r="C24" s="44">
        <f>SUMIFS(tblLoansRaw[Loan_Amount],tblLoansRaw[Loan_Start_Date],"&gt;="&amp;A24,tblLoansRaw[Loan_Start_Date],"&lt;"&amp;EDATE(A24,1))</f>
        <v>421143442</v>
      </c>
      <c r="D24" s="44">
        <f t="shared" si="0"/>
        <v>1698159.0403225806</v>
      </c>
      <c r="E24">
        <f>COUNTIFS(tblLoansRaw[Loan_Start_Date],"&gt;="&amp;A24,tblLoansRaw[Loan_Start_Date],"&lt;"&amp;EDATE(A24,1),tblLoansRaw[Default_Flag],1)</f>
        <v>2</v>
      </c>
      <c r="F24" s="45">
        <f t="shared" si="1"/>
        <v>8.0645161290322578E-3</v>
      </c>
      <c r="H24" s="100" t="s">
        <v>248</v>
      </c>
      <c r="I24" s="100"/>
      <c r="J24">
        <f>AVERAGE(I6:I17)</f>
        <v>242.91666666666666</v>
      </c>
    </row>
    <row r="25" spans="1:12" x14ac:dyDescent="0.25">
      <c r="A25" s="43">
        <f t="shared" si="6"/>
        <v>45505</v>
      </c>
      <c r="B25">
        <f>COUNTIFS(tblLoansRaw[Loan_Start_Date],"&gt;="&amp;A25,tblLoansRaw[Loan_Start_Date],"&lt;"&amp;EDATE(A25,1))</f>
        <v>250</v>
      </c>
      <c r="C25" s="44">
        <f>SUMIFS(tblLoansRaw[Loan_Amount],tblLoansRaw[Loan_Start_Date],"&gt;="&amp;A25,tblLoansRaw[Loan_Start_Date],"&lt;"&amp;EDATE(A25,1))</f>
        <v>428864559</v>
      </c>
      <c r="D25" s="44">
        <f t="shared" si="0"/>
        <v>1715458.236</v>
      </c>
      <c r="E25">
        <f>COUNTIFS(tblLoansRaw[Loan_Start_Date],"&gt;="&amp;A25,tblLoansRaw[Loan_Start_Date],"&lt;"&amp;EDATE(A25,1),tblLoansRaw[Default_Flag],1)</f>
        <v>9</v>
      </c>
      <c r="F25" s="45">
        <f t="shared" si="1"/>
        <v>3.5999999999999997E-2</v>
      </c>
      <c r="H25" s="100" t="s">
        <v>249</v>
      </c>
      <c r="I25" s="100"/>
      <c r="J25">
        <f>SUM(J6:J17)/SUM(I6:I17)</f>
        <v>1669030.3219934073</v>
      </c>
    </row>
    <row r="26" spans="1:12" x14ac:dyDescent="0.25">
      <c r="A26" s="43">
        <f t="shared" si="6"/>
        <v>45536</v>
      </c>
      <c r="B26">
        <f>COUNTIFS(tblLoansRaw[Loan_Start_Date],"&gt;="&amp;A26,tblLoansRaw[Loan_Start_Date],"&lt;"&amp;EDATE(A26,1))</f>
        <v>205</v>
      </c>
      <c r="C26" s="44">
        <f>SUMIFS(tblLoansRaw[Loan_Amount],tblLoansRaw[Loan_Start_Date],"&gt;="&amp;A26,tblLoansRaw[Loan_Start_Date],"&lt;"&amp;EDATE(A26,1))</f>
        <v>339602280</v>
      </c>
      <c r="D26" s="44">
        <f t="shared" si="0"/>
        <v>1656596.487804878</v>
      </c>
      <c r="E26">
        <f>COUNTIFS(tblLoansRaw[Loan_Start_Date],"&gt;="&amp;A26,tblLoansRaw[Loan_Start_Date],"&lt;"&amp;EDATE(A26,1),tblLoansRaw[Default_Flag],1)</f>
        <v>5</v>
      </c>
      <c r="F26" s="45">
        <f t="shared" si="1"/>
        <v>2.4390243902439025E-2</v>
      </c>
      <c r="H26" s="100" t="s">
        <v>250</v>
      </c>
      <c r="I26" s="100"/>
      <c r="J26" s="41">
        <f>AVERAGE(L6:L17)</f>
        <v>2.47269268372107E-2</v>
      </c>
    </row>
    <row r="27" spans="1:12" x14ac:dyDescent="0.25">
      <c r="A27" s="43">
        <f t="shared" si="6"/>
        <v>45566</v>
      </c>
      <c r="B27">
        <f>COUNTIFS(tblLoansRaw[Loan_Start_Date],"&gt;="&amp;A27,tblLoansRaw[Loan_Start_Date],"&lt;"&amp;EDATE(A27,1))</f>
        <v>266</v>
      </c>
      <c r="C27" s="44">
        <f>SUMIFS(tblLoansRaw[Loan_Amount],tblLoansRaw[Loan_Start_Date],"&gt;="&amp;A27,tblLoansRaw[Loan_Start_Date],"&lt;"&amp;EDATE(A27,1))</f>
        <v>423016121</v>
      </c>
      <c r="D27" s="44">
        <f t="shared" si="0"/>
        <v>1590286.1691729324</v>
      </c>
      <c r="E27">
        <f>COUNTIFS(tblLoansRaw[Loan_Start_Date],"&gt;="&amp;A27,tblLoansRaw[Loan_Start_Date],"&lt;"&amp;EDATE(A27,1),tblLoansRaw[Default_Flag],1)</f>
        <v>4</v>
      </c>
      <c r="F27" s="45">
        <f t="shared" si="1"/>
        <v>1.5037593984962405E-2</v>
      </c>
    </row>
    <row r="28" spans="1:12" x14ac:dyDescent="0.25">
      <c r="A28" s="43">
        <f t="shared" si="6"/>
        <v>45597</v>
      </c>
      <c r="B28">
        <f>COUNTIFS(tblLoansRaw[Loan_Start_Date],"&gt;="&amp;A28,tblLoansRaw[Loan_Start_Date],"&lt;"&amp;EDATE(A28,1))</f>
        <v>244</v>
      </c>
      <c r="C28" s="44">
        <f>SUMIFS(tblLoansRaw[Loan_Amount],tblLoansRaw[Loan_Start_Date],"&gt;="&amp;A28,tblLoansRaw[Loan_Start_Date],"&lt;"&amp;EDATE(A28,1))</f>
        <v>401030470</v>
      </c>
      <c r="D28" s="44">
        <f t="shared" si="0"/>
        <v>1643567.5</v>
      </c>
      <c r="E28">
        <f>COUNTIFS(tblLoansRaw[Loan_Start_Date],"&gt;="&amp;A28,tblLoansRaw[Loan_Start_Date],"&lt;"&amp;EDATE(A28,1),tblLoansRaw[Default_Flag],1)</f>
        <v>7</v>
      </c>
      <c r="F28" s="45">
        <f t="shared" si="1"/>
        <v>2.8688524590163935E-2</v>
      </c>
    </row>
    <row r="29" spans="1:12" x14ac:dyDescent="0.25">
      <c r="A29" s="43">
        <f t="shared" si="6"/>
        <v>45627</v>
      </c>
      <c r="B29">
        <f>COUNTIFS(tblLoansRaw[Loan_Start_Date],"&gt;="&amp;A29,tblLoansRaw[Loan_Start_Date],"&lt;"&amp;EDATE(A29,1))</f>
        <v>268</v>
      </c>
      <c r="C29" s="44">
        <f>SUMIFS(tblLoansRaw[Loan_Amount],tblLoansRaw[Loan_Start_Date],"&gt;="&amp;A29,tblLoansRaw[Loan_Start_Date],"&lt;"&amp;EDATE(A29,1))</f>
        <v>460527473</v>
      </c>
      <c r="D29" s="44">
        <f t="shared" si="0"/>
        <v>1718386.093283582</v>
      </c>
      <c r="E29">
        <f>COUNTIFS(tblLoansRaw[Loan_Start_Date],"&gt;="&amp;A29,tblLoansRaw[Loan_Start_Date],"&lt;"&amp;EDATE(A29,1),tblLoansRaw[Default_Flag],1)</f>
        <v>2</v>
      </c>
      <c r="F29" s="45">
        <f t="shared" si="1"/>
        <v>7.462686567164179E-3</v>
      </c>
    </row>
    <row r="30" spans="1:12" x14ac:dyDescent="0.25">
      <c r="A30" s="43">
        <f t="shared" si="6"/>
        <v>45658</v>
      </c>
      <c r="B30">
        <f>COUNTIFS(tblLoansRaw[Loan_Start_Date],"&gt;="&amp;A30,tblLoansRaw[Loan_Start_Date],"&lt;"&amp;EDATE(A30,1))</f>
        <v>244</v>
      </c>
      <c r="C30" s="44">
        <f>SUMIFS(tblLoansRaw[Loan_Amount],tblLoansRaw[Loan_Start_Date],"&gt;="&amp;A30,tblLoansRaw[Loan_Start_Date],"&lt;"&amp;EDATE(A30,1))</f>
        <v>415062476</v>
      </c>
      <c r="D30" s="44">
        <f t="shared" si="0"/>
        <v>1701075.7213114754</v>
      </c>
      <c r="E30">
        <f>COUNTIFS(tblLoansRaw[Loan_Start_Date],"&gt;="&amp;A30,tblLoansRaw[Loan_Start_Date],"&lt;"&amp;EDATE(A30,1),tblLoansRaw[Default_Flag],1)</f>
        <v>5</v>
      </c>
      <c r="F30" s="45">
        <f t="shared" si="1"/>
        <v>2.0491803278688523E-2</v>
      </c>
    </row>
    <row r="31" spans="1:12" x14ac:dyDescent="0.25">
      <c r="A31" s="43">
        <f t="shared" si="6"/>
        <v>45689</v>
      </c>
      <c r="B31">
        <f>COUNTIFS(tblLoansRaw[Loan_Start_Date],"&gt;="&amp;A31,tblLoansRaw[Loan_Start_Date],"&lt;"&amp;EDATE(A31,1))</f>
        <v>241</v>
      </c>
      <c r="C31" s="44">
        <f>SUMIFS(tblLoansRaw[Loan_Amount],tblLoansRaw[Loan_Start_Date],"&gt;="&amp;A31,tblLoansRaw[Loan_Start_Date],"&lt;"&amp;EDATE(A31,1))</f>
        <v>388661233</v>
      </c>
      <c r="D31" s="44">
        <f t="shared" si="0"/>
        <v>1612702.2116182572</v>
      </c>
      <c r="E31">
        <f>COUNTIFS(tblLoansRaw[Loan_Start_Date],"&gt;="&amp;A31,tblLoansRaw[Loan_Start_Date],"&lt;"&amp;EDATE(A31,1),tblLoansRaw[Default_Flag],1)</f>
        <v>5</v>
      </c>
      <c r="F31" s="45">
        <f t="shared" si="1"/>
        <v>2.0746887966804978E-2</v>
      </c>
    </row>
    <row r="32" spans="1:12" x14ac:dyDescent="0.25">
      <c r="A32" s="43">
        <f t="shared" si="6"/>
        <v>45717</v>
      </c>
      <c r="B32">
        <f>COUNTIFS(tblLoansRaw[Loan_Start_Date],"&gt;="&amp;A32,tblLoansRaw[Loan_Start_Date],"&lt;"&amp;EDATE(A32,1))</f>
        <v>239</v>
      </c>
      <c r="C32" s="44">
        <f>SUMIFS(tblLoansRaw[Loan_Amount],tblLoansRaw[Loan_Start_Date],"&gt;="&amp;A32,tblLoansRaw[Loan_Start_Date],"&lt;"&amp;EDATE(A32,1))</f>
        <v>425573298</v>
      </c>
      <c r="D32" s="44">
        <f t="shared" si="0"/>
        <v>1780641.4142259415</v>
      </c>
      <c r="E32">
        <f>COUNTIFS(tblLoansRaw[Loan_Start_Date],"&gt;="&amp;A32,tblLoansRaw[Loan_Start_Date],"&lt;"&amp;EDATE(A32,1),tblLoansRaw[Default_Flag],1)</f>
        <v>3</v>
      </c>
      <c r="F32" s="45">
        <f t="shared" si="1"/>
        <v>1.2552301255230125E-2</v>
      </c>
    </row>
    <row r="33" spans="1:6" x14ac:dyDescent="0.25">
      <c r="A33" s="43">
        <f t="shared" si="6"/>
        <v>45748</v>
      </c>
      <c r="B33">
        <f>COUNTIFS(tblLoansRaw[Loan_Start_Date],"&gt;="&amp;A33,tblLoansRaw[Loan_Start_Date],"&lt;"&amp;EDATE(A33,1))</f>
        <v>231</v>
      </c>
      <c r="C33" s="44">
        <f>SUMIFS(tblLoansRaw[Loan_Amount],tblLoansRaw[Loan_Start_Date],"&gt;="&amp;A33,tblLoansRaw[Loan_Start_Date],"&lt;"&amp;EDATE(A33,1))</f>
        <v>405104262</v>
      </c>
      <c r="D33" s="44">
        <f t="shared" si="0"/>
        <v>1753698.1038961038</v>
      </c>
      <c r="E33">
        <f>COUNTIFS(tblLoansRaw[Loan_Start_Date],"&gt;="&amp;A33,tblLoansRaw[Loan_Start_Date],"&lt;"&amp;EDATE(A33,1),tblLoansRaw[Default_Flag],1)</f>
        <v>5</v>
      </c>
      <c r="F33" s="45">
        <f t="shared" si="1"/>
        <v>2.1645021645021644E-2</v>
      </c>
    </row>
    <row r="34" spans="1:6" x14ac:dyDescent="0.25">
      <c r="A34" s="43">
        <f t="shared" si="6"/>
        <v>45778</v>
      </c>
      <c r="B34">
        <f>COUNTIFS(tblLoansRaw[Loan_Start_Date],"&gt;="&amp;A34,tblLoansRaw[Loan_Start_Date],"&lt;"&amp;EDATE(A34,1))</f>
        <v>259</v>
      </c>
      <c r="C34" s="44">
        <f>SUMIFS(tblLoansRaw[Loan_Amount],tblLoansRaw[Loan_Start_Date],"&gt;="&amp;A34,tblLoansRaw[Loan_Start_Date],"&lt;"&amp;EDATE(A34,1))</f>
        <v>448358883</v>
      </c>
      <c r="D34" s="44">
        <f t="shared" si="0"/>
        <v>1731115.3783783785</v>
      </c>
      <c r="E34">
        <f>COUNTIFS(tblLoansRaw[Loan_Start_Date],"&gt;="&amp;A34,tblLoansRaw[Loan_Start_Date],"&lt;"&amp;EDATE(A34,1),tblLoansRaw[Default_Flag],1)</f>
        <v>9</v>
      </c>
      <c r="F34" s="45">
        <f t="shared" si="1"/>
        <v>3.4749034749034749E-2</v>
      </c>
    </row>
    <row r="35" spans="1:6" x14ac:dyDescent="0.25">
      <c r="A35" s="43">
        <f t="shared" si="6"/>
        <v>45809</v>
      </c>
      <c r="B35">
        <f>COUNTIFS(tblLoansRaw[Loan_Start_Date],"&gt;="&amp;A35,tblLoansRaw[Loan_Start_Date],"&lt;"&amp;EDATE(A35,1))</f>
        <v>236</v>
      </c>
      <c r="C35" s="44">
        <f>SUMIFS(tblLoansRaw[Loan_Amount],tblLoansRaw[Loan_Start_Date],"&gt;="&amp;A35,tblLoansRaw[Loan_Start_Date],"&lt;"&amp;EDATE(A35,1))</f>
        <v>397396507</v>
      </c>
      <c r="D35" s="44">
        <f t="shared" si="0"/>
        <v>1683883.5042372881</v>
      </c>
      <c r="E35">
        <f>COUNTIFS(tblLoansRaw[Loan_Start_Date],"&gt;="&amp;A35,tblLoansRaw[Loan_Start_Date],"&lt;"&amp;EDATE(A35,1),tblLoansRaw[Default_Flag],1)</f>
        <v>4</v>
      </c>
      <c r="F35" s="45">
        <f t="shared" si="1"/>
        <v>1.6949152542372881E-2</v>
      </c>
    </row>
    <row r="36" spans="1:6" x14ac:dyDescent="0.25">
      <c r="A36" s="43">
        <f t="shared" si="6"/>
        <v>45839</v>
      </c>
      <c r="B36">
        <f>COUNTIFS(tblLoansRaw[Loan_Start_Date],"&gt;="&amp;A36,tblLoansRaw[Loan_Start_Date],"&lt;"&amp;EDATE(A36,1))</f>
        <v>231</v>
      </c>
      <c r="C36" s="44">
        <f>SUMIFS(tblLoansRaw[Loan_Amount],tblLoansRaw[Loan_Start_Date],"&gt;="&amp;A36,tblLoansRaw[Loan_Start_Date],"&lt;"&amp;EDATE(A36,1))</f>
        <v>410993157</v>
      </c>
      <c r="D36" s="44">
        <f t="shared" si="0"/>
        <v>1779191.1558441559</v>
      </c>
      <c r="E36">
        <f>COUNTIFS(tblLoansRaw[Loan_Start_Date],"&gt;="&amp;A36,tblLoansRaw[Loan_Start_Date],"&lt;"&amp;EDATE(A36,1),tblLoansRaw[Default_Flag],1)</f>
        <v>6</v>
      </c>
      <c r="F36" s="45">
        <f t="shared" si="1"/>
        <v>2.5974025974025976E-2</v>
      </c>
    </row>
    <row r="37" spans="1:6" x14ac:dyDescent="0.25">
      <c r="A37" s="43">
        <f t="shared" si="6"/>
        <v>45870</v>
      </c>
      <c r="B37">
        <f>COUNTIFS(tblLoansRaw[Loan_Start_Date],"&gt;="&amp;A37,tblLoansRaw[Loan_Start_Date],"&lt;"&amp;EDATE(A37,1))</f>
        <v>246</v>
      </c>
      <c r="C37" s="44">
        <f>SUMIFS(tblLoansRaw[Loan_Amount],tblLoansRaw[Loan_Start_Date],"&gt;="&amp;A37,tblLoansRaw[Loan_Start_Date],"&lt;"&amp;EDATE(A37,1))</f>
        <v>391062567</v>
      </c>
      <c r="D37" s="44">
        <f t="shared" si="0"/>
        <v>1589685.2317073171</v>
      </c>
      <c r="E37">
        <f>COUNTIFS(tblLoansRaw[Loan_Start_Date],"&gt;="&amp;A37,tblLoansRaw[Loan_Start_Date],"&lt;"&amp;EDATE(A37,1),tblLoansRaw[Default_Flag],1)</f>
        <v>3</v>
      </c>
      <c r="F37" s="45">
        <f t="shared" si="1"/>
        <v>1.2195121951219513E-2</v>
      </c>
    </row>
    <row r="38" spans="1:6" x14ac:dyDescent="0.25">
      <c r="A38" s="43">
        <f t="shared" si="6"/>
        <v>45901</v>
      </c>
      <c r="B38">
        <f>COUNTIFS(tblLoansRaw[Loan_Start_Date],"&gt;="&amp;A38,tblLoansRaw[Loan_Start_Date],"&lt;"&amp;EDATE(A38,1))</f>
        <v>219</v>
      </c>
      <c r="C38" s="44">
        <f>SUMIFS(tblLoansRaw[Loan_Amount],tblLoansRaw[Loan_Start_Date],"&gt;="&amp;A38,tblLoansRaw[Loan_Start_Date],"&lt;"&amp;EDATE(A38,1))</f>
        <v>400232827</v>
      </c>
      <c r="D38" s="44">
        <f t="shared" si="0"/>
        <v>1827547.1552511416</v>
      </c>
      <c r="E38">
        <f>COUNTIFS(tblLoansRaw[Loan_Start_Date],"&gt;="&amp;A38,tblLoansRaw[Loan_Start_Date],"&lt;"&amp;EDATE(A38,1),tblLoansRaw[Default_Flag],1)</f>
        <v>3</v>
      </c>
      <c r="F38" s="45">
        <f t="shared" si="1"/>
        <v>1.3698630136986301E-2</v>
      </c>
    </row>
    <row r="39" spans="1:6" x14ac:dyDescent="0.25">
      <c r="A39" s="43">
        <f t="shared" si="6"/>
        <v>45931</v>
      </c>
      <c r="B39">
        <f>COUNTIFS(tblLoansRaw[Loan_Start_Date],"&gt;="&amp;A39,tblLoansRaw[Loan_Start_Date],"&lt;"&amp;EDATE(A39,1))</f>
        <v>238</v>
      </c>
      <c r="C39" s="44">
        <f>SUMIFS(tblLoansRaw[Loan_Amount],tblLoansRaw[Loan_Start_Date],"&gt;="&amp;A39,tblLoansRaw[Loan_Start_Date],"&lt;"&amp;EDATE(A39,1))</f>
        <v>383505578</v>
      </c>
      <c r="D39" s="44">
        <f t="shared" si="0"/>
        <v>1611367.9747899161</v>
      </c>
      <c r="E39">
        <f>COUNTIFS(tblLoansRaw[Loan_Start_Date],"&gt;="&amp;A39,tblLoansRaw[Loan_Start_Date],"&lt;"&amp;EDATE(A39,1),tblLoansRaw[Default_Flag],1)</f>
        <v>3</v>
      </c>
      <c r="F39" s="45">
        <f t="shared" si="1"/>
        <v>1.2605042016806723E-2</v>
      </c>
    </row>
    <row r="40" spans="1:6" x14ac:dyDescent="0.25">
      <c r="A40" s="43">
        <f t="shared" si="6"/>
        <v>45962</v>
      </c>
      <c r="B40">
        <f>COUNTIFS(tblLoansRaw[Loan_Start_Date],"&gt;="&amp;A40,tblLoansRaw[Loan_Start_Date],"&lt;"&amp;EDATE(A40,1))</f>
        <v>244</v>
      </c>
      <c r="C40" s="44">
        <f>SUMIFS(tblLoansRaw[Loan_Amount],tblLoansRaw[Loan_Start_Date],"&gt;="&amp;A40,tblLoansRaw[Loan_Start_Date],"&lt;"&amp;EDATE(A40,1))</f>
        <v>414652721</v>
      </c>
      <c r="D40" s="44">
        <f t="shared" si="0"/>
        <v>1699396.3975409835</v>
      </c>
      <c r="E40">
        <f>COUNTIFS(tblLoansRaw[Loan_Start_Date],"&gt;="&amp;A40,tblLoansRaw[Loan_Start_Date],"&lt;"&amp;EDATE(A40,1),tblLoansRaw[Default_Flag],1)</f>
        <v>8</v>
      </c>
      <c r="F40" s="45">
        <f t="shared" si="1"/>
        <v>3.2786885245901641E-2</v>
      </c>
    </row>
    <row r="41" spans="1:6" x14ac:dyDescent="0.25">
      <c r="A41" s="43">
        <f t="shared" si="6"/>
        <v>45992</v>
      </c>
      <c r="B41">
        <f>COUNTIFS(tblLoansRaw[Loan_Start_Date],"&gt;="&amp;A41,tblLoansRaw[Loan_Start_Date],"&lt;"&amp;EDATE(A41,1))</f>
        <v>241</v>
      </c>
      <c r="C41" s="44">
        <f>SUMIFS(tblLoansRaw[Loan_Amount],tblLoansRaw[Loan_Start_Date],"&gt;="&amp;A41,tblLoansRaw[Loan_Start_Date],"&lt;"&amp;EDATE(A41,1))</f>
        <v>409861557</v>
      </c>
      <c r="D41" s="44">
        <f t="shared" si="0"/>
        <v>1700670.3609958505</v>
      </c>
      <c r="E41">
        <f>COUNTIFS(tblLoansRaw[Loan_Start_Date],"&gt;="&amp;A41,tblLoansRaw[Loan_Start_Date],"&lt;"&amp;EDATE(A41,1),tblLoansRaw[Default_Flag],1)</f>
        <v>5</v>
      </c>
      <c r="F41" s="45">
        <f t="shared" si="1"/>
        <v>2.0746887966804978E-2</v>
      </c>
    </row>
    <row r="42" spans="1:6" x14ac:dyDescent="0.25">
      <c r="A42" s="43">
        <f t="shared" si="6"/>
        <v>46023</v>
      </c>
      <c r="B42">
        <f>COUNTIFS(tblLoansRaw[Loan_Start_Date],"&gt;="&amp;A42,tblLoansRaw[Loan_Start_Date],"&lt;"&amp;EDATE(A42,1))</f>
        <v>253</v>
      </c>
      <c r="C42" s="44">
        <f>SUMIFS(tblLoansRaw[Loan_Amount],tblLoansRaw[Loan_Start_Date],"&gt;="&amp;A42,tblLoansRaw[Loan_Start_Date],"&lt;"&amp;EDATE(A42,1))</f>
        <v>419486386</v>
      </c>
      <c r="D42" s="44">
        <f t="shared" si="0"/>
        <v>1658048.956521739</v>
      </c>
      <c r="E42">
        <f>COUNTIFS(tblLoansRaw[Loan_Start_Date],"&gt;="&amp;A42,tblLoansRaw[Loan_Start_Date],"&lt;"&amp;EDATE(A42,1),tblLoansRaw[Default_Flag],1)</f>
        <v>4</v>
      </c>
      <c r="F42" s="45">
        <f t="shared" si="1"/>
        <v>1.5810276679841896E-2</v>
      </c>
    </row>
    <row r="43" spans="1:6" x14ac:dyDescent="0.25">
      <c r="A43" s="43">
        <f t="shared" si="6"/>
        <v>46054</v>
      </c>
      <c r="B43">
        <f>COUNTIFS(tblLoansRaw[Loan_Start_Date],"&gt;="&amp;A43,tblLoansRaw[Loan_Start_Date],"&lt;"&amp;EDATE(A43,1))</f>
        <v>230</v>
      </c>
      <c r="C43" s="44">
        <f>SUMIFS(tblLoansRaw[Loan_Amount],tblLoansRaw[Loan_Start_Date],"&gt;="&amp;A43,tblLoansRaw[Loan_Start_Date],"&lt;"&amp;EDATE(A43,1))</f>
        <v>380599674</v>
      </c>
      <c r="D43" s="44">
        <f t="shared" si="0"/>
        <v>1654781.1913043477</v>
      </c>
      <c r="E43">
        <f>COUNTIFS(tblLoansRaw[Loan_Start_Date],"&gt;="&amp;A43,tblLoansRaw[Loan_Start_Date],"&lt;"&amp;EDATE(A43,1),tblLoansRaw[Default_Flag],1)</f>
        <v>5</v>
      </c>
      <c r="F43" s="45">
        <f t="shared" si="1"/>
        <v>2.1739130434782608E-2</v>
      </c>
    </row>
    <row r="44" spans="1:6" x14ac:dyDescent="0.25">
      <c r="A44" s="43">
        <f t="shared" si="6"/>
        <v>46082</v>
      </c>
      <c r="B44">
        <f>COUNTIFS(tblLoansRaw[Loan_Start_Date],"&gt;="&amp;A44,tblLoansRaw[Loan_Start_Date],"&lt;"&amp;EDATE(A44,1))</f>
        <v>248</v>
      </c>
      <c r="C44" s="44">
        <f>SUMIFS(tblLoansRaw[Loan_Amount],tblLoansRaw[Loan_Start_Date],"&gt;="&amp;A44,tblLoansRaw[Loan_Start_Date],"&lt;"&amp;EDATE(A44,1))</f>
        <v>371837993</v>
      </c>
      <c r="D44" s="44">
        <f t="shared" si="0"/>
        <v>1499346.7459677418</v>
      </c>
      <c r="E44">
        <f>COUNTIFS(tblLoansRaw[Loan_Start_Date],"&gt;="&amp;A44,tblLoansRaw[Loan_Start_Date],"&lt;"&amp;EDATE(A44,1),tblLoansRaw[Default_Flag],1)</f>
        <v>2</v>
      </c>
      <c r="F44" s="45">
        <f t="shared" si="1"/>
        <v>8.0645161290322578E-3</v>
      </c>
    </row>
    <row r="45" spans="1:6" x14ac:dyDescent="0.25">
      <c r="A45" s="43">
        <f t="shared" si="6"/>
        <v>46113</v>
      </c>
      <c r="B45">
        <f>COUNTIFS(tblLoansRaw[Loan_Start_Date],"&gt;="&amp;A45,tblLoansRaw[Loan_Start_Date],"&lt;"&amp;EDATE(A45,1))</f>
        <v>238</v>
      </c>
      <c r="C45" s="44">
        <f>SUMIFS(tblLoansRaw[Loan_Amount],tblLoansRaw[Loan_Start_Date],"&gt;="&amp;A45,tblLoansRaw[Loan_Start_Date],"&lt;"&amp;EDATE(A45,1))</f>
        <v>404172241</v>
      </c>
      <c r="D45" s="44">
        <f t="shared" si="0"/>
        <v>1698202.6932773108</v>
      </c>
      <c r="E45">
        <f>COUNTIFS(tblLoansRaw[Loan_Start_Date],"&gt;="&amp;A45,tblLoansRaw[Loan_Start_Date],"&lt;"&amp;EDATE(A45,1),tblLoansRaw[Default_Flag],1)</f>
        <v>8</v>
      </c>
      <c r="F45" s="45">
        <f t="shared" si="1"/>
        <v>3.3613445378151259E-2</v>
      </c>
    </row>
    <row r="46" spans="1:6" x14ac:dyDescent="0.25">
      <c r="A46" s="43">
        <f t="shared" si="6"/>
        <v>46143</v>
      </c>
      <c r="B46">
        <f>COUNTIFS(tblLoansRaw[Loan_Start_Date],"&gt;="&amp;A46,tblLoansRaw[Loan_Start_Date],"&lt;"&amp;EDATE(A46,1))</f>
        <v>266</v>
      </c>
      <c r="C46" s="44">
        <f>SUMIFS(tblLoansRaw[Loan_Amount],tblLoansRaw[Loan_Start_Date],"&gt;="&amp;A46,tblLoansRaw[Loan_Start_Date],"&lt;"&amp;EDATE(A46,1))</f>
        <v>442029130</v>
      </c>
      <c r="D46" s="44">
        <f t="shared" si="0"/>
        <v>1661763.6466165413</v>
      </c>
      <c r="E46">
        <f>COUNTIFS(tblLoansRaw[Loan_Start_Date],"&gt;="&amp;A46,tblLoansRaw[Loan_Start_Date],"&lt;"&amp;EDATE(A46,1),tblLoansRaw[Default_Flag],1)</f>
        <v>8</v>
      </c>
      <c r="F46" s="45">
        <f t="shared" si="1"/>
        <v>3.007518796992481E-2</v>
      </c>
    </row>
    <row r="47" spans="1:6" x14ac:dyDescent="0.25">
      <c r="A47" s="43">
        <f t="shared" si="6"/>
        <v>46174</v>
      </c>
      <c r="B47">
        <f>COUNTIFS(tblLoansRaw[Loan_Start_Date],"&gt;="&amp;A47,tblLoansRaw[Loan_Start_Date],"&lt;"&amp;EDATE(A47,1))</f>
        <v>203</v>
      </c>
      <c r="C47" s="44">
        <f>SUMIFS(tblLoansRaw[Loan_Amount],tblLoansRaw[Loan_Start_Date],"&gt;="&amp;A47,tblLoansRaw[Loan_Start_Date],"&lt;"&amp;EDATE(A47,1))</f>
        <v>339355868</v>
      </c>
      <c r="D47" s="44">
        <f t="shared" si="0"/>
        <v>1671703.7832512315</v>
      </c>
      <c r="E47">
        <f>COUNTIFS(tblLoansRaw[Loan_Start_Date],"&gt;="&amp;A47,tblLoansRaw[Loan_Start_Date],"&lt;"&amp;EDATE(A47,1),tblLoansRaw[Default_Flag],1)</f>
        <v>6</v>
      </c>
      <c r="F47" s="45">
        <f t="shared" si="1"/>
        <v>2.9556650246305417E-2</v>
      </c>
    </row>
  </sheetData>
  <mergeCells count="9">
    <mergeCell ref="H23:I23"/>
    <mergeCell ref="H24:I24"/>
    <mergeCell ref="H25:I25"/>
    <mergeCell ref="H26:I26"/>
    <mergeCell ref="A1:F2"/>
    <mergeCell ref="H4:L4"/>
    <mergeCell ref="H21:I21"/>
    <mergeCell ref="H22:I22"/>
    <mergeCell ref="A4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BD2E2-4A33-4ADE-B1B4-2E6D7B715BDC}">
  <sheetPr codeName="Sheet9">
    <tabColor theme="4" tint="0.59999389629810485"/>
  </sheetPr>
  <dimension ref="A1:L36"/>
  <sheetViews>
    <sheetView showGridLines="0" showRowColHeaders="0" workbookViewId="0">
      <selection activeCell="R26" sqref="R26"/>
    </sheetView>
  </sheetViews>
  <sheetFormatPr defaultRowHeight="15" x14ac:dyDescent="0.25"/>
  <cols>
    <col min="1" max="1" width="23.42578125" bestFit="1" customWidth="1"/>
    <col min="2" max="2" width="22.140625" customWidth="1"/>
    <col min="3" max="3" width="22.85546875" customWidth="1"/>
    <col min="4" max="4" width="19.140625" bestFit="1" customWidth="1"/>
    <col min="7" max="7" width="24.5703125" bestFit="1" customWidth="1"/>
    <col min="8" max="8" width="14.85546875" customWidth="1"/>
    <col min="9" max="9" width="18.85546875" customWidth="1"/>
    <col min="10" max="10" width="14.7109375" customWidth="1"/>
  </cols>
  <sheetData>
    <row r="1" spans="1:12" x14ac:dyDescent="0.25">
      <c r="A1" s="98" t="s">
        <v>196</v>
      </c>
      <c r="B1" s="98"/>
      <c r="C1" s="98"/>
      <c r="D1" s="98"/>
      <c r="E1" s="98"/>
      <c r="F1" s="98"/>
      <c r="G1" s="98"/>
      <c r="H1" s="98"/>
    </row>
    <row r="2" spans="1:12" x14ac:dyDescent="0.25">
      <c r="A2" s="98"/>
      <c r="B2" s="98"/>
      <c r="C2" s="98"/>
      <c r="D2" s="98"/>
      <c r="E2" s="98"/>
      <c r="F2" s="98"/>
      <c r="G2" s="98"/>
      <c r="H2" s="98"/>
    </row>
    <row r="4" spans="1:12" s="4" customFormat="1" x14ac:dyDescent="0.25">
      <c r="A4" s="97" t="s">
        <v>197</v>
      </c>
      <c r="B4" s="97"/>
      <c r="C4" s="97"/>
      <c r="D4" s="97"/>
      <c r="F4" s="97" t="s">
        <v>198</v>
      </c>
      <c r="G4" s="97"/>
      <c r="H4" s="97"/>
      <c r="I4" s="97"/>
    </row>
    <row r="5" spans="1:12" x14ac:dyDescent="0.25">
      <c r="A5" s="4" t="s">
        <v>252</v>
      </c>
      <c r="B5" s="48">
        <f>AVERAGE(tblLoansRaw[Interest_Rate])</f>
        <v>11.670064999999971</v>
      </c>
    </row>
    <row r="6" spans="1:12" x14ac:dyDescent="0.25">
      <c r="A6" s="40" t="s">
        <v>253</v>
      </c>
      <c r="G6" s="4" t="s">
        <v>253</v>
      </c>
      <c r="H6" s="41">
        <v>0.01</v>
      </c>
    </row>
    <row r="7" spans="1:12" x14ac:dyDescent="0.25">
      <c r="A7" s="4" t="s">
        <v>254</v>
      </c>
      <c r="B7">
        <f>ROUND(AVERAGE(tblLoansRaw[Tenure_Months]),0)</f>
        <v>85</v>
      </c>
    </row>
    <row r="8" spans="1:12" x14ac:dyDescent="0.25">
      <c r="A8" s="40" t="s">
        <v>255</v>
      </c>
      <c r="G8" s="4" t="s">
        <v>255</v>
      </c>
      <c r="H8">
        <v>12</v>
      </c>
    </row>
    <row r="9" spans="1:12" x14ac:dyDescent="0.25">
      <c r="A9" s="4" t="s">
        <v>203</v>
      </c>
      <c r="B9" s="10">
        <f>AVERAGE(tblLoansRaw[Default_Flag])</f>
        <v>2.0199999999999999E-2</v>
      </c>
      <c r="G9" s="4"/>
    </row>
    <row r="10" spans="1:12" x14ac:dyDescent="0.25">
      <c r="A10" s="40" t="s">
        <v>256</v>
      </c>
      <c r="G10" s="4" t="s">
        <v>256</v>
      </c>
      <c r="H10" s="41">
        <v>0.02</v>
      </c>
    </row>
    <row r="12" spans="1:12" x14ac:dyDescent="0.25">
      <c r="A12" s="97" t="s">
        <v>199</v>
      </c>
      <c r="B12" s="97"/>
      <c r="C12" s="97"/>
      <c r="D12" s="97"/>
      <c r="E12" s="97"/>
      <c r="F12" s="4"/>
      <c r="G12" s="97" t="s">
        <v>201</v>
      </c>
      <c r="H12" s="97"/>
      <c r="I12" s="97"/>
      <c r="J12" s="97"/>
      <c r="K12" s="97"/>
      <c r="L12" s="4"/>
    </row>
    <row r="13" spans="1:12" x14ac:dyDescent="0.25">
      <c r="A13" s="4" t="s">
        <v>257</v>
      </c>
      <c r="B13" s="4" t="s">
        <v>125</v>
      </c>
      <c r="C13" s="4" t="s">
        <v>102</v>
      </c>
      <c r="D13" s="4" t="s">
        <v>101</v>
      </c>
      <c r="E13" s="4"/>
      <c r="F13" s="4"/>
      <c r="G13" s="4" t="s">
        <v>95</v>
      </c>
      <c r="H13" s="4" t="s">
        <v>125</v>
      </c>
      <c r="I13" s="4" t="s">
        <v>102</v>
      </c>
      <c r="J13" s="4" t="s">
        <v>101</v>
      </c>
      <c r="K13" s="4"/>
      <c r="L13" s="4"/>
    </row>
    <row r="14" spans="1:12" x14ac:dyDescent="0.25">
      <c r="A14" s="48">
        <f>$B$5-2</f>
        <v>9.6700649999999708</v>
      </c>
      <c r="B14" s="46">
        <f>-PMT(A14/100/12,$B$7,AVERAGE(tblLoansRaw[Loan_Amount]))</f>
        <v>27270.496439178249</v>
      </c>
      <c r="C14" s="46">
        <f>B14*$B$7-AVERAGE(tblLoansRaw[Loan_Amount])</f>
        <v>644530.05353015126</v>
      </c>
      <c r="D14" s="46">
        <f>B14*$B$7</f>
        <v>2317992.1973301512</v>
      </c>
      <c r="G14">
        <f>ROUND($B$7-24,0)</f>
        <v>61</v>
      </c>
      <c r="H14" s="46">
        <f>-PMT($B$5/100/12,G14,AVERAGE(tblLoansRaw[Loan_Amount]))</f>
        <v>36500.285245098021</v>
      </c>
      <c r="I14" s="46">
        <f>H14*G14-AVERAGE(tblLoansRaw[Loan_Amount])</f>
        <v>553055.25615097932</v>
      </c>
      <c r="J14" s="46">
        <f>H14*G14</f>
        <v>2226517.3999509793</v>
      </c>
    </row>
    <row r="15" spans="1:12" x14ac:dyDescent="0.25">
      <c r="A15" s="48">
        <f>$B$5-1</f>
        <v>10.670064999999971</v>
      </c>
      <c r="B15" s="46">
        <f>-PMT(A15/100/12,$B$7,AVERAGE(tblLoansRaw[Loan_Amount]))</f>
        <v>28139.524123861829</v>
      </c>
      <c r="C15" s="46">
        <f>B15*$B$7-AVERAGE(tblLoansRaw[Loan_Amount])</f>
        <v>718397.40672825533</v>
      </c>
      <c r="D15" s="46">
        <f>B15*$B$7</f>
        <v>2391859.5505282553</v>
      </c>
      <c r="G15">
        <f>ROUND($B$7-12,0)</f>
        <v>73</v>
      </c>
      <c r="H15" s="46">
        <f>-PMT($B$5/100/12,G15,AVERAGE(tblLoansRaw[Loan_Amount]))</f>
        <v>32122.966595075264</v>
      </c>
      <c r="I15" s="46">
        <f>H15*G15-AVERAGE(tblLoansRaw[Loan_Amount])</f>
        <v>671514.41764049442</v>
      </c>
      <c r="J15" s="46">
        <f>H15*G15</f>
        <v>2344976.5614404944</v>
      </c>
    </row>
    <row r="16" spans="1:12" x14ac:dyDescent="0.25">
      <c r="A16" s="48">
        <f>$B$5</f>
        <v>11.670064999999971</v>
      </c>
      <c r="B16" s="46">
        <f>-PMT(A16/100/12,$B$7,AVERAGE(tblLoansRaw[Loan_Amount]))</f>
        <v>29023.905321735485</v>
      </c>
      <c r="C16" s="46">
        <f>B16*$B$7-AVERAGE(tblLoansRaw[Loan_Amount])</f>
        <v>793569.80854751612</v>
      </c>
      <c r="D16" s="46">
        <f>B16*$B$7</f>
        <v>2467031.9523475161</v>
      </c>
      <c r="G16">
        <f>ROUND($B$7,0)</f>
        <v>85</v>
      </c>
      <c r="H16" s="46">
        <f>-PMT($B$5/100/12,G16,AVERAGE(tblLoansRaw[Loan_Amount]))</f>
        <v>29023.905321735485</v>
      </c>
      <c r="I16" s="46">
        <f>H16*G16-AVERAGE(tblLoansRaw[Loan_Amount])</f>
        <v>793569.80854751612</v>
      </c>
      <c r="J16" s="46">
        <f>H16*G16</f>
        <v>2467031.9523475161</v>
      </c>
    </row>
    <row r="17" spans="1:11" x14ac:dyDescent="0.25">
      <c r="A17" s="48">
        <f>$B$5+1</f>
        <v>12.670064999999971</v>
      </c>
      <c r="B17" s="46">
        <f>-PMT(A17/100/12,$B$7,AVERAGE(tblLoansRaw[Loan_Amount]))</f>
        <v>29923.454454676717</v>
      </c>
      <c r="C17" s="46">
        <f>B17*$B$7-AVERAGE(tblLoansRaw[Loan_Amount])</f>
        <v>870031.48484752118</v>
      </c>
      <c r="D17" s="46">
        <f>B17*$B$7</f>
        <v>2543493.6286475211</v>
      </c>
      <c r="G17">
        <f>ROUND($B$7+12,0)</f>
        <v>97</v>
      </c>
      <c r="H17" s="46">
        <f>-PMT($B$5/100/12,G17,AVERAGE(tblLoansRaw[Loan_Amount]))</f>
        <v>26728.051530449357</v>
      </c>
      <c r="I17" s="46">
        <f>H17*G17-AVERAGE(tblLoansRaw[Loan_Amount])</f>
        <v>919158.8546535878</v>
      </c>
      <c r="J17" s="46">
        <f>H17*G17</f>
        <v>2592620.9984535878</v>
      </c>
    </row>
    <row r="18" spans="1:11" x14ac:dyDescent="0.25">
      <c r="A18" s="48">
        <f>$B$5+2</f>
        <v>13.670064999999971</v>
      </c>
      <c r="B18" s="46">
        <f>-PMT(A18/100/12,$B$7,AVERAGE(tblLoansRaw[Loan_Amount]))</f>
        <v>30837.974160207548</v>
      </c>
      <c r="C18" s="46">
        <f>B18*$B$7-AVERAGE(tblLoansRaw[Loan_Amount])</f>
        <v>947765.65981764183</v>
      </c>
      <c r="D18" s="46">
        <f>B18*$B$7</f>
        <v>2621227.8036176418</v>
      </c>
      <c r="G18">
        <f>ROUND($B$7+24,0)</f>
        <v>109</v>
      </c>
      <c r="H18" s="46">
        <f>-PMT($B$5/100/12,G18,AVERAGE(tblLoansRaw[Loan_Amount]))</f>
        <v>24969.479059502042</v>
      </c>
      <c r="I18" s="46">
        <f>H18*G18-AVERAGE(tblLoansRaw[Loan_Amount])</f>
        <v>1048211.0736857227</v>
      </c>
      <c r="J18" s="46">
        <f>H18*G18</f>
        <v>2721673.2174857226</v>
      </c>
    </row>
    <row r="22" spans="1:11" s="4" customFormat="1" x14ac:dyDescent="0.25">
      <c r="A22" s="97" t="s">
        <v>200</v>
      </c>
      <c r="B22" s="97"/>
      <c r="C22" s="97"/>
      <c r="D22" s="97"/>
      <c r="E22" s="97"/>
      <c r="G22" s="97" t="s">
        <v>202</v>
      </c>
      <c r="H22" s="97"/>
      <c r="I22" s="97"/>
      <c r="J22" s="12"/>
      <c r="K22" s="12"/>
    </row>
    <row r="23" spans="1:11" s="4" customFormat="1" x14ac:dyDescent="0.25">
      <c r="A23" s="4" t="s">
        <v>205</v>
      </c>
      <c r="B23" s="4" t="s">
        <v>139</v>
      </c>
      <c r="C23" s="4" t="s">
        <v>206</v>
      </c>
      <c r="D23" s="4" t="s">
        <v>207</v>
      </c>
      <c r="G23" s="4" t="s">
        <v>211</v>
      </c>
      <c r="H23" s="4" t="s">
        <v>212</v>
      </c>
      <c r="I23" s="4" t="s">
        <v>213</v>
      </c>
    </row>
    <row r="24" spans="1:11" x14ac:dyDescent="0.25">
      <c r="A24" t="s">
        <v>208</v>
      </c>
      <c r="B24" s="10">
        <f>MAX(0,$B$9-2%)</f>
        <v>1.9999999999999879E-4</v>
      </c>
      <c r="C24">
        <f>B24*COUNTA(tblLoansRaw[Loan_ID])</f>
        <v>1.999999999999988</v>
      </c>
      <c r="D24" s="46">
        <f>B24*SUM(tblLoansRaw[Outstanding_Principal])</f>
        <v>2532075.2924799928</v>
      </c>
      <c r="G24" s="39">
        <v>0</v>
      </c>
      <c r="H24">
        <f>G24*COUNTA(tblLoansRaw[Loan_ID])</f>
        <v>0</v>
      </c>
      <c r="I24" s="46">
        <f>G24*SUM(tblLoansRaw[Outstanding_Principal])</f>
        <v>0</v>
      </c>
    </row>
    <row r="25" spans="1:11" x14ac:dyDescent="0.25">
      <c r="A25" t="s">
        <v>204</v>
      </c>
      <c r="B25" s="10">
        <f>$B$9</f>
        <v>2.0199999999999999E-2</v>
      </c>
      <c r="C25">
        <f>B25*COUNTA(tblLoansRaw[Loan_ID])</f>
        <v>202</v>
      </c>
      <c r="D25" s="46">
        <f>B25*SUM(tblLoansRaw[Outstanding_Principal])</f>
        <v>255739604.54048079</v>
      </c>
      <c r="G25" s="39">
        <v>0.05</v>
      </c>
      <c r="H25">
        <f>G25*COUNTA(tblLoansRaw[Loan_ID])</f>
        <v>500</v>
      </c>
      <c r="I25" s="46">
        <f>G25*SUM(tblLoansRaw[Outstanding_Principal])</f>
        <v>633018823.12000203</v>
      </c>
    </row>
    <row r="26" spans="1:11" x14ac:dyDescent="0.25">
      <c r="A26" t="s">
        <v>209</v>
      </c>
      <c r="B26" s="10">
        <f>$B$9+2%</f>
        <v>4.02E-2</v>
      </c>
      <c r="C26">
        <f>B26*COUNTA(tblLoansRaw[Loan_ID])</f>
        <v>402</v>
      </c>
      <c r="D26" s="46">
        <f>B26*SUM(tblLoansRaw[Outstanding_Principal])</f>
        <v>508947133.78848159</v>
      </c>
      <c r="G26" s="39">
        <v>0.1</v>
      </c>
      <c r="H26">
        <f>G26*COUNTA(tblLoansRaw[Loan_ID])</f>
        <v>1000</v>
      </c>
      <c r="I26" s="46">
        <f>G26*SUM(tblLoansRaw[Outstanding_Principal])</f>
        <v>1266037646.2400041</v>
      </c>
    </row>
    <row r="27" spans="1:11" x14ac:dyDescent="0.25">
      <c r="A27" t="s">
        <v>210</v>
      </c>
      <c r="B27" s="10">
        <f>$B$9+5%</f>
        <v>7.0199999999999999E-2</v>
      </c>
      <c r="C27">
        <f>B27*COUNTA(tblLoansRaw[Loan_ID])</f>
        <v>702</v>
      </c>
      <c r="D27" s="46">
        <f>B27*SUM(tblLoansRaw[Outstanding_Principal])</f>
        <v>888758427.66048276</v>
      </c>
      <c r="G27" s="39">
        <v>0.2</v>
      </c>
      <c r="H27">
        <f>G27*COUNTA(tblLoansRaw[Loan_ID])</f>
        <v>2000</v>
      </c>
      <c r="I27" s="46">
        <f>G27*SUM(tblLoansRaw[Outstanding_Principal])</f>
        <v>2532075292.4800081</v>
      </c>
    </row>
    <row r="28" spans="1:11" x14ac:dyDescent="0.25">
      <c r="G28" s="39">
        <v>0.3</v>
      </c>
      <c r="H28">
        <f>G28*COUNTA(tblLoansRaw[Loan_ID])</f>
        <v>3000</v>
      </c>
      <c r="I28" s="46">
        <f>G28*SUM(tblLoansRaw[Outstanding_Principal])</f>
        <v>3798112938.7200117</v>
      </c>
    </row>
    <row r="31" spans="1:11" x14ac:dyDescent="0.25">
      <c r="A31" s="97" t="s">
        <v>214</v>
      </c>
      <c r="B31" s="97"/>
      <c r="C31" s="97"/>
      <c r="D31" s="97"/>
    </row>
    <row r="32" spans="1:11" x14ac:dyDescent="0.25">
      <c r="A32" s="4" t="s">
        <v>205</v>
      </c>
      <c r="B32" s="4" t="s">
        <v>215</v>
      </c>
      <c r="C32" s="4" t="s">
        <v>216</v>
      </c>
      <c r="D32" s="4"/>
    </row>
    <row r="33" spans="1:3" x14ac:dyDescent="0.25">
      <c r="A33" t="s">
        <v>217</v>
      </c>
      <c r="B33" t="s">
        <v>218</v>
      </c>
      <c r="C33" t="s">
        <v>219</v>
      </c>
    </row>
    <row r="34" spans="1:3" x14ac:dyDescent="0.25">
      <c r="A34" t="s">
        <v>220</v>
      </c>
      <c r="B34" t="s">
        <v>221</v>
      </c>
      <c r="C34" t="s">
        <v>222</v>
      </c>
    </row>
    <row r="35" spans="1:3" x14ac:dyDescent="0.25">
      <c r="A35" t="s">
        <v>223</v>
      </c>
      <c r="B35" t="s">
        <v>224</v>
      </c>
      <c r="C35" t="s">
        <v>225</v>
      </c>
    </row>
    <row r="36" spans="1:3" x14ac:dyDescent="0.25">
      <c r="A36" t="s">
        <v>226</v>
      </c>
      <c r="B36" t="s">
        <v>227</v>
      </c>
      <c r="C36" t="s">
        <v>228</v>
      </c>
    </row>
  </sheetData>
  <mergeCells count="8">
    <mergeCell ref="A31:D31"/>
    <mergeCell ref="A1:H2"/>
    <mergeCell ref="A4:D4"/>
    <mergeCell ref="F4:I4"/>
    <mergeCell ref="A12:E12"/>
    <mergeCell ref="A22:E22"/>
    <mergeCell ref="G12:K12"/>
    <mergeCell ref="G22:I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A3732-7A61-43D0-878E-CF730A45FD5C}">
  <sheetPr codeName="Sheet10">
    <tabColor theme="4" tint="0.59999389629810485"/>
  </sheetPr>
  <dimension ref="A1:I29"/>
  <sheetViews>
    <sheetView showGridLines="0" showRowColHeaders="0" workbookViewId="0">
      <selection activeCell="R24" sqref="R24"/>
    </sheetView>
  </sheetViews>
  <sheetFormatPr defaultRowHeight="15" x14ac:dyDescent="0.25"/>
  <cols>
    <col min="1" max="1" width="22.7109375" bestFit="1" customWidth="1"/>
    <col min="2" max="2" width="15" customWidth="1"/>
    <col min="6" max="6" width="15.5703125" bestFit="1" customWidth="1"/>
    <col min="7" max="7" width="12.5703125" bestFit="1" customWidth="1"/>
  </cols>
  <sheetData>
    <row r="1" spans="1:9" x14ac:dyDescent="0.25">
      <c r="A1" s="98" t="s">
        <v>229</v>
      </c>
      <c r="B1" s="98"/>
      <c r="C1" s="98"/>
      <c r="D1" s="98"/>
      <c r="E1" s="98"/>
      <c r="F1" s="98"/>
      <c r="G1" s="98"/>
      <c r="H1" s="98"/>
    </row>
    <row r="2" spans="1:9" x14ac:dyDescent="0.25">
      <c r="A2" s="98"/>
      <c r="B2" s="98"/>
      <c r="C2" s="98"/>
      <c r="D2" s="98"/>
      <c r="E2" s="98"/>
      <c r="F2" s="98"/>
      <c r="G2" s="98"/>
      <c r="H2" s="98"/>
    </row>
    <row r="4" spans="1:9" x14ac:dyDescent="0.25">
      <c r="A4" s="102" t="s">
        <v>230</v>
      </c>
      <c r="B4" s="102"/>
      <c r="C4" s="102"/>
      <c r="D4" s="102"/>
      <c r="F4" s="102" t="s">
        <v>232</v>
      </c>
      <c r="G4" s="102"/>
      <c r="H4" s="102"/>
      <c r="I4" s="102"/>
    </row>
    <row r="5" spans="1:9" x14ac:dyDescent="0.25">
      <c r="F5" t="s">
        <v>233</v>
      </c>
    </row>
    <row r="6" spans="1:9" x14ac:dyDescent="0.25">
      <c r="A6" t="s">
        <v>93</v>
      </c>
      <c r="B6" s="56">
        <v>1000000</v>
      </c>
      <c r="F6" t="s">
        <v>110</v>
      </c>
      <c r="G6" s="49">
        <f>B6/B7</f>
        <v>0.5</v>
      </c>
    </row>
    <row r="7" spans="1:9" x14ac:dyDescent="0.25">
      <c r="A7" t="s">
        <v>231</v>
      </c>
      <c r="B7" s="56">
        <v>2000000</v>
      </c>
      <c r="F7" t="s">
        <v>258</v>
      </c>
      <c r="G7" s="50">
        <f>-PMT(B13/12,B14,B6)</f>
        <v>21001.86130971551</v>
      </c>
    </row>
    <row r="8" spans="1:9" x14ac:dyDescent="0.25">
      <c r="A8" t="s">
        <v>108</v>
      </c>
      <c r="B8" s="60">
        <v>780</v>
      </c>
      <c r="F8" t="s">
        <v>234</v>
      </c>
      <c r="G8" s="55">
        <f>G7/(B7/12)</f>
        <v>0.12601116785829308</v>
      </c>
    </row>
    <row r="9" spans="1:9" x14ac:dyDescent="0.25">
      <c r="A9" t="s">
        <v>109</v>
      </c>
      <c r="B9" s="58">
        <v>0.2</v>
      </c>
      <c r="F9" t="s">
        <v>235</v>
      </c>
      <c r="G9" s="49" t="str">
        <f>IF(OR(B11=1,B10&gt;=90,B8&lt;600),"HIGH",
IF(OR(B10&gt;=30,B8&lt;700,B9&gt;40%),"MEDIUM",
"LOW"))</f>
        <v>LOW</v>
      </c>
    </row>
    <row r="10" spans="1:9" x14ac:dyDescent="0.25">
      <c r="A10" t="s">
        <v>111</v>
      </c>
      <c r="B10" s="57">
        <v>0</v>
      </c>
      <c r="F10" t="s">
        <v>236</v>
      </c>
      <c r="G10" s="49" t="str">
        <f>IF(G8&lt;=30%,"COMFORTABLE",
IF(G8&lt;=40%,"MODERATE",
"STRETCHED"))</f>
        <v>COMFORTABLE</v>
      </c>
    </row>
    <row r="11" spans="1:9" x14ac:dyDescent="0.25">
      <c r="A11" t="s">
        <v>114</v>
      </c>
      <c r="B11" s="57">
        <v>0</v>
      </c>
      <c r="F11" t="s">
        <v>116</v>
      </c>
      <c r="G11" s="49" t="str">
        <f>IF(OR(B11=1,B10&gt;=90,B9&gt;50%),"HIGH RISK",
IF(OR(B10&gt;=30,B9&gt;35%,B8&lt;650),"MEDIUM RISK",
"HEALTHY"))</f>
        <v>HEALTHY</v>
      </c>
    </row>
    <row r="12" spans="1:9" x14ac:dyDescent="0.25">
      <c r="A12" t="s">
        <v>92</v>
      </c>
      <c r="B12" s="57" t="s">
        <v>1</v>
      </c>
    </row>
    <row r="13" spans="1:9" x14ac:dyDescent="0.25">
      <c r="A13" t="s">
        <v>94</v>
      </c>
      <c r="B13" s="59">
        <v>9.5000000000000001E-2</v>
      </c>
    </row>
    <row r="14" spans="1:9" x14ac:dyDescent="0.25">
      <c r="A14" t="s">
        <v>120</v>
      </c>
      <c r="B14" s="57">
        <v>60</v>
      </c>
    </row>
    <row r="17" spans="1:6" x14ac:dyDescent="0.25">
      <c r="A17" s="102" t="s">
        <v>259</v>
      </c>
      <c r="B17" s="102"/>
      <c r="C17" s="102"/>
      <c r="D17" s="102"/>
    </row>
    <row r="19" spans="1:6" x14ac:dyDescent="0.25">
      <c r="A19" t="s">
        <v>260</v>
      </c>
      <c r="B19">
        <f>IF(B8&gt;=750,40,IF(B8&gt;=700,30,IF(B8&gt;=650,20,IF(B8&gt;=600,10,0))))</f>
        <v>40</v>
      </c>
    </row>
    <row r="20" spans="1:6" x14ac:dyDescent="0.25">
      <c r="A20" t="s">
        <v>261</v>
      </c>
      <c r="B20">
        <f>IF(B9&lt;=25%,25,IF(B9&lt;=35%,20,IF(B9&lt;=45%,10,0)))</f>
        <v>25</v>
      </c>
    </row>
    <row r="21" spans="1:6" x14ac:dyDescent="0.25">
      <c r="A21" t="s">
        <v>262</v>
      </c>
      <c r="B21">
        <f>IF(G8&lt;=25%,20,IF(G8&lt;=35%,15,IF(G8&lt;=45%,5,0)))</f>
        <v>20</v>
      </c>
    </row>
    <row r="22" spans="1:6" x14ac:dyDescent="0.25">
      <c r="A22" t="s">
        <v>263</v>
      </c>
      <c r="B22">
        <f>IF(AND(B10=0,B11=0),15,
IF(AND(B10&lt;30,B11=0),10,
IF(AND(B10&lt;90,B11=0),5,0)))</f>
        <v>15</v>
      </c>
    </row>
    <row r="23" spans="1:6" x14ac:dyDescent="0.25">
      <c r="A23" t="s">
        <v>264</v>
      </c>
      <c r="B23">
        <f>SUM(B18:B22)</f>
        <v>100</v>
      </c>
    </row>
    <row r="26" spans="1:6" x14ac:dyDescent="0.25">
      <c r="C26" s="103" t="s">
        <v>265</v>
      </c>
      <c r="D26" s="103"/>
      <c r="E26" s="103"/>
    </row>
    <row r="28" spans="1:6" ht="18.75" x14ac:dyDescent="0.3">
      <c r="B28" s="101" t="str">
        <f>IF(B11=1,"DECLINE",
IF(B10&gt;=90,"DECLINE",
IF(G8&gt;45%,"DECLINE",
IF(B9&gt;50%,"DECLINE",
IF(B23&gt;=75,"APPROVE",
IF(B23&gt;=55,"REVIEW","DECLINE"))))))</f>
        <v>APPROVE</v>
      </c>
      <c r="C28" s="101"/>
      <c r="D28" s="101"/>
      <c r="E28" s="101"/>
      <c r="F28" s="101"/>
    </row>
    <row r="29" spans="1:6" ht="18.75" x14ac:dyDescent="0.3">
      <c r="B29" s="101" t="str">
        <f>IF(B11=1,"Existing default flag",
IF(B10&gt;=90,"Severe delinquency",
IF(G8&gt;45%,"Proposed EMI exceeds affordability threshold",
IF(B9&gt;50%,"High debt-to-income ratio",
IF(G9="HIGH","High credit risk",
IF(G9="MEDIUM","Medium credit risk requires manual review",
IF(B23&gt;=75,"Applicant meets lending criteria",
IF(B23&gt;=55,"Manual credit review required",
"Applicant does not meet lending criteria"))))))))</f>
        <v>Applicant meets lending criteria</v>
      </c>
      <c r="C29" s="101"/>
      <c r="D29" s="101"/>
      <c r="E29" s="101"/>
      <c r="F29" s="101"/>
    </row>
  </sheetData>
  <mergeCells count="7">
    <mergeCell ref="B29:F29"/>
    <mergeCell ref="B28:F28"/>
    <mergeCell ref="A1:H2"/>
    <mergeCell ref="A4:D4"/>
    <mergeCell ref="F4:I4"/>
    <mergeCell ref="A17:D17"/>
    <mergeCell ref="C26:E26"/>
  </mergeCells>
  <dataValidations count="7">
    <dataValidation type="whole" allowBlank="1" showInputMessage="1" showErrorMessage="1" sqref="B8" xr:uid="{AA61BE5E-9CC8-4A24-843A-29512221FFE2}">
      <formula1>300</formula1>
      <formula2>900</formula2>
    </dataValidation>
    <dataValidation type="decimal" allowBlank="1" showInputMessage="1" showErrorMessage="1" sqref="B9" xr:uid="{526B2A8F-8627-4864-B2F2-3CF46BCA3218}">
      <formula1>0</formula1>
      <formula2>1</formula2>
    </dataValidation>
    <dataValidation type="decimal" allowBlank="1" showInputMessage="1" showErrorMessage="1" promptTitle="not in percent" sqref="B13" xr:uid="{CE40E27C-EABE-42B5-96E9-EE5E6720B7A4}">
      <formula1>0</formula1>
      <formula2>30</formula2>
    </dataValidation>
    <dataValidation type="whole" allowBlank="1" showInputMessage="1" showErrorMessage="1" sqref="B14" xr:uid="{54C304A1-A573-4462-9851-C36BC2762A84}">
      <formula1>0</formula1>
      <formula2>360</formula2>
    </dataValidation>
    <dataValidation type="whole" operator="greaterThanOrEqual" allowBlank="1" showInputMessage="1" showErrorMessage="1" sqref="B10" xr:uid="{48F90EAC-724A-4E89-8148-A3EA5B270C1B}">
      <formula1>0</formula1>
    </dataValidation>
    <dataValidation type="list" allowBlank="1" showInputMessage="1" showErrorMessage="1" sqref="B11" xr:uid="{350A4AC7-2725-43BA-9676-E627C73B5D4E}">
      <formula1>"0,1"</formula1>
    </dataValidation>
    <dataValidation type="list" allowBlank="1" showInputMessage="1" showErrorMessage="1" sqref="B12" xr:uid="{92050E6E-81A0-4208-B027-0081A01FAE23}">
      <formula1>"Home,Business,Auto,Personal,Education"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3B348-00C5-416B-B51B-577C4266925D}">
  <sheetPr codeName="Sheet12">
    <tabColor theme="4" tint="0.59999389629810485"/>
  </sheetPr>
  <dimension ref="A1:Q29"/>
  <sheetViews>
    <sheetView showGridLines="0" showRowColHeaders="0" zoomScaleNormal="100" workbookViewId="0">
      <selection activeCell="M3" sqref="M3"/>
    </sheetView>
  </sheetViews>
  <sheetFormatPr defaultRowHeight="15" x14ac:dyDescent="0.25"/>
  <sheetData>
    <row r="1" spans="1:15" ht="15" customHeight="1" x14ac:dyDescent="0.4">
      <c r="B1" s="104" t="s">
        <v>271</v>
      </c>
      <c r="C1" s="104"/>
      <c r="D1" s="104"/>
      <c r="E1" s="104"/>
      <c r="F1" s="104"/>
      <c r="G1" s="104"/>
      <c r="H1" s="104"/>
      <c r="I1" s="104"/>
      <c r="J1" s="104"/>
      <c r="K1" s="42"/>
      <c r="L1" s="42"/>
      <c r="M1" s="42"/>
      <c r="N1" s="42"/>
      <c r="O1" s="42"/>
    </row>
    <row r="2" spans="1:15" ht="15" customHeight="1" x14ac:dyDescent="0.4">
      <c r="A2" s="42"/>
      <c r="B2" s="104"/>
      <c r="C2" s="104"/>
      <c r="D2" s="104"/>
      <c r="E2" s="104"/>
      <c r="F2" s="104"/>
      <c r="G2" s="104"/>
      <c r="H2" s="104"/>
      <c r="I2" s="104"/>
      <c r="J2" s="104"/>
      <c r="K2" s="42"/>
      <c r="L2" s="66" t="s">
        <v>278</v>
      </c>
      <c r="M2" s="65" t="s">
        <v>275</v>
      </c>
      <c r="N2" s="65" t="s">
        <v>276</v>
      </c>
    </row>
    <row r="3" spans="1:15" ht="27.75" x14ac:dyDescent="0.45">
      <c r="A3" s="61"/>
      <c r="B3" s="61"/>
      <c r="C3" s="61"/>
      <c r="D3" s="61" t="s">
        <v>266</v>
      </c>
      <c r="E3" s="61"/>
      <c r="F3" s="61"/>
      <c r="G3" s="61"/>
      <c r="H3" s="61"/>
      <c r="I3" s="61"/>
      <c r="J3" s="61"/>
      <c r="K3" s="61"/>
      <c r="L3" s="63" t="s">
        <v>272</v>
      </c>
      <c r="M3" s="63" t="s">
        <v>272</v>
      </c>
      <c r="N3" s="63" t="s">
        <v>272</v>
      </c>
      <c r="O3" s="61"/>
    </row>
    <row r="5" spans="1:15" ht="15" customHeight="1" x14ac:dyDescent="0.25">
      <c r="A5" s="107" t="s">
        <v>267</v>
      </c>
      <c r="B5" s="107"/>
      <c r="C5" s="107"/>
      <c r="D5" s="107" t="s">
        <v>268</v>
      </c>
      <c r="E5" s="107"/>
      <c r="F5" s="107"/>
      <c r="G5" s="107" t="s">
        <v>139</v>
      </c>
      <c r="H5" s="107"/>
      <c r="I5" s="107"/>
      <c r="J5" s="107" t="s">
        <v>269</v>
      </c>
      <c r="K5" s="107"/>
      <c r="L5" s="107"/>
      <c r="M5" s="107" t="s">
        <v>270</v>
      </c>
      <c r="N5" s="107"/>
      <c r="O5" s="107"/>
    </row>
    <row r="6" spans="1:15" ht="15" customHeight="1" x14ac:dyDescent="0.25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</row>
    <row r="7" spans="1:15" ht="15" customHeight="1" x14ac:dyDescent="0.25">
      <c r="A7" s="107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1:15" ht="15" customHeight="1" x14ac:dyDescent="0.3">
      <c r="A8" s="108" cm="1">
        <f t="array" ref="A8">SUMPRODUCT(
tblLoansRaw[Loan_Amount]*
IF($L$3="All",1,--(tblLoansRaw[Loan_Type]=$L$3))*
IF($M$3="All",1,--(tblLoansRaw[Region]=$M$3))*
IF($N$3="All",1,--(tblLoansRaw[Risk_Category]=$N$3))
)/10000000</f>
        <v>1673.4621437999999</v>
      </c>
      <c r="B8" s="108"/>
      <c r="C8" s="108"/>
      <c r="D8" s="110" cm="1">
        <f t="array" ref="D8">SUMPRODUCT(
tblLoansRaw[Outstanding_Principal]*
IF($L$3="All",1,--(tblLoansRaw[Loan_Type]=$L$3))*
IF($M$3="All",1,--(tblLoansRaw[Region]=$M$3))*
IF($N$3="All",1,--(tblLoansRaw[Risk_Category]=$N$3))
)/10000000</f>
        <v>1266.0376462400041</v>
      </c>
      <c r="E8" s="110"/>
      <c r="F8" s="110"/>
      <c r="G8" s="111" cm="1">
        <f t="array" ref="G8">IFERROR(AVERAGE(_xlfn._xlws.FILTER(tblLoansRaw[Default_Flag],
IF($L$3="All",1,tblLoansRaw[Loan_Type]=$L$3)*
IF($M$3="All",1,tblLoansRaw[Region]=$M$3)*
IF($N$3="All",1,tblLoansRaw[Risk_Category]=$N$3))),0)</f>
        <v>2.0199999999999999E-2</v>
      </c>
      <c r="H8" s="111"/>
      <c r="I8" s="111"/>
      <c r="J8" s="112" cm="1">
        <f t="array" ref="J8">IFERROR(AVERAGE(_xlfn._xlws.FILTER(tblLoansRaw[Credit_Score],
IF($L$3="All",1,tblLoansRaw[Loan_Type]=$L$3)*
IF($M$3="All",1,tblLoansRaw[Region]=$M$3)*
IF($N$3="All",1,tblLoansRaw[Risk_Category]=$N$3))),0)</f>
        <v>709.96100000000001</v>
      </c>
      <c r="K8" s="112"/>
      <c r="L8" s="112"/>
      <c r="M8" s="109" cm="1">
        <f t="array" ref="M8">IFERROR(AVERAGE(_xlfn._xlws.FILTER(tblLoansRaw[Interest_Rate],
IF($L$3="All",1,tblLoansRaw[Loan_Type]=$L$3)*
IF($M$3="All",1,tblLoansRaw[Region]=$M$3)*
IF($N$3="All",1,tblLoansRaw[Risk_Category]=$N$3))),0)%</f>
        <v>0.11670064999999971</v>
      </c>
      <c r="N8" s="109"/>
      <c r="O8" s="109"/>
    </row>
    <row r="10" spans="1:15" x14ac:dyDescent="0.25">
      <c r="A10" s="102"/>
      <c r="B10" s="102"/>
      <c r="C10" s="102"/>
      <c r="D10" s="102"/>
      <c r="E10" s="102"/>
      <c r="F10" s="102"/>
      <c r="G10" s="102"/>
      <c r="I10" s="106"/>
      <c r="J10" s="106"/>
      <c r="K10" s="106"/>
      <c r="L10" s="106"/>
      <c r="M10" s="106"/>
      <c r="N10" s="106"/>
      <c r="O10" s="106"/>
    </row>
    <row r="11" spans="1:15" x14ac:dyDescent="0.25">
      <c r="A11" s="102"/>
      <c r="B11" s="102"/>
      <c r="C11" s="102"/>
      <c r="D11" s="102"/>
      <c r="E11" s="102"/>
      <c r="F11" s="102"/>
      <c r="G11" s="102"/>
      <c r="I11" s="106"/>
      <c r="J11" s="106"/>
      <c r="K11" s="106"/>
      <c r="L11" s="106"/>
      <c r="M11" s="106"/>
      <c r="N11" s="106"/>
      <c r="O11" s="106"/>
    </row>
    <row r="12" spans="1:15" x14ac:dyDescent="0.25">
      <c r="A12" s="102"/>
      <c r="B12" s="102"/>
      <c r="C12" s="102"/>
      <c r="D12" s="102"/>
      <c r="E12" s="102"/>
      <c r="F12" s="102"/>
      <c r="G12" s="102"/>
      <c r="I12" s="106"/>
      <c r="J12" s="106"/>
      <c r="K12" s="106"/>
      <c r="L12" s="106"/>
      <c r="M12" s="106"/>
      <c r="N12" s="106"/>
      <c r="O12" s="106"/>
    </row>
    <row r="13" spans="1:15" x14ac:dyDescent="0.25">
      <c r="A13" s="102"/>
      <c r="B13" s="102"/>
      <c r="C13" s="102"/>
      <c r="D13" s="102"/>
      <c r="E13" s="102"/>
      <c r="F13" s="102"/>
      <c r="G13" s="102"/>
      <c r="I13" s="106"/>
      <c r="J13" s="106"/>
      <c r="K13" s="106"/>
      <c r="L13" s="106"/>
      <c r="M13" s="106"/>
      <c r="N13" s="106"/>
      <c r="O13" s="106"/>
    </row>
    <row r="14" spans="1:15" x14ac:dyDescent="0.25">
      <c r="A14" s="102"/>
      <c r="B14" s="102"/>
      <c r="C14" s="102"/>
      <c r="D14" s="102"/>
      <c r="E14" s="102"/>
      <c r="F14" s="102"/>
      <c r="G14" s="102"/>
      <c r="I14" s="106"/>
      <c r="J14" s="106"/>
      <c r="K14" s="106"/>
      <c r="L14" s="106"/>
      <c r="M14" s="106"/>
      <c r="N14" s="106"/>
      <c r="O14" s="106"/>
    </row>
    <row r="15" spans="1:15" x14ac:dyDescent="0.25">
      <c r="A15" s="102"/>
      <c r="B15" s="102"/>
      <c r="C15" s="102"/>
      <c r="D15" s="102"/>
      <c r="E15" s="102"/>
      <c r="F15" s="102"/>
      <c r="G15" s="102"/>
      <c r="I15" s="106"/>
      <c r="J15" s="106"/>
      <c r="K15" s="106"/>
      <c r="L15" s="106"/>
      <c r="M15" s="106"/>
      <c r="N15" s="106"/>
      <c r="O15" s="106"/>
    </row>
    <row r="16" spans="1:15" x14ac:dyDescent="0.25">
      <c r="A16" s="102"/>
      <c r="B16" s="102"/>
      <c r="C16" s="102"/>
      <c r="D16" s="102"/>
      <c r="E16" s="102"/>
      <c r="F16" s="102"/>
      <c r="G16" s="102"/>
      <c r="I16" s="106"/>
      <c r="J16" s="106"/>
      <c r="K16" s="106"/>
      <c r="L16" s="106"/>
      <c r="M16" s="106"/>
      <c r="N16" s="106"/>
      <c r="O16" s="106"/>
    </row>
    <row r="17" spans="1:17" x14ac:dyDescent="0.25">
      <c r="A17" s="102"/>
      <c r="B17" s="102"/>
      <c r="C17" s="102"/>
      <c r="D17" s="102"/>
      <c r="E17" s="102"/>
      <c r="F17" s="102"/>
      <c r="G17" s="102"/>
      <c r="I17" s="106"/>
      <c r="J17" s="106"/>
      <c r="K17" s="106"/>
      <c r="L17" s="106"/>
      <c r="M17" s="106"/>
      <c r="N17" s="106"/>
      <c r="O17" s="106"/>
    </row>
    <row r="18" spans="1:17" x14ac:dyDescent="0.25">
      <c r="A18" s="102"/>
      <c r="B18" s="102"/>
      <c r="C18" s="102"/>
      <c r="D18" s="102"/>
      <c r="E18" s="102"/>
      <c r="F18" s="102"/>
      <c r="G18" s="102"/>
      <c r="I18" s="106"/>
      <c r="J18" s="106"/>
      <c r="K18" s="106"/>
      <c r="L18" s="106"/>
      <c r="M18" s="106"/>
      <c r="N18" s="106"/>
      <c r="O18" s="106"/>
    </row>
    <row r="19" spans="1:17" x14ac:dyDescent="0.25">
      <c r="H19" s="67"/>
      <c r="I19" s="67"/>
      <c r="J19" s="67"/>
      <c r="K19" s="67"/>
      <c r="L19" s="67"/>
      <c r="M19" s="67"/>
      <c r="N19" s="67"/>
      <c r="O19" s="67"/>
      <c r="P19" s="67"/>
      <c r="Q19" s="67"/>
    </row>
    <row r="20" spans="1:17" x14ac:dyDescent="0.25">
      <c r="A20" s="105"/>
      <c r="B20" s="105"/>
      <c r="C20" s="105"/>
      <c r="D20" s="105"/>
      <c r="E20" s="105"/>
      <c r="F20" s="105"/>
      <c r="G20" s="105"/>
      <c r="H20" s="67"/>
      <c r="I20" s="105"/>
      <c r="J20" s="105"/>
      <c r="K20" s="105"/>
      <c r="L20" s="105"/>
      <c r="M20" s="105"/>
      <c r="N20" s="105"/>
      <c r="O20" s="105"/>
      <c r="P20" s="67"/>
      <c r="Q20" s="67"/>
    </row>
    <row r="21" spans="1:17" x14ac:dyDescent="0.25">
      <c r="A21" s="105"/>
      <c r="B21" s="105"/>
      <c r="C21" s="105"/>
      <c r="D21" s="105"/>
      <c r="E21" s="105"/>
      <c r="F21" s="105"/>
      <c r="G21" s="105"/>
      <c r="H21" s="67"/>
      <c r="I21" s="105"/>
      <c r="J21" s="105"/>
      <c r="K21" s="105"/>
      <c r="L21" s="105"/>
      <c r="M21" s="105"/>
      <c r="N21" s="105"/>
      <c r="O21" s="105"/>
      <c r="P21" s="67"/>
      <c r="Q21" s="67"/>
    </row>
    <row r="22" spans="1:17" x14ac:dyDescent="0.25">
      <c r="A22" s="105"/>
      <c r="B22" s="105"/>
      <c r="C22" s="105"/>
      <c r="D22" s="105"/>
      <c r="E22" s="105"/>
      <c r="F22" s="105"/>
      <c r="G22" s="105"/>
      <c r="H22" s="67"/>
      <c r="I22" s="105"/>
      <c r="J22" s="105"/>
      <c r="K22" s="105"/>
      <c r="L22" s="105"/>
      <c r="M22" s="105"/>
      <c r="N22" s="105"/>
      <c r="O22" s="105"/>
      <c r="P22" s="67"/>
      <c r="Q22" s="67"/>
    </row>
    <row r="23" spans="1:17" x14ac:dyDescent="0.25">
      <c r="A23" s="105"/>
      <c r="B23" s="105"/>
      <c r="C23" s="105"/>
      <c r="D23" s="105"/>
      <c r="E23" s="105"/>
      <c r="F23" s="105"/>
      <c r="G23" s="105"/>
      <c r="H23" s="67"/>
      <c r="I23" s="105"/>
      <c r="J23" s="105"/>
      <c r="K23" s="105"/>
      <c r="L23" s="105"/>
      <c r="M23" s="105"/>
      <c r="N23" s="105"/>
      <c r="O23" s="105"/>
      <c r="P23" s="67"/>
      <c r="Q23" s="67"/>
    </row>
    <row r="24" spans="1:17" x14ac:dyDescent="0.25">
      <c r="A24" s="105"/>
      <c r="B24" s="105"/>
      <c r="C24" s="105"/>
      <c r="D24" s="105"/>
      <c r="E24" s="105"/>
      <c r="F24" s="105"/>
      <c r="G24" s="105"/>
      <c r="H24" s="67"/>
      <c r="I24" s="105"/>
      <c r="J24" s="105"/>
      <c r="K24" s="105"/>
      <c r="L24" s="105"/>
      <c r="M24" s="105"/>
      <c r="N24" s="105"/>
      <c r="O24" s="105"/>
      <c r="P24" s="67"/>
      <c r="Q24" s="67"/>
    </row>
    <row r="25" spans="1:17" x14ac:dyDescent="0.25">
      <c r="A25" s="105"/>
      <c r="B25" s="105"/>
      <c r="C25" s="105"/>
      <c r="D25" s="105"/>
      <c r="E25" s="105"/>
      <c r="F25" s="105"/>
      <c r="G25" s="105"/>
      <c r="H25" s="67"/>
      <c r="I25" s="105"/>
      <c r="J25" s="105"/>
      <c r="K25" s="105"/>
      <c r="L25" s="105"/>
      <c r="M25" s="105"/>
      <c r="N25" s="105"/>
      <c r="O25" s="105"/>
      <c r="P25" s="67"/>
      <c r="Q25" s="67"/>
    </row>
    <row r="26" spans="1:17" x14ac:dyDescent="0.25">
      <c r="A26" s="105"/>
      <c r="B26" s="105"/>
      <c r="C26" s="105"/>
      <c r="D26" s="105"/>
      <c r="E26" s="105"/>
      <c r="F26" s="105"/>
      <c r="G26" s="105"/>
      <c r="H26" s="67"/>
      <c r="I26" s="105"/>
      <c r="J26" s="105"/>
      <c r="K26" s="105"/>
      <c r="L26" s="105"/>
      <c r="M26" s="105"/>
      <c r="N26" s="105"/>
      <c r="O26" s="105"/>
      <c r="P26" s="67"/>
      <c r="Q26" s="67"/>
    </row>
    <row r="27" spans="1:17" x14ac:dyDescent="0.25">
      <c r="A27" s="105"/>
      <c r="B27" s="105"/>
      <c r="C27" s="105"/>
      <c r="D27" s="105"/>
      <c r="E27" s="105"/>
      <c r="F27" s="105"/>
      <c r="G27" s="105"/>
      <c r="H27" s="67"/>
      <c r="I27" s="105"/>
      <c r="J27" s="105"/>
      <c r="K27" s="105"/>
      <c r="L27" s="105"/>
      <c r="M27" s="105"/>
      <c r="N27" s="105"/>
      <c r="O27" s="105"/>
      <c r="P27" s="67"/>
      <c r="Q27" s="67"/>
    </row>
    <row r="28" spans="1:17" x14ac:dyDescent="0.25">
      <c r="A28" s="105"/>
      <c r="B28" s="105"/>
      <c r="C28" s="105"/>
      <c r="D28" s="105"/>
      <c r="E28" s="105"/>
      <c r="F28" s="105"/>
      <c r="G28" s="105"/>
      <c r="H28" s="67"/>
      <c r="I28" s="105"/>
      <c r="J28" s="105"/>
      <c r="K28" s="105"/>
      <c r="L28" s="105"/>
      <c r="M28" s="105"/>
      <c r="N28" s="105"/>
      <c r="O28" s="105"/>
      <c r="P28" s="67"/>
      <c r="Q28" s="67"/>
    </row>
    <row r="29" spans="1:17" x14ac:dyDescent="0.25">
      <c r="H29" s="67"/>
      <c r="I29" s="67"/>
      <c r="J29" s="67"/>
      <c r="K29" s="67"/>
      <c r="L29" s="67"/>
      <c r="M29" s="67"/>
      <c r="N29" s="67"/>
      <c r="O29" s="67"/>
      <c r="P29" s="67"/>
      <c r="Q29" s="67"/>
    </row>
  </sheetData>
  <mergeCells count="15">
    <mergeCell ref="B1:J2"/>
    <mergeCell ref="A10:G18"/>
    <mergeCell ref="A20:G28"/>
    <mergeCell ref="I10:O18"/>
    <mergeCell ref="I20:O28"/>
    <mergeCell ref="A5:C7"/>
    <mergeCell ref="A8:C8"/>
    <mergeCell ref="M5:O7"/>
    <mergeCell ref="M8:O8"/>
    <mergeCell ref="D5:F7"/>
    <mergeCell ref="D8:F8"/>
    <mergeCell ref="G5:I7"/>
    <mergeCell ref="G8:I8"/>
    <mergeCell ref="J5:L7"/>
    <mergeCell ref="J8:L8"/>
  </mergeCells>
  <dataValidations count="3">
    <dataValidation type="list" allowBlank="1" showInputMessage="1" showErrorMessage="1" sqref="L3" xr:uid="{A1913E10-F50B-433B-B4AA-0A1DABB60ECE}">
      <formula1>"All,Home,Personal,Business,Auto,Education"</formula1>
    </dataValidation>
    <dataValidation type="list" allowBlank="1" showInputMessage="1" showErrorMessage="1" sqref="M3" xr:uid="{D1DE1101-A334-44FA-8827-B7EB974CE402}">
      <formula1>"All,Pune,Hyderabad,Begaluru,Mumbai,Jaipur,Chennai,Ahmedabad,Delhi NCR"</formula1>
    </dataValidation>
    <dataValidation type="list" allowBlank="1" showInputMessage="1" showErrorMessage="1" sqref="N3" xr:uid="{D263980E-18A3-4111-8006-731A38E37180}">
      <formula1>"All,Low,Medium,High"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32E7A1-935A-442B-8936-FD6ED37C89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01_README</vt:lpstr>
      <vt:lpstr>02_RAW_DATA</vt:lpstr>
      <vt:lpstr>03_DATA_CLEANING</vt:lpstr>
      <vt:lpstr>04_LOAN_CALCULATOR</vt:lpstr>
      <vt:lpstr>05_AMORTIZATION</vt:lpstr>
      <vt:lpstr>06_PORTFOLIO_ANALYSIS</vt:lpstr>
      <vt:lpstr>07_RISK_ANALYSIS</vt:lpstr>
      <vt:lpstr>08_FORECASTING</vt:lpstr>
      <vt:lpstr>09_SCENARIO_ANALYSIS</vt:lpstr>
      <vt:lpstr>10_DECISION_ENGINE</vt:lpstr>
      <vt:lpstr>11_DASHBOARD</vt:lpstr>
      <vt:lpstr>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Aswani akshay</dc:creator>
  <cp:lastModifiedBy>Aswani akshay</cp:lastModifiedBy>
  <dcterms:created xsi:type="dcterms:W3CDTF">2026-08-22T12:52:44Z</dcterms:created>
  <dcterms:modified xsi:type="dcterms:W3CDTF">2026-09-25T11:37:46Z</dcterms:modified>
</cp:coreProperties>
</file>